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R:\CKY\03 Rate Case\Rate Case - 2026\7-Revenue Workspace\SFRs and SDRs\Staff 1-54 SFR Excel Files Sch M COS Sch N\"/>
    </mc:Choice>
  </mc:AlternateContent>
  <xr:revisionPtr revIDLastSave="0" documentId="8_{B84DA64B-8056-4EEC-B27E-71362D69C4F1}" xr6:coauthVersionLast="47" xr6:coauthVersionMax="47" xr10:uidLastSave="{00000000-0000-0000-0000-000000000000}"/>
  <bookViews>
    <workbookView xWindow="-98" yWindow="-98" windowWidth="21795" windowHeight="13096" activeTab="4" xr2:uid="{9F3DB6CE-0D90-4F75-BFD1-C76407B46A9E}"/>
  </bookViews>
  <sheets>
    <sheet name="Contents" sheetId="484" r:id="rId1"/>
    <sheet name="General Inputs" sheetId="1" r:id="rId2"/>
    <sheet name="Input-Func_Class" sheetId="3" r:id="rId3"/>
    <sheet name="Input-Ext Allocators" sheetId="491" r:id="rId4"/>
    <sheet name="Input-Accounts" sheetId="2" r:id="rId5"/>
    <sheet name="Functionalization" sheetId="6" r:id="rId6"/>
    <sheet name="Classification" sheetId="8" r:id="rId7"/>
    <sheet name="Dist_Dem" sheetId="564" r:id="rId8"/>
    <sheet name="Dist_Comm" sheetId="563" r:id="rId9"/>
    <sheet name="Dist_Cust" sheetId="562" r:id="rId10"/>
    <sheet name="OnSite_Cust" sheetId="561" r:id="rId11"/>
    <sheet name="CustAccts_Cust" sheetId="560" r:id="rId12"/>
    <sheet name="Gas_Comm" sheetId="559" r:id="rId13"/>
    <sheet name="DemandTotal" sheetId="60" r:id="rId14"/>
    <sheet name="CommodityTotal" sheetId="61" r:id="rId15"/>
    <sheet name="CustomerTotal" sheetId="460" r:id="rId16"/>
    <sheet name="GrandTotal" sheetId="65" r:id="rId17"/>
    <sheet name="Summary" sheetId="63" r:id="rId18"/>
    <sheet name="Rate Spread" sheetId="485" r:id="rId19"/>
    <sheet name="Internal Alloc" sheetId="486" r:id="rId20"/>
    <sheet name="UnitCost" sheetId="281" r:id="rId21"/>
    <sheet name="ErrorCheck" sheetId="390" r:id="rId22"/>
    <sheet name="Required Sheets" sheetId="68" r:id="rId23"/>
  </sheets>
  <definedNames>
    <definedName name="_xlnm._FilterDatabase" localSheetId="6">Classification!$A$6:$BB$325</definedName>
    <definedName name="_xlnm._FilterDatabase" localSheetId="5">Functionalization!$A$6:$R$316</definedName>
    <definedName name="Alloc_Factor_Name">'Input-Ext Allocators'!$B$8:$B$63</definedName>
    <definedName name="Check_Limit">'General Inputs'!$D$32</definedName>
    <definedName name="Class_Factor_Names">'Input-Func_Class'!$B$23:$B$28</definedName>
    <definedName name="Func_Factor_Name">'Input-Func_Class'!$B$9:$B$20</definedName>
    <definedName name="_xlnm.Print_Area" localSheetId="6">Classification!$A$1:$AD$299</definedName>
    <definedName name="_xlnm.Print_Area" localSheetId="14">CommodityTotal!$A$1:$K$276</definedName>
    <definedName name="_xlnm.Print_Area" localSheetId="11">CustAccts_Cust!$A$1:$K$299</definedName>
    <definedName name="_xlnm.Print_Area" localSheetId="15">CustomerTotal!$A$1:$K$276</definedName>
    <definedName name="_xlnm.Print_Area" localSheetId="13">DemandTotal!$A$1:$K$276</definedName>
    <definedName name="_xlnm.Print_Area" localSheetId="8">Dist_Comm!$A$1:$K$299</definedName>
    <definedName name="_xlnm.Print_Area" localSheetId="9">Dist_Cust!$A$1:$K$299</definedName>
    <definedName name="_xlnm.Print_Area" localSheetId="7">Dist_Dem!$A$1:$K$299</definedName>
    <definedName name="_xlnm.Print_Area" localSheetId="21">ErrorCheck!$A$1:$I$15</definedName>
    <definedName name="_xlnm.Print_Area" localSheetId="5">Functionalization!$A$1:$R$299</definedName>
    <definedName name="_xlnm.Print_Area" localSheetId="12">Gas_Comm!$A$1:$K$299</definedName>
    <definedName name="_xlnm.Print_Area" localSheetId="1">'General Inputs'!$A$1:$R$39</definedName>
    <definedName name="_xlnm.Print_Area" localSheetId="16">GrandTotal!$A$1:$M$274</definedName>
    <definedName name="_xlnm.Print_Area" localSheetId="4">'Input-Accounts'!$A$1:$J$274</definedName>
    <definedName name="_xlnm.Print_Area" localSheetId="2">'Input-Func_Class'!$A$1:$R$57</definedName>
    <definedName name="_xlnm.Print_Area" localSheetId="19">'Internal Alloc'!$A$1:$K$47</definedName>
    <definedName name="_xlnm.Print_Area" localSheetId="10">OnSite_Cust!$A$1:$K$299</definedName>
    <definedName name="_xlnm.Print_Area" localSheetId="22">'Required Sheets'!$A$1:$N$37</definedName>
    <definedName name="_xlnm.Print_Area" localSheetId="17">Summary!$A$1:$K$88</definedName>
    <definedName name="_xlnm.Print_Area" localSheetId="20">UnitCost!$A$2:$K$165</definedName>
    <definedName name="_xlnm.Print_Titles" localSheetId="6">Classification!$A:$D,Classification!$1:$6</definedName>
    <definedName name="_xlnm.Print_Titles" localSheetId="14">CommodityTotal!$A:$D,CommodityTotal!$1:$6</definedName>
    <definedName name="_xlnm.Print_Titles" localSheetId="11">CustAccts_Cust!$A:$D,CustAccts_Cust!$1:$6</definedName>
    <definedName name="_xlnm.Print_Titles" localSheetId="15">CustomerTotal!$A:$D,CustomerTotal!$1:$6</definedName>
    <definedName name="_xlnm.Print_Titles" localSheetId="13">DemandTotal!$A:$D,DemandTotal!$1:$6</definedName>
    <definedName name="_xlnm.Print_Titles" localSheetId="8">Dist_Comm!$A:$D,Dist_Comm!$1:$6</definedName>
    <definedName name="_xlnm.Print_Titles" localSheetId="9">Dist_Cust!$A:$D,Dist_Cust!$1:$6</definedName>
    <definedName name="_xlnm.Print_Titles" localSheetId="7">Dist_Dem!$A:$D,Dist_Dem!$1:$6</definedName>
    <definedName name="_xlnm.Print_Titles" localSheetId="5">Functionalization!$A:$D,Functionalization!$1:$6</definedName>
    <definedName name="_xlnm.Print_Titles" localSheetId="12">Gas_Comm!$A:$D,Gas_Comm!$1:$6</definedName>
    <definedName name="_xlnm.Print_Titles" localSheetId="16">GrandTotal!$A:$D,GrandTotal!$1:$6</definedName>
    <definedName name="_xlnm.Print_Titles" localSheetId="4">'Input-Accounts'!$1:$6</definedName>
    <definedName name="_xlnm.Print_Titles" localSheetId="10">OnSite_Cust!$A:$D,OnSite_Cust!$1:$6</definedName>
    <definedName name="_xlnm.Print_Titles" localSheetId="18">'Rate Spread'!$1:$6</definedName>
    <definedName name="_xlnm.Print_Titles" localSheetId="17">Summary!$1:$6</definedName>
    <definedName name="_xlnm.Print_Titles" localSheetId="20">UnitCost!$1:$7</definedName>
    <definedName name="ROR_System">'General Inputs'!$D$19</definedName>
    <definedName name="TOTALCustomerSheets">OFFSET('Required Sheets'!$I$24:$I$35,,,12-COUNTBLANK('Required Sheets'!$I$24:$I$35))</definedName>
    <definedName name="TOTALDemandSheets">OFFSET('Required Sheets'!$G$24:$G$35,,,12-COUNTBLANK('Required Sheets'!$G$24:$G$35))</definedName>
    <definedName name="TOTALDemStart">'Required Sheets'!$G$24</definedName>
    <definedName name="TOTALECSheets">OFFSET('Required Sheets'!$H$24:$H$35,,,12-COUNTBLANK('Required Sheets'!$H$24:$H$35))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5" i="63" l="1"/>
  <c r="D84" i="63"/>
  <c r="D88" i="63"/>
  <c r="D87" i="63"/>
  <c r="D66" i="63"/>
  <c r="E16" i="6"/>
  <c r="C315" i="564" l="1"/>
  <c r="B315" i="564"/>
  <c r="E314" i="564"/>
  <c r="C314" i="564"/>
  <c r="B314" i="564"/>
  <c r="E313" i="564"/>
  <c r="C313" i="564"/>
  <c r="B313" i="564"/>
  <c r="E312" i="564"/>
  <c r="C312" i="564"/>
  <c r="B312" i="564"/>
  <c r="E311" i="564"/>
  <c r="C311" i="564"/>
  <c r="B311" i="564"/>
  <c r="E310" i="564"/>
  <c r="C310" i="564"/>
  <c r="B310" i="564"/>
  <c r="E309" i="564"/>
  <c r="C309" i="564"/>
  <c r="B309" i="564"/>
  <c r="E308" i="564"/>
  <c r="C308" i="564"/>
  <c r="B308" i="564"/>
  <c r="E307" i="564"/>
  <c r="C307" i="564"/>
  <c r="B307" i="564"/>
  <c r="E306" i="564"/>
  <c r="C306" i="564"/>
  <c r="B306" i="564"/>
  <c r="E305" i="564"/>
  <c r="C305" i="564"/>
  <c r="B305" i="564"/>
  <c r="E304" i="564"/>
  <c r="C304" i="564"/>
  <c r="B304" i="564"/>
  <c r="E303" i="564"/>
  <c r="C303" i="564"/>
  <c r="B303" i="564"/>
  <c r="E302" i="564"/>
  <c r="C302" i="564"/>
  <c r="B302" i="564"/>
  <c r="E301" i="564"/>
  <c r="C301" i="564"/>
  <c r="B301" i="564"/>
  <c r="E300" i="564"/>
  <c r="C300" i="564"/>
  <c r="B300" i="564"/>
  <c r="E299" i="564"/>
  <c r="C299" i="564"/>
  <c r="B299" i="564"/>
  <c r="E298" i="564"/>
  <c r="C298" i="564"/>
  <c r="B298" i="564"/>
  <c r="E297" i="564"/>
  <c r="C297" i="564"/>
  <c r="B297" i="564"/>
  <c r="E296" i="564"/>
  <c r="C296" i="564"/>
  <c r="B296" i="564"/>
  <c r="E295" i="564"/>
  <c r="C295" i="564"/>
  <c r="B295" i="564"/>
  <c r="E294" i="564"/>
  <c r="C294" i="564"/>
  <c r="B294" i="564"/>
  <c r="E293" i="564"/>
  <c r="C293" i="564"/>
  <c r="B293" i="564"/>
  <c r="E292" i="564"/>
  <c r="C292" i="564"/>
  <c r="B292" i="564"/>
  <c r="E291" i="564"/>
  <c r="C291" i="564"/>
  <c r="B291" i="564"/>
  <c r="E290" i="564"/>
  <c r="C290" i="564"/>
  <c r="B290" i="564"/>
  <c r="C289" i="564"/>
  <c r="B289" i="564"/>
  <c r="C288" i="564"/>
  <c r="B288" i="564"/>
  <c r="C287" i="564"/>
  <c r="B287" i="564"/>
  <c r="C286" i="564"/>
  <c r="B286" i="564"/>
  <c r="C285" i="564"/>
  <c r="B285" i="564"/>
  <c r="C284" i="564"/>
  <c r="B284" i="564"/>
  <c r="C283" i="564"/>
  <c r="B283" i="564"/>
  <c r="C282" i="564"/>
  <c r="B282" i="564"/>
  <c r="C281" i="564"/>
  <c r="B281" i="564"/>
  <c r="C280" i="564"/>
  <c r="B280" i="564"/>
  <c r="C279" i="564"/>
  <c r="B279" i="564"/>
  <c r="E278" i="564"/>
  <c r="C278" i="564"/>
  <c r="B278" i="564"/>
  <c r="E277" i="564"/>
  <c r="C277" i="564"/>
  <c r="B277" i="564"/>
  <c r="E276" i="564"/>
  <c r="C276" i="564"/>
  <c r="B276" i="564"/>
  <c r="C275" i="564"/>
  <c r="B275" i="564"/>
  <c r="C274" i="564"/>
  <c r="C273" i="564"/>
  <c r="C272" i="564"/>
  <c r="C271" i="564"/>
  <c r="C270" i="564"/>
  <c r="C269" i="564"/>
  <c r="B269" i="564"/>
  <c r="C268" i="564"/>
  <c r="B268" i="564"/>
  <c r="C267" i="564"/>
  <c r="B267" i="564"/>
  <c r="C266" i="564"/>
  <c r="B266" i="564"/>
  <c r="C265" i="564"/>
  <c r="B265" i="564"/>
  <c r="C264" i="564"/>
  <c r="C263" i="564"/>
  <c r="B263" i="564"/>
  <c r="C262" i="564"/>
  <c r="C261" i="564"/>
  <c r="B261" i="564"/>
  <c r="C260" i="564"/>
  <c r="B260" i="564"/>
  <c r="C259" i="564"/>
  <c r="B259" i="564"/>
  <c r="C258" i="564"/>
  <c r="B258" i="564"/>
  <c r="C257" i="564"/>
  <c r="B257" i="564"/>
  <c r="C256" i="564"/>
  <c r="B256" i="564"/>
  <c r="C255" i="564"/>
  <c r="C254" i="564"/>
  <c r="B254" i="564"/>
  <c r="C253" i="564"/>
  <c r="B253" i="564"/>
  <c r="C252" i="564"/>
  <c r="B252" i="564"/>
  <c r="C251" i="564"/>
  <c r="B251" i="564"/>
  <c r="C250" i="564"/>
  <c r="B250" i="564"/>
  <c r="C249" i="564"/>
  <c r="B249" i="564"/>
  <c r="C248" i="564"/>
  <c r="C247" i="564"/>
  <c r="B247" i="564"/>
  <c r="C246" i="564"/>
  <c r="C245" i="564"/>
  <c r="B245" i="564"/>
  <c r="C244" i="564"/>
  <c r="C235" i="564"/>
  <c r="C234" i="564"/>
  <c r="B234" i="564"/>
  <c r="C233" i="564"/>
  <c r="E208" i="564"/>
  <c r="C208" i="564"/>
  <c r="C207" i="564"/>
  <c r="B207" i="564"/>
  <c r="C206" i="564"/>
  <c r="C201" i="564"/>
  <c r="C200" i="564"/>
  <c r="B200" i="564"/>
  <c r="C199" i="564"/>
  <c r="B199" i="564"/>
  <c r="C198" i="564"/>
  <c r="B198" i="564"/>
  <c r="C197" i="564"/>
  <c r="C196" i="564"/>
  <c r="B196" i="564"/>
  <c r="C195" i="564"/>
  <c r="C194" i="564"/>
  <c r="B194" i="564"/>
  <c r="C193" i="564"/>
  <c r="B193" i="564"/>
  <c r="C192" i="564"/>
  <c r="B192" i="564"/>
  <c r="C191" i="564"/>
  <c r="B191" i="564"/>
  <c r="C190" i="564"/>
  <c r="B190" i="564"/>
  <c r="C189" i="564"/>
  <c r="B189" i="564"/>
  <c r="C188" i="564"/>
  <c r="B188" i="564"/>
  <c r="C187" i="564"/>
  <c r="B187" i="564"/>
  <c r="C186" i="564"/>
  <c r="B186" i="564"/>
  <c r="C185" i="564"/>
  <c r="B185" i="564"/>
  <c r="C184" i="564"/>
  <c r="B184" i="564"/>
  <c r="C183" i="564"/>
  <c r="B183" i="564"/>
  <c r="C182" i="564"/>
  <c r="B182" i="564"/>
  <c r="C181" i="564"/>
  <c r="C180" i="564"/>
  <c r="B180" i="564"/>
  <c r="C179" i="564"/>
  <c r="C178" i="564"/>
  <c r="B178" i="564"/>
  <c r="C177" i="564"/>
  <c r="B177" i="564"/>
  <c r="C176" i="564"/>
  <c r="B176" i="564"/>
  <c r="C175" i="564"/>
  <c r="B175" i="564"/>
  <c r="C174" i="564"/>
  <c r="B174" i="564"/>
  <c r="C173" i="564"/>
  <c r="B173" i="564"/>
  <c r="C172" i="564"/>
  <c r="C171" i="564"/>
  <c r="B171" i="564"/>
  <c r="C170" i="564"/>
  <c r="B170" i="564"/>
  <c r="C169" i="564"/>
  <c r="B169" i="564"/>
  <c r="C168" i="564"/>
  <c r="B168" i="564"/>
  <c r="C167" i="564"/>
  <c r="B167" i="564"/>
  <c r="C166" i="564"/>
  <c r="B166" i="564"/>
  <c r="C165" i="564"/>
  <c r="C164" i="564"/>
  <c r="B164" i="564"/>
  <c r="C163" i="564"/>
  <c r="B163" i="564"/>
  <c r="C162" i="564"/>
  <c r="B162" i="564"/>
  <c r="C161" i="564"/>
  <c r="B161" i="564"/>
  <c r="C160" i="564"/>
  <c r="B160" i="564"/>
  <c r="C159" i="564"/>
  <c r="B159" i="564"/>
  <c r="C158" i="564"/>
  <c r="B158" i="564"/>
  <c r="C157" i="564"/>
  <c r="B157" i="564"/>
  <c r="C156" i="564"/>
  <c r="C155" i="564"/>
  <c r="B155" i="564"/>
  <c r="C154" i="564"/>
  <c r="C153" i="564"/>
  <c r="B153" i="564"/>
  <c r="C152" i="564"/>
  <c r="B152" i="564"/>
  <c r="C151" i="564"/>
  <c r="B151" i="564"/>
  <c r="C150" i="564"/>
  <c r="B150" i="564"/>
  <c r="C149" i="564"/>
  <c r="B149" i="564"/>
  <c r="C148" i="564"/>
  <c r="B148" i="564"/>
  <c r="C147" i="564"/>
  <c r="B147" i="564"/>
  <c r="C146" i="564"/>
  <c r="B146" i="564"/>
  <c r="C145" i="564"/>
  <c r="B145" i="564"/>
  <c r="C144" i="564"/>
  <c r="B144" i="564"/>
  <c r="C143" i="564"/>
  <c r="C142" i="564"/>
  <c r="B142" i="564"/>
  <c r="C141" i="564"/>
  <c r="B141" i="564"/>
  <c r="C140" i="564"/>
  <c r="B140" i="564"/>
  <c r="C139" i="564"/>
  <c r="B139" i="564"/>
  <c r="C138" i="564"/>
  <c r="B138" i="564"/>
  <c r="C137" i="564"/>
  <c r="B137" i="564"/>
  <c r="C136" i="564"/>
  <c r="B136" i="564"/>
  <c r="C135" i="564"/>
  <c r="B135" i="564"/>
  <c r="C134" i="564"/>
  <c r="B134" i="564"/>
  <c r="C133" i="564"/>
  <c r="B133" i="564"/>
  <c r="C132" i="564"/>
  <c r="B132" i="564"/>
  <c r="C131" i="564"/>
  <c r="B131" i="564"/>
  <c r="C130" i="564"/>
  <c r="B130" i="564"/>
  <c r="C129" i="564"/>
  <c r="B129" i="564"/>
  <c r="C128" i="564"/>
  <c r="C127" i="564"/>
  <c r="B127" i="564"/>
  <c r="C126" i="564"/>
  <c r="B126" i="564"/>
  <c r="C125" i="564"/>
  <c r="B125" i="564"/>
  <c r="C124" i="564"/>
  <c r="B124" i="564"/>
  <c r="C123" i="564"/>
  <c r="B123" i="564"/>
  <c r="C122" i="564"/>
  <c r="B122" i="564"/>
  <c r="C121" i="564"/>
  <c r="B121" i="564"/>
  <c r="C120" i="564"/>
  <c r="B120" i="564"/>
  <c r="C119" i="564"/>
  <c r="B119" i="564"/>
  <c r="C118" i="564"/>
  <c r="B118" i="564"/>
  <c r="C117" i="564"/>
  <c r="B117" i="564"/>
  <c r="C116" i="564"/>
  <c r="B116" i="564"/>
  <c r="C115" i="564"/>
  <c r="C114" i="564"/>
  <c r="B114" i="564"/>
  <c r="C113" i="564"/>
  <c r="C112" i="564"/>
  <c r="B112" i="564"/>
  <c r="C111" i="564"/>
  <c r="B111" i="564"/>
  <c r="C110" i="564"/>
  <c r="B110" i="564"/>
  <c r="C109" i="564"/>
  <c r="B109" i="564"/>
  <c r="C108" i="564"/>
  <c r="B108" i="564"/>
  <c r="C107" i="564"/>
  <c r="C106" i="564"/>
  <c r="B106" i="564"/>
  <c r="C105" i="564"/>
  <c r="C104" i="564"/>
  <c r="B104" i="564"/>
  <c r="C103" i="564"/>
  <c r="B103" i="564"/>
  <c r="C102" i="564"/>
  <c r="B102" i="564"/>
  <c r="C101" i="564"/>
  <c r="C92" i="564"/>
  <c r="C91" i="564"/>
  <c r="B91" i="564"/>
  <c r="C90" i="564"/>
  <c r="E65" i="564"/>
  <c r="C65" i="564"/>
  <c r="B65" i="564"/>
  <c r="C64" i="564"/>
  <c r="B64" i="564"/>
  <c r="C63" i="564"/>
  <c r="B62" i="564"/>
  <c r="B61" i="564"/>
  <c r="C58" i="564"/>
  <c r="C57" i="564"/>
  <c r="B57" i="564"/>
  <c r="C56" i="564"/>
  <c r="B56" i="564"/>
  <c r="C55" i="564"/>
  <c r="C54" i="564"/>
  <c r="B54" i="564"/>
  <c r="C53" i="564"/>
  <c r="C52" i="564"/>
  <c r="B52" i="564"/>
  <c r="C51" i="564"/>
  <c r="B51" i="564"/>
  <c r="C50" i="564"/>
  <c r="B50" i="564"/>
  <c r="C49" i="564"/>
  <c r="B49" i="564"/>
  <c r="C48" i="564"/>
  <c r="B48" i="564"/>
  <c r="C47" i="564"/>
  <c r="B47" i="564"/>
  <c r="C46" i="564"/>
  <c r="B46" i="564"/>
  <c r="C45" i="564"/>
  <c r="B45" i="564"/>
  <c r="C44" i="564"/>
  <c r="B44" i="564"/>
  <c r="C43" i="564"/>
  <c r="B43" i="564"/>
  <c r="C42" i="564"/>
  <c r="C41" i="564"/>
  <c r="B41" i="564"/>
  <c r="C40" i="564"/>
  <c r="B40" i="564"/>
  <c r="C39" i="564"/>
  <c r="B39" i="564"/>
  <c r="C38" i="564"/>
  <c r="B38" i="564"/>
  <c r="C37" i="564"/>
  <c r="B37" i="564"/>
  <c r="C36" i="564"/>
  <c r="B36" i="564"/>
  <c r="C35" i="564"/>
  <c r="B35" i="564"/>
  <c r="C34" i="564"/>
  <c r="B34" i="564"/>
  <c r="C33" i="564"/>
  <c r="B33" i="564"/>
  <c r="C32" i="564"/>
  <c r="B32" i="564"/>
  <c r="C31" i="564"/>
  <c r="B31" i="564"/>
  <c r="C30" i="564"/>
  <c r="B30" i="564"/>
  <c r="C29" i="564"/>
  <c r="B29" i="564"/>
  <c r="C28" i="564"/>
  <c r="B28" i="564"/>
  <c r="C27" i="564"/>
  <c r="B27" i="564"/>
  <c r="C26" i="564"/>
  <c r="B26" i="564"/>
  <c r="C25" i="564"/>
  <c r="B25" i="564"/>
  <c r="C24" i="564"/>
  <c r="B24" i="564"/>
  <c r="C23" i="564"/>
  <c r="B23" i="564"/>
  <c r="C22" i="564"/>
  <c r="B22" i="564"/>
  <c r="C21" i="564"/>
  <c r="B21" i="564"/>
  <c r="C20" i="564"/>
  <c r="B20" i="564"/>
  <c r="C19" i="564"/>
  <c r="B19" i="564"/>
  <c r="C18" i="564"/>
  <c r="B18" i="564"/>
  <c r="E17" i="564"/>
  <c r="C17" i="564"/>
  <c r="B17" i="564"/>
  <c r="C16" i="564"/>
  <c r="B16" i="564"/>
  <c r="C15" i="564"/>
  <c r="C14" i="564"/>
  <c r="B14" i="564"/>
  <c r="C13" i="564"/>
  <c r="B13" i="564"/>
  <c r="C12" i="564"/>
  <c r="B12" i="564"/>
  <c r="C11" i="564"/>
  <c r="B11" i="564"/>
  <c r="C10" i="564"/>
  <c r="B10" i="564"/>
  <c r="C9" i="564"/>
  <c r="B9" i="564"/>
  <c r="C8" i="564"/>
  <c r="B8" i="564"/>
  <c r="A7" i="564"/>
  <c r="K6" i="564"/>
  <c r="J6" i="564"/>
  <c r="I6" i="564"/>
  <c r="H6" i="564"/>
  <c r="G6" i="564"/>
  <c r="B3" i="564"/>
  <c r="B1" i="564"/>
  <c r="C315" i="563"/>
  <c r="B315" i="563"/>
  <c r="E314" i="563"/>
  <c r="C314" i="563"/>
  <c r="B314" i="563"/>
  <c r="E313" i="563"/>
  <c r="C313" i="563"/>
  <c r="B313" i="563"/>
  <c r="E312" i="563"/>
  <c r="C312" i="563"/>
  <c r="B312" i="563"/>
  <c r="E311" i="563"/>
  <c r="C311" i="563"/>
  <c r="B311" i="563"/>
  <c r="E310" i="563"/>
  <c r="C310" i="563"/>
  <c r="B310" i="563"/>
  <c r="E309" i="563"/>
  <c r="C309" i="563"/>
  <c r="B309" i="563"/>
  <c r="E308" i="563"/>
  <c r="C308" i="563"/>
  <c r="B308" i="563"/>
  <c r="E307" i="563"/>
  <c r="C307" i="563"/>
  <c r="B307" i="563"/>
  <c r="E306" i="563"/>
  <c r="C306" i="563"/>
  <c r="B306" i="563"/>
  <c r="E305" i="563"/>
  <c r="C305" i="563"/>
  <c r="B305" i="563"/>
  <c r="E304" i="563"/>
  <c r="C304" i="563"/>
  <c r="B304" i="563"/>
  <c r="E303" i="563"/>
  <c r="C303" i="563"/>
  <c r="B303" i="563"/>
  <c r="E302" i="563"/>
  <c r="C302" i="563"/>
  <c r="B302" i="563"/>
  <c r="E301" i="563"/>
  <c r="C301" i="563"/>
  <c r="B301" i="563"/>
  <c r="E300" i="563"/>
  <c r="C300" i="563"/>
  <c r="B300" i="563"/>
  <c r="E299" i="563"/>
  <c r="C299" i="563"/>
  <c r="B299" i="563"/>
  <c r="E298" i="563"/>
  <c r="C298" i="563"/>
  <c r="B298" i="563"/>
  <c r="E297" i="563"/>
  <c r="C297" i="563"/>
  <c r="B297" i="563"/>
  <c r="E296" i="563"/>
  <c r="C296" i="563"/>
  <c r="B296" i="563"/>
  <c r="E295" i="563"/>
  <c r="C295" i="563"/>
  <c r="B295" i="563"/>
  <c r="E294" i="563"/>
  <c r="C294" i="563"/>
  <c r="B294" i="563"/>
  <c r="E293" i="563"/>
  <c r="C293" i="563"/>
  <c r="B293" i="563"/>
  <c r="E292" i="563"/>
  <c r="C292" i="563"/>
  <c r="B292" i="563"/>
  <c r="E291" i="563"/>
  <c r="C291" i="563"/>
  <c r="B291" i="563"/>
  <c r="E290" i="563"/>
  <c r="C290" i="563"/>
  <c r="B290" i="563"/>
  <c r="C289" i="563"/>
  <c r="B289" i="563"/>
  <c r="C288" i="563"/>
  <c r="B288" i="563"/>
  <c r="C287" i="563"/>
  <c r="B287" i="563"/>
  <c r="C286" i="563"/>
  <c r="B286" i="563"/>
  <c r="C285" i="563"/>
  <c r="B285" i="563"/>
  <c r="C284" i="563"/>
  <c r="B284" i="563"/>
  <c r="C283" i="563"/>
  <c r="B283" i="563"/>
  <c r="C282" i="563"/>
  <c r="B282" i="563"/>
  <c r="C281" i="563"/>
  <c r="B281" i="563"/>
  <c r="C280" i="563"/>
  <c r="B280" i="563"/>
  <c r="C279" i="563"/>
  <c r="B279" i="563"/>
  <c r="E278" i="563"/>
  <c r="C278" i="563"/>
  <c r="B278" i="563"/>
  <c r="E277" i="563"/>
  <c r="C277" i="563"/>
  <c r="B277" i="563"/>
  <c r="E276" i="563"/>
  <c r="C276" i="563"/>
  <c r="B276" i="563"/>
  <c r="C275" i="563"/>
  <c r="B275" i="563"/>
  <c r="C274" i="563"/>
  <c r="C273" i="563"/>
  <c r="C272" i="563"/>
  <c r="C271" i="563"/>
  <c r="C270" i="563"/>
  <c r="C269" i="563"/>
  <c r="B269" i="563"/>
  <c r="C268" i="563"/>
  <c r="B268" i="563"/>
  <c r="C267" i="563"/>
  <c r="B267" i="563"/>
  <c r="C266" i="563"/>
  <c r="B266" i="563"/>
  <c r="C265" i="563"/>
  <c r="B265" i="563"/>
  <c r="C264" i="563"/>
  <c r="C263" i="563"/>
  <c r="B263" i="563"/>
  <c r="C262" i="563"/>
  <c r="C261" i="563"/>
  <c r="B261" i="563"/>
  <c r="C260" i="563"/>
  <c r="B260" i="563"/>
  <c r="C259" i="563"/>
  <c r="B259" i="563"/>
  <c r="C258" i="563"/>
  <c r="B258" i="563"/>
  <c r="C257" i="563"/>
  <c r="B257" i="563"/>
  <c r="C256" i="563"/>
  <c r="B256" i="563"/>
  <c r="C255" i="563"/>
  <c r="C254" i="563"/>
  <c r="B254" i="563"/>
  <c r="C253" i="563"/>
  <c r="B253" i="563"/>
  <c r="C252" i="563"/>
  <c r="B252" i="563"/>
  <c r="C251" i="563"/>
  <c r="B251" i="563"/>
  <c r="C250" i="563"/>
  <c r="B250" i="563"/>
  <c r="C249" i="563"/>
  <c r="B249" i="563"/>
  <c r="C248" i="563"/>
  <c r="C247" i="563"/>
  <c r="B247" i="563"/>
  <c r="C246" i="563"/>
  <c r="C245" i="563"/>
  <c r="B245" i="563"/>
  <c r="C244" i="563"/>
  <c r="C235" i="563"/>
  <c r="C234" i="563"/>
  <c r="B234" i="563"/>
  <c r="C233" i="563"/>
  <c r="E208" i="563"/>
  <c r="C208" i="563"/>
  <c r="C207" i="563"/>
  <c r="B207" i="563"/>
  <c r="C206" i="563"/>
  <c r="C201" i="563"/>
  <c r="C200" i="563"/>
  <c r="B200" i="563"/>
  <c r="C199" i="563"/>
  <c r="B199" i="563"/>
  <c r="C198" i="563"/>
  <c r="B198" i="563"/>
  <c r="C197" i="563"/>
  <c r="C196" i="563"/>
  <c r="B196" i="563"/>
  <c r="C195" i="563"/>
  <c r="C194" i="563"/>
  <c r="B194" i="563"/>
  <c r="C193" i="563"/>
  <c r="B193" i="563"/>
  <c r="C192" i="563"/>
  <c r="B192" i="563"/>
  <c r="C191" i="563"/>
  <c r="B191" i="563"/>
  <c r="C190" i="563"/>
  <c r="B190" i="563"/>
  <c r="C189" i="563"/>
  <c r="B189" i="563"/>
  <c r="C188" i="563"/>
  <c r="B188" i="563"/>
  <c r="C187" i="563"/>
  <c r="B187" i="563"/>
  <c r="C186" i="563"/>
  <c r="B186" i="563"/>
  <c r="C185" i="563"/>
  <c r="B185" i="563"/>
  <c r="C184" i="563"/>
  <c r="B184" i="563"/>
  <c r="C183" i="563"/>
  <c r="B183" i="563"/>
  <c r="C182" i="563"/>
  <c r="B182" i="563"/>
  <c r="C181" i="563"/>
  <c r="C180" i="563"/>
  <c r="B180" i="563"/>
  <c r="C179" i="563"/>
  <c r="C178" i="563"/>
  <c r="B178" i="563"/>
  <c r="C177" i="563"/>
  <c r="B177" i="563"/>
  <c r="C176" i="563"/>
  <c r="B176" i="563"/>
  <c r="C175" i="563"/>
  <c r="B175" i="563"/>
  <c r="C174" i="563"/>
  <c r="B174" i="563"/>
  <c r="C173" i="563"/>
  <c r="B173" i="563"/>
  <c r="C172" i="563"/>
  <c r="C171" i="563"/>
  <c r="B171" i="563"/>
  <c r="C170" i="563"/>
  <c r="B170" i="563"/>
  <c r="C169" i="563"/>
  <c r="B169" i="563"/>
  <c r="C168" i="563"/>
  <c r="B168" i="563"/>
  <c r="C167" i="563"/>
  <c r="B167" i="563"/>
  <c r="C166" i="563"/>
  <c r="B166" i="563"/>
  <c r="C165" i="563"/>
  <c r="C164" i="563"/>
  <c r="B164" i="563"/>
  <c r="C163" i="563"/>
  <c r="B163" i="563"/>
  <c r="C162" i="563"/>
  <c r="B162" i="563"/>
  <c r="C161" i="563"/>
  <c r="B161" i="563"/>
  <c r="C160" i="563"/>
  <c r="B160" i="563"/>
  <c r="C159" i="563"/>
  <c r="B159" i="563"/>
  <c r="C158" i="563"/>
  <c r="B158" i="563"/>
  <c r="C157" i="563"/>
  <c r="B157" i="563"/>
  <c r="C156" i="563"/>
  <c r="C155" i="563"/>
  <c r="B155" i="563"/>
  <c r="C154" i="563"/>
  <c r="C153" i="563"/>
  <c r="B153" i="563"/>
  <c r="C152" i="563"/>
  <c r="B152" i="563"/>
  <c r="C151" i="563"/>
  <c r="B151" i="563"/>
  <c r="C150" i="563"/>
  <c r="B150" i="563"/>
  <c r="C149" i="563"/>
  <c r="B149" i="563"/>
  <c r="C148" i="563"/>
  <c r="B148" i="563"/>
  <c r="C147" i="563"/>
  <c r="B147" i="563"/>
  <c r="C146" i="563"/>
  <c r="B146" i="563"/>
  <c r="C145" i="563"/>
  <c r="B145" i="563"/>
  <c r="C144" i="563"/>
  <c r="B144" i="563"/>
  <c r="C143" i="563"/>
  <c r="C142" i="563"/>
  <c r="B142" i="563"/>
  <c r="C141" i="563"/>
  <c r="B141" i="563"/>
  <c r="C140" i="563"/>
  <c r="B140" i="563"/>
  <c r="C139" i="563"/>
  <c r="B139" i="563"/>
  <c r="C138" i="563"/>
  <c r="B138" i="563"/>
  <c r="C137" i="563"/>
  <c r="B137" i="563"/>
  <c r="C136" i="563"/>
  <c r="B136" i="563"/>
  <c r="C135" i="563"/>
  <c r="B135" i="563"/>
  <c r="C134" i="563"/>
  <c r="B134" i="563"/>
  <c r="C133" i="563"/>
  <c r="B133" i="563"/>
  <c r="C132" i="563"/>
  <c r="B132" i="563"/>
  <c r="C131" i="563"/>
  <c r="B131" i="563"/>
  <c r="C130" i="563"/>
  <c r="B130" i="563"/>
  <c r="C129" i="563"/>
  <c r="B129" i="563"/>
  <c r="C128" i="563"/>
  <c r="C127" i="563"/>
  <c r="B127" i="563"/>
  <c r="C126" i="563"/>
  <c r="B126" i="563"/>
  <c r="C125" i="563"/>
  <c r="B125" i="563"/>
  <c r="C124" i="563"/>
  <c r="B124" i="563"/>
  <c r="C123" i="563"/>
  <c r="B123" i="563"/>
  <c r="C122" i="563"/>
  <c r="B122" i="563"/>
  <c r="C121" i="563"/>
  <c r="B121" i="563"/>
  <c r="C120" i="563"/>
  <c r="B120" i="563"/>
  <c r="C119" i="563"/>
  <c r="B119" i="563"/>
  <c r="C118" i="563"/>
  <c r="B118" i="563"/>
  <c r="C117" i="563"/>
  <c r="B117" i="563"/>
  <c r="C116" i="563"/>
  <c r="B116" i="563"/>
  <c r="C115" i="563"/>
  <c r="C114" i="563"/>
  <c r="B114" i="563"/>
  <c r="C113" i="563"/>
  <c r="C112" i="563"/>
  <c r="B112" i="563"/>
  <c r="C111" i="563"/>
  <c r="B111" i="563"/>
  <c r="C110" i="563"/>
  <c r="B110" i="563"/>
  <c r="C109" i="563"/>
  <c r="B109" i="563"/>
  <c r="C108" i="563"/>
  <c r="B108" i="563"/>
  <c r="C107" i="563"/>
  <c r="C106" i="563"/>
  <c r="B106" i="563"/>
  <c r="C105" i="563"/>
  <c r="C104" i="563"/>
  <c r="B104" i="563"/>
  <c r="C103" i="563"/>
  <c r="B103" i="563"/>
  <c r="C102" i="563"/>
  <c r="B102" i="563"/>
  <c r="C101" i="563"/>
  <c r="C92" i="563"/>
  <c r="C91" i="563"/>
  <c r="B91" i="563"/>
  <c r="C90" i="563"/>
  <c r="E65" i="563"/>
  <c r="C65" i="563"/>
  <c r="B65" i="563"/>
  <c r="C64" i="563"/>
  <c r="B64" i="563"/>
  <c r="C63" i="563"/>
  <c r="B62" i="563"/>
  <c r="B61" i="563"/>
  <c r="C58" i="563"/>
  <c r="C57" i="563"/>
  <c r="B57" i="563"/>
  <c r="C56" i="563"/>
  <c r="B56" i="563"/>
  <c r="C55" i="563"/>
  <c r="C54" i="563"/>
  <c r="B54" i="563"/>
  <c r="C53" i="563"/>
  <c r="C52" i="563"/>
  <c r="B52" i="563"/>
  <c r="C51" i="563"/>
  <c r="B51" i="563"/>
  <c r="C50" i="563"/>
  <c r="B50" i="563"/>
  <c r="C49" i="563"/>
  <c r="B49" i="563"/>
  <c r="C48" i="563"/>
  <c r="B48" i="563"/>
  <c r="C47" i="563"/>
  <c r="B47" i="563"/>
  <c r="C46" i="563"/>
  <c r="B46" i="563"/>
  <c r="C45" i="563"/>
  <c r="B45" i="563"/>
  <c r="C44" i="563"/>
  <c r="B44" i="563"/>
  <c r="C43" i="563"/>
  <c r="B43" i="563"/>
  <c r="C42" i="563"/>
  <c r="C41" i="563"/>
  <c r="B41" i="563"/>
  <c r="C40" i="563"/>
  <c r="B40" i="563"/>
  <c r="C39" i="563"/>
  <c r="B39" i="563"/>
  <c r="C38" i="563"/>
  <c r="B38" i="563"/>
  <c r="C37" i="563"/>
  <c r="B37" i="563"/>
  <c r="C36" i="563"/>
  <c r="B36" i="563"/>
  <c r="C35" i="563"/>
  <c r="B35" i="563"/>
  <c r="C34" i="563"/>
  <c r="B34" i="563"/>
  <c r="C33" i="563"/>
  <c r="B33" i="563"/>
  <c r="C32" i="563"/>
  <c r="B32" i="563"/>
  <c r="C31" i="563"/>
  <c r="B31" i="563"/>
  <c r="C30" i="563"/>
  <c r="B30" i="563"/>
  <c r="C29" i="563"/>
  <c r="B29" i="563"/>
  <c r="C28" i="563"/>
  <c r="B28" i="563"/>
  <c r="C27" i="563"/>
  <c r="B27" i="563"/>
  <c r="C26" i="563"/>
  <c r="B26" i="563"/>
  <c r="C25" i="563"/>
  <c r="B25" i="563"/>
  <c r="C24" i="563"/>
  <c r="B24" i="563"/>
  <c r="C23" i="563"/>
  <c r="B23" i="563"/>
  <c r="C22" i="563"/>
  <c r="B22" i="563"/>
  <c r="C21" i="563"/>
  <c r="B21" i="563"/>
  <c r="C20" i="563"/>
  <c r="B20" i="563"/>
  <c r="C19" i="563"/>
  <c r="B19" i="563"/>
  <c r="C18" i="563"/>
  <c r="B18" i="563"/>
  <c r="E17" i="563"/>
  <c r="C17" i="563"/>
  <c r="B17" i="563"/>
  <c r="C16" i="563"/>
  <c r="B16" i="563"/>
  <c r="C15" i="563"/>
  <c r="C14" i="563"/>
  <c r="B14" i="563"/>
  <c r="C13" i="563"/>
  <c r="B13" i="563"/>
  <c r="C12" i="563"/>
  <c r="B12" i="563"/>
  <c r="C11" i="563"/>
  <c r="B11" i="563"/>
  <c r="C10" i="563"/>
  <c r="B10" i="563"/>
  <c r="C9" i="563"/>
  <c r="B9" i="563"/>
  <c r="C8" i="563"/>
  <c r="B8" i="563"/>
  <c r="A7" i="563"/>
  <c r="K6" i="563"/>
  <c r="J6" i="563"/>
  <c r="I6" i="563"/>
  <c r="H6" i="563"/>
  <c r="G6" i="563"/>
  <c r="F6" i="563"/>
  <c r="B3" i="563"/>
  <c r="B1" i="563"/>
  <c r="C315" i="562"/>
  <c r="B315" i="562"/>
  <c r="E314" i="562"/>
  <c r="C314" i="562"/>
  <c r="B314" i="562"/>
  <c r="E313" i="562"/>
  <c r="C313" i="562"/>
  <c r="B313" i="562"/>
  <c r="E312" i="562"/>
  <c r="C312" i="562"/>
  <c r="B312" i="562"/>
  <c r="E311" i="562"/>
  <c r="C311" i="562"/>
  <c r="B311" i="562"/>
  <c r="E310" i="562"/>
  <c r="C310" i="562"/>
  <c r="B310" i="562"/>
  <c r="E309" i="562"/>
  <c r="C309" i="562"/>
  <c r="B309" i="562"/>
  <c r="E308" i="562"/>
  <c r="C308" i="562"/>
  <c r="B308" i="562"/>
  <c r="E307" i="562"/>
  <c r="C307" i="562"/>
  <c r="B307" i="562"/>
  <c r="E306" i="562"/>
  <c r="C306" i="562"/>
  <c r="B306" i="562"/>
  <c r="E305" i="562"/>
  <c r="C305" i="562"/>
  <c r="B305" i="562"/>
  <c r="E304" i="562"/>
  <c r="C304" i="562"/>
  <c r="B304" i="562"/>
  <c r="E303" i="562"/>
  <c r="C303" i="562"/>
  <c r="B303" i="562"/>
  <c r="E302" i="562"/>
  <c r="C302" i="562"/>
  <c r="B302" i="562"/>
  <c r="E301" i="562"/>
  <c r="C301" i="562"/>
  <c r="B301" i="562"/>
  <c r="E300" i="562"/>
  <c r="C300" i="562"/>
  <c r="B300" i="562"/>
  <c r="E299" i="562"/>
  <c r="C299" i="562"/>
  <c r="B299" i="562"/>
  <c r="E298" i="562"/>
  <c r="C298" i="562"/>
  <c r="B298" i="562"/>
  <c r="E297" i="562"/>
  <c r="C297" i="562"/>
  <c r="B297" i="562"/>
  <c r="E296" i="562"/>
  <c r="C296" i="562"/>
  <c r="B296" i="562"/>
  <c r="E295" i="562"/>
  <c r="C295" i="562"/>
  <c r="B295" i="562"/>
  <c r="E294" i="562"/>
  <c r="C294" i="562"/>
  <c r="B294" i="562"/>
  <c r="E293" i="562"/>
  <c r="C293" i="562"/>
  <c r="B293" i="562"/>
  <c r="E292" i="562"/>
  <c r="C292" i="562"/>
  <c r="B292" i="562"/>
  <c r="E291" i="562"/>
  <c r="C291" i="562"/>
  <c r="B291" i="562"/>
  <c r="E290" i="562"/>
  <c r="C290" i="562"/>
  <c r="B290" i="562"/>
  <c r="C289" i="562"/>
  <c r="B289" i="562"/>
  <c r="C288" i="562"/>
  <c r="B288" i="562"/>
  <c r="C287" i="562"/>
  <c r="B287" i="562"/>
  <c r="C286" i="562"/>
  <c r="B286" i="562"/>
  <c r="C285" i="562"/>
  <c r="B285" i="562"/>
  <c r="C284" i="562"/>
  <c r="B284" i="562"/>
  <c r="C283" i="562"/>
  <c r="B283" i="562"/>
  <c r="C282" i="562"/>
  <c r="B282" i="562"/>
  <c r="C281" i="562"/>
  <c r="B281" i="562"/>
  <c r="C280" i="562"/>
  <c r="B280" i="562"/>
  <c r="C279" i="562"/>
  <c r="B279" i="562"/>
  <c r="E278" i="562"/>
  <c r="C278" i="562"/>
  <c r="B278" i="562"/>
  <c r="E277" i="562"/>
  <c r="C277" i="562"/>
  <c r="B277" i="562"/>
  <c r="E276" i="562"/>
  <c r="C276" i="562"/>
  <c r="B276" i="562"/>
  <c r="C275" i="562"/>
  <c r="B275" i="562"/>
  <c r="C274" i="562"/>
  <c r="C273" i="562"/>
  <c r="C272" i="562"/>
  <c r="C271" i="562"/>
  <c r="C270" i="562"/>
  <c r="C269" i="562"/>
  <c r="B269" i="562"/>
  <c r="C268" i="562"/>
  <c r="B268" i="562"/>
  <c r="C267" i="562"/>
  <c r="B267" i="562"/>
  <c r="C266" i="562"/>
  <c r="B266" i="562"/>
  <c r="C265" i="562"/>
  <c r="B265" i="562"/>
  <c r="C264" i="562"/>
  <c r="C263" i="562"/>
  <c r="B263" i="562"/>
  <c r="C262" i="562"/>
  <c r="C261" i="562"/>
  <c r="B261" i="562"/>
  <c r="C260" i="562"/>
  <c r="B260" i="562"/>
  <c r="C259" i="562"/>
  <c r="B259" i="562"/>
  <c r="C258" i="562"/>
  <c r="B258" i="562"/>
  <c r="C257" i="562"/>
  <c r="B257" i="562"/>
  <c r="C256" i="562"/>
  <c r="B256" i="562"/>
  <c r="C255" i="562"/>
  <c r="C254" i="562"/>
  <c r="B254" i="562"/>
  <c r="C253" i="562"/>
  <c r="B253" i="562"/>
  <c r="C252" i="562"/>
  <c r="B252" i="562"/>
  <c r="C251" i="562"/>
  <c r="B251" i="562"/>
  <c r="C250" i="562"/>
  <c r="B250" i="562"/>
  <c r="C249" i="562"/>
  <c r="B249" i="562"/>
  <c r="C248" i="562"/>
  <c r="C247" i="562"/>
  <c r="B247" i="562"/>
  <c r="C246" i="562"/>
  <c r="C245" i="562"/>
  <c r="B245" i="562"/>
  <c r="C244" i="562"/>
  <c r="C235" i="562"/>
  <c r="C234" i="562"/>
  <c r="B234" i="562"/>
  <c r="C233" i="562"/>
  <c r="E208" i="562"/>
  <c r="C208" i="562"/>
  <c r="C207" i="562"/>
  <c r="B207" i="562"/>
  <c r="C206" i="562"/>
  <c r="C201" i="562"/>
  <c r="C200" i="562"/>
  <c r="B200" i="562"/>
  <c r="C199" i="562"/>
  <c r="B199" i="562"/>
  <c r="C198" i="562"/>
  <c r="B198" i="562"/>
  <c r="C197" i="562"/>
  <c r="C196" i="562"/>
  <c r="B196" i="562"/>
  <c r="C195" i="562"/>
  <c r="C194" i="562"/>
  <c r="B194" i="562"/>
  <c r="C193" i="562"/>
  <c r="B193" i="562"/>
  <c r="C192" i="562"/>
  <c r="B192" i="562"/>
  <c r="C191" i="562"/>
  <c r="B191" i="562"/>
  <c r="C190" i="562"/>
  <c r="B190" i="562"/>
  <c r="C189" i="562"/>
  <c r="B189" i="562"/>
  <c r="C188" i="562"/>
  <c r="B188" i="562"/>
  <c r="C187" i="562"/>
  <c r="B187" i="562"/>
  <c r="C186" i="562"/>
  <c r="B186" i="562"/>
  <c r="C185" i="562"/>
  <c r="B185" i="562"/>
  <c r="C184" i="562"/>
  <c r="B184" i="562"/>
  <c r="C183" i="562"/>
  <c r="B183" i="562"/>
  <c r="C182" i="562"/>
  <c r="B182" i="562"/>
  <c r="C181" i="562"/>
  <c r="C180" i="562"/>
  <c r="B180" i="562"/>
  <c r="C179" i="562"/>
  <c r="C178" i="562"/>
  <c r="B178" i="562"/>
  <c r="C177" i="562"/>
  <c r="B177" i="562"/>
  <c r="C176" i="562"/>
  <c r="B176" i="562"/>
  <c r="C175" i="562"/>
  <c r="B175" i="562"/>
  <c r="C174" i="562"/>
  <c r="B174" i="562"/>
  <c r="C173" i="562"/>
  <c r="B173" i="562"/>
  <c r="C172" i="562"/>
  <c r="C171" i="562"/>
  <c r="B171" i="562"/>
  <c r="C170" i="562"/>
  <c r="B170" i="562"/>
  <c r="C169" i="562"/>
  <c r="B169" i="562"/>
  <c r="C168" i="562"/>
  <c r="B168" i="562"/>
  <c r="C167" i="562"/>
  <c r="B167" i="562"/>
  <c r="C166" i="562"/>
  <c r="B166" i="562"/>
  <c r="C165" i="562"/>
  <c r="C164" i="562"/>
  <c r="B164" i="562"/>
  <c r="C163" i="562"/>
  <c r="B163" i="562"/>
  <c r="C162" i="562"/>
  <c r="B162" i="562"/>
  <c r="C161" i="562"/>
  <c r="B161" i="562"/>
  <c r="C160" i="562"/>
  <c r="B160" i="562"/>
  <c r="C159" i="562"/>
  <c r="B159" i="562"/>
  <c r="C158" i="562"/>
  <c r="B158" i="562"/>
  <c r="C157" i="562"/>
  <c r="B157" i="562"/>
  <c r="C156" i="562"/>
  <c r="C155" i="562"/>
  <c r="B155" i="562"/>
  <c r="C154" i="562"/>
  <c r="C153" i="562"/>
  <c r="B153" i="562"/>
  <c r="C152" i="562"/>
  <c r="B152" i="562"/>
  <c r="C151" i="562"/>
  <c r="B151" i="562"/>
  <c r="C150" i="562"/>
  <c r="B150" i="562"/>
  <c r="C149" i="562"/>
  <c r="B149" i="562"/>
  <c r="C148" i="562"/>
  <c r="B148" i="562"/>
  <c r="C147" i="562"/>
  <c r="B147" i="562"/>
  <c r="C146" i="562"/>
  <c r="B146" i="562"/>
  <c r="C145" i="562"/>
  <c r="B145" i="562"/>
  <c r="C144" i="562"/>
  <c r="B144" i="562"/>
  <c r="C143" i="562"/>
  <c r="C142" i="562"/>
  <c r="B142" i="562"/>
  <c r="C141" i="562"/>
  <c r="B141" i="562"/>
  <c r="C140" i="562"/>
  <c r="B140" i="562"/>
  <c r="C139" i="562"/>
  <c r="B139" i="562"/>
  <c r="C138" i="562"/>
  <c r="B138" i="562"/>
  <c r="C137" i="562"/>
  <c r="B137" i="562"/>
  <c r="C136" i="562"/>
  <c r="B136" i="562"/>
  <c r="C135" i="562"/>
  <c r="B135" i="562"/>
  <c r="C134" i="562"/>
  <c r="B134" i="562"/>
  <c r="C133" i="562"/>
  <c r="B133" i="562"/>
  <c r="C132" i="562"/>
  <c r="B132" i="562"/>
  <c r="C131" i="562"/>
  <c r="B131" i="562"/>
  <c r="C130" i="562"/>
  <c r="B130" i="562"/>
  <c r="C129" i="562"/>
  <c r="B129" i="562"/>
  <c r="C128" i="562"/>
  <c r="C127" i="562"/>
  <c r="B127" i="562"/>
  <c r="C126" i="562"/>
  <c r="B126" i="562"/>
  <c r="C125" i="562"/>
  <c r="B125" i="562"/>
  <c r="C124" i="562"/>
  <c r="B124" i="562"/>
  <c r="C123" i="562"/>
  <c r="B123" i="562"/>
  <c r="C122" i="562"/>
  <c r="B122" i="562"/>
  <c r="C121" i="562"/>
  <c r="B121" i="562"/>
  <c r="C120" i="562"/>
  <c r="B120" i="562"/>
  <c r="C119" i="562"/>
  <c r="B119" i="562"/>
  <c r="C118" i="562"/>
  <c r="B118" i="562"/>
  <c r="C117" i="562"/>
  <c r="B117" i="562"/>
  <c r="C116" i="562"/>
  <c r="B116" i="562"/>
  <c r="C115" i="562"/>
  <c r="C114" i="562"/>
  <c r="B114" i="562"/>
  <c r="C113" i="562"/>
  <c r="C112" i="562"/>
  <c r="B112" i="562"/>
  <c r="C111" i="562"/>
  <c r="B111" i="562"/>
  <c r="C110" i="562"/>
  <c r="B110" i="562"/>
  <c r="C109" i="562"/>
  <c r="B109" i="562"/>
  <c r="C108" i="562"/>
  <c r="B108" i="562"/>
  <c r="C107" i="562"/>
  <c r="C106" i="562"/>
  <c r="B106" i="562"/>
  <c r="C105" i="562"/>
  <c r="C104" i="562"/>
  <c r="B104" i="562"/>
  <c r="C103" i="562"/>
  <c r="B103" i="562"/>
  <c r="C102" i="562"/>
  <c r="B102" i="562"/>
  <c r="C101" i="562"/>
  <c r="C92" i="562"/>
  <c r="C91" i="562"/>
  <c r="B91" i="562"/>
  <c r="C90" i="562"/>
  <c r="E65" i="562"/>
  <c r="C65" i="562"/>
  <c r="B65" i="562"/>
  <c r="C64" i="562"/>
  <c r="B64" i="562"/>
  <c r="C63" i="562"/>
  <c r="B62" i="562"/>
  <c r="B61" i="562"/>
  <c r="C58" i="562"/>
  <c r="C57" i="562"/>
  <c r="B57" i="562"/>
  <c r="C56" i="562"/>
  <c r="B56" i="562"/>
  <c r="C55" i="562"/>
  <c r="C54" i="562"/>
  <c r="B54" i="562"/>
  <c r="C53" i="562"/>
  <c r="C52" i="562"/>
  <c r="B52" i="562"/>
  <c r="C51" i="562"/>
  <c r="B51" i="562"/>
  <c r="C50" i="562"/>
  <c r="B50" i="562"/>
  <c r="C49" i="562"/>
  <c r="B49" i="562"/>
  <c r="C48" i="562"/>
  <c r="B48" i="562"/>
  <c r="C47" i="562"/>
  <c r="B47" i="562"/>
  <c r="C46" i="562"/>
  <c r="B46" i="562"/>
  <c r="C45" i="562"/>
  <c r="B45" i="562"/>
  <c r="C44" i="562"/>
  <c r="B44" i="562"/>
  <c r="C43" i="562"/>
  <c r="B43" i="562"/>
  <c r="C42" i="562"/>
  <c r="C41" i="562"/>
  <c r="B41" i="562"/>
  <c r="C40" i="562"/>
  <c r="B40" i="562"/>
  <c r="C39" i="562"/>
  <c r="B39" i="562"/>
  <c r="C38" i="562"/>
  <c r="B38" i="562"/>
  <c r="C37" i="562"/>
  <c r="B37" i="562"/>
  <c r="C36" i="562"/>
  <c r="B36" i="562"/>
  <c r="C35" i="562"/>
  <c r="B35" i="562"/>
  <c r="C34" i="562"/>
  <c r="B34" i="562"/>
  <c r="C33" i="562"/>
  <c r="B33" i="562"/>
  <c r="C32" i="562"/>
  <c r="B32" i="562"/>
  <c r="C31" i="562"/>
  <c r="B31" i="562"/>
  <c r="C30" i="562"/>
  <c r="B30" i="562"/>
  <c r="C29" i="562"/>
  <c r="B29" i="562"/>
  <c r="C28" i="562"/>
  <c r="B28" i="562"/>
  <c r="C27" i="562"/>
  <c r="B27" i="562"/>
  <c r="C26" i="562"/>
  <c r="B26" i="562"/>
  <c r="C25" i="562"/>
  <c r="B25" i="562"/>
  <c r="C24" i="562"/>
  <c r="B24" i="562"/>
  <c r="C23" i="562"/>
  <c r="B23" i="562"/>
  <c r="C22" i="562"/>
  <c r="B22" i="562"/>
  <c r="C21" i="562"/>
  <c r="B21" i="562"/>
  <c r="C20" i="562"/>
  <c r="B20" i="562"/>
  <c r="C19" i="562"/>
  <c r="B19" i="562"/>
  <c r="C18" i="562"/>
  <c r="B18" i="562"/>
  <c r="E17" i="562"/>
  <c r="C17" i="562"/>
  <c r="B17" i="562"/>
  <c r="C16" i="562"/>
  <c r="B16" i="562"/>
  <c r="C15" i="562"/>
  <c r="C14" i="562"/>
  <c r="B14" i="562"/>
  <c r="C13" i="562"/>
  <c r="B13" i="562"/>
  <c r="C12" i="562"/>
  <c r="B12" i="562"/>
  <c r="C11" i="562"/>
  <c r="B11" i="562"/>
  <c r="C10" i="562"/>
  <c r="B10" i="562"/>
  <c r="C9" i="562"/>
  <c r="B9" i="562"/>
  <c r="C8" i="562"/>
  <c r="B8" i="562"/>
  <c r="A7" i="562"/>
  <c r="K6" i="562"/>
  <c r="J6" i="562"/>
  <c r="I6" i="562"/>
  <c r="H6" i="562"/>
  <c r="G6" i="562"/>
  <c r="F6" i="562"/>
  <c r="B3" i="562"/>
  <c r="B1" i="562"/>
  <c r="C315" i="561"/>
  <c r="B315" i="561"/>
  <c r="E314" i="561"/>
  <c r="C314" i="561"/>
  <c r="B314" i="561"/>
  <c r="E313" i="561"/>
  <c r="C313" i="561"/>
  <c r="B313" i="561"/>
  <c r="E312" i="561"/>
  <c r="C312" i="561"/>
  <c r="B312" i="561"/>
  <c r="E311" i="561"/>
  <c r="C311" i="561"/>
  <c r="B311" i="561"/>
  <c r="E310" i="561"/>
  <c r="C310" i="561"/>
  <c r="B310" i="561"/>
  <c r="E309" i="561"/>
  <c r="C309" i="561"/>
  <c r="B309" i="561"/>
  <c r="E308" i="561"/>
  <c r="C308" i="561"/>
  <c r="B308" i="561"/>
  <c r="E307" i="561"/>
  <c r="C307" i="561"/>
  <c r="B307" i="561"/>
  <c r="E306" i="561"/>
  <c r="C306" i="561"/>
  <c r="B306" i="561"/>
  <c r="E305" i="561"/>
  <c r="C305" i="561"/>
  <c r="B305" i="561"/>
  <c r="E304" i="561"/>
  <c r="C304" i="561"/>
  <c r="B304" i="561"/>
  <c r="E303" i="561"/>
  <c r="C303" i="561"/>
  <c r="B303" i="561"/>
  <c r="E302" i="561"/>
  <c r="C302" i="561"/>
  <c r="B302" i="561"/>
  <c r="E301" i="561"/>
  <c r="C301" i="561"/>
  <c r="B301" i="561"/>
  <c r="E300" i="561"/>
  <c r="C300" i="561"/>
  <c r="B300" i="561"/>
  <c r="E299" i="561"/>
  <c r="C299" i="561"/>
  <c r="B299" i="561"/>
  <c r="E298" i="561"/>
  <c r="C298" i="561"/>
  <c r="B298" i="561"/>
  <c r="E297" i="561"/>
  <c r="C297" i="561"/>
  <c r="B297" i="561"/>
  <c r="E296" i="561"/>
  <c r="C296" i="561"/>
  <c r="B296" i="561"/>
  <c r="E295" i="561"/>
  <c r="C295" i="561"/>
  <c r="B295" i="561"/>
  <c r="E294" i="561"/>
  <c r="C294" i="561"/>
  <c r="B294" i="561"/>
  <c r="E293" i="561"/>
  <c r="C293" i="561"/>
  <c r="B293" i="561"/>
  <c r="E292" i="561"/>
  <c r="C292" i="561"/>
  <c r="B292" i="561"/>
  <c r="E291" i="561"/>
  <c r="C291" i="561"/>
  <c r="B291" i="561"/>
  <c r="E290" i="561"/>
  <c r="C290" i="561"/>
  <c r="B290" i="561"/>
  <c r="C289" i="561"/>
  <c r="B289" i="561"/>
  <c r="C288" i="561"/>
  <c r="B288" i="561"/>
  <c r="C287" i="561"/>
  <c r="B287" i="561"/>
  <c r="C286" i="561"/>
  <c r="B286" i="561"/>
  <c r="C285" i="561"/>
  <c r="B285" i="561"/>
  <c r="C284" i="561"/>
  <c r="B284" i="561"/>
  <c r="C283" i="561"/>
  <c r="B283" i="561"/>
  <c r="C282" i="561"/>
  <c r="B282" i="561"/>
  <c r="C281" i="561"/>
  <c r="B281" i="561"/>
  <c r="C280" i="561"/>
  <c r="B280" i="561"/>
  <c r="C279" i="561"/>
  <c r="B279" i="561"/>
  <c r="E278" i="561"/>
  <c r="C278" i="561"/>
  <c r="B278" i="561"/>
  <c r="E277" i="561"/>
  <c r="C277" i="561"/>
  <c r="B277" i="561"/>
  <c r="E276" i="561"/>
  <c r="C276" i="561"/>
  <c r="B276" i="561"/>
  <c r="C275" i="561"/>
  <c r="B275" i="561"/>
  <c r="C274" i="561"/>
  <c r="C273" i="561"/>
  <c r="C272" i="561"/>
  <c r="C271" i="561"/>
  <c r="C270" i="561"/>
  <c r="C269" i="561"/>
  <c r="B269" i="561"/>
  <c r="C268" i="561"/>
  <c r="B268" i="561"/>
  <c r="C267" i="561"/>
  <c r="B267" i="561"/>
  <c r="C266" i="561"/>
  <c r="B266" i="561"/>
  <c r="C265" i="561"/>
  <c r="B265" i="561"/>
  <c r="C264" i="561"/>
  <c r="C263" i="561"/>
  <c r="B263" i="561"/>
  <c r="C262" i="561"/>
  <c r="C261" i="561"/>
  <c r="B261" i="561"/>
  <c r="C260" i="561"/>
  <c r="B260" i="561"/>
  <c r="C259" i="561"/>
  <c r="B259" i="561"/>
  <c r="C258" i="561"/>
  <c r="B258" i="561"/>
  <c r="C257" i="561"/>
  <c r="B257" i="561"/>
  <c r="C256" i="561"/>
  <c r="B256" i="561"/>
  <c r="C255" i="561"/>
  <c r="C254" i="561"/>
  <c r="B254" i="561"/>
  <c r="C253" i="561"/>
  <c r="B253" i="561"/>
  <c r="C252" i="561"/>
  <c r="B252" i="561"/>
  <c r="C251" i="561"/>
  <c r="B251" i="561"/>
  <c r="C250" i="561"/>
  <c r="B250" i="561"/>
  <c r="C249" i="561"/>
  <c r="B249" i="561"/>
  <c r="C248" i="561"/>
  <c r="C247" i="561"/>
  <c r="B247" i="561"/>
  <c r="C246" i="561"/>
  <c r="C245" i="561"/>
  <c r="B245" i="561"/>
  <c r="C244" i="561"/>
  <c r="C235" i="561"/>
  <c r="C234" i="561"/>
  <c r="B234" i="561"/>
  <c r="C233" i="561"/>
  <c r="E208" i="561"/>
  <c r="C208" i="561"/>
  <c r="C207" i="561"/>
  <c r="B207" i="561"/>
  <c r="C206" i="561"/>
  <c r="C201" i="561"/>
  <c r="C200" i="561"/>
  <c r="B200" i="561"/>
  <c r="C199" i="561"/>
  <c r="B199" i="561"/>
  <c r="C198" i="561"/>
  <c r="B198" i="561"/>
  <c r="C197" i="561"/>
  <c r="C196" i="561"/>
  <c r="B196" i="561"/>
  <c r="C195" i="561"/>
  <c r="C194" i="561"/>
  <c r="B194" i="561"/>
  <c r="C193" i="561"/>
  <c r="B193" i="561"/>
  <c r="C192" i="561"/>
  <c r="B192" i="561"/>
  <c r="C191" i="561"/>
  <c r="B191" i="561"/>
  <c r="C190" i="561"/>
  <c r="B190" i="561"/>
  <c r="C189" i="561"/>
  <c r="B189" i="561"/>
  <c r="C188" i="561"/>
  <c r="B188" i="561"/>
  <c r="C187" i="561"/>
  <c r="B187" i="561"/>
  <c r="C186" i="561"/>
  <c r="B186" i="561"/>
  <c r="C185" i="561"/>
  <c r="B185" i="561"/>
  <c r="C184" i="561"/>
  <c r="B184" i="561"/>
  <c r="C183" i="561"/>
  <c r="B183" i="561"/>
  <c r="C182" i="561"/>
  <c r="B182" i="561"/>
  <c r="C181" i="561"/>
  <c r="C180" i="561"/>
  <c r="B180" i="561"/>
  <c r="C179" i="561"/>
  <c r="C178" i="561"/>
  <c r="B178" i="561"/>
  <c r="C177" i="561"/>
  <c r="B177" i="561"/>
  <c r="C176" i="561"/>
  <c r="B176" i="561"/>
  <c r="C175" i="561"/>
  <c r="B175" i="561"/>
  <c r="C174" i="561"/>
  <c r="B174" i="561"/>
  <c r="C173" i="561"/>
  <c r="B173" i="561"/>
  <c r="C172" i="561"/>
  <c r="C171" i="561"/>
  <c r="B171" i="561"/>
  <c r="C170" i="561"/>
  <c r="B170" i="561"/>
  <c r="C169" i="561"/>
  <c r="B169" i="561"/>
  <c r="C168" i="561"/>
  <c r="B168" i="561"/>
  <c r="C167" i="561"/>
  <c r="B167" i="561"/>
  <c r="C166" i="561"/>
  <c r="B166" i="561"/>
  <c r="C165" i="561"/>
  <c r="C164" i="561"/>
  <c r="B164" i="561"/>
  <c r="C163" i="561"/>
  <c r="B163" i="561"/>
  <c r="C162" i="561"/>
  <c r="B162" i="561"/>
  <c r="C161" i="561"/>
  <c r="B161" i="561"/>
  <c r="C160" i="561"/>
  <c r="B160" i="561"/>
  <c r="C159" i="561"/>
  <c r="B159" i="561"/>
  <c r="C158" i="561"/>
  <c r="B158" i="561"/>
  <c r="C157" i="561"/>
  <c r="B157" i="561"/>
  <c r="C156" i="561"/>
  <c r="C155" i="561"/>
  <c r="B155" i="561"/>
  <c r="C154" i="561"/>
  <c r="C153" i="561"/>
  <c r="B153" i="561"/>
  <c r="C152" i="561"/>
  <c r="B152" i="561"/>
  <c r="C151" i="561"/>
  <c r="B151" i="561"/>
  <c r="C150" i="561"/>
  <c r="B150" i="561"/>
  <c r="C149" i="561"/>
  <c r="B149" i="561"/>
  <c r="C148" i="561"/>
  <c r="B148" i="561"/>
  <c r="C147" i="561"/>
  <c r="B147" i="561"/>
  <c r="C146" i="561"/>
  <c r="B146" i="561"/>
  <c r="C145" i="561"/>
  <c r="B145" i="561"/>
  <c r="C144" i="561"/>
  <c r="B144" i="561"/>
  <c r="C143" i="561"/>
  <c r="C142" i="561"/>
  <c r="B142" i="561"/>
  <c r="C141" i="561"/>
  <c r="B141" i="561"/>
  <c r="C140" i="561"/>
  <c r="B140" i="561"/>
  <c r="C139" i="561"/>
  <c r="B139" i="561"/>
  <c r="C138" i="561"/>
  <c r="B138" i="561"/>
  <c r="C137" i="561"/>
  <c r="B137" i="561"/>
  <c r="C136" i="561"/>
  <c r="B136" i="561"/>
  <c r="C135" i="561"/>
  <c r="B135" i="561"/>
  <c r="C134" i="561"/>
  <c r="B134" i="561"/>
  <c r="C133" i="561"/>
  <c r="B133" i="561"/>
  <c r="C132" i="561"/>
  <c r="B132" i="561"/>
  <c r="C131" i="561"/>
  <c r="B131" i="561"/>
  <c r="C130" i="561"/>
  <c r="B130" i="561"/>
  <c r="C129" i="561"/>
  <c r="B129" i="561"/>
  <c r="C128" i="561"/>
  <c r="C127" i="561"/>
  <c r="B127" i="561"/>
  <c r="C126" i="561"/>
  <c r="B126" i="561"/>
  <c r="C125" i="561"/>
  <c r="B125" i="561"/>
  <c r="C124" i="561"/>
  <c r="B124" i="561"/>
  <c r="C123" i="561"/>
  <c r="B123" i="561"/>
  <c r="C122" i="561"/>
  <c r="B122" i="561"/>
  <c r="C121" i="561"/>
  <c r="B121" i="561"/>
  <c r="C120" i="561"/>
  <c r="B120" i="561"/>
  <c r="C119" i="561"/>
  <c r="B119" i="561"/>
  <c r="C118" i="561"/>
  <c r="B118" i="561"/>
  <c r="C117" i="561"/>
  <c r="B117" i="561"/>
  <c r="C116" i="561"/>
  <c r="B116" i="561"/>
  <c r="C115" i="561"/>
  <c r="C114" i="561"/>
  <c r="B114" i="561"/>
  <c r="C113" i="561"/>
  <c r="C112" i="561"/>
  <c r="B112" i="561"/>
  <c r="C111" i="561"/>
  <c r="B111" i="561"/>
  <c r="C110" i="561"/>
  <c r="B110" i="561"/>
  <c r="C109" i="561"/>
  <c r="B109" i="561"/>
  <c r="C108" i="561"/>
  <c r="B108" i="561"/>
  <c r="C107" i="561"/>
  <c r="C106" i="561"/>
  <c r="B106" i="561"/>
  <c r="C105" i="561"/>
  <c r="C104" i="561"/>
  <c r="B104" i="561"/>
  <c r="C103" i="561"/>
  <c r="B103" i="561"/>
  <c r="C102" i="561"/>
  <c r="B102" i="561"/>
  <c r="C101" i="561"/>
  <c r="C92" i="561"/>
  <c r="C91" i="561"/>
  <c r="B91" i="561"/>
  <c r="C90" i="561"/>
  <c r="E65" i="561"/>
  <c r="C65" i="561"/>
  <c r="B65" i="561"/>
  <c r="C64" i="561"/>
  <c r="B64" i="561"/>
  <c r="C63" i="561"/>
  <c r="B62" i="561"/>
  <c r="B61" i="561"/>
  <c r="C58" i="561"/>
  <c r="C57" i="561"/>
  <c r="B57" i="561"/>
  <c r="C56" i="561"/>
  <c r="B56" i="561"/>
  <c r="C55" i="561"/>
  <c r="C54" i="561"/>
  <c r="B54" i="561"/>
  <c r="C53" i="561"/>
  <c r="C52" i="561"/>
  <c r="B52" i="561"/>
  <c r="C51" i="561"/>
  <c r="B51" i="561"/>
  <c r="C50" i="561"/>
  <c r="B50" i="561"/>
  <c r="C49" i="561"/>
  <c r="B49" i="561"/>
  <c r="C48" i="561"/>
  <c r="B48" i="561"/>
  <c r="C47" i="561"/>
  <c r="B47" i="561"/>
  <c r="C46" i="561"/>
  <c r="B46" i="561"/>
  <c r="C45" i="561"/>
  <c r="B45" i="561"/>
  <c r="C44" i="561"/>
  <c r="B44" i="561"/>
  <c r="C43" i="561"/>
  <c r="B43" i="561"/>
  <c r="C42" i="561"/>
  <c r="C41" i="561"/>
  <c r="B41" i="561"/>
  <c r="C40" i="561"/>
  <c r="B40" i="561"/>
  <c r="C39" i="561"/>
  <c r="B39" i="561"/>
  <c r="C38" i="561"/>
  <c r="B38" i="561"/>
  <c r="C37" i="561"/>
  <c r="B37" i="561"/>
  <c r="C36" i="561"/>
  <c r="B36" i="561"/>
  <c r="C35" i="561"/>
  <c r="B35" i="561"/>
  <c r="C34" i="561"/>
  <c r="B34" i="561"/>
  <c r="C33" i="561"/>
  <c r="B33" i="561"/>
  <c r="C32" i="561"/>
  <c r="B32" i="561"/>
  <c r="C31" i="561"/>
  <c r="B31" i="561"/>
  <c r="C30" i="561"/>
  <c r="B30" i="561"/>
  <c r="C29" i="561"/>
  <c r="B29" i="561"/>
  <c r="C28" i="561"/>
  <c r="B28" i="561"/>
  <c r="C27" i="561"/>
  <c r="B27" i="561"/>
  <c r="C26" i="561"/>
  <c r="B26" i="561"/>
  <c r="C25" i="561"/>
  <c r="B25" i="561"/>
  <c r="C24" i="561"/>
  <c r="B24" i="561"/>
  <c r="C23" i="561"/>
  <c r="B23" i="561"/>
  <c r="C22" i="561"/>
  <c r="B22" i="561"/>
  <c r="C21" i="561"/>
  <c r="B21" i="561"/>
  <c r="C20" i="561"/>
  <c r="B20" i="561"/>
  <c r="C19" i="561"/>
  <c r="B19" i="561"/>
  <c r="C18" i="561"/>
  <c r="B18" i="561"/>
  <c r="E17" i="561"/>
  <c r="C17" i="561"/>
  <c r="B17" i="561"/>
  <c r="C16" i="561"/>
  <c r="B16" i="561"/>
  <c r="C15" i="561"/>
  <c r="C14" i="561"/>
  <c r="B14" i="561"/>
  <c r="C13" i="561"/>
  <c r="B13" i="561"/>
  <c r="C12" i="561"/>
  <c r="B12" i="561"/>
  <c r="C11" i="561"/>
  <c r="B11" i="561"/>
  <c r="C10" i="561"/>
  <c r="B10" i="561"/>
  <c r="C9" i="561"/>
  <c r="B9" i="561"/>
  <c r="C8" i="561"/>
  <c r="B8" i="561"/>
  <c r="A7" i="561"/>
  <c r="K6" i="561"/>
  <c r="J6" i="561"/>
  <c r="I6" i="561"/>
  <c r="H6" i="561"/>
  <c r="G6" i="561"/>
  <c r="F6" i="561"/>
  <c r="B3" i="561"/>
  <c r="B1" i="561"/>
  <c r="C315" i="560"/>
  <c r="B315" i="560"/>
  <c r="E314" i="560"/>
  <c r="C314" i="560"/>
  <c r="B314" i="560"/>
  <c r="E313" i="560"/>
  <c r="C313" i="560"/>
  <c r="B313" i="560"/>
  <c r="E312" i="560"/>
  <c r="C312" i="560"/>
  <c r="B312" i="560"/>
  <c r="E311" i="560"/>
  <c r="C311" i="560"/>
  <c r="B311" i="560"/>
  <c r="E310" i="560"/>
  <c r="C310" i="560"/>
  <c r="B310" i="560"/>
  <c r="E309" i="560"/>
  <c r="C309" i="560"/>
  <c r="B309" i="560"/>
  <c r="E308" i="560"/>
  <c r="C308" i="560"/>
  <c r="B308" i="560"/>
  <c r="E307" i="560"/>
  <c r="C307" i="560"/>
  <c r="B307" i="560"/>
  <c r="E306" i="560"/>
  <c r="C306" i="560"/>
  <c r="B306" i="560"/>
  <c r="E305" i="560"/>
  <c r="C305" i="560"/>
  <c r="B305" i="560"/>
  <c r="E304" i="560"/>
  <c r="C304" i="560"/>
  <c r="B304" i="560"/>
  <c r="E303" i="560"/>
  <c r="C303" i="560"/>
  <c r="B303" i="560"/>
  <c r="E302" i="560"/>
  <c r="C302" i="560"/>
  <c r="B302" i="560"/>
  <c r="E301" i="560"/>
  <c r="C301" i="560"/>
  <c r="B301" i="560"/>
  <c r="E300" i="560"/>
  <c r="C300" i="560"/>
  <c r="B300" i="560"/>
  <c r="E299" i="560"/>
  <c r="C299" i="560"/>
  <c r="B299" i="560"/>
  <c r="E298" i="560"/>
  <c r="C298" i="560"/>
  <c r="B298" i="560"/>
  <c r="E297" i="560"/>
  <c r="C297" i="560"/>
  <c r="B297" i="560"/>
  <c r="E296" i="560"/>
  <c r="C296" i="560"/>
  <c r="B296" i="560"/>
  <c r="E295" i="560"/>
  <c r="C295" i="560"/>
  <c r="B295" i="560"/>
  <c r="E294" i="560"/>
  <c r="C294" i="560"/>
  <c r="B294" i="560"/>
  <c r="E293" i="560"/>
  <c r="C293" i="560"/>
  <c r="B293" i="560"/>
  <c r="E292" i="560"/>
  <c r="C292" i="560"/>
  <c r="B292" i="560"/>
  <c r="E291" i="560"/>
  <c r="C291" i="560"/>
  <c r="B291" i="560"/>
  <c r="E290" i="560"/>
  <c r="C290" i="560"/>
  <c r="B290" i="560"/>
  <c r="C289" i="560"/>
  <c r="B289" i="560"/>
  <c r="C288" i="560"/>
  <c r="B288" i="560"/>
  <c r="C287" i="560"/>
  <c r="B287" i="560"/>
  <c r="C286" i="560"/>
  <c r="B286" i="560"/>
  <c r="C285" i="560"/>
  <c r="B285" i="560"/>
  <c r="C284" i="560"/>
  <c r="B284" i="560"/>
  <c r="C283" i="560"/>
  <c r="B283" i="560"/>
  <c r="C282" i="560"/>
  <c r="B282" i="560"/>
  <c r="C281" i="560"/>
  <c r="B281" i="560"/>
  <c r="C280" i="560"/>
  <c r="B280" i="560"/>
  <c r="C279" i="560"/>
  <c r="B279" i="560"/>
  <c r="E278" i="560"/>
  <c r="C278" i="560"/>
  <c r="B278" i="560"/>
  <c r="E277" i="560"/>
  <c r="C277" i="560"/>
  <c r="B277" i="560"/>
  <c r="E276" i="560"/>
  <c r="C276" i="560"/>
  <c r="B276" i="560"/>
  <c r="C275" i="560"/>
  <c r="B275" i="560"/>
  <c r="C274" i="560"/>
  <c r="C273" i="560"/>
  <c r="C272" i="560"/>
  <c r="C271" i="560"/>
  <c r="C270" i="560"/>
  <c r="C269" i="560"/>
  <c r="B269" i="560"/>
  <c r="C268" i="560"/>
  <c r="B268" i="560"/>
  <c r="C267" i="560"/>
  <c r="B267" i="560"/>
  <c r="C266" i="560"/>
  <c r="B266" i="560"/>
  <c r="C265" i="560"/>
  <c r="B265" i="560"/>
  <c r="C264" i="560"/>
  <c r="C263" i="560"/>
  <c r="B263" i="560"/>
  <c r="C262" i="560"/>
  <c r="C261" i="560"/>
  <c r="B261" i="560"/>
  <c r="C260" i="560"/>
  <c r="B260" i="560"/>
  <c r="C259" i="560"/>
  <c r="B259" i="560"/>
  <c r="C258" i="560"/>
  <c r="B258" i="560"/>
  <c r="C257" i="560"/>
  <c r="B257" i="560"/>
  <c r="C256" i="560"/>
  <c r="B256" i="560"/>
  <c r="C255" i="560"/>
  <c r="C254" i="560"/>
  <c r="B254" i="560"/>
  <c r="C253" i="560"/>
  <c r="B253" i="560"/>
  <c r="C252" i="560"/>
  <c r="B252" i="560"/>
  <c r="C251" i="560"/>
  <c r="B251" i="560"/>
  <c r="C250" i="560"/>
  <c r="B250" i="560"/>
  <c r="C249" i="560"/>
  <c r="B249" i="560"/>
  <c r="C248" i="560"/>
  <c r="C247" i="560"/>
  <c r="B247" i="560"/>
  <c r="C246" i="560"/>
  <c r="C245" i="560"/>
  <c r="B245" i="560"/>
  <c r="C244" i="560"/>
  <c r="C235" i="560"/>
  <c r="C234" i="560"/>
  <c r="B234" i="560"/>
  <c r="C233" i="560"/>
  <c r="E208" i="560"/>
  <c r="C208" i="560"/>
  <c r="C207" i="560"/>
  <c r="B207" i="560"/>
  <c r="C206" i="560"/>
  <c r="C201" i="560"/>
  <c r="C200" i="560"/>
  <c r="B200" i="560"/>
  <c r="C199" i="560"/>
  <c r="B199" i="560"/>
  <c r="C198" i="560"/>
  <c r="B198" i="560"/>
  <c r="C197" i="560"/>
  <c r="C196" i="560"/>
  <c r="B196" i="560"/>
  <c r="C195" i="560"/>
  <c r="C194" i="560"/>
  <c r="B194" i="560"/>
  <c r="C193" i="560"/>
  <c r="B193" i="560"/>
  <c r="C192" i="560"/>
  <c r="B192" i="560"/>
  <c r="C191" i="560"/>
  <c r="B191" i="560"/>
  <c r="C190" i="560"/>
  <c r="B190" i="560"/>
  <c r="C189" i="560"/>
  <c r="B189" i="560"/>
  <c r="C188" i="560"/>
  <c r="B188" i="560"/>
  <c r="C187" i="560"/>
  <c r="B187" i="560"/>
  <c r="C186" i="560"/>
  <c r="B186" i="560"/>
  <c r="C185" i="560"/>
  <c r="B185" i="560"/>
  <c r="C184" i="560"/>
  <c r="B184" i="560"/>
  <c r="C183" i="560"/>
  <c r="B183" i="560"/>
  <c r="C182" i="560"/>
  <c r="B182" i="560"/>
  <c r="C181" i="560"/>
  <c r="C180" i="560"/>
  <c r="B180" i="560"/>
  <c r="C179" i="560"/>
  <c r="C178" i="560"/>
  <c r="B178" i="560"/>
  <c r="C177" i="560"/>
  <c r="B177" i="560"/>
  <c r="C176" i="560"/>
  <c r="B176" i="560"/>
  <c r="C175" i="560"/>
  <c r="B175" i="560"/>
  <c r="C174" i="560"/>
  <c r="B174" i="560"/>
  <c r="C173" i="560"/>
  <c r="B173" i="560"/>
  <c r="C172" i="560"/>
  <c r="C171" i="560"/>
  <c r="B171" i="560"/>
  <c r="C170" i="560"/>
  <c r="B170" i="560"/>
  <c r="C169" i="560"/>
  <c r="B169" i="560"/>
  <c r="C168" i="560"/>
  <c r="B168" i="560"/>
  <c r="C167" i="560"/>
  <c r="B167" i="560"/>
  <c r="C166" i="560"/>
  <c r="B166" i="560"/>
  <c r="C165" i="560"/>
  <c r="C164" i="560"/>
  <c r="B164" i="560"/>
  <c r="C163" i="560"/>
  <c r="B163" i="560"/>
  <c r="C162" i="560"/>
  <c r="B162" i="560"/>
  <c r="C161" i="560"/>
  <c r="B161" i="560"/>
  <c r="C160" i="560"/>
  <c r="B160" i="560"/>
  <c r="C159" i="560"/>
  <c r="B159" i="560"/>
  <c r="C158" i="560"/>
  <c r="B158" i="560"/>
  <c r="C157" i="560"/>
  <c r="B157" i="560"/>
  <c r="C156" i="560"/>
  <c r="C155" i="560"/>
  <c r="B155" i="560"/>
  <c r="C154" i="560"/>
  <c r="C153" i="560"/>
  <c r="B153" i="560"/>
  <c r="C152" i="560"/>
  <c r="B152" i="560"/>
  <c r="C151" i="560"/>
  <c r="B151" i="560"/>
  <c r="C150" i="560"/>
  <c r="B150" i="560"/>
  <c r="C149" i="560"/>
  <c r="B149" i="560"/>
  <c r="C148" i="560"/>
  <c r="B148" i="560"/>
  <c r="C147" i="560"/>
  <c r="B147" i="560"/>
  <c r="C146" i="560"/>
  <c r="B146" i="560"/>
  <c r="C145" i="560"/>
  <c r="B145" i="560"/>
  <c r="C144" i="560"/>
  <c r="B144" i="560"/>
  <c r="C143" i="560"/>
  <c r="C142" i="560"/>
  <c r="B142" i="560"/>
  <c r="C141" i="560"/>
  <c r="B141" i="560"/>
  <c r="C140" i="560"/>
  <c r="B140" i="560"/>
  <c r="C139" i="560"/>
  <c r="B139" i="560"/>
  <c r="C138" i="560"/>
  <c r="B138" i="560"/>
  <c r="C137" i="560"/>
  <c r="B137" i="560"/>
  <c r="C136" i="560"/>
  <c r="B136" i="560"/>
  <c r="C135" i="560"/>
  <c r="B135" i="560"/>
  <c r="C134" i="560"/>
  <c r="B134" i="560"/>
  <c r="C133" i="560"/>
  <c r="B133" i="560"/>
  <c r="C132" i="560"/>
  <c r="B132" i="560"/>
  <c r="C131" i="560"/>
  <c r="B131" i="560"/>
  <c r="C130" i="560"/>
  <c r="B130" i="560"/>
  <c r="C129" i="560"/>
  <c r="B129" i="560"/>
  <c r="C128" i="560"/>
  <c r="C127" i="560"/>
  <c r="B127" i="560"/>
  <c r="C126" i="560"/>
  <c r="B126" i="560"/>
  <c r="C125" i="560"/>
  <c r="B125" i="560"/>
  <c r="C124" i="560"/>
  <c r="B124" i="560"/>
  <c r="C123" i="560"/>
  <c r="B123" i="560"/>
  <c r="C122" i="560"/>
  <c r="B122" i="560"/>
  <c r="C121" i="560"/>
  <c r="B121" i="560"/>
  <c r="C120" i="560"/>
  <c r="B120" i="560"/>
  <c r="C119" i="560"/>
  <c r="B119" i="560"/>
  <c r="C118" i="560"/>
  <c r="B118" i="560"/>
  <c r="C117" i="560"/>
  <c r="B117" i="560"/>
  <c r="C116" i="560"/>
  <c r="B116" i="560"/>
  <c r="C115" i="560"/>
  <c r="C114" i="560"/>
  <c r="B114" i="560"/>
  <c r="C113" i="560"/>
  <c r="C112" i="560"/>
  <c r="B112" i="560"/>
  <c r="C111" i="560"/>
  <c r="B111" i="560"/>
  <c r="C110" i="560"/>
  <c r="B110" i="560"/>
  <c r="C109" i="560"/>
  <c r="B109" i="560"/>
  <c r="C108" i="560"/>
  <c r="B108" i="560"/>
  <c r="C107" i="560"/>
  <c r="C106" i="560"/>
  <c r="B106" i="560"/>
  <c r="C105" i="560"/>
  <c r="C104" i="560"/>
  <c r="B104" i="560"/>
  <c r="C103" i="560"/>
  <c r="B103" i="560"/>
  <c r="C102" i="560"/>
  <c r="B102" i="560"/>
  <c r="C101" i="560"/>
  <c r="C92" i="560"/>
  <c r="C91" i="560"/>
  <c r="B91" i="560"/>
  <c r="C90" i="560"/>
  <c r="E65" i="560"/>
  <c r="C65" i="560"/>
  <c r="B65" i="560"/>
  <c r="C64" i="560"/>
  <c r="B64" i="560"/>
  <c r="C63" i="560"/>
  <c r="B62" i="560"/>
  <c r="B61" i="560"/>
  <c r="C58" i="560"/>
  <c r="C57" i="560"/>
  <c r="B57" i="560"/>
  <c r="C56" i="560"/>
  <c r="B56" i="560"/>
  <c r="C55" i="560"/>
  <c r="C54" i="560"/>
  <c r="B54" i="560"/>
  <c r="C53" i="560"/>
  <c r="C52" i="560"/>
  <c r="B52" i="560"/>
  <c r="C51" i="560"/>
  <c r="B51" i="560"/>
  <c r="C50" i="560"/>
  <c r="B50" i="560"/>
  <c r="C49" i="560"/>
  <c r="B49" i="560"/>
  <c r="C48" i="560"/>
  <c r="B48" i="560"/>
  <c r="C47" i="560"/>
  <c r="B47" i="560"/>
  <c r="C46" i="560"/>
  <c r="B46" i="560"/>
  <c r="C45" i="560"/>
  <c r="B45" i="560"/>
  <c r="C44" i="560"/>
  <c r="B44" i="560"/>
  <c r="C43" i="560"/>
  <c r="B43" i="560"/>
  <c r="C42" i="560"/>
  <c r="C41" i="560"/>
  <c r="B41" i="560"/>
  <c r="C40" i="560"/>
  <c r="B40" i="560"/>
  <c r="C39" i="560"/>
  <c r="B39" i="560"/>
  <c r="C38" i="560"/>
  <c r="B38" i="560"/>
  <c r="C37" i="560"/>
  <c r="B37" i="560"/>
  <c r="C36" i="560"/>
  <c r="B36" i="560"/>
  <c r="C35" i="560"/>
  <c r="B35" i="560"/>
  <c r="C34" i="560"/>
  <c r="B34" i="560"/>
  <c r="C33" i="560"/>
  <c r="B33" i="560"/>
  <c r="C32" i="560"/>
  <c r="B32" i="560"/>
  <c r="C31" i="560"/>
  <c r="B31" i="560"/>
  <c r="C30" i="560"/>
  <c r="B30" i="560"/>
  <c r="C29" i="560"/>
  <c r="B29" i="560"/>
  <c r="C28" i="560"/>
  <c r="B28" i="560"/>
  <c r="C27" i="560"/>
  <c r="B27" i="560"/>
  <c r="C26" i="560"/>
  <c r="B26" i="560"/>
  <c r="C25" i="560"/>
  <c r="B25" i="560"/>
  <c r="C24" i="560"/>
  <c r="B24" i="560"/>
  <c r="C23" i="560"/>
  <c r="B23" i="560"/>
  <c r="C22" i="560"/>
  <c r="B22" i="560"/>
  <c r="C21" i="560"/>
  <c r="B21" i="560"/>
  <c r="C20" i="560"/>
  <c r="B20" i="560"/>
  <c r="C19" i="560"/>
  <c r="B19" i="560"/>
  <c r="C18" i="560"/>
  <c r="B18" i="560"/>
  <c r="E17" i="560"/>
  <c r="C17" i="560"/>
  <c r="B17" i="560"/>
  <c r="C16" i="560"/>
  <c r="B16" i="560"/>
  <c r="C15" i="560"/>
  <c r="C14" i="560"/>
  <c r="B14" i="560"/>
  <c r="C13" i="560"/>
  <c r="B13" i="560"/>
  <c r="C12" i="560"/>
  <c r="B12" i="560"/>
  <c r="C11" i="560"/>
  <c r="B11" i="560"/>
  <c r="C10" i="560"/>
  <c r="B10" i="560"/>
  <c r="C9" i="560"/>
  <c r="B9" i="560"/>
  <c r="C8" i="560"/>
  <c r="B8" i="560"/>
  <c r="A7" i="560"/>
  <c r="K6" i="560"/>
  <c r="J6" i="560"/>
  <c r="I6" i="560"/>
  <c r="H6" i="560"/>
  <c r="G6" i="560"/>
  <c r="B3" i="560"/>
  <c r="B1" i="560"/>
  <c r="C315" i="559"/>
  <c r="B315" i="559"/>
  <c r="E314" i="559"/>
  <c r="C314" i="559"/>
  <c r="B314" i="559"/>
  <c r="E313" i="559"/>
  <c r="C313" i="559"/>
  <c r="B313" i="559"/>
  <c r="E312" i="559"/>
  <c r="C312" i="559"/>
  <c r="B312" i="559"/>
  <c r="E311" i="559"/>
  <c r="C311" i="559"/>
  <c r="B311" i="559"/>
  <c r="E310" i="559"/>
  <c r="C310" i="559"/>
  <c r="B310" i="559"/>
  <c r="E309" i="559"/>
  <c r="C309" i="559"/>
  <c r="B309" i="559"/>
  <c r="E308" i="559"/>
  <c r="C308" i="559"/>
  <c r="B308" i="559"/>
  <c r="E307" i="559"/>
  <c r="C307" i="559"/>
  <c r="B307" i="559"/>
  <c r="E306" i="559"/>
  <c r="C306" i="559"/>
  <c r="B306" i="559"/>
  <c r="E305" i="559"/>
  <c r="C305" i="559"/>
  <c r="B305" i="559"/>
  <c r="E304" i="559"/>
  <c r="C304" i="559"/>
  <c r="B304" i="559"/>
  <c r="E303" i="559"/>
  <c r="C303" i="559"/>
  <c r="B303" i="559"/>
  <c r="E302" i="559"/>
  <c r="C302" i="559"/>
  <c r="B302" i="559"/>
  <c r="E301" i="559"/>
  <c r="C301" i="559"/>
  <c r="B301" i="559"/>
  <c r="E300" i="559"/>
  <c r="C300" i="559"/>
  <c r="B300" i="559"/>
  <c r="E299" i="559"/>
  <c r="C299" i="559"/>
  <c r="B299" i="559"/>
  <c r="E298" i="559"/>
  <c r="C298" i="559"/>
  <c r="B298" i="559"/>
  <c r="E297" i="559"/>
  <c r="C297" i="559"/>
  <c r="B297" i="559"/>
  <c r="E296" i="559"/>
  <c r="C296" i="559"/>
  <c r="B296" i="559"/>
  <c r="E295" i="559"/>
  <c r="C295" i="559"/>
  <c r="B295" i="559"/>
  <c r="E294" i="559"/>
  <c r="C294" i="559"/>
  <c r="B294" i="559"/>
  <c r="E293" i="559"/>
  <c r="C293" i="559"/>
  <c r="B293" i="559"/>
  <c r="E292" i="559"/>
  <c r="C292" i="559"/>
  <c r="B292" i="559"/>
  <c r="E291" i="559"/>
  <c r="C291" i="559"/>
  <c r="B291" i="559"/>
  <c r="E290" i="559"/>
  <c r="C290" i="559"/>
  <c r="B290" i="559"/>
  <c r="C289" i="559"/>
  <c r="B289" i="559"/>
  <c r="C288" i="559"/>
  <c r="B288" i="559"/>
  <c r="C287" i="559"/>
  <c r="B287" i="559"/>
  <c r="C286" i="559"/>
  <c r="B286" i="559"/>
  <c r="C285" i="559"/>
  <c r="B285" i="559"/>
  <c r="C284" i="559"/>
  <c r="B284" i="559"/>
  <c r="C283" i="559"/>
  <c r="B283" i="559"/>
  <c r="C282" i="559"/>
  <c r="B282" i="559"/>
  <c r="C281" i="559"/>
  <c r="B281" i="559"/>
  <c r="C280" i="559"/>
  <c r="B280" i="559"/>
  <c r="C279" i="559"/>
  <c r="B279" i="559"/>
  <c r="E278" i="559"/>
  <c r="C278" i="559"/>
  <c r="B278" i="559"/>
  <c r="E277" i="559"/>
  <c r="C277" i="559"/>
  <c r="B277" i="559"/>
  <c r="E276" i="559"/>
  <c r="C276" i="559"/>
  <c r="B276" i="559"/>
  <c r="C275" i="559"/>
  <c r="B275" i="559"/>
  <c r="C274" i="559"/>
  <c r="C273" i="559"/>
  <c r="C272" i="559"/>
  <c r="C271" i="559"/>
  <c r="C270" i="559"/>
  <c r="C269" i="559"/>
  <c r="B269" i="559"/>
  <c r="C268" i="559"/>
  <c r="B268" i="559"/>
  <c r="C267" i="559"/>
  <c r="B267" i="559"/>
  <c r="C266" i="559"/>
  <c r="B266" i="559"/>
  <c r="C265" i="559"/>
  <c r="B265" i="559"/>
  <c r="C264" i="559"/>
  <c r="C263" i="559"/>
  <c r="B263" i="559"/>
  <c r="C262" i="559"/>
  <c r="C261" i="559"/>
  <c r="B261" i="559"/>
  <c r="C260" i="559"/>
  <c r="B260" i="559"/>
  <c r="C259" i="559"/>
  <c r="B259" i="559"/>
  <c r="C258" i="559"/>
  <c r="B258" i="559"/>
  <c r="C257" i="559"/>
  <c r="B257" i="559"/>
  <c r="C256" i="559"/>
  <c r="B256" i="559"/>
  <c r="C255" i="559"/>
  <c r="C254" i="559"/>
  <c r="B254" i="559"/>
  <c r="C253" i="559"/>
  <c r="B253" i="559"/>
  <c r="C252" i="559"/>
  <c r="B252" i="559"/>
  <c r="C251" i="559"/>
  <c r="B251" i="559"/>
  <c r="C250" i="559"/>
  <c r="B250" i="559"/>
  <c r="C249" i="559"/>
  <c r="B249" i="559"/>
  <c r="C248" i="559"/>
  <c r="C247" i="559"/>
  <c r="B247" i="559"/>
  <c r="C246" i="559"/>
  <c r="C245" i="559"/>
  <c r="B245" i="559"/>
  <c r="C244" i="559"/>
  <c r="C235" i="559"/>
  <c r="C234" i="559"/>
  <c r="B234" i="559"/>
  <c r="C233" i="559"/>
  <c r="E208" i="559"/>
  <c r="C208" i="559"/>
  <c r="C207" i="559"/>
  <c r="B207" i="559"/>
  <c r="C206" i="559"/>
  <c r="C201" i="559"/>
  <c r="C200" i="559"/>
  <c r="B200" i="559"/>
  <c r="C199" i="559"/>
  <c r="B199" i="559"/>
  <c r="C198" i="559"/>
  <c r="B198" i="559"/>
  <c r="C197" i="559"/>
  <c r="C196" i="559"/>
  <c r="B196" i="559"/>
  <c r="C195" i="559"/>
  <c r="C194" i="559"/>
  <c r="B194" i="559"/>
  <c r="C193" i="559"/>
  <c r="B193" i="559"/>
  <c r="C192" i="559"/>
  <c r="B192" i="559"/>
  <c r="C191" i="559"/>
  <c r="B191" i="559"/>
  <c r="C190" i="559"/>
  <c r="B190" i="559"/>
  <c r="C189" i="559"/>
  <c r="B189" i="559"/>
  <c r="C188" i="559"/>
  <c r="B188" i="559"/>
  <c r="C187" i="559"/>
  <c r="B187" i="559"/>
  <c r="C186" i="559"/>
  <c r="B186" i="559"/>
  <c r="C185" i="559"/>
  <c r="B185" i="559"/>
  <c r="C184" i="559"/>
  <c r="B184" i="559"/>
  <c r="C183" i="559"/>
  <c r="B183" i="559"/>
  <c r="C182" i="559"/>
  <c r="B182" i="559"/>
  <c r="C181" i="559"/>
  <c r="C180" i="559"/>
  <c r="B180" i="559"/>
  <c r="C179" i="559"/>
  <c r="C178" i="559"/>
  <c r="B178" i="559"/>
  <c r="C177" i="559"/>
  <c r="B177" i="559"/>
  <c r="C176" i="559"/>
  <c r="B176" i="559"/>
  <c r="C175" i="559"/>
  <c r="B175" i="559"/>
  <c r="C174" i="559"/>
  <c r="B174" i="559"/>
  <c r="C173" i="559"/>
  <c r="B173" i="559"/>
  <c r="C172" i="559"/>
  <c r="C171" i="559"/>
  <c r="B171" i="559"/>
  <c r="C170" i="559"/>
  <c r="B170" i="559"/>
  <c r="C169" i="559"/>
  <c r="B169" i="559"/>
  <c r="C168" i="559"/>
  <c r="B168" i="559"/>
  <c r="C167" i="559"/>
  <c r="B167" i="559"/>
  <c r="C166" i="559"/>
  <c r="B166" i="559"/>
  <c r="C165" i="559"/>
  <c r="C164" i="559"/>
  <c r="B164" i="559"/>
  <c r="C163" i="559"/>
  <c r="B163" i="559"/>
  <c r="C162" i="559"/>
  <c r="B162" i="559"/>
  <c r="C161" i="559"/>
  <c r="B161" i="559"/>
  <c r="C160" i="559"/>
  <c r="B160" i="559"/>
  <c r="C159" i="559"/>
  <c r="B159" i="559"/>
  <c r="C158" i="559"/>
  <c r="B158" i="559"/>
  <c r="C157" i="559"/>
  <c r="B157" i="559"/>
  <c r="C156" i="559"/>
  <c r="C155" i="559"/>
  <c r="B155" i="559"/>
  <c r="C154" i="559"/>
  <c r="C153" i="559"/>
  <c r="B153" i="559"/>
  <c r="C152" i="559"/>
  <c r="B152" i="559"/>
  <c r="C151" i="559"/>
  <c r="B151" i="559"/>
  <c r="C150" i="559"/>
  <c r="B150" i="559"/>
  <c r="C149" i="559"/>
  <c r="B149" i="559"/>
  <c r="C148" i="559"/>
  <c r="B148" i="559"/>
  <c r="C147" i="559"/>
  <c r="B147" i="559"/>
  <c r="C146" i="559"/>
  <c r="B146" i="559"/>
  <c r="C145" i="559"/>
  <c r="B145" i="559"/>
  <c r="C144" i="559"/>
  <c r="B144" i="559"/>
  <c r="C143" i="559"/>
  <c r="C142" i="559"/>
  <c r="B142" i="559"/>
  <c r="C141" i="559"/>
  <c r="B141" i="559"/>
  <c r="C140" i="559"/>
  <c r="B140" i="559"/>
  <c r="C139" i="559"/>
  <c r="B139" i="559"/>
  <c r="C138" i="559"/>
  <c r="B138" i="559"/>
  <c r="C137" i="559"/>
  <c r="B137" i="559"/>
  <c r="C136" i="559"/>
  <c r="B136" i="559"/>
  <c r="C135" i="559"/>
  <c r="B135" i="559"/>
  <c r="C134" i="559"/>
  <c r="B134" i="559"/>
  <c r="C133" i="559"/>
  <c r="B133" i="559"/>
  <c r="C132" i="559"/>
  <c r="B132" i="559"/>
  <c r="C131" i="559"/>
  <c r="B131" i="559"/>
  <c r="C130" i="559"/>
  <c r="B130" i="559"/>
  <c r="C129" i="559"/>
  <c r="B129" i="559"/>
  <c r="C128" i="559"/>
  <c r="C127" i="559"/>
  <c r="B127" i="559"/>
  <c r="C126" i="559"/>
  <c r="B126" i="559"/>
  <c r="C125" i="559"/>
  <c r="B125" i="559"/>
  <c r="C124" i="559"/>
  <c r="B124" i="559"/>
  <c r="C123" i="559"/>
  <c r="B123" i="559"/>
  <c r="C122" i="559"/>
  <c r="B122" i="559"/>
  <c r="C121" i="559"/>
  <c r="B121" i="559"/>
  <c r="C120" i="559"/>
  <c r="B120" i="559"/>
  <c r="C119" i="559"/>
  <c r="B119" i="559"/>
  <c r="C118" i="559"/>
  <c r="B118" i="559"/>
  <c r="C117" i="559"/>
  <c r="B117" i="559"/>
  <c r="C116" i="559"/>
  <c r="B116" i="559"/>
  <c r="C115" i="559"/>
  <c r="C114" i="559"/>
  <c r="B114" i="559"/>
  <c r="C113" i="559"/>
  <c r="C112" i="559"/>
  <c r="B112" i="559"/>
  <c r="C111" i="559"/>
  <c r="B111" i="559"/>
  <c r="C110" i="559"/>
  <c r="B110" i="559"/>
  <c r="C109" i="559"/>
  <c r="B109" i="559"/>
  <c r="C108" i="559"/>
  <c r="B108" i="559"/>
  <c r="C107" i="559"/>
  <c r="C106" i="559"/>
  <c r="B106" i="559"/>
  <c r="C105" i="559"/>
  <c r="C104" i="559"/>
  <c r="B104" i="559"/>
  <c r="C103" i="559"/>
  <c r="B103" i="559"/>
  <c r="C102" i="559"/>
  <c r="B102" i="559"/>
  <c r="C101" i="559"/>
  <c r="C92" i="559"/>
  <c r="C91" i="559"/>
  <c r="B91" i="559"/>
  <c r="C90" i="559"/>
  <c r="E65" i="559"/>
  <c r="C65" i="559"/>
  <c r="B65" i="559"/>
  <c r="C64" i="559"/>
  <c r="B64" i="559"/>
  <c r="C63" i="559"/>
  <c r="B62" i="559"/>
  <c r="B61" i="559"/>
  <c r="C58" i="559"/>
  <c r="C57" i="559"/>
  <c r="B57" i="559"/>
  <c r="C56" i="559"/>
  <c r="B56" i="559"/>
  <c r="C55" i="559"/>
  <c r="C54" i="559"/>
  <c r="B54" i="559"/>
  <c r="C53" i="559"/>
  <c r="C52" i="559"/>
  <c r="B52" i="559"/>
  <c r="C51" i="559"/>
  <c r="B51" i="559"/>
  <c r="C50" i="559"/>
  <c r="B50" i="559"/>
  <c r="C49" i="559"/>
  <c r="B49" i="559"/>
  <c r="C48" i="559"/>
  <c r="B48" i="559"/>
  <c r="C47" i="559"/>
  <c r="B47" i="559"/>
  <c r="C46" i="559"/>
  <c r="B46" i="559"/>
  <c r="C45" i="559"/>
  <c r="B45" i="559"/>
  <c r="C44" i="559"/>
  <c r="B44" i="559"/>
  <c r="C43" i="559"/>
  <c r="B43" i="559"/>
  <c r="C42" i="559"/>
  <c r="C41" i="559"/>
  <c r="B41" i="559"/>
  <c r="C40" i="559"/>
  <c r="B40" i="559"/>
  <c r="C39" i="559"/>
  <c r="B39" i="559"/>
  <c r="C38" i="559"/>
  <c r="B38" i="559"/>
  <c r="C37" i="559"/>
  <c r="B37" i="559"/>
  <c r="C36" i="559"/>
  <c r="B36" i="559"/>
  <c r="C35" i="559"/>
  <c r="B35" i="559"/>
  <c r="C34" i="559"/>
  <c r="B34" i="559"/>
  <c r="C33" i="559"/>
  <c r="B33" i="559"/>
  <c r="C32" i="559"/>
  <c r="B32" i="559"/>
  <c r="C31" i="559"/>
  <c r="B31" i="559"/>
  <c r="C30" i="559"/>
  <c r="B30" i="559"/>
  <c r="C29" i="559"/>
  <c r="B29" i="559"/>
  <c r="C28" i="559"/>
  <c r="B28" i="559"/>
  <c r="C27" i="559"/>
  <c r="B27" i="559"/>
  <c r="C26" i="559"/>
  <c r="B26" i="559"/>
  <c r="C25" i="559"/>
  <c r="B25" i="559"/>
  <c r="C24" i="559"/>
  <c r="B24" i="559"/>
  <c r="C23" i="559"/>
  <c r="B23" i="559"/>
  <c r="C22" i="559"/>
  <c r="B22" i="559"/>
  <c r="C21" i="559"/>
  <c r="B21" i="559"/>
  <c r="C20" i="559"/>
  <c r="B20" i="559"/>
  <c r="C19" i="559"/>
  <c r="B19" i="559"/>
  <c r="C18" i="559"/>
  <c r="B18" i="559"/>
  <c r="E17" i="559"/>
  <c r="C17" i="559"/>
  <c r="B17" i="559"/>
  <c r="C16" i="559"/>
  <c r="B16" i="559"/>
  <c r="C15" i="559"/>
  <c r="C14" i="559"/>
  <c r="B14" i="559"/>
  <c r="C13" i="559"/>
  <c r="B13" i="559"/>
  <c r="C12" i="559"/>
  <c r="B12" i="559"/>
  <c r="C11" i="559"/>
  <c r="B11" i="559"/>
  <c r="C10" i="559"/>
  <c r="B10" i="559"/>
  <c r="C9" i="559"/>
  <c r="B9" i="559"/>
  <c r="C8" i="559"/>
  <c r="B8" i="559"/>
  <c r="A7" i="559"/>
  <c r="K6" i="559"/>
  <c r="J6" i="559"/>
  <c r="I6" i="559"/>
  <c r="H6" i="559"/>
  <c r="G6" i="559"/>
  <c r="F6" i="559"/>
  <c r="B3" i="559"/>
  <c r="B1" i="559"/>
  <c r="F6" i="564" l="1"/>
  <c r="F6" i="560"/>
  <c r="A7" i="8" l="1"/>
  <c r="A7" i="6"/>
  <c r="A7" i="2"/>
  <c r="A8" i="2"/>
  <c r="A9" i="2"/>
  <c r="A10" i="2"/>
  <c r="A11" i="2"/>
  <c r="A12" i="2"/>
  <c r="A13" i="2"/>
  <c r="A14" i="2"/>
  <c r="A16" i="2"/>
  <c r="A43" i="2"/>
  <c r="A54" i="2"/>
  <c r="A54" i="6" s="1"/>
  <c r="A56" i="2"/>
  <c r="A64" i="2"/>
  <c r="A64" i="6" s="1"/>
  <c r="A91" i="2"/>
  <c r="A102" i="2"/>
  <c r="A106" i="2"/>
  <c r="A106" i="6" s="1"/>
  <c r="A108" i="2"/>
  <c r="A108" i="6" s="1"/>
  <c r="A114" i="2"/>
  <c r="A116" i="2"/>
  <c r="A129" i="2"/>
  <c r="A144" i="2"/>
  <c r="A155" i="2"/>
  <c r="A157" i="2"/>
  <c r="A166" i="2"/>
  <c r="A173" i="2"/>
  <c r="A180" i="2"/>
  <c r="A180" i="6" s="1"/>
  <c r="A182" i="2"/>
  <c r="A196" i="2"/>
  <c r="A198" i="2"/>
  <c r="A198" i="6" s="1"/>
  <c r="A207" i="2"/>
  <c r="A207" i="6" s="1"/>
  <c r="A234" i="2"/>
  <c r="A245" i="2"/>
  <c r="A247" i="2"/>
  <c r="A249" i="2"/>
  <c r="A256" i="2"/>
  <c r="A256" i="6" s="1"/>
  <c r="A263" i="2"/>
  <c r="A265" i="2"/>
  <c r="A275" i="2"/>
  <c r="A276" i="2"/>
  <c r="A278" i="2"/>
  <c r="A290" i="2"/>
  <c r="A291" i="2"/>
  <c r="A291" i="6" s="1"/>
  <c r="A292" i="2"/>
  <c r="A292" i="6" s="1"/>
  <c r="A293" i="2"/>
  <c r="A294" i="2"/>
  <c r="A295" i="2"/>
  <c r="A296" i="2"/>
  <c r="A297" i="2"/>
  <c r="A298" i="2"/>
  <c r="A299" i="2"/>
  <c r="A300" i="2"/>
  <c r="A301" i="2"/>
  <c r="A302" i="2"/>
  <c r="A303" i="2"/>
  <c r="A303" i="6" s="1"/>
  <c r="A304" i="2"/>
  <c r="A304" i="6" s="1"/>
  <c r="A305" i="2"/>
  <c r="A305" i="6" s="1"/>
  <c r="A306" i="2"/>
  <c r="A307" i="2"/>
  <c r="A308" i="2"/>
  <c r="A309" i="2"/>
  <c r="A310" i="2"/>
  <c r="A310" i="6" s="1"/>
  <c r="A311" i="2"/>
  <c r="A312" i="2"/>
  <c r="A314" i="2"/>
  <c r="A315" i="2"/>
  <c r="A324" i="2"/>
  <c r="A325" i="2"/>
  <c r="A326" i="2"/>
  <c r="A327" i="2"/>
  <c r="A328" i="2"/>
  <c r="A329" i="2"/>
  <c r="A331" i="2"/>
  <c r="A333" i="2"/>
  <c r="B78" i="2"/>
  <c r="B78" i="460" s="1"/>
  <c r="C78" i="2"/>
  <c r="C78" i="460" s="1"/>
  <c r="E78" i="2"/>
  <c r="E221" i="2" s="1"/>
  <c r="F78" i="2"/>
  <c r="F221" i="2" s="1"/>
  <c r="H78" i="2"/>
  <c r="H221" i="2" s="1"/>
  <c r="I78" i="2"/>
  <c r="I221" i="2" s="1"/>
  <c r="J78" i="2"/>
  <c r="J221" i="2" s="1"/>
  <c r="A315" i="6" l="1"/>
  <c r="A315" i="564"/>
  <c r="A315" i="563"/>
  <c r="A315" i="562"/>
  <c r="A315" i="561"/>
  <c r="A315" i="560"/>
  <c r="A315" i="559"/>
  <c r="A306" i="564"/>
  <c r="A306" i="563"/>
  <c r="A306" i="562"/>
  <c r="A306" i="561"/>
  <c r="A306" i="559"/>
  <c r="A306" i="560"/>
  <c r="A298" i="6"/>
  <c r="A298" i="564"/>
  <c r="A298" i="563"/>
  <c r="A298" i="562"/>
  <c r="A298" i="561"/>
  <c r="A298" i="559"/>
  <c r="A298" i="560"/>
  <c r="A290" i="564"/>
  <c r="A290" i="563"/>
  <c r="A290" i="562"/>
  <c r="A290" i="561"/>
  <c r="A290" i="559"/>
  <c r="A290" i="560"/>
  <c r="A247" i="564"/>
  <c r="A247" i="563"/>
  <c r="A247" i="562"/>
  <c r="A247" i="561"/>
  <c r="A247" i="560"/>
  <c r="A247" i="559"/>
  <c r="A173" i="564"/>
  <c r="A173" i="563"/>
  <c r="A173" i="562"/>
  <c r="A173" i="561"/>
  <c r="A173" i="560"/>
  <c r="A173" i="559"/>
  <c r="A108" i="564"/>
  <c r="A108" i="563"/>
  <c r="A108" i="562"/>
  <c r="A108" i="561"/>
  <c r="A108" i="560"/>
  <c r="A108" i="559"/>
  <c r="A43" i="564"/>
  <c r="A43" i="563"/>
  <c r="A43" i="562"/>
  <c r="A43" i="561"/>
  <c r="A43" i="560"/>
  <c r="A43" i="559"/>
  <c r="A10" i="564"/>
  <c r="A10" i="563"/>
  <c r="A10" i="562"/>
  <c r="A10" i="561"/>
  <c r="A10" i="560"/>
  <c r="A10" i="559"/>
  <c r="A314" i="564"/>
  <c r="A314" i="563"/>
  <c r="A314" i="562"/>
  <c r="A314" i="561"/>
  <c r="A314" i="560"/>
  <c r="A314" i="559"/>
  <c r="A305" i="564"/>
  <c r="A305" i="563"/>
  <c r="A305" i="562"/>
  <c r="A305" i="561"/>
  <c r="A305" i="560"/>
  <c r="A305" i="559"/>
  <c r="A297" i="6"/>
  <c r="A297" i="564"/>
  <c r="A297" i="563"/>
  <c r="A297" i="562"/>
  <c r="A297" i="561"/>
  <c r="A297" i="560"/>
  <c r="A297" i="559"/>
  <c r="A278" i="564"/>
  <c r="A278" i="563"/>
  <c r="A278" i="562"/>
  <c r="A278" i="561"/>
  <c r="A278" i="560"/>
  <c r="A278" i="559"/>
  <c r="A245" i="564"/>
  <c r="A245" i="563"/>
  <c r="A245" i="562"/>
  <c r="A245" i="561"/>
  <c r="A245" i="560"/>
  <c r="A245" i="559"/>
  <c r="A166" i="564"/>
  <c r="A166" i="563"/>
  <c r="A166" i="562"/>
  <c r="A166" i="561"/>
  <c r="A166" i="560"/>
  <c r="A166" i="559"/>
  <c r="A16" i="564"/>
  <c r="A16" i="563"/>
  <c r="A16" i="562"/>
  <c r="A16" i="561"/>
  <c r="A16" i="560"/>
  <c r="A16" i="559"/>
  <c r="A9" i="564"/>
  <c r="A9" i="563"/>
  <c r="A9" i="562"/>
  <c r="A9" i="561"/>
  <c r="A9" i="560"/>
  <c r="A9" i="559"/>
  <c r="A307" i="564"/>
  <c r="A307" i="563"/>
  <c r="A307" i="562"/>
  <c r="A307" i="561"/>
  <c r="A307" i="560"/>
  <c r="A307" i="559"/>
  <c r="A249" i="6"/>
  <c r="A249" i="564"/>
  <c r="A249" i="562"/>
  <c r="A249" i="563"/>
  <c r="A249" i="561"/>
  <c r="A249" i="560"/>
  <c r="A249" i="559"/>
  <c r="A114" i="564"/>
  <c r="A114" i="563"/>
  <c r="A114" i="562"/>
  <c r="A114" i="561"/>
  <c r="A114" i="560"/>
  <c r="A114" i="559"/>
  <c r="A11" i="6"/>
  <c r="A11" i="564"/>
  <c r="A11" i="563"/>
  <c r="A11" i="562"/>
  <c r="A11" i="561"/>
  <c r="A11" i="560"/>
  <c r="A11" i="559"/>
  <c r="A312" i="564"/>
  <c r="A312" i="563"/>
  <c r="A312" i="562"/>
  <c r="A312" i="561"/>
  <c r="A312" i="560"/>
  <c r="A312" i="559"/>
  <c r="A304" i="564"/>
  <c r="A304" i="563"/>
  <c r="A304" i="562"/>
  <c r="A304" i="561"/>
  <c r="A304" i="559"/>
  <c r="A304" i="560"/>
  <c r="A296" i="564"/>
  <c r="A296" i="563"/>
  <c r="A296" i="562"/>
  <c r="A296" i="561"/>
  <c r="A296" i="560"/>
  <c r="A296" i="559"/>
  <c r="A276" i="564"/>
  <c r="A276" i="563"/>
  <c r="A276" i="562"/>
  <c r="A276" i="561"/>
  <c r="A276" i="560"/>
  <c r="A276" i="559"/>
  <c r="A234" i="564"/>
  <c r="A234" i="563"/>
  <c r="A234" i="562"/>
  <c r="A234" i="561"/>
  <c r="A234" i="560"/>
  <c r="A234" i="559"/>
  <c r="A157" i="564"/>
  <c r="A157" i="563"/>
  <c r="A157" i="562"/>
  <c r="A157" i="561"/>
  <c r="A157" i="560"/>
  <c r="A157" i="559"/>
  <c r="A106" i="564"/>
  <c r="A106" i="563"/>
  <c r="A106" i="562"/>
  <c r="A106" i="561"/>
  <c r="A106" i="560"/>
  <c r="A106" i="559"/>
  <c r="A14" i="564"/>
  <c r="A14" i="563"/>
  <c r="A14" i="562"/>
  <c r="A14" i="561"/>
  <c r="A14" i="560"/>
  <c r="A14" i="559"/>
  <c r="A8" i="564"/>
  <c r="A8" i="563"/>
  <c r="A8" i="562"/>
  <c r="A8" i="561"/>
  <c r="A8" i="560"/>
  <c r="A8" i="559"/>
  <c r="A173" i="6"/>
  <c r="A311" i="564"/>
  <c r="A311" i="563"/>
  <c r="A311" i="562"/>
  <c r="A311" i="561"/>
  <c r="A311" i="560"/>
  <c r="A311" i="559"/>
  <c r="A303" i="564"/>
  <c r="A303" i="563"/>
  <c r="A303" i="562"/>
  <c r="A303" i="561"/>
  <c r="A303" i="560"/>
  <c r="A303" i="559"/>
  <c r="A295" i="564"/>
  <c r="A295" i="563"/>
  <c r="A295" i="562"/>
  <c r="A295" i="561"/>
  <c r="A295" i="560"/>
  <c r="A295" i="559"/>
  <c r="A275" i="6"/>
  <c r="A275" i="564"/>
  <c r="A275" i="563"/>
  <c r="A275" i="562"/>
  <c r="A275" i="561"/>
  <c r="A275" i="560"/>
  <c r="A275" i="559"/>
  <c r="A207" i="564"/>
  <c r="A207" i="563"/>
  <c r="A207" i="562"/>
  <c r="A207" i="561"/>
  <c r="A207" i="560"/>
  <c r="A207" i="559"/>
  <c r="A155" i="564"/>
  <c r="A155" i="563"/>
  <c r="A155" i="562"/>
  <c r="A155" i="561"/>
  <c r="A155" i="560"/>
  <c r="A155" i="559"/>
  <c r="A102" i="564"/>
  <c r="A102" i="563"/>
  <c r="A102" i="562"/>
  <c r="A102" i="561"/>
  <c r="A102" i="560"/>
  <c r="A102" i="559"/>
  <c r="A13" i="564"/>
  <c r="A13" i="563"/>
  <c r="A13" i="562"/>
  <c r="A13" i="561"/>
  <c r="A13" i="560"/>
  <c r="A13" i="559"/>
  <c r="A166" i="6"/>
  <c r="B78" i="61"/>
  <c r="B78" i="564"/>
  <c r="B78" i="563"/>
  <c r="B78" i="562"/>
  <c r="B78" i="561"/>
  <c r="B78" i="560"/>
  <c r="B78" i="559"/>
  <c r="B221" i="2"/>
  <c r="A299" i="6"/>
  <c r="A299" i="564"/>
  <c r="A299" i="563"/>
  <c r="A299" i="562"/>
  <c r="A299" i="561"/>
  <c r="A299" i="560"/>
  <c r="A299" i="559"/>
  <c r="A310" i="564"/>
  <c r="A310" i="563"/>
  <c r="A310" i="562"/>
  <c r="A310" i="561"/>
  <c r="A310" i="560"/>
  <c r="A310" i="559"/>
  <c r="A294" i="564"/>
  <c r="A294" i="563"/>
  <c r="A294" i="562"/>
  <c r="A294" i="561"/>
  <c r="A294" i="560"/>
  <c r="A294" i="559"/>
  <c r="A265" i="564"/>
  <c r="A265" i="562"/>
  <c r="A265" i="563"/>
  <c r="A265" i="561"/>
  <c r="A265" i="560"/>
  <c r="A265" i="559"/>
  <c r="A144" i="564"/>
  <c r="A144" i="563"/>
  <c r="A144" i="562"/>
  <c r="A144" i="561"/>
  <c r="A144" i="560"/>
  <c r="A144" i="559"/>
  <c r="A91" i="564"/>
  <c r="A91" i="563"/>
  <c r="A91" i="562"/>
  <c r="A91" i="561"/>
  <c r="A91" i="560"/>
  <c r="A91" i="559"/>
  <c r="A155" i="6"/>
  <c r="A16" i="6"/>
  <c r="A291" i="564"/>
  <c r="A291" i="563"/>
  <c r="A291" i="562"/>
  <c r="A291" i="561"/>
  <c r="A291" i="560"/>
  <c r="A291" i="559"/>
  <c r="A54" i="564"/>
  <c r="A54" i="563"/>
  <c r="A54" i="562"/>
  <c r="A54" i="561"/>
  <c r="A54" i="560"/>
  <c r="A54" i="559"/>
  <c r="A302" i="564"/>
  <c r="A302" i="563"/>
  <c r="A302" i="562"/>
  <c r="A302" i="561"/>
  <c r="A302" i="559"/>
  <c r="A302" i="560"/>
  <c r="A198" i="564"/>
  <c r="A198" i="563"/>
  <c r="A198" i="562"/>
  <c r="A198" i="561"/>
  <c r="A198" i="560"/>
  <c r="A198" i="559"/>
  <c r="A309" i="6"/>
  <c r="A309" i="564"/>
  <c r="A309" i="563"/>
  <c r="A309" i="562"/>
  <c r="A309" i="561"/>
  <c r="A309" i="560"/>
  <c r="A309" i="559"/>
  <c r="A301" i="564"/>
  <c r="A301" i="563"/>
  <c r="A301" i="562"/>
  <c r="A301" i="561"/>
  <c r="A301" i="560"/>
  <c r="A301" i="559"/>
  <c r="A293" i="6"/>
  <c r="A293" i="564"/>
  <c r="A293" i="563"/>
  <c r="A293" i="562"/>
  <c r="A293" i="561"/>
  <c r="A293" i="560"/>
  <c r="A293" i="559"/>
  <c r="A263" i="6"/>
  <c r="A263" i="564"/>
  <c r="A263" i="563"/>
  <c r="A263" i="562"/>
  <c r="A263" i="561"/>
  <c r="A263" i="560"/>
  <c r="A263" i="559"/>
  <c r="A196" i="6"/>
  <c r="A196" i="564"/>
  <c r="A196" i="563"/>
  <c r="A196" i="562"/>
  <c r="A196" i="561"/>
  <c r="A196" i="560"/>
  <c r="A196" i="559"/>
  <c r="A129" i="564"/>
  <c r="A129" i="563"/>
  <c r="A129" i="562"/>
  <c r="A129" i="561"/>
  <c r="A129" i="560"/>
  <c r="A129" i="559"/>
  <c r="A64" i="564"/>
  <c r="A64" i="563"/>
  <c r="A64" i="562"/>
  <c r="A64" i="561"/>
  <c r="A64" i="560"/>
  <c r="A64" i="559"/>
  <c r="A144" i="6"/>
  <c r="A180" i="564"/>
  <c r="A180" i="563"/>
  <c r="A180" i="562"/>
  <c r="A180" i="561"/>
  <c r="A180" i="560"/>
  <c r="A180" i="559"/>
  <c r="C78" i="60"/>
  <c r="C78" i="564"/>
  <c r="C78" i="563"/>
  <c r="C78" i="562"/>
  <c r="C78" i="561"/>
  <c r="C78" i="560"/>
  <c r="C78" i="559"/>
  <c r="C221" i="2"/>
  <c r="A308" i="564"/>
  <c r="A308" i="563"/>
  <c r="A308" i="562"/>
  <c r="A308" i="561"/>
  <c r="A308" i="560"/>
  <c r="A308" i="559"/>
  <c r="A300" i="564"/>
  <c r="A300" i="563"/>
  <c r="A300" i="562"/>
  <c r="A300" i="561"/>
  <c r="A300" i="559"/>
  <c r="A300" i="560"/>
  <c r="A292" i="564"/>
  <c r="A292" i="563"/>
  <c r="A292" i="562"/>
  <c r="A292" i="561"/>
  <c r="A292" i="560"/>
  <c r="A292" i="559"/>
  <c r="A256" i="564"/>
  <c r="A256" i="563"/>
  <c r="A256" i="562"/>
  <c r="A256" i="561"/>
  <c r="A256" i="560"/>
  <c r="A256" i="559"/>
  <c r="A182" i="564"/>
  <c r="A182" i="563"/>
  <c r="A182" i="562"/>
  <c r="A182" i="561"/>
  <c r="A182" i="560"/>
  <c r="A182" i="559"/>
  <c r="A116" i="564"/>
  <c r="A116" i="563"/>
  <c r="A116" i="562"/>
  <c r="A116" i="561"/>
  <c r="A116" i="560"/>
  <c r="A116" i="559"/>
  <c r="A56" i="564"/>
  <c r="A56" i="563"/>
  <c r="A56" i="562"/>
  <c r="A56" i="561"/>
  <c r="A56" i="560"/>
  <c r="A56" i="559"/>
  <c r="A12" i="564"/>
  <c r="A12" i="563"/>
  <c r="A12" i="562"/>
  <c r="A12" i="561"/>
  <c r="A12" i="560"/>
  <c r="A12" i="559"/>
  <c r="A311" i="6"/>
  <c r="A245" i="6"/>
  <c r="A114" i="6"/>
  <c r="A12" i="6"/>
  <c r="A296" i="8"/>
  <c r="A296" i="6"/>
  <c r="A129" i="8"/>
  <c r="A129" i="6"/>
  <c r="A14" i="8"/>
  <c r="A14" i="6"/>
  <c r="A295" i="8"/>
  <c r="A295" i="6"/>
  <c r="A91" i="8"/>
  <c r="A91" i="6"/>
  <c r="A308" i="8"/>
  <c r="A308" i="6"/>
  <c r="A307" i="8"/>
  <c r="A307" i="6"/>
  <c r="A13" i="8"/>
  <c r="A13" i="6"/>
  <c r="A306" i="8"/>
  <c r="A306" i="6"/>
  <c r="A294" i="8"/>
  <c r="A294" i="6"/>
  <c r="A247" i="8"/>
  <c r="A247" i="6"/>
  <c r="A302" i="8"/>
  <c r="A302" i="6"/>
  <c r="A102" i="8"/>
  <c r="A102" i="6"/>
  <c r="A8" i="8"/>
  <c r="A8" i="6"/>
  <c r="A314" i="8"/>
  <c r="A314" i="6"/>
  <c r="A116" i="8"/>
  <c r="A116" i="6"/>
  <c r="A10" i="8"/>
  <c r="A10" i="6"/>
  <c r="A301" i="8"/>
  <c r="A301" i="6"/>
  <c r="A265" i="8"/>
  <c r="A265" i="6"/>
  <c r="A43" i="8"/>
  <c r="A43" i="6"/>
  <c r="A182" i="8"/>
  <c r="A182" i="6"/>
  <c r="A56" i="8"/>
  <c r="A56" i="6"/>
  <c r="A290" i="8"/>
  <c r="A290" i="6"/>
  <c r="A9" i="8"/>
  <c r="A9" i="6"/>
  <c r="C78" i="65"/>
  <c r="C78" i="61"/>
  <c r="A278" i="8"/>
  <c r="A278" i="6"/>
  <c r="A157" i="8"/>
  <c r="A157" i="6"/>
  <c r="A312" i="8"/>
  <c r="A300" i="8"/>
  <c r="A276" i="8"/>
  <c r="A234" i="8"/>
  <c r="A311" i="8"/>
  <c r="A299" i="8"/>
  <c r="A275" i="8"/>
  <c r="A263" i="8"/>
  <c r="A198" i="8"/>
  <c r="A114" i="8"/>
  <c r="A64" i="8"/>
  <c r="A54" i="8"/>
  <c r="A310" i="8"/>
  <c r="A298" i="8"/>
  <c r="A207" i="8"/>
  <c r="A173" i="8"/>
  <c r="A106" i="8"/>
  <c r="A12" i="8"/>
  <c r="A309" i="8"/>
  <c r="A297" i="8"/>
  <c r="A249" i="8"/>
  <c r="A196" i="8"/>
  <c r="A11" i="8"/>
  <c r="A305" i="8"/>
  <c r="A293" i="8"/>
  <c r="A245" i="8"/>
  <c r="A180" i="8"/>
  <c r="A144" i="8"/>
  <c r="A108" i="8"/>
  <c r="A304" i="8"/>
  <c r="A292" i="8"/>
  <c r="A256" i="8"/>
  <c r="A155" i="8"/>
  <c r="A16" i="8"/>
  <c r="B78" i="65"/>
  <c r="A315" i="8"/>
  <c r="A303" i="8"/>
  <c r="A291" i="8"/>
  <c r="A166" i="8"/>
  <c r="A312" i="6"/>
  <c r="A300" i="6"/>
  <c r="A276" i="6"/>
  <c r="A234" i="6"/>
  <c r="B78" i="60"/>
  <c r="C78" i="8"/>
  <c r="B78" i="8"/>
  <c r="C78" i="6"/>
  <c r="B78" i="6"/>
  <c r="C221" i="61" l="1"/>
  <c r="C221" i="564"/>
  <c r="C221" i="563"/>
  <c r="C221" i="562"/>
  <c r="C221" i="561"/>
  <c r="C221" i="560"/>
  <c r="C221" i="559"/>
  <c r="C221" i="65"/>
  <c r="C221" i="60"/>
  <c r="C221" i="460"/>
  <c r="C221" i="6"/>
  <c r="C221" i="8"/>
  <c r="B221" i="564"/>
  <c r="B221" i="563"/>
  <c r="B221" i="562"/>
  <c r="B221" i="561"/>
  <c r="B221" i="560"/>
  <c r="B221" i="559"/>
  <c r="B221" i="65"/>
  <c r="B221" i="61"/>
  <c r="B221" i="460"/>
  <c r="B221" i="60"/>
  <c r="B221" i="6"/>
  <c r="B221" i="8"/>
  <c r="B31" i="65"/>
  <c r="C31" i="65"/>
  <c r="C30" i="65"/>
  <c r="B30" i="65"/>
  <c r="C30" i="61"/>
  <c r="B30" i="61"/>
  <c r="C30" i="460"/>
  <c r="B30" i="460"/>
  <c r="C30" i="60"/>
  <c r="B30" i="60"/>
  <c r="B31" i="8" l="1"/>
  <c r="C31" i="8"/>
  <c r="C30" i="8" l="1"/>
  <c r="B30" i="8"/>
  <c r="B31" i="6"/>
  <c r="C31" i="6"/>
  <c r="C30" i="6"/>
  <c r="B30" i="6"/>
  <c r="E28" i="1" l="1"/>
  <c r="E27" i="1"/>
  <c r="E24" i="484"/>
  <c r="D45" i="1"/>
  <c r="J3" i="484" s="1"/>
  <c r="J7" i="484" s="1"/>
  <c r="Q3" i="2"/>
  <c r="T3" i="2"/>
  <c r="J18" i="2" l="1"/>
  <c r="G28" i="2"/>
  <c r="G30" i="2"/>
  <c r="G78" i="2" s="1"/>
  <c r="G221" i="2" s="1"/>
  <c r="J8" i="484"/>
  <c r="J9" i="484"/>
  <c r="D24" i="484" s="1"/>
  <c r="J10" i="484"/>
  <c r="J11" i="484"/>
  <c r="J6" i="484"/>
  <c r="D10" i="484" s="1"/>
  <c r="J32" i="2"/>
  <c r="J19" i="2"/>
  <c r="J27" i="2"/>
  <c r="J21" i="2"/>
  <c r="J20" i="2"/>
  <c r="J26" i="2"/>
  <c r="J29" i="2"/>
  <c r="J31" i="2"/>
  <c r="A14" i="485" l="1"/>
  <c r="A16" i="485"/>
  <c r="B52" i="63"/>
  <c r="B61" i="63" l="1"/>
  <c r="E77" i="63" l="1"/>
  <c r="H14" i="1" l="1"/>
  <c r="B65" i="61"/>
  <c r="C65" i="61"/>
  <c r="E65" i="61"/>
  <c r="B70" i="63" l="1"/>
  <c r="B60" i="63"/>
  <c r="B69" i="63" s="1"/>
  <c r="A58" i="63"/>
  <c r="A63" i="63"/>
  <c r="A65" i="63"/>
  <c r="A67" i="63"/>
  <c r="A72" i="63"/>
  <c r="A77" i="63"/>
  <c r="A80" i="63"/>
  <c r="A83" i="63"/>
  <c r="A86" i="63"/>
  <c r="A27" i="63"/>
  <c r="A29" i="63"/>
  <c r="A32" i="63"/>
  <c r="A39" i="63"/>
  <c r="A41" i="63"/>
  <c r="A46" i="63"/>
  <c r="E41" i="485" l="1"/>
  <c r="E38" i="485"/>
  <c r="E25" i="485"/>
  <c r="E20" i="485"/>
  <c r="E19" i="485"/>
  <c r="E14" i="485"/>
  <c r="E9" i="485"/>
  <c r="A9" i="485"/>
  <c r="A19" i="485"/>
  <c r="A25" i="485"/>
  <c r="A28" i="485"/>
  <c r="A31" i="485"/>
  <c r="A38" i="485"/>
  <c r="A41" i="485"/>
  <c r="D10" i="1" l="1"/>
  <c r="B2" i="564" l="1"/>
  <c r="B2" i="563"/>
  <c r="B2" i="562"/>
  <c r="B2" i="561"/>
  <c r="B2" i="560"/>
  <c r="B2" i="559"/>
  <c r="C6" i="484"/>
  <c r="B48" i="63"/>
  <c r="K251" i="65" l="1"/>
  <c r="J251" i="65"/>
  <c r="I251" i="65"/>
  <c r="H251" i="65"/>
  <c r="G251" i="65"/>
  <c r="K155" i="65"/>
  <c r="J155" i="65"/>
  <c r="I155" i="65"/>
  <c r="H155" i="65"/>
  <c r="G155" i="65"/>
  <c r="K119" i="65"/>
  <c r="J119" i="65"/>
  <c r="I119" i="65"/>
  <c r="H119" i="65"/>
  <c r="G119" i="65"/>
  <c r="K106" i="65"/>
  <c r="J106" i="65"/>
  <c r="I106" i="65"/>
  <c r="H106" i="65"/>
  <c r="G106" i="65"/>
  <c r="K92" i="65"/>
  <c r="J92" i="65"/>
  <c r="I92" i="65"/>
  <c r="H92" i="65"/>
  <c r="G92" i="65"/>
  <c r="K91" i="65"/>
  <c r="J91" i="65"/>
  <c r="I91" i="65"/>
  <c r="H91" i="65"/>
  <c r="G91" i="65"/>
  <c r="B21" i="8" l="1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E44" i="6"/>
  <c r="E43" i="6"/>
  <c r="R3" i="2"/>
  <c r="G27" i="2"/>
  <c r="G19" i="2" l="1"/>
  <c r="G22" i="2"/>
  <c r="G32" i="2"/>
  <c r="H19" i="2"/>
  <c r="G26" i="2"/>
  <c r="G29" i="2"/>
  <c r="G31" i="2"/>
  <c r="H29" i="2"/>
  <c r="H26" i="2"/>
  <c r="H32" i="2"/>
  <c r="H31" i="2"/>
  <c r="H27" i="2"/>
  <c r="G18" i="2"/>
  <c r="H20" i="2"/>
  <c r="H18" i="2"/>
  <c r="G20" i="2"/>
  <c r="H21" i="2"/>
  <c r="G21" i="2"/>
  <c r="I89" i="2" l="1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B105" i="2"/>
  <c r="B105" i="564" l="1"/>
  <c r="B105" i="562"/>
  <c r="B105" i="563"/>
  <c r="B105" i="561"/>
  <c r="B105" i="560"/>
  <c r="B105" i="559"/>
  <c r="B74" i="2"/>
  <c r="C74" i="2"/>
  <c r="J74" i="2"/>
  <c r="B75" i="2"/>
  <c r="C75" i="2"/>
  <c r="J75" i="2"/>
  <c r="B76" i="2"/>
  <c r="C76" i="2"/>
  <c r="G219" i="2"/>
  <c r="I219" i="2"/>
  <c r="J76" i="2"/>
  <c r="J219" i="2" s="1"/>
  <c r="B77" i="2"/>
  <c r="C77" i="2"/>
  <c r="F220" i="2"/>
  <c r="G220" i="2"/>
  <c r="H220" i="2"/>
  <c r="J77" i="2"/>
  <c r="J220" i="2" s="1"/>
  <c r="B79" i="2"/>
  <c r="C79" i="2"/>
  <c r="E222" i="2"/>
  <c r="F222" i="2"/>
  <c r="G222" i="2"/>
  <c r="I222" i="2"/>
  <c r="J79" i="2"/>
  <c r="J222" i="2" s="1"/>
  <c r="B80" i="2"/>
  <c r="C80" i="2"/>
  <c r="F223" i="2"/>
  <c r="G223" i="2"/>
  <c r="J80" i="2"/>
  <c r="J223" i="2" s="1"/>
  <c r="B81" i="2"/>
  <c r="C81" i="2"/>
  <c r="E224" i="2"/>
  <c r="F224" i="2"/>
  <c r="G224" i="2"/>
  <c r="H224" i="2"/>
  <c r="I224" i="2"/>
  <c r="J81" i="2"/>
  <c r="J224" i="2" s="1"/>
  <c r="B82" i="2"/>
  <c r="C82" i="2"/>
  <c r="E225" i="2"/>
  <c r="F225" i="2"/>
  <c r="G225" i="2"/>
  <c r="J82" i="2"/>
  <c r="J225" i="2" s="1"/>
  <c r="E219" i="2"/>
  <c r="F219" i="2"/>
  <c r="H219" i="2"/>
  <c r="E220" i="2"/>
  <c r="I220" i="2"/>
  <c r="H222" i="2"/>
  <c r="E223" i="2"/>
  <c r="H223" i="2"/>
  <c r="I223" i="2"/>
  <c r="H225" i="2"/>
  <c r="I225" i="2"/>
  <c r="C82" i="564" l="1"/>
  <c r="C82" i="562"/>
  <c r="C82" i="563"/>
  <c r="C82" i="561"/>
  <c r="C82" i="560"/>
  <c r="C82" i="559"/>
  <c r="C77" i="564"/>
  <c r="C77" i="563"/>
  <c r="C77" i="562"/>
  <c r="C77" i="561"/>
  <c r="C77" i="560"/>
  <c r="C77" i="559"/>
  <c r="B82" i="563"/>
  <c r="B82" i="564"/>
  <c r="B82" i="562"/>
  <c r="B82" i="561"/>
  <c r="B82" i="560"/>
  <c r="B82" i="559"/>
  <c r="B77" i="564"/>
  <c r="B77" i="563"/>
  <c r="B77" i="562"/>
  <c r="B77" i="561"/>
  <c r="B77" i="560"/>
  <c r="B77" i="559"/>
  <c r="C76" i="564"/>
  <c r="C76" i="563"/>
  <c r="C76" i="562"/>
  <c r="C76" i="561"/>
  <c r="C76" i="560"/>
  <c r="C76" i="559"/>
  <c r="B75" i="564"/>
  <c r="B75" i="563"/>
  <c r="B75" i="562"/>
  <c r="B75" i="561"/>
  <c r="B75" i="560"/>
  <c r="B75" i="559"/>
  <c r="C79" i="564"/>
  <c r="C79" i="563"/>
  <c r="C79" i="562"/>
  <c r="C79" i="561"/>
  <c r="C79" i="560"/>
  <c r="C79" i="559"/>
  <c r="B76" i="563"/>
  <c r="B76" i="562"/>
  <c r="B76" i="564"/>
  <c r="B76" i="561"/>
  <c r="B76" i="560"/>
  <c r="B76" i="559"/>
  <c r="B81" i="564"/>
  <c r="B81" i="563"/>
  <c r="B81" i="562"/>
  <c r="B81" i="561"/>
  <c r="B81" i="560"/>
  <c r="B81" i="559"/>
  <c r="B74" i="564"/>
  <c r="B74" i="563"/>
  <c r="B74" i="562"/>
  <c r="B74" i="561"/>
  <c r="B74" i="560"/>
  <c r="B74" i="559"/>
  <c r="C80" i="564"/>
  <c r="C80" i="563"/>
  <c r="C80" i="562"/>
  <c r="C80" i="561"/>
  <c r="C80" i="560"/>
  <c r="C80" i="559"/>
  <c r="B80" i="564"/>
  <c r="B80" i="563"/>
  <c r="B80" i="562"/>
  <c r="B80" i="561"/>
  <c r="B80" i="560"/>
  <c r="B80" i="559"/>
  <c r="C81" i="564"/>
  <c r="C81" i="563"/>
  <c r="C81" i="562"/>
  <c r="C81" i="561"/>
  <c r="C81" i="560"/>
  <c r="C81" i="559"/>
  <c r="C74" i="564"/>
  <c r="C74" i="563"/>
  <c r="C74" i="562"/>
  <c r="C74" i="561"/>
  <c r="C74" i="560"/>
  <c r="C74" i="559"/>
  <c r="B79" i="564"/>
  <c r="B79" i="563"/>
  <c r="B79" i="562"/>
  <c r="B79" i="561"/>
  <c r="B79" i="560"/>
  <c r="B79" i="559"/>
  <c r="C75" i="564"/>
  <c r="C75" i="563"/>
  <c r="C75" i="562"/>
  <c r="C75" i="561"/>
  <c r="C75" i="560"/>
  <c r="C75" i="559"/>
  <c r="C79" i="65"/>
  <c r="C79" i="8"/>
  <c r="C79" i="6"/>
  <c r="B79" i="65"/>
  <c r="B79" i="8"/>
  <c r="B79" i="6"/>
  <c r="C74" i="460"/>
  <c r="B74" i="460"/>
  <c r="C219" i="2"/>
  <c r="C223" i="2"/>
  <c r="C80" i="65"/>
  <c r="C80" i="460"/>
  <c r="B76" i="65"/>
  <c r="B76" i="460"/>
  <c r="B223" i="2"/>
  <c r="B80" i="65"/>
  <c r="B80" i="460"/>
  <c r="C75" i="65"/>
  <c r="C75" i="460"/>
  <c r="C225" i="2"/>
  <c r="C82" i="65"/>
  <c r="C82" i="460"/>
  <c r="C224" i="2"/>
  <c r="C81" i="460"/>
  <c r="C81" i="65"/>
  <c r="C220" i="2"/>
  <c r="C77" i="460"/>
  <c r="C77" i="65"/>
  <c r="B75" i="65"/>
  <c r="B75" i="460"/>
  <c r="B225" i="2"/>
  <c r="B82" i="65"/>
  <c r="B82" i="460"/>
  <c r="B224" i="2"/>
  <c r="B81" i="460"/>
  <c r="B81" i="65"/>
  <c r="B220" i="2"/>
  <c r="B77" i="460"/>
  <c r="B77" i="65"/>
  <c r="C222" i="2"/>
  <c r="C79" i="460"/>
  <c r="B219" i="2"/>
  <c r="B222" i="2"/>
  <c r="B79" i="460"/>
  <c r="C76" i="65"/>
  <c r="C76" i="460"/>
  <c r="C79" i="60"/>
  <c r="C79" i="61"/>
  <c r="B79" i="61"/>
  <c r="B79" i="60"/>
  <c r="B224" i="564" l="1"/>
  <c r="B224" i="563"/>
  <c r="B224" i="562"/>
  <c r="B224" i="561"/>
  <c r="B224" i="560"/>
  <c r="B224" i="559"/>
  <c r="B222" i="564"/>
  <c r="B222" i="563"/>
  <c r="B222" i="562"/>
  <c r="B222" i="561"/>
  <c r="B222" i="560"/>
  <c r="B222" i="559"/>
  <c r="C225" i="564"/>
  <c r="C225" i="563"/>
  <c r="C225" i="562"/>
  <c r="C225" i="561"/>
  <c r="C225" i="560"/>
  <c r="C225" i="559"/>
  <c r="C222" i="564"/>
  <c r="C222" i="563"/>
  <c r="C222" i="562"/>
  <c r="C222" i="561"/>
  <c r="C222" i="560"/>
  <c r="C222" i="559"/>
  <c r="B225" i="564"/>
  <c r="B225" i="563"/>
  <c r="B225" i="562"/>
  <c r="B225" i="561"/>
  <c r="B225" i="560"/>
  <c r="B225" i="559"/>
  <c r="C220" i="564"/>
  <c r="C220" i="563"/>
  <c r="C220" i="562"/>
  <c r="C220" i="561"/>
  <c r="C220" i="560"/>
  <c r="C220" i="559"/>
  <c r="C223" i="564"/>
  <c r="C223" i="562"/>
  <c r="C223" i="563"/>
  <c r="C223" i="561"/>
  <c r="C223" i="560"/>
  <c r="C223" i="559"/>
  <c r="C219" i="564"/>
  <c r="C219" i="563"/>
  <c r="C219" i="562"/>
  <c r="C219" i="561"/>
  <c r="C219" i="560"/>
  <c r="C219" i="559"/>
  <c r="B219" i="564"/>
  <c r="B219" i="563"/>
  <c r="B219" i="562"/>
  <c r="B219" i="561"/>
  <c r="B219" i="560"/>
  <c r="B219" i="559"/>
  <c r="B220" i="564"/>
  <c r="B220" i="563"/>
  <c r="B220" i="562"/>
  <c r="B220" i="561"/>
  <c r="B220" i="560"/>
  <c r="B220" i="559"/>
  <c r="C224" i="564"/>
  <c r="C224" i="563"/>
  <c r="C224" i="562"/>
  <c r="C224" i="561"/>
  <c r="C224" i="560"/>
  <c r="C224" i="559"/>
  <c r="B223" i="564"/>
  <c r="B223" i="563"/>
  <c r="B223" i="562"/>
  <c r="B223" i="561"/>
  <c r="B223" i="560"/>
  <c r="B223" i="559"/>
  <c r="C222" i="460"/>
  <c r="C222" i="65"/>
  <c r="C222" i="8"/>
  <c r="C222" i="6"/>
  <c r="B222" i="65"/>
  <c r="B222" i="8"/>
  <c r="B222" i="6"/>
  <c r="C222" i="60"/>
  <c r="B224" i="8"/>
  <c r="C225" i="8"/>
  <c r="B225" i="8"/>
  <c r="C220" i="8"/>
  <c r="C223" i="8"/>
  <c r="B219" i="8"/>
  <c r="C219" i="8"/>
  <c r="B220" i="8"/>
  <c r="C224" i="8"/>
  <c r="B223" i="8"/>
  <c r="C222" i="61"/>
  <c r="B222" i="61"/>
  <c r="B222" i="60"/>
  <c r="B222" i="460"/>
  <c r="C31" i="61" l="1"/>
  <c r="B31" i="61"/>
  <c r="C31" i="460"/>
  <c r="B31" i="460"/>
  <c r="C31" i="60"/>
  <c r="B31" i="60"/>
  <c r="J70" i="2" l="1"/>
  <c r="J213" i="2" s="1"/>
  <c r="I213" i="2"/>
  <c r="H213" i="2"/>
  <c r="G213" i="2"/>
  <c r="F213" i="2"/>
  <c r="E213" i="2"/>
  <c r="C70" i="2"/>
  <c r="B70" i="2"/>
  <c r="B70" i="564" l="1"/>
  <c r="B70" i="563"/>
  <c r="B70" i="562"/>
  <c r="B70" i="561"/>
  <c r="B70" i="560"/>
  <c r="B70" i="559"/>
  <c r="C70" i="564"/>
  <c r="C70" i="563"/>
  <c r="C70" i="562"/>
  <c r="C70" i="561"/>
  <c r="C70" i="560"/>
  <c r="C70" i="559"/>
  <c r="C70" i="61"/>
  <c r="B70" i="61"/>
  <c r="B70" i="460"/>
  <c r="C70" i="460"/>
  <c r="B213" i="2"/>
  <c r="C70" i="65"/>
  <c r="C213" i="2"/>
  <c r="B70" i="65"/>
  <c r="C70" i="60"/>
  <c r="B70" i="60"/>
  <c r="C70" i="8"/>
  <c r="B70" i="8"/>
  <c r="C70" i="6"/>
  <c r="B70" i="6"/>
  <c r="C213" i="564" l="1"/>
  <c r="C213" i="563"/>
  <c r="C213" i="562"/>
  <c r="C213" i="561"/>
  <c r="C213" i="560"/>
  <c r="C213" i="559"/>
  <c r="B213" i="564"/>
  <c r="B213" i="563"/>
  <c r="B213" i="562"/>
  <c r="B213" i="561"/>
  <c r="B213" i="560"/>
  <c r="B213" i="559"/>
  <c r="B213" i="8"/>
  <c r="B213" i="65"/>
  <c r="B213" i="61"/>
  <c r="B213" i="6"/>
  <c r="B213" i="60"/>
  <c r="B213" i="460"/>
  <c r="C213" i="65"/>
  <c r="C213" i="6"/>
  <c r="C213" i="60"/>
  <c r="C213" i="8"/>
  <c r="C213" i="460"/>
  <c r="C213" i="61"/>
  <c r="B23" i="65" l="1"/>
  <c r="C23" i="65"/>
  <c r="C22" i="65"/>
  <c r="B22" i="65"/>
  <c r="C22" i="61"/>
  <c r="B22" i="61"/>
  <c r="C22" i="460"/>
  <c r="B22" i="460"/>
  <c r="C22" i="60"/>
  <c r="B22" i="60"/>
  <c r="B23" i="6" l="1"/>
  <c r="C23" i="6"/>
  <c r="C22" i="6"/>
  <c r="B22" i="6"/>
  <c r="B112" i="65" l="1"/>
  <c r="C112" i="65"/>
  <c r="C111" i="65"/>
  <c r="B111" i="65"/>
  <c r="C111" i="61"/>
  <c r="B111" i="61"/>
  <c r="C111" i="460"/>
  <c r="B111" i="460"/>
  <c r="C111" i="60"/>
  <c r="B111" i="60"/>
  <c r="B112" i="8" l="1"/>
  <c r="C112" i="8"/>
  <c r="C111" i="8"/>
  <c r="B111" i="8"/>
  <c r="B112" i="6"/>
  <c r="C112" i="6"/>
  <c r="C111" i="6"/>
  <c r="B111" i="6"/>
  <c r="B133" i="65" l="1"/>
  <c r="C133" i="65"/>
  <c r="C132" i="65"/>
  <c r="B132" i="65"/>
  <c r="C132" i="61"/>
  <c r="B132" i="61"/>
  <c r="C132" i="460"/>
  <c r="B132" i="460"/>
  <c r="C132" i="60"/>
  <c r="B132" i="60"/>
  <c r="B133" i="8" l="1"/>
  <c r="C133" i="8"/>
  <c r="C132" i="8"/>
  <c r="B132" i="8"/>
  <c r="B133" i="6"/>
  <c r="C133" i="6"/>
  <c r="C132" i="6"/>
  <c r="B132" i="6"/>
  <c r="B204" i="2" l="1"/>
  <c r="B205" i="2"/>
  <c r="B204" i="564" l="1"/>
  <c r="B204" i="563"/>
  <c r="B204" i="562"/>
  <c r="B204" i="561"/>
  <c r="B204" i="560"/>
  <c r="B204" i="559"/>
  <c r="B205" i="564"/>
  <c r="B205" i="563"/>
  <c r="B205" i="562"/>
  <c r="B205" i="561"/>
  <c r="B205" i="560"/>
  <c r="B205" i="559"/>
  <c r="B83" i="2" l="1"/>
  <c r="B84" i="2"/>
  <c r="B85" i="2"/>
  <c r="B86" i="2"/>
  <c r="B87" i="2"/>
  <c r="B88" i="2"/>
  <c r="B89" i="2"/>
  <c r="B84" i="564" l="1"/>
  <c r="B84" i="563"/>
  <c r="B84" i="562"/>
  <c r="B84" i="561"/>
  <c r="B84" i="560"/>
  <c r="B84" i="559"/>
  <c r="B83" i="564"/>
  <c r="B83" i="563"/>
  <c r="B83" i="562"/>
  <c r="B83" i="561"/>
  <c r="B83" i="560"/>
  <c r="B83" i="559"/>
  <c r="B88" i="564"/>
  <c r="B88" i="563"/>
  <c r="B88" i="562"/>
  <c r="B88" i="561"/>
  <c r="B88" i="560"/>
  <c r="B88" i="559"/>
  <c r="B87" i="564"/>
  <c r="B87" i="563"/>
  <c r="B87" i="562"/>
  <c r="B87" i="561"/>
  <c r="B87" i="560"/>
  <c r="B87" i="559"/>
  <c r="B86" i="564"/>
  <c r="B86" i="563"/>
  <c r="B86" i="562"/>
  <c r="B86" i="561"/>
  <c r="B86" i="560"/>
  <c r="B86" i="559"/>
  <c r="B85" i="564"/>
  <c r="B85" i="563"/>
  <c r="B85" i="562"/>
  <c r="B85" i="561"/>
  <c r="B85" i="560"/>
  <c r="B85" i="559"/>
  <c r="B89" i="564"/>
  <c r="B89" i="563"/>
  <c r="B89" i="562"/>
  <c r="B89" i="561"/>
  <c r="B89" i="560"/>
  <c r="B89" i="559"/>
  <c r="B227" i="2"/>
  <c r="B84" i="65"/>
  <c r="B84" i="460"/>
  <c r="B87" i="460"/>
  <c r="B87" i="65"/>
  <c r="B226" i="2"/>
  <c r="B83" i="65"/>
  <c r="B83" i="460"/>
  <c r="B88" i="65"/>
  <c r="B88" i="460"/>
  <c r="B229" i="2"/>
  <c r="B86" i="65"/>
  <c r="B86" i="460"/>
  <c r="B228" i="2"/>
  <c r="B85" i="460"/>
  <c r="B85" i="65"/>
  <c r="B89" i="460"/>
  <c r="B89" i="65"/>
  <c r="B230" i="2"/>
  <c r="B232" i="2"/>
  <c r="B231" i="2"/>
  <c r="B228" i="564" l="1"/>
  <c r="B228" i="563"/>
  <c r="B228" i="562"/>
  <c r="B228" i="561"/>
  <c r="B228" i="560"/>
  <c r="B228" i="559"/>
  <c r="B227" i="564"/>
  <c r="B227" i="563"/>
  <c r="B227" i="562"/>
  <c r="B227" i="561"/>
  <c r="B227" i="560"/>
  <c r="B227" i="559"/>
  <c r="B226" i="564"/>
  <c r="B226" i="563"/>
  <c r="B226" i="562"/>
  <c r="B226" i="561"/>
  <c r="B226" i="560"/>
  <c r="B226" i="559"/>
  <c r="B230" i="564"/>
  <c r="B230" i="563"/>
  <c r="B230" i="562"/>
  <c r="B230" i="561"/>
  <c r="B230" i="560"/>
  <c r="B230" i="559"/>
  <c r="B231" i="564"/>
  <c r="B231" i="563"/>
  <c r="B231" i="562"/>
  <c r="B231" i="561"/>
  <c r="B231" i="560"/>
  <c r="B231" i="559"/>
  <c r="B232" i="564"/>
  <c r="B232" i="563"/>
  <c r="B232" i="562"/>
  <c r="B232" i="561"/>
  <c r="B232" i="560"/>
  <c r="B232" i="559"/>
  <c r="B229" i="564"/>
  <c r="B229" i="563"/>
  <c r="B229" i="562"/>
  <c r="B229" i="561"/>
  <c r="B229" i="560"/>
  <c r="B229" i="559"/>
  <c r="B229" i="8"/>
  <c r="B227" i="8"/>
  <c r="B230" i="8"/>
  <c r="B232" i="8"/>
  <c r="B231" i="8"/>
  <c r="B228" i="8"/>
  <c r="B226" i="8"/>
  <c r="B224" i="60"/>
  <c r="B224" i="61"/>
  <c r="B224" i="65"/>
  <c r="B224" i="460"/>
  <c r="B224" i="6"/>
  <c r="B219" i="65"/>
  <c r="B219" i="6"/>
  <c r="B219" i="60"/>
  <c r="B219" i="61"/>
  <c r="B219" i="460"/>
  <c r="B220" i="6"/>
  <c r="B220" i="60"/>
  <c r="B220" i="61"/>
  <c r="B220" i="460"/>
  <c r="B220" i="65"/>
  <c r="B225" i="460"/>
  <c r="B225" i="6"/>
  <c r="B225" i="60"/>
  <c r="B225" i="61"/>
  <c r="B225" i="65"/>
  <c r="B227" i="60"/>
  <c r="B227" i="61"/>
  <c r="B227" i="460"/>
  <c r="B227" i="65"/>
  <c r="B227" i="6"/>
  <c r="B223" i="60"/>
  <c r="B223" i="460"/>
  <c r="B223" i="61"/>
  <c r="B223" i="65"/>
  <c r="B223" i="6"/>
  <c r="B226" i="6"/>
  <c r="B226" i="460"/>
  <c r="B226" i="60"/>
  <c r="B226" i="65"/>
  <c r="B226" i="61"/>
  <c r="C326" i="65" l="1"/>
  <c r="B326" i="65"/>
  <c r="B280" i="8" l="1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B287" i="8"/>
  <c r="C287" i="8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87" i="6"/>
  <c r="C287" i="6"/>
  <c r="B288" i="6"/>
  <c r="C288" i="6"/>
  <c r="E93" i="2" l="1"/>
  <c r="E236" i="2" s="1"/>
  <c r="F93" i="2"/>
  <c r="F236" i="2" s="1"/>
  <c r="G93" i="2"/>
  <c r="G236" i="2" s="1"/>
  <c r="H93" i="2"/>
  <c r="H236" i="2" s="1"/>
  <c r="I93" i="2"/>
  <c r="I236" i="2" s="1"/>
  <c r="J93" i="2"/>
  <c r="J236" i="2" s="1"/>
  <c r="E94" i="2"/>
  <c r="E237" i="2" s="1"/>
  <c r="F94" i="2"/>
  <c r="F237" i="2" s="1"/>
  <c r="G94" i="2"/>
  <c r="G237" i="2" s="1"/>
  <c r="H94" i="2"/>
  <c r="H237" i="2" s="1"/>
  <c r="I94" i="2"/>
  <c r="I237" i="2" s="1"/>
  <c r="J94" i="2"/>
  <c r="J237" i="2" s="1"/>
  <c r="E95" i="2"/>
  <c r="E238" i="2" s="1"/>
  <c r="F95" i="2"/>
  <c r="F238" i="2" s="1"/>
  <c r="G95" i="2"/>
  <c r="G238" i="2" s="1"/>
  <c r="H95" i="2"/>
  <c r="H238" i="2" s="1"/>
  <c r="I95" i="2"/>
  <c r="I238" i="2" s="1"/>
  <c r="J95" i="2"/>
  <c r="J238" i="2" s="1"/>
  <c r="E96" i="2"/>
  <c r="E239" i="2" s="1"/>
  <c r="F96" i="2"/>
  <c r="F239" i="2" s="1"/>
  <c r="G96" i="2"/>
  <c r="G239" i="2" s="1"/>
  <c r="H96" i="2"/>
  <c r="H239" i="2" s="1"/>
  <c r="I96" i="2"/>
  <c r="I239" i="2" s="1"/>
  <c r="J96" i="2"/>
  <c r="J239" i="2" s="1"/>
  <c r="E97" i="2"/>
  <c r="E240" i="2" s="1"/>
  <c r="F97" i="2"/>
  <c r="F240" i="2" s="1"/>
  <c r="G97" i="2"/>
  <c r="G240" i="2" s="1"/>
  <c r="H97" i="2"/>
  <c r="H240" i="2" s="1"/>
  <c r="I97" i="2"/>
  <c r="I240" i="2" s="1"/>
  <c r="J97" i="2"/>
  <c r="J240" i="2" s="1"/>
  <c r="E98" i="2"/>
  <c r="E241" i="2" s="1"/>
  <c r="F98" i="2"/>
  <c r="F241" i="2" s="1"/>
  <c r="G98" i="2"/>
  <c r="G241" i="2" s="1"/>
  <c r="H98" i="2"/>
  <c r="H241" i="2" s="1"/>
  <c r="I98" i="2"/>
  <c r="I241" i="2" s="1"/>
  <c r="J98" i="2"/>
  <c r="J241" i="2" s="1"/>
  <c r="E99" i="2"/>
  <c r="E242" i="2" s="1"/>
  <c r="F99" i="2"/>
  <c r="F242" i="2" s="1"/>
  <c r="G99" i="2"/>
  <c r="G242" i="2" s="1"/>
  <c r="H99" i="2"/>
  <c r="H242" i="2" s="1"/>
  <c r="I99" i="2"/>
  <c r="I242" i="2" s="1"/>
  <c r="J99" i="2"/>
  <c r="J242" i="2" s="1"/>
  <c r="E100" i="2"/>
  <c r="E243" i="2" s="1"/>
  <c r="F100" i="2"/>
  <c r="F243" i="2" s="1"/>
  <c r="G100" i="2"/>
  <c r="G243" i="2" s="1"/>
  <c r="H100" i="2"/>
  <c r="H243" i="2" s="1"/>
  <c r="I100" i="2"/>
  <c r="I243" i="2" s="1"/>
  <c r="J100" i="2"/>
  <c r="J243" i="2" s="1"/>
  <c r="C15" i="491" l="1"/>
  <c r="C32" i="491"/>
  <c r="C33" i="491"/>
  <c r="C34" i="491"/>
  <c r="C35" i="491"/>
  <c r="B142" i="65" l="1"/>
  <c r="C142" i="65"/>
  <c r="C141" i="65"/>
  <c r="B141" i="65"/>
  <c r="C141" i="61"/>
  <c r="B141" i="61"/>
  <c r="C141" i="460"/>
  <c r="B141" i="460"/>
  <c r="C141" i="60"/>
  <c r="B141" i="60"/>
  <c r="B142" i="8" l="1"/>
  <c r="C142" i="8"/>
  <c r="C141" i="8"/>
  <c r="B141" i="8"/>
  <c r="B142" i="6"/>
  <c r="C142" i="6"/>
  <c r="C141" i="6"/>
  <c r="B141" i="6"/>
  <c r="B93" i="2" l="1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E209" i="2"/>
  <c r="F209" i="2"/>
  <c r="G209" i="2"/>
  <c r="H209" i="2"/>
  <c r="I209" i="2"/>
  <c r="J66" i="2"/>
  <c r="J209" i="2" s="1"/>
  <c r="E210" i="2"/>
  <c r="F210" i="2"/>
  <c r="G210" i="2"/>
  <c r="H210" i="2"/>
  <c r="I210" i="2"/>
  <c r="J67" i="2"/>
  <c r="J210" i="2" s="1"/>
  <c r="E211" i="2"/>
  <c r="F211" i="2"/>
  <c r="G211" i="2"/>
  <c r="H211" i="2"/>
  <c r="I211" i="2"/>
  <c r="J68" i="2"/>
  <c r="J211" i="2" s="1"/>
  <c r="E212" i="2"/>
  <c r="F212" i="2"/>
  <c r="G212" i="2"/>
  <c r="H212" i="2"/>
  <c r="I212" i="2"/>
  <c r="J69" i="2"/>
  <c r="J212" i="2" s="1"/>
  <c r="E214" i="2"/>
  <c r="F214" i="2"/>
  <c r="G214" i="2"/>
  <c r="H214" i="2"/>
  <c r="I214" i="2"/>
  <c r="J71" i="2"/>
  <c r="J214" i="2" s="1"/>
  <c r="E215" i="2"/>
  <c r="F215" i="2"/>
  <c r="G215" i="2"/>
  <c r="H215" i="2"/>
  <c r="I215" i="2"/>
  <c r="J72" i="2"/>
  <c r="J215" i="2" s="1"/>
  <c r="E216" i="2"/>
  <c r="F216" i="2"/>
  <c r="G216" i="2"/>
  <c r="H216" i="2"/>
  <c r="I216" i="2"/>
  <c r="J73" i="2"/>
  <c r="J216" i="2" s="1"/>
  <c r="E217" i="2"/>
  <c r="F217" i="2"/>
  <c r="G217" i="2"/>
  <c r="H217" i="2"/>
  <c r="I217" i="2"/>
  <c r="J217" i="2"/>
  <c r="E218" i="2"/>
  <c r="F218" i="2"/>
  <c r="G218" i="2"/>
  <c r="H218" i="2"/>
  <c r="I218" i="2"/>
  <c r="J218" i="2"/>
  <c r="E226" i="2"/>
  <c r="F226" i="2"/>
  <c r="G226" i="2"/>
  <c r="H226" i="2"/>
  <c r="I226" i="2"/>
  <c r="J83" i="2"/>
  <c r="J226" i="2" s="1"/>
  <c r="E227" i="2"/>
  <c r="F227" i="2"/>
  <c r="G227" i="2"/>
  <c r="H227" i="2"/>
  <c r="I227" i="2"/>
  <c r="J84" i="2"/>
  <c r="J227" i="2" s="1"/>
  <c r="E228" i="2"/>
  <c r="F228" i="2"/>
  <c r="G228" i="2"/>
  <c r="H228" i="2"/>
  <c r="I228" i="2"/>
  <c r="J85" i="2"/>
  <c r="J228" i="2" s="1"/>
  <c r="E229" i="2"/>
  <c r="F229" i="2"/>
  <c r="G229" i="2"/>
  <c r="H229" i="2"/>
  <c r="I229" i="2"/>
  <c r="J86" i="2"/>
  <c r="J229" i="2" s="1"/>
  <c r="E230" i="2"/>
  <c r="F230" i="2"/>
  <c r="G230" i="2"/>
  <c r="H230" i="2"/>
  <c r="I230" i="2"/>
  <c r="J87" i="2"/>
  <c r="E231" i="2"/>
  <c r="F231" i="2"/>
  <c r="G231" i="2"/>
  <c r="H231" i="2"/>
  <c r="I231" i="2"/>
  <c r="J88" i="2"/>
  <c r="J231" i="2" s="1"/>
  <c r="E232" i="2"/>
  <c r="F232" i="2"/>
  <c r="G232" i="2"/>
  <c r="H232" i="2"/>
  <c r="I232" i="2"/>
  <c r="J89" i="2"/>
  <c r="J232" i="2" s="1"/>
  <c r="B66" i="2"/>
  <c r="C66" i="2"/>
  <c r="B67" i="2"/>
  <c r="C67" i="2"/>
  <c r="B68" i="2"/>
  <c r="C68" i="2"/>
  <c r="B69" i="2"/>
  <c r="C69" i="2"/>
  <c r="B71" i="2"/>
  <c r="C71" i="2"/>
  <c r="B72" i="2"/>
  <c r="C72" i="2"/>
  <c r="B73" i="2"/>
  <c r="C73" i="2"/>
  <c r="C83" i="2"/>
  <c r="C84" i="2"/>
  <c r="C85" i="2"/>
  <c r="C86" i="2"/>
  <c r="C87" i="2"/>
  <c r="C88" i="2"/>
  <c r="C89" i="2"/>
  <c r="C61" i="2"/>
  <c r="C62" i="2"/>
  <c r="E61" i="2"/>
  <c r="E204" i="2" s="1"/>
  <c r="F61" i="2"/>
  <c r="F204" i="2" s="1"/>
  <c r="G61" i="2"/>
  <c r="G204" i="2" s="1"/>
  <c r="H61" i="2"/>
  <c r="H204" i="2" s="1"/>
  <c r="I61" i="2"/>
  <c r="I204" i="2" s="1"/>
  <c r="J61" i="2"/>
  <c r="J204" i="2" s="1"/>
  <c r="B61" i="65"/>
  <c r="B61" i="61"/>
  <c r="B61" i="460"/>
  <c r="B61" i="60"/>
  <c r="B61" i="8"/>
  <c r="B61" i="6"/>
  <c r="B96" i="564" l="1"/>
  <c r="B96" i="563"/>
  <c r="B96" i="562"/>
  <c r="B96" i="561"/>
  <c r="B96" i="560"/>
  <c r="B96" i="559"/>
  <c r="C84" i="564"/>
  <c r="C84" i="563"/>
  <c r="C84" i="562"/>
  <c r="C84" i="561"/>
  <c r="C84" i="560"/>
  <c r="C84" i="559"/>
  <c r="C69" i="564"/>
  <c r="C69" i="563"/>
  <c r="C69" i="562"/>
  <c r="C69" i="561"/>
  <c r="C69" i="560"/>
  <c r="C69" i="559"/>
  <c r="C98" i="564"/>
  <c r="C98" i="563"/>
  <c r="C98" i="562"/>
  <c r="C98" i="561"/>
  <c r="C98" i="560"/>
  <c r="C98" i="559"/>
  <c r="C95" i="564"/>
  <c r="C95" i="563"/>
  <c r="C95" i="562"/>
  <c r="C95" i="561"/>
  <c r="C95" i="560"/>
  <c r="C95" i="559"/>
  <c r="B99" i="564"/>
  <c r="B99" i="563"/>
  <c r="B99" i="562"/>
  <c r="B99" i="561"/>
  <c r="B99" i="560"/>
  <c r="B99" i="559"/>
  <c r="B93" i="564"/>
  <c r="B93" i="563"/>
  <c r="B93" i="562"/>
  <c r="B93" i="561"/>
  <c r="B93" i="560"/>
  <c r="B93" i="559"/>
  <c r="C62" i="564"/>
  <c r="C62" i="563"/>
  <c r="C62" i="562"/>
  <c r="C62" i="561"/>
  <c r="C62" i="560"/>
  <c r="C62" i="559"/>
  <c r="C83" i="564"/>
  <c r="C83" i="563"/>
  <c r="C83" i="562"/>
  <c r="C83" i="561"/>
  <c r="C83" i="560"/>
  <c r="C83" i="559"/>
  <c r="B69" i="564"/>
  <c r="B69" i="563"/>
  <c r="B69" i="562"/>
  <c r="B69" i="561"/>
  <c r="B69" i="560"/>
  <c r="B69" i="559"/>
  <c r="B98" i="564"/>
  <c r="B98" i="563"/>
  <c r="B98" i="562"/>
  <c r="B98" i="561"/>
  <c r="B98" i="560"/>
  <c r="B98" i="559"/>
  <c r="B95" i="564"/>
  <c r="B95" i="563"/>
  <c r="B95" i="562"/>
  <c r="B95" i="561"/>
  <c r="B95" i="560"/>
  <c r="B95" i="559"/>
  <c r="C61" i="564"/>
  <c r="C61" i="563"/>
  <c r="C61" i="562"/>
  <c r="C61" i="561"/>
  <c r="C61" i="560"/>
  <c r="C61" i="559"/>
  <c r="C73" i="563"/>
  <c r="C73" i="564"/>
  <c r="C73" i="562"/>
  <c r="C73" i="561"/>
  <c r="C73" i="560"/>
  <c r="C73" i="559"/>
  <c r="C67" i="564"/>
  <c r="C67" i="563"/>
  <c r="C67" i="562"/>
  <c r="C67" i="561"/>
  <c r="C67" i="560"/>
  <c r="C67" i="559"/>
  <c r="C97" i="564"/>
  <c r="C97" i="563"/>
  <c r="C97" i="562"/>
  <c r="C97" i="561"/>
  <c r="C97" i="560"/>
  <c r="C97" i="559"/>
  <c r="C94" i="564"/>
  <c r="C94" i="563"/>
  <c r="C94" i="562"/>
  <c r="C94" i="561"/>
  <c r="C94" i="560"/>
  <c r="C94" i="559"/>
  <c r="C89" i="564"/>
  <c r="C89" i="563"/>
  <c r="C89" i="562"/>
  <c r="C89" i="561"/>
  <c r="C89" i="560"/>
  <c r="C89" i="559"/>
  <c r="B73" i="564"/>
  <c r="B73" i="563"/>
  <c r="B73" i="562"/>
  <c r="B73" i="561"/>
  <c r="B73" i="560"/>
  <c r="B73" i="559"/>
  <c r="B67" i="564"/>
  <c r="B67" i="563"/>
  <c r="B67" i="562"/>
  <c r="B67" i="561"/>
  <c r="B67" i="560"/>
  <c r="B67" i="559"/>
  <c r="B97" i="564"/>
  <c r="B97" i="563"/>
  <c r="B97" i="562"/>
  <c r="B97" i="561"/>
  <c r="B97" i="560"/>
  <c r="B97" i="559"/>
  <c r="B94" i="564"/>
  <c r="B94" i="563"/>
  <c r="B94" i="562"/>
  <c r="B94" i="561"/>
  <c r="B94" i="560"/>
  <c r="B94" i="559"/>
  <c r="C68" i="564"/>
  <c r="C68" i="563"/>
  <c r="C68" i="562"/>
  <c r="C68" i="561"/>
  <c r="C68" i="560"/>
  <c r="C68" i="559"/>
  <c r="C88" i="564"/>
  <c r="C88" i="563"/>
  <c r="C88" i="562"/>
  <c r="C88" i="561"/>
  <c r="C88" i="560"/>
  <c r="C88" i="559"/>
  <c r="C72" i="564"/>
  <c r="C72" i="563"/>
  <c r="C72" i="562"/>
  <c r="C72" i="561"/>
  <c r="C72" i="559"/>
  <c r="C72" i="560"/>
  <c r="C66" i="564"/>
  <c r="C66" i="563"/>
  <c r="C66" i="562"/>
  <c r="C66" i="561"/>
  <c r="C66" i="560"/>
  <c r="C66" i="559"/>
  <c r="C100" i="564"/>
  <c r="C100" i="563"/>
  <c r="C100" i="562"/>
  <c r="C100" i="561"/>
  <c r="C100" i="560"/>
  <c r="C100" i="559"/>
  <c r="C86" i="564"/>
  <c r="C86" i="563"/>
  <c r="C86" i="562"/>
  <c r="C86" i="561"/>
  <c r="C86" i="560"/>
  <c r="C86" i="559"/>
  <c r="C85" i="564"/>
  <c r="C85" i="563"/>
  <c r="C85" i="562"/>
  <c r="C85" i="561"/>
  <c r="C85" i="560"/>
  <c r="C85" i="559"/>
  <c r="B71" i="564"/>
  <c r="B71" i="563"/>
  <c r="B71" i="562"/>
  <c r="B71" i="561"/>
  <c r="B71" i="560"/>
  <c r="B71" i="559"/>
  <c r="B68" i="564"/>
  <c r="B68" i="563"/>
  <c r="B68" i="562"/>
  <c r="B68" i="561"/>
  <c r="B68" i="560"/>
  <c r="B68" i="559"/>
  <c r="C87" i="563"/>
  <c r="C87" i="564"/>
  <c r="C87" i="562"/>
  <c r="C87" i="561"/>
  <c r="C87" i="560"/>
  <c r="C87" i="559"/>
  <c r="B72" i="564"/>
  <c r="B72" i="563"/>
  <c r="B72" i="562"/>
  <c r="B72" i="561"/>
  <c r="B72" i="560"/>
  <c r="B72" i="559"/>
  <c r="B66" i="564"/>
  <c r="B66" i="563"/>
  <c r="B66" i="562"/>
  <c r="B66" i="561"/>
  <c r="B66" i="560"/>
  <c r="B66" i="559"/>
  <c r="B100" i="564"/>
  <c r="B100" i="563"/>
  <c r="B100" i="562"/>
  <c r="B100" i="561"/>
  <c r="B100" i="560"/>
  <c r="B100" i="559"/>
  <c r="C71" i="564"/>
  <c r="C71" i="563"/>
  <c r="C71" i="562"/>
  <c r="C71" i="561"/>
  <c r="C71" i="560"/>
  <c r="C71" i="559"/>
  <c r="C99" i="563"/>
  <c r="C99" i="564"/>
  <c r="C99" i="562"/>
  <c r="C99" i="561"/>
  <c r="C99" i="560"/>
  <c r="C99" i="559"/>
  <c r="C96" i="563"/>
  <c r="C96" i="564"/>
  <c r="C96" i="562"/>
  <c r="C96" i="561"/>
  <c r="C96" i="560"/>
  <c r="C96" i="559"/>
  <c r="C93" i="564"/>
  <c r="C93" i="563"/>
  <c r="C93" i="562"/>
  <c r="C93" i="561"/>
  <c r="C93" i="560"/>
  <c r="C93" i="559"/>
  <c r="C71" i="61"/>
  <c r="B71" i="61"/>
  <c r="B69" i="61"/>
  <c r="C67" i="61"/>
  <c r="B67" i="61"/>
  <c r="C68" i="61"/>
  <c r="B68" i="61"/>
  <c r="C69" i="61"/>
  <c r="B69" i="460"/>
  <c r="B73" i="460"/>
  <c r="B67" i="460"/>
  <c r="C66" i="460"/>
  <c r="B72" i="460"/>
  <c r="B66" i="460"/>
  <c r="B71" i="460"/>
  <c r="B68" i="460"/>
  <c r="C83" i="65"/>
  <c r="C83" i="460"/>
  <c r="C73" i="460"/>
  <c r="C67" i="460"/>
  <c r="C89" i="460"/>
  <c r="C89" i="65"/>
  <c r="C88" i="65"/>
  <c r="C88" i="460"/>
  <c r="C72" i="460"/>
  <c r="C86" i="460"/>
  <c r="C86" i="65"/>
  <c r="C71" i="460"/>
  <c r="C68" i="460"/>
  <c r="C87" i="460"/>
  <c r="C87" i="65"/>
  <c r="C85" i="460"/>
  <c r="C85" i="65"/>
  <c r="C84" i="460"/>
  <c r="C84" i="65"/>
  <c r="C69" i="460"/>
  <c r="J230" i="2"/>
  <c r="C226" i="2"/>
  <c r="C229" i="2"/>
  <c r="C228" i="2"/>
  <c r="C227" i="2"/>
  <c r="C71" i="65"/>
  <c r="C71" i="8"/>
  <c r="C71" i="6"/>
  <c r="B71" i="65"/>
  <c r="B71" i="8"/>
  <c r="B71" i="6"/>
  <c r="B100" i="60"/>
  <c r="B216" i="2"/>
  <c r="C87" i="6"/>
  <c r="C230" i="2"/>
  <c r="C217" i="2"/>
  <c r="C212" i="2"/>
  <c r="C241" i="2"/>
  <c r="C238" i="2"/>
  <c r="B217" i="2"/>
  <c r="B212" i="2"/>
  <c r="B241" i="2"/>
  <c r="B238" i="2"/>
  <c r="C216" i="2"/>
  <c r="C210" i="2"/>
  <c r="C240" i="2"/>
  <c r="C237" i="2"/>
  <c r="B210" i="2"/>
  <c r="B97" i="8"/>
  <c r="B240" i="2"/>
  <c r="B237" i="2"/>
  <c r="C205" i="2"/>
  <c r="C215" i="2"/>
  <c r="C66" i="6"/>
  <c r="C209" i="2"/>
  <c r="C243" i="2"/>
  <c r="C204" i="2"/>
  <c r="C219" i="460"/>
  <c r="C219" i="65"/>
  <c r="C219" i="6"/>
  <c r="C219" i="60"/>
  <c r="C219" i="61"/>
  <c r="B215" i="2"/>
  <c r="B209" i="2"/>
  <c r="B243" i="2"/>
  <c r="C232" i="2"/>
  <c r="C218" i="2"/>
  <c r="C214" i="2"/>
  <c r="C211" i="2"/>
  <c r="C242" i="2"/>
  <c r="C239" i="2"/>
  <c r="C236" i="2"/>
  <c r="C231" i="2"/>
  <c r="B218" i="2"/>
  <c r="B214" i="2"/>
  <c r="B211" i="2"/>
  <c r="B242" i="2"/>
  <c r="B239" i="2"/>
  <c r="B236" i="2"/>
  <c r="B100" i="8"/>
  <c r="B100" i="6"/>
  <c r="C100" i="6"/>
  <c r="C97" i="65"/>
  <c r="C73" i="65"/>
  <c r="C73" i="60"/>
  <c r="B89" i="60"/>
  <c r="C77" i="61"/>
  <c r="B89" i="6"/>
  <c r="B99" i="6"/>
  <c r="C98" i="61"/>
  <c r="B97" i="65"/>
  <c r="C86" i="60"/>
  <c r="B98" i="8"/>
  <c r="C97" i="60"/>
  <c r="B97" i="61"/>
  <c r="C89" i="60"/>
  <c r="C99" i="60"/>
  <c r="C71" i="60"/>
  <c r="C100" i="8"/>
  <c r="C77" i="8"/>
  <c r="C100" i="61"/>
  <c r="C74" i="6"/>
  <c r="C100" i="65"/>
  <c r="C74" i="65"/>
  <c r="B87" i="60"/>
  <c r="B99" i="8"/>
  <c r="B97" i="460"/>
  <c r="C97" i="460"/>
  <c r="B74" i="8"/>
  <c r="B72" i="8"/>
  <c r="B89" i="8"/>
  <c r="B99" i="60"/>
  <c r="B74" i="61"/>
  <c r="B88" i="8"/>
  <c r="B97" i="6"/>
  <c r="B97" i="60"/>
  <c r="C69" i="60"/>
  <c r="C74" i="61"/>
  <c r="C99" i="460"/>
  <c r="B98" i="61"/>
  <c r="C77" i="60"/>
  <c r="C73" i="61"/>
  <c r="C100" i="60"/>
  <c r="C97" i="6"/>
  <c r="C86" i="6"/>
  <c r="B86" i="8"/>
  <c r="B77" i="6"/>
  <c r="B100" i="460"/>
  <c r="C97" i="61"/>
  <c r="C67" i="60"/>
  <c r="C74" i="60"/>
  <c r="C86" i="8"/>
  <c r="B89" i="61"/>
  <c r="C72" i="65"/>
  <c r="C68" i="6"/>
  <c r="C100" i="460"/>
  <c r="B99" i="65"/>
  <c r="C98" i="65"/>
  <c r="C74" i="8"/>
  <c r="C61" i="61"/>
  <c r="B87" i="6"/>
  <c r="B72" i="61"/>
  <c r="B100" i="61"/>
  <c r="B100" i="65"/>
  <c r="B99" i="460"/>
  <c r="B99" i="61"/>
  <c r="B98" i="6"/>
  <c r="B98" i="60"/>
  <c r="C99" i="65"/>
  <c r="C98" i="8"/>
  <c r="C99" i="61"/>
  <c r="C98" i="6"/>
  <c r="C97" i="8"/>
  <c r="C98" i="60"/>
  <c r="B98" i="460"/>
  <c r="C99" i="6"/>
  <c r="C99" i="8"/>
  <c r="C98" i="460"/>
  <c r="B98" i="65"/>
  <c r="B86" i="61"/>
  <c r="C66" i="8"/>
  <c r="C66" i="60"/>
  <c r="C66" i="65"/>
  <c r="B86" i="6"/>
  <c r="B69" i="8"/>
  <c r="C69" i="6"/>
  <c r="C69" i="8"/>
  <c r="C69" i="65"/>
  <c r="C67" i="8"/>
  <c r="C67" i="6"/>
  <c r="C67" i="65"/>
  <c r="B69" i="6"/>
  <c r="B86" i="60"/>
  <c r="B69" i="60"/>
  <c r="C86" i="61"/>
  <c r="C73" i="6"/>
  <c r="B77" i="61"/>
  <c r="C89" i="8"/>
  <c r="B88" i="61"/>
  <c r="C88" i="8"/>
  <c r="C87" i="60"/>
  <c r="C72" i="60"/>
  <c r="C72" i="6"/>
  <c r="C73" i="8"/>
  <c r="C89" i="6"/>
  <c r="B88" i="6"/>
  <c r="C87" i="8"/>
  <c r="C68" i="60"/>
  <c r="C68" i="8"/>
  <c r="C88" i="6"/>
  <c r="B87" i="8"/>
  <c r="B87" i="61"/>
  <c r="C88" i="61"/>
  <c r="C72" i="61"/>
  <c r="C77" i="6"/>
  <c r="C89" i="61"/>
  <c r="C87" i="61"/>
  <c r="B88" i="60"/>
  <c r="C68" i="65"/>
  <c r="C88" i="60"/>
  <c r="C72" i="8"/>
  <c r="B68" i="6"/>
  <c r="B68" i="8"/>
  <c r="B77" i="60"/>
  <c r="B77" i="8"/>
  <c r="B67" i="60"/>
  <c r="B67" i="8"/>
  <c r="B67" i="6"/>
  <c r="B67" i="65"/>
  <c r="B66" i="8"/>
  <c r="B66" i="65"/>
  <c r="B66" i="6"/>
  <c r="B66" i="60"/>
  <c r="B73" i="65"/>
  <c r="B68" i="60"/>
  <c r="B68" i="65"/>
  <c r="B74" i="65"/>
  <c r="B73" i="8"/>
  <c r="B72" i="65"/>
  <c r="B69" i="65"/>
  <c r="B73" i="61"/>
  <c r="B71" i="60"/>
  <c r="B74" i="60"/>
  <c r="B72" i="60"/>
  <c r="B74" i="6"/>
  <c r="B72" i="6"/>
  <c r="B73" i="6"/>
  <c r="B73" i="60"/>
  <c r="C61" i="60"/>
  <c r="C61" i="65"/>
  <c r="C61" i="460"/>
  <c r="C61" i="6"/>
  <c r="C61" i="8"/>
  <c r="C49" i="65"/>
  <c r="B49" i="65"/>
  <c r="C49" i="61"/>
  <c r="B49" i="61"/>
  <c r="C49" i="460"/>
  <c r="B49" i="460"/>
  <c r="C49" i="60"/>
  <c r="B49" i="60"/>
  <c r="C49" i="8"/>
  <c r="B49" i="8"/>
  <c r="C49" i="6"/>
  <c r="B49" i="6"/>
  <c r="B48" i="65"/>
  <c r="C48" i="65"/>
  <c r="C47" i="65"/>
  <c r="B47" i="65"/>
  <c r="C47" i="61"/>
  <c r="B47" i="61"/>
  <c r="C47" i="460"/>
  <c r="B47" i="460"/>
  <c r="C47" i="60"/>
  <c r="B47" i="60"/>
  <c r="C48" i="61"/>
  <c r="B48" i="61"/>
  <c r="C48" i="460"/>
  <c r="B48" i="460"/>
  <c r="C48" i="60"/>
  <c r="B48" i="60"/>
  <c r="B48" i="8"/>
  <c r="C48" i="8"/>
  <c r="C47" i="8"/>
  <c r="B47" i="8"/>
  <c r="B48" i="6"/>
  <c r="C48" i="6"/>
  <c r="C47" i="6"/>
  <c r="B47" i="6"/>
  <c r="C45" i="65"/>
  <c r="B45" i="65"/>
  <c r="C46" i="65"/>
  <c r="B46" i="65"/>
  <c r="C45" i="61"/>
  <c r="B45" i="61"/>
  <c r="C45" i="460"/>
  <c r="B45" i="460"/>
  <c r="C45" i="60"/>
  <c r="B45" i="60"/>
  <c r="C46" i="61"/>
  <c r="B46" i="61"/>
  <c r="C46" i="460"/>
  <c r="B46" i="460"/>
  <c r="C46" i="60"/>
  <c r="B46" i="60"/>
  <c r="C45" i="8"/>
  <c r="B45" i="8"/>
  <c r="C46" i="8"/>
  <c r="B46" i="8"/>
  <c r="C45" i="6"/>
  <c r="B45" i="6"/>
  <c r="C46" i="6"/>
  <c r="B46" i="6"/>
  <c r="C41" i="65"/>
  <c r="B41" i="65"/>
  <c r="C41" i="61"/>
  <c r="B41" i="61"/>
  <c r="C41" i="460"/>
  <c r="B41" i="460"/>
  <c r="C41" i="60"/>
  <c r="B41" i="60"/>
  <c r="C41" i="6"/>
  <c r="B41" i="6"/>
  <c r="B35" i="65"/>
  <c r="C35" i="65"/>
  <c r="C34" i="65"/>
  <c r="B34" i="65"/>
  <c r="C34" i="61"/>
  <c r="B34" i="61"/>
  <c r="C34" i="460"/>
  <c r="B34" i="460"/>
  <c r="C34" i="60"/>
  <c r="B34" i="60"/>
  <c r="C231" i="564" l="1"/>
  <c r="C231" i="563"/>
  <c r="C231" i="562"/>
  <c r="C231" i="561"/>
  <c r="C231" i="560"/>
  <c r="C231" i="559"/>
  <c r="C214" i="564"/>
  <c r="C214" i="563"/>
  <c r="C214" i="562"/>
  <c r="C214" i="561"/>
  <c r="C214" i="560"/>
  <c r="C214" i="559"/>
  <c r="B237" i="564"/>
  <c r="B237" i="563"/>
  <c r="B237" i="562"/>
  <c r="B237" i="561"/>
  <c r="B237" i="560"/>
  <c r="B237" i="559"/>
  <c r="C240" i="564"/>
  <c r="C240" i="563"/>
  <c r="C240" i="562"/>
  <c r="C240" i="561"/>
  <c r="C240" i="560"/>
  <c r="C240" i="559"/>
  <c r="C212" i="564"/>
  <c r="C212" i="563"/>
  <c r="C212" i="562"/>
  <c r="C212" i="561"/>
  <c r="C212" i="560"/>
  <c r="C212" i="559"/>
  <c r="C227" i="564"/>
  <c r="C227" i="563"/>
  <c r="C227" i="562"/>
  <c r="C227" i="561"/>
  <c r="C227" i="560"/>
  <c r="C227" i="559"/>
  <c r="B236" i="564"/>
  <c r="B236" i="563"/>
  <c r="B236" i="562"/>
  <c r="B236" i="561"/>
  <c r="B236" i="560"/>
  <c r="B236" i="559"/>
  <c r="C218" i="564"/>
  <c r="C218" i="563"/>
  <c r="C218" i="562"/>
  <c r="C218" i="561"/>
  <c r="C218" i="560"/>
  <c r="C218" i="559"/>
  <c r="B243" i="564"/>
  <c r="B243" i="563"/>
  <c r="B243" i="562"/>
  <c r="B243" i="561"/>
  <c r="B243" i="560"/>
  <c r="B243" i="559"/>
  <c r="C243" i="564"/>
  <c r="C243" i="562"/>
  <c r="C243" i="563"/>
  <c r="C243" i="561"/>
  <c r="C243" i="560"/>
  <c r="C243" i="559"/>
  <c r="C210" i="564"/>
  <c r="C210" i="563"/>
  <c r="C210" i="562"/>
  <c r="C210" i="561"/>
  <c r="C210" i="560"/>
  <c r="C210" i="559"/>
  <c r="B212" i="564"/>
  <c r="B212" i="563"/>
  <c r="B212" i="562"/>
  <c r="B212" i="561"/>
  <c r="B212" i="560"/>
  <c r="B212" i="559"/>
  <c r="C217" i="564"/>
  <c r="C217" i="562"/>
  <c r="C217" i="563"/>
  <c r="C217" i="561"/>
  <c r="C217" i="560"/>
  <c r="C217" i="559"/>
  <c r="C228" i="564"/>
  <c r="C228" i="563"/>
  <c r="C228" i="562"/>
  <c r="C228" i="561"/>
  <c r="C228" i="560"/>
  <c r="C228" i="559"/>
  <c r="B239" i="564"/>
  <c r="B239" i="563"/>
  <c r="B239" i="562"/>
  <c r="B239" i="561"/>
  <c r="B239" i="560"/>
  <c r="B239" i="559"/>
  <c r="C232" i="564"/>
  <c r="C232" i="563"/>
  <c r="C232" i="562"/>
  <c r="C232" i="561"/>
  <c r="C232" i="560"/>
  <c r="C232" i="559"/>
  <c r="C209" i="564"/>
  <c r="C209" i="563"/>
  <c r="C209" i="562"/>
  <c r="C209" i="561"/>
  <c r="C209" i="560"/>
  <c r="C209" i="559"/>
  <c r="B240" i="564"/>
  <c r="B240" i="563"/>
  <c r="B240" i="562"/>
  <c r="B240" i="561"/>
  <c r="B240" i="560"/>
  <c r="B240" i="559"/>
  <c r="B217" i="564"/>
  <c r="B217" i="563"/>
  <c r="B217" i="562"/>
  <c r="B217" i="561"/>
  <c r="B217" i="560"/>
  <c r="B217" i="559"/>
  <c r="C230" i="564"/>
  <c r="C230" i="563"/>
  <c r="C230" i="562"/>
  <c r="C230" i="561"/>
  <c r="C230" i="560"/>
  <c r="C230" i="559"/>
  <c r="C229" i="564"/>
  <c r="C229" i="563"/>
  <c r="C229" i="562"/>
  <c r="C229" i="561"/>
  <c r="C229" i="560"/>
  <c r="C229" i="559"/>
  <c r="C226" i="564"/>
  <c r="C226" i="563"/>
  <c r="C226" i="562"/>
  <c r="C226" i="561"/>
  <c r="C226" i="560"/>
  <c r="C226" i="559"/>
  <c r="B209" i="564"/>
  <c r="B209" i="563"/>
  <c r="B209" i="562"/>
  <c r="B209" i="561"/>
  <c r="B209" i="560"/>
  <c r="B209" i="559"/>
  <c r="C216" i="564"/>
  <c r="C216" i="563"/>
  <c r="C216" i="562"/>
  <c r="C216" i="561"/>
  <c r="C216" i="560"/>
  <c r="C216" i="559"/>
  <c r="B242" i="564"/>
  <c r="B242" i="563"/>
  <c r="B242" i="562"/>
  <c r="B242" i="561"/>
  <c r="B242" i="560"/>
  <c r="B242" i="559"/>
  <c r="C239" i="564"/>
  <c r="C239" i="563"/>
  <c r="C239" i="562"/>
  <c r="C239" i="561"/>
  <c r="C239" i="560"/>
  <c r="C239" i="559"/>
  <c r="B210" i="564"/>
  <c r="B210" i="563"/>
  <c r="B210" i="562"/>
  <c r="B210" i="561"/>
  <c r="B210" i="560"/>
  <c r="B210" i="559"/>
  <c r="C238" i="564"/>
  <c r="C238" i="563"/>
  <c r="C238" i="562"/>
  <c r="C238" i="561"/>
  <c r="C238" i="560"/>
  <c r="C238" i="559"/>
  <c r="C236" i="564"/>
  <c r="C236" i="563"/>
  <c r="C236" i="562"/>
  <c r="C236" i="561"/>
  <c r="C236" i="560"/>
  <c r="C236" i="559"/>
  <c r="B211" i="564"/>
  <c r="B211" i="563"/>
  <c r="B211" i="562"/>
  <c r="B211" i="561"/>
  <c r="B211" i="560"/>
  <c r="B211" i="559"/>
  <c r="B215" i="564"/>
  <c r="B215" i="563"/>
  <c r="B215" i="562"/>
  <c r="B215" i="561"/>
  <c r="B215" i="560"/>
  <c r="B215" i="559"/>
  <c r="C204" i="564"/>
  <c r="C204" i="563"/>
  <c r="C204" i="562"/>
  <c r="C204" i="561"/>
  <c r="C204" i="560"/>
  <c r="C204" i="559"/>
  <c r="C215" i="564"/>
  <c r="C215" i="563"/>
  <c r="C215" i="562"/>
  <c r="C215" i="561"/>
  <c r="C215" i="560"/>
  <c r="C215" i="559"/>
  <c r="B238" i="564"/>
  <c r="B238" i="563"/>
  <c r="B238" i="562"/>
  <c r="B238" i="561"/>
  <c r="B238" i="560"/>
  <c r="B238" i="559"/>
  <c r="B216" i="564"/>
  <c r="B216" i="563"/>
  <c r="B216" i="562"/>
  <c r="B216" i="561"/>
  <c r="B216" i="560"/>
  <c r="B216" i="559"/>
  <c r="B214" i="564"/>
  <c r="B214" i="563"/>
  <c r="B214" i="562"/>
  <c r="B214" i="561"/>
  <c r="B214" i="560"/>
  <c r="B214" i="559"/>
  <c r="C242" i="564"/>
  <c r="C242" i="563"/>
  <c r="C242" i="562"/>
  <c r="C242" i="561"/>
  <c r="C242" i="560"/>
  <c r="C242" i="559"/>
  <c r="C237" i="564"/>
  <c r="C237" i="563"/>
  <c r="C237" i="562"/>
  <c r="C237" i="561"/>
  <c r="C237" i="560"/>
  <c r="C237" i="559"/>
  <c r="C241" i="564"/>
  <c r="C241" i="563"/>
  <c r="C241" i="562"/>
  <c r="C241" i="561"/>
  <c r="C241" i="560"/>
  <c r="C241" i="559"/>
  <c r="B218" i="564"/>
  <c r="B218" i="563"/>
  <c r="B218" i="562"/>
  <c r="B218" i="561"/>
  <c r="B218" i="560"/>
  <c r="B218" i="559"/>
  <c r="C211" i="564"/>
  <c r="C211" i="563"/>
  <c r="C211" i="562"/>
  <c r="C211" i="561"/>
  <c r="C211" i="559"/>
  <c r="C211" i="560"/>
  <c r="C205" i="564"/>
  <c r="C205" i="563"/>
  <c r="C205" i="562"/>
  <c r="C205" i="561"/>
  <c r="C205" i="560"/>
  <c r="C205" i="559"/>
  <c r="B241" i="564"/>
  <c r="B241" i="563"/>
  <c r="B241" i="562"/>
  <c r="B241" i="561"/>
  <c r="B241" i="560"/>
  <c r="B241" i="559"/>
  <c r="C226" i="8"/>
  <c r="B217" i="8"/>
  <c r="C227" i="8"/>
  <c r="B218" i="8"/>
  <c r="C228" i="8"/>
  <c r="C231" i="8"/>
  <c r="C232" i="8"/>
  <c r="C217" i="8"/>
  <c r="C230" i="8"/>
  <c r="C229" i="8"/>
  <c r="C218" i="8"/>
  <c r="B214" i="65"/>
  <c r="B214" i="8"/>
  <c r="B214" i="6"/>
  <c r="C214" i="65"/>
  <c r="C214" i="8"/>
  <c r="C214" i="6"/>
  <c r="C225" i="460"/>
  <c r="C225" i="60"/>
  <c r="C225" i="65"/>
  <c r="C225" i="6"/>
  <c r="C225" i="61"/>
  <c r="C223" i="460"/>
  <c r="C223" i="60"/>
  <c r="C223" i="61"/>
  <c r="C223" i="6"/>
  <c r="C223" i="65"/>
  <c r="B239" i="460"/>
  <c r="B239" i="65"/>
  <c r="B239" i="8"/>
  <c r="B239" i="60"/>
  <c r="B239" i="61"/>
  <c r="B239" i="6"/>
  <c r="B214" i="460"/>
  <c r="B214" i="61"/>
  <c r="B214" i="60"/>
  <c r="C215" i="460"/>
  <c r="C215" i="65"/>
  <c r="C215" i="60"/>
  <c r="C215" i="61"/>
  <c r="C215" i="6"/>
  <c r="C215" i="8"/>
  <c r="C216" i="8"/>
  <c r="C216" i="6"/>
  <c r="C216" i="460"/>
  <c r="C216" i="60"/>
  <c r="C216" i="61"/>
  <c r="C216" i="65"/>
  <c r="B212" i="60"/>
  <c r="B212" i="460"/>
  <c r="B212" i="65"/>
  <c r="B212" i="6"/>
  <c r="B212" i="8"/>
  <c r="B212" i="61"/>
  <c r="B218" i="460"/>
  <c r="B218" i="61"/>
  <c r="B218" i="60"/>
  <c r="B218" i="65"/>
  <c r="B218" i="6"/>
  <c r="C211" i="65"/>
  <c r="C211" i="60"/>
  <c r="C211" i="61"/>
  <c r="C211" i="460"/>
  <c r="C211" i="6"/>
  <c r="C211" i="8"/>
  <c r="B217" i="60"/>
  <c r="B217" i="61"/>
  <c r="B217" i="65"/>
  <c r="B217" i="460"/>
  <c r="B217" i="6"/>
  <c r="C212" i="61"/>
  <c r="C212" i="460"/>
  <c r="C212" i="65"/>
  <c r="C212" i="8"/>
  <c r="C212" i="6"/>
  <c r="C212" i="60"/>
  <c r="C224" i="460"/>
  <c r="C224" i="6"/>
  <c r="C224" i="60"/>
  <c r="C224" i="61"/>
  <c r="C224" i="65"/>
  <c r="C239" i="65"/>
  <c r="C239" i="60"/>
  <c r="C239" i="6"/>
  <c r="C239" i="8"/>
  <c r="C239" i="460"/>
  <c r="C239" i="61"/>
  <c r="C214" i="61"/>
  <c r="C214" i="460"/>
  <c r="C214" i="60"/>
  <c r="C226" i="65"/>
  <c r="C226" i="6"/>
  <c r="C226" i="460"/>
  <c r="C226" i="60"/>
  <c r="C226" i="61"/>
  <c r="C220" i="460"/>
  <c r="C220" i="61"/>
  <c r="C220" i="65"/>
  <c r="C220" i="6"/>
  <c r="C220" i="60"/>
  <c r="C217" i="460"/>
  <c r="C217" i="6"/>
  <c r="C217" i="61"/>
  <c r="C217" i="65"/>
  <c r="C217" i="60"/>
  <c r="B216" i="61"/>
  <c r="B216" i="65"/>
  <c r="B216" i="6"/>
  <c r="B216" i="8"/>
  <c r="B216" i="60"/>
  <c r="B216" i="460"/>
  <c r="B211" i="8"/>
  <c r="B211" i="60"/>
  <c r="B211" i="65"/>
  <c r="B211" i="6"/>
  <c r="B211" i="61"/>
  <c r="B211" i="460"/>
  <c r="C218" i="65"/>
  <c r="C218" i="61"/>
  <c r="C218" i="60"/>
  <c r="C218" i="460"/>
  <c r="C218" i="6"/>
  <c r="C227" i="460"/>
  <c r="C227" i="60"/>
  <c r="C227" i="61"/>
  <c r="C227" i="65"/>
  <c r="C227" i="6"/>
  <c r="B215" i="65"/>
  <c r="B215" i="8"/>
  <c r="B215" i="60"/>
  <c r="B215" i="61"/>
  <c r="B215" i="460"/>
  <c r="B215" i="6"/>
  <c r="B35" i="6"/>
  <c r="C35" i="6"/>
  <c r="C34" i="6"/>
  <c r="B34" i="6"/>
  <c r="B29" i="65"/>
  <c r="C29" i="65"/>
  <c r="C29" i="61"/>
  <c r="B29" i="61"/>
  <c r="C29" i="460"/>
  <c r="B29" i="460"/>
  <c r="C29" i="60"/>
  <c r="B29" i="60"/>
  <c r="B29" i="6"/>
  <c r="C29" i="6"/>
  <c r="C21" i="65"/>
  <c r="B21" i="65"/>
  <c r="C24" i="65"/>
  <c r="B24" i="65"/>
  <c r="C25" i="65"/>
  <c r="B25" i="65"/>
  <c r="C26" i="65"/>
  <c r="B26" i="65"/>
  <c r="C21" i="61"/>
  <c r="B21" i="61"/>
  <c r="C21" i="460"/>
  <c r="B21" i="460"/>
  <c r="C21" i="60"/>
  <c r="B21" i="60"/>
  <c r="C23" i="61"/>
  <c r="B23" i="61"/>
  <c r="C23" i="460"/>
  <c r="B23" i="460"/>
  <c r="C23" i="60"/>
  <c r="B23" i="60"/>
  <c r="C24" i="61"/>
  <c r="B24" i="61"/>
  <c r="C24" i="460"/>
  <c r="B24" i="460"/>
  <c r="C24" i="60"/>
  <c r="B24" i="60"/>
  <c r="C25" i="61"/>
  <c r="B25" i="61"/>
  <c r="C25" i="460"/>
  <c r="B25" i="460"/>
  <c r="C25" i="60"/>
  <c r="B25" i="60"/>
  <c r="C26" i="61"/>
  <c r="B26" i="61"/>
  <c r="C26" i="460"/>
  <c r="B26" i="460"/>
  <c r="C26" i="60"/>
  <c r="B26" i="60"/>
  <c r="C21" i="6"/>
  <c r="B21" i="6"/>
  <c r="C24" i="6"/>
  <c r="B24" i="6"/>
  <c r="C25" i="6"/>
  <c r="B25" i="6"/>
  <c r="C26" i="6"/>
  <c r="B26" i="6"/>
  <c r="B19" i="65"/>
  <c r="C19" i="65"/>
  <c r="C18" i="65"/>
  <c r="B18" i="65"/>
  <c r="C20" i="65"/>
  <c r="B20" i="65"/>
  <c r="C18" i="61"/>
  <c r="B18" i="61"/>
  <c r="C18" i="460"/>
  <c r="B18" i="460"/>
  <c r="C18" i="60"/>
  <c r="B18" i="60"/>
  <c r="C19" i="61"/>
  <c r="B19" i="61"/>
  <c r="C19" i="460"/>
  <c r="B19" i="460"/>
  <c r="C19" i="60"/>
  <c r="B19" i="60"/>
  <c r="C20" i="61"/>
  <c r="B20" i="61"/>
  <c r="C20" i="460"/>
  <c r="B20" i="460"/>
  <c r="C20" i="60"/>
  <c r="B20" i="60"/>
  <c r="B19" i="8"/>
  <c r="C19" i="8"/>
  <c r="C18" i="8"/>
  <c r="B18" i="8"/>
  <c r="C20" i="8"/>
  <c r="B20" i="8"/>
  <c r="B19" i="6"/>
  <c r="C19" i="6"/>
  <c r="C18" i="6"/>
  <c r="B18" i="6"/>
  <c r="C20" i="6"/>
  <c r="B20" i="6"/>
  <c r="B14" i="65" l="1"/>
  <c r="C14" i="65"/>
  <c r="C13" i="65"/>
  <c r="B13" i="65"/>
  <c r="C13" i="61"/>
  <c r="B13" i="61"/>
  <c r="C13" i="460"/>
  <c r="B13" i="460"/>
  <c r="C13" i="60"/>
  <c r="B13" i="60"/>
  <c r="B14" i="8" l="1"/>
  <c r="C14" i="8"/>
  <c r="C13" i="8"/>
  <c r="B13" i="8"/>
  <c r="B14" i="6"/>
  <c r="C14" i="6"/>
  <c r="C13" i="6"/>
  <c r="B13" i="6"/>
  <c r="B15" i="2"/>
  <c r="B15" i="564" l="1"/>
  <c r="B15" i="563"/>
  <c r="B15" i="562"/>
  <c r="B15" i="561"/>
  <c r="B15" i="560"/>
  <c r="B15" i="559"/>
  <c r="A15" i="2"/>
  <c r="A24" i="2"/>
  <c r="A34" i="2"/>
  <c r="A25" i="2"/>
  <c r="A35" i="2"/>
  <c r="A17" i="2"/>
  <c r="A26" i="2"/>
  <c r="A36" i="2"/>
  <c r="A20" i="2"/>
  <c r="A29" i="2"/>
  <c r="A40" i="2"/>
  <c r="A30" i="2"/>
  <c r="A41" i="2"/>
  <c r="A31" i="2"/>
  <c r="A21" i="2"/>
  <c r="A38" i="2"/>
  <c r="A22" i="2"/>
  <c r="A23" i="2"/>
  <c r="A18" i="2"/>
  <c r="A39" i="2"/>
  <c r="A19" i="2"/>
  <c r="A27" i="2"/>
  <c r="A28" i="2"/>
  <c r="A32" i="2"/>
  <c r="A33" i="2"/>
  <c r="A37" i="2"/>
  <c r="A14" i="65"/>
  <c r="A13" i="60"/>
  <c r="A13" i="61"/>
  <c r="A13" i="460"/>
  <c r="A13" i="65"/>
  <c r="A33" i="564" l="1"/>
  <c r="A33" i="563"/>
  <c r="A33" i="562"/>
  <c r="A33" i="561"/>
  <c r="A33" i="560"/>
  <c r="A33" i="559"/>
  <c r="A19" i="564"/>
  <c r="A19" i="563"/>
  <c r="A19" i="562"/>
  <c r="A19" i="561"/>
  <c r="A19" i="560"/>
  <c r="A19" i="559"/>
  <c r="A21" i="564"/>
  <c r="A21" i="563"/>
  <c r="A21" i="562"/>
  <c r="A21" i="561"/>
  <c r="A21" i="560"/>
  <c r="A21" i="559"/>
  <c r="A36" i="564"/>
  <c r="A36" i="563"/>
  <c r="A36" i="562"/>
  <c r="A36" i="561"/>
  <c r="A36" i="560"/>
  <c r="A36" i="559"/>
  <c r="A24" i="564"/>
  <c r="A24" i="563"/>
  <c r="A24" i="562"/>
  <c r="A24" i="561"/>
  <c r="A24" i="560"/>
  <c r="A24" i="559"/>
  <c r="A39" i="564"/>
  <c r="A39" i="563"/>
  <c r="A39" i="562"/>
  <c r="A39" i="561"/>
  <c r="A39" i="560"/>
  <c r="A39" i="559"/>
  <c r="A26" i="564"/>
  <c r="A26" i="563"/>
  <c r="A26" i="562"/>
  <c r="A26" i="561"/>
  <c r="A26" i="560"/>
  <c r="A26" i="559"/>
  <c r="A15" i="563"/>
  <c r="A15" i="564"/>
  <c r="A15" i="562"/>
  <c r="A15" i="561"/>
  <c r="A15" i="560"/>
  <c r="A15" i="559"/>
  <c r="A32" i="564"/>
  <c r="A32" i="563"/>
  <c r="A32" i="562"/>
  <c r="A32" i="561"/>
  <c r="A32" i="560"/>
  <c r="A32" i="559"/>
  <c r="A31" i="564"/>
  <c r="A31" i="563"/>
  <c r="A31" i="562"/>
  <c r="A31" i="561"/>
  <c r="A31" i="560"/>
  <c r="A31" i="559"/>
  <c r="A17" i="564"/>
  <c r="A17" i="563"/>
  <c r="A17" i="562"/>
  <c r="A17" i="561"/>
  <c r="A17" i="560"/>
  <c r="A17" i="559"/>
  <c r="A18" i="564"/>
  <c r="A18" i="563"/>
  <c r="A18" i="562"/>
  <c r="A18" i="561"/>
  <c r="A18" i="560"/>
  <c r="A18" i="559"/>
  <c r="A28" i="564"/>
  <c r="A28" i="563"/>
  <c r="A28" i="562"/>
  <c r="A28" i="561"/>
  <c r="A28" i="560"/>
  <c r="A28" i="559"/>
  <c r="A23" i="564"/>
  <c r="A23" i="563"/>
  <c r="A23" i="562"/>
  <c r="A23" i="561"/>
  <c r="A23" i="560"/>
  <c r="A23" i="559"/>
  <c r="A41" i="564"/>
  <c r="A41" i="563"/>
  <c r="A41" i="562"/>
  <c r="A41" i="561"/>
  <c r="A41" i="560"/>
  <c r="A41" i="559"/>
  <c r="A27" i="564"/>
  <c r="A27" i="563"/>
  <c r="A27" i="562"/>
  <c r="A27" i="561"/>
  <c r="A27" i="560"/>
  <c r="A27" i="559"/>
  <c r="A22" i="564"/>
  <c r="A22" i="563"/>
  <c r="A22" i="562"/>
  <c r="A22" i="561"/>
  <c r="A22" i="560"/>
  <c r="A22" i="559"/>
  <c r="A30" i="564"/>
  <c r="A30" i="563"/>
  <c r="A30" i="562"/>
  <c r="A30" i="561"/>
  <c r="A30" i="560"/>
  <c r="A30" i="559"/>
  <c r="A35" i="564"/>
  <c r="A35" i="563"/>
  <c r="A35" i="562"/>
  <c r="A35" i="561"/>
  <c r="A35" i="560"/>
  <c r="A35" i="559"/>
  <c r="A38" i="564"/>
  <c r="A38" i="563"/>
  <c r="A38" i="562"/>
  <c r="A38" i="561"/>
  <c r="A38" i="560"/>
  <c r="A38" i="559"/>
  <c r="A40" i="564"/>
  <c r="A40" i="563"/>
  <c r="A40" i="562"/>
  <c r="A40" i="561"/>
  <c r="A40" i="560"/>
  <c r="A40" i="559"/>
  <c r="A25" i="564"/>
  <c r="A25" i="563"/>
  <c r="A25" i="562"/>
  <c r="A25" i="561"/>
  <c r="A25" i="560"/>
  <c r="A25" i="559"/>
  <c r="A29" i="564"/>
  <c r="A29" i="563"/>
  <c r="A29" i="562"/>
  <c r="A29" i="561"/>
  <c r="A29" i="560"/>
  <c r="A29" i="559"/>
  <c r="A37" i="564"/>
  <c r="A37" i="563"/>
  <c r="A37" i="562"/>
  <c r="A37" i="561"/>
  <c r="A37" i="560"/>
  <c r="A37" i="559"/>
  <c r="A20" i="564"/>
  <c r="A20" i="563"/>
  <c r="A20" i="562"/>
  <c r="A20" i="561"/>
  <c r="A20" i="560"/>
  <c r="A20" i="559"/>
  <c r="A34" i="564"/>
  <c r="A34" i="563"/>
  <c r="A34" i="562"/>
  <c r="A34" i="561"/>
  <c r="A34" i="560"/>
  <c r="A34" i="559"/>
  <c r="A18" i="8"/>
  <c r="A18" i="6"/>
  <c r="A28" i="8"/>
  <c r="A28" i="6"/>
  <c r="A41" i="8"/>
  <c r="A41" i="6"/>
  <c r="A39" i="8"/>
  <c r="A39" i="6"/>
  <c r="A32" i="8"/>
  <c r="A32" i="6"/>
  <c r="A23" i="8"/>
  <c r="A23" i="6"/>
  <c r="A30" i="8"/>
  <c r="A30" i="6"/>
  <c r="A21" i="8"/>
  <c r="A21" i="6"/>
  <c r="A33" i="8"/>
  <c r="A33" i="6"/>
  <c r="A38" i="8"/>
  <c r="A38" i="6"/>
  <c r="A19" i="8"/>
  <c r="A19" i="6"/>
  <c r="A22" i="8"/>
  <c r="A22" i="6"/>
  <c r="A36" i="8"/>
  <c r="A36" i="6"/>
  <c r="A37" i="8"/>
  <c r="A37" i="6"/>
  <c r="A29" i="8"/>
  <c r="A29" i="6"/>
  <c r="A26" i="8"/>
  <c r="A26" i="6"/>
  <c r="A35" i="8"/>
  <c r="A35" i="6"/>
  <c r="A24" i="8"/>
  <c r="A24" i="6"/>
  <c r="A31" i="8"/>
  <c r="A31" i="6"/>
  <c r="A40" i="8"/>
  <c r="A40" i="6"/>
  <c r="A34" i="8"/>
  <c r="A34" i="6"/>
  <c r="A27" i="8"/>
  <c r="A27" i="6"/>
  <c r="A20" i="8"/>
  <c r="A20" i="6"/>
  <c r="A17" i="8"/>
  <c r="A17" i="6"/>
  <c r="A25" i="8"/>
  <c r="A25" i="6"/>
  <c r="A15" i="8"/>
  <c r="A15" i="6"/>
  <c r="A30" i="460"/>
  <c r="A30" i="61"/>
  <c r="A30" i="60"/>
  <c r="A30" i="65"/>
  <c r="A31" i="65"/>
  <c r="A31" i="60"/>
  <c r="A31" i="61"/>
  <c r="A31" i="460"/>
  <c r="A22" i="65"/>
  <c r="A22" i="61"/>
  <c r="A22" i="460"/>
  <c r="A22" i="60"/>
  <c r="A23" i="65"/>
  <c r="B125" i="65"/>
  <c r="C125" i="65"/>
  <c r="C124" i="65"/>
  <c r="B124" i="65"/>
  <c r="C124" i="61"/>
  <c r="B124" i="61"/>
  <c r="C124" i="460"/>
  <c r="B124" i="460"/>
  <c r="C124" i="60"/>
  <c r="B124" i="60"/>
  <c r="C125" i="61"/>
  <c r="B125" i="61"/>
  <c r="C125" i="460"/>
  <c r="B125" i="460"/>
  <c r="C125" i="60"/>
  <c r="B125" i="60"/>
  <c r="B125" i="8"/>
  <c r="C125" i="8"/>
  <c r="C124" i="8"/>
  <c r="B124" i="8"/>
  <c r="B125" i="6"/>
  <c r="C125" i="6"/>
  <c r="C124" i="6"/>
  <c r="B124" i="6"/>
  <c r="B126" i="65"/>
  <c r="C126" i="65"/>
  <c r="C123" i="65"/>
  <c r="B123" i="65"/>
  <c r="C123" i="61"/>
  <c r="B123" i="61"/>
  <c r="C123" i="460"/>
  <c r="B123" i="460"/>
  <c r="C123" i="60"/>
  <c r="B123" i="60"/>
  <c r="C126" i="61"/>
  <c r="B126" i="61"/>
  <c r="C126" i="460"/>
  <c r="B126" i="460"/>
  <c r="C126" i="60"/>
  <c r="B126" i="60"/>
  <c r="B126" i="8"/>
  <c r="C126" i="8"/>
  <c r="C123" i="8"/>
  <c r="B123" i="8"/>
  <c r="B126" i="6"/>
  <c r="C126" i="6"/>
  <c r="C123" i="6"/>
  <c r="B123" i="6"/>
  <c r="B317" i="65"/>
  <c r="C317" i="65"/>
  <c r="C318" i="65"/>
  <c r="B318" i="65"/>
  <c r="C319" i="65"/>
  <c r="B319" i="65"/>
  <c r="C320" i="65"/>
  <c r="B320" i="65"/>
  <c r="C321" i="65"/>
  <c r="B321" i="65"/>
  <c r="A30" i="3" l="1"/>
  <c r="A31" i="3"/>
  <c r="A32" i="3"/>
  <c r="C29" i="3"/>
  <c r="A15" i="3"/>
  <c r="A16" i="3"/>
  <c r="A17" i="3"/>
  <c r="A18" i="3"/>
  <c r="A19" i="3"/>
  <c r="A20" i="3"/>
  <c r="A21" i="3"/>
  <c r="B12" i="65"/>
  <c r="C12" i="65"/>
  <c r="B12" i="8" l="1"/>
  <c r="C12" i="8"/>
  <c r="B12" i="6" l="1"/>
  <c r="C12" i="6"/>
  <c r="C274" i="65"/>
  <c r="C273" i="65"/>
  <c r="C272" i="65"/>
  <c r="C271" i="65"/>
  <c r="C270" i="65"/>
  <c r="D269" i="65"/>
  <c r="E269" i="65" s="1"/>
  <c r="C269" i="65"/>
  <c r="B269" i="65"/>
  <c r="C268" i="65"/>
  <c r="B268" i="65"/>
  <c r="C267" i="65"/>
  <c r="B267" i="65"/>
  <c r="C264" i="65"/>
  <c r="C262" i="65"/>
  <c r="C261" i="65"/>
  <c r="B261" i="65"/>
  <c r="C260" i="65"/>
  <c r="B260" i="65"/>
  <c r="C259" i="65"/>
  <c r="B259" i="65"/>
  <c r="C258" i="65"/>
  <c r="B258" i="65"/>
  <c r="C255" i="65"/>
  <c r="C254" i="65"/>
  <c r="B254" i="65"/>
  <c r="C253" i="65"/>
  <c r="B253" i="65"/>
  <c r="C252" i="65"/>
  <c r="B252" i="65"/>
  <c r="C248" i="65"/>
  <c r="B246" i="2"/>
  <c r="C246" i="65"/>
  <c r="C244" i="65"/>
  <c r="C233" i="65"/>
  <c r="C206" i="65"/>
  <c r="C195" i="65"/>
  <c r="C194" i="65"/>
  <c r="B194" i="65"/>
  <c r="C193" i="65"/>
  <c r="B193" i="65"/>
  <c r="C192" i="65"/>
  <c r="B192" i="65"/>
  <c r="C191" i="65"/>
  <c r="B191" i="65"/>
  <c r="C190" i="65"/>
  <c r="B190" i="65"/>
  <c r="C189" i="65"/>
  <c r="B189" i="65"/>
  <c r="C188" i="65"/>
  <c r="B188" i="65"/>
  <c r="C187" i="65"/>
  <c r="B187" i="65"/>
  <c r="C186" i="65"/>
  <c r="B186" i="65"/>
  <c r="C185" i="65"/>
  <c r="B185" i="65"/>
  <c r="C184" i="65"/>
  <c r="B184" i="65"/>
  <c r="C197" i="65"/>
  <c r="C181" i="65"/>
  <c r="C179" i="65"/>
  <c r="C178" i="65"/>
  <c r="B178" i="65"/>
  <c r="C177" i="65"/>
  <c r="B177" i="65"/>
  <c r="C176" i="65"/>
  <c r="B176" i="65"/>
  <c r="C175" i="65"/>
  <c r="B175" i="65"/>
  <c r="C172" i="65"/>
  <c r="C171" i="65"/>
  <c r="B171" i="65"/>
  <c r="C170" i="65"/>
  <c r="B170" i="65"/>
  <c r="C169" i="65"/>
  <c r="B169" i="65"/>
  <c r="C168" i="65"/>
  <c r="B168" i="65"/>
  <c r="C165" i="65"/>
  <c r="C164" i="65"/>
  <c r="B164" i="65"/>
  <c r="C163" i="65"/>
  <c r="B163" i="65"/>
  <c r="C162" i="65"/>
  <c r="B162" i="65"/>
  <c r="C161" i="65"/>
  <c r="B161" i="65"/>
  <c r="C160" i="65"/>
  <c r="B160" i="65"/>
  <c r="C156" i="65"/>
  <c r="C154" i="65"/>
  <c r="C153" i="65"/>
  <c r="B153" i="65"/>
  <c r="C152" i="65"/>
  <c r="B152" i="65"/>
  <c r="C151" i="65"/>
  <c r="B151" i="65"/>
  <c r="C150" i="65"/>
  <c r="B150" i="65"/>
  <c r="C149" i="65"/>
  <c r="B149" i="65"/>
  <c r="C148" i="65"/>
  <c r="B148" i="65"/>
  <c r="C147" i="65"/>
  <c r="B147" i="65"/>
  <c r="C146" i="65"/>
  <c r="B146" i="65"/>
  <c r="C143" i="65"/>
  <c r="C140" i="65"/>
  <c r="B140" i="65"/>
  <c r="C139" i="65"/>
  <c r="B139" i="65"/>
  <c r="C138" i="65"/>
  <c r="B138" i="65"/>
  <c r="C137" i="65"/>
  <c r="B137" i="65"/>
  <c r="C136" i="65"/>
  <c r="B136" i="65"/>
  <c r="C135" i="65"/>
  <c r="B135" i="65"/>
  <c r="C134" i="65"/>
  <c r="B134" i="65"/>
  <c r="C131" i="65"/>
  <c r="B131" i="65"/>
  <c r="C128" i="65"/>
  <c r="C127" i="65"/>
  <c r="B127" i="65"/>
  <c r="C122" i="65"/>
  <c r="B122" i="65"/>
  <c r="C121" i="65"/>
  <c r="B121" i="65"/>
  <c r="C120" i="65"/>
  <c r="B120" i="65"/>
  <c r="C115" i="65"/>
  <c r="C113" i="65"/>
  <c r="C110" i="65"/>
  <c r="B110" i="65"/>
  <c r="C105" i="65"/>
  <c r="C101" i="65"/>
  <c r="C90" i="65"/>
  <c r="C63" i="65"/>
  <c r="C55" i="65"/>
  <c r="C53" i="65"/>
  <c r="C52" i="65"/>
  <c r="B52" i="65"/>
  <c r="C51" i="65"/>
  <c r="B51" i="65"/>
  <c r="C50" i="65"/>
  <c r="B50" i="65"/>
  <c r="C42" i="65"/>
  <c r="C40" i="65"/>
  <c r="B40" i="65"/>
  <c r="C39" i="65"/>
  <c r="B39" i="65"/>
  <c r="C38" i="65"/>
  <c r="B38" i="65"/>
  <c r="C37" i="65"/>
  <c r="B37" i="65"/>
  <c r="C36" i="65"/>
  <c r="B36" i="65"/>
  <c r="C33" i="65"/>
  <c r="B33" i="65"/>
  <c r="C32" i="65"/>
  <c r="B32" i="65"/>
  <c r="C28" i="65"/>
  <c r="B28" i="65"/>
  <c r="C27" i="65"/>
  <c r="B27" i="65"/>
  <c r="C15" i="65"/>
  <c r="A7" i="460"/>
  <c r="A7" i="61"/>
  <c r="A7" i="60"/>
  <c r="A40" i="3"/>
  <c r="A41" i="3"/>
  <c r="A42" i="3"/>
  <c r="A43" i="3"/>
  <c r="A44" i="3"/>
  <c r="A45" i="3"/>
  <c r="A46" i="3"/>
  <c r="A47" i="3"/>
  <c r="B143" i="2"/>
  <c r="J62" i="2"/>
  <c r="J205" i="2" s="1"/>
  <c r="I62" i="2"/>
  <c r="I205" i="2" s="1"/>
  <c r="H62" i="2"/>
  <c r="H205" i="2" s="1"/>
  <c r="G62" i="2"/>
  <c r="G205" i="2" s="1"/>
  <c r="F62" i="2"/>
  <c r="F205" i="2" s="1"/>
  <c r="E62" i="2"/>
  <c r="E205" i="2" s="1"/>
  <c r="J60" i="2"/>
  <c r="J203" i="2" s="1"/>
  <c r="I60" i="2"/>
  <c r="I203" i="2" s="1"/>
  <c r="H60" i="2"/>
  <c r="H203" i="2" s="1"/>
  <c r="G60" i="2"/>
  <c r="G203" i="2" s="1"/>
  <c r="F60" i="2"/>
  <c r="F203" i="2" s="1"/>
  <c r="E60" i="2"/>
  <c r="E203" i="2" s="1"/>
  <c r="C60" i="2"/>
  <c r="B60" i="2"/>
  <c r="B143" i="564" l="1"/>
  <c r="B143" i="563"/>
  <c r="B143" i="562"/>
  <c r="B143" i="561"/>
  <c r="B143" i="560"/>
  <c r="B143" i="559"/>
  <c r="B246" i="564"/>
  <c r="B246" i="563"/>
  <c r="B246" i="562"/>
  <c r="B246" i="561"/>
  <c r="B246" i="560"/>
  <c r="B246" i="559"/>
  <c r="B60" i="563"/>
  <c r="B60" i="564"/>
  <c r="B60" i="562"/>
  <c r="B60" i="561"/>
  <c r="B60" i="560"/>
  <c r="B60" i="559"/>
  <c r="C60" i="564"/>
  <c r="C60" i="563"/>
  <c r="C60" i="562"/>
  <c r="C60" i="561"/>
  <c r="C60" i="560"/>
  <c r="C60" i="559"/>
  <c r="C203" i="2"/>
  <c r="B203" i="2"/>
  <c r="B246" i="65"/>
  <c r="C60" i="65"/>
  <c r="C62" i="65"/>
  <c r="B62" i="65"/>
  <c r="B143" i="65"/>
  <c r="B60" i="65"/>
  <c r="A12" i="65"/>
  <c r="A11" i="61"/>
  <c r="A11" i="460"/>
  <c r="A11" i="60"/>
  <c r="A265" i="460"/>
  <c r="A265" i="61"/>
  <c r="A265" i="60"/>
  <c r="A196" i="460"/>
  <c r="A196" i="61"/>
  <c r="A196" i="60"/>
  <c r="A91" i="460"/>
  <c r="A91" i="61"/>
  <c r="A91" i="60"/>
  <c r="A56" i="460"/>
  <c r="A56" i="61"/>
  <c r="A56" i="60"/>
  <c r="A16" i="61"/>
  <c r="A10" i="460"/>
  <c r="A10" i="61"/>
  <c r="A10" i="60"/>
  <c r="A64" i="460"/>
  <c r="A64" i="61"/>
  <c r="A64" i="60"/>
  <c r="A182" i="460"/>
  <c r="A182" i="61"/>
  <c r="A182" i="60"/>
  <c r="A166" i="61"/>
  <c r="A166" i="460"/>
  <c r="A166" i="60"/>
  <c r="A144" i="460"/>
  <c r="A144" i="61"/>
  <c r="A144" i="60"/>
  <c r="A106" i="460"/>
  <c r="A106" i="61"/>
  <c r="A106" i="60"/>
  <c r="A102" i="460"/>
  <c r="A102" i="61"/>
  <c r="A102" i="60"/>
  <c r="A43" i="460"/>
  <c r="A43" i="61"/>
  <c r="A43" i="60"/>
  <c r="A9" i="61"/>
  <c r="A9" i="460"/>
  <c r="A9" i="60"/>
  <c r="A263" i="460"/>
  <c r="A263" i="61"/>
  <c r="A263" i="60"/>
  <c r="A256" i="460"/>
  <c r="A256" i="61"/>
  <c r="A256" i="60"/>
  <c r="A173" i="460"/>
  <c r="A173" i="61"/>
  <c r="A173" i="60"/>
  <c r="A157" i="460"/>
  <c r="A157" i="61"/>
  <c r="A157" i="60"/>
  <c r="A116" i="460"/>
  <c r="A116" i="61"/>
  <c r="A116" i="60"/>
  <c r="A54" i="460"/>
  <c r="A54" i="61"/>
  <c r="A54" i="60"/>
  <c r="A14" i="61"/>
  <c r="A14" i="460"/>
  <c r="A14" i="60"/>
  <c r="A8" i="61"/>
  <c r="A8" i="460"/>
  <c r="A8" i="60"/>
  <c r="A180" i="460"/>
  <c r="A180" i="61"/>
  <c r="A249" i="460"/>
  <c r="A249" i="61"/>
  <c r="A249" i="60"/>
  <c r="A247" i="460"/>
  <c r="A247" i="61"/>
  <c r="A247" i="60"/>
  <c r="A207" i="61"/>
  <c r="A155" i="460"/>
  <c r="A155" i="61"/>
  <c r="A155" i="60"/>
  <c r="A129" i="460"/>
  <c r="A129" i="61"/>
  <c r="A129" i="60"/>
  <c r="A114" i="460"/>
  <c r="A114" i="61"/>
  <c r="A114" i="60"/>
  <c r="A12" i="460"/>
  <c r="A12" i="61"/>
  <c r="A12" i="60"/>
  <c r="A180" i="60"/>
  <c r="A234" i="460"/>
  <c r="A234" i="61"/>
  <c r="A234" i="60"/>
  <c r="A108" i="460"/>
  <c r="A108" i="60"/>
  <c r="A108" i="61"/>
  <c r="A275" i="61"/>
  <c r="A276" i="61"/>
  <c r="A245" i="460"/>
  <c r="A245" i="61"/>
  <c r="A245" i="60"/>
  <c r="A198" i="460"/>
  <c r="A198" i="61"/>
  <c r="A198" i="60"/>
  <c r="C203" i="564" l="1"/>
  <c r="C203" i="563"/>
  <c r="C203" i="562"/>
  <c r="C203" i="561"/>
  <c r="C203" i="560"/>
  <c r="C203" i="559"/>
  <c r="B203" i="564"/>
  <c r="B203" i="563"/>
  <c r="B203" i="562"/>
  <c r="B203" i="561"/>
  <c r="B203" i="560"/>
  <c r="B203" i="559"/>
  <c r="B203" i="8"/>
  <c r="B203" i="6"/>
  <c r="B203" i="60"/>
  <c r="B203" i="65"/>
  <c r="B203" i="61"/>
  <c r="B203" i="460"/>
  <c r="C203" i="65"/>
  <c r="C203" i="61"/>
  <c r="C203" i="460"/>
  <c r="C203" i="8"/>
  <c r="C203" i="6"/>
  <c r="C203" i="60"/>
  <c r="E33" i="3"/>
  <c r="F33" i="3"/>
  <c r="G33" i="3"/>
  <c r="D33" i="3"/>
  <c r="G34" i="3"/>
  <c r="F34" i="3"/>
  <c r="E34" i="3"/>
  <c r="D34" i="3"/>
  <c r="B245" i="65" l="1"/>
  <c r="B234" i="65"/>
  <c r="D208" i="65"/>
  <c r="E208" i="65" s="1"/>
  <c r="C208" i="65"/>
  <c r="B207" i="65"/>
  <c r="D201" i="65"/>
  <c r="E201" i="65" s="1"/>
  <c r="C201" i="65"/>
  <c r="E200" i="60"/>
  <c r="E201" i="60"/>
  <c r="E245" i="61"/>
  <c r="B245" i="61"/>
  <c r="C244" i="61"/>
  <c r="E235" i="61"/>
  <c r="E234" i="61"/>
  <c r="B234" i="61"/>
  <c r="C233" i="61"/>
  <c r="E208" i="61"/>
  <c r="C208" i="61"/>
  <c r="E207" i="61"/>
  <c r="B207" i="61"/>
  <c r="C206" i="61"/>
  <c r="C201" i="61"/>
  <c r="E245" i="460"/>
  <c r="B245" i="460"/>
  <c r="C244" i="460"/>
  <c r="E235" i="460"/>
  <c r="E234" i="460"/>
  <c r="B234" i="460"/>
  <c r="C233" i="460"/>
  <c r="E208" i="460"/>
  <c r="C208" i="460"/>
  <c r="E207" i="460"/>
  <c r="C206" i="460"/>
  <c r="C201" i="460"/>
  <c r="E245" i="60"/>
  <c r="B245" i="60"/>
  <c r="C244" i="60"/>
  <c r="E235" i="60"/>
  <c r="E234" i="60"/>
  <c r="B234" i="60"/>
  <c r="C233" i="60"/>
  <c r="E208" i="60"/>
  <c r="C208" i="60"/>
  <c r="E207" i="60"/>
  <c r="C206" i="60"/>
  <c r="C201" i="60"/>
  <c r="E245" i="8"/>
  <c r="C245" i="8"/>
  <c r="B245" i="8"/>
  <c r="C244" i="8"/>
  <c r="E235" i="8"/>
  <c r="C235" i="8"/>
  <c r="E234" i="8"/>
  <c r="C234" i="8"/>
  <c r="B234" i="8"/>
  <c r="C233" i="8"/>
  <c r="E208" i="8"/>
  <c r="C208" i="8"/>
  <c r="E207" i="8"/>
  <c r="C207" i="8"/>
  <c r="B207" i="8"/>
  <c r="C206" i="8"/>
  <c r="C201" i="8"/>
  <c r="E245" i="6"/>
  <c r="C245" i="6"/>
  <c r="B245" i="6"/>
  <c r="C244" i="6"/>
  <c r="E235" i="6"/>
  <c r="C235" i="6"/>
  <c r="E234" i="6"/>
  <c r="C234" i="6"/>
  <c r="B234" i="6"/>
  <c r="C233" i="6"/>
  <c r="R208" i="6"/>
  <c r="Q208" i="6"/>
  <c r="P208" i="6"/>
  <c r="O208" i="6"/>
  <c r="N208" i="6"/>
  <c r="M208" i="6"/>
  <c r="L208" i="6"/>
  <c r="E208" i="6"/>
  <c r="C208" i="6"/>
  <c r="E207" i="6"/>
  <c r="C207" i="6"/>
  <c r="B207" i="6"/>
  <c r="C206" i="6"/>
  <c r="B205" i="65" l="1"/>
  <c r="B209" i="65"/>
  <c r="B229" i="65"/>
  <c r="B230" i="65"/>
  <c r="B232" i="65"/>
  <c r="B236" i="65"/>
  <c r="B237" i="65"/>
  <c r="B238" i="65"/>
  <c r="B240" i="65"/>
  <c r="B241" i="65"/>
  <c r="B242" i="65"/>
  <c r="B243" i="65"/>
  <c r="B204" i="65"/>
  <c r="B210" i="65"/>
  <c r="B228" i="65"/>
  <c r="B231" i="65"/>
  <c r="C204" i="65"/>
  <c r="C205" i="65"/>
  <c r="C209" i="65"/>
  <c r="C210" i="65"/>
  <c r="C228" i="65"/>
  <c r="C229" i="65"/>
  <c r="C230" i="65"/>
  <c r="C231" i="65"/>
  <c r="C232" i="65"/>
  <c r="C236" i="65"/>
  <c r="C237" i="65"/>
  <c r="C238" i="65"/>
  <c r="C240" i="65"/>
  <c r="C241" i="65"/>
  <c r="C242" i="65"/>
  <c r="C243" i="65"/>
  <c r="C210" i="6"/>
  <c r="C230" i="6"/>
  <c r="C242" i="6"/>
  <c r="B236" i="6"/>
  <c r="B243" i="6"/>
  <c r="B231" i="6"/>
  <c r="B238" i="6"/>
  <c r="B242" i="6"/>
  <c r="C231" i="61"/>
  <c r="C231" i="460"/>
  <c r="C231" i="60"/>
  <c r="C231" i="6"/>
  <c r="B232" i="460"/>
  <c r="B232" i="61"/>
  <c r="B232" i="60"/>
  <c r="B232" i="6"/>
  <c r="C232" i="460"/>
  <c r="C232" i="61"/>
  <c r="C232" i="60"/>
  <c r="C232" i="6"/>
  <c r="B209" i="460"/>
  <c r="B209" i="61"/>
  <c r="B209" i="60"/>
  <c r="B209" i="8"/>
  <c r="B209" i="6"/>
  <c r="C204" i="61"/>
  <c r="C204" i="460"/>
  <c r="C204" i="60"/>
  <c r="C204" i="8"/>
  <c r="C204" i="6"/>
  <c r="C205" i="61"/>
  <c r="C205" i="60"/>
  <c r="C205" i="460"/>
  <c r="C205" i="8"/>
  <c r="B210" i="460"/>
  <c r="B210" i="61"/>
  <c r="B210" i="60"/>
  <c r="B210" i="8"/>
  <c r="B210" i="6"/>
  <c r="C205" i="6"/>
  <c r="C209" i="460"/>
  <c r="C209" i="61"/>
  <c r="C209" i="60"/>
  <c r="C209" i="8"/>
  <c r="C209" i="6"/>
  <c r="C243" i="460"/>
  <c r="C243" i="61"/>
  <c r="C243" i="60"/>
  <c r="C243" i="8"/>
  <c r="C243" i="6"/>
  <c r="B228" i="61"/>
  <c r="B228" i="60"/>
  <c r="B228" i="460"/>
  <c r="B228" i="6"/>
  <c r="C228" i="61"/>
  <c r="C228" i="60"/>
  <c r="C228" i="460"/>
  <c r="C228" i="6"/>
  <c r="B229" i="60"/>
  <c r="B229" i="460"/>
  <c r="B229" i="61"/>
  <c r="B229" i="6"/>
  <c r="B230" i="460"/>
  <c r="B230" i="61"/>
  <c r="B230" i="60"/>
  <c r="B230" i="6"/>
  <c r="C236" i="60"/>
  <c r="C236" i="460"/>
  <c r="C236" i="61"/>
  <c r="C236" i="8"/>
  <c r="C236" i="6"/>
  <c r="B237" i="61"/>
  <c r="B237" i="60"/>
  <c r="B237" i="460"/>
  <c r="B237" i="8"/>
  <c r="B237" i="6"/>
  <c r="C229" i="460"/>
  <c r="C229" i="61"/>
  <c r="C229" i="60"/>
  <c r="C229" i="6"/>
  <c r="B204" i="460"/>
  <c r="B204" i="61"/>
  <c r="B204" i="60"/>
  <c r="B204" i="6"/>
  <c r="B204" i="8"/>
  <c r="B205" i="61"/>
  <c r="B205" i="460"/>
  <c r="B205" i="60"/>
  <c r="B205" i="8"/>
  <c r="B205" i="6"/>
  <c r="C238" i="460"/>
  <c r="C238" i="61"/>
  <c r="C238" i="60"/>
  <c r="C238" i="8"/>
  <c r="C238" i="6"/>
  <c r="C230" i="460"/>
  <c r="C230" i="61"/>
  <c r="C230" i="60"/>
  <c r="B231" i="61"/>
  <c r="B231" i="60"/>
  <c r="B231" i="460"/>
  <c r="B236" i="61"/>
  <c r="B236" i="60"/>
  <c r="B236" i="460"/>
  <c r="B236" i="8"/>
  <c r="B240" i="61"/>
  <c r="B240" i="60"/>
  <c r="B240" i="460"/>
  <c r="B240" i="8"/>
  <c r="B240" i="6"/>
  <c r="C240" i="60"/>
  <c r="C240" i="460"/>
  <c r="C240" i="61"/>
  <c r="C240" i="8"/>
  <c r="B241" i="460"/>
  <c r="B241" i="61"/>
  <c r="B241" i="60"/>
  <c r="B241" i="8"/>
  <c r="C240" i="6"/>
  <c r="C241" i="460"/>
  <c r="C241" i="61"/>
  <c r="C241" i="60"/>
  <c r="C241" i="8"/>
  <c r="B242" i="61"/>
  <c r="B242" i="60"/>
  <c r="B242" i="460"/>
  <c r="B242" i="8"/>
  <c r="C210" i="61"/>
  <c r="C210" i="460"/>
  <c r="C210" i="60"/>
  <c r="C210" i="8"/>
  <c r="C237" i="61"/>
  <c r="C237" i="60"/>
  <c r="C237" i="460"/>
  <c r="C237" i="8"/>
  <c r="B238" i="60"/>
  <c r="B238" i="460"/>
  <c r="B238" i="61"/>
  <c r="B238" i="8"/>
  <c r="C242" i="61"/>
  <c r="C242" i="60"/>
  <c r="C242" i="460"/>
  <c r="C242" i="8"/>
  <c r="B243" i="60"/>
  <c r="B243" i="460"/>
  <c r="B243" i="61"/>
  <c r="B243" i="8"/>
  <c r="C237" i="6"/>
  <c r="B241" i="6"/>
  <c r="C241" i="6"/>
  <c r="B235" i="2"/>
  <c r="B208" i="2"/>
  <c r="B201" i="2"/>
  <c r="B200" i="65"/>
  <c r="E200" i="460"/>
  <c r="B200" i="460"/>
  <c r="E200" i="61"/>
  <c r="B200" i="61"/>
  <c r="B200" i="60"/>
  <c r="C200" i="8"/>
  <c r="B200" i="8"/>
  <c r="C201" i="6"/>
  <c r="E201" i="6"/>
  <c r="E200" i="6"/>
  <c r="C200" i="6"/>
  <c r="B200" i="6"/>
  <c r="B201" i="564" l="1"/>
  <c r="B201" i="563"/>
  <c r="B201" i="562"/>
  <c r="B201" i="561"/>
  <c r="B201" i="560"/>
  <c r="B201" i="559"/>
  <c r="B235" i="564"/>
  <c r="B235" i="563"/>
  <c r="B235" i="562"/>
  <c r="B235" i="561"/>
  <c r="B235" i="560"/>
  <c r="B235" i="559"/>
  <c r="B208" i="564"/>
  <c r="B208" i="563"/>
  <c r="B208" i="562"/>
  <c r="B208" i="561"/>
  <c r="B208" i="560"/>
  <c r="B208" i="559"/>
  <c r="B201" i="61"/>
  <c r="B201" i="60"/>
  <c r="B201" i="65"/>
  <c r="B201" i="460"/>
  <c r="B201" i="8"/>
  <c r="B208" i="61"/>
  <c r="B208" i="65"/>
  <c r="B208" i="460"/>
  <c r="B208" i="60"/>
  <c r="B208" i="8"/>
  <c r="B208" i="6"/>
  <c r="B235" i="460"/>
  <c r="B235" i="61"/>
  <c r="B235" i="60"/>
  <c r="B235" i="65"/>
  <c r="B235" i="8"/>
  <c r="B235" i="6"/>
  <c r="B201" i="6"/>
  <c r="C254" i="460" l="1"/>
  <c r="B254" i="460"/>
  <c r="C254" i="61"/>
  <c r="B254" i="61"/>
  <c r="C254" i="60"/>
  <c r="B254" i="60"/>
  <c r="C254" i="8"/>
  <c r="B254" i="8"/>
  <c r="C254" i="6"/>
  <c r="B254" i="6"/>
  <c r="C26" i="484" l="1"/>
  <c r="C25" i="484" l="1"/>
  <c r="E25" i="484"/>
  <c r="D25" i="484"/>
  <c r="D20" i="484"/>
  <c r="F20" i="484" s="1"/>
  <c r="E20" i="484"/>
  <c r="D14" i="484"/>
  <c r="F14" i="484" s="1"/>
  <c r="E14" i="484"/>
  <c r="D18" i="484"/>
  <c r="F18" i="484" s="1"/>
  <c r="E18" i="484"/>
  <c r="D19" i="484"/>
  <c r="F19" i="484" s="1"/>
  <c r="E19" i="484"/>
  <c r="D6" i="484"/>
  <c r="F6" i="484" s="1"/>
  <c r="E6" i="484"/>
  <c r="D9" i="484"/>
  <c r="F9" i="484" s="1"/>
  <c r="E9" i="484"/>
  <c r="D22" i="484"/>
  <c r="F22" i="484" s="1"/>
  <c r="E22" i="484"/>
  <c r="D16" i="484"/>
  <c r="F16" i="484" s="1"/>
  <c r="E16" i="484"/>
  <c r="D23" i="484"/>
  <c r="E23" i="484"/>
  <c r="D7" i="484"/>
  <c r="F7" i="484" s="1"/>
  <c r="E7" i="484"/>
  <c r="E13" i="484"/>
  <c r="D13" i="484"/>
  <c r="F13" i="484" s="1"/>
  <c r="D26" i="484"/>
  <c r="E26" i="484"/>
  <c r="D8" i="484"/>
  <c r="F8" i="484" s="1"/>
  <c r="E8" i="484"/>
  <c r="D17" i="484"/>
  <c r="F17" i="484" s="1"/>
  <c r="E17" i="484"/>
  <c r="D11" i="484"/>
  <c r="F11" i="484" s="1"/>
  <c r="E11" i="484"/>
  <c r="E10" i="484"/>
  <c r="F10" i="484" s="1"/>
  <c r="D12" i="484"/>
  <c r="F12" i="484" s="1"/>
  <c r="E12" i="484"/>
  <c r="E21" i="484"/>
  <c r="D21" i="484"/>
  <c r="D15" i="484"/>
  <c r="F15" i="484" s="1"/>
  <c r="E15" i="484"/>
  <c r="A8" i="65"/>
  <c r="A11" i="65"/>
  <c r="A102" i="65"/>
  <c r="A114" i="65"/>
  <c r="A182" i="65"/>
  <c r="A310" i="65"/>
  <c r="A331" i="65"/>
  <c r="A10" i="65"/>
  <c r="A157" i="65"/>
  <c r="A180" i="65"/>
  <c r="A263" i="65"/>
  <c r="A278" i="65"/>
  <c r="A302" i="65"/>
  <c r="A306" i="65"/>
  <c r="A314" i="65"/>
  <c r="A37" i="3"/>
  <c r="A38" i="3"/>
  <c r="A39" i="3"/>
  <c r="A48" i="3"/>
  <c r="A49" i="3"/>
  <c r="A22" i="3"/>
  <c r="A23" i="3"/>
  <c r="C23" i="3"/>
  <c r="A24" i="3"/>
  <c r="B24" i="3"/>
  <c r="C24" i="3"/>
  <c r="A25" i="3"/>
  <c r="C25" i="3"/>
  <c r="A26" i="3"/>
  <c r="A27" i="3"/>
  <c r="A28" i="3"/>
  <c r="C28" i="3"/>
  <c r="A29" i="3"/>
  <c r="F25" i="484" l="1"/>
  <c r="F26" i="484"/>
  <c r="F24" i="484"/>
  <c r="F21" i="484"/>
  <c r="F23" i="484"/>
  <c r="C18" i="484"/>
  <c r="C21" i="484"/>
  <c r="C17" i="484"/>
  <c r="C13" i="484"/>
  <c r="C9" i="484"/>
  <c r="C20" i="484"/>
  <c r="C16" i="484"/>
  <c r="C12" i="484"/>
  <c r="C8" i="484"/>
  <c r="C24" i="484"/>
  <c r="C22" i="484"/>
  <c r="C14" i="484"/>
  <c r="C10" i="484"/>
  <c r="C23" i="484"/>
  <c r="C19" i="484"/>
  <c r="C15" i="484"/>
  <c r="C11" i="484"/>
  <c r="C7" i="484"/>
  <c r="A91" i="65"/>
  <c r="A16" i="65"/>
  <c r="A307" i="65"/>
  <c r="A9" i="65"/>
  <c r="A299" i="65"/>
  <c r="A166" i="65"/>
  <c r="A265" i="65"/>
  <c r="A196" i="65"/>
  <c r="A311" i="65"/>
  <c r="A303" i="65"/>
  <c r="A56" i="65"/>
  <c r="A106" i="65"/>
  <c r="A116" i="65"/>
  <c r="A301" i="65"/>
  <c r="A247" i="65"/>
  <c r="A108" i="65"/>
  <c r="A305" i="65"/>
  <c r="A256" i="65"/>
  <c r="A129" i="65"/>
  <c r="A54" i="65"/>
  <c r="A309" i="65"/>
  <c r="A276" i="65"/>
  <c r="A155" i="65"/>
  <c r="A312" i="65"/>
  <c r="A308" i="65"/>
  <c r="A304" i="65"/>
  <c r="A300" i="65"/>
  <c r="A275" i="65"/>
  <c r="A249" i="65"/>
  <c r="A198" i="65"/>
  <c r="A173" i="65"/>
  <c r="A144" i="65"/>
  <c r="A64" i="65"/>
  <c r="A43" i="65"/>
  <c r="C63" i="491"/>
  <c r="C62" i="491"/>
  <c r="C61" i="491"/>
  <c r="C60" i="491"/>
  <c r="C59" i="491"/>
  <c r="C58" i="491"/>
  <c r="C57" i="491"/>
  <c r="C56" i="491"/>
  <c r="C55" i="491"/>
  <c r="C54" i="491"/>
  <c r="C53" i="491"/>
  <c r="C52" i="491"/>
  <c r="C51" i="491"/>
  <c r="C50" i="491"/>
  <c r="C49" i="491"/>
  <c r="C48" i="491"/>
  <c r="C47" i="491"/>
  <c r="C46" i="491"/>
  <c r="C45" i="491"/>
  <c r="C44" i="491"/>
  <c r="C43" i="491"/>
  <c r="C42" i="491"/>
  <c r="C41" i="491"/>
  <c r="C40" i="491"/>
  <c r="C39" i="491"/>
  <c r="C38" i="491"/>
  <c r="C37" i="491"/>
  <c r="C36" i="491"/>
  <c r="C9" i="491"/>
  <c r="C8" i="491"/>
  <c r="H7" i="491"/>
  <c r="G7" i="491"/>
  <c r="F7" i="491"/>
  <c r="E7" i="491"/>
  <c r="D7" i="491"/>
  <c r="A36" i="3" l="1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H7" i="281" l="1"/>
  <c r="I7" i="281"/>
  <c r="J7" i="281"/>
  <c r="K7" i="281"/>
  <c r="A58" i="486"/>
  <c r="A8" i="486"/>
  <c r="K6" i="486"/>
  <c r="J6" i="486"/>
  <c r="I6" i="486"/>
  <c r="H6" i="486"/>
  <c r="G6" i="486"/>
  <c r="A8" i="485" l="1"/>
  <c r="K6" i="485"/>
  <c r="J6" i="485"/>
  <c r="I6" i="485"/>
  <c r="H6" i="485"/>
  <c r="G6" i="485"/>
  <c r="B3" i="485"/>
  <c r="B2" i="485"/>
  <c r="B1" i="485"/>
  <c r="A13" i="63"/>
  <c r="A19" i="63"/>
  <c r="A10" i="485" l="1"/>
  <c r="A11" i="485" s="1"/>
  <c r="K43" i="63"/>
  <c r="J43" i="63"/>
  <c r="I43" i="63"/>
  <c r="H43" i="63"/>
  <c r="G43" i="63"/>
  <c r="D43" i="63"/>
  <c r="E13" i="63"/>
  <c r="E14" i="63"/>
  <c r="E19" i="63"/>
  <c r="A12" i="485" l="1"/>
  <c r="A13" i="485" s="1"/>
  <c r="E56" i="6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B253" i="6"/>
  <c r="A15" i="485" l="1"/>
  <c r="A17" i="485" s="1"/>
  <c r="P7" i="491"/>
  <c r="W7" i="491"/>
  <c r="M7" i="491"/>
  <c r="N7" i="491"/>
  <c r="S7" i="491"/>
  <c r="V7" i="491"/>
  <c r="T7" i="491"/>
  <c r="L7" i="491"/>
  <c r="R7" i="491"/>
  <c r="O7" i="491"/>
  <c r="U7" i="491"/>
  <c r="K7" i="491"/>
  <c r="Q7" i="491"/>
  <c r="B195" i="2"/>
  <c r="B113" i="2"/>
  <c r="B195" i="564" l="1"/>
  <c r="B195" i="563"/>
  <c r="B195" i="562"/>
  <c r="B195" i="561"/>
  <c r="B195" i="560"/>
  <c r="B195" i="559"/>
  <c r="B113" i="564"/>
  <c r="B113" i="563"/>
  <c r="B113" i="562"/>
  <c r="B113" i="561"/>
  <c r="B113" i="560"/>
  <c r="B113" i="559"/>
  <c r="A18" i="485"/>
  <c r="A20" i="485" s="1"/>
  <c r="B113" i="65"/>
  <c r="B195" i="65"/>
  <c r="A161" i="281"/>
  <c r="A156" i="281"/>
  <c r="A155" i="281"/>
  <c r="A150" i="281"/>
  <c r="A149" i="281"/>
  <c r="A144" i="281"/>
  <c r="A143" i="281"/>
  <c r="A138" i="281"/>
  <c r="A137" i="281"/>
  <c r="A132" i="281"/>
  <c r="A131" i="281"/>
  <c r="A126" i="281"/>
  <c r="A125" i="281"/>
  <c r="A120" i="281"/>
  <c r="A119" i="281"/>
  <c r="A114" i="281"/>
  <c r="A112" i="281"/>
  <c r="A108" i="281"/>
  <c r="A102" i="281"/>
  <c r="A96" i="281"/>
  <c r="A90" i="281"/>
  <c r="A84" i="281"/>
  <c r="A78" i="281"/>
  <c r="A52" i="281"/>
  <c r="A58" i="281"/>
  <c r="A60" i="281"/>
  <c r="A66" i="281"/>
  <c r="A72" i="281"/>
  <c r="B101" i="281"/>
  <c r="E97" i="281"/>
  <c r="E96" i="281"/>
  <c r="B95" i="281"/>
  <c r="E91" i="281"/>
  <c r="E90" i="281"/>
  <c r="B89" i="281"/>
  <c r="E85" i="281"/>
  <c r="E84" i="281"/>
  <c r="B83" i="281"/>
  <c r="B77" i="281"/>
  <c r="B71" i="281"/>
  <c r="B65" i="281"/>
  <c r="B64" i="281"/>
  <c r="B118" i="281" s="1"/>
  <c r="B63" i="281"/>
  <c r="B117" i="281" s="1"/>
  <c r="B62" i="281"/>
  <c r="B116" i="281" s="1"/>
  <c r="A28" i="281"/>
  <c r="A10" i="281"/>
  <c r="A16" i="281"/>
  <c r="A22" i="281"/>
  <c r="A34" i="281"/>
  <c r="A40" i="281"/>
  <c r="A46" i="281"/>
  <c r="A9" i="281"/>
  <c r="B11" i="281"/>
  <c r="B61" i="281" s="1"/>
  <c r="B115" i="281" s="1"/>
  <c r="E52" i="281"/>
  <c r="B50" i="281"/>
  <c r="B49" i="281"/>
  <c r="B48" i="281"/>
  <c r="E47" i="281"/>
  <c r="E46" i="281"/>
  <c r="B44" i="281"/>
  <c r="B43" i="281"/>
  <c r="B42" i="281"/>
  <c r="E41" i="281"/>
  <c r="E40" i="281"/>
  <c r="B38" i="281"/>
  <c r="B88" i="281" s="1"/>
  <c r="B142" i="281" s="1"/>
  <c r="B37" i="281"/>
  <c r="B87" i="281" s="1"/>
  <c r="B141" i="281" s="1"/>
  <c r="B36" i="281"/>
  <c r="B86" i="281" s="1"/>
  <c r="B140" i="281" s="1"/>
  <c r="E35" i="281"/>
  <c r="E53" i="281"/>
  <c r="B54" i="281"/>
  <c r="B55" i="281"/>
  <c r="B56" i="281"/>
  <c r="A21" i="485" l="1"/>
  <c r="A22" i="485" s="1"/>
  <c r="A23" i="485" s="1"/>
  <c r="B93" i="281"/>
  <c r="B147" i="281" s="1"/>
  <c r="B98" i="281"/>
  <c r="B152" i="281" s="1"/>
  <c r="B100" i="281"/>
  <c r="B154" i="281" s="1"/>
  <c r="B92" i="281"/>
  <c r="B146" i="281" s="1"/>
  <c r="B94" i="281"/>
  <c r="B148" i="281" s="1"/>
  <c r="B99" i="281"/>
  <c r="B153" i="281" s="1"/>
  <c r="A11" i="281"/>
  <c r="A24" i="485" l="1"/>
  <c r="A26" i="485" s="1"/>
  <c r="A27" i="485" s="1"/>
  <c r="A29" i="485" s="1"/>
  <c r="A30" i="485" s="1"/>
  <c r="A32" i="485" s="1"/>
  <c r="A33" i="485" s="1"/>
  <c r="A34" i="485" s="1"/>
  <c r="A35" i="485" s="1"/>
  <c r="A36" i="485" s="1"/>
  <c r="A37" i="485" s="1"/>
  <c r="A39" i="485" s="1"/>
  <c r="A40" i="485" s="1"/>
  <c r="A12" i="281"/>
  <c r="A13" i="281" l="1"/>
  <c r="A14" i="281" l="1"/>
  <c r="A15" i="281" l="1"/>
  <c r="C315" i="6" l="1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3" i="6"/>
  <c r="C252" i="6"/>
  <c r="C251" i="6"/>
  <c r="C250" i="6"/>
  <c r="C249" i="6"/>
  <c r="C248" i="6"/>
  <c r="C247" i="6"/>
  <c r="C246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0" i="6"/>
  <c r="C139" i="6"/>
  <c r="C138" i="6"/>
  <c r="C137" i="6"/>
  <c r="C136" i="6"/>
  <c r="C135" i="6"/>
  <c r="C134" i="6"/>
  <c r="C131" i="6"/>
  <c r="C130" i="6"/>
  <c r="C129" i="6"/>
  <c r="C128" i="6"/>
  <c r="C127" i="6"/>
  <c r="C122" i="6"/>
  <c r="C121" i="6"/>
  <c r="C120" i="6"/>
  <c r="C119" i="6"/>
  <c r="C118" i="6"/>
  <c r="C117" i="6"/>
  <c r="C116" i="6"/>
  <c r="C115" i="6"/>
  <c r="C114" i="6"/>
  <c r="C113" i="6"/>
  <c r="C110" i="6"/>
  <c r="C109" i="6"/>
  <c r="C108" i="6"/>
  <c r="C107" i="6"/>
  <c r="C106" i="6"/>
  <c r="C105" i="6"/>
  <c r="C103" i="6"/>
  <c r="C102" i="6"/>
  <c r="C101" i="6"/>
  <c r="C92" i="6"/>
  <c r="C91" i="6"/>
  <c r="C90" i="6"/>
  <c r="C65" i="6"/>
  <c r="C64" i="6"/>
  <c r="C63" i="6"/>
  <c r="C58" i="6"/>
  <c r="C57" i="6"/>
  <c r="C56" i="6"/>
  <c r="C55" i="6"/>
  <c r="C54" i="6"/>
  <c r="C53" i="6"/>
  <c r="C52" i="6"/>
  <c r="C51" i="6"/>
  <c r="C50" i="6"/>
  <c r="C44" i="6"/>
  <c r="C43" i="6"/>
  <c r="C42" i="6"/>
  <c r="C40" i="6"/>
  <c r="C39" i="6"/>
  <c r="C38" i="6"/>
  <c r="C37" i="6"/>
  <c r="C36" i="6"/>
  <c r="C33" i="6"/>
  <c r="C32" i="6"/>
  <c r="C28" i="6"/>
  <c r="C27" i="6"/>
  <c r="C17" i="6"/>
  <c r="C16" i="6"/>
  <c r="C15" i="6"/>
  <c r="C11" i="6"/>
  <c r="C10" i="6"/>
  <c r="C9" i="6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3" i="8"/>
  <c r="C252" i="8"/>
  <c r="C251" i="8"/>
  <c r="C250" i="8"/>
  <c r="C249" i="8"/>
  <c r="C248" i="8"/>
  <c r="C247" i="8"/>
  <c r="C246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0" i="8"/>
  <c r="C139" i="8"/>
  <c r="C138" i="8"/>
  <c r="C137" i="8"/>
  <c r="C136" i="8"/>
  <c r="C135" i="8"/>
  <c r="C134" i="8"/>
  <c r="C131" i="8"/>
  <c r="C130" i="8"/>
  <c r="C129" i="8"/>
  <c r="C128" i="8"/>
  <c r="C127" i="8"/>
  <c r="C122" i="8"/>
  <c r="C121" i="8"/>
  <c r="C120" i="8"/>
  <c r="C119" i="8"/>
  <c r="C118" i="8"/>
  <c r="C117" i="8"/>
  <c r="C116" i="8"/>
  <c r="C115" i="8"/>
  <c r="C114" i="8"/>
  <c r="C113" i="8"/>
  <c r="C110" i="8"/>
  <c r="C109" i="8"/>
  <c r="C108" i="8"/>
  <c r="C107" i="8"/>
  <c r="C106" i="8"/>
  <c r="C105" i="8"/>
  <c r="C103" i="8"/>
  <c r="C102" i="8"/>
  <c r="C101" i="8"/>
  <c r="C92" i="8"/>
  <c r="C91" i="8"/>
  <c r="C90" i="8"/>
  <c r="C65" i="8"/>
  <c r="C64" i="8"/>
  <c r="C63" i="8"/>
  <c r="C58" i="8"/>
  <c r="C57" i="8"/>
  <c r="C56" i="8"/>
  <c r="C55" i="8"/>
  <c r="C54" i="8"/>
  <c r="C53" i="8"/>
  <c r="C52" i="8"/>
  <c r="C51" i="8"/>
  <c r="C50" i="8"/>
  <c r="C44" i="8"/>
  <c r="C43" i="8"/>
  <c r="C42" i="8"/>
  <c r="C17" i="8"/>
  <c r="C16" i="8"/>
  <c r="C15" i="8"/>
  <c r="C11" i="8"/>
  <c r="C10" i="8"/>
  <c r="C9" i="8"/>
  <c r="K278" i="65"/>
  <c r="J278" i="65"/>
  <c r="I278" i="65"/>
  <c r="H278" i="65"/>
  <c r="G278" i="65"/>
  <c r="D278" i="65"/>
  <c r="B8" i="60" l="1"/>
  <c r="C8" i="60"/>
  <c r="B9" i="60"/>
  <c r="C9" i="60"/>
  <c r="B10" i="60"/>
  <c r="C10" i="60"/>
  <c r="B11" i="60"/>
  <c r="C11" i="60"/>
  <c r="B12" i="60"/>
  <c r="C12" i="60"/>
  <c r="B14" i="60"/>
  <c r="C14" i="60"/>
  <c r="C15" i="60"/>
  <c r="B17" i="60"/>
  <c r="C17" i="60"/>
  <c r="B27" i="60"/>
  <c r="C27" i="60"/>
  <c r="B28" i="60"/>
  <c r="C28" i="60"/>
  <c r="B32" i="60"/>
  <c r="C32" i="60"/>
  <c r="B33" i="60"/>
  <c r="C33" i="60"/>
  <c r="B35" i="60"/>
  <c r="C35" i="60"/>
  <c r="B36" i="60"/>
  <c r="C36" i="60"/>
  <c r="B37" i="60"/>
  <c r="C37" i="60"/>
  <c r="B38" i="60"/>
  <c r="C38" i="60"/>
  <c r="B39" i="60"/>
  <c r="C39" i="60"/>
  <c r="B40" i="60"/>
  <c r="C40" i="60"/>
  <c r="C42" i="60"/>
  <c r="B43" i="60"/>
  <c r="B44" i="60"/>
  <c r="B50" i="60"/>
  <c r="C50" i="60"/>
  <c r="B51" i="60"/>
  <c r="C51" i="60"/>
  <c r="B52" i="60"/>
  <c r="C52" i="60"/>
  <c r="C53" i="60"/>
  <c r="B54" i="60"/>
  <c r="C55" i="60"/>
  <c r="B56" i="60"/>
  <c r="B57" i="60"/>
  <c r="C63" i="60"/>
  <c r="B64" i="60"/>
  <c r="B65" i="60"/>
  <c r="C65" i="60"/>
  <c r="C90" i="60"/>
  <c r="B91" i="60"/>
  <c r="C101" i="60"/>
  <c r="B102" i="60"/>
  <c r="C105" i="60"/>
  <c r="B106" i="60"/>
  <c r="C107" i="60"/>
  <c r="B108" i="60"/>
  <c r="B109" i="60"/>
  <c r="B110" i="60"/>
  <c r="C110" i="60"/>
  <c r="B112" i="60"/>
  <c r="C112" i="60"/>
  <c r="C113" i="60"/>
  <c r="B114" i="60"/>
  <c r="C115" i="60"/>
  <c r="B116" i="60"/>
  <c r="B117" i="60"/>
  <c r="B118" i="60"/>
  <c r="B119" i="60"/>
  <c r="B120" i="60"/>
  <c r="C120" i="60"/>
  <c r="B121" i="60"/>
  <c r="C121" i="60"/>
  <c r="B122" i="60"/>
  <c r="C122" i="60"/>
  <c r="B127" i="60"/>
  <c r="C127" i="60"/>
  <c r="C128" i="60"/>
  <c r="B129" i="60"/>
  <c r="B130" i="60"/>
  <c r="B131" i="60"/>
  <c r="C131" i="60"/>
  <c r="B133" i="60"/>
  <c r="C133" i="60"/>
  <c r="B134" i="60"/>
  <c r="C134" i="60"/>
  <c r="B135" i="60"/>
  <c r="C135" i="60"/>
  <c r="B136" i="60"/>
  <c r="C136" i="60"/>
  <c r="B137" i="60"/>
  <c r="C137" i="60"/>
  <c r="B138" i="60"/>
  <c r="C138" i="60"/>
  <c r="B139" i="60"/>
  <c r="C139" i="60"/>
  <c r="B140" i="60"/>
  <c r="C140" i="60"/>
  <c r="B142" i="60"/>
  <c r="C142" i="60"/>
  <c r="C143" i="60"/>
  <c r="B144" i="60"/>
  <c r="B145" i="60"/>
  <c r="B146" i="60"/>
  <c r="C146" i="60"/>
  <c r="B147" i="60"/>
  <c r="C147" i="60"/>
  <c r="B148" i="60"/>
  <c r="C148" i="60"/>
  <c r="B149" i="60"/>
  <c r="C149" i="60"/>
  <c r="B150" i="60"/>
  <c r="C150" i="60"/>
  <c r="B151" i="60"/>
  <c r="C151" i="60"/>
  <c r="B152" i="60"/>
  <c r="C152" i="60"/>
  <c r="B153" i="60"/>
  <c r="C153" i="60"/>
  <c r="C154" i="60"/>
  <c r="B155" i="60"/>
  <c r="C156" i="60"/>
  <c r="B157" i="60"/>
  <c r="B158" i="60"/>
  <c r="B159" i="60"/>
  <c r="B160" i="60"/>
  <c r="C160" i="60"/>
  <c r="B161" i="60"/>
  <c r="C161" i="60"/>
  <c r="B162" i="60"/>
  <c r="C162" i="60"/>
  <c r="B163" i="60"/>
  <c r="C163" i="60"/>
  <c r="B164" i="60"/>
  <c r="C164" i="60"/>
  <c r="C165" i="60"/>
  <c r="B166" i="60"/>
  <c r="B167" i="60"/>
  <c r="B168" i="60"/>
  <c r="C168" i="60"/>
  <c r="B169" i="60"/>
  <c r="C169" i="60"/>
  <c r="B170" i="60"/>
  <c r="C170" i="60"/>
  <c r="B171" i="60"/>
  <c r="C171" i="60"/>
  <c r="C172" i="60"/>
  <c r="B173" i="60"/>
  <c r="B174" i="60"/>
  <c r="B175" i="60"/>
  <c r="C175" i="60"/>
  <c r="B176" i="60"/>
  <c r="C176" i="60"/>
  <c r="B177" i="60"/>
  <c r="C177" i="60"/>
  <c r="B178" i="60"/>
  <c r="C178" i="60"/>
  <c r="C179" i="60"/>
  <c r="B180" i="60"/>
  <c r="C181" i="60"/>
  <c r="B182" i="60"/>
  <c r="B183" i="60"/>
  <c r="B184" i="60"/>
  <c r="C184" i="60"/>
  <c r="B185" i="60"/>
  <c r="C185" i="60"/>
  <c r="B186" i="60"/>
  <c r="C186" i="60"/>
  <c r="B187" i="60"/>
  <c r="C187" i="60"/>
  <c r="B188" i="60"/>
  <c r="C188" i="60"/>
  <c r="B189" i="60"/>
  <c r="C189" i="60"/>
  <c r="B190" i="60"/>
  <c r="C190" i="60"/>
  <c r="B191" i="60"/>
  <c r="C191" i="60"/>
  <c r="B192" i="60"/>
  <c r="C192" i="60"/>
  <c r="B193" i="60"/>
  <c r="C193" i="60"/>
  <c r="B194" i="60"/>
  <c r="C194" i="60"/>
  <c r="C195" i="60"/>
  <c r="B196" i="60"/>
  <c r="C197" i="60"/>
  <c r="B198" i="60"/>
  <c r="B199" i="60"/>
  <c r="C246" i="60"/>
  <c r="B247" i="60"/>
  <c r="C248" i="60"/>
  <c r="B249" i="60"/>
  <c r="B250" i="60"/>
  <c r="B251" i="60"/>
  <c r="B252" i="60"/>
  <c r="C252" i="60"/>
  <c r="B253" i="60"/>
  <c r="C253" i="60"/>
  <c r="C255" i="60"/>
  <c r="B256" i="60"/>
  <c r="B257" i="60"/>
  <c r="B258" i="60"/>
  <c r="C258" i="60"/>
  <c r="B259" i="60"/>
  <c r="C259" i="60"/>
  <c r="B260" i="60"/>
  <c r="C260" i="60"/>
  <c r="B261" i="60"/>
  <c r="C261" i="60"/>
  <c r="C262" i="60"/>
  <c r="B263" i="60"/>
  <c r="C264" i="60"/>
  <c r="B265" i="60"/>
  <c r="B266" i="60"/>
  <c r="B267" i="60"/>
  <c r="C267" i="60"/>
  <c r="B268" i="60"/>
  <c r="C268" i="60"/>
  <c r="B269" i="60"/>
  <c r="C269" i="60"/>
  <c r="C270" i="60"/>
  <c r="C271" i="60"/>
  <c r="C272" i="60"/>
  <c r="C273" i="60"/>
  <c r="C274" i="60"/>
  <c r="B2" i="281" l="1"/>
  <c r="B3" i="281"/>
  <c r="B4" i="281"/>
  <c r="A7" i="63"/>
  <c r="A8" i="63" l="1"/>
  <c r="A9" i="63" l="1"/>
  <c r="B330" i="2"/>
  <c r="C171" i="460"/>
  <c r="B171" i="460"/>
  <c r="C171" i="61"/>
  <c r="B171" i="61"/>
  <c r="B171" i="8"/>
  <c r="B171" i="6"/>
  <c r="A10" i="63" l="1"/>
  <c r="A11" i="63" l="1"/>
  <c r="A34" i="1"/>
  <c r="A35" i="1"/>
  <c r="A36" i="1"/>
  <c r="A37" i="1"/>
  <c r="A38" i="1"/>
  <c r="A39" i="1"/>
  <c r="A40" i="1"/>
  <c r="A41" i="1"/>
  <c r="A42" i="1"/>
  <c r="A43" i="1"/>
  <c r="A44" i="1"/>
  <c r="A45" i="1"/>
  <c r="B130" i="6" l="1"/>
  <c r="E130" i="6"/>
  <c r="B131" i="6"/>
  <c r="B134" i="6"/>
  <c r="B135" i="6"/>
  <c r="B136" i="6"/>
  <c r="B137" i="6"/>
  <c r="B138" i="6"/>
  <c r="B139" i="6"/>
  <c r="B140" i="6"/>
  <c r="B144" i="6"/>
  <c r="E144" i="6"/>
  <c r="B145" i="6"/>
  <c r="E145" i="6"/>
  <c r="B146" i="6"/>
  <c r="B147" i="6"/>
  <c r="B148" i="6"/>
  <c r="B149" i="6"/>
  <c r="B150" i="6"/>
  <c r="B151" i="6"/>
  <c r="B152" i="6"/>
  <c r="B153" i="6"/>
  <c r="B154" i="2"/>
  <c r="B154" i="564" l="1"/>
  <c r="B154" i="563"/>
  <c r="B154" i="562"/>
  <c r="B154" i="561"/>
  <c r="B154" i="560"/>
  <c r="B154" i="559"/>
  <c r="B154" i="65"/>
  <c r="B154" i="60"/>
  <c r="B143" i="60"/>
  <c r="B143" i="6"/>
  <c r="B110" i="460"/>
  <c r="C110" i="460"/>
  <c r="B110" i="61"/>
  <c r="C110" i="61"/>
  <c r="B110" i="8"/>
  <c r="B110" i="6"/>
  <c r="B65" i="460"/>
  <c r="B104" i="65" l="1"/>
  <c r="C104" i="65"/>
  <c r="B104" i="60"/>
  <c r="C104" i="60"/>
  <c r="C104" i="8"/>
  <c r="C104" i="6"/>
  <c r="B90" i="2"/>
  <c r="B33" i="460"/>
  <c r="C33" i="460"/>
  <c r="B33" i="61"/>
  <c r="C33" i="61"/>
  <c r="B33" i="6"/>
  <c r="B32" i="460"/>
  <c r="C32" i="460"/>
  <c r="B32" i="61"/>
  <c r="C32" i="61"/>
  <c r="B32" i="6"/>
  <c r="B28" i="460"/>
  <c r="C28" i="460"/>
  <c r="B28" i="61"/>
  <c r="C28" i="61"/>
  <c r="B28" i="6"/>
  <c r="B27" i="460"/>
  <c r="C27" i="460"/>
  <c r="B27" i="61"/>
  <c r="C27" i="61"/>
  <c r="B27" i="6"/>
  <c r="B42" i="2"/>
  <c r="G59" i="2"/>
  <c r="G202" i="2" s="1"/>
  <c r="F59" i="2"/>
  <c r="F202" i="2" s="1"/>
  <c r="B17" i="281"/>
  <c r="B23" i="281"/>
  <c r="B73" i="281" s="1"/>
  <c r="B127" i="281" s="1"/>
  <c r="B29" i="281"/>
  <c r="B79" i="281" s="1"/>
  <c r="B133" i="281" s="1"/>
  <c r="B35" i="281"/>
  <c r="I17" i="1"/>
  <c r="J17" i="1"/>
  <c r="B90" i="564" l="1"/>
  <c r="B90" i="563"/>
  <c r="B90" i="562"/>
  <c r="B90" i="561"/>
  <c r="B90" i="560"/>
  <c r="B90" i="559"/>
  <c r="B42" i="564"/>
  <c r="B42" i="563"/>
  <c r="B42" i="562"/>
  <c r="B42" i="561"/>
  <c r="B42" i="560"/>
  <c r="B42" i="559"/>
  <c r="A42" i="2"/>
  <c r="A45" i="2"/>
  <c r="A52" i="2"/>
  <c r="A49" i="2"/>
  <c r="A46" i="2"/>
  <c r="A44" i="2"/>
  <c r="A47" i="2"/>
  <c r="A50" i="2"/>
  <c r="A51" i="2"/>
  <c r="A48" i="2"/>
  <c r="B90" i="65"/>
  <c r="B42" i="65"/>
  <c r="B233" i="2"/>
  <c r="J7" i="491"/>
  <c r="I7" i="491"/>
  <c r="B85" i="281"/>
  <c r="B139" i="281" s="1"/>
  <c r="B67" i="281"/>
  <c r="B121" i="281" s="1"/>
  <c r="A17" i="281"/>
  <c r="C82" i="60"/>
  <c r="C82" i="8"/>
  <c r="C82" i="6"/>
  <c r="C83" i="8"/>
  <c r="C83" i="6"/>
  <c r="B62" i="60"/>
  <c r="B81" i="60"/>
  <c r="B90" i="60"/>
  <c r="B60" i="60"/>
  <c r="B42" i="60"/>
  <c r="B80" i="60"/>
  <c r="C81" i="6"/>
  <c r="C81" i="8"/>
  <c r="C80" i="60"/>
  <c r="C80" i="6"/>
  <c r="C80" i="8"/>
  <c r="C62" i="60"/>
  <c r="C62" i="6"/>
  <c r="C62" i="8"/>
  <c r="B82" i="60"/>
  <c r="B85" i="60"/>
  <c r="C60" i="8"/>
  <c r="C60" i="6"/>
  <c r="B84" i="60"/>
  <c r="B76" i="60"/>
  <c r="C85" i="60"/>
  <c r="C85" i="6"/>
  <c r="C85" i="8"/>
  <c r="C75" i="60"/>
  <c r="C75" i="8"/>
  <c r="C75" i="6"/>
  <c r="B83" i="60"/>
  <c r="B75" i="60"/>
  <c r="C84" i="60"/>
  <c r="C84" i="8"/>
  <c r="C84" i="6"/>
  <c r="C76" i="60"/>
  <c r="C76" i="8"/>
  <c r="C76" i="6"/>
  <c r="C81" i="60"/>
  <c r="C60" i="60"/>
  <c r="C83" i="60"/>
  <c r="C83" i="61"/>
  <c r="C60" i="460"/>
  <c r="C81" i="61"/>
  <c r="C82" i="61"/>
  <c r="B82" i="6"/>
  <c r="C60" i="61"/>
  <c r="B60" i="6"/>
  <c r="B60" i="61"/>
  <c r="C84" i="61"/>
  <c r="B76" i="6"/>
  <c r="B60" i="8"/>
  <c r="B60" i="460"/>
  <c r="B85" i="8"/>
  <c r="B84" i="6"/>
  <c r="B80" i="61"/>
  <c r="B81" i="8"/>
  <c r="B84" i="8"/>
  <c r="B76" i="61"/>
  <c r="B80" i="8"/>
  <c r="B76" i="8"/>
  <c r="B84" i="61"/>
  <c r="B83" i="61"/>
  <c r="B80" i="6"/>
  <c r="B82" i="61"/>
  <c r="B83" i="8"/>
  <c r="C85" i="61"/>
  <c r="B85" i="61"/>
  <c r="B81" i="6"/>
  <c r="B81" i="61"/>
  <c r="B82" i="8"/>
  <c r="B83" i="6"/>
  <c r="B85" i="6"/>
  <c r="C80" i="61"/>
  <c r="C76" i="61"/>
  <c r="E59" i="2"/>
  <c r="E202" i="2" s="1"/>
  <c r="A52" i="564" l="1"/>
  <c r="A52" i="563"/>
  <c r="A52" i="562"/>
  <c r="A52" i="561"/>
  <c r="A52" i="560"/>
  <c r="A52" i="559"/>
  <c r="B233" i="564"/>
  <c r="B233" i="563"/>
  <c r="B233" i="562"/>
  <c r="B233" i="561"/>
  <c r="B233" i="560"/>
  <c r="B233" i="559"/>
  <c r="A51" i="564"/>
  <c r="A51" i="563"/>
  <c r="A51" i="562"/>
  <c r="A51" i="561"/>
  <c r="A51" i="560"/>
  <c r="A51" i="559"/>
  <c r="A50" i="564"/>
  <c r="A50" i="563"/>
  <c r="A50" i="562"/>
  <c r="A50" i="561"/>
  <c r="A50" i="560"/>
  <c r="A50" i="559"/>
  <c r="A45" i="564"/>
  <c r="A45" i="563"/>
  <c r="A45" i="562"/>
  <c r="A45" i="561"/>
  <c r="A45" i="560"/>
  <c r="A45" i="559"/>
  <c r="A47" i="564"/>
  <c r="A47" i="563"/>
  <c r="A47" i="562"/>
  <c r="A47" i="561"/>
  <c r="A47" i="560"/>
  <c r="A47" i="559"/>
  <c r="A42" i="564"/>
  <c r="A42" i="563"/>
  <c r="A42" i="562"/>
  <c r="A42" i="561"/>
  <c r="A42" i="560"/>
  <c r="A42" i="559"/>
  <c r="A44" i="564"/>
  <c r="A44" i="563"/>
  <c r="A44" i="562"/>
  <c r="A44" i="561"/>
  <c r="A44" i="560"/>
  <c r="A44" i="559"/>
  <c r="A48" i="564"/>
  <c r="A48" i="563"/>
  <c r="A48" i="562"/>
  <c r="A48" i="561"/>
  <c r="A48" i="560"/>
  <c r="A48" i="559"/>
  <c r="A46" i="564"/>
  <c r="A46" i="563"/>
  <c r="A46" i="562"/>
  <c r="A46" i="561"/>
  <c r="A46" i="560"/>
  <c r="A46" i="559"/>
  <c r="A49" i="564"/>
  <c r="A49" i="563"/>
  <c r="A49" i="562"/>
  <c r="A49" i="561"/>
  <c r="A49" i="560"/>
  <c r="A49" i="559"/>
  <c r="A52" i="8"/>
  <c r="A52" i="6"/>
  <c r="A48" i="8"/>
  <c r="A48" i="6"/>
  <c r="A46" i="8"/>
  <c r="A46" i="6"/>
  <c r="A47" i="8"/>
  <c r="A47" i="6"/>
  <c r="A44" i="8"/>
  <c r="A44" i="6"/>
  <c r="A49" i="8"/>
  <c r="A49" i="6"/>
  <c r="A45" i="8"/>
  <c r="A45" i="6"/>
  <c r="A51" i="8"/>
  <c r="A51" i="6"/>
  <c r="A50" i="8"/>
  <c r="A50" i="6"/>
  <c r="A42" i="8"/>
  <c r="A42" i="6"/>
  <c r="B233" i="65"/>
  <c r="B233" i="61"/>
  <c r="B233" i="60"/>
  <c r="B233" i="460"/>
  <c r="B233" i="8"/>
  <c r="B233" i="6"/>
  <c r="D275" i="65"/>
  <c r="C322" i="65" l="1"/>
  <c r="C323" i="65"/>
  <c r="C324" i="65"/>
  <c r="C325" i="65"/>
  <c r="B322" i="65"/>
  <c r="B323" i="65"/>
  <c r="B324" i="65"/>
  <c r="B325" i="65"/>
  <c r="B271" i="2" l="1"/>
  <c r="B272" i="2"/>
  <c r="B273" i="2"/>
  <c r="B270" i="2"/>
  <c r="C272" i="460"/>
  <c r="C272" i="61"/>
  <c r="B273" i="564" l="1"/>
  <c r="B273" i="563"/>
  <c r="B273" i="562"/>
  <c r="B273" i="561"/>
  <c r="B273" i="560"/>
  <c r="B273" i="559"/>
  <c r="B272" i="564"/>
  <c r="B272" i="563"/>
  <c r="B272" i="562"/>
  <c r="B272" i="561"/>
  <c r="B272" i="560"/>
  <c r="B272" i="559"/>
  <c r="B270" i="564"/>
  <c r="B270" i="563"/>
  <c r="B270" i="562"/>
  <c r="B270" i="561"/>
  <c r="B270" i="560"/>
  <c r="B270" i="559"/>
  <c r="B271" i="564"/>
  <c r="B271" i="563"/>
  <c r="B271" i="561"/>
  <c r="B271" i="562"/>
  <c r="B271" i="560"/>
  <c r="B271" i="559"/>
  <c r="B270" i="65"/>
  <c r="B273" i="65"/>
  <c r="B272" i="65"/>
  <c r="B271" i="65"/>
  <c r="B273" i="60"/>
  <c r="B272" i="60"/>
  <c r="B271" i="60"/>
  <c r="B270" i="60"/>
  <c r="B272" i="61"/>
  <c r="B272" i="460"/>
  <c r="B272" i="6"/>
  <c r="B272" i="8"/>
  <c r="C274" i="460" l="1"/>
  <c r="C273" i="460"/>
  <c r="B273" i="460"/>
  <c r="C271" i="460"/>
  <c r="B271" i="460"/>
  <c r="C270" i="460"/>
  <c r="B270" i="460"/>
  <c r="C269" i="460"/>
  <c r="B269" i="460"/>
  <c r="C268" i="460"/>
  <c r="B268" i="460"/>
  <c r="C267" i="460"/>
  <c r="B267" i="460"/>
  <c r="E266" i="460"/>
  <c r="B266" i="460"/>
  <c r="E265" i="460"/>
  <c r="B265" i="460"/>
  <c r="C264" i="460"/>
  <c r="E263" i="460"/>
  <c r="B263" i="460"/>
  <c r="C262" i="460"/>
  <c r="C261" i="460"/>
  <c r="B261" i="460"/>
  <c r="C260" i="460"/>
  <c r="B260" i="460"/>
  <c r="C259" i="460"/>
  <c r="B259" i="460"/>
  <c r="C258" i="460"/>
  <c r="B258" i="460"/>
  <c r="E257" i="460"/>
  <c r="B257" i="460"/>
  <c r="E256" i="460"/>
  <c r="B256" i="460"/>
  <c r="C255" i="460"/>
  <c r="C253" i="460"/>
  <c r="B253" i="460"/>
  <c r="C252" i="460"/>
  <c r="B252" i="460"/>
  <c r="E251" i="460"/>
  <c r="B251" i="460"/>
  <c r="E250" i="460"/>
  <c r="B250" i="460"/>
  <c r="E249" i="460"/>
  <c r="B249" i="460"/>
  <c r="C248" i="460"/>
  <c r="E247" i="460"/>
  <c r="B247" i="460"/>
  <c r="C246" i="460"/>
  <c r="E199" i="460"/>
  <c r="B199" i="460"/>
  <c r="E198" i="460"/>
  <c r="B198" i="460"/>
  <c r="C197" i="460"/>
  <c r="E196" i="460"/>
  <c r="B196" i="460"/>
  <c r="C195" i="460"/>
  <c r="C194" i="460"/>
  <c r="B194" i="460"/>
  <c r="C193" i="460"/>
  <c r="B193" i="460"/>
  <c r="C192" i="460"/>
  <c r="B192" i="460"/>
  <c r="C191" i="460"/>
  <c r="B191" i="460"/>
  <c r="C190" i="460"/>
  <c r="B190" i="460"/>
  <c r="C189" i="460"/>
  <c r="B189" i="460"/>
  <c r="C188" i="460"/>
  <c r="B188" i="460"/>
  <c r="C187" i="460"/>
  <c r="B187" i="460"/>
  <c r="C186" i="460"/>
  <c r="B186" i="460"/>
  <c r="C185" i="460"/>
  <c r="B185" i="460"/>
  <c r="C184" i="460"/>
  <c r="B184" i="460"/>
  <c r="E183" i="460"/>
  <c r="B183" i="460"/>
  <c r="E182" i="460"/>
  <c r="B182" i="460"/>
  <c r="C181" i="460"/>
  <c r="E180" i="460"/>
  <c r="B180" i="460"/>
  <c r="C179" i="460"/>
  <c r="C178" i="460"/>
  <c r="B178" i="460"/>
  <c r="C177" i="460"/>
  <c r="B177" i="460"/>
  <c r="C176" i="460"/>
  <c r="B176" i="460"/>
  <c r="C175" i="460"/>
  <c r="B175" i="460"/>
  <c r="E174" i="460"/>
  <c r="B174" i="460"/>
  <c r="E173" i="460"/>
  <c r="B173" i="460"/>
  <c r="C172" i="460"/>
  <c r="C170" i="460"/>
  <c r="B170" i="460"/>
  <c r="C169" i="460"/>
  <c r="B169" i="460"/>
  <c r="C168" i="460"/>
  <c r="B168" i="460"/>
  <c r="E167" i="460"/>
  <c r="B167" i="460"/>
  <c r="E166" i="460"/>
  <c r="B166" i="460"/>
  <c r="C165" i="460"/>
  <c r="C164" i="460"/>
  <c r="B164" i="460"/>
  <c r="C163" i="460"/>
  <c r="B163" i="460"/>
  <c r="C162" i="460"/>
  <c r="B162" i="460"/>
  <c r="C161" i="460"/>
  <c r="B161" i="460"/>
  <c r="C160" i="460"/>
  <c r="B160" i="460"/>
  <c r="E159" i="460"/>
  <c r="B159" i="460"/>
  <c r="E158" i="460"/>
  <c r="B158" i="460"/>
  <c r="E157" i="460"/>
  <c r="B157" i="460"/>
  <c r="C156" i="460"/>
  <c r="E155" i="460"/>
  <c r="B155" i="460"/>
  <c r="C154" i="460"/>
  <c r="C153" i="460"/>
  <c r="B153" i="460"/>
  <c r="C152" i="460"/>
  <c r="B152" i="460"/>
  <c r="C151" i="460"/>
  <c r="B151" i="460"/>
  <c r="C150" i="460"/>
  <c r="B150" i="460"/>
  <c r="C149" i="460"/>
  <c r="B149" i="460"/>
  <c r="C148" i="460"/>
  <c r="B148" i="460"/>
  <c r="C147" i="460"/>
  <c r="B147" i="460"/>
  <c r="C146" i="460"/>
  <c r="B146" i="460"/>
  <c r="E145" i="460"/>
  <c r="B145" i="460"/>
  <c r="E144" i="460"/>
  <c r="B144" i="460"/>
  <c r="C143" i="460"/>
  <c r="C142" i="460"/>
  <c r="B142" i="460"/>
  <c r="C140" i="460"/>
  <c r="B140" i="460"/>
  <c r="C139" i="460"/>
  <c r="B139" i="460"/>
  <c r="C138" i="460"/>
  <c r="B138" i="460"/>
  <c r="C137" i="460"/>
  <c r="B137" i="460"/>
  <c r="C136" i="460"/>
  <c r="B136" i="460"/>
  <c r="C135" i="460"/>
  <c r="B135" i="460"/>
  <c r="C134" i="460"/>
  <c r="B134" i="460"/>
  <c r="C133" i="460"/>
  <c r="B133" i="460"/>
  <c r="C131" i="460"/>
  <c r="B131" i="460"/>
  <c r="E130" i="460"/>
  <c r="B130" i="460"/>
  <c r="E129" i="460"/>
  <c r="B129" i="460"/>
  <c r="C128" i="460"/>
  <c r="C127" i="460"/>
  <c r="B127" i="460"/>
  <c r="C122" i="460"/>
  <c r="B122" i="460"/>
  <c r="C121" i="460"/>
  <c r="B121" i="460"/>
  <c r="C120" i="460"/>
  <c r="B120" i="460"/>
  <c r="E119" i="460"/>
  <c r="B119" i="460"/>
  <c r="E118" i="460"/>
  <c r="B118" i="460"/>
  <c r="E117" i="460"/>
  <c r="B117" i="460"/>
  <c r="E116" i="460"/>
  <c r="B116" i="460"/>
  <c r="C115" i="460"/>
  <c r="E114" i="460"/>
  <c r="B114" i="460"/>
  <c r="C113" i="460"/>
  <c r="C112" i="460"/>
  <c r="B112" i="460"/>
  <c r="E109" i="460"/>
  <c r="B109" i="460"/>
  <c r="E108" i="460"/>
  <c r="B108" i="460"/>
  <c r="C107" i="460"/>
  <c r="E106" i="460"/>
  <c r="B106" i="460"/>
  <c r="C105" i="460"/>
  <c r="C104" i="460"/>
  <c r="B104" i="460"/>
  <c r="E103" i="460"/>
  <c r="E102" i="460"/>
  <c r="B102" i="460"/>
  <c r="C101" i="460"/>
  <c r="E92" i="460"/>
  <c r="E91" i="460"/>
  <c r="B91" i="460"/>
  <c r="C90" i="460"/>
  <c r="E64" i="460"/>
  <c r="B64" i="460"/>
  <c r="C63" i="460"/>
  <c r="E58" i="460"/>
  <c r="E57" i="460"/>
  <c r="B57" i="460"/>
  <c r="E56" i="460"/>
  <c r="B56" i="460"/>
  <c r="C55" i="460"/>
  <c r="E54" i="460"/>
  <c r="B54" i="460"/>
  <c r="C53" i="460"/>
  <c r="C52" i="460"/>
  <c r="B52" i="460"/>
  <c r="C51" i="460"/>
  <c r="B51" i="460"/>
  <c r="C50" i="460"/>
  <c r="B50" i="460"/>
  <c r="E44" i="460"/>
  <c r="B44" i="460"/>
  <c r="E43" i="460"/>
  <c r="B43" i="460"/>
  <c r="C42" i="460"/>
  <c r="C40" i="460"/>
  <c r="B40" i="460"/>
  <c r="C39" i="460"/>
  <c r="B39" i="460"/>
  <c r="C38" i="460"/>
  <c r="B38" i="460"/>
  <c r="C37" i="460"/>
  <c r="B37" i="460"/>
  <c r="C36" i="460"/>
  <c r="B36" i="460"/>
  <c r="C35" i="460"/>
  <c r="B35" i="460"/>
  <c r="C17" i="460"/>
  <c r="B17" i="460"/>
  <c r="E16" i="460"/>
  <c r="C15" i="460"/>
  <c r="C14" i="460"/>
  <c r="B14" i="460"/>
  <c r="C12" i="460"/>
  <c r="B12" i="460"/>
  <c r="C11" i="460"/>
  <c r="B11" i="460"/>
  <c r="C10" i="460"/>
  <c r="B10" i="460"/>
  <c r="C9" i="460"/>
  <c r="B9" i="460"/>
  <c r="C8" i="460"/>
  <c r="B8" i="460"/>
  <c r="K6" i="460"/>
  <c r="J6" i="460"/>
  <c r="I6" i="460"/>
  <c r="H6" i="460"/>
  <c r="G6" i="460"/>
  <c r="B3" i="460"/>
  <c r="B2" i="460"/>
  <c r="B1" i="460"/>
  <c r="B312" i="65"/>
  <c r="B313" i="65"/>
  <c r="B276" i="65"/>
  <c r="B277" i="65"/>
  <c r="B278" i="65"/>
  <c r="B279" i="65"/>
  <c r="B9" i="486" s="1"/>
  <c r="B280" i="65"/>
  <c r="B10" i="486" s="1"/>
  <c r="B281" i="65"/>
  <c r="B11" i="486" s="1"/>
  <c r="B282" i="65"/>
  <c r="B12" i="486" s="1"/>
  <c r="B283" i="65"/>
  <c r="B13" i="486" s="1"/>
  <c r="B284" i="65"/>
  <c r="B14" i="486" s="1"/>
  <c r="B285" i="65"/>
  <c r="B15" i="486" s="1"/>
  <c r="B286" i="65"/>
  <c r="B16" i="486" s="1"/>
  <c r="B287" i="65"/>
  <c r="B17" i="486" s="1"/>
  <c r="B288" i="65"/>
  <c r="B18" i="486" s="1"/>
  <c r="B289" i="65"/>
  <c r="B19" i="486" s="1"/>
  <c r="B290" i="65"/>
  <c r="B20" i="486" s="1"/>
  <c r="B291" i="65"/>
  <c r="B21" i="486" s="1"/>
  <c r="B292" i="65"/>
  <c r="B22" i="486" s="1"/>
  <c r="B293" i="65"/>
  <c r="B23" i="486" s="1"/>
  <c r="B294" i="65"/>
  <c r="B24" i="486" s="1"/>
  <c r="B295" i="65"/>
  <c r="B25" i="486" s="1"/>
  <c r="B296" i="65"/>
  <c r="B26" i="486" s="1"/>
  <c r="B297" i="65"/>
  <c r="B27" i="486" s="1"/>
  <c r="B298" i="65"/>
  <c r="B28" i="486" s="1"/>
  <c r="B299" i="65"/>
  <c r="B29" i="486" s="1"/>
  <c r="B300" i="65"/>
  <c r="B30" i="486" s="1"/>
  <c r="B301" i="65"/>
  <c r="B31" i="486" s="1"/>
  <c r="B302" i="65"/>
  <c r="B32" i="486" s="1"/>
  <c r="B303" i="65"/>
  <c r="B304" i="65"/>
  <c r="B305" i="65"/>
  <c r="B306" i="65"/>
  <c r="B307" i="65"/>
  <c r="B308" i="65"/>
  <c r="B309" i="65"/>
  <c r="B310" i="65"/>
  <c r="B311" i="65"/>
  <c r="B45" i="486" l="1"/>
  <c r="B51" i="486"/>
  <c r="A30" i="486"/>
  <c r="B50" i="486"/>
  <c r="B42" i="486"/>
  <c r="B37" i="486"/>
  <c r="A9" i="486"/>
  <c r="A29" i="486"/>
  <c r="B57" i="486"/>
  <c r="A57" i="486" s="1"/>
  <c r="B49" i="486"/>
  <c r="B41" i="486"/>
  <c r="B53" i="486"/>
  <c r="B52" i="486"/>
  <c r="B56" i="486"/>
  <c r="B48" i="486"/>
  <c r="B40" i="486"/>
  <c r="A32" i="486"/>
  <c r="B43" i="486"/>
  <c r="B39" i="486"/>
  <c r="B44" i="486"/>
  <c r="A31" i="486"/>
  <c r="B55" i="486"/>
  <c r="B47" i="486"/>
  <c r="B54" i="486"/>
  <c r="B46" i="486"/>
  <c r="B38" i="486"/>
  <c r="C65" i="460"/>
  <c r="A10" i="486" l="1"/>
  <c r="A11" i="486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12" i="486" l="1"/>
  <c r="A13" i="486" l="1"/>
  <c r="A14" i="486" l="1"/>
  <c r="A15" i="486" l="1"/>
  <c r="A16" i="486" l="1"/>
  <c r="G5" i="8"/>
  <c r="K5" i="8"/>
  <c r="O5" i="8"/>
  <c r="S5" i="8"/>
  <c r="B3" i="63"/>
  <c r="B2" i="8"/>
  <c r="B3" i="8"/>
  <c r="B3" i="6"/>
  <c r="A17" i="486" l="1"/>
  <c r="B106" i="281"/>
  <c r="B105" i="281"/>
  <c r="B104" i="281"/>
  <c r="B32" i="281"/>
  <c r="B82" i="281" s="1"/>
  <c r="B31" i="281"/>
  <c r="B81" i="281" s="1"/>
  <c r="B30" i="281"/>
  <c r="B80" i="281" s="1"/>
  <c r="B26" i="281"/>
  <c r="B25" i="281"/>
  <c r="B24" i="281"/>
  <c r="B20" i="281"/>
  <c r="B18" i="281"/>
  <c r="E22" i="281"/>
  <c r="B19" i="281"/>
  <c r="E17" i="281"/>
  <c r="G31" i="3"/>
  <c r="W5" i="8"/>
  <c r="E16" i="281"/>
  <c r="E23" i="281"/>
  <c r="E28" i="281"/>
  <c r="E29" i="281"/>
  <c r="E34" i="281"/>
  <c r="E66" i="281"/>
  <c r="E67" i="281"/>
  <c r="E72" i="281"/>
  <c r="E73" i="281"/>
  <c r="E78" i="281"/>
  <c r="E79" i="281"/>
  <c r="E102" i="281"/>
  <c r="E103" i="281"/>
  <c r="B12" i="61"/>
  <c r="C12" i="61"/>
  <c r="A18" i="486" l="1"/>
  <c r="B134" i="281"/>
  <c r="B135" i="281"/>
  <c r="B136" i="281"/>
  <c r="B76" i="281"/>
  <c r="B68" i="281"/>
  <c r="B122" i="281" s="1"/>
  <c r="B70" i="281"/>
  <c r="B124" i="281" s="1"/>
  <c r="B74" i="281"/>
  <c r="B69" i="281"/>
  <c r="B123" i="281" s="1"/>
  <c r="B75" i="281"/>
  <c r="A18" i="281"/>
  <c r="A19" i="486" l="1"/>
  <c r="A20" i="486" s="1"/>
  <c r="B130" i="281"/>
  <c r="B129" i="281"/>
  <c r="B128" i="281"/>
  <c r="A19" i="281"/>
  <c r="E16" i="60"/>
  <c r="E43" i="60"/>
  <c r="E44" i="60"/>
  <c r="E54" i="60"/>
  <c r="E56" i="60"/>
  <c r="E57" i="60"/>
  <c r="E58" i="60"/>
  <c r="E64" i="60"/>
  <c r="E91" i="60"/>
  <c r="E92" i="60"/>
  <c r="E102" i="60"/>
  <c r="E103" i="60"/>
  <c r="E106" i="60"/>
  <c r="E108" i="60"/>
  <c r="E109" i="60"/>
  <c r="E114" i="60"/>
  <c r="E116" i="60"/>
  <c r="E117" i="60"/>
  <c r="E118" i="60"/>
  <c r="E119" i="60"/>
  <c r="E129" i="60"/>
  <c r="E130" i="60"/>
  <c r="E144" i="60"/>
  <c r="E145" i="60"/>
  <c r="E155" i="60"/>
  <c r="E157" i="60"/>
  <c r="E158" i="60"/>
  <c r="E159" i="60"/>
  <c r="E166" i="60"/>
  <c r="E167" i="60"/>
  <c r="E173" i="60"/>
  <c r="E174" i="60"/>
  <c r="E180" i="60"/>
  <c r="E182" i="60"/>
  <c r="E183" i="60"/>
  <c r="E196" i="60"/>
  <c r="E198" i="60"/>
  <c r="E199" i="60"/>
  <c r="E247" i="60"/>
  <c r="E249" i="60"/>
  <c r="E250" i="60"/>
  <c r="E251" i="60"/>
  <c r="E256" i="60"/>
  <c r="E257" i="60"/>
  <c r="E263" i="60"/>
  <c r="E265" i="60"/>
  <c r="E266" i="60"/>
  <c r="E16" i="61"/>
  <c r="E130" i="61"/>
  <c r="E144" i="61"/>
  <c r="E145" i="61"/>
  <c r="E155" i="61"/>
  <c r="E157" i="61"/>
  <c r="E158" i="61"/>
  <c r="E159" i="61"/>
  <c r="E166" i="61"/>
  <c r="E167" i="61"/>
  <c r="E173" i="61"/>
  <c r="E174" i="61"/>
  <c r="E180" i="61"/>
  <c r="E182" i="61"/>
  <c r="E183" i="61"/>
  <c r="E196" i="61"/>
  <c r="E198" i="61"/>
  <c r="E199" i="61"/>
  <c r="E247" i="61"/>
  <c r="E249" i="61"/>
  <c r="E250" i="61"/>
  <c r="E251" i="61"/>
  <c r="E256" i="61"/>
  <c r="E257" i="61"/>
  <c r="E263" i="61"/>
  <c r="E265" i="61"/>
  <c r="E266" i="61"/>
  <c r="E265" i="65"/>
  <c r="E266" i="65"/>
  <c r="E300" i="65"/>
  <c r="E301" i="65"/>
  <c r="E302" i="65"/>
  <c r="E303" i="65"/>
  <c r="E304" i="65"/>
  <c r="E305" i="65"/>
  <c r="E306" i="65"/>
  <c r="E307" i="65"/>
  <c r="E308" i="65"/>
  <c r="E309" i="65"/>
  <c r="E310" i="65"/>
  <c r="E311" i="65"/>
  <c r="E312" i="65"/>
  <c r="E313" i="65"/>
  <c r="E314" i="65"/>
  <c r="E331" i="65"/>
  <c r="A21" i="486" l="1"/>
  <c r="A20" i="281"/>
  <c r="I14" i="1"/>
  <c r="J14" i="1"/>
  <c r="B47" i="281" s="1"/>
  <c r="K14" i="1"/>
  <c r="B302" i="6"/>
  <c r="B303" i="6"/>
  <c r="B304" i="6"/>
  <c r="B305" i="6"/>
  <c r="B306" i="6"/>
  <c r="B307" i="6"/>
  <c r="B308" i="6"/>
  <c r="B309" i="6"/>
  <c r="B310" i="6"/>
  <c r="B311" i="6"/>
  <c r="B312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A22" i="486" l="1"/>
  <c r="A23" i="486" s="1"/>
  <c r="A24" i="486" s="1"/>
  <c r="A25" i="486" s="1"/>
  <c r="A26" i="486" s="1"/>
  <c r="B97" i="281"/>
  <c r="B151" i="281" s="1"/>
  <c r="AA5" i="8"/>
  <c r="B41" i="281"/>
  <c r="A21" i="281"/>
  <c r="A23" i="281" s="1"/>
  <c r="A24" i="281" s="1"/>
  <c r="A25" i="281" s="1"/>
  <c r="A26" i="281" s="1"/>
  <c r="A27" i="281" s="1"/>
  <c r="K8" i="3"/>
  <c r="AI5" i="8"/>
  <c r="J8" i="3"/>
  <c r="AE5" i="8"/>
  <c r="B279" i="6"/>
  <c r="A27" i="486" l="1"/>
  <c r="A28" i="486" s="1"/>
  <c r="B91" i="281"/>
  <c r="B145" i="281" s="1"/>
  <c r="A29" i="281"/>
  <c r="A30" i="281" s="1"/>
  <c r="B12" i="63"/>
  <c r="A36" i="486" l="1"/>
  <c r="A37" i="486" s="1"/>
  <c r="A38" i="486" s="1"/>
  <c r="A39" i="486" s="1"/>
  <c r="A40" i="486" s="1"/>
  <c r="A41" i="486" s="1"/>
  <c r="A42" i="486" s="1"/>
  <c r="A43" i="486" s="1"/>
  <c r="A44" i="486" s="1"/>
  <c r="A45" i="486" s="1"/>
  <c r="A46" i="486" s="1"/>
  <c r="A12" i="63"/>
  <c r="A31" i="281"/>
  <c r="A32" i="281" s="1"/>
  <c r="A33" i="281" s="1"/>
  <c r="A35" i="281" s="1"/>
  <c r="A36" i="281" s="1"/>
  <c r="A37" i="281" s="1"/>
  <c r="A38" i="281" s="1"/>
  <c r="A39" i="281" s="1"/>
  <c r="A41" i="281" s="1"/>
  <c r="A42" i="281" s="1"/>
  <c r="A43" i="281" s="1"/>
  <c r="A44" i="281" s="1"/>
  <c r="A45" i="281" s="1"/>
  <c r="A47" i="281" s="1"/>
  <c r="A48" i="281" s="1"/>
  <c r="A49" i="281" s="1"/>
  <c r="A50" i="281" s="1"/>
  <c r="A51" i="281" s="1"/>
  <c r="A53" i="281" s="1"/>
  <c r="A54" i="281" s="1"/>
  <c r="A55" i="281" s="1"/>
  <c r="A56" i="281" s="1"/>
  <c r="C310" i="65"/>
  <c r="C311" i="65"/>
  <c r="C276" i="65"/>
  <c r="C277" i="65"/>
  <c r="C278" i="65"/>
  <c r="C279" i="65"/>
  <c r="C280" i="65"/>
  <c r="C281" i="65"/>
  <c r="C282" i="65"/>
  <c r="C284" i="65"/>
  <c r="C285" i="65"/>
  <c r="C286" i="65"/>
  <c r="C287" i="65"/>
  <c r="C288" i="65"/>
  <c r="C289" i="65"/>
  <c r="C290" i="65"/>
  <c r="C291" i="65"/>
  <c r="C292" i="65"/>
  <c r="C293" i="65"/>
  <c r="C294" i="65"/>
  <c r="C295" i="65"/>
  <c r="C296" i="65"/>
  <c r="C297" i="65"/>
  <c r="C298" i="65"/>
  <c r="C299" i="65"/>
  <c r="C300" i="65"/>
  <c r="C301" i="65"/>
  <c r="C302" i="65"/>
  <c r="C303" i="65"/>
  <c r="C304" i="65"/>
  <c r="C305" i="65"/>
  <c r="C306" i="65"/>
  <c r="C307" i="65"/>
  <c r="C308" i="65"/>
  <c r="C309" i="65"/>
  <c r="B9" i="65"/>
  <c r="C9" i="65"/>
  <c r="D9" i="65"/>
  <c r="E9" i="65" s="1"/>
  <c r="B10" i="65"/>
  <c r="C10" i="65"/>
  <c r="D10" i="65"/>
  <c r="E10" i="65" s="1"/>
  <c r="B11" i="65"/>
  <c r="C11" i="65"/>
  <c r="B16" i="65"/>
  <c r="B17" i="65"/>
  <c r="C17" i="65"/>
  <c r="B43" i="65"/>
  <c r="B44" i="65"/>
  <c r="B54" i="65"/>
  <c r="B56" i="65"/>
  <c r="B57" i="65"/>
  <c r="B64" i="65"/>
  <c r="B91" i="65"/>
  <c r="B102" i="65"/>
  <c r="B106" i="65"/>
  <c r="C107" i="65"/>
  <c r="B108" i="65"/>
  <c r="B109" i="65"/>
  <c r="B114" i="65"/>
  <c r="B116" i="65"/>
  <c r="B117" i="65"/>
  <c r="B118" i="65"/>
  <c r="B119" i="65"/>
  <c r="B129" i="65"/>
  <c r="B130" i="65"/>
  <c r="B144" i="65"/>
  <c r="B145" i="65"/>
  <c r="B155" i="65"/>
  <c r="B157" i="65"/>
  <c r="B158" i="65"/>
  <c r="B159" i="65"/>
  <c r="B166" i="65"/>
  <c r="B167" i="65"/>
  <c r="B173" i="65"/>
  <c r="B174" i="65"/>
  <c r="B180" i="65"/>
  <c r="B182" i="65"/>
  <c r="B183" i="65"/>
  <c r="B196" i="65"/>
  <c r="B198" i="65"/>
  <c r="B199" i="65"/>
  <c r="B247" i="65"/>
  <c r="B249" i="65"/>
  <c r="B250" i="65"/>
  <c r="B251" i="65"/>
  <c r="B256" i="65"/>
  <c r="B257" i="65"/>
  <c r="B263" i="65"/>
  <c r="B265" i="65"/>
  <c r="B266" i="65"/>
  <c r="D8" i="65"/>
  <c r="E8" i="65" s="1"/>
  <c r="C115" i="61"/>
  <c r="B9" i="61"/>
  <c r="C9" i="61"/>
  <c r="B10" i="61"/>
  <c r="C10" i="61"/>
  <c r="B11" i="61"/>
  <c r="C11" i="61"/>
  <c r="B14" i="61"/>
  <c r="C14" i="61"/>
  <c r="C15" i="61"/>
  <c r="B16" i="61"/>
  <c r="B17" i="61"/>
  <c r="C17" i="61"/>
  <c r="B35" i="61"/>
  <c r="C35" i="61"/>
  <c r="B36" i="61"/>
  <c r="C36" i="61"/>
  <c r="B37" i="61"/>
  <c r="C37" i="61"/>
  <c r="B38" i="61"/>
  <c r="C38" i="61"/>
  <c r="B39" i="61"/>
  <c r="C39" i="61"/>
  <c r="B40" i="61"/>
  <c r="C40" i="61"/>
  <c r="C42" i="61"/>
  <c r="B43" i="61"/>
  <c r="B44" i="61"/>
  <c r="B50" i="61"/>
  <c r="C50" i="61"/>
  <c r="B51" i="61"/>
  <c r="C51" i="61"/>
  <c r="B52" i="61"/>
  <c r="C52" i="61"/>
  <c r="C53" i="61"/>
  <c r="B54" i="61"/>
  <c r="C55" i="61"/>
  <c r="B56" i="61"/>
  <c r="B57" i="61"/>
  <c r="C63" i="61"/>
  <c r="B64" i="61"/>
  <c r="C90" i="61"/>
  <c r="B91" i="61"/>
  <c r="C101" i="61"/>
  <c r="B102" i="61"/>
  <c r="B104" i="61"/>
  <c r="C104" i="61"/>
  <c r="C105" i="61"/>
  <c r="B106" i="61"/>
  <c r="C107" i="61"/>
  <c r="B108" i="61"/>
  <c r="B109" i="61"/>
  <c r="B112" i="61"/>
  <c r="C112" i="61"/>
  <c r="C113" i="61"/>
  <c r="B114" i="61"/>
  <c r="B116" i="61"/>
  <c r="B117" i="61"/>
  <c r="B118" i="61"/>
  <c r="B119" i="61"/>
  <c r="B120" i="61"/>
  <c r="C120" i="61"/>
  <c r="B121" i="61"/>
  <c r="C121" i="61"/>
  <c r="B122" i="61"/>
  <c r="C122" i="61"/>
  <c r="B127" i="61"/>
  <c r="C127" i="61"/>
  <c r="C128" i="61"/>
  <c r="B129" i="61"/>
  <c r="B130" i="61"/>
  <c r="B131" i="61"/>
  <c r="C131" i="61"/>
  <c r="B133" i="61"/>
  <c r="C133" i="61"/>
  <c r="B134" i="61"/>
  <c r="C134" i="61"/>
  <c r="B135" i="61"/>
  <c r="C135" i="61"/>
  <c r="B136" i="61"/>
  <c r="C136" i="61"/>
  <c r="B137" i="61"/>
  <c r="C137" i="61"/>
  <c r="B138" i="61"/>
  <c r="C138" i="61"/>
  <c r="B139" i="61"/>
  <c r="C139" i="61"/>
  <c r="B140" i="61"/>
  <c r="C140" i="61"/>
  <c r="B142" i="61"/>
  <c r="C142" i="61"/>
  <c r="C143" i="61"/>
  <c r="B144" i="61"/>
  <c r="B145" i="61"/>
  <c r="B146" i="61"/>
  <c r="C146" i="61"/>
  <c r="B147" i="61"/>
  <c r="C147" i="61"/>
  <c r="B148" i="61"/>
  <c r="C148" i="61"/>
  <c r="B149" i="61"/>
  <c r="C149" i="61"/>
  <c r="B150" i="61"/>
  <c r="C150" i="61"/>
  <c r="B151" i="61"/>
  <c r="C151" i="61"/>
  <c r="B152" i="61"/>
  <c r="C152" i="61"/>
  <c r="B153" i="61"/>
  <c r="C153" i="61"/>
  <c r="C154" i="61"/>
  <c r="B155" i="61"/>
  <c r="C156" i="61"/>
  <c r="B157" i="61"/>
  <c r="B158" i="61"/>
  <c r="B159" i="61"/>
  <c r="B160" i="61"/>
  <c r="C160" i="61"/>
  <c r="B161" i="61"/>
  <c r="C161" i="61"/>
  <c r="B162" i="61"/>
  <c r="C162" i="61"/>
  <c r="B163" i="61"/>
  <c r="C163" i="61"/>
  <c r="B164" i="61"/>
  <c r="C164" i="61"/>
  <c r="C165" i="61"/>
  <c r="B166" i="61"/>
  <c r="B167" i="61"/>
  <c r="B168" i="61"/>
  <c r="C168" i="61"/>
  <c r="B169" i="61"/>
  <c r="C169" i="61"/>
  <c r="B170" i="61"/>
  <c r="C170" i="61"/>
  <c r="C172" i="61"/>
  <c r="B173" i="61"/>
  <c r="B174" i="61"/>
  <c r="B175" i="61"/>
  <c r="C175" i="61"/>
  <c r="B176" i="61"/>
  <c r="C176" i="61"/>
  <c r="B177" i="61"/>
  <c r="C177" i="61"/>
  <c r="B178" i="61"/>
  <c r="C178" i="61"/>
  <c r="C179" i="61"/>
  <c r="B180" i="61"/>
  <c r="C181" i="61"/>
  <c r="B182" i="61"/>
  <c r="B183" i="61"/>
  <c r="B184" i="61"/>
  <c r="C184" i="61"/>
  <c r="B185" i="61"/>
  <c r="C185" i="61"/>
  <c r="B186" i="61"/>
  <c r="C186" i="61"/>
  <c r="B187" i="61"/>
  <c r="C187" i="61"/>
  <c r="B188" i="61"/>
  <c r="C188" i="61"/>
  <c r="B189" i="61"/>
  <c r="C189" i="61"/>
  <c r="B190" i="61"/>
  <c r="C190" i="61"/>
  <c r="B191" i="61"/>
  <c r="C191" i="61"/>
  <c r="B192" i="61"/>
  <c r="C192" i="61"/>
  <c r="B193" i="61"/>
  <c r="C193" i="61"/>
  <c r="B194" i="61"/>
  <c r="C194" i="61"/>
  <c r="C195" i="61"/>
  <c r="B196" i="61"/>
  <c r="C197" i="61"/>
  <c r="B198" i="61"/>
  <c r="B199" i="61"/>
  <c r="C246" i="61"/>
  <c r="B247" i="61"/>
  <c r="C248" i="61"/>
  <c r="B249" i="61"/>
  <c r="B250" i="61"/>
  <c r="B251" i="61"/>
  <c r="B252" i="61"/>
  <c r="C252" i="61"/>
  <c r="B253" i="61"/>
  <c r="C253" i="61"/>
  <c r="C255" i="61"/>
  <c r="B256" i="61"/>
  <c r="B257" i="61"/>
  <c r="B258" i="61"/>
  <c r="C258" i="61"/>
  <c r="B259" i="61"/>
  <c r="C259" i="61"/>
  <c r="B260" i="61"/>
  <c r="C260" i="61"/>
  <c r="B261" i="61"/>
  <c r="C261" i="61"/>
  <c r="C262" i="61"/>
  <c r="B263" i="61"/>
  <c r="C264" i="61"/>
  <c r="B265" i="61"/>
  <c r="B266" i="61"/>
  <c r="B267" i="61"/>
  <c r="C267" i="61"/>
  <c r="B268" i="61"/>
  <c r="C268" i="61"/>
  <c r="B269" i="61"/>
  <c r="C269" i="61"/>
  <c r="B270" i="61"/>
  <c r="C270" i="61"/>
  <c r="B271" i="61"/>
  <c r="C271" i="61"/>
  <c r="B273" i="61"/>
  <c r="C273" i="61"/>
  <c r="C274" i="61"/>
  <c r="D269" i="8"/>
  <c r="E269" i="8" s="1"/>
  <c r="E56" i="8"/>
  <c r="E58" i="8"/>
  <c r="E92" i="8"/>
  <c r="E102" i="8"/>
  <c r="E103" i="8"/>
  <c r="E275" i="8"/>
  <c r="E276" i="8"/>
  <c r="E277" i="8"/>
  <c r="E278" i="8"/>
  <c r="E302" i="8"/>
  <c r="E308" i="8"/>
  <c r="E309" i="8"/>
  <c r="E310" i="8"/>
  <c r="E311" i="8"/>
  <c r="E312" i="8"/>
  <c r="E313" i="8"/>
  <c r="E314" i="8"/>
  <c r="B64" i="8"/>
  <c r="B91" i="8"/>
  <c r="B102" i="8"/>
  <c r="B104" i="8"/>
  <c r="B106" i="8"/>
  <c r="B108" i="8"/>
  <c r="B109" i="8"/>
  <c r="B114" i="8"/>
  <c r="B116" i="8"/>
  <c r="B117" i="8"/>
  <c r="B118" i="8"/>
  <c r="B119" i="8"/>
  <c r="B120" i="8"/>
  <c r="B121" i="8"/>
  <c r="B122" i="8"/>
  <c r="B127" i="8"/>
  <c r="B129" i="8"/>
  <c r="B130" i="8"/>
  <c r="B131" i="8"/>
  <c r="B134" i="8"/>
  <c r="B135" i="8"/>
  <c r="B136" i="8"/>
  <c r="B137" i="8"/>
  <c r="B138" i="8"/>
  <c r="B139" i="8"/>
  <c r="B140" i="8"/>
  <c r="B144" i="8"/>
  <c r="B145" i="8"/>
  <c r="B146" i="8"/>
  <c r="B147" i="8"/>
  <c r="B148" i="8"/>
  <c r="B149" i="8"/>
  <c r="B150" i="8"/>
  <c r="B151" i="8"/>
  <c r="B152" i="8"/>
  <c r="B153" i="8"/>
  <c r="B155" i="8"/>
  <c r="B157" i="8"/>
  <c r="B158" i="8"/>
  <c r="B159" i="8"/>
  <c r="B160" i="8"/>
  <c r="B161" i="8"/>
  <c r="B162" i="8"/>
  <c r="B163" i="8"/>
  <c r="B164" i="8"/>
  <c r="B166" i="8"/>
  <c r="B167" i="8"/>
  <c r="B168" i="8"/>
  <c r="B169" i="8"/>
  <c r="B170" i="8"/>
  <c r="B173" i="8"/>
  <c r="B174" i="8"/>
  <c r="B175" i="8"/>
  <c r="B176" i="8"/>
  <c r="B177" i="8"/>
  <c r="B178" i="8"/>
  <c r="B180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6" i="8"/>
  <c r="B198" i="8"/>
  <c r="B199" i="8"/>
  <c r="B247" i="8"/>
  <c r="B249" i="8"/>
  <c r="B250" i="8"/>
  <c r="B251" i="8"/>
  <c r="B252" i="8"/>
  <c r="B253" i="8"/>
  <c r="B256" i="8"/>
  <c r="B257" i="8"/>
  <c r="B258" i="8"/>
  <c r="B259" i="8"/>
  <c r="B260" i="8"/>
  <c r="B261" i="8"/>
  <c r="B263" i="8"/>
  <c r="B265" i="8"/>
  <c r="B266" i="8"/>
  <c r="B267" i="8"/>
  <c r="B268" i="8"/>
  <c r="B269" i="8"/>
  <c r="B270" i="8"/>
  <c r="B271" i="8"/>
  <c r="B273" i="8"/>
  <c r="E16" i="8"/>
  <c r="E43" i="8"/>
  <c r="E44" i="8"/>
  <c r="E54" i="8"/>
  <c r="B56" i="8"/>
  <c r="B57" i="8"/>
  <c r="B54" i="8"/>
  <c r="B43" i="8"/>
  <c r="B44" i="8"/>
  <c r="B50" i="8"/>
  <c r="B51" i="8"/>
  <c r="B52" i="8"/>
  <c r="B17" i="8"/>
  <c r="B9" i="8"/>
  <c r="B10" i="8"/>
  <c r="B11" i="8"/>
  <c r="B16" i="8"/>
  <c r="B9" i="6"/>
  <c r="B10" i="6"/>
  <c r="B11" i="6"/>
  <c r="B16" i="6"/>
  <c r="B17" i="6"/>
  <c r="B36" i="6"/>
  <c r="B37" i="6"/>
  <c r="B38" i="6"/>
  <c r="B39" i="6"/>
  <c r="B40" i="6"/>
  <c r="B43" i="6"/>
  <c r="B44" i="6"/>
  <c r="B50" i="6"/>
  <c r="B51" i="6"/>
  <c r="B52" i="6"/>
  <c r="B54" i="6"/>
  <c r="B56" i="6"/>
  <c r="B57" i="6"/>
  <c r="B64" i="6"/>
  <c r="B8" i="8"/>
  <c r="C8" i="8"/>
  <c r="B258" i="6"/>
  <c r="B259" i="6"/>
  <c r="B260" i="6"/>
  <c r="B261" i="6"/>
  <c r="E256" i="6"/>
  <c r="E257" i="6"/>
  <c r="B251" i="6"/>
  <c r="B252" i="6"/>
  <c r="B192" i="6"/>
  <c r="B193" i="6"/>
  <c r="B194" i="6"/>
  <c r="B190" i="6"/>
  <c r="B191" i="6"/>
  <c r="B184" i="6"/>
  <c r="B185" i="6"/>
  <c r="B186" i="6"/>
  <c r="B187" i="6"/>
  <c r="B188" i="6"/>
  <c r="B189" i="6"/>
  <c r="E173" i="6"/>
  <c r="E174" i="6"/>
  <c r="E180" i="6"/>
  <c r="B175" i="6"/>
  <c r="B176" i="6"/>
  <c r="B177" i="6"/>
  <c r="B178" i="6"/>
  <c r="B173" i="6"/>
  <c r="B174" i="6"/>
  <c r="B168" i="6"/>
  <c r="B169" i="6"/>
  <c r="B170" i="6"/>
  <c r="B121" i="6"/>
  <c r="B122" i="6"/>
  <c r="B127" i="6"/>
  <c r="B118" i="6"/>
  <c r="B113" i="60"/>
  <c r="B106" i="6"/>
  <c r="A14" i="63" l="1"/>
  <c r="A15" i="63" s="1"/>
  <c r="C96" i="65"/>
  <c r="C95" i="65"/>
  <c r="C94" i="65"/>
  <c r="C93" i="65"/>
  <c r="B96" i="65"/>
  <c r="B95" i="65"/>
  <c r="B94" i="65"/>
  <c r="B93" i="65"/>
  <c r="A47" i="486"/>
  <c r="A48" i="486" s="1"/>
  <c r="C96" i="60"/>
  <c r="C96" i="8"/>
  <c r="C96" i="6"/>
  <c r="C95" i="60"/>
  <c r="C95" i="8"/>
  <c r="C95" i="6"/>
  <c r="C94" i="60"/>
  <c r="C94" i="6"/>
  <c r="C94" i="8"/>
  <c r="C93" i="60"/>
  <c r="C93" i="6"/>
  <c r="C93" i="8"/>
  <c r="B96" i="60"/>
  <c r="B95" i="60"/>
  <c r="B94" i="60"/>
  <c r="B93" i="60"/>
  <c r="B246" i="60"/>
  <c r="C96" i="460"/>
  <c r="C93" i="460"/>
  <c r="C94" i="460"/>
  <c r="C95" i="460"/>
  <c r="B94" i="460"/>
  <c r="B113" i="460"/>
  <c r="B96" i="460"/>
  <c r="B93" i="460"/>
  <c r="B246" i="460"/>
  <c r="B95" i="460"/>
  <c r="B113" i="6"/>
  <c r="B75" i="61"/>
  <c r="B75" i="8"/>
  <c r="B65" i="65"/>
  <c r="B65" i="8"/>
  <c r="B246" i="61"/>
  <c r="B246" i="8"/>
  <c r="B113" i="61"/>
  <c r="B113" i="8"/>
  <c r="C96" i="61"/>
  <c r="C95" i="61"/>
  <c r="C94" i="61"/>
  <c r="C93" i="61"/>
  <c r="C75" i="61"/>
  <c r="C65" i="65"/>
  <c r="B96" i="61"/>
  <c r="B96" i="8"/>
  <c r="B95" i="61"/>
  <c r="B95" i="8"/>
  <c r="B94" i="61"/>
  <c r="B94" i="8"/>
  <c r="B93" i="61"/>
  <c r="B93" i="8"/>
  <c r="A16" i="63" l="1"/>
  <c r="A17" i="63" s="1"/>
  <c r="A49" i="486"/>
  <c r="A50" i="486" s="1"/>
  <c r="A51" i="486" s="1"/>
  <c r="A52" i="486" s="1"/>
  <c r="A53" i="486" s="1"/>
  <c r="A54" i="486" s="1"/>
  <c r="A55" i="486" s="1"/>
  <c r="A56" i="486" s="1"/>
  <c r="B59" i="2"/>
  <c r="B59" i="564" l="1"/>
  <c r="B59" i="563"/>
  <c r="B59" i="562"/>
  <c r="B59" i="561"/>
  <c r="B59" i="559"/>
  <c r="B59" i="560"/>
  <c r="A18" i="63"/>
  <c r="B202" i="2"/>
  <c r="B59" i="65"/>
  <c r="B59" i="60"/>
  <c r="B59" i="460"/>
  <c r="B59" i="61"/>
  <c r="B59" i="8"/>
  <c r="B59" i="6"/>
  <c r="B202" i="564" l="1"/>
  <c r="B202" i="563"/>
  <c r="B202" i="562"/>
  <c r="B202" i="561"/>
  <c r="B202" i="560"/>
  <c r="B202" i="559"/>
  <c r="A20" i="63"/>
  <c r="A21" i="63" s="1"/>
  <c r="A22" i="63" s="1"/>
  <c r="B202" i="8"/>
  <c r="B202" i="460"/>
  <c r="B202" i="61"/>
  <c r="B202" i="65"/>
  <c r="B202" i="60"/>
  <c r="B202" i="6"/>
  <c r="C275" i="65"/>
  <c r="B275" i="65"/>
  <c r="C275" i="61"/>
  <c r="B275" i="61"/>
  <c r="A23" i="63" l="1"/>
  <c r="A24" i="63" s="1"/>
  <c r="E308" i="6"/>
  <c r="E309" i="6"/>
  <c r="E310" i="6"/>
  <c r="E311" i="6"/>
  <c r="E312" i="6"/>
  <c r="A25" i="63" l="1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120" i="6"/>
  <c r="B161" i="6" l="1"/>
  <c r="B162" i="6"/>
  <c r="B163" i="6"/>
  <c r="B164" i="6"/>
  <c r="B160" i="6"/>
  <c r="B53" i="2" l="1"/>
  <c r="B53" i="564" l="1"/>
  <c r="B53" i="563"/>
  <c r="B53" i="562"/>
  <c r="B53" i="561"/>
  <c r="B53" i="560"/>
  <c r="B53" i="559"/>
  <c r="A53" i="2"/>
  <c r="B53" i="65"/>
  <c r="B244" i="2"/>
  <c r="B53" i="60"/>
  <c r="B53" i="460"/>
  <c r="B53" i="61"/>
  <c r="B53" i="8"/>
  <c r="B53" i="6"/>
  <c r="B93" i="6"/>
  <c r="B94" i="6"/>
  <c r="B95" i="6"/>
  <c r="B96" i="6"/>
  <c r="B65" i="6"/>
  <c r="B75" i="6"/>
  <c r="A53" i="564" l="1"/>
  <c r="A53" i="563"/>
  <c r="A53" i="562"/>
  <c r="A53" i="561"/>
  <c r="A53" i="560"/>
  <c r="A53" i="559"/>
  <c r="B244" i="564"/>
  <c r="B244" i="563"/>
  <c r="B244" i="562"/>
  <c r="B244" i="561"/>
  <c r="B244" i="560"/>
  <c r="B244" i="559"/>
  <c r="A53" i="8"/>
  <c r="A53" i="6"/>
  <c r="B244" i="65"/>
  <c r="B244" i="460"/>
  <c r="B244" i="61"/>
  <c r="B244" i="60"/>
  <c r="B244" i="8"/>
  <c r="B244" i="6"/>
  <c r="L14" i="1" l="1"/>
  <c r="AM5" i="8" s="1"/>
  <c r="B55" i="2"/>
  <c r="B58" i="2"/>
  <c r="B92" i="2"/>
  <c r="B101" i="2"/>
  <c r="B107" i="2"/>
  <c r="B115" i="2"/>
  <c r="B128" i="2"/>
  <c r="B156" i="2"/>
  <c r="B165" i="2"/>
  <c r="B172" i="2"/>
  <c r="B179" i="2"/>
  <c r="B181" i="2"/>
  <c r="B195" i="60"/>
  <c r="B197" i="2"/>
  <c r="B248" i="2"/>
  <c r="B255" i="2"/>
  <c r="B262" i="2"/>
  <c r="B264" i="2"/>
  <c r="B274" i="2"/>
  <c r="G6" i="8"/>
  <c r="H6" i="8"/>
  <c r="B278" i="8"/>
  <c r="B279" i="8"/>
  <c r="B313" i="8"/>
  <c r="B314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R2" i="2"/>
  <c r="G6" i="6"/>
  <c r="B278" i="6"/>
  <c r="B313" i="6"/>
  <c r="B314" i="6"/>
  <c r="H6" i="6"/>
  <c r="I6" i="6"/>
  <c r="J6" i="6"/>
  <c r="K6" i="6"/>
  <c r="L6" i="6"/>
  <c r="M6" i="6"/>
  <c r="N6" i="6"/>
  <c r="C59" i="2"/>
  <c r="B275" i="8"/>
  <c r="B276" i="8"/>
  <c r="B277" i="8"/>
  <c r="B330" i="65"/>
  <c r="I6" i="2"/>
  <c r="B158" i="281"/>
  <c r="B26" i="63"/>
  <c r="A26" i="63" s="1"/>
  <c r="B34" i="63"/>
  <c r="B59" i="63"/>
  <c r="E54" i="6"/>
  <c r="E56" i="6"/>
  <c r="E57" i="6"/>
  <c r="E58" i="6"/>
  <c r="E64" i="6"/>
  <c r="E91" i="6"/>
  <c r="E92" i="6"/>
  <c r="E102" i="6"/>
  <c r="E103" i="6"/>
  <c r="E108" i="6"/>
  <c r="E109" i="6"/>
  <c r="E114" i="6"/>
  <c r="E116" i="6"/>
  <c r="E117" i="6"/>
  <c r="E118" i="6"/>
  <c r="E119" i="6"/>
  <c r="E129" i="6"/>
  <c r="E155" i="6"/>
  <c r="E157" i="6"/>
  <c r="E158" i="6"/>
  <c r="E159" i="6"/>
  <c r="E166" i="6"/>
  <c r="E167" i="6"/>
  <c r="E182" i="6"/>
  <c r="E183" i="6"/>
  <c r="E196" i="6"/>
  <c r="E198" i="6"/>
  <c r="E199" i="6"/>
  <c r="E247" i="6"/>
  <c r="E249" i="6"/>
  <c r="E250" i="6"/>
  <c r="E251" i="6"/>
  <c r="E263" i="6"/>
  <c r="E265" i="6"/>
  <c r="E266" i="6"/>
  <c r="E269" i="6"/>
  <c r="E275" i="6"/>
  <c r="E277" i="6"/>
  <c r="E278" i="6"/>
  <c r="E313" i="6"/>
  <c r="E314" i="6"/>
  <c r="B1" i="2"/>
  <c r="B1" i="486" s="1"/>
  <c r="B2" i="2"/>
  <c r="B2" i="486" s="1"/>
  <c r="B3" i="2"/>
  <c r="B3" i="486" s="1"/>
  <c r="H6" i="390"/>
  <c r="D316" i="65"/>
  <c r="E316" i="65" s="1"/>
  <c r="E42" i="63"/>
  <c r="M14" i="1"/>
  <c r="N14" i="1"/>
  <c r="O14" i="1"/>
  <c r="D8" i="3"/>
  <c r="E8" i="3"/>
  <c r="C6" i="390" s="1"/>
  <c r="F8" i="3"/>
  <c r="G8" i="3"/>
  <c r="B12" i="3" s="1"/>
  <c r="H8" i="3"/>
  <c r="I8" i="3"/>
  <c r="G6" i="390" s="1"/>
  <c r="BJ6" i="8"/>
  <c r="I6" i="390"/>
  <c r="L8" i="3"/>
  <c r="E3" i="68"/>
  <c r="E4" i="68"/>
  <c r="E5" i="68"/>
  <c r="A33" i="3"/>
  <c r="A34" i="3"/>
  <c r="A35" i="3"/>
  <c r="L31" i="3"/>
  <c r="K31" i="3"/>
  <c r="J31" i="3"/>
  <c r="I31" i="3"/>
  <c r="H31" i="3"/>
  <c r="F31" i="3"/>
  <c r="E31" i="3"/>
  <c r="D31" i="3"/>
  <c r="B315" i="8"/>
  <c r="B315" i="6"/>
  <c r="G7" i="281"/>
  <c r="A19" i="68"/>
  <c r="A14" i="68"/>
  <c r="A10" i="68"/>
  <c r="A11" i="68"/>
  <c r="A5" i="68" s="1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B314" i="65"/>
  <c r="D277" i="65"/>
  <c r="E277" i="65" s="1"/>
  <c r="D276" i="65"/>
  <c r="E276" i="65" s="1"/>
  <c r="B275" i="6"/>
  <c r="B276" i="6"/>
  <c r="B277" i="6"/>
  <c r="B8" i="6"/>
  <c r="A9" i="68"/>
  <c r="C332" i="65"/>
  <c r="B332" i="65"/>
  <c r="C331" i="65"/>
  <c r="B331" i="65"/>
  <c r="C330" i="65"/>
  <c r="C316" i="65"/>
  <c r="B316" i="65"/>
  <c r="C276" i="61"/>
  <c r="B276" i="61"/>
  <c r="B266" i="6"/>
  <c r="B267" i="6"/>
  <c r="B268" i="6"/>
  <c r="B269" i="6"/>
  <c r="B270" i="6"/>
  <c r="B271" i="6"/>
  <c r="B273" i="6"/>
  <c r="B117" i="6"/>
  <c r="B247" i="6"/>
  <c r="B102" i="6"/>
  <c r="A28" i="68"/>
  <c r="F17" i="68"/>
  <c r="G17" i="68"/>
  <c r="F24" i="68"/>
  <c r="A29" i="68"/>
  <c r="B265" i="6"/>
  <c r="B263" i="6"/>
  <c r="B257" i="6"/>
  <c r="B256" i="6"/>
  <c r="B250" i="6"/>
  <c r="B249" i="6"/>
  <c r="B199" i="6"/>
  <c r="B198" i="6"/>
  <c r="B196" i="6"/>
  <c r="B183" i="6"/>
  <c r="B182" i="6"/>
  <c r="B180" i="6"/>
  <c r="B167" i="6"/>
  <c r="B166" i="6"/>
  <c r="B159" i="6"/>
  <c r="B158" i="6"/>
  <c r="B157" i="6"/>
  <c r="B155" i="6"/>
  <c r="B129" i="6"/>
  <c r="B119" i="6"/>
  <c r="B116" i="6"/>
  <c r="B114" i="6"/>
  <c r="B109" i="6"/>
  <c r="B108" i="6"/>
  <c r="B91" i="6"/>
  <c r="B104" i="6"/>
  <c r="K6" i="60"/>
  <c r="I59" i="2"/>
  <c r="I202" i="2" s="1"/>
  <c r="J59" i="2"/>
  <c r="H59" i="2"/>
  <c r="O22" i="1"/>
  <c r="H22" i="1"/>
  <c r="L22" i="1"/>
  <c r="D22" i="1"/>
  <c r="E22" i="1"/>
  <c r="I22" i="1"/>
  <c r="M22" i="1"/>
  <c r="F22" i="1"/>
  <c r="J22" i="1"/>
  <c r="N22" i="1"/>
  <c r="G22" i="1"/>
  <c r="K22" i="1"/>
  <c r="J8" i="68"/>
  <c r="I8" i="68"/>
  <c r="H8" i="68"/>
  <c r="G8" i="68"/>
  <c r="F8" i="68"/>
  <c r="E8" i="68"/>
  <c r="D8" i="68"/>
  <c r="C8" i="68"/>
  <c r="B8" i="68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B8" i="65"/>
  <c r="B8" i="61"/>
  <c r="C9" i="3"/>
  <c r="B2" i="63"/>
  <c r="B1" i="63"/>
  <c r="B3" i="65"/>
  <c r="B2" i="65"/>
  <c r="B1" i="65"/>
  <c r="B3" i="61"/>
  <c r="B2" i="61"/>
  <c r="B1" i="61"/>
  <c r="B3" i="60"/>
  <c r="B2" i="60"/>
  <c r="B1" i="60"/>
  <c r="B1" i="8"/>
  <c r="C8" i="65"/>
  <c r="C8" i="61"/>
  <c r="K6" i="61"/>
  <c r="J6" i="61"/>
  <c r="I6" i="61"/>
  <c r="H6" i="61"/>
  <c r="G6" i="61"/>
  <c r="A9" i="3"/>
  <c r="A10" i="3"/>
  <c r="A11" i="3"/>
  <c r="A12" i="3"/>
  <c r="A13" i="3"/>
  <c r="A14" i="3"/>
  <c r="A8" i="3"/>
  <c r="A8" i="1"/>
  <c r="K6" i="63"/>
  <c r="J6" i="63"/>
  <c r="I6" i="63"/>
  <c r="H6" i="63"/>
  <c r="G6" i="63"/>
  <c r="J6" i="60"/>
  <c r="I6" i="60"/>
  <c r="H6" i="60"/>
  <c r="G6" i="60"/>
  <c r="B2" i="6"/>
  <c r="B1" i="6"/>
  <c r="C3" i="1"/>
  <c r="C2" i="1"/>
  <c r="B2" i="484" s="1"/>
  <c r="C1" i="1"/>
  <c r="B1" i="484" s="1"/>
  <c r="B2" i="3"/>
  <c r="B2" i="491" s="1"/>
  <c r="B3" i="3"/>
  <c r="B3" i="491" s="1"/>
  <c r="B1" i="3"/>
  <c r="B1" i="491" s="1"/>
  <c r="C13" i="3"/>
  <c r="C14" i="3"/>
  <c r="C15" i="3"/>
  <c r="C20" i="3"/>
  <c r="C8" i="6"/>
  <c r="C12" i="3"/>
  <c r="C11" i="3"/>
  <c r="C10" i="3"/>
  <c r="L21" i="1"/>
  <c r="K21" i="1"/>
  <c r="J21" i="1"/>
  <c r="I21" i="1"/>
  <c r="H21" i="1"/>
  <c r="G21" i="1"/>
  <c r="F21" i="1"/>
  <c r="E21" i="1"/>
  <c r="D21" i="1"/>
  <c r="AP6" i="8" l="1"/>
  <c r="E13" i="68"/>
  <c r="F13" i="68"/>
  <c r="AO6" i="8"/>
  <c r="AN6" i="8"/>
  <c r="AM6" i="8"/>
  <c r="C13" i="68"/>
  <c r="I13" i="68"/>
  <c r="O6" i="6"/>
  <c r="D5" i="562"/>
  <c r="D5" i="564"/>
  <c r="D5" i="560"/>
  <c r="D5" i="563"/>
  <c r="D5" i="561"/>
  <c r="D5" i="559"/>
  <c r="B248" i="564"/>
  <c r="B248" i="563"/>
  <c r="B248" i="562"/>
  <c r="B248" i="561"/>
  <c r="B248" i="560"/>
  <c r="B248" i="559"/>
  <c r="B128" i="564"/>
  <c r="B128" i="563"/>
  <c r="B128" i="562"/>
  <c r="B128" i="561"/>
  <c r="B128" i="560"/>
  <c r="B128" i="559"/>
  <c r="B197" i="564"/>
  <c r="B197" i="563"/>
  <c r="B197" i="562"/>
  <c r="B197" i="561"/>
  <c r="B197" i="560"/>
  <c r="B197" i="559"/>
  <c r="B115" i="564"/>
  <c r="B115" i="563"/>
  <c r="B115" i="562"/>
  <c r="B115" i="561"/>
  <c r="B115" i="560"/>
  <c r="B115" i="559"/>
  <c r="B107" i="564"/>
  <c r="B107" i="563"/>
  <c r="B107" i="562"/>
  <c r="B107" i="561"/>
  <c r="B107" i="560"/>
  <c r="B107" i="559"/>
  <c r="B181" i="564"/>
  <c r="B181" i="563"/>
  <c r="B181" i="562"/>
  <c r="B181" i="561"/>
  <c r="B181" i="560"/>
  <c r="B181" i="559"/>
  <c r="B101" i="564"/>
  <c r="B101" i="563"/>
  <c r="B101" i="562"/>
  <c r="B101" i="561"/>
  <c r="B101" i="560"/>
  <c r="B101" i="559"/>
  <c r="B274" i="564"/>
  <c r="B274" i="563"/>
  <c r="B274" i="562"/>
  <c r="B274" i="561"/>
  <c r="B274" i="559"/>
  <c r="B274" i="560"/>
  <c r="B179" i="564"/>
  <c r="B179" i="563"/>
  <c r="B179" i="562"/>
  <c r="B179" i="561"/>
  <c r="B179" i="560"/>
  <c r="B179" i="559"/>
  <c r="B92" i="563"/>
  <c r="B92" i="564"/>
  <c r="B92" i="562"/>
  <c r="B92" i="561"/>
  <c r="B92" i="560"/>
  <c r="B92" i="559"/>
  <c r="C59" i="563"/>
  <c r="C59" i="564"/>
  <c r="C59" i="562"/>
  <c r="C59" i="561"/>
  <c r="C59" i="560"/>
  <c r="C59" i="559"/>
  <c r="B264" i="564"/>
  <c r="B264" i="563"/>
  <c r="B264" i="562"/>
  <c r="B264" i="561"/>
  <c r="B264" i="560"/>
  <c r="B264" i="559"/>
  <c r="B172" i="564"/>
  <c r="B172" i="562"/>
  <c r="B172" i="563"/>
  <c r="B172" i="561"/>
  <c r="B172" i="560"/>
  <c r="B172" i="559"/>
  <c r="B58" i="564"/>
  <c r="B58" i="563"/>
  <c r="B58" i="562"/>
  <c r="B58" i="561"/>
  <c r="B58" i="560"/>
  <c r="B58" i="559"/>
  <c r="B262" i="564"/>
  <c r="B262" i="563"/>
  <c r="B262" i="562"/>
  <c r="B262" i="561"/>
  <c r="B262" i="560"/>
  <c r="B262" i="559"/>
  <c r="B165" i="564"/>
  <c r="B165" i="563"/>
  <c r="B165" i="562"/>
  <c r="B165" i="561"/>
  <c r="B165" i="560"/>
  <c r="B165" i="559"/>
  <c r="B55" i="564"/>
  <c r="B55" i="563"/>
  <c r="B55" i="562"/>
  <c r="B55" i="561"/>
  <c r="B55" i="560"/>
  <c r="B55" i="559"/>
  <c r="B255" i="564"/>
  <c r="B255" i="563"/>
  <c r="B255" i="562"/>
  <c r="B255" i="561"/>
  <c r="B255" i="560"/>
  <c r="B255" i="559"/>
  <c r="B156" i="564"/>
  <c r="B156" i="562"/>
  <c r="B156" i="563"/>
  <c r="B156" i="561"/>
  <c r="B156" i="560"/>
  <c r="B156" i="559"/>
  <c r="A58" i="2"/>
  <c r="A55" i="2"/>
  <c r="A61" i="2"/>
  <c r="A62" i="2"/>
  <c r="A59" i="2"/>
  <c r="A57" i="2"/>
  <c r="A60" i="2"/>
  <c r="A28" i="63"/>
  <c r="A30" i="63" s="1"/>
  <c r="A31" i="63" s="1"/>
  <c r="A33" i="63" s="1"/>
  <c r="A34" i="63" s="1"/>
  <c r="A35" i="63" s="1"/>
  <c r="A36" i="63" s="1"/>
  <c r="A37" i="63" s="1"/>
  <c r="A38" i="63" s="1"/>
  <c r="A40" i="63" s="1"/>
  <c r="A42" i="63" s="1"/>
  <c r="A43" i="63" s="1"/>
  <c r="A44" i="63" s="1"/>
  <c r="A45" i="63" s="1"/>
  <c r="A47" i="63" s="1"/>
  <c r="A48" i="63" s="1"/>
  <c r="A49" i="63" s="1"/>
  <c r="A50" i="63" s="1"/>
  <c r="A51" i="63" s="1"/>
  <c r="A52" i="63" s="1"/>
  <c r="C202" i="2"/>
  <c r="C202" i="61" s="1"/>
  <c r="J202" i="2"/>
  <c r="H202" i="2"/>
  <c r="D326" i="65"/>
  <c r="BD6" i="8"/>
  <c r="B9" i="3"/>
  <c r="J15" i="68"/>
  <c r="J6" i="390"/>
  <c r="B274" i="65"/>
  <c r="B181" i="65"/>
  <c r="B128" i="65"/>
  <c r="C59" i="65"/>
  <c r="B264" i="65"/>
  <c r="B179" i="65"/>
  <c r="B115" i="65"/>
  <c r="B255" i="65"/>
  <c r="B165" i="65"/>
  <c r="B55" i="65"/>
  <c r="B248" i="65"/>
  <c r="B101" i="65"/>
  <c r="B262" i="65"/>
  <c r="B172" i="65"/>
  <c r="B197" i="65"/>
  <c r="B15" i="65"/>
  <c r="B156" i="65"/>
  <c r="B181" i="6"/>
  <c r="B5" i="281" a="1"/>
  <c r="B5" i="281" s="1"/>
  <c r="B4" i="6" a="1"/>
  <c r="B4" i="6" s="1"/>
  <c r="B4" i="485" a="1"/>
  <c r="B4" i="485" s="1"/>
  <c r="B4" i="491" a="1"/>
  <c r="B4" i="491" s="1"/>
  <c r="B4" i="2" a="1"/>
  <c r="B4" i="2" s="1"/>
  <c r="B4" i="65" a="1"/>
  <c r="B4" i="65" s="1"/>
  <c r="B4" i="486" a="1"/>
  <c r="B4" i="486" s="1"/>
  <c r="C4" i="1" a="1"/>
  <c r="C4" i="1" s="1"/>
  <c r="B4" i="63" a="1"/>
  <c r="B4" i="63" s="1"/>
  <c r="B4" i="3" a="1"/>
  <c r="B4" i="3" s="1"/>
  <c r="B4" i="8" a="1"/>
  <c r="B4" i="8" s="1"/>
  <c r="B206" i="2"/>
  <c r="C5" i="68"/>
  <c r="C3" i="68"/>
  <c r="C4" i="68"/>
  <c r="D5" i="68"/>
  <c r="D3" i="68"/>
  <c r="D4" i="68"/>
  <c r="F4" i="68"/>
  <c r="F3" i="68"/>
  <c r="F5" i="68"/>
  <c r="A4" i="68"/>
  <c r="B14" i="68"/>
  <c r="G4" i="68"/>
  <c r="G5" i="68"/>
  <c r="G3" i="68"/>
  <c r="B5" i="68"/>
  <c r="B4" i="68"/>
  <c r="B3" i="68"/>
  <c r="H5" i="68"/>
  <c r="H4" i="68"/>
  <c r="H3" i="68"/>
  <c r="A3" i="68"/>
  <c r="B13" i="68"/>
  <c r="I3" i="68"/>
  <c r="I4" i="68"/>
  <c r="I5" i="68"/>
  <c r="J3" i="68"/>
  <c r="J4" i="68"/>
  <c r="J5" i="68"/>
  <c r="G14" i="68"/>
  <c r="AX6" i="8"/>
  <c r="AU5" i="8"/>
  <c r="AQ6" i="8"/>
  <c r="AQ5" i="8"/>
  <c r="AR6" i="8"/>
  <c r="AY6" i="8"/>
  <c r="AY5" i="8"/>
  <c r="C38" i="281"/>
  <c r="C37" i="281"/>
  <c r="C49" i="281"/>
  <c r="C50" i="281"/>
  <c r="C48" i="281"/>
  <c r="C42" i="281"/>
  <c r="C44" i="281"/>
  <c r="C43" i="281"/>
  <c r="B57" i="281"/>
  <c r="A57" i="281" s="1"/>
  <c r="A59" i="281" s="1"/>
  <c r="A61" i="281" s="1"/>
  <c r="A62" i="281" s="1"/>
  <c r="A63" i="281" s="1"/>
  <c r="A64" i="281" s="1"/>
  <c r="A65" i="281" s="1"/>
  <c r="A67" i="281" s="1"/>
  <c r="A68" i="281" s="1"/>
  <c r="A69" i="281" s="1"/>
  <c r="A70" i="281" s="1"/>
  <c r="A71" i="281" s="1"/>
  <c r="A73" i="281" s="1"/>
  <c r="A74" i="281" s="1"/>
  <c r="A75" i="281" s="1"/>
  <c r="B264" i="60"/>
  <c r="B262" i="60"/>
  <c r="B172" i="60"/>
  <c r="B107" i="60"/>
  <c r="B115" i="60"/>
  <c r="B255" i="60"/>
  <c r="B165" i="60"/>
  <c r="B103" i="60"/>
  <c r="B58" i="60"/>
  <c r="B248" i="60"/>
  <c r="B156" i="60"/>
  <c r="B101" i="60"/>
  <c r="C59" i="60"/>
  <c r="C59" i="8"/>
  <c r="C59" i="6"/>
  <c r="B179" i="60"/>
  <c r="B197" i="60"/>
  <c r="B92" i="60"/>
  <c r="B15" i="60"/>
  <c r="B274" i="60"/>
  <c r="B181" i="60"/>
  <c r="B128" i="60"/>
  <c r="B55" i="60"/>
  <c r="B107" i="6"/>
  <c r="B264" i="6"/>
  <c r="B115" i="6"/>
  <c r="B103" i="6"/>
  <c r="P6" i="6"/>
  <c r="K17" i="68"/>
  <c r="L8" i="68"/>
  <c r="L13" i="68" s="1"/>
  <c r="K2" i="68"/>
  <c r="M31" i="3"/>
  <c r="M21" i="1"/>
  <c r="F28" i="68"/>
  <c r="K8" i="68"/>
  <c r="K13" i="68" s="1"/>
  <c r="C59" i="460"/>
  <c r="C62" i="460"/>
  <c r="BH6" i="8"/>
  <c r="N21" i="1"/>
  <c r="A34" i="68"/>
  <c r="Q6" i="6"/>
  <c r="F29" i="68"/>
  <c r="N31" i="3"/>
  <c r="L17" i="68"/>
  <c r="L2" i="68"/>
  <c r="I14" i="68"/>
  <c r="A33" i="68"/>
  <c r="J14" i="68"/>
  <c r="J13" i="68"/>
  <c r="B181" i="460"/>
  <c r="B55" i="460"/>
  <c r="B262" i="460"/>
  <c r="B172" i="460"/>
  <c r="B128" i="460"/>
  <c r="B274" i="460"/>
  <c r="B255" i="460"/>
  <c r="B165" i="460"/>
  <c r="B115" i="460"/>
  <c r="B42" i="460"/>
  <c r="B195" i="460"/>
  <c r="B92" i="460"/>
  <c r="B179" i="460"/>
  <c r="B248" i="460"/>
  <c r="B156" i="460"/>
  <c r="B107" i="460"/>
  <c r="B154" i="460"/>
  <c r="B103" i="460"/>
  <c r="B58" i="460"/>
  <c r="B264" i="460"/>
  <c r="B197" i="460"/>
  <c r="B143" i="460"/>
  <c r="B101" i="460"/>
  <c r="B62" i="460"/>
  <c r="B15" i="460"/>
  <c r="R6" i="6"/>
  <c r="M8" i="68"/>
  <c r="M13" i="68" s="1"/>
  <c r="O21" i="1"/>
  <c r="M2" i="68"/>
  <c r="A35" i="68"/>
  <c r="G13" i="68"/>
  <c r="I15" i="68"/>
  <c r="C32" i="281"/>
  <c r="O31" i="3"/>
  <c r="M17" i="68"/>
  <c r="E15" i="68"/>
  <c r="E14" i="68"/>
  <c r="F30" i="68"/>
  <c r="C14" i="68"/>
  <c r="N8" i="3"/>
  <c r="C15" i="68"/>
  <c r="M8" i="3"/>
  <c r="O8" i="3"/>
  <c r="C19" i="281"/>
  <c r="C18" i="281"/>
  <c r="C20" i="281"/>
  <c r="C14" i="281"/>
  <c r="C64" i="281" s="1"/>
  <c r="C118" i="281" s="1"/>
  <c r="F14" i="68"/>
  <c r="F15" i="68"/>
  <c r="BL6" i="8"/>
  <c r="AW6" i="8"/>
  <c r="AV6" i="8"/>
  <c r="AU6" i="8"/>
  <c r="BB6" i="8"/>
  <c r="AT6" i="8"/>
  <c r="BA6" i="8"/>
  <c r="AS6" i="8"/>
  <c r="AZ6" i="8"/>
  <c r="BI6" i="8"/>
  <c r="B264" i="61"/>
  <c r="B264" i="8"/>
  <c r="B181" i="61"/>
  <c r="B181" i="8"/>
  <c r="B92" i="6"/>
  <c r="B92" i="65"/>
  <c r="B92" i="61"/>
  <c r="B92" i="8"/>
  <c r="B58" i="65"/>
  <c r="B58" i="61"/>
  <c r="B58" i="8"/>
  <c r="B58" i="6"/>
  <c r="B262" i="61"/>
  <c r="B262" i="6"/>
  <c r="B262" i="8"/>
  <c r="B179" i="61"/>
  <c r="B179" i="6"/>
  <c r="B179" i="8"/>
  <c r="B55" i="61"/>
  <c r="B55" i="8"/>
  <c r="B55" i="6"/>
  <c r="B255" i="61"/>
  <c r="B255" i="8"/>
  <c r="B255" i="6"/>
  <c r="B172" i="61"/>
  <c r="B172" i="8"/>
  <c r="B172" i="6"/>
  <c r="B128" i="61"/>
  <c r="B128" i="8"/>
  <c r="B195" i="61"/>
  <c r="B195" i="8"/>
  <c r="B195" i="6"/>
  <c r="C59" i="61"/>
  <c r="B248" i="61"/>
  <c r="B248" i="8"/>
  <c r="B165" i="61"/>
  <c r="B165" i="8"/>
  <c r="B115" i="61"/>
  <c r="B115" i="8"/>
  <c r="B42" i="61"/>
  <c r="B42" i="6"/>
  <c r="B42" i="8"/>
  <c r="B156" i="61"/>
  <c r="B156" i="8"/>
  <c r="B107" i="65"/>
  <c r="B107" i="61"/>
  <c r="B107" i="8"/>
  <c r="B274" i="6"/>
  <c r="B274" i="61"/>
  <c r="B274" i="8"/>
  <c r="C62" i="61"/>
  <c r="B197" i="61"/>
  <c r="B197" i="8"/>
  <c r="B154" i="61"/>
  <c r="B154" i="8"/>
  <c r="B103" i="65"/>
  <c r="B103" i="61"/>
  <c r="B103" i="8"/>
  <c r="B15" i="61"/>
  <c r="B15" i="6"/>
  <c r="B15" i="8"/>
  <c r="B143" i="61"/>
  <c r="B143" i="8"/>
  <c r="B101" i="61"/>
  <c r="B101" i="8"/>
  <c r="B62" i="61"/>
  <c r="B62" i="8"/>
  <c r="B62" i="6"/>
  <c r="B101" i="6"/>
  <c r="D65" i="65"/>
  <c r="B156" i="6"/>
  <c r="B154" i="6"/>
  <c r="B197" i="6"/>
  <c r="B128" i="6"/>
  <c r="B248" i="6"/>
  <c r="B165" i="6"/>
  <c r="B107" i="281"/>
  <c r="B15" i="68"/>
  <c r="B63" i="2"/>
  <c r="B11" i="3"/>
  <c r="BF6" i="8"/>
  <c r="D6" i="390"/>
  <c r="H15" i="68"/>
  <c r="H14" i="68"/>
  <c r="C30" i="281"/>
  <c r="C12" i="281"/>
  <c r="C62" i="281" s="1"/>
  <c r="C116" i="281" s="1"/>
  <c r="C26" i="281"/>
  <c r="C25" i="281"/>
  <c r="C24" i="281"/>
  <c r="C31" i="281"/>
  <c r="H13" i="68"/>
  <c r="D15" i="68"/>
  <c r="D13" i="68"/>
  <c r="D14" i="68"/>
  <c r="BK6" i="8"/>
  <c r="G15" i="68"/>
  <c r="B10" i="3"/>
  <c r="E6" i="390"/>
  <c r="F6" i="390"/>
  <c r="BG6" i="8"/>
  <c r="B6" i="390"/>
  <c r="BE6" i="8"/>
  <c r="B4" i="563"/>
  <c r="B4" i="564"/>
  <c r="D269" i="561"/>
  <c r="B4" i="559"/>
  <c r="D269" i="559"/>
  <c r="D269" i="564"/>
  <c r="D269" i="562"/>
  <c r="B4" i="561"/>
  <c r="B4" i="560"/>
  <c r="B4" i="562"/>
  <c r="D269" i="563"/>
  <c r="D269" i="560"/>
  <c r="F269" i="559" l="1" a="1"/>
  <c r="F269" i="559" s="1"/>
  <c r="E269" i="559"/>
  <c r="E269" i="561"/>
  <c r="F269" i="561" a="1"/>
  <c r="F269" i="561" s="1"/>
  <c r="F269" i="563" a="1"/>
  <c r="F269" i="563" s="1"/>
  <c r="E269" i="563"/>
  <c r="E269" i="560"/>
  <c r="F269" i="560" a="1"/>
  <c r="F269" i="560" s="1"/>
  <c r="E269" i="564"/>
  <c r="F269" i="564" a="1"/>
  <c r="F269" i="564" s="1"/>
  <c r="F269" i="562" a="1"/>
  <c r="F269" i="562" s="1"/>
  <c r="E269" i="562"/>
  <c r="A59" i="564"/>
  <c r="A59" i="563"/>
  <c r="A59" i="562"/>
  <c r="A59" i="561"/>
  <c r="A59" i="560"/>
  <c r="A59" i="559"/>
  <c r="B63" i="564"/>
  <c r="B63" i="563"/>
  <c r="B63" i="562"/>
  <c r="B63" i="561"/>
  <c r="B63" i="560"/>
  <c r="B63" i="559"/>
  <c r="A62" i="564"/>
  <c r="A62" i="563"/>
  <c r="A62" i="562"/>
  <c r="A62" i="561"/>
  <c r="A62" i="560"/>
  <c r="A62" i="559"/>
  <c r="A61" i="563"/>
  <c r="A61" i="564"/>
  <c r="A61" i="562"/>
  <c r="A61" i="561"/>
  <c r="A61" i="560"/>
  <c r="A61" i="559"/>
  <c r="B206" i="564"/>
  <c r="B206" i="563"/>
  <c r="B206" i="562"/>
  <c r="B206" i="561"/>
  <c r="B206" i="560"/>
  <c r="B206" i="559"/>
  <c r="A55" i="563"/>
  <c r="A55" i="564"/>
  <c r="A55" i="562"/>
  <c r="A55" i="561"/>
  <c r="A55" i="560"/>
  <c r="A55" i="559"/>
  <c r="A58" i="564"/>
  <c r="A58" i="563"/>
  <c r="A58" i="562"/>
  <c r="A58" i="561"/>
  <c r="A58" i="560"/>
  <c r="A58" i="559"/>
  <c r="A60" i="564"/>
  <c r="A60" i="562"/>
  <c r="A60" i="563"/>
  <c r="A60" i="561"/>
  <c r="A60" i="560"/>
  <c r="A60" i="559"/>
  <c r="C202" i="564"/>
  <c r="C202" i="563"/>
  <c r="C202" i="562"/>
  <c r="C202" i="561"/>
  <c r="C202" i="560"/>
  <c r="C202" i="559"/>
  <c r="A57" i="564"/>
  <c r="A57" i="563"/>
  <c r="A57" i="562"/>
  <c r="A57" i="561"/>
  <c r="A57" i="560"/>
  <c r="A57" i="559"/>
  <c r="A63" i="2"/>
  <c r="A81" i="2"/>
  <c r="A84" i="2"/>
  <c r="A73" i="2"/>
  <c r="A70" i="2"/>
  <c r="A70" i="60" s="1"/>
  <c r="A68" i="2"/>
  <c r="A72" i="2"/>
  <c r="A80" i="2"/>
  <c r="A67" i="2"/>
  <c r="A75" i="2"/>
  <c r="A69" i="2"/>
  <c r="A66" i="2"/>
  <c r="A89" i="2"/>
  <c r="A77" i="2"/>
  <c r="A87" i="2"/>
  <c r="A88" i="2"/>
  <c r="A79" i="2"/>
  <c r="A82" i="2"/>
  <c r="A85" i="2"/>
  <c r="A76" i="2"/>
  <c r="A74" i="2"/>
  <c r="A71" i="2"/>
  <c r="A86" i="2"/>
  <c r="A83" i="2"/>
  <c r="A109" i="2"/>
  <c r="A251" i="2"/>
  <c r="A320" i="2"/>
  <c r="A320" i="65" s="1"/>
  <c r="A130" i="2"/>
  <c r="A171" i="2"/>
  <c r="A261" i="2"/>
  <c r="A138" i="2"/>
  <c r="A188" i="2"/>
  <c r="A131" i="2"/>
  <c r="A176" i="2"/>
  <c r="A151" i="2"/>
  <c r="A98" i="2"/>
  <c r="A95" i="2"/>
  <c r="A193" i="2"/>
  <c r="A280" i="2"/>
  <c r="A60" i="8"/>
  <c r="A60" i="6"/>
  <c r="A117" i="2"/>
  <c r="A132" i="2"/>
  <c r="A266" i="2"/>
  <c r="A111" i="2"/>
  <c r="A279" i="2"/>
  <c r="A187" i="2"/>
  <c r="A282" i="2"/>
  <c r="A153" i="2"/>
  <c r="A192" i="2"/>
  <c r="A205" i="2"/>
  <c r="A97" i="2"/>
  <c r="A92" i="2"/>
  <c r="A206" i="2"/>
  <c r="A240" i="2"/>
  <c r="A228" i="2"/>
  <c r="A211" i="2"/>
  <c r="A213" i="2"/>
  <c r="A242" i="2"/>
  <c r="A209" i="2"/>
  <c r="A219" i="2"/>
  <c r="A218" i="2"/>
  <c r="A231" i="2"/>
  <c r="A226" i="2"/>
  <c r="A212" i="2"/>
  <c r="A237" i="2"/>
  <c r="A243" i="2"/>
  <c r="A225" i="2"/>
  <c r="A227" i="2"/>
  <c r="A241" i="2"/>
  <c r="A238" i="2"/>
  <c r="A216" i="2"/>
  <c r="A232" i="2"/>
  <c r="A220" i="2"/>
  <c r="A239" i="2"/>
  <c r="A229" i="2"/>
  <c r="A217" i="2"/>
  <c r="A236" i="2"/>
  <c r="A215" i="2"/>
  <c r="A210" i="2"/>
  <c r="A214" i="2"/>
  <c r="A230" i="2"/>
  <c r="A224" i="2"/>
  <c r="A223" i="2"/>
  <c r="A271" i="2"/>
  <c r="A267" i="2"/>
  <c r="A104" i="2"/>
  <c r="A233" i="2"/>
  <c r="A169" i="2"/>
  <c r="A313" i="2"/>
  <c r="A136" i="2"/>
  <c r="A174" i="2"/>
  <c r="A133" i="2"/>
  <c r="A201" i="2"/>
  <c r="A94" i="2"/>
  <c r="A248" i="2"/>
  <c r="A336" i="2"/>
  <c r="A158" i="2"/>
  <c r="A285" i="2"/>
  <c r="A78" i="2"/>
  <c r="A194" i="2"/>
  <c r="A330" i="2"/>
  <c r="A330" i="65" s="1"/>
  <c r="A318" i="2"/>
  <c r="A318" i="65" s="1"/>
  <c r="A137" i="2"/>
  <c r="A62" i="8"/>
  <c r="A62" i="6"/>
  <c r="A148" i="2"/>
  <c r="A167" i="2"/>
  <c r="A185" i="2"/>
  <c r="A197" i="2"/>
  <c r="A172" i="2"/>
  <c r="A181" i="2"/>
  <c r="A317" i="2"/>
  <c r="A317" i="65" s="1"/>
  <c r="A270" i="2"/>
  <c r="A123" i="2"/>
  <c r="A127" i="2"/>
  <c r="A90" i="2"/>
  <c r="A199" i="2"/>
  <c r="A177" i="2"/>
  <c r="A323" i="2"/>
  <c r="A323" i="65" s="1"/>
  <c r="A161" i="2"/>
  <c r="A186" i="2"/>
  <c r="A316" i="2"/>
  <c r="A316" i="65" s="1"/>
  <c r="A96" i="2"/>
  <c r="A115" i="2"/>
  <c r="C202" i="60"/>
  <c r="A107" i="2"/>
  <c r="A150" i="2"/>
  <c r="A65" i="2"/>
  <c r="A319" i="2"/>
  <c r="A319" i="65" s="1"/>
  <c r="A337" i="2"/>
  <c r="A121" i="2"/>
  <c r="A289" i="2"/>
  <c r="A149" i="2"/>
  <c r="A135" i="2"/>
  <c r="A259" i="2"/>
  <c r="A321" i="2"/>
  <c r="A321" i="65" s="1"/>
  <c r="A287" i="2"/>
  <c r="A93" i="2"/>
  <c r="A264" i="2"/>
  <c r="C202" i="65"/>
  <c r="A179" i="2"/>
  <c r="A283" i="2"/>
  <c r="A118" i="2"/>
  <c r="A152" i="2"/>
  <c r="A140" i="2"/>
  <c r="A322" i="2"/>
  <c r="A322" i="65" s="1"/>
  <c r="A335" i="2"/>
  <c r="A122" i="2"/>
  <c r="A332" i="2"/>
  <c r="A332" i="65" s="1"/>
  <c r="A184" i="2"/>
  <c r="A170" i="2"/>
  <c r="A55" i="8"/>
  <c r="A55" i="6"/>
  <c r="A165" i="2"/>
  <c r="A244" i="2"/>
  <c r="A126" i="2"/>
  <c r="A145" i="2"/>
  <c r="A141" i="2"/>
  <c r="A252" i="2"/>
  <c r="A277" i="2"/>
  <c r="A160" i="2"/>
  <c r="A143" i="2"/>
  <c r="A200" i="2"/>
  <c r="A191" i="2"/>
  <c r="A112" i="2"/>
  <c r="A189" i="2"/>
  <c r="A99" i="2"/>
  <c r="C202" i="460"/>
  <c r="A272" i="2"/>
  <c r="A103" i="2"/>
  <c r="A253" i="2"/>
  <c r="A120" i="2"/>
  <c r="A147" i="2"/>
  <c r="A164" i="2"/>
  <c r="A269" i="2"/>
  <c r="A183" i="2"/>
  <c r="A168" i="2"/>
  <c r="A203" i="2"/>
  <c r="A125" i="2"/>
  <c r="A139" i="2"/>
  <c r="A105" i="2"/>
  <c r="C202" i="8"/>
  <c r="A222" i="2"/>
  <c r="A175" i="2"/>
  <c r="A124" i="2"/>
  <c r="A178" i="2"/>
  <c r="A260" i="2"/>
  <c r="A57" i="8"/>
  <c r="A57" i="6"/>
  <c r="A281" i="2"/>
  <c r="A113" i="2"/>
  <c r="A334" i="2"/>
  <c r="A142" i="2"/>
  <c r="A195" i="2"/>
  <c r="A288" i="2"/>
  <c r="A255" i="2"/>
  <c r="A101" i="2"/>
  <c r="A128" i="2"/>
  <c r="C202" i="6"/>
  <c r="A163" i="2"/>
  <c r="A273" i="2"/>
  <c r="A154" i="2"/>
  <c r="A284" i="2"/>
  <c r="A208" i="2"/>
  <c r="A119" i="2"/>
  <c r="A268" i="2"/>
  <c r="A257" i="2"/>
  <c r="A159" i="2"/>
  <c r="A254" i="2"/>
  <c r="A61" i="8"/>
  <c r="A61" i="6"/>
  <c r="A286" i="2"/>
  <c r="A58" i="8"/>
  <c r="A58" i="6"/>
  <c r="A262" i="2"/>
  <c r="A274" i="2"/>
  <c r="A235" i="2"/>
  <c r="A110" i="2"/>
  <c r="A134" i="2"/>
  <c r="A146" i="2"/>
  <c r="A190" i="2"/>
  <c r="A246" i="2"/>
  <c r="A250" i="2"/>
  <c r="A221" i="2"/>
  <c r="A59" i="8"/>
  <c r="A59" i="6"/>
  <c r="A162" i="2"/>
  <c r="A202" i="2"/>
  <c r="A258" i="2"/>
  <c r="A204" i="2"/>
  <c r="A100" i="2"/>
  <c r="A156" i="2"/>
  <c r="A53" i="63"/>
  <c r="A54" i="63" s="1"/>
  <c r="A55" i="63" s="1"/>
  <c r="A56" i="63" s="1"/>
  <c r="A57" i="63" s="1"/>
  <c r="A325" i="65"/>
  <c r="A326" i="65"/>
  <c r="A324" i="65"/>
  <c r="A61" i="65"/>
  <c r="A61" i="61"/>
  <c r="A61" i="460"/>
  <c r="A61" i="60"/>
  <c r="A49" i="65"/>
  <c r="A49" i="61"/>
  <c r="A49" i="460"/>
  <c r="A49" i="60"/>
  <c r="A48" i="65"/>
  <c r="A48" i="460"/>
  <c r="A48" i="60"/>
  <c r="A48" i="61"/>
  <c r="A47" i="61"/>
  <c r="A47" i="60"/>
  <c r="A47" i="65"/>
  <c r="A47" i="460"/>
  <c r="A46" i="60"/>
  <c r="A46" i="61"/>
  <c r="A46" i="460"/>
  <c r="A46" i="65"/>
  <c r="A45" i="61"/>
  <c r="A45" i="460"/>
  <c r="A45" i="65"/>
  <c r="A45" i="60"/>
  <c r="A41" i="61"/>
  <c r="A41" i="460"/>
  <c r="A41" i="65"/>
  <c r="A41" i="60"/>
  <c r="A35" i="65"/>
  <c r="A34" i="65"/>
  <c r="A34" i="61"/>
  <c r="A34" i="460"/>
  <c r="A34" i="60"/>
  <c r="A29" i="65"/>
  <c r="A29" i="61"/>
  <c r="A29" i="460"/>
  <c r="A29" i="60"/>
  <c r="A25" i="65"/>
  <c r="A25" i="61"/>
  <c r="A25" i="460"/>
  <c r="A25" i="60"/>
  <c r="A23" i="60"/>
  <c r="A23" i="61"/>
  <c r="A23" i="460"/>
  <c r="A21" i="460"/>
  <c r="A21" i="60"/>
  <c r="A21" i="65"/>
  <c r="A21" i="61"/>
  <c r="A26" i="65"/>
  <c r="A26" i="460"/>
  <c r="A26" i="60"/>
  <c r="A26" i="61"/>
  <c r="A24" i="65"/>
  <c r="A24" i="61"/>
  <c r="A24" i="460"/>
  <c r="A24" i="60"/>
  <c r="A20" i="460"/>
  <c r="A20" i="65"/>
  <c r="A20" i="60"/>
  <c r="A20" i="61"/>
  <c r="A18" i="60"/>
  <c r="A18" i="65"/>
  <c r="A18" i="61"/>
  <c r="A18" i="460"/>
  <c r="A19" i="65"/>
  <c r="A19" i="61"/>
  <c r="A19" i="460"/>
  <c r="A19" i="60"/>
  <c r="A55" i="60"/>
  <c r="A55" i="61"/>
  <c r="A55" i="460"/>
  <c r="A58" i="60"/>
  <c r="A58" i="460"/>
  <c r="BO6" i="8"/>
  <c r="BM6" i="8"/>
  <c r="BN6" i="8"/>
  <c r="A32" i="65"/>
  <c r="A37" i="65"/>
  <c r="B206" i="65"/>
  <c r="A58" i="61"/>
  <c r="A51" i="65"/>
  <c r="A53" i="65"/>
  <c r="A59" i="65"/>
  <c r="A52" i="65"/>
  <c r="A33" i="65"/>
  <c r="A62" i="65"/>
  <c r="A36" i="65"/>
  <c r="A39" i="65"/>
  <c r="A28" i="65"/>
  <c r="A27" i="65"/>
  <c r="A42" i="65"/>
  <c r="A60" i="65"/>
  <c r="B63" i="65"/>
  <c r="B105" i="65"/>
  <c r="A38" i="65"/>
  <c r="A40" i="65"/>
  <c r="A50" i="65"/>
  <c r="A15" i="65"/>
  <c r="A55" i="65"/>
  <c r="A36" i="460"/>
  <c r="A36" i="61"/>
  <c r="A36" i="60"/>
  <c r="A17" i="460"/>
  <c r="A17" i="61"/>
  <c r="A17" i="60"/>
  <c r="A28" i="460"/>
  <c r="A28" i="61"/>
  <c r="A28" i="60"/>
  <c r="A57" i="460"/>
  <c r="A57" i="61"/>
  <c r="A57" i="60"/>
  <c r="A33" i="460"/>
  <c r="A33" i="61"/>
  <c r="A33" i="60"/>
  <c r="A40" i="460"/>
  <c r="A40" i="61"/>
  <c r="A40" i="60"/>
  <c r="A42" i="460"/>
  <c r="A42" i="61"/>
  <c r="A42" i="60"/>
  <c r="A37" i="460"/>
  <c r="A37" i="61"/>
  <c r="A37" i="60"/>
  <c r="A32" i="460"/>
  <c r="A32" i="61"/>
  <c r="A32" i="60"/>
  <c r="A27" i="460"/>
  <c r="A27" i="61"/>
  <c r="A27" i="60"/>
  <c r="A39" i="460"/>
  <c r="A39" i="61"/>
  <c r="A39" i="60"/>
  <c r="A60" i="61"/>
  <c r="A60" i="460"/>
  <c r="A60" i="60"/>
  <c r="A50" i="460"/>
  <c r="A50" i="61"/>
  <c r="A50" i="60"/>
  <c r="A15" i="61"/>
  <c r="A15" i="460"/>
  <c r="A15" i="60"/>
  <c r="A52" i="460"/>
  <c r="A52" i="61"/>
  <c r="A52" i="60"/>
  <c r="A51" i="460"/>
  <c r="A51" i="61"/>
  <c r="A51" i="60"/>
  <c r="A35" i="460"/>
  <c r="A35" i="61"/>
  <c r="A35" i="60"/>
  <c r="A53" i="460"/>
  <c r="A53" i="61"/>
  <c r="A53" i="60"/>
  <c r="A59" i="460"/>
  <c r="A59" i="60"/>
  <c r="A59" i="61"/>
  <c r="A62" i="460"/>
  <c r="A62" i="61"/>
  <c r="A62" i="60"/>
  <c r="A44" i="460"/>
  <c r="A44" i="61"/>
  <c r="A44" i="60"/>
  <c r="A38" i="460"/>
  <c r="A38" i="61"/>
  <c r="A38" i="60"/>
  <c r="BD245" i="8"/>
  <c r="BJ235" i="8"/>
  <c r="BJ208" i="8"/>
  <c r="BK245" i="8"/>
  <c r="BK235" i="8"/>
  <c r="BK234" i="8"/>
  <c r="BK208" i="8"/>
  <c r="BK207" i="8"/>
  <c r="BF245" i="8"/>
  <c r="BF235" i="8"/>
  <c r="BF234" i="8"/>
  <c r="BF208" i="8"/>
  <c r="BF207" i="8"/>
  <c r="BJ245" i="8"/>
  <c r="BD207" i="8"/>
  <c r="BE245" i="8"/>
  <c r="BE235" i="8"/>
  <c r="BE234" i="8"/>
  <c r="BE208" i="8"/>
  <c r="BE207" i="8"/>
  <c r="BI235" i="8"/>
  <c r="BI234" i="8"/>
  <c r="BI245" i="8"/>
  <c r="BI208" i="8"/>
  <c r="BI207" i="8"/>
  <c r="BL245" i="8"/>
  <c r="BL235" i="8"/>
  <c r="BL234" i="8"/>
  <c r="BL207" i="8"/>
  <c r="BL208" i="8"/>
  <c r="B206" i="460"/>
  <c r="B206" i="61"/>
  <c r="B206" i="60"/>
  <c r="B206" i="6"/>
  <c r="B206" i="8"/>
  <c r="BD234" i="8"/>
  <c r="BH235" i="8"/>
  <c r="BH234" i="8"/>
  <c r="BH245" i="8"/>
  <c r="BH208" i="8"/>
  <c r="BH207" i="8"/>
  <c r="BJ207" i="8"/>
  <c r="BD235" i="8"/>
  <c r="BG235" i="8"/>
  <c r="BG234" i="8"/>
  <c r="BG245" i="8"/>
  <c r="BG208" i="8"/>
  <c r="BG207" i="8"/>
  <c r="BJ234" i="8"/>
  <c r="BD208" i="8"/>
  <c r="BD200" i="8"/>
  <c r="BK200" i="8"/>
  <c r="BE200" i="8"/>
  <c r="BI200" i="8"/>
  <c r="BF200" i="8"/>
  <c r="BL200" i="8"/>
  <c r="BJ200" i="8"/>
  <c r="BH200" i="8"/>
  <c r="BG200" i="8"/>
  <c r="A58" i="65"/>
  <c r="A44" i="65"/>
  <c r="A57" i="65"/>
  <c r="A17" i="65"/>
  <c r="C13" i="281"/>
  <c r="C63" i="281" s="1"/>
  <c r="C117" i="281" s="1"/>
  <c r="L5" i="68"/>
  <c r="L3" i="68"/>
  <c r="L4" i="68"/>
  <c r="K5" i="68"/>
  <c r="K3" i="68"/>
  <c r="K4" i="68"/>
  <c r="C36" i="281"/>
  <c r="M5" i="68"/>
  <c r="M3" i="68"/>
  <c r="M4" i="68"/>
  <c r="C87" i="281"/>
  <c r="C93" i="281"/>
  <c r="C88" i="281"/>
  <c r="C92" i="281"/>
  <c r="C80" i="281"/>
  <c r="C98" i="281"/>
  <c r="C94" i="281"/>
  <c r="C81" i="281"/>
  <c r="C100" i="281"/>
  <c r="C74" i="281"/>
  <c r="C99" i="281"/>
  <c r="C76" i="281"/>
  <c r="C75" i="281"/>
  <c r="C82" i="281"/>
  <c r="K6" i="390"/>
  <c r="A76" i="281"/>
  <c r="A77" i="281" s="1"/>
  <c r="A79" i="281" s="1"/>
  <c r="A80" i="281" s="1"/>
  <c r="A81" i="281" s="1"/>
  <c r="A82" i="281" s="1"/>
  <c r="A83" i="281" s="1"/>
  <c r="A85" i="281" s="1"/>
  <c r="A86" i="281" s="1"/>
  <c r="A87" i="281" s="1"/>
  <c r="A88" i="281" s="1"/>
  <c r="A89" i="281" s="1"/>
  <c r="A91" i="281" s="1"/>
  <c r="A92" i="281" s="1"/>
  <c r="A93" i="281" s="1"/>
  <c r="A94" i="281" s="1"/>
  <c r="A95" i="281" s="1"/>
  <c r="A97" i="281" s="1"/>
  <c r="A98" i="281" s="1"/>
  <c r="A99" i="281" s="1"/>
  <c r="A100" i="281" s="1"/>
  <c r="A101" i="281" s="1"/>
  <c r="A103" i="281" s="1"/>
  <c r="A104" i="281" s="1"/>
  <c r="A105" i="281" s="1"/>
  <c r="A106" i="281" s="1"/>
  <c r="A107" i="281" s="1"/>
  <c r="A109" i="281" s="1"/>
  <c r="A110" i="281" s="1"/>
  <c r="A111" i="281" s="1"/>
  <c r="A113" i="281" s="1"/>
  <c r="A115" i="281" s="1"/>
  <c r="A116" i="281" s="1"/>
  <c r="A117" i="281" s="1"/>
  <c r="A118" i="281" s="1"/>
  <c r="A121" i="281" s="1"/>
  <c r="A122" i="281" s="1"/>
  <c r="A123" i="281" s="1"/>
  <c r="A124" i="281" s="1"/>
  <c r="A127" i="281" s="1"/>
  <c r="A128" i="281" s="1"/>
  <c r="A129" i="281" s="1"/>
  <c r="A130" i="281" s="1"/>
  <c r="A133" i="281" s="1"/>
  <c r="A134" i="281" s="1"/>
  <c r="A135" i="281" s="1"/>
  <c r="A136" i="281" s="1"/>
  <c r="A139" i="281" s="1"/>
  <c r="A140" i="281" s="1"/>
  <c r="A141" i="281" s="1"/>
  <c r="A142" i="281" s="1"/>
  <c r="A145" i="281" s="1"/>
  <c r="A146" i="281" s="1"/>
  <c r="A147" i="281" s="1"/>
  <c r="A148" i="281" s="1"/>
  <c r="A151" i="281" s="1"/>
  <c r="A152" i="281" s="1"/>
  <c r="A153" i="281" s="1"/>
  <c r="A154" i="281" s="1"/>
  <c r="A157" i="281" s="1"/>
  <c r="B105" i="60"/>
  <c r="C68" i="281"/>
  <c r="C69" i="281"/>
  <c r="C70" i="281"/>
  <c r="B63" i="60"/>
  <c r="BI65" i="8"/>
  <c r="BI92" i="8"/>
  <c r="BI56" i="8"/>
  <c r="BI58" i="8"/>
  <c r="BI17" i="8"/>
  <c r="BI44" i="8"/>
  <c r="BI109" i="8"/>
  <c r="BI116" i="8"/>
  <c r="BI57" i="8"/>
  <c r="BI43" i="8"/>
  <c r="BI54" i="8"/>
  <c r="BI106" i="8"/>
  <c r="BI114" i="8"/>
  <c r="BI173" i="8"/>
  <c r="BI102" i="8"/>
  <c r="BI119" i="8"/>
  <c r="BI166" i="8"/>
  <c r="BI183" i="8"/>
  <c r="BI198" i="8"/>
  <c r="BI91" i="8"/>
  <c r="BI64" i="8"/>
  <c r="BI103" i="8"/>
  <c r="BI117" i="8"/>
  <c r="BI118" i="8"/>
  <c r="BI129" i="8"/>
  <c r="BI130" i="8"/>
  <c r="BI157" i="8"/>
  <c r="BI265" i="8"/>
  <c r="BI247" i="8"/>
  <c r="BI257" i="8"/>
  <c r="BI145" i="8"/>
  <c r="BI180" i="8"/>
  <c r="BI158" i="8"/>
  <c r="BI199" i="8"/>
  <c r="BI263" i="8"/>
  <c r="BI275" i="8"/>
  <c r="BI277" i="8"/>
  <c r="BI108" i="8"/>
  <c r="BI167" i="8"/>
  <c r="BI174" i="8"/>
  <c r="BI144" i="8"/>
  <c r="BI250" i="8"/>
  <c r="BI266" i="8"/>
  <c r="BI196" i="8"/>
  <c r="BI256" i="8"/>
  <c r="BI269" i="8"/>
  <c r="BI249" i="8"/>
  <c r="BI155" i="8"/>
  <c r="BI159" i="8"/>
  <c r="BI276" i="8"/>
  <c r="BI278" i="8"/>
  <c r="BI182" i="8"/>
  <c r="BI251" i="8"/>
  <c r="BH56" i="8"/>
  <c r="BH58" i="8"/>
  <c r="BH17" i="8"/>
  <c r="BH44" i="8"/>
  <c r="BH57" i="8"/>
  <c r="BH65" i="8"/>
  <c r="BH114" i="8"/>
  <c r="BH102" i="8"/>
  <c r="BH92" i="8"/>
  <c r="BH118" i="8"/>
  <c r="BH129" i="8"/>
  <c r="BH119" i="8"/>
  <c r="BH166" i="8"/>
  <c r="BH183" i="8"/>
  <c r="BH198" i="8"/>
  <c r="BH106" i="8"/>
  <c r="BH144" i="8"/>
  <c r="BH157" i="8"/>
  <c r="BH159" i="8"/>
  <c r="BH196" i="8"/>
  <c r="BH247" i="8"/>
  <c r="BH54" i="8"/>
  <c r="BH91" i="8"/>
  <c r="BH43" i="8"/>
  <c r="BH109" i="8"/>
  <c r="BH108" i="8"/>
  <c r="BH116" i="8"/>
  <c r="BH158" i="8"/>
  <c r="BH199" i="8"/>
  <c r="BH263" i="8"/>
  <c r="BH275" i="8"/>
  <c r="BH277" i="8"/>
  <c r="BH145" i="8"/>
  <c r="BH180" i="8"/>
  <c r="BH276" i="8"/>
  <c r="BH64" i="8"/>
  <c r="BH167" i="8"/>
  <c r="BH174" i="8"/>
  <c r="BH266" i="8"/>
  <c r="BH117" i="8"/>
  <c r="BH250" i="8"/>
  <c r="BH257" i="8"/>
  <c r="BH173" i="8"/>
  <c r="BH182" i="8"/>
  <c r="BH278" i="8"/>
  <c r="BH155" i="8"/>
  <c r="BH103" i="8"/>
  <c r="BH249" i="8"/>
  <c r="BH265" i="8"/>
  <c r="BH130" i="8"/>
  <c r="BH251" i="8"/>
  <c r="BH269" i="8"/>
  <c r="BH256" i="8"/>
  <c r="BL54" i="8"/>
  <c r="BL57" i="8"/>
  <c r="BL43" i="8"/>
  <c r="BL64" i="8"/>
  <c r="BL91" i="8"/>
  <c r="BL106" i="8"/>
  <c r="BL17" i="8"/>
  <c r="BL65" i="8"/>
  <c r="BL58" i="8"/>
  <c r="BL103" i="8"/>
  <c r="BL56" i="8"/>
  <c r="BL102" i="8"/>
  <c r="BL109" i="8"/>
  <c r="BL117" i="8"/>
  <c r="BL92" i="8"/>
  <c r="BL44" i="8"/>
  <c r="BL114" i="8"/>
  <c r="BL167" i="8"/>
  <c r="BL116" i="8"/>
  <c r="BL130" i="8"/>
  <c r="BL182" i="8"/>
  <c r="BL199" i="8"/>
  <c r="BL118" i="8"/>
  <c r="BL129" i="8"/>
  <c r="BL145" i="8"/>
  <c r="BL158" i="8"/>
  <c r="BL180" i="8"/>
  <c r="BL119" i="8"/>
  <c r="BL108" i="8"/>
  <c r="BL276" i="8"/>
  <c r="BL278" i="8"/>
  <c r="BL173" i="8"/>
  <c r="BL277" i="8"/>
  <c r="BL269" i="8"/>
  <c r="BL263" i="8"/>
  <c r="BL155" i="8"/>
  <c r="BL159" i="8"/>
  <c r="BL196" i="8"/>
  <c r="BL249" i="8"/>
  <c r="BL251" i="8"/>
  <c r="BL256" i="8"/>
  <c r="BL157" i="8"/>
  <c r="BL198" i="8"/>
  <c r="BL265" i="8"/>
  <c r="BL166" i="8"/>
  <c r="BL275" i="8"/>
  <c r="BL250" i="8"/>
  <c r="BL266" i="8"/>
  <c r="BL144" i="8"/>
  <c r="BL257" i="8"/>
  <c r="BL183" i="8"/>
  <c r="BL174" i="8"/>
  <c r="BL247" i="8"/>
  <c r="BJ269" i="8"/>
  <c r="BJ277" i="8"/>
  <c r="BJ247" i="8"/>
  <c r="BJ196" i="8"/>
  <c r="BJ119" i="8"/>
  <c r="BJ145" i="8"/>
  <c r="BJ103" i="8"/>
  <c r="BJ65" i="8"/>
  <c r="BD198" i="8"/>
  <c r="BD247" i="8"/>
  <c r="BD276" i="8"/>
  <c r="BD199" i="8"/>
  <c r="BJ266" i="8"/>
  <c r="BJ275" i="8"/>
  <c r="BJ167" i="8"/>
  <c r="BJ183" i="8"/>
  <c r="BJ159" i="8"/>
  <c r="BJ129" i="8"/>
  <c r="BJ106" i="8"/>
  <c r="BJ114" i="8"/>
  <c r="BD173" i="8"/>
  <c r="BD256" i="8"/>
  <c r="BD183" i="8"/>
  <c r="BD17" i="8"/>
  <c r="BD182" i="8"/>
  <c r="BD116" i="8"/>
  <c r="BD106" i="8"/>
  <c r="BF91" i="8"/>
  <c r="BF54" i="8"/>
  <c r="BF57" i="8"/>
  <c r="BF56" i="8"/>
  <c r="BF102" i="8"/>
  <c r="BF64" i="8"/>
  <c r="BF108" i="8"/>
  <c r="BF43" i="8"/>
  <c r="BF106" i="8"/>
  <c r="BF17" i="8"/>
  <c r="BF58" i="8"/>
  <c r="BF119" i="8"/>
  <c r="BF144" i="8"/>
  <c r="BF157" i="8"/>
  <c r="BF159" i="8"/>
  <c r="BF196" i="8"/>
  <c r="BF247" i="8"/>
  <c r="BF155" i="8"/>
  <c r="BF174" i="8"/>
  <c r="BF109" i="8"/>
  <c r="BF167" i="8"/>
  <c r="BF103" i="8"/>
  <c r="BF117" i="8"/>
  <c r="BF44" i="8"/>
  <c r="BF65" i="8"/>
  <c r="BF116" i="8"/>
  <c r="BF92" i="8"/>
  <c r="BF114" i="8"/>
  <c r="BF198" i="8"/>
  <c r="BF250" i="8"/>
  <c r="BF257" i="8"/>
  <c r="BF183" i="8"/>
  <c r="BF129" i="8"/>
  <c r="BF249" i="8"/>
  <c r="BF251" i="8"/>
  <c r="BF145" i="8"/>
  <c r="BF166" i="8"/>
  <c r="BF173" i="8"/>
  <c r="BF180" i="8"/>
  <c r="BF266" i="8"/>
  <c r="BF118" i="8"/>
  <c r="BF182" i="8"/>
  <c r="BF276" i="8"/>
  <c r="BF278" i="8"/>
  <c r="BF269" i="8"/>
  <c r="BF256" i="8"/>
  <c r="BF130" i="8"/>
  <c r="BF199" i="8"/>
  <c r="BF263" i="8"/>
  <c r="BF275" i="8"/>
  <c r="BF277" i="8"/>
  <c r="BF265" i="8"/>
  <c r="BF158" i="8"/>
  <c r="BJ276" i="8"/>
  <c r="BE91" i="8"/>
  <c r="BE54" i="8"/>
  <c r="BE57" i="8"/>
  <c r="BE43" i="8"/>
  <c r="BE64" i="8"/>
  <c r="BE108" i="8"/>
  <c r="BE117" i="8"/>
  <c r="BE106" i="8"/>
  <c r="BE44" i="8"/>
  <c r="BE92" i="8"/>
  <c r="BE58" i="8"/>
  <c r="BE119" i="8"/>
  <c r="BE116" i="8"/>
  <c r="BE103" i="8"/>
  <c r="BE102" i="8"/>
  <c r="BE155" i="8"/>
  <c r="BE174" i="8"/>
  <c r="BE109" i="8"/>
  <c r="BE167" i="8"/>
  <c r="BE56" i="8"/>
  <c r="BE130" i="8"/>
  <c r="BE182" i="8"/>
  <c r="BE199" i="8"/>
  <c r="BE65" i="8"/>
  <c r="BE17" i="8"/>
  <c r="BE114" i="8"/>
  <c r="BE118" i="8"/>
  <c r="BE129" i="8"/>
  <c r="BE145" i="8"/>
  <c r="BE166" i="8"/>
  <c r="BE173" i="8"/>
  <c r="BE180" i="8"/>
  <c r="BE266" i="8"/>
  <c r="BE249" i="8"/>
  <c r="BE251" i="8"/>
  <c r="BE276" i="8"/>
  <c r="BE278" i="8"/>
  <c r="BE144" i="8"/>
  <c r="BE183" i="8"/>
  <c r="BE247" i="8"/>
  <c r="BE269" i="8"/>
  <c r="BE256" i="8"/>
  <c r="BE265" i="8"/>
  <c r="BE275" i="8"/>
  <c r="BE257" i="8"/>
  <c r="BE157" i="8"/>
  <c r="BE250" i="8"/>
  <c r="BE277" i="8"/>
  <c r="BE158" i="8"/>
  <c r="BE159" i="8"/>
  <c r="BE198" i="8"/>
  <c r="BE263" i="8"/>
  <c r="BE196" i="8"/>
  <c r="BJ263" i="8"/>
  <c r="BJ265" i="8"/>
  <c r="BJ155" i="8"/>
  <c r="BJ102" i="8"/>
  <c r="BJ118" i="8"/>
  <c r="BJ64" i="8"/>
  <c r="BD166" i="8"/>
  <c r="BD251" i="8"/>
  <c r="BD144" i="8"/>
  <c r="BD174" i="8"/>
  <c r="BD117" i="8"/>
  <c r="BD130" i="8"/>
  <c r="BD109" i="8"/>
  <c r="BD43" i="8"/>
  <c r="BJ278" i="8"/>
  <c r="BJ174" i="8"/>
  <c r="BJ173" i="8"/>
  <c r="BJ117" i="8"/>
  <c r="BJ54" i="8"/>
  <c r="BJ57" i="8"/>
  <c r="BJ58" i="8"/>
  <c r="BD159" i="8"/>
  <c r="BD249" i="8"/>
  <c r="BD119" i="8"/>
  <c r="BD129" i="8"/>
  <c r="BD91" i="8"/>
  <c r="BG17" i="8"/>
  <c r="BG44" i="8"/>
  <c r="BG91" i="8"/>
  <c r="BG58" i="8"/>
  <c r="BG56" i="8"/>
  <c r="BG102" i="8"/>
  <c r="BG54" i="8"/>
  <c r="BG64" i="8"/>
  <c r="BG108" i="8"/>
  <c r="BG92" i="8"/>
  <c r="BG114" i="8"/>
  <c r="BG118" i="8"/>
  <c r="BG129" i="8"/>
  <c r="BG183" i="8"/>
  <c r="BG198" i="8"/>
  <c r="BG106" i="8"/>
  <c r="BG144" i="8"/>
  <c r="BG157" i="8"/>
  <c r="BG159" i="8"/>
  <c r="BG196" i="8"/>
  <c r="BG247" i="8"/>
  <c r="BG155" i="8"/>
  <c r="BG174" i="8"/>
  <c r="BG43" i="8"/>
  <c r="BG109" i="8"/>
  <c r="BG57" i="8"/>
  <c r="BG103" i="8"/>
  <c r="BG117" i="8"/>
  <c r="BG119" i="8"/>
  <c r="BG65" i="8"/>
  <c r="BG167" i="8"/>
  <c r="BG116" i="8"/>
  <c r="BG250" i="8"/>
  <c r="BG257" i="8"/>
  <c r="BG276" i="8"/>
  <c r="BG278" i="8"/>
  <c r="BG269" i="8"/>
  <c r="BG145" i="8"/>
  <c r="BG166" i="8"/>
  <c r="BG173" i="8"/>
  <c r="BG180" i="8"/>
  <c r="BG266" i="8"/>
  <c r="BG182" i="8"/>
  <c r="BG158" i="8"/>
  <c r="BG265" i="8"/>
  <c r="BG251" i="8"/>
  <c r="BG256" i="8"/>
  <c r="BG130" i="8"/>
  <c r="BG249" i="8"/>
  <c r="BG275" i="8"/>
  <c r="BG277" i="8"/>
  <c r="BG199" i="8"/>
  <c r="BG263" i="8"/>
  <c r="BJ182" i="8"/>
  <c r="BJ199" i="8"/>
  <c r="BJ198" i="8"/>
  <c r="BJ256" i="8"/>
  <c r="BJ166" i="8"/>
  <c r="BJ116" i="8"/>
  <c r="BJ43" i="8"/>
  <c r="BJ56" i="8"/>
  <c r="BD157" i="8"/>
  <c r="BD277" i="8"/>
  <c r="BD263" i="8"/>
  <c r="BD102" i="8"/>
  <c r="BD65" i="8"/>
  <c r="BD103" i="8"/>
  <c r="BJ257" i="8"/>
  <c r="BJ157" i="8"/>
  <c r="BJ251" i="8"/>
  <c r="BJ91" i="8"/>
  <c r="BJ17" i="8"/>
  <c r="BJ109" i="8"/>
  <c r="BD266" i="8"/>
  <c r="BD275" i="8"/>
  <c r="BD58" i="8"/>
  <c r="BD118" i="8"/>
  <c r="BD180" i="8"/>
  <c r="BD56" i="8"/>
  <c r="BD57" i="8"/>
  <c r="BJ144" i="8"/>
  <c r="BJ250" i="8"/>
  <c r="BJ130" i="8"/>
  <c r="BJ249" i="8"/>
  <c r="BJ180" i="8"/>
  <c r="BD196" i="8"/>
  <c r="BD250" i="8"/>
  <c r="BD265" i="8"/>
  <c r="BD114" i="8"/>
  <c r="BD158" i="8"/>
  <c r="BD92" i="8"/>
  <c r="BD54" i="8"/>
  <c r="BK43" i="8"/>
  <c r="BK64" i="8"/>
  <c r="BK65" i="8"/>
  <c r="BK92" i="8"/>
  <c r="BK17" i="8"/>
  <c r="BK58" i="8"/>
  <c r="BK103" i="8"/>
  <c r="BK56" i="8"/>
  <c r="BK109" i="8"/>
  <c r="BK116" i="8"/>
  <c r="BK117" i="8"/>
  <c r="BK108" i="8"/>
  <c r="BK54" i="8"/>
  <c r="BK106" i="8"/>
  <c r="BK130" i="8"/>
  <c r="BK182" i="8"/>
  <c r="BK199" i="8"/>
  <c r="BK118" i="8"/>
  <c r="BK129" i="8"/>
  <c r="BK145" i="8"/>
  <c r="BK158" i="8"/>
  <c r="BK180" i="8"/>
  <c r="BK173" i="8"/>
  <c r="BK102" i="8"/>
  <c r="BK119" i="8"/>
  <c r="BK57" i="8"/>
  <c r="BK44" i="8"/>
  <c r="BK114" i="8"/>
  <c r="BK269" i="8"/>
  <c r="BK166" i="8"/>
  <c r="BK155" i="8"/>
  <c r="BK159" i="8"/>
  <c r="BK196" i="8"/>
  <c r="BK249" i="8"/>
  <c r="BK251" i="8"/>
  <c r="BK256" i="8"/>
  <c r="BK91" i="8"/>
  <c r="BK157" i="8"/>
  <c r="BK198" i="8"/>
  <c r="BK265" i="8"/>
  <c r="BK263" i="8"/>
  <c r="BK275" i="8"/>
  <c r="BK277" i="8"/>
  <c r="BK167" i="8"/>
  <c r="BK174" i="8"/>
  <c r="BK276" i="8"/>
  <c r="BK144" i="8"/>
  <c r="BK257" i="8"/>
  <c r="BK247" i="8"/>
  <c r="BK278" i="8"/>
  <c r="BK183" i="8"/>
  <c r="BK250" i="8"/>
  <c r="BK266" i="8"/>
  <c r="BJ44" i="8"/>
  <c r="BJ158" i="8"/>
  <c r="BJ108" i="8"/>
  <c r="BJ92" i="8"/>
  <c r="BD257" i="8"/>
  <c r="BD155" i="8"/>
  <c r="BD269" i="8"/>
  <c r="BD278" i="8"/>
  <c r="BD108" i="8"/>
  <c r="BD145" i="8"/>
  <c r="BD167" i="8"/>
  <c r="BD44" i="8"/>
  <c r="BD64" i="8"/>
  <c r="L15" i="68"/>
  <c r="L14" i="68"/>
  <c r="K15" i="68"/>
  <c r="K14" i="68"/>
  <c r="M6" i="390"/>
  <c r="M14" i="68"/>
  <c r="BD16" i="8"/>
  <c r="M15" i="68"/>
  <c r="B105" i="460"/>
  <c r="B90" i="460"/>
  <c r="B63" i="460"/>
  <c r="BH16" i="8"/>
  <c r="BL16" i="8"/>
  <c r="BJ16" i="8"/>
  <c r="BI16" i="8"/>
  <c r="L6" i="390"/>
  <c r="D325" i="65"/>
  <c r="B105" i="61"/>
  <c r="B105" i="8"/>
  <c r="B63" i="61"/>
  <c r="B63" i="8"/>
  <c r="B63" i="6"/>
  <c r="B90" i="61"/>
  <c r="B90" i="8"/>
  <c r="D17" i="65"/>
  <c r="E17" i="65" s="1"/>
  <c r="B105" i="6"/>
  <c r="B246" i="6"/>
  <c r="B90" i="6"/>
  <c r="BG16" i="8"/>
  <c r="BK16" i="8"/>
  <c r="BE16" i="8"/>
  <c r="BF16" i="8"/>
  <c r="I269" i="560" l="1"/>
  <c r="K269" i="560"/>
  <c r="J269" i="560"/>
  <c r="G269" i="560"/>
  <c r="H269" i="560"/>
  <c r="K269" i="563"/>
  <c r="J269" i="563"/>
  <c r="H269" i="563"/>
  <c r="G269" i="563"/>
  <c r="I269" i="563"/>
  <c r="J269" i="561"/>
  <c r="K269" i="561"/>
  <c r="G269" i="561"/>
  <c r="I269" i="561"/>
  <c r="H269" i="561"/>
  <c r="H269" i="562"/>
  <c r="J269" i="562"/>
  <c r="I269" i="562"/>
  <c r="G269" i="562"/>
  <c r="K269" i="562"/>
  <c r="K269" i="564"/>
  <c r="J269" i="564"/>
  <c r="H269" i="564"/>
  <c r="G269" i="564"/>
  <c r="I269" i="564"/>
  <c r="G269" i="559"/>
  <c r="K269" i="559"/>
  <c r="J269" i="559"/>
  <c r="I269" i="559"/>
  <c r="H269" i="559"/>
  <c r="A204" i="564"/>
  <c r="A204" i="563"/>
  <c r="A204" i="562"/>
  <c r="A204" i="561"/>
  <c r="A204" i="560"/>
  <c r="A204" i="559"/>
  <c r="A250" i="564"/>
  <c r="A250" i="563"/>
  <c r="A250" i="562"/>
  <c r="A250" i="561"/>
  <c r="A250" i="560"/>
  <c r="A250" i="559"/>
  <c r="A274" i="564"/>
  <c r="A274" i="563"/>
  <c r="A274" i="562"/>
  <c r="A274" i="561"/>
  <c r="A274" i="560"/>
  <c r="A274" i="559"/>
  <c r="A284" i="564"/>
  <c r="A284" i="563"/>
  <c r="A284" i="562"/>
  <c r="A284" i="561"/>
  <c r="A284" i="560"/>
  <c r="A284" i="559"/>
  <c r="A255" i="564"/>
  <c r="A255" i="563"/>
  <c r="A255" i="562"/>
  <c r="A255" i="561"/>
  <c r="A255" i="560"/>
  <c r="A255" i="559"/>
  <c r="A164" i="564"/>
  <c r="A164" i="563"/>
  <c r="A164" i="562"/>
  <c r="A164" i="561"/>
  <c r="A164" i="560"/>
  <c r="A164" i="559"/>
  <c r="A189" i="564"/>
  <c r="A189" i="563"/>
  <c r="A189" i="562"/>
  <c r="A189" i="561"/>
  <c r="A189" i="560"/>
  <c r="A189" i="559"/>
  <c r="A141" i="564"/>
  <c r="A141" i="563"/>
  <c r="A141" i="562"/>
  <c r="A141" i="561"/>
  <c r="A141" i="560"/>
  <c r="A141" i="559"/>
  <c r="A140" i="564"/>
  <c r="A140" i="563"/>
  <c r="A140" i="562"/>
  <c r="A140" i="561"/>
  <c r="A140" i="560"/>
  <c r="A140" i="559"/>
  <c r="A287" i="564"/>
  <c r="A287" i="563"/>
  <c r="A287" i="562"/>
  <c r="A287" i="561"/>
  <c r="A287" i="560"/>
  <c r="A287" i="559"/>
  <c r="A289" i="564"/>
  <c r="A289" i="563"/>
  <c r="A289" i="562"/>
  <c r="A289" i="561"/>
  <c r="A289" i="560"/>
  <c r="A289" i="559"/>
  <c r="A177" i="564"/>
  <c r="A177" i="563"/>
  <c r="A177" i="562"/>
  <c r="A177" i="561"/>
  <c r="A177" i="560"/>
  <c r="A177" i="559"/>
  <c r="A285" i="564"/>
  <c r="A285" i="563"/>
  <c r="A285" i="562"/>
  <c r="A285" i="561"/>
  <c r="A285" i="560"/>
  <c r="A285" i="559"/>
  <c r="A267" i="564"/>
  <c r="A267" i="563"/>
  <c r="A267" i="562"/>
  <c r="A267" i="561"/>
  <c r="A267" i="560"/>
  <c r="A267" i="559"/>
  <c r="A239" i="564"/>
  <c r="A239" i="563"/>
  <c r="A239" i="562"/>
  <c r="A239" i="561"/>
  <c r="A239" i="560"/>
  <c r="A239" i="559"/>
  <c r="A243" i="564"/>
  <c r="A243" i="563"/>
  <c r="A243" i="562"/>
  <c r="A243" i="561"/>
  <c r="A243" i="560"/>
  <c r="A243" i="559"/>
  <c r="A228" i="564"/>
  <c r="A228" i="563"/>
  <c r="A228" i="562"/>
  <c r="A228" i="561"/>
  <c r="A228" i="560"/>
  <c r="A228" i="559"/>
  <c r="A282" i="564"/>
  <c r="A282" i="563"/>
  <c r="A282" i="562"/>
  <c r="A282" i="561"/>
  <c r="A282" i="560"/>
  <c r="A282" i="559"/>
  <c r="A176" i="564"/>
  <c r="A176" i="563"/>
  <c r="A176" i="562"/>
  <c r="A176" i="561"/>
  <c r="A176" i="560"/>
  <c r="A176" i="559"/>
  <c r="A251" i="564"/>
  <c r="A251" i="563"/>
  <c r="A251" i="562"/>
  <c r="A251" i="561"/>
  <c r="A251" i="560"/>
  <c r="A251" i="559"/>
  <c r="A71" i="563"/>
  <c r="A71" i="564"/>
  <c r="A71" i="562"/>
  <c r="A71" i="561"/>
  <c r="A71" i="560"/>
  <c r="A71" i="559"/>
  <c r="A79" i="564"/>
  <c r="A79" i="563"/>
  <c r="A79" i="562"/>
  <c r="A79" i="561"/>
  <c r="A79" i="560"/>
  <c r="A79" i="559"/>
  <c r="A66" i="563"/>
  <c r="A66" i="564"/>
  <c r="A66" i="562"/>
  <c r="A66" i="561"/>
  <c r="A66" i="560"/>
  <c r="A66" i="559"/>
  <c r="A258" i="564"/>
  <c r="A258" i="563"/>
  <c r="A258" i="562"/>
  <c r="A258" i="561"/>
  <c r="A258" i="560"/>
  <c r="A258" i="559"/>
  <c r="A246" i="564"/>
  <c r="A246" i="563"/>
  <c r="A246" i="562"/>
  <c r="A246" i="561"/>
  <c r="A246" i="560"/>
  <c r="A246" i="559"/>
  <c r="A154" i="564"/>
  <c r="A154" i="563"/>
  <c r="A154" i="562"/>
  <c r="A154" i="561"/>
  <c r="A154" i="560"/>
  <c r="A154" i="559"/>
  <c r="A288" i="564"/>
  <c r="A288" i="562"/>
  <c r="A288" i="563"/>
  <c r="A288" i="561"/>
  <c r="A288" i="560"/>
  <c r="A288" i="559"/>
  <c r="A105" i="563"/>
  <c r="A105" i="564"/>
  <c r="A105" i="562"/>
  <c r="A105" i="561"/>
  <c r="A105" i="560"/>
  <c r="A105" i="559"/>
  <c r="A147" i="564"/>
  <c r="A147" i="563"/>
  <c r="A147" i="562"/>
  <c r="A147" i="561"/>
  <c r="A147" i="560"/>
  <c r="A147" i="559"/>
  <c r="A112" i="564"/>
  <c r="A112" i="563"/>
  <c r="A112" i="562"/>
  <c r="A112" i="561"/>
  <c r="A112" i="560"/>
  <c r="A112" i="559"/>
  <c r="A145" i="564"/>
  <c r="A145" i="563"/>
  <c r="A145" i="562"/>
  <c r="A145" i="561"/>
  <c r="A145" i="560"/>
  <c r="A145" i="559"/>
  <c r="A170" i="564"/>
  <c r="A170" i="563"/>
  <c r="A170" i="562"/>
  <c r="A170" i="561"/>
  <c r="A170" i="560"/>
  <c r="A170" i="559"/>
  <c r="A152" i="564"/>
  <c r="A152" i="563"/>
  <c r="A152" i="562"/>
  <c r="A152" i="561"/>
  <c r="A152" i="560"/>
  <c r="A152" i="559"/>
  <c r="A121" i="564"/>
  <c r="A121" i="563"/>
  <c r="A121" i="562"/>
  <c r="A121" i="561"/>
  <c r="A121" i="560"/>
  <c r="A121" i="559"/>
  <c r="A115" i="564"/>
  <c r="A115" i="563"/>
  <c r="A115" i="562"/>
  <c r="A115" i="561"/>
  <c r="A115" i="560"/>
  <c r="A115" i="559"/>
  <c r="A199" i="564"/>
  <c r="A199" i="562"/>
  <c r="A199" i="563"/>
  <c r="A199" i="561"/>
  <c r="A199" i="560"/>
  <c r="A199" i="559"/>
  <c r="A158" i="564"/>
  <c r="A158" i="563"/>
  <c r="A158" i="562"/>
  <c r="A158" i="561"/>
  <c r="A158" i="560"/>
  <c r="A158" i="559"/>
  <c r="A174" i="564"/>
  <c r="A174" i="563"/>
  <c r="A174" i="562"/>
  <c r="A174" i="561"/>
  <c r="A174" i="560"/>
  <c r="A174" i="559"/>
  <c r="A271" i="564"/>
  <c r="A271" i="563"/>
  <c r="A271" i="562"/>
  <c r="A271" i="561"/>
  <c r="A271" i="560"/>
  <c r="A271" i="559"/>
  <c r="A215" i="564"/>
  <c r="A215" i="562"/>
  <c r="A215" i="563"/>
  <c r="A215" i="561"/>
  <c r="A215" i="560"/>
  <c r="A215" i="559"/>
  <c r="A220" i="564"/>
  <c r="A220" i="563"/>
  <c r="A220" i="562"/>
  <c r="A220" i="561"/>
  <c r="A220" i="560"/>
  <c r="A220" i="559"/>
  <c r="A238" i="564"/>
  <c r="A238" i="563"/>
  <c r="A238" i="562"/>
  <c r="A238" i="561"/>
  <c r="A238" i="560"/>
  <c r="A238" i="559"/>
  <c r="A218" i="564"/>
  <c r="A218" i="563"/>
  <c r="A218" i="562"/>
  <c r="A218" i="561"/>
  <c r="A218" i="560"/>
  <c r="A218" i="559"/>
  <c r="A240" i="564"/>
  <c r="A240" i="563"/>
  <c r="A240" i="562"/>
  <c r="A240" i="561"/>
  <c r="A240" i="560"/>
  <c r="A240" i="559"/>
  <c r="A187" i="564"/>
  <c r="A187" i="563"/>
  <c r="A187" i="562"/>
  <c r="A187" i="561"/>
  <c r="A187" i="559"/>
  <c r="A187" i="560"/>
  <c r="A131" i="564"/>
  <c r="A131" i="563"/>
  <c r="A131" i="562"/>
  <c r="A131" i="561"/>
  <c r="A131" i="559"/>
  <c r="A131" i="560"/>
  <c r="A109" i="564"/>
  <c r="A109" i="563"/>
  <c r="A109" i="562"/>
  <c r="A109" i="561"/>
  <c r="A109" i="560"/>
  <c r="A109" i="559"/>
  <c r="A74" i="564"/>
  <c r="A74" i="563"/>
  <c r="A74" i="562"/>
  <c r="A74" i="561"/>
  <c r="A74" i="560"/>
  <c r="A74" i="559"/>
  <c r="A88" i="564"/>
  <c r="A88" i="563"/>
  <c r="A88" i="562"/>
  <c r="A88" i="561"/>
  <c r="A88" i="560"/>
  <c r="A88" i="559"/>
  <c r="A69" i="564"/>
  <c r="A69" i="563"/>
  <c r="A69" i="562"/>
  <c r="A69" i="561"/>
  <c r="A69" i="560"/>
  <c r="A69" i="559"/>
  <c r="A68" i="564"/>
  <c r="A68" i="563"/>
  <c r="A68" i="562"/>
  <c r="A68" i="561"/>
  <c r="A68" i="560"/>
  <c r="A68" i="559"/>
  <c r="A202" i="564"/>
  <c r="A202" i="563"/>
  <c r="A202" i="562"/>
  <c r="A202" i="561"/>
  <c r="A202" i="560"/>
  <c r="A202" i="559"/>
  <c r="A190" i="564"/>
  <c r="A190" i="563"/>
  <c r="A190" i="562"/>
  <c r="A190" i="561"/>
  <c r="A190" i="560"/>
  <c r="A190" i="559"/>
  <c r="A262" i="564"/>
  <c r="A262" i="563"/>
  <c r="A262" i="562"/>
  <c r="A262" i="561"/>
  <c r="A262" i="560"/>
  <c r="A262" i="559"/>
  <c r="A254" i="564"/>
  <c r="A254" i="563"/>
  <c r="A254" i="562"/>
  <c r="A254" i="561"/>
  <c r="A254" i="560"/>
  <c r="A254" i="559"/>
  <c r="A273" i="564"/>
  <c r="A273" i="562"/>
  <c r="A273" i="563"/>
  <c r="A273" i="561"/>
  <c r="A273" i="560"/>
  <c r="A273" i="559"/>
  <c r="A195" i="564"/>
  <c r="A195" i="563"/>
  <c r="A195" i="562"/>
  <c r="A195" i="561"/>
  <c r="A195" i="560"/>
  <c r="A195" i="559"/>
  <c r="A260" i="564"/>
  <c r="A260" i="563"/>
  <c r="A260" i="562"/>
  <c r="A260" i="561"/>
  <c r="A260" i="560"/>
  <c r="A260" i="559"/>
  <c r="A139" i="564"/>
  <c r="A139" i="563"/>
  <c r="A139" i="562"/>
  <c r="A139" i="561"/>
  <c r="A139" i="560"/>
  <c r="A139" i="559"/>
  <c r="A120" i="564"/>
  <c r="A120" i="563"/>
  <c r="A120" i="562"/>
  <c r="A120" i="561"/>
  <c r="A120" i="560"/>
  <c r="A120" i="559"/>
  <c r="A191" i="564"/>
  <c r="A191" i="562"/>
  <c r="A191" i="563"/>
  <c r="A191" i="561"/>
  <c r="A191" i="560"/>
  <c r="A191" i="559"/>
  <c r="A126" i="564"/>
  <c r="A126" i="563"/>
  <c r="A126" i="562"/>
  <c r="A126" i="561"/>
  <c r="A126" i="560"/>
  <c r="A126" i="559"/>
  <c r="A184" i="564"/>
  <c r="A184" i="563"/>
  <c r="A184" i="562"/>
  <c r="A184" i="561"/>
  <c r="A184" i="560"/>
  <c r="A184" i="559"/>
  <c r="A118" i="564"/>
  <c r="A118" i="563"/>
  <c r="A118" i="562"/>
  <c r="A118" i="561"/>
  <c r="A118" i="560"/>
  <c r="A118" i="559"/>
  <c r="A96" i="564"/>
  <c r="A96" i="563"/>
  <c r="A96" i="562"/>
  <c r="A96" i="561"/>
  <c r="A96" i="560"/>
  <c r="A96" i="559"/>
  <c r="A90" i="564"/>
  <c r="A90" i="563"/>
  <c r="A90" i="562"/>
  <c r="A90" i="561"/>
  <c r="A90" i="560"/>
  <c r="A90" i="559"/>
  <c r="A172" i="564"/>
  <c r="A172" i="563"/>
  <c r="A172" i="562"/>
  <c r="A172" i="561"/>
  <c r="A172" i="560"/>
  <c r="A172" i="559"/>
  <c r="A136" i="564"/>
  <c r="A136" i="563"/>
  <c r="A136" i="562"/>
  <c r="A136" i="561"/>
  <c r="A136" i="560"/>
  <c r="A136" i="559"/>
  <c r="A236" i="564"/>
  <c r="A236" i="563"/>
  <c r="A236" i="562"/>
  <c r="A236" i="561"/>
  <c r="A236" i="560"/>
  <c r="A236" i="559"/>
  <c r="A241" i="564"/>
  <c r="A241" i="562"/>
  <c r="A241" i="563"/>
  <c r="A241" i="561"/>
  <c r="A241" i="560"/>
  <c r="A241" i="559"/>
  <c r="A219" i="564"/>
  <c r="A219" i="563"/>
  <c r="A219" i="562"/>
  <c r="A219" i="561"/>
  <c r="A219" i="560"/>
  <c r="A219" i="559"/>
  <c r="A206" i="564"/>
  <c r="A206" i="563"/>
  <c r="A206" i="562"/>
  <c r="A206" i="560"/>
  <c r="A206" i="561"/>
  <c r="A206" i="559"/>
  <c r="A279" i="564"/>
  <c r="A279" i="563"/>
  <c r="A279" i="562"/>
  <c r="A279" i="561"/>
  <c r="A279" i="560"/>
  <c r="A279" i="559"/>
  <c r="A280" i="564"/>
  <c r="A280" i="562"/>
  <c r="A280" i="563"/>
  <c r="A280" i="561"/>
  <c r="A280" i="560"/>
  <c r="A280" i="559"/>
  <c r="A188" i="564"/>
  <c r="A188" i="563"/>
  <c r="A188" i="562"/>
  <c r="A188" i="561"/>
  <c r="A188" i="560"/>
  <c r="A188" i="559"/>
  <c r="A76" i="564"/>
  <c r="A76" i="563"/>
  <c r="A76" i="562"/>
  <c r="A76" i="561"/>
  <c r="A76" i="560"/>
  <c r="A76" i="559"/>
  <c r="A87" i="564"/>
  <c r="A87" i="563"/>
  <c r="A87" i="562"/>
  <c r="A87" i="561"/>
  <c r="A87" i="560"/>
  <c r="A87" i="559"/>
  <c r="A70" i="564"/>
  <c r="A70" i="563"/>
  <c r="A70" i="562"/>
  <c r="A70" i="561"/>
  <c r="A70" i="560"/>
  <c r="A70" i="559"/>
  <c r="A162" i="564"/>
  <c r="A162" i="563"/>
  <c r="A162" i="562"/>
  <c r="A162" i="561"/>
  <c r="A162" i="560"/>
  <c r="A162" i="559"/>
  <c r="A146" i="564"/>
  <c r="A146" i="563"/>
  <c r="A146" i="562"/>
  <c r="A146" i="561"/>
  <c r="A146" i="560"/>
  <c r="A146" i="559"/>
  <c r="A159" i="564"/>
  <c r="A159" i="562"/>
  <c r="A159" i="563"/>
  <c r="A159" i="561"/>
  <c r="A159" i="560"/>
  <c r="A159" i="559"/>
  <c r="A163" i="564"/>
  <c r="A163" i="563"/>
  <c r="A163" i="562"/>
  <c r="A163" i="561"/>
  <c r="A163" i="560"/>
  <c r="A163" i="559"/>
  <c r="A142" i="564"/>
  <c r="A142" i="563"/>
  <c r="A142" i="562"/>
  <c r="A142" i="561"/>
  <c r="A142" i="560"/>
  <c r="A142" i="559"/>
  <c r="A178" i="564"/>
  <c r="A178" i="563"/>
  <c r="A178" i="562"/>
  <c r="A178" i="561"/>
  <c r="A178" i="560"/>
  <c r="A178" i="559"/>
  <c r="A125" i="564"/>
  <c r="A125" i="563"/>
  <c r="A125" i="562"/>
  <c r="A125" i="561"/>
  <c r="A125" i="560"/>
  <c r="A125" i="559"/>
  <c r="A253" i="564"/>
  <c r="A253" i="563"/>
  <c r="A253" i="562"/>
  <c r="A253" i="561"/>
  <c r="A253" i="559"/>
  <c r="A253" i="560"/>
  <c r="A200" i="564"/>
  <c r="A200" i="563"/>
  <c r="A200" i="562"/>
  <c r="A200" i="561"/>
  <c r="A200" i="560"/>
  <c r="A200" i="559"/>
  <c r="A244" i="564"/>
  <c r="A244" i="563"/>
  <c r="A244" i="562"/>
  <c r="A244" i="561"/>
  <c r="A244" i="560"/>
  <c r="A244" i="559"/>
  <c r="A283" i="564"/>
  <c r="A283" i="563"/>
  <c r="A283" i="562"/>
  <c r="A283" i="561"/>
  <c r="A283" i="560"/>
  <c r="A283" i="559"/>
  <c r="A127" i="564"/>
  <c r="A127" i="562"/>
  <c r="A127" i="563"/>
  <c r="A127" i="561"/>
  <c r="A127" i="560"/>
  <c r="A127" i="559"/>
  <c r="A137" i="564"/>
  <c r="A137" i="562"/>
  <c r="A137" i="563"/>
  <c r="A137" i="561"/>
  <c r="A137" i="560"/>
  <c r="A137" i="559"/>
  <c r="A248" i="564"/>
  <c r="A248" i="563"/>
  <c r="A248" i="562"/>
  <c r="A248" i="561"/>
  <c r="A248" i="560"/>
  <c r="A248" i="559"/>
  <c r="A223" i="564"/>
  <c r="A223" i="563"/>
  <c r="A223" i="562"/>
  <c r="A223" i="561"/>
  <c r="A223" i="560"/>
  <c r="A223" i="559"/>
  <c r="A217" i="564"/>
  <c r="A217" i="563"/>
  <c r="A217" i="562"/>
  <c r="A217" i="561"/>
  <c r="A217" i="560"/>
  <c r="A217" i="559"/>
  <c r="A209" i="564"/>
  <c r="A209" i="563"/>
  <c r="A209" i="562"/>
  <c r="A209" i="561"/>
  <c r="A209" i="560"/>
  <c r="A209" i="559"/>
  <c r="A92" i="564"/>
  <c r="A92" i="563"/>
  <c r="A92" i="562"/>
  <c r="A92" i="561"/>
  <c r="A92" i="560"/>
  <c r="A92" i="559"/>
  <c r="A111" i="564"/>
  <c r="A111" i="563"/>
  <c r="A111" i="562"/>
  <c r="A111" i="561"/>
  <c r="A111" i="560"/>
  <c r="A111" i="559"/>
  <c r="A193" i="564"/>
  <c r="A193" i="563"/>
  <c r="A193" i="562"/>
  <c r="A193" i="561"/>
  <c r="A193" i="560"/>
  <c r="A193" i="559"/>
  <c r="A138" i="564"/>
  <c r="A138" i="563"/>
  <c r="A138" i="562"/>
  <c r="A138" i="561"/>
  <c r="A138" i="560"/>
  <c r="A138" i="559"/>
  <c r="A77" i="564"/>
  <c r="A77" i="563"/>
  <c r="A77" i="562"/>
  <c r="A77" i="561"/>
  <c r="A77" i="560"/>
  <c r="A77" i="559"/>
  <c r="A75" i="564"/>
  <c r="A75" i="563"/>
  <c r="A75" i="562"/>
  <c r="A75" i="561"/>
  <c r="A75" i="560"/>
  <c r="A75" i="559"/>
  <c r="A73" i="564"/>
  <c r="A73" i="563"/>
  <c r="A73" i="562"/>
  <c r="A73" i="561"/>
  <c r="A73" i="560"/>
  <c r="A73" i="559"/>
  <c r="A134" i="564"/>
  <c r="A134" i="562"/>
  <c r="A134" i="563"/>
  <c r="A134" i="561"/>
  <c r="A134" i="560"/>
  <c r="A134" i="559"/>
  <c r="A257" i="564"/>
  <c r="A257" i="562"/>
  <c r="A257" i="563"/>
  <c r="A257" i="561"/>
  <c r="A257" i="560"/>
  <c r="A257" i="559"/>
  <c r="A124" i="564"/>
  <c r="A124" i="563"/>
  <c r="A124" i="562"/>
  <c r="A124" i="561"/>
  <c r="A124" i="560"/>
  <c r="A124" i="559"/>
  <c r="A203" i="564"/>
  <c r="A203" i="563"/>
  <c r="A203" i="562"/>
  <c r="A203" i="561"/>
  <c r="A203" i="560"/>
  <c r="A203" i="559"/>
  <c r="A103" i="564"/>
  <c r="A103" i="563"/>
  <c r="A103" i="562"/>
  <c r="A103" i="561"/>
  <c r="A103" i="560"/>
  <c r="A103" i="559"/>
  <c r="A143" i="564"/>
  <c r="A143" i="563"/>
  <c r="A143" i="562"/>
  <c r="A143" i="561"/>
  <c r="A143" i="560"/>
  <c r="A143" i="559"/>
  <c r="A165" i="564"/>
  <c r="A165" i="563"/>
  <c r="A165" i="562"/>
  <c r="A165" i="561"/>
  <c r="A165" i="560"/>
  <c r="A165" i="559"/>
  <c r="A179" i="564"/>
  <c r="A179" i="563"/>
  <c r="A179" i="562"/>
  <c r="A179" i="561"/>
  <c r="A179" i="560"/>
  <c r="A179" i="559"/>
  <c r="A65" i="564"/>
  <c r="A65" i="563"/>
  <c r="A65" i="562"/>
  <c r="A65" i="561"/>
  <c r="A65" i="560"/>
  <c r="A65" i="559"/>
  <c r="A123" i="564"/>
  <c r="A123" i="563"/>
  <c r="A123" i="562"/>
  <c r="A123" i="561"/>
  <c r="A123" i="560"/>
  <c r="A123" i="559"/>
  <c r="A197" i="564"/>
  <c r="A197" i="563"/>
  <c r="A197" i="562"/>
  <c r="A197" i="561"/>
  <c r="A197" i="560"/>
  <c r="A197" i="559"/>
  <c r="A94" i="564"/>
  <c r="A94" i="563"/>
  <c r="A94" i="562"/>
  <c r="A94" i="561"/>
  <c r="A94" i="560"/>
  <c r="A94" i="559"/>
  <c r="A313" i="564"/>
  <c r="A313" i="563"/>
  <c r="A313" i="562"/>
  <c r="A313" i="561"/>
  <c r="A313" i="560"/>
  <c r="A313" i="559"/>
  <c r="A224" i="564"/>
  <c r="A224" i="563"/>
  <c r="A224" i="562"/>
  <c r="A224" i="561"/>
  <c r="A224" i="560"/>
  <c r="A224" i="559"/>
  <c r="A232" i="564"/>
  <c r="A232" i="563"/>
  <c r="A232" i="562"/>
  <c r="A232" i="561"/>
  <c r="A232" i="560"/>
  <c r="A232" i="559"/>
  <c r="A237" i="564"/>
  <c r="A237" i="563"/>
  <c r="A237" i="562"/>
  <c r="A237" i="561"/>
  <c r="A237" i="560"/>
  <c r="A237" i="559"/>
  <c r="A242" i="564"/>
  <c r="A242" i="563"/>
  <c r="A242" i="562"/>
  <c r="A242" i="561"/>
  <c r="A242" i="560"/>
  <c r="A242" i="559"/>
  <c r="A97" i="563"/>
  <c r="A97" i="564"/>
  <c r="A97" i="562"/>
  <c r="A97" i="561"/>
  <c r="A97" i="560"/>
  <c r="A97" i="559"/>
  <c r="A266" i="564"/>
  <c r="A266" i="563"/>
  <c r="A266" i="562"/>
  <c r="A266" i="561"/>
  <c r="A266" i="560"/>
  <c r="A266" i="559"/>
  <c r="A95" i="564"/>
  <c r="A95" i="563"/>
  <c r="A95" i="562"/>
  <c r="A95" i="561"/>
  <c r="A95" i="560"/>
  <c r="A95" i="559"/>
  <c r="A261" i="564"/>
  <c r="A261" i="563"/>
  <c r="A261" i="562"/>
  <c r="A261" i="561"/>
  <c r="A261" i="559"/>
  <c r="A261" i="560"/>
  <c r="A89" i="564"/>
  <c r="A89" i="563"/>
  <c r="A89" i="562"/>
  <c r="A89" i="561"/>
  <c r="A89" i="560"/>
  <c r="A89" i="559"/>
  <c r="A67" i="564"/>
  <c r="A67" i="563"/>
  <c r="A67" i="562"/>
  <c r="A67" i="561"/>
  <c r="A67" i="560"/>
  <c r="A67" i="559"/>
  <c r="A84" i="564"/>
  <c r="A84" i="563"/>
  <c r="A84" i="562"/>
  <c r="A84" i="561"/>
  <c r="A84" i="560"/>
  <c r="A84" i="559"/>
  <c r="A156" i="564"/>
  <c r="A156" i="563"/>
  <c r="A156" i="562"/>
  <c r="A156" i="561"/>
  <c r="A156" i="560"/>
  <c r="A156" i="559"/>
  <c r="A110" i="564"/>
  <c r="A110" i="563"/>
  <c r="A110" i="562"/>
  <c r="A110" i="561"/>
  <c r="A110" i="560"/>
  <c r="A110" i="559"/>
  <c r="A268" i="564"/>
  <c r="A268" i="563"/>
  <c r="A268" i="562"/>
  <c r="A268" i="561"/>
  <c r="A268" i="560"/>
  <c r="A268" i="559"/>
  <c r="A128" i="564"/>
  <c r="A128" i="563"/>
  <c r="A128" i="562"/>
  <c r="A128" i="561"/>
  <c r="A128" i="560"/>
  <c r="A128" i="559"/>
  <c r="A113" i="564"/>
  <c r="A113" i="562"/>
  <c r="A113" i="563"/>
  <c r="A113" i="561"/>
  <c r="A113" i="560"/>
  <c r="A113" i="559"/>
  <c r="A175" i="564"/>
  <c r="A175" i="562"/>
  <c r="A175" i="563"/>
  <c r="A175" i="561"/>
  <c r="A175" i="560"/>
  <c r="A175" i="559"/>
  <c r="A168" i="564"/>
  <c r="A168" i="563"/>
  <c r="A168" i="562"/>
  <c r="A168" i="561"/>
  <c r="A168" i="560"/>
  <c r="A168" i="559"/>
  <c r="A272" i="564"/>
  <c r="A272" i="563"/>
  <c r="A272" i="562"/>
  <c r="A272" i="561"/>
  <c r="A272" i="560"/>
  <c r="A272" i="559"/>
  <c r="A160" i="564"/>
  <c r="A160" i="563"/>
  <c r="A160" i="562"/>
  <c r="A160" i="561"/>
  <c r="A160" i="560"/>
  <c r="A160" i="559"/>
  <c r="A122" i="564"/>
  <c r="A122" i="563"/>
  <c r="A122" i="562"/>
  <c r="A122" i="561"/>
  <c r="A122" i="560"/>
  <c r="A122" i="559"/>
  <c r="A259" i="564"/>
  <c r="A259" i="563"/>
  <c r="A259" i="562"/>
  <c r="A259" i="561"/>
  <c r="A259" i="560"/>
  <c r="A259" i="559"/>
  <c r="A150" i="564"/>
  <c r="A150" i="563"/>
  <c r="A150" i="562"/>
  <c r="A150" i="561"/>
  <c r="A150" i="560"/>
  <c r="A150" i="559"/>
  <c r="A186" i="564"/>
  <c r="A186" i="563"/>
  <c r="A186" i="562"/>
  <c r="A186" i="561"/>
  <c r="A186" i="560"/>
  <c r="A186" i="559"/>
  <c r="A270" i="564"/>
  <c r="A270" i="563"/>
  <c r="A270" i="562"/>
  <c r="A270" i="561"/>
  <c r="A270" i="560"/>
  <c r="A270" i="559"/>
  <c r="A185" i="564"/>
  <c r="A185" i="563"/>
  <c r="A185" i="562"/>
  <c r="A185" i="561"/>
  <c r="A185" i="560"/>
  <c r="A185" i="559"/>
  <c r="A169" i="564"/>
  <c r="A169" i="563"/>
  <c r="A169" i="562"/>
  <c r="A169" i="561"/>
  <c r="A169" i="560"/>
  <c r="A169" i="559"/>
  <c r="A230" i="564"/>
  <c r="A230" i="563"/>
  <c r="A230" i="561"/>
  <c r="A230" i="562"/>
  <c r="A230" i="560"/>
  <c r="A230" i="559"/>
  <c r="A227" i="564"/>
  <c r="A227" i="563"/>
  <c r="A227" i="562"/>
  <c r="A227" i="561"/>
  <c r="A227" i="560"/>
  <c r="A227" i="559"/>
  <c r="A212" i="564"/>
  <c r="A212" i="563"/>
  <c r="A212" i="562"/>
  <c r="A212" i="561"/>
  <c r="A212" i="560"/>
  <c r="A212" i="559"/>
  <c r="A205" i="564"/>
  <c r="A205" i="563"/>
  <c r="A205" i="562"/>
  <c r="A205" i="561"/>
  <c r="A205" i="560"/>
  <c r="A205" i="559"/>
  <c r="A132" i="564"/>
  <c r="A132" i="563"/>
  <c r="A132" i="562"/>
  <c r="A132" i="561"/>
  <c r="A132" i="560"/>
  <c r="A132" i="559"/>
  <c r="A98" i="564"/>
  <c r="A98" i="563"/>
  <c r="A98" i="562"/>
  <c r="A98" i="561"/>
  <c r="A98" i="560"/>
  <c r="A98" i="559"/>
  <c r="A171" i="564"/>
  <c r="A171" i="563"/>
  <c r="A171" i="562"/>
  <c r="A171" i="561"/>
  <c r="A171" i="560"/>
  <c r="A171" i="559"/>
  <c r="A83" i="564"/>
  <c r="A83" i="563"/>
  <c r="A83" i="562"/>
  <c r="A83" i="561"/>
  <c r="A83" i="560"/>
  <c r="A83" i="559"/>
  <c r="A85" i="563"/>
  <c r="A85" i="564"/>
  <c r="A85" i="562"/>
  <c r="A85" i="561"/>
  <c r="A85" i="560"/>
  <c r="A85" i="559"/>
  <c r="A80" i="564"/>
  <c r="A80" i="563"/>
  <c r="A80" i="562"/>
  <c r="A80" i="561"/>
  <c r="A80" i="560"/>
  <c r="A80" i="559"/>
  <c r="A81" i="564"/>
  <c r="A81" i="563"/>
  <c r="A81" i="562"/>
  <c r="A81" i="561"/>
  <c r="A81" i="560"/>
  <c r="A81" i="559"/>
  <c r="A100" i="564"/>
  <c r="A100" i="563"/>
  <c r="A100" i="562"/>
  <c r="A100" i="561"/>
  <c r="A100" i="560"/>
  <c r="A100" i="559"/>
  <c r="A235" i="564"/>
  <c r="A235" i="563"/>
  <c r="A235" i="562"/>
  <c r="A235" i="561"/>
  <c r="A235" i="559"/>
  <c r="A235" i="560"/>
  <c r="A286" i="564"/>
  <c r="A286" i="563"/>
  <c r="A286" i="562"/>
  <c r="A286" i="561"/>
  <c r="A286" i="560"/>
  <c r="A286" i="559"/>
  <c r="A119" i="564"/>
  <c r="A119" i="563"/>
  <c r="A119" i="562"/>
  <c r="A119" i="561"/>
  <c r="A119" i="560"/>
  <c r="A119" i="559"/>
  <c r="A281" i="564"/>
  <c r="A281" i="563"/>
  <c r="A281" i="562"/>
  <c r="A281" i="561"/>
  <c r="A281" i="560"/>
  <c r="A281" i="559"/>
  <c r="A222" i="564"/>
  <c r="A222" i="562"/>
  <c r="A222" i="563"/>
  <c r="A222" i="561"/>
  <c r="A222" i="560"/>
  <c r="A222" i="559"/>
  <c r="A183" i="564"/>
  <c r="A183" i="562"/>
  <c r="A183" i="563"/>
  <c r="A183" i="561"/>
  <c r="A183" i="560"/>
  <c r="A183" i="559"/>
  <c r="A277" i="564"/>
  <c r="A277" i="563"/>
  <c r="A277" i="562"/>
  <c r="A277" i="561"/>
  <c r="A277" i="560"/>
  <c r="A277" i="559"/>
  <c r="A264" i="564"/>
  <c r="A264" i="563"/>
  <c r="A264" i="562"/>
  <c r="A264" i="561"/>
  <c r="A264" i="560"/>
  <c r="A264" i="559"/>
  <c r="A135" i="564"/>
  <c r="A135" i="562"/>
  <c r="A135" i="563"/>
  <c r="A135" i="561"/>
  <c r="A135" i="560"/>
  <c r="A135" i="559"/>
  <c r="A107" i="564"/>
  <c r="A107" i="563"/>
  <c r="A107" i="562"/>
  <c r="A107" i="561"/>
  <c r="A107" i="559"/>
  <c r="A107" i="560"/>
  <c r="A161" i="564"/>
  <c r="A161" i="563"/>
  <c r="A161" i="562"/>
  <c r="A161" i="561"/>
  <c r="A161" i="560"/>
  <c r="A161" i="559"/>
  <c r="A167" i="564"/>
  <c r="A167" i="562"/>
  <c r="A167" i="563"/>
  <c r="A167" i="561"/>
  <c r="A167" i="560"/>
  <c r="A167" i="559"/>
  <c r="A194" i="564"/>
  <c r="A194" i="563"/>
  <c r="A194" i="562"/>
  <c r="A194" i="561"/>
  <c r="A194" i="560"/>
  <c r="A194" i="559"/>
  <c r="A201" i="564"/>
  <c r="A201" i="563"/>
  <c r="A201" i="562"/>
  <c r="A201" i="561"/>
  <c r="A201" i="560"/>
  <c r="A201" i="559"/>
  <c r="A233" i="564"/>
  <c r="A233" i="563"/>
  <c r="A233" i="562"/>
  <c r="A233" i="561"/>
  <c r="A233" i="560"/>
  <c r="A233" i="559"/>
  <c r="A214" i="564"/>
  <c r="A214" i="563"/>
  <c r="A214" i="562"/>
  <c r="A214" i="561"/>
  <c r="A214" i="560"/>
  <c r="A214" i="559"/>
  <c r="A225" i="564"/>
  <c r="A225" i="563"/>
  <c r="A225" i="562"/>
  <c r="A225" i="561"/>
  <c r="A225" i="560"/>
  <c r="A225" i="559"/>
  <c r="A226" i="564"/>
  <c r="A226" i="563"/>
  <c r="A226" i="562"/>
  <c r="A226" i="561"/>
  <c r="A226" i="560"/>
  <c r="A226" i="559"/>
  <c r="A213" i="564"/>
  <c r="A213" i="563"/>
  <c r="A213" i="562"/>
  <c r="A213" i="561"/>
  <c r="A213" i="560"/>
  <c r="A213" i="559"/>
  <c r="A192" i="564"/>
  <c r="A192" i="563"/>
  <c r="A192" i="562"/>
  <c r="A192" i="561"/>
  <c r="A192" i="560"/>
  <c r="A192" i="559"/>
  <c r="A117" i="564"/>
  <c r="A117" i="563"/>
  <c r="A117" i="562"/>
  <c r="A117" i="561"/>
  <c r="A117" i="560"/>
  <c r="A117" i="559"/>
  <c r="A130" i="564"/>
  <c r="A130" i="563"/>
  <c r="A130" i="562"/>
  <c r="A130" i="561"/>
  <c r="A130" i="560"/>
  <c r="A130" i="559"/>
  <c r="A221" i="564"/>
  <c r="A221" i="563"/>
  <c r="A221" i="562"/>
  <c r="A221" i="561"/>
  <c r="A221" i="560"/>
  <c r="A221" i="559"/>
  <c r="A208" i="564"/>
  <c r="A208" i="563"/>
  <c r="A208" i="562"/>
  <c r="A208" i="561"/>
  <c r="A208" i="560"/>
  <c r="A208" i="559"/>
  <c r="A101" i="564"/>
  <c r="A101" i="563"/>
  <c r="A101" i="562"/>
  <c r="A101" i="561"/>
  <c r="A101" i="560"/>
  <c r="A101" i="559"/>
  <c r="A269" i="564"/>
  <c r="A269" i="563"/>
  <c r="A269" i="562"/>
  <c r="A269" i="561"/>
  <c r="A269" i="559"/>
  <c r="A269" i="560"/>
  <c r="A99" i="564"/>
  <c r="A99" i="562"/>
  <c r="A99" i="563"/>
  <c r="A99" i="561"/>
  <c r="A99" i="560"/>
  <c r="A99" i="559"/>
  <c r="A252" i="564"/>
  <c r="A252" i="563"/>
  <c r="A252" i="562"/>
  <c r="A252" i="561"/>
  <c r="A252" i="560"/>
  <c r="A252" i="559"/>
  <c r="A93" i="564"/>
  <c r="A93" i="563"/>
  <c r="A93" i="562"/>
  <c r="A93" i="561"/>
  <c r="A93" i="560"/>
  <c r="A93" i="559"/>
  <c r="A149" i="564"/>
  <c r="A149" i="563"/>
  <c r="A149" i="562"/>
  <c r="A149" i="561"/>
  <c r="A149" i="560"/>
  <c r="A149" i="559"/>
  <c r="A181" i="564"/>
  <c r="A181" i="563"/>
  <c r="A181" i="562"/>
  <c r="A181" i="561"/>
  <c r="A181" i="560"/>
  <c r="A181" i="559"/>
  <c r="A148" i="564"/>
  <c r="A148" i="563"/>
  <c r="A148" i="562"/>
  <c r="A148" i="561"/>
  <c r="A148" i="560"/>
  <c r="A148" i="559"/>
  <c r="A78" i="563"/>
  <c r="A78" i="564"/>
  <c r="A78" i="562"/>
  <c r="A78" i="561"/>
  <c r="A78" i="560"/>
  <c r="A78" i="559"/>
  <c r="A133" i="564"/>
  <c r="A133" i="563"/>
  <c r="A133" i="562"/>
  <c r="A133" i="561"/>
  <c r="A133" i="560"/>
  <c r="A133" i="559"/>
  <c r="A104" i="564"/>
  <c r="A104" i="563"/>
  <c r="A104" i="562"/>
  <c r="A104" i="561"/>
  <c r="A104" i="560"/>
  <c r="A104" i="559"/>
  <c r="A210" i="564"/>
  <c r="A210" i="563"/>
  <c r="A210" i="562"/>
  <c r="A210" i="561"/>
  <c r="A210" i="560"/>
  <c r="A210" i="559"/>
  <c r="A229" i="564"/>
  <c r="A229" i="563"/>
  <c r="A229" i="562"/>
  <c r="A229" i="561"/>
  <c r="A229" i="560"/>
  <c r="A229" i="559"/>
  <c r="A216" i="564"/>
  <c r="A216" i="563"/>
  <c r="A216" i="562"/>
  <c r="A216" i="560"/>
  <c r="A216" i="561"/>
  <c r="A216" i="559"/>
  <c r="A231" i="564"/>
  <c r="A231" i="563"/>
  <c r="A231" i="562"/>
  <c r="A231" i="561"/>
  <c r="A231" i="560"/>
  <c r="A231" i="559"/>
  <c r="A211" i="564"/>
  <c r="A211" i="563"/>
  <c r="A211" i="562"/>
  <c r="A211" i="561"/>
  <c r="A211" i="560"/>
  <c r="A211" i="559"/>
  <c r="A153" i="564"/>
  <c r="A153" i="563"/>
  <c r="A153" i="562"/>
  <c r="A153" i="561"/>
  <c r="A153" i="560"/>
  <c r="A153" i="559"/>
  <c r="A151" i="564"/>
  <c r="A151" i="562"/>
  <c r="A151" i="563"/>
  <c r="A151" i="561"/>
  <c r="A151" i="560"/>
  <c r="A151" i="559"/>
  <c r="A86" i="564"/>
  <c r="A86" i="563"/>
  <c r="A86" i="562"/>
  <c r="A86" i="561"/>
  <c r="A86" i="560"/>
  <c r="A86" i="559"/>
  <c r="A82" i="564"/>
  <c r="A82" i="563"/>
  <c r="A82" i="562"/>
  <c r="A82" i="561"/>
  <c r="A82" i="560"/>
  <c r="A82" i="559"/>
  <c r="A72" i="564"/>
  <c r="A72" i="563"/>
  <c r="A72" i="562"/>
  <c r="A72" i="561"/>
  <c r="A72" i="560"/>
  <c r="A72" i="559"/>
  <c r="A63" i="564"/>
  <c r="A63" i="563"/>
  <c r="A63" i="562"/>
  <c r="A63" i="561"/>
  <c r="A63" i="560"/>
  <c r="A63" i="559"/>
  <c r="A156" i="8"/>
  <c r="A156" i="6"/>
  <c r="A113" i="8"/>
  <c r="A113" i="6"/>
  <c r="A223" i="8"/>
  <c r="A223" i="6"/>
  <c r="A101" i="8"/>
  <c r="A101" i="6"/>
  <c r="A178" i="8"/>
  <c r="A178" i="6"/>
  <c r="A99" i="8"/>
  <c r="A99" i="6"/>
  <c r="A145" i="8"/>
  <c r="A145" i="6"/>
  <c r="A122" i="8"/>
  <c r="A122" i="6"/>
  <c r="A248" i="8"/>
  <c r="A248" i="6"/>
  <c r="A215" i="8"/>
  <c r="A215" i="6"/>
  <c r="A132" i="8"/>
  <c r="A132" i="6"/>
  <c r="A131" i="8"/>
  <c r="A131" i="6"/>
  <c r="A83" i="8"/>
  <c r="A83" i="6"/>
  <c r="A88" i="8"/>
  <c r="A88" i="6"/>
  <c r="A274" i="8"/>
  <c r="A274" i="6"/>
  <c r="A257" i="8"/>
  <c r="A257" i="6"/>
  <c r="A255" i="8"/>
  <c r="A255" i="6"/>
  <c r="A124" i="8"/>
  <c r="A124" i="6"/>
  <c r="A183" i="8"/>
  <c r="A183" i="6"/>
  <c r="A126" i="8"/>
  <c r="A126" i="6"/>
  <c r="A264" i="8"/>
  <c r="A264" i="6"/>
  <c r="A94" i="8"/>
  <c r="A94" i="6"/>
  <c r="A267" i="8"/>
  <c r="A267" i="6"/>
  <c r="A236" i="8"/>
  <c r="A236" i="6"/>
  <c r="A213" i="8"/>
  <c r="A213" i="6"/>
  <c r="A117" i="8"/>
  <c r="A117" i="6"/>
  <c r="A188" i="8"/>
  <c r="A188" i="6"/>
  <c r="A87" i="8"/>
  <c r="A87" i="6"/>
  <c r="A200" i="8"/>
  <c r="A200" i="6"/>
  <c r="A174" i="8"/>
  <c r="A174" i="6"/>
  <c r="A231" i="8"/>
  <c r="A231" i="6"/>
  <c r="A73" i="8"/>
  <c r="A73" i="6"/>
  <c r="A162" i="8"/>
  <c r="A162" i="6"/>
  <c r="A159" i="8"/>
  <c r="A159" i="6"/>
  <c r="A168" i="8"/>
  <c r="A168" i="6"/>
  <c r="A121" i="8"/>
  <c r="A121" i="6"/>
  <c r="A181" i="8"/>
  <c r="A181" i="6"/>
  <c r="A148" i="8"/>
  <c r="A148" i="6"/>
  <c r="A104" i="8"/>
  <c r="A104" i="6"/>
  <c r="A80" i="8"/>
  <c r="A80" i="6"/>
  <c r="A268" i="8"/>
  <c r="A268" i="6"/>
  <c r="A288" i="8"/>
  <c r="A288" i="6"/>
  <c r="A175" i="8"/>
  <c r="A175" i="6"/>
  <c r="A269" i="8"/>
  <c r="A269" i="6"/>
  <c r="A244" i="8"/>
  <c r="A244" i="6"/>
  <c r="A93" i="8"/>
  <c r="A93" i="6"/>
  <c r="A186" i="8"/>
  <c r="A186" i="6"/>
  <c r="A271" i="8"/>
  <c r="A271" i="6"/>
  <c r="A217" i="8"/>
  <c r="A217" i="6"/>
  <c r="A216" i="8"/>
  <c r="A216" i="6"/>
  <c r="A211" i="8"/>
  <c r="A211" i="6"/>
  <c r="A92" i="8"/>
  <c r="A92" i="6"/>
  <c r="A138" i="8"/>
  <c r="A138" i="6"/>
  <c r="A86" i="8"/>
  <c r="A86" i="6"/>
  <c r="A77" i="8"/>
  <c r="A77" i="6"/>
  <c r="A72" i="8"/>
  <c r="A72" i="6"/>
  <c r="A262" i="8"/>
  <c r="A262" i="6"/>
  <c r="A119" i="8"/>
  <c r="A119" i="6"/>
  <c r="A195" i="8"/>
  <c r="A195" i="6"/>
  <c r="A222" i="65"/>
  <c r="A222" i="8"/>
  <c r="A222" i="6"/>
  <c r="A164" i="8"/>
  <c r="A164" i="6"/>
  <c r="A189" i="8"/>
  <c r="A189" i="6"/>
  <c r="A165" i="8"/>
  <c r="A165" i="6"/>
  <c r="A140" i="8"/>
  <c r="A140" i="6"/>
  <c r="A287" i="8"/>
  <c r="A287" i="6"/>
  <c r="A65" i="8"/>
  <c r="A65" i="6"/>
  <c r="A161" i="8"/>
  <c r="A161" i="6"/>
  <c r="A201" i="8"/>
  <c r="A201" i="6"/>
  <c r="A237" i="8"/>
  <c r="A237" i="6"/>
  <c r="A228" i="8"/>
  <c r="A228" i="6"/>
  <c r="A97" i="8"/>
  <c r="A97" i="6"/>
  <c r="A261" i="8"/>
  <c r="A261" i="6"/>
  <c r="A71" i="8"/>
  <c r="A71" i="6"/>
  <c r="A89" i="8"/>
  <c r="A89" i="6"/>
  <c r="A154" i="8"/>
  <c r="A154" i="6"/>
  <c r="A221" i="460"/>
  <c r="A221" i="61"/>
  <c r="A221" i="60"/>
  <c r="A221" i="65"/>
  <c r="A221" i="8"/>
  <c r="A221" i="6"/>
  <c r="A208" i="8"/>
  <c r="A208" i="6"/>
  <c r="A142" i="8"/>
  <c r="A142" i="6"/>
  <c r="A147" i="8"/>
  <c r="A147" i="6"/>
  <c r="A112" i="8"/>
  <c r="A112" i="6"/>
  <c r="A152" i="8"/>
  <c r="A152" i="6"/>
  <c r="A150" i="8"/>
  <c r="A150" i="6"/>
  <c r="A137" i="8"/>
  <c r="A137" i="6"/>
  <c r="A133" i="8"/>
  <c r="A133" i="6"/>
  <c r="A238" i="8"/>
  <c r="A238" i="6"/>
  <c r="A212" i="8"/>
  <c r="A212" i="6"/>
  <c r="A240" i="8"/>
  <c r="A240" i="6"/>
  <c r="A205" i="8"/>
  <c r="A205" i="6"/>
  <c r="A171" i="8"/>
  <c r="A171" i="6"/>
  <c r="A74" i="8"/>
  <c r="A74" i="6"/>
  <c r="A68" i="8"/>
  <c r="A68" i="6"/>
  <c r="A253" i="8"/>
  <c r="A253" i="6"/>
  <c r="A199" i="8"/>
  <c r="A199" i="6"/>
  <c r="A153" i="8"/>
  <c r="A153" i="6"/>
  <c r="A250" i="8"/>
  <c r="A250" i="6"/>
  <c r="A284" i="8"/>
  <c r="A284" i="6"/>
  <c r="A120" i="8"/>
  <c r="A120" i="6"/>
  <c r="A191" i="8"/>
  <c r="A191" i="6"/>
  <c r="A118" i="8"/>
  <c r="A118" i="6"/>
  <c r="A107" i="8"/>
  <c r="A107" i="6"/>
  <c r="A177" i="8"/>
  <c r="A177" i="6"/>
  <c r="A241" i="8"/>
  <c r="A241" i="6"/>
  <c r="A226" i="8"/>
  <c r="A226" i="6"/>
  <c r="A206" i="8"/>
  <c r="A206" i="6"/>
  <c r="A192" i="8"/>
  <c r="A192" i="6"/>
  <c r="A280" i="6"/>
  <c r="A130" i="8"/>
  <c r="A130" i="6"/>
  <c r="A76" i="8"/>
  <c r="A76" i="6"/>
  <c r="A70" i="8"/>
  <c r="A70" i="6"/>
  <c r="A100" i="8"/>
  <c r="A100" i="6"/>
  <c r="A190" i="8"/>
  <c r="A190" i="6"/>
  <c r="A286" i="8"/>
  <c r="A286" i="6"/>
  <c r="A273" i="8"/>
  <c r="A273" i="6"/>
  <c r="A280" i="8"/>
  <c r="A281" i="8"/>
  <c r="A281" i="6"/>
  <c r="A103" i="8"/>
  <c r="A103" i="6"/>
  <c r="A143" i="8"/>
  <c r="A143" i="6"/>
  <c r="A179" i="8"/>
  <c r="A179" i="6"/>
  <c r="A90" i="8"/>
  <c r="A90" i="6"/>
  <c r="A172" i="8"/>
  <c r="A172" i="6"/>
  <c r="A194" i="8"/>
  <c r="A194" i="6"/>
  <c r="A136" i="8"/>
  <c r="A136" i="6"/>
  <c r="A224" i="8"/>
  <c r="A224" i="6"/>
  <c r="A239" i="8"/>
  <c r="A239" i="6"/>
  <c r="A282" i="8"/>
  <c r="A282" i="6"/>
  <c r="A95" i="8"/>
  <c r="A95" i="6"/>
  <c r="A251" i="8"/>
  <c r="A251" i="6"/>
  <c r="A66" i="8"/>
  <c r="A66" i="6"/>
  <c r="A84" i="8"/>
  <c r="A84" i="6"/>
  <c r="A146" i="8"/>
  <c r="A146" i="6"/>
  <c r="A163" i="8"/>
  <c r="A163" i="6"/>
  <c r="A105" i="8"/>
  <c r="A105" i="6"/>
  <c r="A272" i="8"/>
  <c r="A272" i="6"/>
  <c r="A160" i="8"/>
  <c r="A160" i="6"/>
  <c r="A170" i="8"/>
  <c r="A170" i="6"/>
  <c r="A259" i="8"/>
  <c r="A259" i="6"/>
  <c r="A127" i="8"/>
  <c r="A127" i="6"/>
  <c r="A78" i="8"/>
  <c r="A78" i="6"/>
  <c r="A230" i="8"/>
  <c r="A230" i="6"/>
  <c r="A220" i="8"/>
  <c r="A220" i="6"/>
  <c r="A227" i="8"/>
  <c r="A227" i="6"/>
  <c r="A218" i="8"/>
  <c r="A218" i="6"/>
  <c r="A187" i="8"/>
  <c r="A187" i="6"/>
  <c r="A98" i="8"/>
  <c r="A98" i="6"/>
  <c r="A109" i="8"/>
  <c r="A109" i="6"/>
  <c r="A85" i="8"/>
  <c r="A85" i="6"/>
  <c r="A69" i="8"/>
  <c r="A69" i="6"/>
  <c r="A81" i="8"/>
  <c r="A81" i="6"/>
  <c r="A204" i="8"/>
  <c r="A204" i="6"/>
  <c r="A134" i="8"/>
  <c r="A134" i="6"/>
  <c r="A139" i="8"/>
  <c r="A139" i="6"/>
  <c r="A277" i="8"/>
  <c r="A277" i="6"/>
  <c r="A184" i="8"/>
  <c r="A184" i="6"/>
  <c r="A135" i="8"/>
  <c r="A135" i="6"/>
  <c r="A123" i="8"/>
  <c r="A123" i="6"/>
  <c r="A197" i="8"/>
  <c r="A197" i="6"/>
  <c r="A285" i="8"/>
  <c r="A285" i="6"/>
  <c r="A313" i="8"/>
  <c r="A313" i="6"/>
  <c r="A214" i="8"/>
  <c r="A214" i="6"/>
  <c r="A225" i="8"/>
  <c r="A225" i="6"/>
  <c r="A219" i="8"/>
  <c r="A219" i="6"/>
  <c r="A279" i="8"/>
  <c r="A279" i="6"/>
  <c r="A229" i="8"/>
  <c r="A229" i="6"/>
  <c r="A193" i="8"/>
  <c r="A193" i="6"/>
  <c r="A258" i="8"/>
  <c r="A258" i="6"/>
  <c r="A110" i="8"/>
  <c r="A110" i="6"/>
  <c r="A128" i="8"/>
  <c r="A128" i="6"/>
  <c r="A125" i="8"/>
  <c r="A125" i="6"/>
  <c r="A252" i="8"/>
  <c r="A252" i="6"/>
  <c r="A149" i="8"/>
  <c r="A149" i="6"/>
  <c r="A115" i="8"/>
  <c r="A115" i="6"/>
  <c r="A270" i="8"/>
  <c r="A270" i="6"/>
  <c r="A185" i="8"/>
  <c r="A185" i="6"/>
  <c r="A158" i="8"/>
  <c r="A158" i="6"/>
  <c r="A169" i="8"/>
  <c r="A169" i="6"/>
  <c r="A210" i="8"/>
  <c r="A210" i="6"/>
  <c r="A209" i="8"/>
  <c r="A209" i="6"/>
  <c r="A111" i="8"/>
  <c r="A111" i="6"/>
  <c r="A151" i="8"/>
  <c r="A151" i="6"/>
  <c r="A82" i="8"/>
  <c r="A82" i="6"/>
  <c r="A75" i="8"/>
  <c r="A75" i="6"/>
  <c r="A63" i="8"/>
  <c r="A63" i="6"/>
  <c r="A246" i="8"/>
  <c r="A246" i="6"/>
  <c r="A283" i="8"/>
  <c r="A283" i="6"/>
  <c r="A202" i="8"/>
  <c r="A202" i="6"/>
  <c r="A235" i="8"/>
  <c r="A235" i="6"/>
  <c r="A254" i="8"/>
  <c r="A254" i="6"/>
  <c r="A260" i="8"/>
  <c r="A260" i="6"/>
  <c r="A203" i="8"/>
  <c r="A203" i="6"/>
  <c r="A141" i="8"/>
  <c r="A141" i="6"/>
  <c r="A289" i="8"/>
  <c r="A289" i="6"/>
  <c r="A96" i="8"/>
  <c r="A96" i="6"/>
  <c r="A167" i="8"/>
  <c r="A167" i="6"/>
  <c r="A233" i="8"/>
  <c r="A233" i="6"/>
  <c r="A232" i="8"/>
  <c r="A232" i="6"/>
  <c r="A243" i="8"/>
  <c r="A243" i="6"/>
  <c r="A242" i="8"/>
  <c r="A242" i="6"/>
  <c r="A266" i="8"/>
  <c r="A266" i="6"/>
  <c r="A176" i="8"/>
  <c r="A176" i="6"/>
  <c r="A79" i="8"/>
  <c r="A79" i="6"/>
  <c r="A67" i="8"/>
  <c r="A67" i="6"/>
  <c r="A79" i="65"/>
  <c r="A78" i="460"/>
  <c r="A78" i="60"/>
  <c r="A78" i="65"/>
  <c r="A78" i="61"/>
  <c r="A67" i="61"/>
  <c r="A65" i="61"/>
  <c r="A70" i="61"/>
  <c r="A71" i="61"/>
  <c r="A69" i="61"/>
  <c r="A68" i="61"/>
  <c r="A59" i="63"/>
  <c r="A60" i="63" s="1"/>
  <c r="A61" i="63" s="1"/>
  <c r="A72" i="460"/>
  <c r="A213" i="460"/>
  <c r="A68" i="460"/>
  <c r="A66" i="460"/>
  <c r="A70" i="460"/>
  <c r="A67" i="460"/>
  <c r="A69" i="460"/>
  <c r="A63" i="60"/>
  <c r="A74" i="460"/>
  <c r="A73" i="460"/>
  <c r="A70" i="65"/>
  <c r="A86" i="65"/>
  <c r="A86" i="460"/>
  <c r="A76" i="65"/>
  <c r="A76" i="460"/>
  <c r="A80" i="65"/>
  <c r="A80" i="460"/>
  <c r="A87" i="65"/>
  <c r="A87" i="460"/>
  <c r="A84" i="65"/>
  <c r="A84" i="460"/>
  <c r="A71" i="65"/>
  <c r="A71" i="460"/>
  <c r="A75" i="65"/>
  <c r="A75" i="460"/>
  <c r="A83" i="460"/>
  <c r="A83" i="65"/>
  <c r="A82" i="65"/>
  <c r="A82" i="460"/>
  <c r="A77" i="460"/>
  <c r="A77" i="65"/>
  <c r="A89" i="65"/>
  <c r="A89" i="460"/>
  <c r="A88" i="65"/>
  <c r="A88" i="460"/>
  <c r="A85" i="65"/>
  <c r="A85" i="460"/>
  <c r="A81" i="65"/>
  <c r="A81" i="460"/>
  <c r="A79" i="460"/>
  <c r="A222" i="460"/>
  <c r="A222" i="61"/>
  <c r="A222" i="60"/>
  <c r="A213" i="65"/>
  <c r="A79" i="61"/>
  <c r="A79" i="60"/>
  <c r="A213" i="60"/>
  <c r="A213" i="61"/>
  <c r="A214" i="65"/>
  <c r="A111" i="65"/>
  <c r="A111" i="460"/>
  <c r="A111" i="60"/>
  <c r="A111" i="61"/>
  <c r="A112" i="65"/>
  <c r="A203" i="60"/>
  <c r="A212" i="65"/>
  <c r="A212" i="460"/>
  <c r="A212" i="60"/>
  <c r="A212" i="61"/>
  <c r="A203" i="65"/>
  <c r="A203" i="460"/>
  <c r="A203" i="61"/>
  <c r="A133" i="65"/>
  <c r="A226" i="60"/>
  <c r="A226" i="61"/>
  <c r="A226" i="65"/>
  <c r="A226" i="460"/>
  <c r="A218" i="65"/>
  <c r="A218" i="60"/>
  <c r="A218" i="61"/>
  <c r="A218" i="460"/>
  <c r="A225" i="61"/>
  <c r="A225" i="60"/>
  <c r="A225" i="65"/>
  <c r="A225" i="460"/>
  <c r="A216" i="60"/>
  <c r="A216" i="61"/>
  <c r="A216" i="460"/>
  <c r="A216" i="65"/>
  <c r="A227" i="61"/>
  <c r="A227" i="60"/>
  <c r="A227" i="460"/>
  <c r="A227" i="65"/>
  <c r="A211" i="60"/>
  <c r="A211" i="460"/>
  <c r="A211" i="61"/>
  <c r="A211" i="65"/>
  <c r="A224" i="60"/>
  <c r="A224" i="65"/>
  <c r="A224" i="61"/>
  <c r="A224" i="460"/>
  <c r="A217" i="60"/>
  <c r="A217" i="61"/>
  <c r="A217" i="65"/>
  <c r="A217" i="460"/>
  <c r="A219" i="60"/>
  <c r="A219" i="61"/>
  <c r="A219" i="65"/>
  <c r="A219" i="460"/>
  <c r="A239" i="61"/>
  <c r="A239" i="65"/>
  <c r="A239" i="460"/>
  <c r="A239" i="60"/>
  <c r="A214" i="60"/>
  <c r="A214" i="460"/>
  <c r="A214" i="61"/>
  <c r="A223" i="60"/>
  <c r="A223" i="61"/>
  <c r="A223" i="460"/>
  <c r="A223" i="65"/>
  <c r="A215" i="60"/>
  <c r="A215" i="61"/>
  <c r="A215" i="460"/>
  <c r="A215" i="65"/>
  <c r="A220" i="65"/>
  <c r="A220" i="60"/>
  <c r="A220" i="61"/>
  <c r="A220" i="460"/>
  <c r="A132" i="60"/>
  <c r="A132" i="460"/>
  <c r="A132" i="61"/>
  <c r="A132" i="65"/>
  <c r="A99" i="60"/>
  <c r="A99" i="61"/>
  <c r="A99" i="460"/>
  <c r="A99" i="65"/>
  <c r="A141" i="65"/>
  <c r="A141" i="61"/>
  <c r="A141" i="460"/>
  <c r="A141" i="60"/>
  <c r="A142" i="65"/>
  <c r="A98" i="65"/>
  <c r="A98" i="61"/>
  <c r="A98" i="460"/>
  <c r="A98" i="60"/>
  <c r="A97" i="65"/>
  <c r="A97" i="60"/>
  <c r="A97" i="61"/>
  <c r="A97" i="460"/>
  <c r="A100" i="60"/>
  <c r="A100" i="65"/>
  <c r="A100" i="61"/>
  <c r="A100" i="460"/>
  <c r="A72" i="60"/>
  <c r="A72" i="65"/>
  <c r="A72" i="61"/>
  <c r="A89" i="60"/>
  <c r="A89" i="61"/>
  <c r="A87" i="61"/>
  <c r="A87" i="60"/>
  <c r="A86" i="60"/>
  <c r="A86" i="61"/>
  <c r="A88" i="61"/>
  <c r="A88" i="60"/>
  <c r="A77" i="61"/>
  <c r="A77" i="60"/>
  <c r="A73" i="65"/>
  <c r="A73" i="61"/>
  <c r="A73" i="60"/>
  <c r="A74" i="65"/>
  <c r="A74" i="60"/>
  <c r="A74" i="61"/>
  <c r="A71" i="60"/>
  <c r="A69" i="65"/>
  <c r="A69" i="60"/>
  <c r="A67" i="65"/>
  <c r="A67" i="60"/>
  <c r="A68" i="65"/>
  <c r="A68" i="60"/>
  <c r="A66" i="60"/>
  <c r="A66" i="65"/>
  <c r="A258" i="65"/>
  <c r="BN173" i="8"/>
  <c r="A252" i="65"/>
  <c r="A254" i="65"/>
  <c r="BN265" i="8"/>
  <c r="BN249" i="8"/>
  <c r="A262" i="65"/>
  <c r="BO158" i="8"/>
  <c r="BO119" i="8"/>
  <c r="BO234" i="8"/>
  <c r="BM109" i="8"/>
  <c r="BO118" i="8"/>
  <c r="BO155" i="8"/>
  <c r="BO208" i="8"/>
  <c r="BO200" i="8"/>
  <c r="BO183" i="8"/>
  <c r="BM173" i="8"/>
  <c r="BO167" i="8"/>
  <c r="BN117" i="8"/>
  <c r="A267" i="65"/>
  <c r="A63" i="460"/>
  <c r="BN158" i="8"/>
  <c r="BO265" i="8"/>
  <c r="BO64" i="8"/>
  <c r="BO277" i="8"/>
  <c r="A63" i="61"/>
  <c r="BN257" i="8"/>
  <c r="BN114" i="8"/>
  <c r="BN58" i="8"/>
  <c r="BN106" i="8"/>
  <c r="BO275" i="8"/>
  <c r="BO199" i="8"/>
  <c r="BO174" i="8"/>
  <c r="BO235" i="8"/>
  <c r="BN129" i="8"/>
  <c r="BN56" i="8"/>
  <c r="BN208" i="8"/>
  <c r="BN278" i="8"/>
  <c r="BN43" i="8"/>
  <c r="BN108" i="8"/>
  <c r="BN263" i="8"/>
  <c r="BN276" i="8"/>
  <c r="BN64" i="8"/>
  <c r="BN17" i="8"/>
  <c r="BN102" i="8"/>
  <c r="BO263" i="8"/>
  <c r="BO166" i="8"/>
  <c r="BO276" i="8"/>
  <c r="BO247" i="8"/>
  <c r="BO65" i="8"/>
  <c r="BO108" i="8"/>
  <c r="BN235" i="8"/>
  <c r="BN250" i="8"/>
  <c r="BN174" i="8"/>
  <c r="BN183" i="8"/>
  <c r="BN155" i="8"/>
  <c r="BN234" i="8"/>
  <c r="BO54" i="8"/>
  <c r="BO196" i="8"/>
  <c r="BO102" i="8"/>
  <c r="BO207" i="8"/>
  <c r="BN118" i="8"/>
  <c r="BN92" i="8"/>
  <c r="BN182" i="8"/>
  <c r="BN130" i="8"/>
  <c r="BN65" i="8"/>
  <c r="BN247" i="8"/>
  <c r="BN119" i="8"/>
  <c r="BN44" i="8"/>
  <c r="BO251" i="8"/>
  <c r="BO130" i="8"/>
  <c r="BO159" i="8"/>
  <c r="BO92" i="8"/>
  <c r="BO44" i="8"/>
  <c r="BN200" i="8"/>
  <c r="BN245" i="8"/>
  <c r="BN256" i="8"/>
  <c r="BN196" i="8"/>
  <c r="BO180" i="8"/>
  <c r="BO269" i="8"/>
  <c r="BO182" i="8"/>
  <c r="BO157" i="8"/>
  <c r="BO116" i="8"/>
  <c r="BO17" i="8"/>
  <c r="BN207" i="8"/>
  <c r="A259" i="65"/>
  <c r="BO249" i="8"/>
  <c r="BO278" i="8"/>
  <c r="BN16" i="8"/>
  <c r="BO16" i="8"/>
  <c r="BN269" i="8"/>
  <c r="BN167" i="8"/>
  <c r="BN159" i="8"/>
  <c r="BN57" i="8"/>
  <c r="BO173" i="8"/>
  <c r="BO266" i="8"/>
  <c r="BO57" i="8"/>
  <c r="BO117" i="8"/>
  <c r="BO144" i="8"/>
  <c r="BN275" i="8"/>
  <c r="BN166" i="8"/>
  <c r="BN199" i="8"/>
  <c r="BN157" i="8"/>
  <c r="BN116" i="8"/>
  <c r="BN54" i="8"/>
  <c r="BO256" i="8"/>
  <c r="BO109" i="8"/>
  <c r="BO114" i="8"/>
  <c r="BO103" i="8"/>
  <c r="BO43" i="8"/>
  <c r="BN180" i="8"/>
  <c r="BN145" i="8"/>
  <c r="BN144" i="8"/>
  <c r="BN103" i="8"/>
  <c r="BO145" i="8"/>
  <c r="BO257" i="8"/>
  <c r="BO106" i="8"/>
  <c r="BO58" i="8"/>
  <c r="BN277" i="8"/>
  <c r="BN198" i="8"/>
  <c r="BN251" i="8"/>
  <c r="BN266" i="8"/>
  <c r="BN109" i="8"/>
  <c r="BN91" i="8"/>
  <c r="BO250" i="8"/>
  <c r="BO56" i="8"/>
  <c r="BO198" i="8"/>
  <c r="BO129" i="8"/>
  <c r="BO91" i="8"/>
  <c r="A253" i="65"/>
  <c r="BO245" i="8"/>
  <c r="A274" i="65"/>
  <c r="BM180" i="8"/>
  <c r="A268" i="65"/>
  <c r="BM57" i="8"/>
  <c r="BM158" i="8"/>
  <c r="BM103" i="8"/>
  <c r="A261" i="65"/>
  <c r="A273" i="65"/>
  <c r="A248" i="65"/>
  <c r="A125" i="65"/>
  <c r="A125" i="460"/>
  <c r="A125" i="60"/>
  <c r="A125" i="61"/>
  <c r="A124" i="65"/>
  <c r="A124" i="60"/>
  <c r="A124" i="61"/>
  <c r="A124" i="460"/>
  <c r="BM263" i="8"/>
  <c r="BM92" i="8"/>
  <c r="BM102" i="8"/>
  <c r="BM106" i="8"/>
  <c r="BM54" i="8"/>
  <c r="BM166" i="8"/>
  <c r="BM247" i="8"/>
  <c r="BM157" i="8"/>
  <c r="BM265" i="8"/>
  <c r="BM199" i="8"/>
  <c r="BM64" i="8"/>
  <c r="BM56" i="8"/>
  <c r="BM108" i="8"/>
  <c r="BM145" i="8"/>
  <c r="BM275" i="8"/>
  <c r="BM256" i="8"/>
  <c r="BM196" i="8"/>
  <c r="BM182" i="8"/>
  <c r="BM117" i="8"/>
  <c r="BM91" i="8"/>
  <c r="BM208" i="8"/>
  <c r="BM257" i="8"/>
  <c r="BM198" i="8"/>
  <c r="BM249" i="8"/>
  <c r="BM266" i="8"/>
  <c r="BM129" i="8"/>
  <c r="BM130" i="8"/>
  <c r="BM114" i="8"/>
  <c r="BM119" i="8"/>
  <c r="BM200" i="8"/>
  <c r="BM207" i="8"/>
  <c r="BM234" i="8"/>
  <c r="A126" i="65"/>
  <c r="A126" i="60"/>
  <c r="A126" i="61"/>
  <c r="A126" i="460"/>
  <c r="A123" i="60"/>
  <c r="A123" i="61"/>
  <c r="A123" i="65"/>
  <c r="A123" i="460"/>
  <c r="BM251" i="8"/>
  <c r="BM159" i="8"/>
  <c r="BM44" i="8"/>
  <c r="BM43" i="8"/>
  <c r="BM235" i="8"/>
  <c r="BM277" i="8"/>
  <c r="BM144" i="8"/>
  <c r="BM278" i="8"/>
  <c r="BM116" i="8"/>
  <c r="BM174" i="8"/>
  <c r="BM58" i="8"/>
  <c r="BM65" i="8"/>
  <c r="A269" i="65"/>
  <c r="BM16" i="8"/>
  <c r="BM183" i="8"/>
  <c r="BM250" i="8"/>
  <c r="BM269" i="8"/>
  <c r="BM276" i="8"/>
  <c r="BM118" i="8"/>
  <c r="BM167" i="8"/>
  <c r="BM155" i="8"/>
  <c r="BM17" i="8"/>
  <c r="BM245" i="8"/>
  <c r="A271" i="65"/>
  <c r="A264" i="65"/>
  <c r="A255" i="65"/>
  <c r="A260" i="65"/>
  <c r="A94" i="65"/>
  <c r="A96" i="65"/>
  <c r="A110" i="65"/>
  <c r="A101" i="65"/>
  <c r="A63" i="65"/>
  <c r="A270" i="65"/>
  <c r="A93" i="65"/>
  <c r="A90" i="65"/>
  <c r="A113" i="65"/>
  <c r="A272" i="65"/>
  <c r="A105" i="65"/>
  <c r="A104" i="65"/>
  <c r="A115" i="65"/>
  <c r="A95" i="65"/>
  <c r="A165" i="65"/>
  <c r="A242" i="65"/>
  <c r="A146" i="65"/>
  <c r="A148" i="65"/>
  <c r="A149" i="65"/>
  <c r="A194" i="65"/>
  <c r="A128" i="65"/>
  <c r="A135" i="65"/>
  <c r="A147" i="65"/>
  <c r="A156" i="65"/>
  <c r="A177" i="65"/>
  <c r="A163" i="65"/>
  <c r="A168" i="65"/>
  <c r="A178" i="65"/>
  <c r="A210" i="65"/>
  <c r="A240" i="65"/>
  <c r="A134" i="65"/>
  <c r="A192" i="65"/>
  <c r="A204" i="65"/>
  <c r="A131" i="65"/>
  <c r="A190" i="65"/>
  <c r="A206" i="65"/>
  <c r="A154" i="65"/>
  <c r="A176" i="65"/>
  <c r="A243" i="65"/>
  <c r="A150" i="65"/>
  <c r="A161" i="65"/>
  <c r="A181" i="65"/>
  <c r="A140" i="65"/>
  <c r="A172" i="65"/>
  <c r="A152" i="65"/>
  <c r="A162" i="65"/>
  <c r="A164" i="65"/>
  <c r="A238" i="65"/>
  <c r="A151" i="65"/>
  <c r="A171" i="65"/>
  <c r="A197" i="65"/>
  <c r="A229" i="65"/>
  <c r="A185" i="65"/>
  <c r="A188" i="65"/>
  <c r="A169" i="65"/>
  <c r="A187" i="65"/>
  <c r="A138" i="65"/>
  <c r="A186" i="65"/>
  <c r="A179" i="65"/>
  <c r="A184" i="65"/>
  <c r="A191" i="65"/>
  <c r="A232" i="65"/>
  <c r="A137" i="65"/>
  <c r="A139" i="65"/>
  <c r="A231" i="65"/>
  <c r="A122" i="65"/>
  <c r="A170" i="65"/>
  <c r="A195" i="65"/>
  <c r="A233" i="65"/>
  <c r="A205" i="65"/>
  <c r="A120" i="65"/>
  <c r="A153" i="65"/>
  <c r="A189" i="65"/>
  <c r="A202" i="65"/>
  <c r="A237" i="65"/>
  <c r="A136" i="65"/>
  <c r="A236" i="65"/>
  <c r="A244" i="65"/>
  <c r="A160" i="65"/>
  <c r="A121" i="65"/>
  <c r="A193" i="65"/>
  <c r="A230" i="65"/>
  <c r="A127" i="65"/>
  <c r="A228" i="65"/>
  <c r="A143" i="65"/>
  <c r="A175" i="65"/>
  <c r="A209" i="65"/>
  <c r="A241" i="65"/>
  <c r="A246" i="65"/>
  <c r="A206" i="460"/>
  <c r="A206" i="61"/>
  <c r="A206" i="60"/>
  <c r="A119" i="61"/>
  <c r="A119" i="460"/>
  <c r="A119" i="60"/>
  <c r="A209" i="460"/>
  <c r="A209" i="61"/>
  <c r="A209" i="60"/>
  <c r="A170" i="460"/>
  <c r="A170" i="61"/>
  <c r="A170" i="60"/>
  <c r="A107" i="460"/>
  <c r="A107" i="61"/>
  <c r="A107" i="60"/>
  <c r="A230" i="61"/>
  <c r="A230" i="460"/>
  <c r="A230" i="60"/>
  <c r="A274" i="460"/>
  <c r="A274" i="61"/>
  <c r="A274" i="60"/>
  <c r="A194" i="460"/>
  <c r="A194" i="61"/>
  <c r="A194" i="60"/>
  <c r="A117" i="460"/>
  <c r="A117" i="61"/>
  <c r="A117" i="60"/>
  <c r="A246" i="460"/>
  <c r="A246" i="61"/>
  <c r="A246" i="60"/>
  <c r="A127" i="460"/>
  <c r="A127" i="61"/>
  <c r="A127" i="60"/>
  <c r="A85" i="61"/>
  <c r="A85" i="60"/>
  <c r="A130" i="460"/>
  <c r="A130" i="61"/>
  <c r="A130" i="60"/>
  <c r="A266" i="460"/>
  <c r="A266" i="61"/>
  <c r="A266" i="60"/>
  <c r="A76" i="60"/>
  <c r="A76" i="61"/>
  <c r="A260" i="460"/>
  <c r="A260" i="61"/>
  <c r="A260" i="60"/>
  <c r="A131" i="460"/>
  <c r="A131" i="61"/>
  <c r="A131" i="60"/>
  <c r="A164" i="460"/>
  <c r="A164" i="61"/>
  <c r="A164" i="60"/>
  <c r="A134" i="460"/>
  <c r="A134" i="61"/>
  <c r="A134" i="60"/>
  <c r="A80" i="61"/>
  <c r="A80" i="60"/>
  <c r="A181" i="460"/>
  <c r="A181" i="61"/>
  <c r="A181" i="60"/>
  <c r="A185" i="460"/>
  <c r="A185" i="61"/>
  <c r="A185" i="60"/>
  <c r="A261" i="460"/>
  <c r="A261" i="61"/>
  <c r="A261" i="60"/>
  <c r="A187" i="460"/>
  <c r="A187" i="61"/>
  <c r="A187" i="60"/>
  <c r="A204" i="460"/>
  <c r="A204" i="61"/>
  <c r="A204" i="60"/>
  <c r="A267" i="460"/>
  <c r="A267" i="61"/>
  <c r="A267" i="60"/>
  <c r="A172" i="460"/>
  <c r="A172" i="61"/>
  <c r="A172" i="60"/>
  <c r="A255" i="460"/>
  <c r="A255" i="61"/>
  <c r="A255" i="60"/>
  <c r="A193" i="460"/>
  <c r="A193" i="61"/>
  <c r="A193" i="60"/>
  <c r="A188" i="460"/>
  <c r="A188" i="61"/>
  <c r="A188" i="60"/>
  <c r="A101" i="460"/>
  <c r="A101" i="61"/>
  <c r="A101" i="60"/>
  <c r="A186" i="460"/>
  <c r="A186" i="61"/>
  <c r="A186" i="60"/>
  <c r="A243" i="460"/>
  <c r="A243" i="61"/>
  <c r="A243" i="60"/>
  <c r="A93" i="460"/>
  <c r="A93" i="61"/>
  <c r="A93" i="60"/>
  <c r="A147" i="460"/>
  <c r="A147" i="60"/>
  <c r="A147" i="61"/>
  <c r="A81" i="61"/>
  <c r="A81" i="60"/>
  <c r="A153" i="460"/>
  <c r="A153" i="60"/>
  <c r="A153" i="61"/>
  <c r="A199" i="460"/>
  <c r="A199" i="61"/>
  <c r="A199" i="60"/>
  <c r="A109" i="460"/>
  <c r="A109" i="61"/>
  <c r="A109" i="60"/>
  <c r="A110" i="460"/>
  <c r="A110" i="61"/>
  <c r="A110" i="60"/>
  <c r="A149" i="460"/>
  <c r="A149" i="61"/>
  <c r="A149" i="60"/>
  <c r="A168" i="460"/>
  <c r="A168" i="61"/>
  <c r="A168" i="60"/>
  <c r="A229" i="460"/>
  <c r="A229" i="61"/>
  <c r="A229" i="60"/>
  <c r="A272" i="460"/>
  <c r="A272" i="60"/>
  <c r="A272" i="61"/>
  <c r="A248" i="460"/>
  <c r="A248" i="61"/>
  <c r="A248" i="60"/>
  <c r="A183" i="460"/>
  <c r="A183" i="61"/>
  <c r="A183" i="60"/>
  <c r="A228" i="460"/>
  <c r="A228" i="61"/>
  <c r="A228" i="60"/>
  <c r="A235" i="460"/>
  <c r="A235" i="61"/>
  <c r="A235" i="60"/>
  <c r="A165" i="460"/>
  <c r="A165" i="61"/>
  <c r="A165" i="60"/>
  <c r="A252" i="460"/>
  <c r="A252" i="60"/>
  <c r="A252" i="61"/>
  <c r="A137" i="460"/>
  <c r="A137" i="61"/>
  <c r="A137" i="60"/>
  <c r="A156" i="460"/>
  <c r="A156" i="61"/>
  <c r="A156" i="60"/>
  <c r="A171" i="61"/>
  <c r="A171" i="460"/>
  <c r="A171" i="60"/>
  <c r="A254" i="61"/>
  <c r="A254" i="460"/>
  <c r="A254" i="60"/>
  <c r="A84" i="61"/>
  <c r="A84" i="60"/>
  <c r="A179" i="460"/>
  <c r="A179" i="61"/>
  <c r="A179" i="60"/>
  <c r="A115" i="460"/>
  <c r="A115" i="61"/>
  <c r="A115" i="60"/>
  <c r="A121" i="460"/>
  <c r="A121" i="61"/>
  <c r="A121" i="60"/>
  <c r="A240" i="460"/>
  <c r="A240" i="61"/>
  <c r="A240" i="60"/>
  <c r="A142" i="460"/>
  <c r="A142" i="61"/>
  <c r="A142" i="60"/>
  <c r="A146" i="460"/>
  <c r="A146" i="61"/>
  <c r="A146" i="60"/>
  <c r="A65" i="460"/>
  <c r="A65" i="60"/>
  <c r="A82" i="61"/>
  <c r="A82" i="60"/>
  <c r="A174" i="61"/>
  <c r="A174" i="460"/>
  <c r="A174" i="60"/>
  <c r="A231" i="460"/>
  <c r="A231" i="60"/>
  <c r="A231" i="61"/>
  <c r="A120" i="460"/>
  <c r="A120" i="61"/>
  <c r="A120" i="60"/>
  <c r="A237" i="460"/>
  <c r="A237" i="61"/>
  <c r="A237" i="60"/>
  <c r="A161" i="460"/>
  <c r="A161" i="60"/>
  <c r="A161" i="61"/>
  <c r="A140" i="460"/>
  <c r="A140" i="61"/>
  <c r="A140" i="60"/>
  <c r="A273" i="460"/>
  <c r="A273" i="61"/>
  <c r="A273" i="60"/>
  <c r="A178" i="460"/>
  <c r="A178" i="61"/>
  <c r="A178" i="60"/>
  <c r="A269" i="460"/>
  <c r="A269" i="61"/>
  <c r="A269" i="60"/>
  <c r="A232" i="460"/>
  <c r="A232" i="61"/>
  <c r="A232" i="60"/>
  <c r="A244" i="460"/>
  <c r="A244" i="61"/>
  <c r="A244" i="60"/>
  <c r="A103" i="460"/>
  <c r="A103" i="61"/>
  <c r="A103" i="60"/>
  <c r="A236" i="460"/>
  <c r="A236" i="61"/>
  <c r="A236" i="60"/>
  <c r="A200" i="460"/>
  <c r="A200" i="61"/>
  <c r="A200" i="60"/>
  <c r="A135" i="61"/>
  <c r="A135" i="460"/>
  <c r="A135" i="60"/>
  <c r="A143" i="460"/>
  <c r="A143" i="61"/>
  <c r="A143" i="60"/>
  <c r="A241" i="460"/>
  <c r="A241" i="61"/>
  <c r="A241" i="60"/>
  <c r="A95" i="460"/>
  <c r="A95" i="61"/>
  <c r="A95" i="60"/>
  <c r="A250" i="460"/>
  <c r="A250" i="61"/>
  <c r="A250" i="60"/>
  <c r="A251" i="460"/>
  <c r="A251" i="60"/>
  <c r="A251" i="61"/>
  <c r="A233" i="460"/>
  <c r="A233" i="61"/>
  <c r="A233" i="60"/>
  <c r="A128" i="460"/>
  <c r="A128" i="61"/>
  <c r="A128" i="60"/>
  <c r="A158" i="460"/>
  <c r="A158" i="61"/>
  <c r="A158" i="60"/>
  <c r="A176" i="460"/>
  <c r="A176" i="61"/>
  <c r="A176" i="60"/>
  <c r="A262" i="460"/>
  <c r="A262" i="61"/>
  <c r="A262" i="60"/>
  <c r="A96" i="460"/>
  <c r="A96" i="61"/>
  <c r="A96" i="60"/>
  <c r="A150" i="460"/>
  <c r="A150" i="61"/>
  <c r="A150" i="60"/>
  <c r="A138" i="460"/>
  <c r="A138" i="61"/>
  <c r="A138" i="60"/>
  <c r="A105" i="460"/>
  <c r="A105" i="61"/>
  <c r="A105" i="60"/>
  <c r="A268" i="460"/>
  <c r="A268" i="61"/>
  <c r="A268" i="60"/>
  <c r="A122" i="460"/>
  <c r="A122" i="61"/>
  <c r="A122" i="60"/>
  <c r="A191" i="460"/>
  <c r="A191" i="61"/>
  <c r="A191" i="60"/>
  <c r="A145" i="460"/>
  <c r="A145" i="61"/>
  <c r="A145" i="60"/>
  <c r="A202" i="460"/>
  <c r="A202" i="61"/>
  <c r="A202" i="60"/>
  <c r="A94" i="460"/>
  <c r="A94" i="61"/>
  <c r="A94" i="60"/>
  <c r="A133" i="460"/>
  <c r="A133" i="61"/>
  <c r="A133" i="60"/>
  <c r="A257" i="460"/>
  <c r="A257" i="61"/>
  <c r="A257" i="60"/>
  <c r="A151" i="460"/>
  <c r="A151" i="61"/>
  <c r="A151" i="60"/>
  <c r="A152" i="460"/>
  <c r="A152" i="61"/>
  <c r="A152" i="60"/>
  <c r="A167" i="460"/>
  <c r="A167" i="61"/>
  <c r="A167" i="60"/>
  <c r="A184" i="460"/>
  <c r="A184" i="61"/>
  <c r="A184" i="60"/>
  <c r="A208" i="460"/>
  <c r="A208" i="60"/>
  <c r="A208" i="61"/>
  <c r="A92" i="460"/>
  <c r="A92" i="61"/>
  <c r="A92" i="60"/>
  <c r="A162" i="460"/>
  <c r="A162" i="61"/>
  <c r="A162" i="60"/>
  <c r="A205" i="460"/>
  <c r="A205" i="60"/>
  <c r="A205" i="61"/>
  <c r="A242" i="460"/>
  <c r="A242" i="60"/>
  <c r="A242" i="61"/>
  <c r="A270" i="460"/>
  <c r="A270" i="61"/>
  <c r="A270" i="60"/>
  <c r="A154" i="460"/>
  <c r="A154" i="61"/>
  <c r="A154" i="60"/>
  <c r="A271" i="460"/>
  <c r="A271" i="61"/>
  <c r="A271" i="60"/>
  <c r="A259" i="460"/>
  <c r="A259" i="61"/>
  <c r="A259" i="60"/>
  <c r="A136" i="460"/>
  <c r="A136" i="61"/>
  <c r="A136" i="60"/>
  <c r="A75" i="61"/>
  <c r="A75" i="60"/>
  <c r="A113" i="460"/>
  <c r="A113" i="61"/>
  <c r="A113" i="60"/>
  <c r="A195" i="61"/>
  <c r="A195" i="460"/>
  <c r="A195" i="60"/>
  <c r="A159" i="460"/>
  <c r="A159" i="61"/>
  <c r="A159" i="60"/>
  <c r="A160" i="460"/>
  <c r="A160" i="61"/>
  <c r="A160" i="60"/>
  <c r="A148" i="460"/>
  <c r="A148" i="61"/>
  <c r="A148" i="60"/>
  <c r="A258" i="460"/>
  <c r="A258" i="61"/>
  <c r="A258" i="60"/>
  <c r="A177" i="460"/>
  <c r="A177" i="61"/>
  <c r="A177" i="60"/>
  <c r="A190" i="460"/>
  <c r="A190" i="61"/>
  <c r="A190" i="60"/>
  <c r="A189" i="61"/>
  <c r="A189" i="460"/>
  <c r="A189" i="60"/>
  <c r="A201" i="460"/>
  <c r="A201" i="61"/>
  <c r="A201" i="60"/>
  <c r="A210" i="460"/>
  <c r="A210" i="61"/>
  <c r="A210" i="60"/>
  <c r="A83" i="61"/>
  <c r="A83" i="60"/>
  <c r="A118" i="460"/>
  <c r="A118" i="61"/>
  <c r="A118" i="60"/>
  <c r="A264" i="460"/>
  <c r="A264" i="60"/>
  <c r="A264" i="61"/>
  <c r="A192" i="460"/>
  <c r="A192" i="61"/>
  <c r="A192" i="60"/>
  <c r="A197" i="460"/>
  <c r="A197" i="61"/>
  <c r="A197" i="60"/>
  <c r="A139" i="460"/>
  <c r="A139" i="61"/>
  <c r="A139" i="60"/>
  <c r="A253" i="460"/>
  <c r="A253" i="61"/>
  <c r="A253" i="60"/>
  <c r="A169" i="460"/>
  <c r="A169" i="61"/>
  <c r="A169" i="60"/>
  <c r="A90" i="460"/>
  <c r="A90" i="61"/>
  <c r="A90" i="60"/>
  <c r="A175" i="460"/>
  <c r="A175" i="61"/>
  <c r="A175" i="60"/>
  <c r="A238" i="460"/>
  <c r="A238" i="61"/>
  <c r="A238" i="60"/>
  <c r="A104" i="460"/>
  <c r="A104" i="61"/>
  <c r="A104" i="60"/>
  <c r="A112" i="460"/>
  <c r="A112" i="61"/>
  <c r="A112" i="60"/>
  <c r="A163" i="460"/>
  <c r="A163" i="61"/>
  <c r="A163" i="60"/>
  <c r="A297" i="65"/>
  <c r="A298" i="65"/>
  <c r="A290" i="65"/>
  <c r="A289" i="65"/>
  <c r="A207" i="65"/>
  <c r="A208" i="65"/>
  <c r="A201" i="65"/>
  <c r="A245" i="65"/>
  <c r="A234" i="65"/>
  <c r="A235" i="65"/>
  <c r="A200" i="65"/>
  <c r="A277" i="65"/>
  <c r="A167" i="65"/>
  <c r="A296" i="65"/>
  <c r="A109" i="65"/>
  <c r="A295" i="65"/>
  <c r="A107" i="65"/>
  <c r="A118" i="65"/>
  <c r="A250" i="65"/>
  <c r="A288" i="65"/>
  <c r="A117" i="65"/>
  <c r="A313" i="65"/>
  <c r="A294" i="65"/>
  <c r="A65" i="65"/>
  <c r="A291" i="65"/>
  <c r="A292" i="65"/>
  <c r="A199" i="65"/>
  <c r="A158" i="65"/>
  <c r="A257" i="65"/>
  <c r="A92" i="65"/>
  <c r="A183" i="65"/>
  <c r="A251" i="65"/>
  <c r="A159" i="65"/>
  <c r="A287" i="65"/>
  <c r="A284" i="65"/>
  <c r="A280" i="65"/>
  <c r="A285" i="65"/>
  <c r="A282" i="65"/>
  <c r="A293" i="65"/>
  <c r="A286" i="65"/>
  <c r="A119" i="65"/>
  <c r="A145" i="65"/>
  <c r="A130" i="65"/>
  <c r="A281" i="65"/>
  <c r="A266" i="65"/>
  <c r="A174" i="65"/>
  <c r="A103" i="65"/>
  <c r="A279" i="65"/>
  <c r="A283" i="65"/>
  <c r="C86" i="281"/>
  <c r="C140" i="281" s="1"/>
  <c r="C128" i="281"/>
  <c r="C147" i="281"/>
  <c r="C154" i="281"/>
  <c r="C141" i="281"/>
  <c r="C123" i="281"/>
  <c r="C148" i="281"/>
  <c r="C122" i="281"/>
  <c r="C136" i="281"/>
  <c r="C152" i="281"/>
  <c r="C129" i="281"/>
  <c r="C134" i="281"/>
  <c r="C135" i="281"/>
  <c r="C130" i="281"/>
  <c r="C146" i="281"/>
  <c r="C124" i="281"/>
  <c r="C153" i="281"/>
  <c r="C142" i="281"/>
  <c r="A158" i="281"/>
  <c r="A159" i="281" s="1"/>
  <c r="A160" i="281" s="1"/>
  <c r="A162" i="281" s="1"/>
  <c r="A163" i="281" s="1"/>
  <c r="A164" i="281" s="1"/>
  <c r="A165" i="281" s="1"/>
  <c r="E17" i="6"/>
  <c r="R17" i="6"/>
  <c r="P17" i="6"/>
  <c r="Q17" i="6"/>
  <c r="M17" i="6"/>
  <c r="L17" i="6"/>
  <c r="N17" i="6"/>
  <c r="O17" i="6"/>
  <c r="O65" i="6"/>
  <c r="A62" i="63" l="1"/>
  <c r="E326" i="65"/>
  <c r="E17" i="8"/>
  <c r="P65" i="6"/>
  <c r="M65" i="6"/>
  <c r="Q65" i="6"/>
  <c r="N65" i="6"/>
  <c r="L65" i="6"/>
  <c r="R65" i="6"/>
  <c r="A64" i="63" l="1"/>
  <c r="A66" i="63" s="1"/>
  <c r="A68" i="63" s="1"/>
  <c r="A69" i="63" l="1"/>
  <c r="A70" i="63" s="1"/>
  <c r="A71" i="63" s="1"/>
  <c r="A73" i="63" s="1"/>
  <c r="A74" i="63" s="1"/>
  <c r="A75" i="63" s="1"/>
  <c r="A76" i="63" s="1"/>
  <c r="A78" i="63" s="1"/>
  <c r="A79" i="63" s="1"/>
  <c r="A81" i="63" s="1"/>
  <c r="A82" i="63" s="1"/>
  <c r="A84" i="63" s="1"/>
  <c r="A85" i="63" s="1"/>
  <c r="A87" i="63" s="1"/>
  <c r="A88" i="63" s="1"/>
  <c r="E306" i="6"/>
  <c r="E304" i="6"/>
  <c r="E303" i="6"/>
  <c r="E302" i="6"/>
  <c r="E305" i="6"/>
  <c r="E65" i="6"/>
  <c r="E305" i="8" l="1"/>
  <c r="E306" i="8"/>
  <c r="E298" i="6"/>
  <c r="E91" i="8" l="1"/>
  <c r="E303" i="8" l="1"/>
  <c r="E300" i="6" l="1"/>
  <c r="E298" i="8" l="1"/>
  <c r="E300" i="8"/>
  <c r="E304" i="8" l="1"/>
  <c r="E65" i="8" l="1"/>
  <c r="E64" i="8" l="1"/>
  <c r="E57" i="8"/>
  <c r="E307" i="6" l="1"/>
  <c r="E301" i="6" l="1"/>
  <c r="E301" i="8" l="1"/>
  <c r="E307" i="8" l="1"/>
  <c r="E299" i="8" l="1"/>
  <c r="E299" i="6"/>
  <c r="E298" i="65" l="1"/>
  <c r="E299" i="65" l="1"/>
  <c r="E278" i="65" l="1"/>
  <c r="E275" i="65" l="1"/>
  <c r="D163" i="281" l="1"/>
  <c r="J36" i="281"/>
  <c r="K49" i="281"/>
  <c r="I93" i="281"/>
  <c r="K48" i="281"/>
  <c r="I49" i="281"/>
  <c r="K50" i="281"/>
  <c r="H18" i="281"/>
  <c r="H100" i="281"/>
  <c r="J32" i="281"/>
  <c r="H93" i="281"/>
  <c r="H99" i="281"/>
  <c r="J30" i="281"/>
  <c r="G99" i="281"/>
  <c r="H36" i="281"/>
  <c r="I80" i="281"/>
  <c r="H30" i="281"/>
  <c r="J93" i="281"/>
  <c r="G19" i="281"/>
  <c r="K38" i="281"/>
  <c r="K18" i="281"/>
  <c r="H44" i="281"/>
  <c r="I94" i="281"/>
  <c r="H88" i="281"/>
  <c r="K30" i="281"/>
  <c r="H42" i="281"/>
  <c r="K19" i="281"/>
  <c r="G32" i="281"/>
  <c r="I86" i="281"/>
  <c r="G49" i="281"/>
  <c r="H48" i="281"/>
  <c r="I36" i="281"/>
  <c r="G42" i="281"/>
  <c r="G98" i="281"/>
  <c r="J49" i="281"/>
  <c r="H38" i="281"/>
  <c r="J100" i="281"/>
  <c r="G93" i="281"/>
  <c r="H32" i="281"/>
  <c r="K43" i="281"/>
  <c r="G50" i="281"/>
  <c r="G36" i="281"/>
  <c r="H49" i="281"/>
  <c r="G94" i="281"/>
  <c r="K98" i="281"/>
  <c r="H98" i="281"/>
  <c r="I18" i="281"/>
  <c r="K88" i="281"/>
  <c r="I44" i="281"/>
  <c r="G88" i="281"/>
  <c r="G92" i="281"/>
  <c r="K44" i="281"/>
  <c r="H43" i="281"/>
  <c r="K36" i="281"/>
  <c r="G48" i="281"/>
  <c r="J18" i="281"/>
  <c r="I43" i="281"/>
  <c r="I32" i="281"/>
  <c r="J50" i="281"/>
  <c r="K86" i="281"/>
  <c r="J19" i="281"/>
  <c r="J92" i="281"/>
  <c r="I99" i="281"/>
  <c r="K80" i="281"/>
  <c r="I50" i="281"/>
  <c r="G18" i="281"/>
  <c r="G86" i="281"/>
  <c r="H92" i="281"/>
  <c r="I48" i="281"/>
  <c r="K100" i="281"/>
  <c r="G43" i="281"/>
  <c r="K92" i="281"/>
  <c r="G38" i="281"/>
  <c r="J88" i="281"/>
  <c r="H86" i="281"/>
  <c r="H19" i="281"/>
  <c r="I30" i="281"/>
  <c r="J80" i="281"/>
  <c r="H80" i="281"/>
  <c r="I100" i="281"/>
  <c r="K93" i="281"/>
  <c r="I88" i="281"/>
  <c r="J99" i="281"/>
  <c r="J48" i="281"/>
  <c r="J86" i="281"/>
  <c r="K94" i="281"/>
  <c r="I19" i="281"/>
  <c r="I98" i="281"/>
  <c r="I38" i="281"/>
  <c r="G100" i="281"/>
  <c r="J44" i="281"/>
  <c r="G44" i="281"/>
  <c r="J38" i="281"/>
  <c r="J42" i="281"/>
  <c r="K42" i="281"/>
  <c r="I92" i="281"/>
  <c r="G80" i="281"/>
  <c r="J94" i="281"/>
  <c r="J98" i="281"/>
  <c r="K99" i="281"/>
  <c r="I42" i="281"/>
  <c r="J43" i="281"/>
  <c r="K32" i="281"/>
  <c r="H50" i="281"/>
  <c r="G30" i="281"/>
  <c r="H94" i="281"/>
  <c r="K101" i="281" l="1"/>
  <c r="D93" i="281"/>
  <c r="E93" i="281" s="1"/>
  <c r="H101" i="281"/>
  <c r="J51" i="281"/>
  <c r="D94" i="281"/>
  <c r="E94" i="281" s="1"/>
  <c r="G101" i="281"/>
  <c r="D98" i="281"/>
  <c r="D152" i="281" s="1"/>
  <c r="H45" i="281"/>
  <c r="D86" i="281"/>
  <c r="E86" i="281" s="1"/>
  <c r="H95" i="281"/>
  <c r="K51" i="281"/>
  <c r="D44" i="281"/>
  <c r="E44" i="281" s="1"/>
  <c r="G45" i="281"/>
  <c r="D42" i="281"/>
  <c r="E42" i="281" s="1"/>
  <c r="D38" i="281"/>
  <c r="E38" i="281" s="1"/>
  <c r="D43" i="281"/>
  <c r="E43" i="281" s="1"/>
  <c r="I51" i="281"/>
  <c r="D100" i="281"/>
  <c r="E100" i="281" s="1"/>
  <c r="K45" i="281"/>
  <c r="D88" i="281"/>
  <c r="E88" i="281" s="1"/>
  <c r="J101" i="281"/>
  <c r="G95" i="281"/>
  <c r="D92" i="281"/>
  <c r="E92" i="281" s="1"/>
  <c r="D36" i="281"/>
  <c r="E36" i="281" s="1"/>
  <c r="D49" i="281"/>
  <c r="E49" i="281" s="1"/>
  <c r="K95" i="281"/>
  <c r="D99" i="281"/>
  <c r="E99" i="281" s="1"/>
  <c r="D30" i="281"/>
  <c r="E30" i="281" s="1"/>
  <c r="J95" i="281"/>
  <c r="D80" i="281"/>
  <c r="D134" i="281" s="1"/>
  <c r="I45" i="281"/>
  <c r="D50" i="281"/>
  <c r="E50" i="281" s="1"/>
  <c r="D48" i="281"/>
  <c r="E48" i="281" s="1"/>
  <c r="G51" i="281"/>
  <c r="I95" i="281"/>
  <c r="I101" i="281"/>
  <c r="H51" i="281"/>
  <c r="J45" i="281"/>
  <c r="E98" i="281" l="1"/>
  <c r="D101" i="281"/>
  <c r="E101" i="281" s="1"/>
  <c r="D146" i="281"/>
  <c r="D140" i="281"/>
  <c r="D95" i="281"/>
  <c r="E95" i="281" s="1"/>
  <c r="D45" i="281"/>
  <c r="E45" i="281" s="1"/>
  <c r="E80" i="281"/>
  <c r="D51" i="281"/>
  <c r="E51" i="281" s="1"/>
  <c r="E325" i="65"/>
  <c r="D324" i="65" l="1"/>
  <c r="E324" i="65" l="1"/>
  <c r="D21" i="486" l="1"/>
  <c r="D49" i="486" s="1"/>
  <c r="D20" i="486"/>
  <c r="D48" i="486" s="1"/>
  <c r="D28" i="486"/>
  <c r="D56" i="486" s="1"/>
  <c r="D27" i="486"/>
  <c r="D55" i="486" s="1"/>
  <c r="D23" i="486"/>
  <c r="D51" i="486" s="1"/>
  <c r="D31" i="486"/>
  <c r="D29" i="486"/>
  <c r="D57" i="486" s="1"/>
  <c r="D30" i="486"/>
  <c r="D58" i="486" s="1"/>
  <c r="D32" i="486"/>
  <c r="D24" i="486"/>
  <c r="D52" i="486" s="1"/>
  <c r="D22" i="486"/>
  <c r="D50" i="486" s="1"/>
  <c r="D26" i="486"/>
  <c r="D54" i="486" s="1"/>
  <c r="BI284" i="8" l="1"/>
  <c r="BL284" i="8"/>
  <c r="BN284" i="8"/>
  <c r="BK284" i="8"/>
  <c r="BO284" i="8"/>
  <c r="BM284" i="8"/>
  <c r="BJ284" i="8"/>
  <c r="D32" i="281" l="1"/>
  <c r="E32" i="281" s="1"/>
  <c r="D19" i="281"/>
  <c r="E19" i="281" s="1"/>
  <c r="D18" i="281" l="1"/>
  <c r="E18" i="281" l="1"/>
  <c r="G82" i="281"/>
  <c r="K82" i="281"/>
  <c r="I82" i="281"/>
  <c r="H82" i="281"/>
  <c r="J82" i="281"/>
  <c r="D82" i="281" l="1"/>
  <c r="E82" i="281" l="1"/>
  <c r="E65" i="65"/>
  <c r="E65" i="460" l="1"/>
  <c r="E17" i="460"/>
  <c r="E65" i="60"/>
  <c r="E17" i="60"/>
  <c r="J68" i="281"/>
  <c r="K69" i="281"/>
  <c r="G68" i="281"/>
  <c r="J69" i="281"/>
  <c r="H69" i="281"/>
  <c r="I68" i="281"/>
  <c r="K68" i="281"/>
  <c r="H68" i="281"/>
  <c r="G69" i="281"/>
  <c r="I69" i="281"/>
  <c r="D69" i="281" l="1"/>
  <c r="D68" i="281"/>
  <c r="D122" i="281" s="1"/>
  <c r="J74" i="281"/>
  <c r="K74" i="281"/>
  <c r="G74" i="281"/>
  <c r="H74" i="281"/>
  <c r="I74" i="281"/>
  <c r="E69" i="281" l="1"/>
  <c r="E68" i="281"/>
  <c r="D74" i="281"/>
  <c r="D128" i="281" s="1"/>
  <c r="E74" i="281" l="1"/>
  <c r="BL279" i="8" l="1"/>
  <c r="BN279" i="8"/>
  <c r="BK279" i="8"/>
  <c r="BO279" i="8"/>
  <c r="BI279" i="8"/>
  <c r="BM279" i="8"/>
  <c r="BJ279" i="8"/>
  <c r="BO285" i="8" l="1"/>
  <c r="BK285" i="8"/>
  <c r="BJ285" i="8"/>
  <c r="BM285" i="8"/>
  <c r="BL285" i="8"/>
  <c r="BI285" i="8"/>
  <c r="BL286" i="8" l="1"/>
  <c r="BI286" i="8"/>
  <c r="BK286" i="8"/>
  <c r="BJ286" i="8"/>
  <c r="G24" i="281"/>
  <c r="H24" i="281"/>
  <c r="I24" i="281"/>
  <c r="J24" i="281"/>
  <c r="K24" i="281"/>
  <c r="D24" i="281" l="1"/>
  <c r="E24" i="281" l="1"/>
  <c r="BN286" i="8" l="1"/>
  <c r="BO286" i="8" l="1"/>
  <c r="E91" i="61" l="1"/>
  <c r="E54" i="61"/>
  <c r="E117" i="61"/>
  <c r="E118" i="61"/>
  <c r="E92" i="61"/>
  <c r="E114" i="61"/>
  <c r="E17" i="61"/>
  <c r="E64" i="61"/>
  <c r="E119" i="61"/>
  <c r="E129" i="61"/>
  <c r="E108" i="61"/>
  <c r="E102" i="61"/>
  <c r="E109" i="61"/>
  <c r="E106" i="61"/>
  <c r="E57" i="61"/>
  <c r="E43" i="61"/>
  <c r="E103" i="61"/>
  <c r="E116" i="61"/>
  <c r="E44" i="61"/>
  <c r="E58" i="61"/>
  <c r="BM286" i="8" l="1"/>
  <c r="BN285" i="8"/>
  <c r="BO280" i="8" l="1"/>
  <c r="BK280" i="8"/>
  <c r="BN281" i="8"/>
  <c r="BL281" i="8"/>
  <c r="BM281" i="8"/>
  <c r="BN280" i="8"/>
  <c r="BJ281" i="8"/>
  <c r="BK281" i="8"/>
  <c r="BI280" i="8"/>
  <c r="BL280" i="8"/>
  <c r="BI281" i="8"/>
  <c r="BO281" i="8"/>
  <c r="BJ280" i="8"/>
  <c r="BM280" i="8"/>
  <c r="E297" i="6" l="1"/>
  <c r="E297" i="8" l="1"/>
  <c r="BK282" i="8" l="1"/>
  <c r="BN282" i="8"/>
  <c r="BL282" i="8"/>
  <c r="BO282" i="8"/>
  <c r="BM282" i="8"/>
  <c r="BJ282" i="8"/>
  <c r="BI282" i="8"/>
  <c r="BO283" i="8" l="1"/>
  <c r="BK283" i="8"/>
  <c r="BM283" i="8"/>
  <c r="BI283" i="8" l="1"/>
  <c r="BN283" i="8" l="1"/>
  <c r="BJ283" i="8" l="1"/>
  <c r="BL283" i="8"/>
  <c r="D25" i="486" l="1"/>
  <c r="D53" i="486" l="1"/>
  <c r="D270" i="2" l="1"/>
  <c r="D270" i="65" l="1"/>
  <c r="D53" i="63" s="1"/>
  <c r="D270" i="6"/>
  <c r="F270" i="6" l="1"/>
  <c r="D270" i="8"/>
  <c r="F270" i="8" l="1"/>
  <c r="D271" i="2" l="1"/>
  <c r="D271" i="65" l="1"/>
  <c r="D54" i="63" s="1"/>
  <c r="D271" i="6"/>
  <c r="F271" i="6" l="1"/>
  <c r="D271" i="8"/>
  <c r="F271" i="8" l="1"/>
  <c r="D273" i="2" l="1"/>
  <c r="D273" i="6" l="1"/>
  <c r="D273" i="65"/>
  <c r="D56" i="63" s="1"/>
  <c r="E29" i="1"/>
  <c r="D272" i="2"/>
  <c r="D272" i="65" l="1"/>
  <c r="D55" i="63" s="1"/>
  <c r="D336" i="2"/>
  <c r="D272" i="6"/>
  <c r="F273" i="6"/>
  <c r="D273" i="8"/>
  <c r="F273" i="8" l="1"/>
  <c r="F272" i="6"/>
  <c r="D272" i="8"/>
  <c r="F272" i="8" l="1"/>
  <c r="Q272" i="6" l="1"/>
  <c r="AU272" i="8" s="1"/>
  <c r="M272" i="6"/>
  <c r="AE272" i="8" s="1"/>
  <c r="O272" i="6"/>
  <c r="AM272" i="8" s="1"/>
  <c r="P272" i="6"/>
  <c r="AQ272" i="8" s="1"/>
  <c r="L272" i="6"/>
  <c r="AA272" i="8" s="1"/>
  <c r="R272" i="6"/>
  <c r="AY272" i="8" s="1"/>
  <c r="N272" i="6"/>
  <c r="AI272" i="8" s="1"/>
  <c r="AS272" i="8"/>
  <c r="AP272" i="8"/>
  <c r="AO272" i="8"/>
  <c r="AX272" i="8"/>
  <c r="AF272" i="8"/>
  <c r="AD272" i="8"/>
  <c r="AR272" i="8"/>
  <c r="BA272" i="8"/>
  <c r="AN272" i="8"/>
  <c r="AZ272" i="8"/>
  <c r="AT272" i="8"/>
  <c r="AC272" i="8"/>
  <c r="BB272" i="8"/>
  <c r="AW272" i="8"/>
  <c r="AK272" i="8"/>
  <c r="AB272" i="8"/>
  <c r="AV272" i="8"/>
  <c r="AG272" i="8"/>
  <c r="AL272" i="8"/>
  <c r="AH272" i="8"/>
  <c r="AJ272" i="8"/>
  <c r="BO272" i="8" l="1"/>
  <c r="BJ272" i="8"/>
  <c r="BI272" i="8"/>
  <c r="BM272" i="8"/>
  <c r="BK272" i="8"/>
  <c r="BN272" i="8"/>
  <c r="BL272" i="8"/>
  <c r="K25" i="281"/>
  <c r="H25" i="281"/>
  <c r="G25" i="281"/>
  <c r="J25" i="281"/>
  <c r="I25" i="281"/>
  <c r="G75" i="281"/>
  <c r="D25" i="281" l="1"/>
  <c r="E25" i="281" s="1"/>
  <c r="I75" i="281"/>
  <c r="H75" i="281"/>
  <c r="K75" i="281"/>
  <c r="J75" i="281"/>
  <c r="D75" i="281" l="1"/>
  <c r="E75" i="281" s="1"/>
  <c r="J272" i="6" l="1"/>
  <c r="S272" i="8" s="1"/>
  <c r="K272" i="6" l="1"/>
  <c r="W272" i="8" s="1"/>
  <c r="I272" i="6"/>
  <c r="O272" i="8" s="1"/>
  <c r="H272" i="6" l="1"/>
  <c r="K272" i="8" s="1"/>
  <c r="G272" i="6" l="1"/>
  <c r="E272" i="6" l="1"/>
  <c r="G272" i="8"/>
  <c r="E272" i="8" l="1"/>
  <c r="T272" i="8"/>
  <c r="U272" i="8"/>
  <c r="M272" i="8"/>
  <c r="L272" i="8"/>
  <c r="Q272" i="8"/>
  <c r="X272" i="8"/>
  <c r="Y272" i="8"/>
  <c r="Z272" i="8"/>
  <c r="P272" i="8"/>
  <c r="R272" i="8"/>
  <c r="J272" i="8"/>
  <c r="N272" i="8"/>
  <c r="V272" i="8"/>
  <c r="BE272" i="8" l="1"/>
  <c r="BF272" i="8"/>
  <c r="BH272" i="8"/>
  <c r="BG272" i="8"/>
  <c r="I272" i="8"/>
  <c r="E294" i="65" l="1"/>
  <c r="E292" i="65"/>
  <c r="E293" i="65"/>
  <c r="E291" i="65"/>
  <c r="E296" i="65"/>
  <c r="E297" i="65"/>
  <c r="E295" i="65"/>
  <c r="K26" i="486" l="1"/>
  <c r="K54" i="486" s="1"/>
  <c r="K27" i="486"/>
  <c r="K55" i="486" s="1"/>
  <c r="K25" i="486"/>
  <c r="K53" i="486" s="1"/>
  <c r="K22" i="486"/>
  <c r="K50" i="486" s="1"/>
  <c r="K29" i="486"/>
  <c r="K57" i="486" s="1"/>
  <c r="K28" i="486"/>
  <c r="K56" i="486" s="1"/>
  <c r="K30" i="486"/>
  <c r="K58" i="486" s="1"/>
  <c r="K21" i="486"/>
  <c r="K49" i="486" s="1"/>
  <c r="K24" i="486"/>
  <c r="K52" i="486" s="1"/>
  <c r="K23" i="486"/>
  <c r="K51" i="486" s="1"/>
  <c r="K32" i="486"/>
  <c r="K20" i="486"/>
  <c r="K48" i="486" s="1"/>
  <c r="K31" i="486"/>
  <c r="H20" i="486"/>
  <c r="H48" i="486" s="1"/>
  <c r="H25" i="486"/>
  <c r="H53" i="486" s="1"/>
  <c r="H26" i="486"/>
  <c r="H54" i="486" s="1"/>
  <c r="H22" i="486"/>
  <c r="H50" i="486" s="1"/>
  <c r="H27" i="486"/>
  <c r="H55" i="486" s="1"/>
  <c r="H29" i="486"/>
  <c r="H57" i="486" s="1"/>
  <c r="H23" i="486"/>
  <c r="H51" i="486" s="1"/>
  <c r="H24" i="486"/>
  <c r="H52" i="486" s="1"/>
  <c r="H28" i="486"/>
  <c r="H56" i="486" s="1"/>
  <c r="H30" i="486"/>
  <c r="H58" i="486" s="1"/>
  <c r="H32" i="486"/>
  <c r="H31" i="486"/>
  <c r="H21" i="486"/>
  <c r="H49" i="486" s="1"/>
  <c r="J26" i="486"/>
  <c r="J54" i="486" s="1"/>
  <c r="J28" i="486"/>
  <c r="J56" i="486" s="1"/>
  <c r="J30" i="486"/>
  <c r="J58" i="486" s="1"/>
  <c r="J31" i="486"/>
  <c r="J22" i="486"/>
  <c r="J50" i="486" s="1"/>
  <c r="J24" i="486"/>
  <c r="J52" i="486" s="1"/>
  <c r="J20" i="486"/>
  <c r="J48" i="486" s="1"/>
  <c r="J25" i="486"/>
  <c r="J53" i="486" s="1"/>
  <c r="J29" i="486"/>
  <c r="J57" i="486" s="1"/>
  <c r="J23" i="486"/>
  <c r="J51" i="486" s="1"/>
  <c r="J27" i="486"/>
  <c r="J55" i="486" s="1"/>
  <c r="J21" i="486"/>
  <c r="J49" i="486" s="1"/>
  <c r="J32" i="486"/>
  <c r="I29" i="486"/>
  <c r="I57" i="486" s="1"/>
  <c r="I30" i="486"/>
  <c r="I58" i="486" s="1"/>
  <c r="I28" i="486"/>
  <c r="I56" i="486" s="1"/>
  <c r="I27" i="486"/>
  <c r="I55" i="486" s="1"/>
  <c r="I24" i="486"/>
  <c r="I52" i="486" s="1"/>
  <c r="I21" i="486"/>
  <c r="I49" i="486" s="1"/>
  <c r="I25" i="486"/>
  <c r="I53" i="486" s="1"/>
  <c r="I23" i="486"/>
  <c r="I51" i="486" s="1"/>
  <c r="I22" i="486"/>
  <c r="I50" i="486" s="1"/>
  <c r="I20" i="486"/>
  <c r="I48" i="486" s="1"/>
  <c r="I26" i="486"/>
  <c r="I54" i="486" s="1"/>
  <c r="I31" i="486"/>
  <c r="I32" i="486"/>
  <c r="G32" i="486"/>
  <c r="G31" i="486"/>
  <c r="G25" i="486"/>
  <c r="G20" i="486"/>
  <c r="G21" i="486"/>
  <c r="G30" i="486"/>
  <c r="G29" i="486"/>
  <c r="G24" i="486"/>
  <c r="G28" i="486"/>
  <c r="G26" i="486"/>
  <c r="G22" i="486"/>
  <c r="E290" i="65"/>
  <c r="G27" i="486"/>
  <c r="G23" i="486"/>
  <c r="E31" i="486" l="1"/>
  <c r="E32" i="486"/>
  <c r="G50" i="486"/>
  <c r="E50" i="486" s="1"/>
  <c r="E22" i="486"/>
  <c r="G48" i="486"/>
  <c r="E48" i="486" s="1"/>
  <c r="E20" i="486"/>
  <c r="G53" i="486"/>
  <c r="E53" i="486" s="1"/>
  <c r="E25" i="486"/>
  <c r="G54" i="486"/>
  <c r="E54" i="486" s="1"/>
  <c r="E26" i="486"/>
  <c r="E28" i="486"/>
  <c r="G56" i="486"/>
  <c r="E56" i="486" s="1"/>
  <c r="G52" i="486"/>
  <c r="E52" i="486" s="1"/>
  <c r="E24" i="486"/>
  <c r="E29" i="486"/>
  <c r="G57" i="486"/>
  <c r="E57" i="486" s="1"/>
  <c r="E27" i="486"/>
  <c r="G55" i="486"/>
  <c r="E55" i="486" s="1"/>
  <c r="G58" i="486"/>
  <c r="E58" i="486" s="1"/>
  <c r="E30" i="486"/>
  <c r="G51" i="486"/>
  <c r="E51" i="486" s="1"/>
  <c r="E23" i="486"/>
  <c r="E21" i="486"/>
  <c r="G49" i="486"/>
  <c r="E49" i="486" s="1"/>
  <c r="C23" i="491" l="1"/>
  <c r="C22" i="491"/>
  <c r="C11" i="491" l="1"/>
  <c r="C12" i="491"/>
  <c r="D272" i="560"/>
  <c r="G37" i="281"/>
  <c r="K87" i="281"/>
  <c r="G87" i="281"/>
  <c r="I87" i="281"/>
  <c r="H272" i="8"/>
  <c r="J87" i="281"/>
  <c r="D272" i="559"/>
  <c r="H37" i="281"/>
  <c r="D272" i="563"/>
  <c r="K37" i="281"/>
  <c r="D272" i="562"/>
  <c r="I37" i="281"/>
  <c r="J37" i="281"/>
  <c r="H87" i="281"/>
  <c r="D272" i="561"/>
  <c r="H89" i="281" l="1"/>
  <c r="J39" i="281"/>
  <c r="J89" i="281"/>
  <c r="BD272" i="8"/>
  <c r="G89" i="281"/>
  <c r="D87" i="281"/>
  <c r="F272" i="560" a="1"/>
  <c r="F272" i="560" s="1"/>
  <c r="F272" i="561" a="1"/>
  <c r="F272" i="561" s="1"/>
  <c r="E272" i="561"/>
  <c r="E272" i="559"/>
  <c r="F272" i="559" a="1"/>
  <c r="F272" i="559" s="1"/>
  <c r="H39" i="281"/>
  <c r="I89" i="281"/>
  <c r="D37" i="281"/>
  <c r="G39" i="281"/>
  <c r="I39" i="281"/>
  <c r="E272" i="563"/>
  <c r="F272" i="563" a="1"/>
  <c r="F272" i="563" s="1"/>
  <c r="E272" i="562"/>
  <c r="F272" i="562" a="1"/>
  <c r="F272" i="562" s="1"/>
  <c r="K89" i="281"/>
  <c r="K39" i="281"/>
  <c r="F26" i="3"/>
  <c r="C26" i="3" s="1"/>
  <c r="D272" i="564"/>
  <c r="E272" i="564" l="1"/>
  <c r="F272" i="564" a="1"/>
  <c r="F272" i="564" s="1"/>
  <c r="H272" i="562"/>
  <c r="K272" i="562"/>
  <c r="I272" i="562"/>
  <c r="J272" i="562"/>
  <c r="G272" i="562"/>
  <c r="H272" i="559"/>
  <c r="I272" i="559"/>
  <c r="J272" i="559"/>
  <c r="G272" i="559"/>
  <c r="K272" i="559"/>
  <c r="H272" i="561"/>
  <c r="G272" i="561"/>
  <c r="J272" i="561"/>
  <c r="K272" i="561"/>
  <c r="I272" i="561"/>
  <c r="D39" i="281"/>
  <c r="E39" i="281" s="1"/>
  <c r="E37" i="281"/>
  <c r="I272" i="563"/>
  <c r="H272" i="563"/>
  <c r="J272" i="563"/>
  <c r="K272" i="563"/>
  <c r="G272" i="563"/>
  <c r="D89" i="281"/>
  <c r="E89" i="281" s="1"/>
  <c r="E87" i="281"/>
  <c r="F27" i="3"/>
  <c r="J272" i="564" l="1"/>
  <c r="H272" i="564"/>
  <c r="K272" i="564"/>
  <c r="I272" i="564"/>
  <c r="G272" i="564"/>
  <c r="C27" i="3"/>
  <c r="J163" i="281" l="1"/>
  <c r="I163" i="281"/>
  <c r="H163" i="281"/>
  <c r="K163" i="281"/>
  <c r="K152" i="281" l="1"/>
  <c r="K134" i="281"/>
  <c r="K122" i="281"/>
  <c r="K146" i="281"/>
  <c r="K128" i="281"/>
  <c r="K140" i="281"/>
  <c r="H128" i="281"/>
  <c r="H152" i="281"/>
  <c r="H134" i="281"/>
  <c r="H140" i="281"/>
  <c r="H146" i="281"/>
  <c r="H122" i="281"/>
  <c r="G163" i="281"/>
  <c r="C10" i="491"/>
  <c r="J152" i="281"/>
  <c r="J140" i="281"/>
  <c r="J134" i="281"/>
  <c r="J122" i="281"/>
  <c r="J128" i="281"/>
  <c r="J146" i="281"/>
  <c r="I134" i="281"/>
  <c r="I152" i="281"/>
  <c r="I140" i="281"/>
  <c r="I146" i="281"/>
  <c r="I122" i="281"/>
  <c r="I128" i="281"/>
  <c r="G134" i="281" l="1"/>
  <c r="G128" i="281"/>
  <c r="G140" i="281"/>
  <c r="G146" i="281"/>
  <c r="G122" i="281"/>
  <c r="G152" i="281"/>
  <c r="C19" i="491" l="1"/>
  <c r="C18" i="491"/>
  <c r="C20" i="491" l="1"/>
  <c r="D66" i="2" l="1"/>
  <c r="D59" i="2"/>
  <c r="D59" i="65" l="1"/>
  <c r="E59" i="65" s="1"/>
  <c r="D59" i="6"/>
  <c r="D66" i="6"/>
  <c r="D66" i="65"/>
  <c r="E66" i="65" s="1"/>
  <c r="R66" i="6" l="1"/>
  <c r="AY66" i="8" s="1"/>
  <c r="N66" i="6"/>
  <c r="AI66" i="8" s="1"/>
  <c r="P66" i="6"/>
  <c r="AQ66" i="8" s="1"/>
  <c r="F66" i="6"/>
  <c r="I66" i="6"/>
  <c r="O66" i="8" s="1"/>
  <c r="E66" i="6"/>
  <c r="J66" i="6"/>
  <c r="S66" i="8" s="1"/>
  <c r="G66" i="6"/>
  <c r="G66" i="8" s="1"/>
  <c r="D66" i="8"/>
  <c r="H66" i="6"/>
  <c r="K66" i="8" s="1"/>
  <c r="O66" i="6"/>
  <c r="AM66" i="8" s="1"/>
  <c r="K66" i="6"/>
  <c r="W66" i="8" s="1"/>
  <c r="M66" i="6"/>
  <c r="AE66" i="8" s="1"/>
  <c r="L66" i="6"/>
  <c r="AA66" i="8" s="1"/>
  <c r="Q66" i="6"/>
  <c r="AU66" i="8" s="1"/>
  <c r="D59" i="8"/>
  <c r="F59" i="6"/>
  <c r="N59" i="6"/>
  <c r="AI59" i="8" s="1"/>
  <c r="P59" i="6"/>
  <c r="AQ59" i="8" s="1"/>
  <c r="R59" i="6"/>
  <c r="AY59" i="8" s="1"/>
  <c r="Q59" i="6"/>
  <c r="AU59" i="8" s="1"/>
  <c r="L59" i="6"/>
  <c r="AA59" i="8" s="1"/>
  <c r="K59" i="6"/>
  <c r="W59" i="8" s="1"/>
  <c r="G59" i="6"/>
  <c r="G59" i="8" s="1"/>
  <c r="J59" i="6"/>
  <c r="S59" i="8" s="1"/>
  <c r="O59" i="6"/>
  <c r="AM59" i="8" s="1"/>
  <c r="M59" i="6"/>
  <c r="AE59" i="8" s="1"/>
  <c r="I59" i="6"/>
  <c r="O59" i="8" s="1"/>
  <c r="H59" i="6"/>
  <c r="K59" i="8" s="1"/>
  <c r="E59" i="6"/>
  <c r="E66" i="8" l="1"/>
  <c r="F66" i="8"/>
  <c r="F59" i="8"/>
  <c r="E59" i="8"/>
  <c r="AR66" i="8"/>
  <c r="I59" i="8"/>
  <c r="AX66" i="8"/>
  <c r="H66" i="8"/>
  <c r="AZ66" i="8"/>
  <c r="AT66" i="8"/>
  <c r="J66" i="8"/>
  <c r="R66" i="8"/>
  <c r="J59" i="8"/>
  <c r="D71" i="2" l="1"/>
  <c r="R59" i="8"/>
  <c r="M59" i="8"/>
  <c r="AD66" i="8"/>
  <c r="AL66" i="8"/>
  <c r="V59" i="8"/>
  <c r="AG59" i="8"/>
  <c r="BA66" i="8"/>
  <c r="T59" i="8"/>
  <c r="AN59" i="8"/>
  <c r="AP59" i="8"/>
  <c r="U66" i="8"/>
  <c r="X66" i="8"/>
  <c r="Z66" i="8"/>
  <c r="U59" i="8"/>
  <c r="AK59" i="8"/>
  <c r="AO66" i="8"/>
  <c r="AS59" i="8"/>
  <c r="AF66" i="8"/>
  <c r="AV59" i="8"/>
  <c r="AH66" i="8"/>
  <c r="AC66" i="8"/>
  <c r="X59" i="8"/>
  <c r="AP66" i="8"/>
  <c r="AL59" i="8"/>
  <c r="AJ66" i="8"/>
  <c r="AW59" i="8"/>
  <c r="AS66" i="8"/>
  <c r="AO59" i="8"/>
  <c r="AT59" i="8"/>
  <c r="AB66" i="8"/>
  <c r="Y66" i="8"/>
  <c r="I66" i="8"/>
  <c r="L66" i="8"/>
  <c r="AH59" i="8"/>
  <c r="BB66" i="8"/>
  <c r="D59" i="562"/>
  <c r="AX59" i="8"/>
  <c r="P66" i="8"/>
  <c r="Y59" i="8"/>
  <c r="Q66" i="8"/>
  <c r="AF59" i="8"/>
  <c r="AZ59" i="8"/>
  <c r="Z59" i="8"/>
  <c r="D66" i="562"/>
  <c r="H59" i="8"/>
  <c r="BB59" i="8"/>
  <c r="L59" i="8"/>
  <c r="D59" i="563"/>
  <c r="Q59" i="8"/>
  <c r="AG66" i="8"/>
  <c r="AW66" i="8"/>
  <c r="AK66" i="8"/>
  <c r="AV66" i="8"/>
  <c r="D66" i="564"/>
  <c r="AJ59" i="8"/>
  <c r="D66" i="560"/>
  <c r="T66" i="8"/>
  <c r="AN66" i="8"/>
  <c r="V66" i="8"/>
  <c r="AR59" i="8"/>
  <c r="AC59" i="8"/>
  <c r="AB59" i="8"/>
  <c r="AD59" i="8"/>
  <c r="N59" i="8"/>
  <c r="BA59" i="8"/>
  <c r="P59" i="8"/>
  <c r="M66" i="8"/>
  <c r="N66" i="8"/>
  <c r="BG59" i="8" l="1"/>
  <c r="BE59" i="8"/>
  <c r="BF66" i="8"/>
  <c r="BF59" i="8"/>
  <c r="BD66" i="8"/>
  <c r="BK66" i="8"/>
  <c r="BJ59" i="8"/>
  <c r="F59" i="563" a="1"/>
  <c r="F59" i="563" s="1"/>
  <c r="E59" i="563"/>
  <c r="BM66" i="8"/>
  <c r="BG66" i="8"/>
  <c r="F59" i="562" a="1"/>
  <c r="F59" i="562" s="1"/>
  <c r="E59" i="562"/>
  <c r="BD59" i="8"/>
  <c r="F66" i="560" a="1"/>
  <c r="F66" i="560" s="1"/>
  <c r="E66" i="560"/>
  <c r="BE66" i="8"/>
  <c r="BN59" i="8"/>
  <c r="BK59" i="8"/>
  <c r="BH66" i="8"/>
  <c r="BH59" i="8"/>
  <c r="BL59" i="8"/>
  <c r="BM59" i="8"/>
  <c r="BL66" i="8"/>
  <c r="BO66" i="8"/>
  <c r="BJ66" i="8"/>
  <c r="BN66" i="8"/>
  <c r="BO59" i="8"/>
  <c r="E66" i="562"/>
  <c r="F66" i="562" a="1"/>
  <c r="F66" i="562" s="1"/>
  <c r="BI66" i="8"/>
  <c r="BI59" i="8"/>
  <c r="F66" i="564" a="1"/>
  <c r="F66" i="564" s="1"/>
  <c r="E66" i="564"/>
  <c r="D71" i="65"/>
  <c r="D71" i="6"/>
  <c r="D66" i="561"/>
  <c r="D66" i="563"/>
  <c r="D59" i="560"/>
  <c r="D59" i="561"/>
  <c r="D59" i="564"/>
  <c r="D59" i="559"/>
  <c r="D66" i="559"/>
  <c r="E59" i="564" l="1"/>
  <c r="F59" i="564" a="1"/>
  <c r="F59" i="564" s="1"/>
  <c r="E66" i="563"/>
  <c r="F66" i="563" a="1"/>
  <c r="F66" i="563" s="1"/>
  <c r="K66" i="563" s="1"/>
  <c r="F59" i="559" a="1"/>
  <c r="F59" i="559" s="1"/>
  <c r="E59" i="559"/>
  <c r="E66" i="559"/>
  <c r="F66" i="559" a="1"/>
  <c r="F66" i="559" s="1"/>
  <c r="E59" i="560"/>
  <c r="F59" i="560" a="1"/>
  <c r="F59" i="560" s="1"/>
  <c r="E66" i="561"/>
  <c r="F66" i="561" a="1"/>
  <c r="F66" i="561" s="1"/>
  <c r="J66" i="561" s="1"/>
  <c r="F59" i="561" a="1"/>
  <c r="F59" i="561" s="1"/>
  <c r="E59" i="561"/>
  <c r="G66" i="562"/>
  <c r="K66" i="562"/>
  <c r="J66" i="562"/>
  <c r="H66" i="562"/>
  <c r="I66" i="562"/>
  <c r="H66" i="560"/>
  <c r="K66" i="560"/>
  <c r="G66" i="560"/>
  <c r="J66" i="560"/>
  <c r="I66" i="560"/>
  <c r="K59" i="564"/>
  <c r="I59" i="564"/>
  <c r="G59" i="564"/>
  <c r="J59" i="564"/>
  <c r="H59" i="564"/>
  <c r="H59" i="563"/>
  <c r="G59" i="563"/>
  <c r="J59" i="563"/>
  <c r="I59" i="563"/>
  <c r="K59" i="563"/>
  <c r="J66" i="564"/>
  <c r="I66" i="564"/>
  <c r="G66" i="564"/>
  <c r="H66" i="564"/>
  <c r="K66" i="564"/>
  <c r="H59" i="562"/>
  <c r="K59" i="562"/>
  <c r="I59" i="562"/>
  <c r="G59" i="562"/>
  <c r="J59" i="562"/>
  <c r="D71" i="8"/>
  <c r="F71" i="6"/>
  <c r="H71" i="6"/>
  <c r="K71" i="8" s="1"/>
  <c r="G66" i="559" l="1"/>
  <c r="J59" i="559"/>
  <c r="G59" i="559"/>
  <c r="H59" i="559"/>
  <c r="K66" i="559"/>
  <c r="J66" i="559"/>
  <c r="H66" i="559"/>
  <c r="I59" i="560"/>
  <c r="I66" i="559"/>
  <c r="G66" i="563"/>
  <c r="I66" i="563"/>
  <c r="H59" i="560"/>
  <c r="H66" i="563"/>
  <c r="K59" i="559"/>
  <c r="J66" i="563"/>
  <c r="I59" i="559"/>
  <c r="G59" i="560"/>
  <c r="H66" i="561"/>
  <c r="J59" i="560"/>
  <c r="K59" i="560"/>
  <c r="K66" i="561"/>
  <c r="G66" i="561"/>
  <c r="I66" i="561"/>
  <c r="G59" i="561"/>
  <c r="K59" i="561"/>
  <c r="I59" i="561"/>
  <c r="J59" i="561"/>
  <c r="H59" i="561"/>
  <c r="I71" i="6"/>
  <c r="O71" i="8" s="1"/>
  <c r="G71" i="6"/>
  <c r="G71" i="8" s="1"/>
  <c r="R71" i="6"/>
  <c r="AY71" i="8" s="1"/>
  <c r="K71" i="6"/>
  <c r="W71" i="8" s="1"/>
  <c r="L71" i="6"/>
  <c r="AA71" i="8" s="1"/>
  <c r="N71" i="6"/>
  <c r="AI71" i="8" s="1"/>
  <c r="P71" i="6"/>
  <c r="AQ71" i="8" s="1"/>
  <c r="O71" i="6"/>
  <c r="AM71" i="8" s="1"/>
  <c r="M71" i="6"/>
  <c r="AE71" i="8" s="1"/>
  <c r="J71" i="6"/>
  <c r="S71" i="8" s="1"/>
  <c r="Q71" i="6"/>
  <c r="AU71" i="8" s="1"/>
  <c r="F71" i="8"/>
  <c r="AX71" i="8"/>
  <c r="E71" i="8" l="1"/>
  <c r="E71" i="6"/>
  <c r="AK71" i="8"/>
  <c r="T71" i="8"/>
  <c r="AT71" i="8"/>
  <c r="U71" i="8"/>
  <c r="AR71" i="8"/>
  <c r="AB71" i="8"/>
  <c r="AL71" i="8"/>
  <c r="AS71" i="8"/>
  <c r="AP71" i="8"/>
  <c r="AG71" i="8"/>
  <c r="AN71" i="8"/>
  <c r="AO71" i="8"/>
  <c r="AC71" i="8"/>
  <c r="BB71" i="8"/>
  <c r="AD71" i="8"/>
  <c r="J71" i="8"/>
  <c r="BA71" i="8"/>
  <c r="Q71" i="8"/>
  <c r="N71" i="8"/>
  <c r="I71" i="8"/>
  <c r="AF71" i="8"/>
  <c r="X71" i="8"/>
  <c r="AH71" i="8"/>
  <c r="Z71" i="8"/>
  <c r="AZ71" i="8"/>
  <c r="M71" i="8"/>
  <c r="R71" i="8"/>
  <c r="AV71" i="8"/>
  <c r="P71" i="8"/>
  <c r="L71" i="8"/>
  <c r="AJ71" i="8"/>
  <c r="H71" i="8"/>
  <c r="Y71" i="8"/>
  <c r="AW71" i="8"/>
  <c r="V71" i="8"/>
  <c r="BO71" i="8" l="1"/>
  <c r="BN71" i="8"/>
  <c r="BD71" i="8"/>
  <c r="BI71" i="8"/>
  <c r="BM71" i="8"/>
  <c r="BK71" i="8"/>
  <c r="BF71" i="8"/>
  <c r="BE71" i="8"/>
  <c r="BH71" i="8"/>
  <c r="BJ71" i="8"/>
  <c r="BL71" i="8"/>
  <c r="BG71" i="8"/>
  <c r="D71" i="564"/>
  <c r="D71" i="562"/>
  <c r="D71" i="560"/>
  <c r="D71" i="561"/>
  <c r="D71" i="563"/>
  <c r="D71" i="559"/>
  <c r="E71" i="564" l="1"/>
  <c r="F71" i="564" a="1"/>
  <c r="F71" i="564" s="1"/>
  <c r="E71" i="563"/>
  <c r="F71" i="563" a="1"/>
  <c r="F71" i="563" s="1"/>
  <c r="E71" i="560"/>
  <c r="F71" i="560" a="1"/>
  <c r="F71" i="560" s="1"/>
  <c r="F71" i="562" a="1"/>
  <c r="F71" i="562" s="1"/>
  <c r="H71" i="562" s="1"/>
  <c r="E71" i="562"/>
  <c r="F71" i="561" a="1"/>
  <c r="F71" i="561" s="1"/>
  <c r="F71" i="559" a="1"/>
  <c r="F71" i="559" s="1"/>
  <c r="E71" i="559"/>
  <c r="E71" i="561"/>
  <c r="I71" i="564" l="1"/>
  <c r="J71" i="564"/>
  <c r="G71" i="564"/>
  <c r="K71" i="564"/>
  <c r="H71" i="564"/>
  <c r="H71" i="560"/>
  <c r="G71" i="560"/>
  <c r="J71" i="560"/>
  <c r="J71" i="563"/>
  <c r="I71" i="563"/>
  <c r="H71" i="563"/>
  <c r="K71" i="563"/>
  <c r="K71" i="560"/>
  <c r="I71" i="560"/>
  <c r="J71" i="562"/>
  <c r="G71" i="562"/>
  <c r="K71" i="562"/>
  <c r="I71" i="562"/>
  <c r="G71" i="563"/>
  <c r="G71" i="559"/>
  <c r="H71" i="559"/>
  <c r="J71" i="559"/>
  <c r="K71" i="559"/>
  <c r="I71" i="559"/>
  <c r="G71" i="561"/>
  <c r="J71" i="561"/>
  <c r="H71" i="561"/>
  <c r="K71" i="561"/>
  <c r="I71" i="561"/>
  <c r="E71" i="65" l="1"/>
  <c r="C26" i="491" l="1"/>
  <c r="D164" i="281" l="1"/>
  <c r="D147" i="281" l="1"/>
  <c r="D153" i="281"/>
  <c r="D123" i="281"/>
  <c r="D141" i="281"/>
  <c r="D129" i="281"/>
  <c r="I164" i="281"/>
  <c r="K164" i="281"/>
  <c r="H164" i="281"/>
  <c r="J164" i="281"/>
  <c r="K129" i="281" l="1"/>
  <c r="K153" i="281"/>
  <c r="K147" i="281"/>
  <c r="K123" i="281"/>
  <c r="K141" i="281"/>
  <c r="I123" i="281"/>
  <c r="I153" i="281"/>
  <c r="I147" i="281"/>
  <c r="I129" i="281"/>
  <c r="I141" i="281"/>
  <c r="H153" i="281"/>
  <c r="H123" i="281"/>
  <c r="H141" i="281"/>
  <c r="H129" i="281"/>
  <c r="H147" i="281"/>
  <c r="J147" i="281"/>
  <c r="J153" i="281"/>
  <c r="J129" i="281"/>
  <c r="J123" i="281"/>
  <c r="J141" i="281"/>
  <c r="G164" i="281"/>
  <c r="C29" i="491"/>
  <c r="G147" i="281" l="1"/>
  <c r="G123" i="281"/>
  <c r="G129" i="281"/>
  <c r="G141" i="281"/>
  <c r="G153" i="281"/>
  <c r="C17" i="491"/>
  <c r="J272" i="560" l="1"/>
  <c r="H272" i="560"/>
  <c r="G272" i="560"/>
  <c r="C21" i="491"/>
  <c r="I272" i="560"/>
  <c r="K272" i="560"/>
  <c r="E272" i="560" l="1"/>
  <c r="D165" i="281" l="1"/>
  <c r="D154" i="281" l="1"/>
  <c r="D136" i="281"/>
  <c r="D148" i="281"/>
  <c r="D142" i="281"/>
  <c r="I165" i="281" l="1"/>
  <c r="K165" i="281"/>
  <c r="C30" i="491"/>
  <c r="J165" i="281"/>
  <c r="C16" i="491"/>
  <c r="G165" i="281"/>
  <c r="H165" i="281"/>
  <c r="K148" i="281" l="1"/>
  <c r="K136" i="281"/>
  <c r="K142" i="281"/>
  <c r="K154" i="281"/>
  <c r="G142" i="281"/>
  <c r="G148" i="281"/>
  <c r="G136" i="281"/>
  <c r="G154" i="281"/>
  <c r="C13" i="491"/>
  <c r="H136" i="281"/>
  <c r="H154" i="281"/>
  <c r="H142" i="281"/>
  <c r="H148" i="281"/>
  <c r="J142" i="281"/>
  <c r="J148" i="281"/>
  <c r="J154" i="281"/>
  <c r="J136" i="281"/>
  <c r="I148" i="281"/>
  <c r="I136" i="281"/>
  <c r="I142" i="281"/>
  <c r="I154" i="281"/>
  <c r="C14" i="491"/>
  <c r="D30" i="2" l="1"/>
  <c r="D221" i="2"/>
  <c r="D78" i="2"/>
  <c r="D30" i="65" l="1"/>
  <c r="D30" i="6"/>
  <c r="D221" i="6"/>
  <c r="D221" i="65"/>
  <c r="D78" i="65"/>
  <c r="D78" i="6"/>
  <c r="D78" i="8" l="1"/>
  <c r="F78" i="6"/>
  <c r="Q78" i="6" s="1"/>
  <c r="AU78" i="8" s="1"/>
  <c r="K78" i="6"/>
  <c r="W78" i="8" s="1"/>
  <c r="D30" i="8"/>
  <c r="F30" i="6"/>
  <c r="O30" i="6" s="1"/>
  <c r="AM30" i="8" s="1"/>
  <c r="F221" i="6"/>
  <c r="J221" i="6" s="1"/>
  <c r="S221" i="8" s="1"/>
  <c r="D221" i="8"/>
  <c r="R221" i="6"/>
  <c r="AY221" i="8" s="1"/>
  <c r="M221" i="6"/>
  <c r="AE221" i="8" s="1"/>
  <c r="L221" i="6"/>
  <c r="AA221" i="8" s="1"/>
  <c r="O221" i="6"/>
  <c r="AM221" i="8" s="1"/>
  <c r="Q221" i="6"/>
  <c r="AU221" i="8" s="1"/>
  <c r="R30" i="6" l="1"/>
  <c r="AY30" i="8" s="1"/>
  <c r="N30" i="6"/>
  <c r="AI30" i="8" s="1"/>
  <c r="H221" i="6"/>
  <c r="K221" i="8" s="1"/>
  <c r="I221" i="6"/>
  <c r="O221" i="8" s="1"/>
  <c r="G221" i="6"/>
  <c r="G221" i="8" s="1"/>
  <c r="K221" i="6"/>
  <c r="W221" i="8" s="1"/>
  <c r="I30" i="6"/>
  <c r="O30" i="8" s="1"/>
  <c r="N221" i="6"/>
  <c r="AI221" i="8" s="1"/>
  <c r="P221" i="6"/>
  <c r="AQ221" i="8" s="1"/>
  <c r="Q30" i="6"/>
  <c r="AU30" i="8" s="1"/>
  <c r="H30" i="6"/>
  <c r="K30" i="8" s="1"/>
  <c r="G78" i="6"/>
  <c r="G78" i="8" s="1"/>
  <c r="P30" i="6"/>
  <c r="AQ30" i="8" s="1"/>
  <c r="J78" i="6"/>
  <c r="S78" i="8" s="1"/>
  <c r="I78" i="6"/>
  <c r="O78" i="8" s="1"/>
  <c r="M30" i="6"/>
  <c r="AE30" i="8" s="1"/>
  <c r="F30" i="8"/>
  <c r="M78" i="6"/>
  <c r="AE78" i="8" s="1"/>
  <c r="O78" i="6"/>
  <c r="AM78" i="8" s="1"/>
  <c r="G30" i="6"/>
  <c r="P78" i="6"/>
  <c r="AQ78" i="8" s="1"/>
  <c r="N78" i="6"/>
  <c r="AI78" i="8" s="1"/>
  <c r="L30" i="6"/>
  <c r="AA30" i="8" s="1"/>
  <c r="H78" i="6"/>
  <c r="K30" i="6"/>
  <c r="W30" i="8" s="1"/>
  <c r="R78" i="6"/>
  <c r="AY78" i="8" s="1"/>
  <c r="F78" i="8"/>
  <c r="F221" i="8"/>
  <c r="J30" i="6"/>
  <c r="S30" i="8" s="1"/>
  <c r="L78" i="6"/>
  <c r="AA78" i="8" s="1"/>
  <c r="AZ221" i="8"/>
  <c r="AR221" i="8"/>
  <c r="AT78" i="8"/>
  <c r="AC221" i="8"/>
  <c r="V30" i="8"/>
  <c r="AS78" i="8"/>
  <c r="AH78" i="8"/>
  <c r="AB78" i="8"/>
  <c r="AZ30" i="8"/>
  <c r="AD30" i="8"/>
  <c r="U30" i="8"/>
  <c r="R30" i="8"/>
  <c r="Y221" i="8"/>
  <c r="X30" i="8"/>
  <c r="AW78" i="8"/>
  <c r="AJ78" i="8"/>
  <c r="AK78" i="8"/>
  <c r="L30" i="8"/>
  <c r="AC78" i="8"/>
  <c r="V78" i="8"/>
  <c r="AW30" i="8"/>
  <c r="R78" i="8"/>
  <c r="AL78" i="8"/>
  <c r="AV30" i="8"/>
  <c r="U78" i="8"/>
  <c r="AH30" i="8"/>
  <c r="Q30" i="8"/>
  <c r="AO221" i="8"/>
  <c r="M30" i="8"/>
  <c r="AT30" i="8"/>
  <c r="AK30" i="8"/>
  <c r="I78" i="8"/>
  <c r="AF78" i="8"/>
  <c r="N30" i="8"/>
  <c r="AO30" i="8"/>
  <c r="AF30" i="8"/>
  <c r="AD78" i="8"/>
  <c r="E221" i="6" l="1"/>
  <c r="E221" i="8"/>
  <c r="BE30" i="8"/>
  <c r="BK78" i="8"/>
  <c r="G30" i="8"/>
  <c r="E30" i="6"/>
  <c r="K78" i="8"/>
  <c r="E78" i="6"/>
  <c r="BI78" i="8"/>
  <c r="T78" i="8"/>
  <c r="Z221" i="8"/>
  <c r="N221" i="8"/>
  <c r="AW221" i="8"/>
  <c r="AV221" i="8"/>
  <c r="J30" i="8"/>
  <c r="AL30" i="8"/>
  <c r="AN30" i="8"/>
  <c r="Y78" i="8"/>
  <c r="P78" i="8"/>
  <c r="BA221" i="8"/>
  <c r="AC30" i="8"/>
  <c r="AD221" i="8"/>
  <c r="P30" i="8"/>
  <c r="AX221" i="8"/>
  <c r="AZ78" i="8"/>
  <c r="AB221" i="8"/>
  <c r="BA78" i="8"/>
  <c r="AJ30" i="8"/>
  <c r="AR78" i="8"/>
  <c r="AO78" i="8"/>
  <c r="V221" i="8"/>
  <c r="AP30" i="8"/>
  <c r="AG78" i="8"/>
  <c r="BA30" i="8"/>
  <c r="M221" i="8"/>
  <c r="D30" i="561"/>
  <c r="D78" i="560"/>
  <c r="I221" i="8"/>
  <c r="BB78" i="8"/>
  <c r="AT221" i="8"/>
  <c r="D78" i="563"/>
  <c r="I30" i="8"/>
  <c r="AN78" i="8"/>
  <c r="N78" i="8"/>
  <c r="D78" i="559"/>
  <c r="X78" i="8"/>
  <c r="P221" i="8"/>
  <c r="U221" i="8"/>
  <c r="AF221" i="8"/>
  <c r="AP221" i="8"/>
  <c r="J221" i="8"/>
  <c r="Y30" i="8"/>
  <c r="AR30" i="8"/>
  <c r="T221" i="8"/>
  <c r="Q221" i="8"/>
  <c r="AL221" i="8"/>
  <c r="H78" i="8"/>
  <c r="J78" i="8"/>
  <c r="AG221" i="8"/>
  <c r="T30" i="8"/>
  <c r="M78" i="8"/>
  <c r="AJ221" i="8"/>
  <c r="AX30" i="8"/>
  <c r="R221" i="8"/>
  <c r="AB30" i="8"/>
  <c r="AS221" i="8"/>
  <c r="AN221" i="8"/>
  <c r="AK221" i="8"/>
  <c r="L78" i="8"/>
  <c r="D30" i="560"/>
  <c r="X221" i="8"/>
  <c r="AV78" i="8"/>
  <c r="H30" i="8"/>
  <c r="BB30" i="8"/>
  <c r="AH221" i="8"/>
  <c r="Z30" i="8"/>
  <c r="AG30" i="8"/>
  <c r="Z78" i="8"/>
  <c r="AS30" i="8"/>
  <c r="D30" i="559"/>
  <c r="H221" i="8"/>
  <c r="L221" i="8"/>
  <c r="BB221" i="8"/>
  <c r="Q78" i="8"/>
  <c r="AX78" i="8"/>
  <c r="AP78" i="8"/>
  <c r="BM30" i="8" l="1"/>
  <c r="BF30" i="8"/>
  <c r="BL30" i="8"/>
  <c r="BH78" i="8"/>
  <c r="BD78" i="8"/>
  <c r="BG78" i="8"/>
  <c r="BN78" i="8"/>
  <c r="BG30" i="8"/>
  <c r="BD221" i="8"/>
  <c r="BN30" i="8"/>
  <c r="BJ221" i="8"/>
  <c r="BL221" i="8"/>
  <c r="BI30" i="8"/>
  <c r="BF221" i="8"/>
  <c r="BH30" i="8"/>
  <c r="BJ30" i="8"/>
  <c r="BO30" i="8"/>
  <c r="BI221" i="8"/>
  <c r="BJ78" i="8"/>
  <c r="BM221" i="8"/>
  <c r="BN221" i="8"/>
  <c r="BG221" i="8"/>
  <c r="BH221" i="8"/>
  <c r="BK30" i="8"/>
  <c r="BM78" i="8"/>
  <c r="BE221" i="8"/>
  <c r="BO221" i="8"/>
  <c r="BF78" i="8"/>
  <c r="BO78" i="8"/>
  <c r="BL78" i="8"/>
  <c r="BK221" i="8"/>
  <c r="E30" i="559"/>
  <c r="F30" i="559" a="1"/>
  <c r="F30" i="559" s="1"/>
  <c r="E78" i="563"/>
  <c r="F78" i="563" a="1"/>
  <c r="F78" i="563" s="1"/>
  <c r="E30" i="561"/>
  <c r="F30" i="561" a="1"/>
  <c r="F30" i="561" s="1"/>
  <c r="F30" i="560" a="1"/>
  <c r="F30" i="560" s="1"/>
  <c r="G30" i="560" s="1"/>
  <c r="E30" i="560"/>
  <c r="F78" i="559" a="1"/>
  <c r="F78" i="559" s="1"/>
  <c r="E78" i="559"/>
  <c r="F78" i="560" a="1"/>
  <c r="F78" i="560" s="1"/>
  <c r="E78" i="560"/>
  <c r="BD30" i="8"/>
  <c r="E30" i="8"/>
  <c r="BE78" i="8"/>
  <c r="E78" i="8"/>
  <c r="D221" i="560"/>
  <c r="D30" i="564"/>
  <c r="D78" i="564"/>
  <c r="D221" i="562"/>
  <c r="D78" i="562"/>
  <c r="D221" i="564"/>
  <c r="D221" i="561"/>
  <c r="D30" i="562"/>
  <c r="D221" i="563"/>
  <c r="D30" i="563"/>
  <c r="D78" i="561"/>
  <c r="D221" i="559"/>
  <c r="E221" i="560" l="1"/>
  <c r="F221" i="560" a="1"/>
  <c r="F221" i="560" s="1"/>
  <c r="F30" i="564" a="1"/>
  <c r="F30" i="564" s="1"/>
  <c r="F78" i="564" a="1"/>
  <c r="F78" i="564" s="1"/>
  <c r="E221" i="563"/>
  <c r="F221" i="563" a="1"/>
  <c r="F221" i="563" s="1"/>
  <c r="F78" i="562" a="1"/>
  <c r="F78" i="562" s="1"/>
  <c r="F221" i="564" a="1"/>
  <c r="F221" i="564" s="1"/>
  <c r="F221" i="562" a="1"/>
  <c r="F221" i="562" s="1"/>
  <c r="I221" i="562" s="1"/>
  <c r="F221" i="561" a="1"/>
  <c r="F221" i="561" s="1"/>
  <c r="E221" i="561"/>
  <c r="E221" i="559"/>
  <c r="F221" i="559" a="1"/>
  <c r="F221" i="559" s="1"/>
  <c r="H221" i="560"/>
  <c r="J30" i="560"/>
  <c r="J221" i="560"/>
  <c r="I30" i="560"/>
  <c r="G78" i="560"/>
  <c r="I221" i="560"/>
  <c r="I78" i="560"/>
  <c r="H30" i="561"/>
  <c r="G30" i="561"/>
  <c r="I30" i="561"/>
  <c r="J30" i="561"/>
  <c r="K30" i="561"/>
  <c r="J78" i="563"/>
  <c r="H78" i="563"/>
  <c r="I78" i="563"/>
  <c r="K78" i="563"/>
  <c r="K30" i="560"/>
  <c r="G221" i="560"/>
  <c r="K221" i="560"/>
  <c r="G78" i="563"/>
  <c r="J78" i="559"/>
  <c r="H78" i="560"/>
  <c r="K78" i="560"/>
  <c r="H78" i="559"/>
  <c r="H30" i="560"/>
  <c r="J78" i="560"/>
  <c r="K78" i="559"/>
  <c r="I78" i="559"/>
  <c r="G78" i="559"/>
  <c r="E78" i="561"/>
  <c r="F78" i="561" a="1"/>
  <c r="F78" i="561" s="1"/>
  <c r="F30" i="562" a="1"/>
  <c r="F30" i="562" s="1"/>
  <c r="F30" i="563" a="1"/>
  <c r="F30" i="563" s="1"/>
  <c r="K30" i="563" s="1"/>
  <c r="E30" i="563"/>
  <c r="H30" i="559"/>
  <c r="I30" i="559"/>
  <c r="G30" i="559"/>
  <c r="J30" i="559"/>
  <c r="K30" i="559"/>
  <c r="H30" i="564"/>
  <c r="G30" i="564"/>
  <c r="J30" i="564"/>
  <c r="I30" i="564"/>
  <c r="K30" i="564"/>
  <c r="I221" i="563" l="1"/>
  <c r="H78" i="564"/>
  <c r="J221" i="563"/>
  <c r="G221" i="563"/>
  <c r="K221" i="563"/>
  <c r="H221" i="563"/>
  <c r="K78" i="564"/>
  <c r="I78" i="564"/>
  <c r="G78" i="564"/>
  <c r="J78" i="564"/>
  <c r="I78" i="562"/>
  <c r="H78" i="562"/>
  <c r="G78" i="562"/>
  <c r="J78" i="562"/>
  <c r="K78" i="562"/>
  <c r="J221" i="564"/>
  <c r="H221" i="564"/>
  <c r="K221" i="564"/>
  <c r="G221" i="564"/>
  <c r="I221" i="564"/>
  <c r="H221" i="562"/>
  <c r="K221" i="562"/>
  <c r="J221" i="562"/>
  <c r="G221" i="562"/>
  <c r="I221" i="559"/>
  <c r="H221" i="559"/>
  <c r="J221" i="559"/>
  <c r="K221" i="559"/>
  <c r="G221" i="559"/>
  <c r="K221" i="561"/>
  <c r="J221" i="561"/>
  <c r="I221" i="561"/>
  <c r="H221" i="561"/>
  <c r="G221" i="561"/>
  <c r="I30" i="563"/>
  <c r="H30" i="563"/>
  <c r="G30" i="563"/>
  <c r="J30" i="563"/>
  <c r="K78" i="561"/>
  <c r="I78" i="561"/>
  <c r="H78" i="561"/>
  <c r="G78" i="561"/>
  <c r="J78" i="561"/>
  <c r="G30" i="562"/>
  <c r="H30" i="562"/>
  <c r="I30" i="562"/>
  <c r="J30" i="562"/>
  <c r="K30" i="562"/>
  <c r="E30" i="564"/>
  <c r="E78" i="564" l="1"/>
  <c r="E221" i="564"/>
  <c r="E78" i="562"/>
  <c r="E221" i="562"/>
  <c r="E30" i="562"/>
  <c r="C27" i="491" l="1"/>
  <c r="C25" i="491" l="1"/>
  <c r="C28" i="491" l="1"/>
  <c r="C31" i="491" l="1"/>
  <c r="C24" i="491" l="1"/>
  <c r="D219" i="2" l="1"/>
  <c r="D219" i="6" l="1"/>
  <c r="D219" i="65"/>
  <c r="E219" i="65" s="1"/>
  <c r="D219" i="8" l="1"/>
  <c r="J219" i="6"/>
  <c r="S219" i="8" s="1"/>
  <c r="O219" i="6"/>
  <c r="AM219" i="8" s="1"/>
  <c r="R219" i="6"/>
  <c r="AY219" i="8" s="1"/>
  <c r="F219" i="6"/>
  <c r="Q219" i="6" s="1"/>
  <c r="AU219" i="8" s="1"/>
  <c r="N219" i="6"/>
  <c r="AI219" i="8" s="1"/>
  <c r="E219" i="6"/>
  <c r="P219" i="6"/>
  <c r="AQ219" i="8" s="1"/>
  <c r="G219" i="6"/>
  <c r="G219" i="8" s="1"/>
  <c r="L219" i="6"/>
  <c r="AA219" i="8" s="1"/>
  <c r="I219" i="6"/>
  <c r="O219" i="8" s="1"/>
  <c r="H219" i="6"/>
  <c r="K219" i="8" s="1"/>
  <c r="M219" i="6"/>
  <c r="AE219" i="8" s="1"/>
  <c r="K219" i="6"/>
  <c r="W219" i="8" s="1"/>
  <c r="F219" i="8" l="1"/>
  <c r="E219" i="8"/>
  <c r="D323" i="2" l="1"/>
  <c r="D323" i="65" s="1"/>
  <c r="D322" i="2"/>
  <c r="D322" i="65" s="1"/>
  <c r="F322" i="65" s="1"/>
  <c r="D321" i="2"/>
  <c r="D321" i="65" s="1"/>
  <c r="D320" i="2"/>
  <c r="D320" i="65" s="1"/>
  <c r="D261" i="2"/>
  <c r="D260" i="2"/>
  <c r="D259" i="2"/>
  <c r="D258" i="2"/>
  <c r="D254" i="2"/>
  <c r="D253" i="2"/>
  <c r="D252" i="2"/>
  <c r="D194" i="2"/>
  <c r="D193" i="2"/>
  <c r="D192" i="2"/>
  <c r="D191" i="2"/>
  <c r="D190" i="2"/>
  <c r="D189" i="2"/>
  <c r="D188" i="2"/>
  <c r="D187" i="2"/>
  <c r="D186" i="2"/>
  <c r="D185" i="2"/>
  <c r="D184" i="2"/>
  <c r="D178" i="2"/>
  <c r="D177" i="2"/>
  <c r="D176" i="2"/>
  <c r="D175" i="2"/>
  <c r="D171" i="2"/>
  <c r="D170" i="2"/>
  <c r="D169" i="2"/>
  <c r="D168" i="2"/>
  <c r="D164" i="2"/>
  <c r="D163" i="2"/>
  <c r="D162" i="2"/>
  <c r="D161" i="2"/>
  <c r="D160" i="2"/>
  <c r="D153" i="2"/>
  <c r="D152" i="2"/>
  <c r="D151" i="2"/>
  <c r="D150" i="2"/>
  <c r="D149" i="2"/>
  <c r="D148" i="2"/>
  <c r="D147" i="2"/>
  <c r="D146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27" i="2"/>
  <c r="D126" i="2"/>
  <c r="D125" i="2"/>
  <c r="D124" i="2"/>
  <c r="D123" i="2"/>
  <c r="D122" i="2"/>
  <c r="D121" i="2"/>
  <c r="D120" i="2"/>
  <c r="D112" i="2"/>
  <c r="D111" i="2"/>
  <c r="D110" i="2"/>
  <c r="D104" i="2"/>
  <c r="D52" i="2"/>
  <c r="D51" i="2"/>
  <c r="D50" i="2"/>
  <c r="D48" i="2"/>
  <c r="D47" i="2"/>
  <c r="D46" i="2"/>
  <c r="D45" i="2"/>
  <c r="D38" i="2"/>
  <c r="D37" i="2"/>
  <c r="D36" i="2"/>
  <c r="D35" i="2"/>
  <c r="D34" i="2"/>
  <c r="D33" i="2"/>
  <c r="D32" i="2"/>
  <c r="D31" i="2"/>
  <c r="D26" i="2"/>
  <c r="D25" i="2"/>
  <c r="D24" i="2"/>
  <c r="D23" i="2"/>
  <c r="D20" i="2"/>
  <c r="D19" i="2"/>
  <c r="D18" i="2"/>
  <c r="D14" i="2"/>
  <c r="D13" i="2"/>
  <c r="D12" i="2"/>
  <c r="D11" i="2"/>
  <c r="AH219" i="8"/>
  <c r="M219" i="8"/>
  <c r="J219" i="8"/>
  <c r="Z219" i="8"/>
  <c r="Y219" i="8"/>
  <c r="AV219" i="8"/>
  <c r="AR219" i="8"/>
  <c r="I219" i="8"/>
  <c r="AP219" i="8"/>
  <c r="V219" i="8"/>
  <c r="AX219" i="8"/>
  <c r="AG219" i="8"/>
  <c r="U219" i="8"/>
  <c r="BB219" i="8"/>
  <c r="Q219" i="8"/>
  <c r="AK219" i="8"/>
  <c r="H219" i="8"/>
  <c r="L219" i="8"/>
  <c r="AB219" i="8"/>
  <c r="AO219" i="8"/>
  <c r="BA219" i="8"/>
  <c r="AJ219" i="8"/>
  <c r="AS219" i="8"/>
  <c r="P219" i="8"/>
  <c r="X219" i="8"/>
  <c r="AZ219" i="8"/>
  <c r="AL219" i="8"/>
  <c r="AT219" i="8"/>
  <c r="AN219" i="8"/>
  <c r="AC219" i="8"/>
  <c r="R219" i="8"/>
  <c r="N219" i="8"/>
  <c r="AF219" i="8"/>
  <c r="T219" i="8"/>
  <c r="AD219" i="8"/>
  <c r="AW219" i="8"/>
  <c r="BK219" i="8" l="1"/>
  <c r="BI219" i="8"/>
  <c r="BG219" i="8"/>
  <c r="BO219" i="8"/>
  <c r="BN219" i="8"/>
  <c r="BF219" i="8"/>
  <c r="BH219" i="8"/>
  <c r="BD219" i="8"/>
  <c r="BM219" i="8"/>
  <c r="BE219" i="8"/>
  <c r="BL219" i="8"/>
  <c r="BJ219" i="8"/>
  <c r="D18" i="6"/>
  <c r="D18" i="65"/>
  <c r="D33" i="6"/>
  <c r="D33" i="65"/>
  <c r="D52" i="6"/>
  <c r="D52" i="65"/>
  <c r="D127" i="6"/>
  <c r="D127" i="65"/>
  <c r="D142" i="6"/>
  <c r="D142" i="65"/>
  <c r="D186" i="65"/>
  <c r="D186" i="6"/>
  <c r="D14" i="65"/>
  <c r="D14" i="6"/>
  <c r="D111" i="6"/>
  <c r="D111" i="65"/>
  <c r="E111" i="65" s="1"/>
  <c r="D12" i="65"/>
  <c r="D12" i="6"/>
  <c r="D163" i="65"/>
  <c r="D163" i="6"/>
  <c r="D262" i="2"/>
  <c r="D262" i="65" s="1"/>
  <c r="D258" i="65"/>
  <c r="D258" i="6"/>
  <c r="D13" i="6"/>
  <c r="D13" i="65"/>
  <c r="D34" i="6"/>
  <c r="D34" i="65"/>
  <c r="D104" i="6"/>
  <c r="D104" i="65"/>
  <c r="D105" i="2"/>
  <c r="D105" i="65" s="1"/>
  <c r="D131" i="6"/>
  <c r="D143" i="2"/>
  <c r="D131" i="65"/>
  <c r="L131" i="2"/>
  <c r="D154" i="2"/>
  <c r="D154" i="65" s="1"/>
  <c r="D146" i="65"/>
  <c r="D146" i="6"/>
  <c r="D164" i="6"/>
  <c r="D164" i="65"/>
  <c r="D187" i="65"/>
  <c r="D187" i="6"/>
  <c r="D259" i="65"/>
  <c r="D259" i="6"/>
  <c r="D35" i="65"/>
  <c r="D35" i="6"/>
  <c r="D147" i="65"/>
  <c r="D284" i="2"/>
  <c r="D147" i="6"/>
  <c r="D172" i="2"/>
  <c r="D172" i="65" s="1"/>
  <c r="D168" i="6"/>
  <c r="D168" i="65"/>
  <c r="E168" i="65" s="1"/>
  <c r="D188" i="65"/>
  <c r="D188" i="6"/>
  <c r="D260" i="6"/>
  <c r="D260" i="65"/>
  <c r="D110" i="65"/>
  <c r="D110" i="6"/>
  <c r="D113" i="2"/>
  <c r="D113" i="65" s="1"/>
  <c r="D133" i="6"/>
  <c r="D133" i="65"/>
  <c r="L133" i="2"/>
  <c r="D148" i="65"/>
  <c r="D148" i="6"/>
  <c r="D169" i="65"/>
  <c r="D169" i="6"/>
  <c r="D189" i="6"/>
  <c r="D189" i="65"/>
  <c r="D261" i="6"/>
  <c r="D261" i="65"/>
  <c r="D36" i="65"/>
  <c r="D36" i="6"/>
  <c r="D149" i="6"/>
  <c r="D149" i="65"/>
  <c r="D170" i="6"/>
  <c r="D170" i="65"/>
  <c r="D190" i="6"/>
  <c r="D190" i="65"/>
  <c r="D171" i="65"/>
  <c r="D171" i="6"/>
  <c r="D191" i="6"/>
  <c r="D191" i="65"/>
  <c r="F320" i="65"/>
  <c r="D150" i="65"/>
  <c r="D150" i="6"/>
  <c r="D45" i="65"/>
  <c r="D45" i="6"/>
  <c r="D53" i="2"/>
  <c r="D53" i="65" s="1"/>
  <c r="D121" i="6"/>
  <c r="L121" i="2"/>
  <c r="D121" i="65"/>
  <c r="D179" i="2"/>
  <c r="D179" i="65" s="1"/>
  <c r="D175" i="65"/>
  <c r="E175" i="65" s="1"/>
  <c r="D175" i="6"/>
  <c r="L175" i="2"/>
  <c r="D192" i="65"/>
  <c r="D192" i="6"/>
  <c r="F321" i="65"/>
  <c r="D132" i="6"/>
  <c r="D132" i="65"/>
  <c r="L132" i="2"/>
  <c r="D135" i="6"/>
  <c r="D283" i="2"/>
  <c r="D135" i="65"/>
  <c r="D23" i="6"/>
  <c r="D23" i="65"/>
  <c r="E23" i="65" s="1"/>
  <c r="D24" i="65"/>
  <c r="D24" i="6"/>
  <c r="D122" i="65"/>
  <c r="D122" i="6"/>
  <c r="L122" i="2"/>
  <c r="D176" i="65"/>
  <c r="D176" i="6"/>
  <c r="D193" i="65"/>
  <c r="D193" i="6"/>
  <c r="D37" i="6"/>
  <c r="D37" i="65"/>
  <c r="D134" i="65"/>
  <c r="D134" i="6"/>
  <c r="D20" i="65"/>
  <c r="D20" i="6"/>
  <c r="D25" i="65"/>
  <c r="D25" i="6"/>
  <c r="D123" i="6"/>
  <c r="L123" i="2"/>
  <c r="D123" i="65"/>
  <c r="D153" i="6"/>
  <c r="D153" i="65"/>
  <c r="D177" i="65"/>
  <c r="E177" i="65" s="1"/>
  <c r="D177" i="6"/>
  <c r="D194" i="6"/>
  <c r="D194" i="65"/>
  <c r="F323" i="65"/>
  <c r="L120" i="2"/>
  <c r="D128" i="2"/>
  <c r="D128" i="65" s="1"/>
  <c r="D120" i="6"/>
  <c r="D120" i="65"/>
  <c r="D136" i="6"/>
  <c r="D136" i="65"/>
  <c r="D151" i="6"/>
  <c r="D151" i="65"/>
  <c r="D46" i="6"/>
  <c r="D46" i="65"/>
  <c r="D137" i="6"/>
  <c r="D137" i="65"/>
  <c r="D152" i="6"/>
  <c r="D152" i="65"/>
  <c r="D47" i="6"/>
  <c r="D47" i="65"/>
  <c r="D138" i="65"/>
  <c r="D138" i="6"/>
  <c r="D26" i="6"/>
  <c r="D26" i="65"/>
  <c r="D48" i="65"/>
  <c r="D48" i="6"/>
  <c r="D124" i="65"/>
  <c r="D124" i="6"/>
  <c r="L124" i="2"/>
  <c r="D139" i="6"/>
  <c r="D139" i="65"/>
  <c r="D160" i="65"/>
  <c r="E160" i="65" s="1"/>
  <c r="D165" i="2"/>
  <c r="D165" i="65" s="1"/>
  <c r="D160" i="6"/>
  <c r="L160" i="2"/>
  <c r="D178" i="6"/>
  <c r="D178" i="65"/>
  <c r="E178" i="65" s="1"/>
  <c r="L178" i="2"/>
  <c r="D255" i="2"/>
  <c r="D255" i="65" s="1"/>
  <c r="D252" i="6"/>
  <c r="D252" i="65"/>
  <c r="D112" i="65"/>
  <c r="D112" i="6"/>
  <c r="D31" i="65"/>
  <c r="D31" i="6"/>
  <c r="D50" i="6"/>
  <c r="D50" i="65"/>
  <c r="D125" i="6"/>
  <c r="L125" i="2"/>
  <c r="D125" i="65"/>
  <c r="D140" i="6"/>
  <c r="D140" i="65"/>
  <c r="D161" i="6"/>
  <c r="D161" i="65"/>
  <c r="D184" i="65"/>
  <c r="D184" i="6"/>
  <c r="D195" i="2"/>
  <c r="D195" i="65" s="1"/>
  <c r="D253" i="6"/>
  <c r="D253" i="65"/>
  <c r="D19" i="65"/>
  <c r="D19" i="6"/>
  <c r="D38" i="6"/>
  <c r="D38" i="65"/>
  <c r="D15" i="2"/>
  <c r="D15" i="65" s="1"/>
  <c r="D11" i="65"/>
  <c r="D11" i="6"/>
  <c r="D32" i="6"/>
  <c r="D32" i="65"/>
  <c r="D51" i="6"/>
  <c r="D51" i="65"/>
  <c r="D126" i="6"/>
  <c r="D126" i="65"/>
  <c r="E126" i="65" s="1"/>
  <c r="L126" i="2"/>
  <c r="D141" i="65"/>
  <c r="D141" i="6"/>
  <c r="D162" i="65"/>
  <c r="D162" i="6"/>
  <c r="D185" i="6"/>
  <c r="D185" i="65"/>
  <c r="D254" i="65"/>
  <c r="D254" i="6"/>
  <c r="D49" i="2"/>
  <c r="D41" i="2"/>
  <c r="D219" i="559"/>
  <c r="D219" i="560"/>
  <c r="D219" i="564"/>
  <c r="D219" i="561"/>
  <c r="D219" i="563"/>
  <c r="D219" i="562"/>
  <c r="F219" i="564" l="1" a="1"/>
  <c r="F219" i="564" s="1"/>
  <c r="E219" i="564"/>
  <c r="E219" i="559"/>
  <c r="F219" i="559" a="1"/>
  <c r="F219" i="559" s="1"/>
  <c r="I219" i="559" s="1"/>
  <c r="E219" i="563"/>
  <c r="F219" i="563" a="1"/>
  <c r="F219" i="563" s="1"/>
  <c r="J219" i="563" s="1"/>
  <c r="F219" i="560" a="1"/>
  <c r="F219" i="560" s="1"/>
  <c r="E219" i="560"/>
  <c r="F219" i="562" a="1"/>
  <c r="F219" i="562" s="1"/>
  <c r="H219" i="562" s="1"/>
  <c r="E219" i="562"/>
  <c r="F219" i="561" a="1"/>
  <c r="F219" i="561" s="1"/>
  <c r="I219" i="561" s="1"/>
  <c r="E219" i="561"/>
  <c r="D181" i="2"/>
  <c r="D181" i="65" s="1"/>
  <c r="F140" i="6"/>
  <c r="I140" i="6" s="1"/>
  <c r="O140" i="8" s="1"/>
  <c r="D140" i="8"/>
  <c r="L140" i="6"/>
  <c r="AA140" i="8" s="1"/>
  <c r="D21" i="63"/>
  <c r="D49" i="6"/>
  <c r="D49" i="65"/>
  <c r="F261" i="6"/>
  <c r="D261" i="8"/>
  <c r="F261" i="8" s="1"/>
  <c r="D255" i="6"/>
  <c r="F252" i="6"/>
  <c r="D252" i="8"/>
  <c r="D24" i="63"/>
  <c r="D124" i="8"/>
  <c r="F124" i="6"/>
  <c r="Q124" i="6" s="1"/>
  <c r="AU124" i="8" s="1"/>
  <c r="D120" i="8"/>
  <c r="J120" i="6"/>
  <c r="D128" i="6"/>
  <c r="F120" i="6"/>
  <c r="N120" i="6" s="1"/>
  <c r="I120" i="6"/>
  <c r="P120" i="6"/>
  <c r="K120" i="6"/>
  <c r="Q120" i="6"/>
  <c r="F125" i="6"/>
  <c r="N125" i="6" s="1"/>
  <c r="AI125" i="8" s="1"/>
  <c r="D125" i="8"/>
  <c r="I125" i="6"/>
  <c r="O125" i="8" s="1"/>
  <c r="J125" i="6"/>
  <c r="S125" i="8" s="1"/>
  <c r="F48" i="6"/>
  <c r="D48" i="8"/>
  <c r="F25" i="6"/>
  <c r="D25" i="8"/>
  <c r="D193" i="8"/>
  <c r="F193" i="6"/>
  <c r="D191" i="8"/>
  <c r="F191" i="6"/>
  <c r="D143" i="65"/>
  <c r="D286" i="2"/>
  <c r="F163" i="6"/>
  <c r="L163" i="6" s="1"/>
  <c r="AA163" i="8" s="1"/>
  <c r="D163" i="8"/>
  <c r="J163" i="6"/>
  <c r="S163" i="8" s="1"/>
  <c r="M163" i="6"/>
  <c r="AE163" i="8" s="1"/>
  <c r="N163" i="6"/>
  <c r="AI163" i="8" s="1"/>
  <c r="H163" i="6"/>
  <c r="K163" i="8" s="1"/>
  <c r="O163" i="6"/>
  <c r="AM163" i="8" s="1"/>
  <c r="D254" i="8"/>
  <c r="F254" i="6"/>
  <c r="F51" i="6"/>
  <c r="D51" i="8"/>
  <c r="N178" i="6"/>
  <c r="AI178" i="8" s="1"/>
  <c r="Q178" i="6"/>
  <c r="AU178" i="8" s="1"/>
  <c r="K178" i="6"/>
  <c r="W178" i="8" s="1"/>
  <c r="D178" i="8"/>
  <c r="G178" i="6"/>
  <c r="G178" i="8" s="1"/>
  <c r="O178" i="6"/>
  <c r="AM178" i="8" s="1"/>
  <c r="L178" i="6"/>
  <c r="AA178" i="8" s="1"/>
  <c r="E178" i="6"/>
  <c r="I178" i="6"/>
  <c r="O178" i="8" s="1"/>
  <c r="R178" i="6"/>
  <c r="AY178" i="8" s="1"/>
  <c r="P178" i="6"/>
  <c r="AQ178" i="8" s="1"/>
  <c r="H178" i="6"/>
  <c r="K178" i="8" s="1"/>
  <c r="M178" i="6"/>
  <c r="AE178" i="8" s="1"/>
  <c r="F178" i="6"/>
  <c r="J178" i="6" s="1"/>
  <c r="S178" i="8" s="1"/>
  <c r="F46" i="6"/>
  <c r="D46" i="8"/>
  <c r="D283" i="6"/>
  <c r="F135" i="6"/>
  <c r="P135" i="6" s="1"/>
  <c r="AQ135" i="8" s="1"/>
  <c r="D135" i="8"/>
  <c r="R135" i="6"/>
  <c r="AY135" i="8" s="1"/>
  <c r="I135" i="6"/>
  <c r="O135" i="6"/>
  <c r="AM135" i="8" s="1"/>
  <c r="J135" i="6"/>
  <c r="M135" i="6"/>
  <c r="AE135" i="8" s="1"/>
  <c r="H135" i="6"/>
  <c r="D171" i="8"/>
  <c r="F171" i="6"/>
  <c r="R171" i="6" s="1"/>
  <c r="AY171" i="8" s="1"/>
  <c r="H171" i="6"/>
  <c r="K171" i="8" s="1"/>
  <c r="P171" i="6"/>
  <c r="AQ171" i="8" s="1"/>
  <c r="I171" i="6"/>
  <c r="O171" i="8" s="1"/>
  <c r="F259" i="6"/>
  <c r="D259" i="8"/>
  <c r="F259" i="8" s="1"/>
  <c r="D143" i="6"/>
  <c r="F131" i="6"/>
  <c r="D131" i="8"/>
  <c r="D127" i="8"/>
  <c r="F127" i="6"/>
  <c r="N127" i="6" s="1"/>
  <c r="AI127" i="8" s="1"/>
  <c r="L127" i="6"/>
  <c r="AA127" i="8" s="1"/>
  <c r="K127" i="6"/>
  <c r="W127" i="8" s="1"/>
  <c r="Q127" i="6"/>
  <c r="AU127" i="8" s="1"/>
  <c r="O127" i="6"/>
  <c r="AM127" i="8" s="1"/>
  <c r="D50" i="8"/>
  <c r="F50" i="6"/>
  <c r="K323" i="65"/>
  <c r="I323" i="65"/>
  <c r="H323" i="65"/>
  <c r="J323" i="65"/>
  <c r="G323" i="65"/>
  <c r="D20" i="8"/>
  <c r="F20" i="6"/>
  <c r="I20" i="6" s="1"/>
  <c r="O20" i="8" s="1"/>
  <c r="H20" i="6"/>
  <c r="K20" i="8" s="1"/>
  <c r="R20" i="6"/>
  <c r="AY20" i="8" s="1"/>
  <c r="L20" i="6"/>
  <c r="AA20" i="8" s="1"/>
  <c r="P20" i="6"/>
  <c r="AQ20" i="8" s="1"/>
  <c r="M20" i="6"/>
  <c r="AE20" i="8" s="1"/>
  <c r="N20" i="6"/>
  <c r="AI20" i="8" s="1"/>
  <c r="G20" i="6"/>
  <c r="G20" i="8" s="1"/>
  <c r="J20" i="6"/>
  <c r="S20" i="8" s="1"/>
  <c r="D176" i="8"/>
  <c r="F176" i="8" s="1"/>
  <c r="F176" i="6"/>
  <c r="G176" i="6" s="1"/>
  <c r="G176" i="8" s="1"/>
  <c r="H176" i="6"/>
  <c r="Q176" i="6"/>
  <c r="AU176" i="8" s="1"/>
  <c r="N176" i="6"/>
  <c r="AI176" i="8" s="1"/>
  <c r="L176" i="6"/>
  <c r="AA176" i="8" s="1"/>
  <c r="I176" i="6"/>
  <c r="O176" i="8" s="1"/>
  <c r="F189" i="6"/>
  <c r="D189" i="8"/>
  <c r="F260" i="6"/>
  <c r="D260" i="8"/>
  <c r="F260" i="8" s="1"/>
  <c r="D12" i="8"/>
  <c r="F12" i="6"/>
  <c r="D121" i="8"/>
  <c r="F121" i="6"/>
  <c r="J121" i="6" s="1"/>
  <c r="S121" i="8" s="1"/>
  <c r="Q121" i="6"/>
  <c r="AU121" i="8" s="1"/>
  <c r="O121" i="6"/>
  <c r="AM121" i="8" s="1"/>
  <c r="N121" i="6"/>
  <c r="AI121" i="8" s="1"/>
  <c r="H121" i="6"/>
  <c r="K121" i="8" s="1"/>
  <c r="P121" i="6"/>
  <c r="AQ121" i="8" s="1"/>
  <c r="R121" i="6"/>
  <c r="AY121" i="8" s="1"/>
  <c r="I121" i="6"/>
  <c r="O121" i="8" s="1"/>
  <c r="F169" i="6"/>
  <c r="O169" i="6" s="1"/>
  <c r="AM169" i="8" s="1"/>
  <c r="Q169" i="6"/>
  <c r="AU169" i="8" s="1"/>
  <c r="D169" i="8"/>
  <c r="J169" i="6"/>
  <c r="S169" i="8" s="1"/>
  <c r="L169" i="6"/>
  <c r="AA169" i="8" s="1"/>
  <c r="K169" i="6"/>
  <c r="W169" i="8" s="1"/>
  <c r="H169" i="6"/>
  <c r="K169" i="8" s="1"/>
  <c r="I169" i="6"/>
  <c r="O169" i="8" s="1"/>
  <c r="G169" i="6"/>
  <c r="G169" i="8" s="1"/>
  <c r="F188" i="6"/>
  <c r="D188" i="8"/>
  <c r="F187" i="6"/>
  <c r="D187" i="8"/>
  <c r="D52" i="8"/>
  <c r="F52" i="6"/>
  <c r="F31" i="6"/>
  <c r="G31" i="6" s="1"/>
  <c r="G31" i="8" s="1"/>
  <c r="D31" i="8"/>
  <c r="M31" i="6"/>
  <c r="AE31" i="8" s="1"/>
  <c r="K31" i="6"/>
  <c r="W31" i="8" s="1"/>
  <c r="L31" i="6"/>
  <c r="AA31" i="8" s="1"/>
  <c r="D151" i="8"/>
  <c r="F151" i="6"/>
  <c r="O151" i="6" s="1"/>
  <c r="AM151" i="8" s="1"/>
  <c r="R151" i="6"/>
  <c r="AY151" i="8" s="1"/>
  <c r="F185" i="6"/>
  <c r="D185" i="8"/>
  <c r="D184" i="8"/>
  <c r="F184" i="6"/>
  <c r="D195" i="6"/>
  <c r="D138" i="8"/>
  <c r="F138" i="6"/>
  <c r="F104" i="6"/>
  <c r="D104" i="8"/>
  <c r="D105" i="6"/>
  <c r="F190" i="6"/>
  <c r="D190" i="8"/>
  <c r="F112" i="6"/>
  <c r="J112" i="6" s="1"/>
  <c r="S112" i="8" s="1"/>
  <c r="Q112" i="6"/>
  <c r="AU112" i="8" s="1"/>
  <c r="D112" i="8"/>
  <c r="G112" i="6"/>
  <c r="G112" i="8" s="1"/>
  <c r="I112" i="6"/>
  <c r="O112" i="8" s="1"/>
  <c r="K112" i="6"/>
  <c r="W112" i="8" s="1"/>
  <c r="D148" i="8"/>
  <c r="F148" i="6"/>
  <c r="N111" i="6"/>
  <c r="AI111" i="8" s="1"/>
  <c r="K111" i="6"/>
  <c r="W111" i="8" s="1"/>
  <c r="M111" i="6"/>
  <c r="AE111" i="8" s="1"/>
  <c r="Q111" i="6"/>
  <c r="AU111" i="8" s="1"/>
  <c r="O111" i="6"/>
  <c r="AM111" i="8" s="1"/>
  <c r="I111" i="6"/>
  <c r="O111" i="8" s="1"/>
  <c r="F111" i="6"/>
  <c r="G111" i="6"/>
  <c r="G111" i="8" s="1"/>
  <c r="H111" i="6"/>
  <c r="K111" i="8" s="1"/>
  <c r="P111" i="6"/>
  <c r="AQ111" i="8" s="1"/>
  <c r="R111" i="6"/>
  <c r="AY111" i="8" s="1"/>
  <c r="L111" i="6"/>
  <c r="AA111" i="8" s="1"/>
  <c r="D111" i="8"/>
  <c r="E111" i="6"/>
  <c r="J111" i="6"/>
  <c r="S111" i="8" s="1"/>
  <c r="F33" i="6"/>
  <c r="R33" i="6" s="1"/>
  <c r="AY33" i="8" s="1"/>
  <c r="D33" i="8"/>
  <c r="J33" i="6"/>
  <c r="S33" i="8" s="1"/>
  <c r="N33" i="6"/>
  <c r="AI33" i="8" s="1"/>
  <c r="K33" i="6"/>
  <c r="W33" i="8" s="1"/>
  <c r="H33" i="6"/>
  <c r="K33" i="8" s="1"/>
  <c r="M33" i="6"/>
  <c r="AE33" i="8" s="1"/>
  <c r="G33" i="6"/>
  <c r="G33" i="8" s="1"/>
  <c r="D162" i="8"/>
  <c r="F162" i="6"/>
  <c r="K162" i="6" s="1"/>
  <c r="W162" i="8" s="1"/>
  <c r="M162" i="6"/>
  <c r="AE162" i="8" s="1"/>
  <c r="R162" i="6"/>
  <c r="AY162" i="8" s="1"/>
  <c r="P162" i="6"/>
  <c r="AQ162" i="8" s="1"/>
  <c r="H162" i="6"/>
  <c r="K162" i="8" s="1"/>
  <c r="F136" i="6"/>
  <c r="D136" i="8"/>
  <c r="N177" i="6"/>
  <c r="AI177" i="8" s="1"/>
  <c r="M177" i="6"/>
  <c r="AE177" i="8" s="1"/>
  <c r="P177" i="6"/>
  <c r="AQ177" i="8" s="1"/>
  <c r="G177" i="6"/>
  <c r="G177" i="8" s="1"/>
  <c r="I177" i="6"/>
  <c r="O177" i="8" s="1"/>
  <c r="E177" i="6"/>
  <c r="J177" i="6"/>
  <c r="S177" i="8" s="1"/>
  <c r="K177" i="6"/>
  <c r="W177" i="8" s="1"/>
  <c r="D177" i="8"/>
  <c r="O177" i="6"/>
  <c r="AM177" i="8" s="1"/>
  <c r="F177" i="6"/>
  <c r="R177" i="6" s="1"/>
  <c r="AY177" i="8" s="1"/>
  <c r="H177" i="6"/>
  <c r="K177" i="8" s="1"/>
  <c r="Q177" i="6"/>
  <c r="AU177" i="8" s="1"/>
  <c r="L177" i="6"/>
  <c r="AA177" i="8" s="1"/>
  <c r="D122" i="8"/>
  <c r="F122" i="6"/>
  <c r="M122" i="6" s="1"/>
  <c r="AE122" i="8" s="1"/>
  <c r="G122" i="6"/>
  <c r="G122" i="8" s="1"/>
  <c r="H122" i="6"/>
  <c r="K122" i="8" s="1"/>
  <c r="I122" i="6"/>
  <c r="O122" i="8" s="1"/>
  <c r="Q122" i="6"/>
  <c r="AU122" i="8" s="1"/>
  <c r="L122" i="6"/>
  <c r="AA122" i="8" s="1"/>
  <c r="R122" i="6"/>
  <c r="AY122" i="8" s="1"/>
  <c r="P122" i="6"/>
  <c r="AQ122" i="8" s="1"/>
  <c r="J122" i="6"/>
  <c r="S122" i="8" s="1"/>
  <c r="N122" i="6"/>
  <c r="AI122" i="8" s="1"/>
  <c r="D253" i="8"/>
  <c r="F253" i="6"/>
  <c r="D32" i="8"/>
  <c r="F32" i="6"/>
  <c r="P32" i="6" s="1"/>
  <c r="AQ32" i="8" s="1"/>
  <c r="N32" i="6"/>
  <c r="AI32" i="8" s="1"/>
  <c r="I32" i="6"/>
  <c r="O32" i="8" s="1"/>
  <c r="G32" i="6"/>
  <c r="G32" i="8" s="1"/>
  <c r="K32" i="6"/>
  <c r="W32" i="8" s="1"/>
  <c r="Q32" i="6"/>
  <c r="AU32" i="8" s="1"/>
  <c r="R32" i="6"/>
  <c r="AY32" i="8" s="1"/>
  <c r="D26" i="8"/>
  <c r="F26" i="6"/>
  <c r="Q26" i="6" s="1"/>
  <c r="AU26" i="8" s="1"/>
  <c r="G26" i="6"/>
  <c r="G26" i="8" s="1"/>
  <c r="N26" i="6"/>
  <c r="AI26" i="8" s="1"/>
  <c r="H26" i="6"/>
  <c r="K26" i="8" s="1"/>
  <c r="J160" i="6"/>
  <c r="H160" i="6"/>
  <c r="K160" i="6"/>
  <c r="D165" i="6"/>
  <c r="G160" i="6"/>
  <c r="F160" i="6"/>
  <c r="L160" i="6"/>
  <c r="Q160" i="6"/>
  <c r="E160" i="6"/>
  <c r="R160" i="6"/>
  <c r="N160" i="6"/>
  <c r="P160" i="6"/>
  <c r="D160" i="8"/>
  <c r="O160" i="6"/>
  <c r="M160" i="6"/>
  <c r="I160" i="6"/>
  <c r="F194" i="6"/>
  <c r="D194" i="8"/>
  <c r="F134" i="6"/>
  <c r="D134" i="8"/>
  <c r="O134" i="6"/>
  <c r="AM134" i="8" s="1"/>
  <c r="N134" i="6"/>
  <c r="AI134" i="8" s="1"/>
  <c r="P132" i="6"/>
  <c r="AQ132" i="8" s="1"/>
  <c r="E132" i="6"/>
  <c r="G132" i="6"/>
  <c r="G132" i="8" s="1"/>
  <c r="H132" i="6"/>
  <c r="K132" i="8" s="1"/>
  <c r="R132" i="6"/>
  <c r="AY132" i="8" s="1"/>
  <c r="F132" i="6"/>
  <c r="L132" i="6"/>
  <c r="AA132" i="8" s="1"/>
  <c r="I132" i="6"/>
  <c r="O132" i="8" s="1"/>
  <c r="N132" i="6"/>
  <c r="AI132" i="8" s="1"/>
  <c r="Q132" i="6"/>
  <c r="AU132" i="8" s="1"/>
  <c r="D132" i="8"/>
  <c r="M132" i="6"/>
  <c r="AE132" i="8" s="1"/>
  <c r="K132" i="6"/>
  <c r="W132" i="8" s="1"/>
  <c r="O132" i="6"/>
  <c r="AM132" i="8" s="1"/>
  <c r="J132" i="6"/>
  <c r="S132" i="8" s="1"/>
  <c r="F45" i="6"/>
  <c r="D45" i="8"/>
  <c r="D53" i="6"/>
  <c r="D170" i="8"/>
  <c r="F170" i="6"/>
  <c r="J170" i="6" s="1"/>
  <c r="S170" i="8" s="1"/>
  <c r="F34" i="6"/>
  <c r="H34" i="6" s="1"/>
  <c r="K34" i="8" s="1"/>
  <c r="D34" i="8"/>
  <c r="N34" i="6"/>
  <c r="AI34" i="8" s="1"/>
  <c r="I34" i="6"/>
  <c r="O34" i="8" s="1"/>
  <c r="P34" i="6"/>
  <c r="AQ34" i="8" s="1"/>
  <c r="R34" i="6"/>
  <c r="AY34" i="8" s="1"/>
  <c r="K34" i="6"/>
  <c r="W34" i="8" s="1"/>
  <c r="J34" i="6"/>
  <c r="S34" i="8" s="1"/>
  <c r="L34" i="6"/>
  <c r="AA34" i="8" s="1"/>
  <c r="Q34" i="6"/>
  <c r="AU34" i="8" s="1"/>
  <c r="D141" i="8"/>
  <c r="F141" i="6"/>
  <c r="Q141" i="6" s="1"/>
  <c r="AU141" i="8" s="1"/>
  <c r="M141" i="6"/>
  <c r="AE141" i="8" s="1"/>
  <c r="L141" i="6"/>
  <c r="AA141" i="8" s="1"/>
  <c r="O141" i="6"/>
  <c r="AM141" i="8" s="1"/>
  <c r="N141" i="6"/>
  <c r="AI141" i="8" s="1"/>
  <c r="D264" i="2"/>
  <c r="D47" i="8"/>
  <c r="F47" i="6"/>
  <c r="G37" i="6"/>
  <c r="G37" i="8" s="1"/>
  <c r="K37" i="6"/>
  <c r="W37" i="8" s="1"/>
  <c r="D37" i="8"/>
  <c r="F37" i="6"/>
  <c r="O37" i="6" s="1"/>
  <c r="AM37" i="8" s="1"/>
  <c r="N37" i="6"/>
  <c r="AI37" i="8" s="1"/>
  <c r="H37" i="6"/>
  <c r="K37" i="8" s="1"/>
  <c r="R37" i="6"/>
  <c r="AY37" i="8" s="1"/>
  <c r="M37" i="6"/>
  <c r="AE37" i="8" s="1"/>
  <c r="I37" i="6"/>
  <c r="O37" i="8" s="1"/>
  <c r="D24" i="8"/>
  <c r="F24" i="6"/>
  <c r="F192" i="6"/>
  <c r="D192" i="8"/>
  <c r="D150" i="8"/>
  <c r="F150" i="6"/>
  <c r="F146" i="6"/>
  <c r="D146" i="8"/>
  <c r="D154" i="6"/>
  <c r="D11" i="8"/>
  <c r="D15" i="6"/>
  <c r="F11" i="6"/>
  <c r="K321" i="65"/>
  <c r="J321" i="65"/>
  <c r="H321" i="65"/>
  <c r="G321" i="65"/>
  <c r="I321" i="65"/>
  <c r="F168" i="6"/>
  <c r="O168" i="6" s="1"/>
  <c r="L168" i="6"/>
  <c r="J168" i="6"/>
  <c r="G168" i="6"/>
  <c r="G168" i="8" s="1"/>
  <c r="N168" i="6"/>
  <c r="M168" i="6"/>
  <c r="Q168" i="6"/>
  <c r="K168" i="6"/>
  <c r="I168" i="6"/>
  <c r="D168" i="8"/>
  <c r="P168" i="6"/>
  <c r="R168" i="6"/>
  <c r="H168" i="6"/>
  <c r="E168" i="6"/>
  <c r="D172" i="6"/>
  <c r="D164" i="8"/>
  <c r="F164" i="6"/>
  <c r="H164" i="6" s="1"/>
  <c r="K164" i="8" s="1"/>
  <c r="D14" i="8"/>
  <c r="F14" i="6"/>
  <c r="D161" i="8"/>
  <c r="F161" i="6"/>
  <c r="P161" i="6" s="1"/>
  <c r="AQ161" i="8" s="1"/>
  <c r="D139" i="8"/>
  <c r="F139" i="6"/>
  <c r="H139" i="6" s="1"/>
  <c r="K139" i="8" s="1"/>
  <c r="K139" i="6"/>
  <c r="W139" i="8" s="1"/>
  <c r="O139" i="6"/>
  <c r="AM139" i="8" s="1"/>
  <c r="N139" i="6"/>
  <c r="AI139" i="8" s="1"/>
  <c r="P139" i="6"/>
  <c r="AQ139" i="8" s="1"/>
  <c r="J139" i="6"/>
  <c r="S139" i="8" s="1"/>
  <c r="M139" i="6"/>
  <c r="AE139" i="8" s="1"/>
  <c r="D156" i="2"/>
  <c r="D156" i="65" s="1"/>
  <c r="D153" i="8"/>
  <c r="F153" i="6"/>
  <c r="N153" i="6" s="1"/>
  <c r="AI153" i="8" s="1"/>
  <c r="F149" i="6"/>
  <c r="D149" i="8"/>
  <c r="F147" i="6"/>
  <c r="D147" i="8"/>
  <c r="D284" i="6"/>
  <c r="R153" i="6" s="1"/>
  <c r="AY153" i="8" s="1"/>
  <c r="D13" i="8"/>
  <c r="F13" i="8" s="1"/>
  <c r="F13" i="6"/>
  <c r="F186" i="6"/>
  <c r="D186" i="8"/>
  <c r="F152" i="6"/>
  <c r="L152" i="6" s="1"/>
  <c r="AA152" i="8" s="1"/>
  <c r="D152" i="8"/>
  <c r="M152" i="6"/>
  <c r="AE152" i="8" s="1"/>
  <c r="Q152" i="6"/>
  <c r="AU152" i="8" s="1"/>
  <c r="R152" i="6"/>
  <c r="AY152" i="8" s="1"/>
  <c r="I152" i="6"/>
  <c r="O152" i="8" s="1"/>
  <c r="O152" i="6"/>
  <c r="AM152" i="8" s="1"/>
  <c r="K152" i="6"/>
  <c r="W152" i="8" s="1"/>
  <c r="F36" i="6"/>
  <c r="Q36" i="6" s="1"/>
  <c r="AU36" i="8" s="1"/>
  <c r="D36" i="8"/>
  <c r="H36" i="6"/>
  <c r="K36" i="8" s="1"/>
  <c r="J36" i="6"/>
  <c r="S36" i="8" s="1"/>
  <c r="I36" i="6"/>
  <c r="O36" i="8" s="1"/>
  <c r="R36" i="6"/>
  <c r="AY36" i="8" s="1"/>
  <c r="K36" i="6"/>
  <c r="W36" i="8" s="1"/>
  <c r="R133" i="6"/>
  <c r="AY133" i="8" s="1"/>
  <c r="D133" i="8"/>
  <c r="K133" i="6"/>
  <c r="W133" i="8" s="1"/>
  <c r="M133" i="6"/>
  <c r="AE133" i="8" s="1"/>
  <c r="F133" i="6"/>
  <c r="G133" i="6"/>
  <c r="G133" i="8" s="1"/>
  <c r="Q133" i="6"/>
  <c r="AU133" i="8" s="1"/>
  <c r="L133" i="6"/>
  <c r="AA133" i="8" s="1"/>
  <c r="I133" i="6"/>
  <c r="O133" i="8" s="1"/>
  <c r="J133" i="6"/>
  <c r="S133" i="8" s="1"/>
  <c r="E133" i="6"/>
  <c r="O133" i="6"/>
  <c r="AM133" i="8" s="1"/>
  <c r="P133" i="6"/>
  <c r="AQ133" i="8" s="1"/>
  <c r="N133" i="6"/>
  <c r="AI133" i="8" s="1"/>
  <c r="H133" i="6"/>
  <c r="K133" i="8" s="1"/>
  <c r="F258" i="6"/>
  <c r="D262" i="6"/>
  <c r="D258" i="8"/>
  <c r="F18" i="6"/>
  <c r="O18" i="6" s="1"/>
  <c r="D18" i="8"/>
  <c r="L18" i="6"/>
  <c r="Q18" i="6"/>
  <c r="D38" i="8"/>
  <c r="F38" i="6"/>
  <c r="H38" i="6" s="1"/>
  <c r="K38" i="8" s="1"/>
  <c r="R38" i="6"/>
  <c r="AY38" i="8" s="1"/>
  <c r="I38" i="6"/>
  <c r="O38" i="8" s="1"/>
  <c r="L38" i="6"/>
  <c r="AA38" i="8" s="1"/>
  <c r="G38" i="6"/>
  <c r="G38" i="8" s="1"/>
  <c r="M38" i="6"/>
  <c r="AE38" i="8" s="1"/>
  <c r="O38" i="6"/>
  <c r="AM38" i="8" s="1"/>
  <c r="P38" i="6"/>
  <c r="AQ38" i="8" s="1"/>
  <c r="L175" i="6"/>
  <c r="M175" i="6"/>
  <c r="I175" i="6"/>
  <c r="E175" i="6"/>
  <c r="J175" i="6"/>
  <c r="H175" i="6"/>
  <c r="K175" i="8" s="1"/>
  <c r="G175" i="6"/>
  <c r="O175" i="6"/>
  <c r="N175" i="6"/>
  <c r="F175" i="6"/>
  <c r="Q175" i="6" s="1"/>
  <c r="D179" i="6"/>
  <c r="K175" i="6"/>
  <c r="P175" i="6"/>
  <c r="D175" i="8"/>
  <c r="R175" i="6"/>
  <c r="M23" i="6"/>
  <c r="AE23" i="8" s="1"/>
  <c r="R23" i="6"/>
  <c r="AY23" i="8" s="1"/>
  <c r="P23" i="6"/>
  <c r="AQ23" i="8" s="1"/>
  <c r="H23" i="6"/>
  <c r="K23" i="8" s="1"/>
  <c r="G23" i="6"/>
  <c r="G23" i="8" s="1"/>
  <c r="N23" i="6"/>
  <c r="AI23" i="8" s="1"/>
  <c r="L23" i="6"/>
  <c r="AA23" i="8" s="1"/>
  <c r="J23" i="6"/>
  <c r="S23" i="8" s="1"/>
  <c r="F23" i="6"/>
  <c r="D23" i="8"/>
  <c r="K23" i="6"/>
  <c r="W23" i="8" s="1"/>
  <c r="O23" i="6"/>
  <c r="AM23" i="8" s="1"/>
  <c r="E23" i="6"/>
  <c r="I23" i="6"/>
  <c r="O23" i="8" s="1"/>
  <c r="Q23" i="6"/>
  <c r="AU23" i="8" s="1"/>
  <c r="D11" i="63"/>
  <c r="D284" i="65"/>
  <c r="D41" i="65"/>
  <c r="D41" i="6"/>
  <c r="Q126" i="6"/>
  <c r="AU126" i="8" s="1"/>
  <c r="E126" i="6"/>
  <c r="F126" i="6"/>
  <c r="H126" i="6" s="1"/>
  <c r="K126" i="8" s="1"/>
  <c r="J126" i="6"/>
  <c r="S126" i="8" s="1"/>
  <c r="M126" i="6"/>
  <c r="AE126" i="8" s="1"/>
  <c r="D126" i="8"/>
  <c r="R126" i="6"/>
  <c r="AY126" i="8" s="1"/>
  <c r="K126" i="6"/>
  <c r="W126" i="8" s="1"/>
  <c r="I126" i="6"/>
  <c r="O126" i="8" s="1"/>
  <c r="L126" i="6"/>
  <c r="AA126" i="8" s="1"/>
  <c r="O126" i="6"/>
  <c r="AM126" i="8" s="1"/>
  <c r="G126" i="6"/>
  <c r="G126" i="8" s="1"/>
  <c r="N126" i="6"/>
  <c r="AI126" i="8" s="1"/>
  <c r="P126" i="6"/>
  <c r="AQ126" i="8" s="1"/>
  <c r="D19" i="8"/>
  <c r="F19" i="6"/>
  <c r="G19" i="6" s="1"/>
  <c r="G19" i="8" s="1"/>
  <c r="D137" i="8"/>
  <c r="F137" i="6"/>
  <c r="D123" i="8"/>
  <c r="F123" i="6"/>
  <c r="H123" i="6" s="1"/>
  <c r="K123" i="8" s="1"/>
  <c r="I123" i="6"/>
  <c r="O123" i="8" s="1"/>
  <c r="R123" i="6"/>
  <c r="AY123" i="8" s="1"/>
  <c r="L123" i="6"/>
  <c r="AA123" i="8" s="1"/>
  <c r="J123" i="6"/>
  <c r="S123" i="8" s="1"/>
  <c r="D283" i="65"/>
  <c r="F110" i="6"/>
  <c r="D113" i="6"/>
  <c r="D110" i="8"/>
  <c r="D35" i="8"/>
  <c r="F35" i="6"/>
  <c r="L35" i="6" s="1"/>
  <c r="AA35" i="8" s="1"/>
  <c r="D25" i="63"/>
  <c r="F142" i="6"/>
  <c r="O142" i="6" s="1"/>
  <c r="AM142" i="8" s="1"/>
  <c r="D142" i="8"/>
  <c r="F142" i="8" s="1"/>
  <c r="P142" i="6"/>
  <c r="AQ142" i="8" s="1"/>
  <c r="R142" i="6"/>
  <c r="AY142" i="8" s="1"/>
  <c r="M142" i="6"/>
  <c r="AE142" i="8" s="1"/>
  <c r="G219" i="564"/>
  <c r="J219" i="564"/>
  <c r="H219" i="564"/>
  <c r="I219" i="564"/>
  <c r="K219" i="564"/>
  <c r="D76" i="2"/>
  <c r="K219" i="559" l="1"/>
  <c r="G219" i="559"/>
  <c r="H219" i="559"/>
  <c r="J219" i="559"/>
  <c r="K219" i="562"/>
  <c r="J219" i="562"/>
  <c r="I219" i="562"/>
  <c r="G219" i="562"/>
  <c r="K219" i="561"/>
  <c r="H219" i="561"/>
  <c r="G219" i="563"/>
  <c r="I219" i="563"/>
  <c r="H219" i="563"/>
  <c r="J219" i="560"/>
  <c r="K219" i="563"/>
  <c r="I219" i="560"/>
  <c r="K219" i="560"/>
  <c r="G219" i="560"/>
  <c r="H219" i="560"/>
  <c r="G219" i="561"/>
  <c r="J219" i="561"/>
  <c r="O35" i="6"/>
  <c r="AM35" i="8" s="1"/>
  <c r="G151" i="6"/>
  <c r="G151" i="8" s="1"/>
  <c r="D264" i="6"/>
  <c r="K35" i="6"/>
  <c r="W35" i="8" s="1"/>
  <c r="N36" i="6"/>
  <c r="AI36" i="8" s="1"/>
  <c r="J35" i="6"/>
  <c r="S35" i="8" s="1"/>
  <c r="H152" i="6"/>
  <c r="K152" i="8" s="1"/>
  <c r="G152" i="6"/>
  <c r="G152" i="8" s="1"/>
  <c r="P153" i="6"/>
  <c r="AQ153" i="8" s="1"/>
  <c r="D181" i="6"/>
  <c r="N162" i="6"/>
  <c r="AI162" i="8" s="1"/>
  <c r="R35" i="6"/>
  <c r="AY35" i="8" s="1"/>
  <c r="Q19" i="6"/>
  <c r="AU19" i="8" s="1"/>
  <c r="G36" i="6"/>
  <c r="G36" i="8" s="1"/>
  <c r="N152" i="6"/>
  <c r="AI152" i="8" s="1"/>
  <c r="Q153" i="6"/>
  <c r="AU153" i="8" s="1"/>
  <c r="R139" i="6"/>
  <c r="AY139" i="8" s="1"/>
  <c r="R141" i="6"/>
  <c r="AY141" i="8" s="1"/>
  <c r="O122" i="6"/>
  <c r="AM122" i="8" s="1"/>
  <c r="I162" i="6"/>
  <c r="O162" i="8" s="1"/>
  <c r="O33" i="6"/>
  <c r="AM33" i="8" s="1"/>
  <c r="N112" i="6"/>
  <c r="AI112" i="8" s="1"/>
  <c r="P31" i="6"/>
  <c r="AQ31" i="8" s="1"/>
  <c r="M169" i="6"/>
  <c r="AE169" i="8" s="1"/>
  <c r="K121" i="6"/>
  <c r="W121" i="8" s="1"/>
  <c r="M176" i="6"/>
  <c r="AE176" i="8" s="1"/>
  <c r="Q20" i="6"/>
  <c r="AU20" i="8" s="1"/>
  <c r="P127" i="6"/>
  <c r="AQ127" i="8" s="1"/>
  <c r="N171" i="6"/>
  <c r="AI171" i="8" s="1"/>
  <c r="L135" i="6"/>
  <c r="AA135" i="8" s="1"/>
  <c r="K163" i="6"/>
  <c r="W163" i="8" s="1"/>
  <c r="M120" i="6"/>
  <c r="G35" i="6"/>
  <c r="G35" i="8" s="1"/>
  <c r="K123" i="6"/>
  <c r="W123" i="8" s="1"/>
  <c r="R19" i="6"/>
  <c r="AY19" i="8" s="1"/>
  <c r="J38" i="6"/>
  <c r="S38" i="8" s="1"/>
  <c r="M36" i="6"/>
  <c r="AE36" i="8" s="1"/>
  <c r="P152" i="6"/>
  <c r="AQ152" i="8" s="1"/>
  <c r="M153" i="6"/>
  <c r="AE153" i="8" s="1"/>
  <c r="Q139" i="6"/>
  <c r="AU139" i="8" s="1"/>
  <c r="M134" i="6"/>
  <c r="AE134" i="8" s="1"/>
  <c r="H32" i="6"/>
  <c r="K32" i="8" s="1"/>
  <c r="K122" i="6"/>
  <c r="W122" i="8" s="1"/>
  <c r="E122" i="8" s="1"/>
  <c r="G162" i="6"/>
  <c r="G162" i="8" s="1"/>
  <c r="Q33" i="6"/>
  <c r="AU33" i="8" s="1"/>
  <c r="O112" i="6"/>
  <c r="AM112" i="8" s="1"/>
  <c r="I31" i="6"/>
  <c r="O31" i="8" s="1"/>
  <c r="L121" i="6"/>
  <c r="AA121" i="8" s="1"/>
  <c r="P176" i="6"/>
  <c r="AQ176" i="8" s="1"/>
  <c r="K20" i="6"/>
  <c r="W20" i="8" s="1"/>
  <c r="I127" i="6"/>
  <c r="O127" i="8" s="1"/>
  <c r="L171" i="6"/>
  <c r="AA171" i="8" s="1"/>
  <c r="K135" i="6"/>
  <c r="I163" i="6"/>
  <c r="O163" i="8" s="1"/>
  <c r="N142" i="6"/>
  <c r="AI142" i="8" s="1"/>
  <c r="M35" i="6"/>
  <c r="AE35" i="8" s="1"/>
  <c r="P123" i="6"/>
  <c r="AQ123" i="8" s="1"/>
  <c r="P19" i="6"/>
  <c r="AQ19" i="8" s="1"/>
  <c r="K38" i="6"/>
  <c r="W38" i="8" s="1"/>
  <c r="P36" i="6"/>
  <c r="AQ36" i="8" s="1"/>
  <c r="J152" i="6"/>
  <c r="S152" i="8" s="1"/>
  <c r="P141" i="6"/>
  <c r="AQ141" i="8" s="1"/>
  <c r="M32" i="6"/>
  <c r="AE32" i="8" s="1"/>
  <c r="J162" i="6"/>
  <c r="S162" i="8" s="1"/>
  <c r="Q31" i="6"/>
  <c r="AU31" i="8" s="1"/>
  <c r="R169" i="6"/>
  <c r="AY169" i="8" s="1"/>
  <c r="O176" i="6"/>
  <c r="AM176" i="8" s="1"/>
  <c r="O20" i="6"/>
  <c r="AM20" i="8" s="1"/>
  <c r="M127" i="6"/>
  <c r="AE127" i="8" s="1"/>
  <c r="G171" i="6"/>
  <c r="G171" i="8" s="1"/>
  <c r="G135" i="6"/>
  <c r="L125" i="6"/>
  <c r="AA125" i="8" s="1"/>
  <c r="N35" i="6"/>
  <c r="AI35" i="8" s="1"/>
  <c r="O153" i="6"/>
  <c r="AM153" i="8" s="1"/>
  <c r="L32" i="6"/>
  <c r="AA32" i="8" s="1"/>
  <c r="O162" i="6"/>
  <c r="AM162" i="8" s="1"/>
  <c r="H31" i="6"/>
  <c r="K31" i="8" s="1"/>
  <c r="M161" i="6"/>
  <c r="AE161" i="8" s="1"/>
  <c r="D197" i="2"/>
  <c r="O32" i="6"/>
  <c r="AM32" i="8" s="1"/>
  <c r="L162" i="6"/>
  <c r="AA162" i="8" s="1"/>
  <c r="I33" i="6"/>
  <c r="O33" i="8" s="1"/>
  <c r="J31" i="6"/>
  <c r="S31" i="8" s="1"/>
  <c r="Q171" i="6"/>
  <c r="AU171" i="8" s="1"/>
  <c r="N135" i="6"/>
  <c r="AI135" i="8" s="1"/>
  <c r="R125" i="6"/>
  <c r="AY125" i="8" s="1"/>
  <c r="H35" i="6"/>
  <c r="K35" i="8" s="1"/>
  <c r="L142" i="6"/>
  <c r="AA142" i="8" s="1"/>
  <c r="I35" i="6"/>
  <c r="O35" i="8" s="1"/>
  <c r="N123" i="6"/>
  <c r="AI123" i="8" s="1"/>
  <c r="J151" i="6"/>
  <c r="S151" i="8" s="1"/>
  <c r="L33" i="6"/>
  <c r="AA33" i="8" s="1"/>
  <c r="L151" i="6"/>
  <c r="AA151" i="8" s="1"/>
  <c r="O31" i="6"/>
  <c r="AM31" i="8" s="1"/>
  <c r="R176" i="6"/>
  <c r="AY176" i="8" s="1"/>
  <c r="G163" i="6"/>
  <c r="N151" i="6"/>
  <c r="AI151" i="8" s="1"/>
  <c r="N31" i="6"/>
  <c r="AI31" i="8" s="1"/>
  <c r="R163" i="6"/>
  <c r="AY163" i="8" s="1"/>
  <c r="Q194" i="6"/>
  <c r="AU194" i="8" s="1"/>
  <c r="F35" i="8"/>
  <c r="F148" i="8"/>
  <c r="AM175" i="8"/>
  <c r="N161" i="6"/>
  <c r="AI161" i="8" s="1"/>
  <c r="P164" i="6"/>
  <c r="AQ164" i="8" s="1"/>
  <c r="AY168" i="8"/>
  <c r="Q146" i="6"/>
  <c r="F150" i="8"/>
  <c r="F47" i="8"/>
  <c r="G170" i="6"/>
  <c r="E132" i="8"/>
  <c r="F132" i="8"/>
  <c r="AY160" i="8"/>
  <c r="F187" i="8"/>
  <c r="E323" i="65"/>
  <c r="D286" i="6"/>
  <c r="P186" i="6" s="1"/>
  <c r="AQ186" i="8" s="1"/>
  <c r="S135" i="8"/>
  <c r="K125" i="6"/>
  <c r="W125" i="8" s="1"/>
  <c r="AQ120" i="8"/>
  <c r="M124" i="6"/>
  <c r="AE124" i="8" s="1"/>
  <c r="F124" i="8"/>
  <c r="K140" i="6"/>
  <c r="W140" i="8" s="1"/>
  <c r="D14" i="486"/>
  <c r="AU18" i="8"/>
  <c r="N179" i="6"/>
  <c r="AI175" i="8"/>
  <c r="L170" i="6"/>
  <c r="AA170" i="8" s="1"/>
  <c r="F136" i="8"/>
  <c r="M18" i="6"/>
  <c r="J19" i="6"/>
  <c r="S19" i="8" s="1"/>
  <c r="F19" i="8"/>
  <c r="K161" i="6"/>
  <c r="W161" i="8" s="1"/>
  <c r="I164" i="6"/>
  <c r="O164" i="8" s="1"/>
  <c r="AQ168" i="8"/>
  <c r="F11" i="8"/>
  <c r="D15" i="8"/>
  <c r="R146" i="6"/>
  <c r="D264" i="65"/>
  <c r="I170" i="6"/>
  <c r="O170" i="8" s="1"/>
  <c r="P26" i="6"/>
  <c r="AQ26" i="8" s="1"/>
  <c r="F26" i="8"/>
  <c r="H151" i="6"/>
  <c r="K151" i="8" s="1"/>
  <c r="F151" i="8"/>
  <c r="F191" i="8"/>
  <c r="F48" i="8"/>
  <c r="P125" i="6"/>
  <c r="AQ125" i="8" s="1"/>
  <c r="H120" i="6"/>
  <c r="P124" i="6"/>
  <c r="AQ124" i="8" s="1"/>
  <c r="R140" i="6"/>
  <c r="AY140" i="8" s="1"/>
  <c r="H19" i="6"/>
  <c r="K19" i="8" s="1"/>
  <c r="E321" i="65"/>
  <c r="M146" i="6"/>
  <c r="F192" i="8"/>
  <c r="N170" i="6"/>
  <c r="AI170" i="8" s="1"/>
  <c r="F31" i="8"/>
  <c r="O120" i="8"/>
  <c r="I124" i="6"/>
  <c r="O124" i="8" s="1"/>
  <c r="D51" i="63"/>
  <c r="N140" i="6"/>
  <c r="AI140" i="8" s="1"/>
  <c r="P18" i="6"/>
  <c r="K168" i="8"/>
  <c r="L146" i="6"/>
  <c r="F134" i="8"/>
  <c r="AI160" i="8"/>
  <c r="F20" i="8"/>
  <c r="G175" i="8"/>
  <c r="G179" i="6"/>
  <c r="J18" i="6"/>
  <c r="I18" i="6"/>
  <c r="G161" i="6"/>
  <c r="F161" i="8"/>
  <c r="M164" i="6"/>
  <c r="AE164" i="8" s="1"/>
  <c r="E168" i="8"/>
  <c r="F168" i="8"/>
  <c r="D172" i="8"/>
  <c r="F194" i="8"/>
  <c r="AU160" i="8"/>
  <c r="J26" i="6"/>
  <c r="S26" i="8" s="1"/>
  <c r="F33" i="8"/>
  <c r="Q142" i="6"/>
  <c r="AU142" i="8" s="1"/>
  <c r="P35" i="6"/>
  <c r="AQ35" i="8" s="1"/>
  <c r="Q123" i="6"/>
  <c r="AU123" i="8" s="1"/>
  <c r="O19" i="6"/>
  <c r="AM19" i="8" s="1"/>
  <c r="S175" i="8"/>
  <c r="N38" i="6"/>
  <c r="AI38" i="8" s="1"/>
  <c r="G18" i="6"/>
  <c r="L36" i="6"/>
  <c r="F153" i="8"/>
  <c r="L139" i="6"/>
  <c r="AA139" i="8" s="1"/>
  <c r="H161" i="6"/>
  <c r="K161" i="8" s="1"/>
  <c r="Q164" i="6"/>
  <c r="AU164" i="8" s="1"/>
  <c r="O168" i="8"/>
  <c r="N146" i="6"/>
  <c r="F37" i="8"/>
  <c r="G34" i="6"/>
  <c r="P170" i="6"/>
  <c r="AQ170" i="8" s="1"/>
  <c r="AA160" i="8"/>
  <c r="R26" i="6"/>
  <c r="AY26" i="8" s="1"/>
  <c r="H112" i="6"/>
  <c r="K112" i="8" s="1"/>
  <c r="R190" i="6"/>
  <c r="AY190" i="8" s="1"/>
  <c r="F138" i="8"/>
  <c r="P184" i="6"/>
  <c r="I151" i="6"/>
  <c r="O151" i="8" s="1"/>
  <c r="F188" i="8"/>
  <c r="F169" i="8"/>
  <c r="M121" i="6"/>
  <c r="AE121" i="8" s="1"/>
  <c r="K176" i="6"/>
  <c r="W176" i="8" s="1"/>
  <c r="G127" i="6"/>
  <c r="M171" i="6"/>
  <c r="AE171" i="8" s="1"/>
  <c r="Q135" i="6"/>
  <c r="AU135" i="8" s="1"/>
  <c r="F46" i="8"/>
  <c r="F254" i="8"/>
  <c r="Q163" i="6"/>
  <c r="AU163" i="8" s="1"/>
  <c r="F125" i="8"/>
  <c r="G120" i="6"/>
  <c r="N124" i="6"/>
  <c r="AI124" i="8" s="1"/>
  <c r="G140" i="6"/>
  <c r="O164" i="6"/>
  <c r="AM164" i="8" s="1"/>
  <c r="F122" i="8"/>
  <c r="N19" i="6"/>
  <c r="AI19" i="8" s="1"/>
  <c r="F41" i="6"/>
  <c r="D41" i="8"/>
  <c r="N186" i="6"/>
  <c r="AI186" i="8" s="1"/>
  <c r="H170" i="6"/>
  <c r="K170" i="8" s="1"/>
  <c r="K26" i="6"/>
  <c r="W26" i="8" s="1"/>
  <c r="F32" i="8"/>
  <c r="F162" i="8"/>
  <c r="H179" i="6"/>
  <c r="K176" i="8"/>
  <c r="K179" i="8" s="1"/>
  <c r="W135" i="8"/>
  <c r="E178" i="8"/>
  <c r="F178" i="8"/>
  <c r="F193" i="8"/>
  <c r="AE120" i="8"/>
  <c r="G124" i="6"/>
  <c r="M140" i="6"/>
  <c r="AE140" i="8" s="1"/>
  <c r="F38" i="8"/>
  <c r="F112" i="8"/>
  <c r="F258" i="8"/>
  <c r="D262" i="8"/>
  <c r="D13" i="486"/>
  <c r="O146" i="6"/>
  <c r="O161" i="6"/>
  <c r="AM161" i="8" s="1"/>
  <c r="W168" i="8"/>
  <c r="I19" i="6"/>
  <c r="O19" i="8" s="1"/>
  <c r="AY175" i="8"/>
  <c r="O175" i="8"/>
  <c r="I179" i="6"/>
  <c r="K18" i="6"/>
  <c r="E133" i="8"/>
  <c r="F133" i="8"/>
  <c r="R186" i="6"/>
  <c r="AY186" i="8" s="1"/>
  <c r="D284" i="8"/>
  <c r="F147" i="8"/>
  <c r="Q161" i="6"/>
  <c r="AU161" i="8" s="1"/>
  <c r="R164" i="6"/>
  <c r="AY164" i="8" s="1"/>
  <c r="AU168" i="8"/>
  <c r="F24" i="8"/>
  <c r="J37" i="6"/>
  <c r="S37" i="8" s="1"/>
  <c r="F34" i="8"/>
  <c r="Q170" i="6"/>
  <c r="AU170" i="8" s="1"/>
  <c r="F45" i="8"/>
  <c r="Q134" i="6"/>
  <c r="AU134" i="8" s="1"/>
  <c r="G160" i="8"/>
  <c r="L26" i="6"/>
  <c r="AA26" i="8" s="1"/>
  <c r="F177" i="8"/>
  <c r="E177" i="8"/>
  <c r="L112" i="6"/>
  <c r="AA112" i="8" s="1"/>
  <c r="F190" i="8"/>
  <c r="K151" i="6"/>
  <c r="W151" i="8" s="1"/>
  <c r="M187" i="6"/>
  <c r="AE187" i="8" s="1"/>
  <c r="F189" i="8"/>
  <c r="R127" i="6"/>
  <c r="AY127" i="8" s="1"/>
  <c r="K171" i="6"/>
  <c r="W171" i="8" s="1"/>
  <c r="G135" i="8"/>
  <c r="F163" i="8"/>
  <c r="O191" i="6"/>
  <c r="AM191" i="8" s="1"/>
  <c r="Q125" i="6"/>
  <c r="AU125" i="8" s="1"/>
  <c r="L120" i="6"/>
  <c r="K124" i="6"/>
  <c r="W124" i="8" s="1"/>
  <c r="F49" i="6"/>
  <c r="D49" i="8"/>
  <c r="D53" i="8" s="1"/>
  <c r="H140" i="6"/>
  <c r="K140" i="8" s="1"/>
  <c r="AQ175" i="8"/>
  <c r="P179" i="6"/>
  <c r="L179" i="6"/>
  <c r="AA175" i="8"/>
  <c r="AM168" i="8"/>
  <c r="H18" i="6"/>
  <c r="K164" i="6"/>
  <c r="W164" i="8" s="1"/>
  <c r="P146" i="6"/>
  <c r="F141" i="8"/>
  <c r="M123" i="6"/>
  <c r="AE123" i="8" s="1"/>
  <c r="F123" i="8"/>
  <c r="M19" i="6"/>
  <c r="AE19" i="8" s="1"/>
  <c r="D179" i="8"/>
  <c r="E175" i="8"/>
  <c r="F175" i="8"/>
  <c r="AE175" i="8"/>
  <c r="M179" i="6"/>
  <c r="R18" i="6"/>
  <c r="R161" i="6"/>
  <c r="AY161" i="8" s="1"/>
  <c r="F14" i="8"/>
  <c r="J164" i="6"/>
  <c r="S164" i="8" s="1"/>
  <c r="AE168" i="8"/>
  <c r="D154" i="8"/>
  <c r="F146" i="8"/>
  <c r="L37" i="6"/>
  <c r="AA37" i="8" s="1"/>
  <c r="P37" i="6"/>
  <c r="AQ37" i="8" s="1"/>
  <c r="R170" i="6"/>
  <c r="AY170" i="8" s="1"/>
  <c r="P134" i="6"/>
  <c r="AQ134" i="8" s="1"/>
  <c r="O160" i="8"/>
  <c r="I26" i="6"/>
  <c r="O26" i="8" s="1"/>
  <c r="E111" i="8"/>
  <c r="F111" i="8"/>
  <c r="M112" i="6"/>
  <c r="AE112" i="8" s="1"/>
  <c r="P151" i="6"/>
  <c r="AQ151" i="8" s="1"/>
  <c r="Q187" i="6"/>
  <c r="AU187" i="8" s="1"/>
  <c r="O135" i="8"/>
  <c r="P191" i="6"/>
  <c r="AQ191" i="8" s="1"/>
  <c r="F25" i="8"/>
  <c r="O125" i="6"/>
  <c r="AM125" i="8" s="1"/>
  <c r="AI120" i="8"/>
  <c r="J124" i="6"/>
  <c r="S124" i="8" s="1"/>
  <c r="D255" i="8"/>
  <c r="F252" i="8"/>
  <c r="O140" i="6"/>
  <c r="AM140" i="8" s="1"/>
  <c r="AA18" i="8"/>
  <c r="H125" i="6"/>
  <c r="K125" i="8" s="1"/>
  <c r="R120" i="6"/>
  <c r="R124" i="6"/>
  <c r="AY124" i="8" s="1"/>
  <c r="P140" i="6"/>
  <c r="AQ140" i="8" s="1"/>
  <c r="F36" i="8"/>
  <c r="F139" i="8"/>
  <c r="AI168" i="8"/>
  <c r="AE160" i="8"/>
  <c r="W160" i="8"/>
  <c r="F253" i="8"/>
  <c r="F184" i="8"/>
  <c r="D195" i="8"/>
  <c r="F127" i="8"/>
  <c r="F171" i="8"/>
  <c r="G163" i="8"/>
  <c r="D76" i="6"/>
  <c r="D76" i="65"/>
  <c r="E76" i="65" s="1"/>
  <c r="D36" i="63"/>
  <c r="O123" i="6"/>
  <c r="AM123" i="8" s="1"/>
  <c r="K19" i="6"/>
  <c r="W19" i="8" s="1"/>
  <c r="W175" i="8"/>
  <c r="F18" i="8"/>
  <c r="Q186" i="6"/>
  <c r="AU186" i="8" s="1"/>
  <c r="F149" i="8"/>
  <c r="L153" i="6"/>
  <c r="AA153" i="8" s="1"/>
  <c r="G139" i="6"/>
  <c r="J161" i="6"/>
  <c r="S161" i="8" s="1"/>
  <c r="G164" i="6"/>
  <c r="G165" i="6" s="1"/>
  <c r="F164" i="8"/>
  <c r="Q37" i="6"/>
  <c r="AU37" i="8" s="1"/>
  <c r="M34" i="6"/>
  <c r="AE34" i="8" s="1"/>
  <c r="K170" i="6"/>
  <c r="W170" i="8" s="1"/>
  <c r="F170" i="8"/>
  <c r="R134" i="6"/>
  <c r="AY134" i="8" s="1"/>
  <c r="AM160" i="8"/>
  <c r="K160" i="8"/>
  <c r="O26" i="6"/>
  <c r="AM26" i="8" s="1"/>
  <c r="R112" i="6"/>
  <c r="AY112" i="8" s="1"/>
  <c r="M151" i="6"/>
  <c r="AE151" i="8" s="1"/>
  <c r="F52" i="8"/>
  <c r="O187" i="6"/>
  <c r="AM187" i="8" s="1"/>
  <c r="N169" i="6"/>
  <c r="AI169" i="8" s="1"/>
  <c r="J127" i="6"/>
  <c r="S127" i="8" s="1"/>
  <c r="O171" i="6"/>
  <c r="AM171" i="8" s="1"/>
  <c r="D286" i="65"/>
  <c r="R191" i="6"/>
  <c r="AY191" i="8" s="1"/>
  <c r="M125" i="6"/>
  <c r="AE125" i="8" s="1"/>
  <c r="D156" i="6"/>
  <c r="O124" i="6"/>
  <c r="AM124" i="8" s="1"/>
  <c r="Q140" i="6"/>
  <c r="AU140" i="8" s="1"/>
  <c r="D283" i="8"/>
  <c r="F135" i="8"/>
  <c r="AU120" i="8"/>
  <c r="S120" i="8"/>
  <c r="H124" i="6"/>
  <c r="K124" i="8" s="1"/>
  <c r="D48" i="63"/>
  <c r="J140" i="6"/>
  <c r="S140" i="8" s="1"/>
  <c r="AM18" i="8"/>
  <c r="E152" i="6"/>
  <c r="F152" i="8"/>
  <c r="M186" i="6"/>
  <c r="AE186" i="8" s="1"/>
  <c r="L161" i="6"/>
  <c r="AA161" i="8" s="1"/>
  <c r="N164" i="6"/>
  <c r="AI164" i="8" s="1"/>
  <c r="S168" i="8"/>
  <c r="D197" i="65"/>
  <c r="M170" i="6"/>
  <c r="AE170" i="8" s="1"/>
  <c r="F160" i="8"/>
  <c r="E160" i="8"/>
  <c r="D165" i="8"/>
  <c r="S160" i="8"/>
  <c r="F185" i="8"/>
  <c r="F121" i="8"/>
  <c r="F50" i="8"/>
  <c r="E35" i="6"/>
  <c r="Q35" i="6"/>
  <c r="AU35" i="8" s="1"/>
  <c r="D113" i="8"/>
  <c r="F110" i="8"/>
  <c r="G123" i="6"/>
  <c r="F137" i="8"/>
  <c r="L19" i="6"/>
  <c r="AA19" i="8" s="1"/>
  <c r="E126" i="8"/>
  <c r="F126" i="8"/>
  <c r="E23" i="8"/>
  <c r="F23" i="8"/>
  <c r="Q179" i="6"/>
  <c r="AU175" i="8"/>
  <c r="Q38" i="6"/>
  <c r="AU38" i="8" s="1"/>
  <c r="N18" i="6"/>
  <c r="O36" i="6"/>
  <c r="AM36" i="8" s="1"/>
  <c r="F186" i="8"/>
  <c r="I139" i="6"/>
  <c r="O139" i="8" s="1"/>
  <c r="I161" i="6"/>
  <c r="O161" i="8" s="1"/>
  <c r="L164" i="6"/>
  <c r="AA164" i="8" s="1"/>
  <c r="AA168" i="8"/>
  <c r="L172" i="6"/>
  <c r="O34" i="6"/>
  <c r="AM34" i="8" s="1"/>
  <c r="O170" i="6"/>
  <c r="AM170" i="8" s="1"/>
  <c r="AQ160" i="8"/>
  <c r="M26" i="6"/>
  <c r="AE26" i="8" s="1"/>
  <c r="J32" i="6"/>
  <c r="S32" i="8" s="1"/>
  <c r="E122" i="6"/>
  <c r="Q162" i="6"/>
  <c r="AU162" i="8" s="1"/>
  <c r="P33" i="6"/>
  <c r="AQ33" i="8" s="1"/>
  <c r="P112" i="6"/>
  <c r="AQ112" i="8" s="1"/>
  <c r="D105" i="8"/>
  <c r="F104" i="8"/>
  <c r="Q151" i="6"/>
  <c r="AU151" i="8" s="1"/>
  <c r="R31" i="6"/>
  <c r="AY31" i="8" s="1"/>
  <c r="P169" i="6"/>
  <c r="AQ169" i="8" s="1"/>
  <c r="G121" i="6"/>
  <c r="F12" i="8"/>
  <c r="J176" i="6"/>
  <c r="S176" i="8" s="1"/>
  <c r="E20" i="6"/>
  <c r="H127" i="6"/>
  <c r="K127" i="8" s="1"/>
  <c r="F131" i="8"/>
  <c r="D143" i="8"/>
  <c r="J171" i="6"/>
  <c r="S171" i="8" s="1"/>
  <c r="K135" i="8"/>
  <c r="P163" i="6"/>
  <c r="AQ163" i="8" s="1"/>
  <c r="G125" i="6"/>
  <c r="O120" i="6"/>
  <c r="D128" i="8"/>
  <c r="F120" i="8"/>
  <c r="L124" i="6"/>
  <c r="AA124" i="8" s="1"/>
  <c r="F140" i="8"/>
  <c r="L134" i="6"/>
  <c r="AA134" i="8" s="1"/>
  <c r="F51" i="8"/>
  <c r="K128" i="6"/>
  <c r="W120" i="8"/>
  <c r="L177" i="2"/>
  <c r="L176" i="2"/>
  <c r="L170" i="2"/>
  <c r="L168" i="2"/>
  <c r="L164" i="2"/>
  <c r="L163" i="2"/>
  <c r="L162" i="2"/>
  <c r="L161" i="2"/>
  <c r="L153" i="2"/>
  <c r="L152" i="2"/>
  <c r="L151" i="2"/>
  <c r="L150" i="2"/>
  <c r="L149" i="2"/>
  <c r="L148" i="2"/>
  <c r="L147" i="2"/>
  <c r="L146" i="2"/>
  <c r="L142" i="2"/>
  <c r="L141" i="2"/>
  <c r="L140" i="2"/>
  <c r="L139" i="2"/>
  <c r="L138" i="2"/>
  <c r="L137" i="2"/>
  <c r="L136" i="2"/>
  <c r="L135" i="2"/>
  <c r="L134" i="2"/>
  <c r="AK176" i="8"/>
  <c r="Z176" i="8"/>
  <c r="R176" i="8"/>
  <c r="AT142" i="8"/>
  <c r="AL176" i="8"/>
  <c r="AX142" i="8"/>
  <c r="I176" i="8"/>
  <c r="BA176" i="8"/>
  <c r="AV142" i="8"/>
  <c r="AF142" i="8"/>
  <c r="AV176" i="8"/>
  <c r="M176" i="8"/>
  <c r="AJ176" i="8"/>
  <c r="AW176" i="8"/>
  <c r="AO142" i="8"/>
  <c r="AJ142" i="8"/>
  <c r="AK142" i="8"/>
  <c r="AS176" i="8"/>
  <c r="AT176" i="8"/>
  <c r="AC142" i="8"/>
  <c r="AB142" i="8"/>
  <c r="L176" i="8"/>
  <c r="AL142" i="8"/>
  <c r="AP142" i="8"/>
  <c r="Y176" i="8"/>
  <c r="AR176" i="8"/>
  <c r="U176" i="8"/>
  <c r="Q176" i="8"/>
  <c r="AC176" i="8"/>
  <c r="X176" i="8"/>
  <c r="AN142" i="8"/>
  <c r="AO176" i="8"/>
  <c r="H176" i="8"/>
  <c r="AZ142" i="8"/>
  <c r="AD176" i="8"/>
  <c r="AP176" i="8"/>
  <c r="AS142" i="8"/>
  <c r="T176" i="8"/>
  <c r="AG176" i="8"/>
  <c r="BB176" i="8"/>
  <c r="AN176" i="8"/>
  <c r="AF176" i="8"/>
  <c r="AD142" i="8"/>
  <c r="AW142" i="8"/>
  <c r="AH142" i="8"/>
  <c r="AR142" i="8"/>
  <c r="BB142" i="8"/>
  <c r="AX176" i="8"/>
  <c r="V176" i="8"/>
  <c r="AZ176" i="8"/>
  <c r="BA142" i="8"/>
  <c r="AG142" i="8"/>
  <c r="N176" i="8"/>
  <c r="AB176" i="8"/>
  <c r="AH176" i="8"/>
  <c r="J176" i="8"/>
  <c r="P176" i="8"/>
  <c r="H165" i="6" l="1"/>
  <c r="R179" i="6"/>
  <c r="O165" i="6"/>
  <c r="K179" i="6"/>
  <c r="O179" i="6"/>
  <c r="E152" i="8"/>
  <c r="E135" i="6"/>
  <c r="I172" i="6"/>
  <c r="E162" i="8"/>
  <c r="E135" i="8"/>
  <c r="E38" i="8"/>
  <c r="E31" i="8"/>
  <c r="E20" i="8"/>
  <c r="N128" i="6"/>
  <c r="J172" i="6"/>
  <c r="L187" i="6"/>
  <c r="AA187" i="8" s="1"/>
  <c r="E37" i="6"/>
  <c r="M165" i="6"/>
  <c r="D156" i="8"/>
  <c r="D181" i="8"/>
  <c r="N172" i="6"/>
  <c r="O186" i="6"/>
  <c r="AM186" i="8" s="1"/>
  <c r="L165" i="6"/>
  <c r="E26" i="8"/>
  <c r="E151" i="8"/>
  <c r="E35" i="8"/>
  <c r="BD176" i="8"/>
  <c r="BO176" i="8"/>
  <c r="BL142" i="8"/>
  <c r="BK142" i="8"/>
  <c r="BM142" i="8"/>
  <c r="BF176" i="8"/>
  <c r="BK176" i="8"/>
  <c r="BO142" i="8"/>
  <c r="BJ176" i="8"/>
  <c r="BI142" i="8"/>
  <c r="BM176" i="8"/>
  <c r="BI176" i="8"/>
  <c r="BL176" i="8"/>
  <c r="BN176" i="8"/>
  <c r="BJ142" i="8"/>
  <c r="D197" i="8"/>
  <c r="AI18" i="8"/>
  <c r="W128" i="8"/>
  <c r="BG176" i="8"/>
  <c r="AM165" i="8"/>
  <c r="AA120" i="8"/>
  <c r="L128" i="6"/>
  <c r="Q172" i="6"/>
  <c r="M128" i="6"/>
  <c r="F41" i="8"/>
  <c r="E33" i="8"/>
  <c r="N165" i="6"/>
  <c r="AQ172" i="8"/>
  <c r="AY172" i="8"/>
  <c r="G123" i="8"/>
  <c r="E123" i="6"/>
  <c r="J128" i="6"/>
  <c r="AI172" i="8"/>
  <c r="AY120" i="8"/>
  <c r="R128" i="6"/>
  <c r="D41" i="486"/>
  <c r="AA165" i="8"/>
  <c r="E33" i="6"/>
  <c r="E31" i="6"/>
  <c r="AE18" i="8"/>
  <c r="P128" i="6"/>
  <c r="O193" i="6"/>
  <c r="AM193" i="8" s="1"/>
  <c r="N193" i="6"/>
  <c r="AI193" i="8" s="1"/>
  <c r="N191" i="6"/>
  <c r="AI191" i="8" s="1"/>
  <c r="R193" i="6"/>
  <c r="AY193" i="8" s="1"/>
  <c r="P187" i="6"/>
  <c r="AQ187" i="8" s="1"/>
  <c r="M194" i="6"/>
  <c r="AE194" i="8" s="1"/>
  <c r="O192" i="6"/>
  <c r="AM192" i="8" s="1"/>
  <c r="L193" i="6"/>
  <c r="AA193" i="8" s="1"/>
  <c r="L191" i="6"/>
  <c r="AA191" i="8" s="1"/>
  <c r="P185" i="6"/>
  <c r="AQ185" i="8" s="1"/>
  <c r="L194" i="6"/>
  <c r="AA194" i="8" s="1"/>
  <c r="N192" i="6"/>
  <c r="AI192" i="8" s="1"/>
  <c r="M191" i="6"/>
  <c r="AE191" i="8" s="1"/>
  <c r="N187" i="6"/>
  <c r="AI187" i="8" s="1"/>
  <c r="O185" i="6"/>
  <c r="AM185" i="8" s="1"/>
  <c r="P194" i="6"/>
  <c r="AQ194" i="8" s="1"/>
  <c r="Q192" i="6"/>
  <c r="AU192" i="8" s="1"/>
  <c r="L186" i="6"/>
  <c r="AA186" i="8" s="1"/>
  <c r="N185" i="6"/>
  <c r="AI185" i="8" s="1"/>
  <c r="Q190" i="6"/>
  <c r="AU190" i="8" s="1"/>
  <c r="P192" i="6"/>
  <c r="AQ192" i="8" s="1"/>
  <c r="Q185" i="6"/>
  <c r="AU185" i="8" s="1"/>
  <c r="M185" i="6"/>
  <c r="AE185" i="8" s="1"/>
  <c r="Q184" i="6"/>
  <c r="L190" i="6"/>
  <c r="AA190" i="8" s="1"/>
  <c r="R187" i="6"/>
  <c r="AY187" i="8" s="1"/>
  <c r="R185" i="6"/>
  <c r="AY185" i="8" s="1"/>
  <c r="R194" i="6"/>
  <c r="AY194" i="8" s="1"/>
  <c r="P193" i="6"/>
  <c r="AQ193" i="8" s="1"/>
  <c r="L185" i="6"/>
  <c r="AA185" i="8" s="1"/>
  <c r="O184" i="6"/>
  <c r="O190" i="6"/>
  <c r="AM190" i="8" s="1"/>
  <c r="L184" i="6"/>
  <c r="Q193" i="6"/>
  <c r="AU193" i="8" s="1"/>
  <c r="R184" i="6"/>
  <c r="M190" i="6"/>
  <c r="AE190" i="8" s="1"/>
  <c r="N194" i="6"/>
  <c r="AI194" i="8" s="1"/>
  <c r="M192" i="6"/>
  <c r="AE192" i="8" s="1"/>
  <c r="M193" i="6"/>
  <c r="AE193" i="8" s="1"/>
  <c r="N184" i="6"/>
  <c r="N190" i="6"/>
  <c r="AI190" i="8" s="1"/>
  <c r="O194" i="6"/>
  <c r="AM194" i="8" s="1"/>
  <c r="R192" i="6"/>
  <c r="AY192" i="8" s="1"/>
  <c r="AE128" i="8"/>
  <c r="M172" i="6"/>
  <c r="M181" i="6" s="1"/>
  <c r="O18" i="8"/>
  <c r="AQ128" i="8"/>
  <c r="AE172" i="8"/>
  <c r="AQ179" i="8"/>
  <c r="K172" i="6"/>
  <c r="E176" i="8"/>
  <c r="BE176" i="8"/>
  <c r="BH176" i="8"/>
  <c r="O172" i="8"/>
  <c r="AY146" i="8"/>
  <c r="D42" i="486"/>
  <c r="Q191" i="6"/>
  <c r="AU191" i="8" s="1"/>
  <c r="D197" i="6"/>
  <c r="L181" i="6"/>
  <c r="E171" i="6"/>
  <c r="D264" i="8"/>
  <c r="AA146" i="8"/>
  <c r="E151" i="6"/>
  <c r="E26" i="6"/>
  <c r="E163" i="6"/>
  <c r="L192" i="6"/>
  <c r="AA192" i="8" s="1"/>
  <c r="G127" i="8"/>
  <c r="E127" i="6"/>
  <c r="G121" i="8"/>
  <c r="E121" i="6"/>
  <c r="E38" i="6"/>
  <c r="AA172" i="8"/>
  <c r="E163" i="8"/>
  <c r="W172" i="8"/>
  <c r="G140" i="8"/>
  <c r="E140" i="6"/>
  <c r="E162" i="6"/>
  <c r="AA36" i="8"/>
  <c r="E36" i="6"/>
  <c r="Q128" i="6"/>
  <c r="W179" i="8"/>
  <c r="K165" i="6"/>
  <c r="O172" i="6"/>
  <c r="W18" i="8"/>
  <c r="AQ184" i="8"/>
  <c r="Q165" i="6"/>
  <c r="H172" i="6"/>
  <c r="P190" i="6"/>
  <c r="AQ190" i="8" s="1"/>
  <c r="P165" i="6"/>
  <c r="D52" i="63"/>
  <c r="AM172" i="8"/>
  <c r="G120" i="8"/>
  <c r="G128" i="6"/>
  <c r="E120" i="6"/>
  <c r="G34" i="8"/>
  <c r="E34" i="6"/>
  <c r="K172" i="8"/>
  <c r="R165" i="6"/>
  <c r="AI146" i="8"/>
  <c r="S172" i="8"/>
  <c r="AU179" i="8"/>
  <c r="D286" i="8"/>
  <c r="AU128" i="8"/>
  <c r="W165" i="8"/>
  <c r="K18" i="8"/>
  <c r="J165" i="6"/>
  <c r="D16" i="486"/>
  <c r="E176" i="6"/>
  <c r="G164" i="8"/>
  <c r="E164" i="6"/>
  <c r="AY18" i="8"/>
  <c r="F49" i="8"/>
  <c r="O179" i="8"/>
  <c r="E112" i="8"/>
  <c r="E169" i="8"/>
  <c r="G18" i="8"/>
  <c r="E18" i="6"/>
  <c r="BN142" i="8"/>
  <c r="AU165" i="8"/>
  <c r="I128" i="6"/>
  <c r="AY165" i="8"/>
  <c r="M184" i="6"/>
  <c r="AA179" i="8"/>
  <c r="G179" i="8"/>
  <c r="AI165" i="8"/>
  <c r="E171" i="8"/>
  <c r="S128" i="8"/>
  <c r="AM120" i="8"/>
  <c r="O128" i="6"/>
  <c r="AQ165" i="8"/>
  <c r="S165" i="8"/>
  <c r="D22" i="63"/>
  <c r="H181" i="6"/>
  <c r="AE165" i="8"/>
  <c r="G124" i="8"/>
  <c r="E124" i="6"/>
  <c r="E37" i="8"/>
  <c r="O128" i="8"/>
  <c r="E19" i="8"/>
  <c r="E112" i="6"/>
  <c r="AU146" i="8"/>
  <c r="AM179" i="8"/>
  <c r="AQ146" i="8"/>
  <c r="AE146" i="8"/>
  <c r="G125" i="8"/>
  <c r="E125" i="6"/>
  <c r="K165" i="8"/>
  <c r="I76" i="6"/>
  <c r="O76" i="8" s="1"/>
  <c r="O76" i="6"/>
  <c r="AM76" i="8" s="1"/>
  <c r="N76" i="6"/>
  <c r="AI76" i="8" s="1"/>
  <c r="D76" i="8"/>
  <c r="M76" i="6"/>
  <c r="AE76" i="8" s="1"/>
  <c r="E76" i="6"/>
  <c r="F76" i="6"/>
  <c r="Q76" i="6" s="1"/>
  <c r="AU76" i="8" s="1"/>
  <c r="L76" i="6"/>
  <c r="AA76" i="8" s="1"/>
  <c r="K76" i="6"/>
  <c r="W76" i="8" s="1"/>
  <c r="G76" i="6"/>
  <c r="G76" i="8" s="1"/>
  <c r="H76" i="6"/>
  <c r="K76" i="8" s="1"/>
  <c r="P76" i="6"/>
  <c r="AQ76" i="8" s="1"/>
  <c r="R76" i="6"/>
  <c r="AY76" i="8" s="1"/>
  <c r="J76" i="6"/>
  <c r="S76" i="8" s="1"/>
  <c r="I165" i="6"/>
  <c r="AY179" i="8"/>
  <c r="AM146" i="8"/>
  <c r="J179" i="6"/>
  <c r="E179" i="6" s="1"/>
  <c r="AQ18" i="8"/>
  <c r="K120" i="8"/>
  <c r="H128" i="6"/>
  <c r="D285" i="6"/>
  <c r="D285" i="65"/>
  <c r="D285" i="8"/>
  <c r="D285" i="2"/>
  <c r="AU172" i="8"/>
  <c r="R179" i="2"/>
  <c r="R181" i="2" s="1"/>
  <c r="O181" i="6"/>
  <c r="G139" i="8"/>
  <c r="E139" i="6"/>
  <c r="AI128" i="8"/>
  <c r="O165" i="8"/>
  <c r="AE179" i="8"/>
  <c r="E19" i="6"/>
  <c r="E169" i="6"/>
  <c r="E32" i="8"/>
  <c r="E32" i="6"/>
  <c r="S179" i="8"/>
  <c r="G161" i="8"/>
  <c r="E161" i="6"/>
  <c r="S18" i="8"/>
  <c r="P172" i="6"/>
  <c r="AI179" i="8"/>
  <c r="G172" i="6"/>
  <c r="G181" i="6" s="1"/>
  <c r="G170" i="8"/>
  <c r="E170" i="6"/>
  <c r="R172" i="6"/>
  <c r="D99" i="2"/>
  <c r="D202" i="2"/>
  <c r="D80" i="2"/>
  <c r="D230" i="2"/>
  <c r="D87" i="2"/>
  <c r="D83" i="2"/>
  <c r="D96" i="2"/>
  <c r="D209" i="2"/>
  <c r="D69" i="2"/>
  <c r="D22" i="2"/>
  <c r="D21" i="2"/>
  <c r="D28" i="2"/>
  <c r="D27" i="2"/>
  <c r="D213" i="2"/>
  <c r="D29" i="2"/>
  <c r="D88" i="2"/>
  <c r="D40" i="2"/>
  <c r="D39" i="2"/>
  <c r="D77" i="2"/>
  <c r="D70" i="2"/>
  <c r="D231" i="2"/>
  <c r="D72" i="2"/>
  <c r="D81" i="2"/>
  <c r="D85" i="2"/>
  <c r="D95" i="2"/>
  <c r="D98" i="2"/>
  <c r="D73" i="2"/>
  <c r="D61" i="2"/>
  <c r="D62" i="2"/>
  <c r="D68" i="2"/>
  <c r="D74" i="2"/>
  <c r="D100" i="2"/>
  <c r="D79" i="2"/>
  <c r="D82" i="2"/>
  <c r="D86" i="2"/>
  <c r="D93" i="2"/>
  <c r="D60" i="2"/>
  <c r="D84" i="2"/>
  <c r="D94" i="2"/>
  <c r="D67" i="2"/>
  <c r="D75" i="2"/>
  <c r="AQ181" i="8" l="1"/>
  <c r="Q181" i="6"/>
  <c r="N181" i="6"/>
  <c r="P181" i="6"/>
  <c r="R181" i="6"/>
  <c r="AM181" i="8"/>
  <c r="AE181" i="8"/>
  <c r="AY181" i="8"/>
  <c r="O181" i="8"/>
  <c r="E165" i="6"/>
  <c r="AU181" i="8"/>
  <c r="G165" i="8"/>
  <c r="E165" i="8" s="1"/>
  <c r="AA181" i="8"/>
  <c r="AI181" i="8"/>
  <c r="K181" i="8"/>
  <c r="E179" i="8"/>
  <c r="S181" i="8"/>
  <c r="D49" i="63"/>
  <c r="G128" i="8"/>
  <c r="E120" i="8"/>
  <c r="E140" i="8"/>
  <c r="E121" i="8"/>
  <c r="AY128" i="8"/>
  <c r="D44" i="486"/>
  <c r="AM184" i="8"/>
  <c r="AE184" i="8"/>
  <c r="J181" i="6"/>
  <c r="E127" i="8"/>
  <c r="E161" i="8"/>
  <c r="D15" i="486"/>
  <c r="D87" i="6"/>
  <c r="D87" i="65"/>
  <c r="D86" i="6"/>
  <c r="D86" i="65"/>
  <c r="D230" i="6"/>
  <c r="D230" i="65"/>
  <c r="E139" i="8"/>
  <c r="I181" i="6"/>
  <c r="AI184" i="8"/>
  <c r="D93" i="6"/>
  <c r="D93" i="65"/>
  <c r="D61" i="65"/>
  <c r="D61" i="6"/>
  <c r="D88" i="6"/>
  <c r="D88" i="65"/>
  <c r="D29" i="65"/>
  <c r="D29" i="6"/>
  <c r="D213" i="65"/>
  <c r="D213" i="6"/>
  <c r="D68" i="65"/>
  <c r="D68" i="6"/>
  <c r="D79" i="65"/>
  <c r="D79" i="6"/>
  <c r="D70" i="6"/>
  <c r="D70" i="65"/>
  <c r="D21" i="6"/>
  <c r="D21" i="65"/>
  <c r="D281" i="2"/>
  <c r="D42" i="2"/>
  <c r="D42" i="65" s="1"/>
  <c r="D99" i="65"/>
  <c r="D99" i="6"/>
  <c r="E18" i="8"/>
  <c r="E34" i="8"/>
  <c r="K181" i="6"/>
  <c r="E123" i="8"/>
  <c r="D80" i="65"/>
  <c r="D80" i="6"/>
  <c r="D98" i="6"/>
  <c r="D98" i="65"/>
  <c r="E98" i="65" s="1"/>
  <c r="D84" i="6"/>
  <c r="D84" i="65"/>
  <c r="D202" i="6"/>
  <c r="D202" i="65"/>
  <c r="E202" i="65" s="1"/>
  <c r="D95" i="6"/>
  <c r="D95" i="65"/>
  <c r="D100" i="6"/>
  <c r="D100" i="65"/>
  <c r="E164" i="8"/>
  <c r="E36" i="8"/>
  <c r="AU184" i="8"/>
  <c r="AA128" i="8"/>
  <c r="D74" i="65"/>
  <c r="D74" i="6"/>
  <c r="D73" i="6"/>
  <c r="D73" i="65"/>
  <c r="D279" i="2"/>
  <c r="D280" i="2"/>
  <c r="D27" i="65"/>
  <c r="D27" i="6"/>
  <c r="D231" i="6"/>
  <c r="D231" i="65"/>
  <c r="D75" i="6"/>
  <c r="D75" i="65"/>
  <c r="D22" i="6"/>
  <c r="D22" i="65"/>
  <c r="D60" i="65"/>
  <c r="D60" i="6"/>
  <c r="D63" i="2"/>
  <c r="D63" i="65" s="1"/>
  <c r="D85" i="65"/>
  <c r="D85" i="6"/>
  <c r="D282" i="2"/>
  <c r="D39" i="65"/>
  <c r="D39" i="6"/>
  <c r="D69" i="65"/>
  <c r="D69" i="6"/>
  <c r="E170" i="8"/>
  <c r="G172" i="8"/>
  <c r="L189" i="6"/>
  <c r="AA189" i="8" s="1"/>
  <c r="N188" i="6"/>
  <c r="AI188" i="8" s="1"/>
  <c r="N253" i="6"/>
  <c r="AI253" i="8" s="1"/>
  <c r="L254" i="6"/>
  <c r="AA254" i="8" s="1"/>
  <c r="R189" i="6"/>
  <c r="AY189" i="8" s="1"/>
  <c r="Q188" i="6"/>
  <c r="AU188" i="8" s="1"/>
  <c r="O189" i="6"/>
  <c r="AM189" i="8" s="1"/>
  <c r="R253" i="6"/>
  <c r="AY253" i="8" s="1"/>
  <c r="N189" i="6"/>
  <c r="AI189" i="8" s="1"/>
  <c r="L188" i="6"/>
  <c r="AA188" i="8" s="1"/>
  <c r="M253" i="6"/>
  <c r="AE253" i="8" s="1"/>
  <c r="P189" i="6"/>
  <c r="AQ189" i="8" s="1"/>
  <c r="L253" i="6"/>
  <c r="AA253" i="8" s="1"/>
  <c r="M254" i="6"/>
  <c r="AE254" i="8" s="1"/>
  <c r="Q189" i="6"/>
  <c r="AU189" i="8" s="1"/>
  <c r="Q253" i="6"/>
  <c r="AU253" i="8" s="1"/>
  <c r="M189" i="6"/>
  <c r="AE189" i="8" s="1"/>
  <c r="R254" i="6"/>
  <c r="AY254" i="8" s="1"/>
  <c r="N254" i="6"/>
  <c r="AI254" i="8" s="1"/>
  <c r="O188" i="6"/>
  <c r="AM188" i="8" s="1"/>
  <c r="O253" i="6"/>
  <c r="AM253" i="8" s="1"/>
  <c r="O254" i="6"/>
  <c r="AM254" i="8" s="1"/>
  <c r="Q254" i="6"/>
  <c r="AU254" i="8" s="1"/>
  <c r="P188" i="6"/>
  <c r="P253" i="6"/>
  <c r="AQ253" i="8" s="1"/>
  <c r="P254" i="6"/>
  <c r="AQ254" i="8" s="1"/>
  <c r="M188" i="6"/>
  <c r="AE188" i="8" s="1"/>
  <c r="R188" i="6"/>
  <c r="AY188" i="8" s="1"/>
  <c r="AY184" i="8"/>
  <c r="D83" i="65"/>
  <c r="D83" i="6"/>
  <c r="D72" i="65"/>
  <c r="D72" i="6"/>
  <c r="D28" i="65"/>
  <c r="E28" i="65" s="1"/>
  <c r="D28" i="6"/>
  <c r="D77" i="65"/>
  <c r="D77" i="6"/>
  <c r="D40" i="6"/>
  <c r="D40" i="65"/>
  <c r="K128" i="8"/>
  <c r="E124" i="8"/>
  <c r="W181" i="8"/>
  <c r="D94" i="6"/>
  <c r="D94" i="65"/>
  <c r="D82" i="65"/>
  <c r="D82" i="6"/>
  <c r="D62" i="65"/>
  <c r="D62" i="6"/>
  <c r="D67" i="6"/>
  <c r="D67" i="65"/>
  <c r="D90" i="2"/>
  <c r="D90" i="65" s="1"/>
  <c r="D209" i="6"/>
  <c r="D209" i="65"/>
  <c r="E209" i="65" s="1"/>
  <c r="E172" i="6"/>
  <c r="D81" i="65"/>
  <c r="D81" i="6"/>
  <c r="D96" i="6"/>
  <c r="D96" i="65"/>
  <c r="F76" i="8"/>
  <c r="E76" i="8"/>
  <c r="E125" i="8"/>
  <c r="AM128" i="8"/>
  <c r="E128" i="6"/>
  <c r="AA184" i="8"/>
  <c r="D222" i="2"/>
  <c r="D205" i="2"/>
  <c r="D238" i="2"/>
  <c r="D242" i="2"/>
  <c r="D210" i="2"/>
  <c r="D228" i="2"/>
  <c r="D239" i="2"/>
  <c r="D243" i="2"/>
  <c r="D226" i="2"/>
  <c r="D217" i="2"/>
  <c r="D215" i="2"/>
  <c r="D203" i="2"/>
  <c r="D236" i="2"/>
  <c r="D204" i="2"/>
  <c r="D206" i="2" s="1"/>
  <c r="D223" i="2"/>
  <c r="D237" i="2"/>
  <c r="D229" i="2"/>
  <c r="D216" i="2"/>
  <c r="D224" i="2"/>
  <c r="D227" i="2"/>
  <c r="D225" i="2"/>
  <c r="D241" i="2"/>
  <c r="D211" i="2"/>
  <c r="D218" i="2"/>
  <c r="D214" i="2"/>
  <c r="D212" i="2"/>
  <c r="D220" i="2"/>
  <c r="D97" i="2"/>
  <c r="D240" i="2"/>
  <c r="D89" i="2"/>
  <c r="D232" i="2"/>
  <c r="G181" i="8" l="1"/>
  <c r="E181" i="8" s="1"/>
  <c r="Q195" i="6"/>
  <c r="L195" i="6"/>
  <c r="N195" i="6"/>
  <c r="R195" i="6"/>
  <c r="D206" i="65"/>
  <c r="D101" i="2"/>
  <c r="D101" i="65" s="1"/>
  <c r="D97" i="6"/>
  <c r="D97" i="65"/>
  <c r="D282" i="65"/>
  <c r="D202" i="8"/>
  <c r="P202" i="6"/>
  <c r="G202" i="6"/>
  <c r="F202" i="6"/>
  <c r="N202" i="6" s="1"/>
  <c r="H202" i="6"/>
  <c r="L202" i="6"/>
  <c r="O202" i="6"/>
  <c r="E202" i="6"/>
  <c r="Q202" i="6"/>
  <c r="K202" i="6"/>
  <c r="M202" i="6"/>
  <c r="R202" i="6"/>
  <c r="I202" i="6"/>
  <c r="J202" i="6"/>
  <c r="D241" i="65"/>
  <c r="D241" i="6"/>
  <c r="D217" i="65"/>
  <c r="D217" i="6"/>
  <c r="F82" i="6"/>
  <c r="O82" i="6" s="1"/>
  <c r="AM82" i="8" s="1"/>
  <c r="D82" i="8"/>
  <c r="L82" i="6"/>
  <c r="AA82" i="8" s="1"/>
  <c r="J82" i="6"/>
  <c r="S82" i="8" s="1"/>
  <c r="Q82" i="6"/>
  <c r="AU82" i="8" s="1"/>
  <c r="M82" i="6"/>
  <c r="AE82" i="8" s="1"/>
  <c r="F85" i="6"/>
  <c r="M85" i="6" s="1"/>
  <c r="AE85" i="8" s="1"/>
  <c r="D85" i="8"/>
  <c r="R85" i="6"/>
  <c r="AY85" i="8" s="1"/>
  <c r="H85" i="6"/>
  <c r="K85" i="8" s="1"/>
  <c r="L85" i="6"/>
  <c r="AA85" i="8" s="1"/>
  <c r="J85" i="6"/>
  <c r="S85" i="8" s="1"/>
  <c r="D84" i="8"/>
  <c r="F84" i="6"/>
  <c r="I84" i="6" s="1"/>
  <c r="O84" i="8" s="1"/>
  <c r="O84" i="6"/>
  <c r="AM84" i="8" s="1"/>
  <c r="N84" i="6"/>
  <c r="AI84" i="8" s="1"/>
  <c r="E181" i="6"/>
  <c r="F230" i="6"/>
  <c r="H230" i="6" s="1"/>
  <c r="K230" i="8" s="1"/>
  <c r="D230" i="8"/>
  <c r="G230" i="6"/>
  <c r="G230" i="8" s="1"/>
  <c r="O230" i="6"/>
  <c r="AM230" i="8" s="1"/>
  <c r="D72" i="8"/>
  <c r="F72" i="6"/>
  <c r="F231" i="6"/>
  <c r="R231" i="6" s="1"/>
  <c r="AY231" i="8" s="1"/>
  <c r="D231" i="8"/>
  <c r="O231" i="6"/>
  <c r="AM231" i="8" s="1"/>
  <c r="M231" i="6"/>
  <c r="AE231" i="8" s="1"/>
  <c r="N231" i="6"/>
  <c r="AI231" i="8" s="1"/>
  <c r="I231" i="6"/>
  <c r="O231" i="8" s="1"/>
  <c r="P231" i="6"/>
  <c r="AQ231" i="8" s="1"/>
  <c r="L231" i="6"/>
  <c r="AA231" i="8" s="1"/>
  <c r="K231" i="6"/>
  <c r="W231" i="8" s="1"/>
  <c r="D55" i="2"/>
  <c r="D223" i="6"/>
  <c r="D223" i="65"/>
  <c r="D212" i="65"/>
  <c r="D212" i="6"/>
  <c r="D86" i="8"/>
  <c r="F86" i="6"/>
  <c r="H86" i="6" s="1"/>
  <c r="K86" i="8" s="1"/>
  <c r="D225" i="6"/>
  <c r="D225" i="65"/>
  <c r="D227" i="6"/>
  <c r="D227" i="65"/>
  <c r="AQ188" i="8"/>
  <c r="P195" i="6"/>
  <c r="D107" i="2"/>
  <c r="AI195" i="8"/>
  <c r="D224" i="65"/>
  <c r="D224" i="6"/>
  <c r="D280" i="6"/>
  <c r="D279" i="6"/>
  <c r="F27" i="6"/>
  <c r="M27" i="6" s="1"/>
  <c r="AE27" i="8" s="1"/>
  <c r="D27" i="8"/>
  <c r="O27" i="6"/>
  <c r="AM27" i="8" s="1"/>
  <c r="I27" i="6"/>
  <c r="D238" i="65"/>
  <c r="D238" i="6"/>
  <c r="D69" i="8"/>
  <c r="F69" i="6"/>
  <c r="M69" i="6" s="1"/>
  <c r="AE69" i="8" s="1"/>
  <c r="O69" i="6"/>
  <c r="AM69" i="8" s="1"/>
  <c r="Q69" i="6"/>
  <c r="AU69" i="8" s="1"/>
  <c r="L69" i="6"/>
  <c r="AA69" i="8" s="1"/>
  <c r="K69" i="6"/>
  <c r="W69" i="8" s="1"/>
  <c r="G69" i="6"/>
  <c r="G69" i="8" s="1"/>
  <c r="J69" i="6"/>
  <c r="S69" i="8" s="1"/>
  <c r="N69" i="6"/>
  <c r="AI69" i="8" s="1"/>
  <c r="D226" i="6"/>
  <c r="D226" i="65"/>
  <c r="D232" i="6"/>
  <c r="D232" i="65"/>
  <c r="D239" i="6"/>
  <c r="D239" i="65"/>
  <c r="AA195" i="8"/>
  <c r="D89" i="6"/>
  <c r="D89" i="65"/>
  <c r="D228" i="65"/>
  <c r="D228" i="6"/>
  <c r="F95" i="6"/>
  <c r="M95" i="6" s="1"/>
  <c r="AE95" i="8" s="1"/>
  <c r="D95" i="8"/>
  <c r="F87" i="6"/>
  <c r="N87" i="6" s="1"/>
  <c r="AI87" i="8" s="1"/>
  <c r="D87" i="8"/>
  <c r="G87" i="6"/>
  <c r="G87" i="8" s="1"/>
  <c r="Q87" i="6"/>
  <c r="AU87" i="8" s="1"/>
  <c r="L87" i="6"/>
  <c r="AA87" i="8" s="1"/>
  <c r="I87" i="6"/>
  <c r="O87" i="8" s="1"/>
  <c r="O87" i="6"/>
  <c r="AM87" i="8" s="1"/>
  <c r="M87" i="6"/>
  <c r="AE87" i="8" s="1"/>
  <c r="J87" i="6"/>
  <c r="S87" i="8" s="1"/>
  <c r="P87" i="6"/>
  <c r="AQ87" i="8" s="1"/>
  <c r="R87" i="6"/>
  <c r="AY87" i="8" s="1"/>
  <c r="H87" i="6"/>
  <c r="K87" i="8" s="1"/>
  <c r="D204" i="65"/>
  <c r="D204" i="6"/>
  <c r="D96" i="8"/>
  <c r="F96" i="6"/>
  <c r="D243" i="65"/>
  <c r="D243" i="6"/>
  <c r="AY195" i="8"/>
  <c r="F100" i="6"/>
  <c r="N100" i="6" s="1"/>
  <c r="AI100" i="8" s="1"/>
  <c r="D100" i="8"/>
  <c r="F100" i="8" s="1"/>
  <c r="G98" i="6"/>
  <c r="G98" i="8" s="1"/>
  <c r="R98" i="6"/>
  <c r="AY98" i="8" s="1"/>
  <c r="J98" i="6"/>
  <c r="S98" i="8" s="1"/>
  <c r="N98" i="6"/>
  <c r="AI98" i="8" s="1"/>
  <c r="H98" i="6"/>
  <c r="K98" i="8" s="1"/>
  <c r="D98" i="8"/>
  <c r="L98" i="6"/>
  <c r="AA98" i="8" s="1"/>
  <c r="O98" i="6"/>
  <c r="AM98" i="8" s="1"/>
  <c r="Q98" i="6"/>
  <c r="AU98" i="8" s="1"/>
  <c r="I98" i="6"/>
  <c r="O98" i="8" s="1"/>
  <c r="K98" i="6"/>
  <c r="W98" i="8" s="1"/>
  <c r="E98" i="6"/>
  <c r="F98" i="6"/>
  <c r="P98" i="6"/>
  <c r="AQ98" i="8" s="1"/>
  <c r="M98" i="6"/>
  <c r="AE98" i="8" s="1"/>
  <c r="D68" i="8"/>
  <c r="F68" i="6"/>
  <c r="J68" i="6" s="1"/>
  <c r="S68" i="8" s="1"/>
  <c r="D233" i="2"/>
  <c r="D233" i="65" s="1"/>
  <c r="F94" i="6"/>
  <c r="O94" i="6" s="1"/>
  <c r="AM94" i="8" s="1"/>
  <c r="D94" i="8"/>
  <c r="F83" i="6"/>
  <c r="K83" i="6" s="1"/>
  <c r="W83" i="8" s="1"/>
  <c r="D83" i="8"/>
  <c r="I83" i="6"/>
  <c r="O83" i="8" s="1"/>
  <c r="D115" i="2"/>
  <c r="D216" i="65"/>
  <c r="D216" i="6"/>
  <c r="E172" i="8"/>
  <c r="D60" i="8"/>
  <c r="D63" i="6"/>
  <c r="F60" i="6"/>
  <c r="N60" i="6" s="1"/>
  <c r="D280" i="65"/>
  <c r="D279" i="65"/>
  <c r="F213" i="6"/>
  <c r="I213" i="6" s="1"/>
  <c r="O213" i="8" s="1"/>
  <c r="D213" i="8"/>
  <c r="K213" i="6"/>
  <c r="W213" i="8" s="1"/>
  <c r="M213" i="6"/>
  <c r="AE213" i="8" s="1"/>
  <c r="R213" i="6"/>
  <c r="AY213" i="8" s="1"/>
  <c r="Q213" i="6"/>
  <c r="AU213" i="8" s="1"/>
  <c r="H213" i="6"/>
  <c r="K213" i="8" s="1"/>
  <c r="J213" i="6"/>
  <c r="S213" i="8" s="1"/>
  <c r="D240" i="6"/>
  <c r="D240" i="65"/>
  <c r="D229" i="6"/>
  <c r="D229" i="65"/>
  <c r="D210" i="65"/>
  <c r="E210" i="65" s="1"/>
  <c r="D210" i="6"/>
  <c r="Q209" i="6"/>
  <c r="I209" i="6"/>
  <c r="O209" i="6"/>
  <c r="F209" i="6"/>
  <c r="J209" i="6" s="1"/>
  <c r="M209" i="6"/>
  <c r="G209" i="6"/>
  <c r="D209" i="8"/>
  <c r="E209" i="6"/>
  <c r="N209" i="6"/>
  <c r="L209" i="6"/>
  <c r="H209" i="6"/>
  <c r="K209" i="6"/>
  <c r="R209" i="6"/>
  <c r="P209" i="6"/>
  <c r="D281" i="65"/>
  <c r="M195" i="6"/>
  <c r="D242" i="6"/>
  <c r="D242" i="65"/>
  <c r="D40" i="8"/>
  <c r="F40" i="6"/>
  <c r="P40" i="6" s="1"/>
  <c r="AQ40" i="8" s="1"/>
  <c r="O40" i="6"/>
  <c r="AM40" i="8" s="1"/>
  <c r="L40" i="6"/>
  <c r="AA40" i="8" s="1"/>
  <c r="R40" i="6"/>
  <c r="AY40" i="8" s="1"/>
  <c r="D80" i="8"/>
  <c r="F80" i="6"/>
  <c r="H80" i="6" s="1"/>
  <c r="K80" i="8" s="1"/>
  <c r="P80" i="6"/>
  <c r="AQ80" i="8" s="1"/>
  <c r="D21" i="8"/>
  <c r="F21" i="6"/>
  <c r="G21" i="6" s="1"/>
  <c r="R21" i="6"/>
  <c r="D281" i="6"/>
  <c r="N72" i="6" s="1"/>
  <c r="AI72" i="8" s="1"/>
  <c r="D42" i="6"/>
  <c r="D29" i="8"/>
  <c r="F29" i="6"/>
  <c r="H29" i="6" s="1"/>
  <c r="K29" i="8" s="1"/>
  <c r="G29" i="6"/>
  <c r="G29" i="8" s="1"/>
  <c r="D43" i="486"/>
  <c r="AE195" i="8"/>
  <c r="D93" i="8"/>
  <c r="F93" i="6"/>
  <c r="M93" i="6" s="1"/>
  <c r="O93" i="6"/>
  <c r="Q93" i="6"/>
  <c r="P93" i="6"/>
  <c r="D205" i="65"/>
  <c r="D205" i="6"/>
  <c r="D237" i="6"/>
  <c r="D237" i="65"/>
  <c r="D77" i="8"/>
  <c r="F77" i="6"/>
  <c r="N77" i="6" s="1"/>
  <c r="AI77" i="8" s="1"/>
  <c r="K77" i="6"/>
  <c r="W77" i="8" s="1"/>
  <c r="AU195" i="8"/>
  <c r="F70" i="6"/>
  <c r="M70" i="6" s="1"/>
  <c r="AE70" i="8" s="1"/>
  <c r="D70" i="8"/>
  <c r="Q70" i="6"/>
  <c r="AU70" i="8" s="1"/>
  <c r="I70" i="6"/>
  <c r="O70" i="8" s="1"/>
  <c r="N70" i="6"/>
  <c r="AI70" i="8" s="1"/>
  <c r="H70" i="6"/>
  <c r="K70" i="8" s="1"/>
  <c r="R70" i="6"/>
  <c r="AY70" i="8" s="1"/>
  <c r="G70" i="6"/>
  <c r="G70" i="8" s="1"/>
  <c r="L70" i="6"/>
  <c r="AA70" i="8" s="1"/>
  <c r="P70" i="6"/>
  <c r="AQ70" i="8" s="1"/>
  <c r="J70" i="6"/>
  <c r="S70" i="8" s="1"/>
  <c r="O70" i="6"/>
  <c r="AM70" i="8" s="1"/>
  <c r="D214" i="6"/>
  <c r="D214" i="65"/>
  <c r="E214" i="65" s="1"/>
  <c r="D236" i="65"/>
  <c r="D244" i="2"/>
  <c r="D244" i="65" s="1"/>
  <c r="D236" i="6"/>
  <c r="D222" i="6"/>
  <c r="D222" i="65"/>
  <c r="F81" i="6"/>
  <c r="O81" i="6" s="1"/>
  <c r="AM81" i="8" s="1"/>
  <c r="D81" i="8"/>
  <c r="N81" i="6"/>
  <c r="AI81" i="8" s="1"/>
  <c r="I81" i="6"/>
  <c r="O81" i="8" s="1"/>
  <c r="M81" i="6"/>
  <c r="AE81" i="8" s="1"/>
  <c r="Q81" i="6"/>
  <c r="AU81" i="8" s="1"/>
  <c r="G81" i="6"/>
  <c r="G81" i="8" s="1"/>
  <c r="P81" i="6"/>
  <c r="AQ81" i="8" s="1"/>
  <c r="H81" i="6"/>
  <c r="K81" i="8" s="1"/>
  <c r="R81" i="6"/>
  <c r="AY81" i="8" s="1"/>
  <c r="D39" i="8"/>
  <c r="F39" i="6"/>
  <c r="N39" i="6" s="1"/>
  <c r="AI39" i="8" s="1"/>
  <c r="Q39" i="6"/>
  <c r="AU39" i="8" s="1"/>
  <c r="D282" i="6"/>
  <c r="I39" i="6"/>
  <c r="H39" i="6"/>
  <c r="G39" i="6"/>
  <c r="K39" i="6"/>
  <c r="O39" i="6"/>
  <c r="AM39" i="8" s="1"/>
  <c r="M39" i="6"/>
  <c r="AE39" i="8" s="1"/>
  <c r="D22" i="8"/>
  <c r="F22" i="6"/>
  <c r="J22" i="6" s="1"/>
  <c r="S22" i="8" s="1"/>
  <c r="M22" i="6"/>
  <c r="AE22" i="8" s="1"/>
  <c r="R22" i="6"/>
  <c r="AY22" i="8" s="1"/>
  <c r="H22" i="6"/>
  <c r="K22" i="8" s="1"/>
  <c r="D74" i="8"/>
  <c r="F74" i="6"/>
  <c r="M74" i="6" s="1"/>
  <c r="AE74" i="8" s="1"/>
  <c r="L74" i="6"/>
  <c r="AA74" i="8" s="1"/>
  <c r="P74" i="6"/>
  <c r="AQ74" i="8" s="1"/>
  <c r="H74" i="6"/>
  <c r="K74" i="8" s="1"/>
  <c r="N74" i="6"/>
  <c r="AI74" i="8" s="1"/>
  <c r="G74" i="6"/>
  <c r="G74" i="8" s="1"/>
  <c r="F79" i="6"/>
  <c r="N79" i="6" s="1"/>
  <c r="AI79" i="8" s="1"/>
  <c r="D79" i="8"/>
  <c r="H79" i="6"/>
  <c r="K79" i="8" s="1"/>
  <c r="P79" i="6"/>
  <c r="AQ79" i="8" s="1"/>
  <c r="R79" i="6"/>
  <c r="AY79" i="8" s="1"/>
  <c r="G79" i="6"/>
  <c r="G79" i="8" s="1"/>
  <c r="K79" i="6"/>
  <c r="W79" i="8" s="1"/>
  <c r="I79" i="6"/>
  <c r="O79" i="8" s="1"/>
  <c r="F88" i="6"/>
  <c r="I88" i="6" s="1"/>
  <c r="O88" i="8" s="1"/>
  <c r="D88" i="8"/>
  <c r="R88" i="6"/>
  <c r="AY88" i="8" s="1"/>
  <c r="O195" i="6"/>
  <c r="E128" i="8"/>
  <c r="D220" i="6"/>
  <c r="D220" i="65"/>
  <c r="D67" i="8"/>
  <c r="F67" i="6"/>
  <c r="Q67" i="6" s="1"/>
  <c r="P67" i="6"/>
  <c r="F73" i="6"/>
  <c r="D73" i="8"/>
  <c r="M73" i="6"/>
  <c r="AE73" i="8" s="1"/>
  <c r="R73" i="6"/>
  <c r="AY73" i="8" s="1"/>
  <c r="N73" i="6"/>
  <c r="AI73" i="8" s="1"/>
  <c r="O73" i="6"/>
  <c r="AM73" i="8" s="1"/>
  <c r="P73" i="6"/>
  <c r="AQ73" i="8" s="1"/>
  <c r="Q73" i="6"/>
  <c r="AU73" i="8" s="1"/>
  <c r="D218" i="65"/>
  <c r="D218" i="6"/>
  <c r="D203" i="6"/>
  <c r="D203" i="65"/>
  <c r="D62" i="8"/>
  <c r="F62" i="6"/>
  <c r="M62" i="6" s="1"/>
  <c r="AE62" i="8" s="1"/>
  <c r="O62" i="6"/>
  <c r="AM62" i="8" s="1"/>
  <c r="Q62" i="6"/>
  <c r="AU62" i="8" s="1"/>
  <c r="L62" i="6"/>
  <c r="AA62" i="8" s="1"/>
  <c r="M28" i="6"/>
  <c r="AE28" i="8" s="1"/>
  <c r="O28" i="6"/>
  <c r="AM28" i="8" s="1"/>
  <c r="H28" i="6"/>
  <c r="K28" i="8" s="1"/>
  <c r="L28" i="6"/>
  <c r="AA28" i="8" s="1"/>
  <c r="D28" i="8"/>
  <c r="F28" i="6"/>
  <c r="G28" i="6" s="1"/>
  <c r="G28" i="8" s="1"/>
  <c r="N28" i="6"/>
  <c r="AI28" i="8" s="1"/>
  <c r="E28" i="6"/>
  <c r="K28" i="6"/>
  <c r="W28" i="8" s="1"/>
  <c r="Q28" i="6"/>
  <c r="AU28" i="8" s="1"/>
  <c r="I28" i="6"/>
  <c r="O28" i="8" s="1"/>
  <c r="P28" i="6"/>
  <c r="AQ28" i="8" s="1"/>
  <c r="R28" i="6"/>
  <c r="AY28" i="8" s="1"/>
  <c r="J28" i="6"/>
  <c r="S28" i="8" s="1"/>
  <c r="D61" i="8"/>
  <c r="F61" i="6"/>
  <c r="P61" i="6" s="1"/>
  <c r="AQ61" i="8" s="1"/>
  <c r="R61" i="6"/>
  <c r="AY61" i="8" s="1"/>
  <c r="AM195" i="8"/>
  <c r="D211" i="65"/>
  <c r="D211" i="6"/>
  <c r="D215" i="6"/>
  <c r="D215" i="65"/>
  <c r="F75" i="6"/>
  <c r="N75" i="6" s="1"/>
  <c r="AI75" i="8" s="1"/>
  <c r="D75" i="8"/>
  <c r="K75" i="6"/>
  <c r="W75" i="8" s="1"/>
  <c r="L75" i="6"/>
  <c r="AA75" i="8" s="1"/>
  <c r="R75" i="6"/>
  <c r="AY75" i="8" s="1"/>
  <c r="M75" i="6"/>
  <c r="AE75" i="8" s="1"/>
  <c r="F99" i="6"/>
  <c r="L99" i="6" s="1"/>
  <c r="AA99" i="8" s="1"/>
  <c r="D99" i="8"/>
  <c r="D318" i="2"/>
  <c r="I21" i="6" l="1"/>
  <c r="I80" i="6"/>
  <c r="O80" i="8" s="1"/>
  <c r="R83" i="6"/>
  <c r="AY83" i="8" s="1"/>
  <c r="I77" i="6"/>
  <c r="O77" i="8" s="1"/>
  <c r="N80" i="6"/>
  <c r="AI80" i="8" s="1"/>
  <c r="L77" i="6"/>
  <c r="AA77" i="8" s="1"/>
  <c r="Q80" i="6"/>
  <c r="AU80" i="8" s="1"/>
  <c r="P83" i="6"/>
  <c r="AQ83" i="8" s="1"/>
  <c r="H77" i="6"/>
  <c r="K77" i="8" s="1"/>
  <c r="J80" i="6"/>
  <c r="S80" i="8" s="1"/>
  <c r="L83" i="6"/>
  <c r="AA83" i="8" s="1"/>
  <c r="P86" i="6"/>
  <c r="AQ86" i="8" s="1"/>
  <c r="L84" i="6"/>
  <c r="AA84" i="8" s="1"/>
  <c r="O77" i="6"/>
  <c r="AM77" i="8" s="1"/>
  <c r="Q75" i="6"/>
  <c r="AU75" i="8" s="1"/>
  <c r="J81" i="6"/>
  <c r="S81" i="8" s="1"/>
  <c r="O80" i="6"/>
  <c r="AM80" i="8" s="1"/>
  <c r="Q83" i="6"/>
  <c r="AU83" i="8" s="1"/>
  <c r="G84" i="6"/>
  <c r="G84" i="8" s="1"/>
  <c r="O79" i="6"/>
  <c r="AM79" i="8" s="1"/>
  <c r="J74" i="6"/>
  <c r="S74" i="8" s="1"/>
  <c r="Q74" i="6"/>
  <c r="AU74" i="8" s="1"/>
  <c r="M80" i="6"/>
  <c r="AE80" i="8" s="1"/>
  <c r="G83" i="6"/>
  <c r="G83" i="8" s="1"/>
  <c r="M72" i="6"/>
  <c r="AE72" i="8" s="1"/>
  <c r="Q84" i="6"/>
  <c r="AU84" i="8" s="1"/>
  <c r="J83" i="6"/>
  <c r="S83" i="8" s="1"/>
  <c r="G77" i="6"/>
  <c r="G77" i="8" s="1"/>
  <c r="J75" i="6"/>
  <c r="S75" i="8" s="1"/>
  <c r="J79" i="6"/>
  <c r="S79" i="8" s="1"/>
  <c r="L81" i="6"/>
  <c r="AA81" i="8" s="1"/>
  <c r="M77" i="6"/>
  <c r="AE77" i="8" s="1"/>
  <c r="G75" i="6"/>
  <c r="G75" i="8" s="1"/>
  <c r="G67" i="6"/>
  <c r="M79" i="6"/>
  <c r="AE79" i="8" s="1"/>
  <c r="K74" i="6"/>
  <c r="W74" i="8" s="1"/>
  <c r="K81" i="6"/>
  <c r="W81" i="8" s="1"/>
  <c r="J77" i="6"/>
  <c r="S77" i="8" s="1"/>
  <c r="R80" i="6"/>
  <c r="AY80" i="8" s="1"/>
  <c r="M83" i="6"/>
  <c r="AE83" i="8" s="1"/>
  <c r="N68" i="6"/>
  <c r="AI68" i="8" s="1"/>
  <c r="I69" i="6"/>
  <c r="O69" i="8" s="1"/>
  <c r="H84" i="6"/>
  <c r="K84" i="8" s="1"/>
  <c r="I85" i="6"/>
  <c r="O85" i="8" s="1"/>
  <c r="J84" i="6"/>
  <c r="S84" i="8" s="1"/>
  <c r="K85" i="6"/>
  <c r="W85" i="8" s="1"/>
  <c r="K67" i="6"/>
  <c r="R77" i="6"/>
  <c r="AY77" i="8" s="1"/>
  <c r="L21" i="6"/>
  <c r="L80" i="6"/>
  <c r="AA80" i="8" s="1"/>
  <c r="H83" i="6"/>
  <c r="K83" i="8" s="1"/>
  <c r="L230" i="6"/>
  <c r="AA230" i="8" s="1"/>
  <c r="P84" i="6"/>
  <c r="AQ84" i="8" s="1"/>
  <c r="L79" i="6"/>
  <c r="AA79" i="8" s="1"/>
  <c r="O74" i="6"/>
  <c r="AM74" i="8" s="1"/>
  <c r="P77" i="6"/>
  <c r="AQ77" i="8" s="1"/>
  <c r="N21" i="6"/>
  <c r="K80" i="6"/>
  <c r="W80" i="8" s="1"/>
  <c r="N83" i="6"/>
  <c r="AI83" i="8" s="1"/>
  <c r="K87" i="6"/>
  <c r="W87" i="8" s="1"/>
  <c r="E87" i="8" s="1"/>
  <c r="K230" i="6"/>
  <c r="W230" i="8" s="1"/>
  <c r="R84" i="6"/>
  <c r="AY84" i="8" s="1"/>
  <c r="AI60" i="8"/>
  <c r="G39" i="8"/>
  <c r="O99" i="6"/>
  <c r="AM99" i="8" s="1"/>
  <c r="H75" i="6"/>
  <c r="M61" i="6"/>
  <c r="AE61" i="8" s="1"/>
  <c r="R62" i="6"/>
  <c r="AY62" i="8" s="1"/>
  <c r="N67" i="6"/>
  <c r="M88" i="6"/>
  <c r="AE88" i="8" s="1"/>
  <c r="Q22" i="6"/>
  <c r="AU22" i="8" s="1"/>
  <c r="P39" i="6"/>
  <c r="AQ39" i="8" s="1"/>
  <c r="L93" i="6"/>
  <c r="N29" i="6"/>
  <c r="AI29" i="8" s="1"/>
  <c r="K21" i="6"/>
  <c r="Q40" i="6"/>
  <c r="AU40" i="8" s="1"/>
  <c r="F242" i="6"/>
  <c r="M242" i="6" s="1"/>
  <c r="AE242" i="8" s="1"/>
  <c r="D242" i="8"/>
  <c r="W209" i="8"/>
  <c r="D210" i="8"/>
  <c r="L210" i="6"/>
  <c r="AA210" i="8" s="1"/>
  <c r="E210" i="6"/>
  <c r="O210" i="6"/>
  <c r="AM210" i="8" s="1"/>
  <c r="R210" i="6"/>
  <c r="AY210" i="8" s="1"/>
  <c r="F210" i="6"/>
  <c r="K210" i="6" s="1"/>
  <c r="W210" i="8" s="1"/>
  <c r="G210" i="6"/>
  <c r="G210" i="8" s="1"/>
  <c r="Q210" i="6"/>
  <c r="AU210" i="8" s="1"/>
  <c r="J210" i="6"/>
  <c r="S210" i="8" s="1"/>
  <c r="I210" i="6"/>
  <c r="O210" i="8" s="1"/>
  <c r="M210" i="6"/>
  <c r="AE210" i="8" s="1"/>
  <c r="P210" i="6"/>
  <c r="AQ210" i="8" s="1"/>
  <c r="N210" i="6"/>
  <c r="AI210" i="8" s="1"/>
  <c r="H210" i="6"/>
  <c r="K210" i="8" s="1"/>
  <c r="N213" i="6"/>
  <c r="AI213" i="8" s="1"/>
  <c r="P60" i="6"/>
  <c r="M94" i="6"/>
  <c r="AE94" i="8" s="1"/>
  <c r="H68" i="6"/>
  <c r="K68" i="8" s="1"/>
  <c r="P100" i="6"/>
  <c r="AQ100" i="8" s="1"/>
  <c r="Q95" i="6"/>
  <c r="AU95" i="8" s="1"/>
  <c r="R69" i="6"/>
  <c r="AY69" i="8" s="1"/>
  <c r="K27" i="6"/>
  <c r="J86" i="6"/>
  <c r="S86" i="8" s="1"/>
  <c r="F82" i="8"/>
  <c r="AE202" i="8"/>
  <c r="D211" i="8"/>
  <c r="F211" i="6"/>
  <c r="K211" i="6" s="1"/>
  <c r="W211" i="8" s="1"/>
  <c r="M211" i="6"/>
  <c r="AE211" i="8" s="1"/>
  <c r="P211" i="6"/>
  <c r="AQ211" i="8" s="1"/>
  <c r="I211" i="6"/>
  <c r="O211" i="8" s="1"/>
  <c r="P99" i="6"/>
  <c r="AQ99" i="8" s="1"/>
  <c r="AU67" i="8"/>
  <c r="G88" i="6"/>
  <c r="F74" i="8"/>
  <c r="P22" i="6"/>
  <c r="AQ22" i="8" s="1"/>
  <c r="O39" i="8"/>
  <c r="N222" i="6"/>
  <c r="AI222" i="8" s="1"/>
  <c r="D222" i="8"/>
  <c r="F222" i="6"/>
  <c r="J222" i="6" s="1"/>
  <c r="S222" i="8" s="1"/>
  <c r="R222" i="6"/>
  <c r="AY222" i="8" s="1"/>
  <c r="M222" i="6"/>
  <c r="AE222" i="8" s="1"/>
  <c r="H222" i="6"/>
  <c r="K222" i="8" s="1"/>
  <c r="AE93" i="8"/>
  <c r="R29" i="6"/>
  <c r="AY29" i="8" s="1"/>
  <c r="P252" i="6"/>
  <c r="L48" i="6"/>
  <c r="AA48" i="8" s="1"/>
  <c r="N46" i="6"/>
  <c r="AI46" i="8" s="1"/>
  <c r="O252" i="6"/>
  <c r="Q45" i="6"/>
  <c r="N24" i="6"/>
  <c r="AI24" i="8" s="1"/>
  <c r="Q13" i="6"/>
  <c r="AU13" i="8" s="1"/>
  <c r="M51" i="6"/>
  <c r="AE51" i="8" s="1"/>
  <c r="L51" i="6"/>
  <c r="AA51" i="8" s="1"/>
  <c r="O50" i="6"/>
  <c r="AM50" i="8" s="1"/>
  <c r="O12" i="6"/>
  <c r="AM12" i="8" s="1"/>
  <c r="N47" i="6"/>
  <c r="AI47" i="8" s="1"/>
  <c r="O11" i="6"/>
  <c r="L13" i="6"/>
  <c r="AA13" i="8" s="1"/>
  <c r="L50" i="6"/>
  <c r="AA50" i="8" s="1"/>
  <c r="R14" i="6"/>
  <c r="AY14" i="8" s="1"/>
  <c r="R45" i="6"/>
  <c r="R50" i="6"/>
  <c r="AY50" i="8" s="1"/>
  <c r="L252" i="6"/>
  <c r="O51" i="6"/>
  <c r="AM51" i="8" s="1"/>
  <c r="N50" i="6"/>
  <c r="AI50" i="8" s="1"/>
  <c r="M252" i="6"/>
  <c r="O14" i="6"/>
  <c r="AM14" i="8" s="1"/>
  <c r="R24" i="6"/>
  <c r="AY24" i="8" s="1"/>
  <c r="R252" i="6"/>
  <c r="M50" i="6"/>
  <c r="AE50" i="8" s="1"/>
  <c r="M45" i="6"/>
  <c r="O13" i="6"/>
  <c r="AM13" i="8" s="1"/>
  <c r="N252" i="6"/>
  <c r="P50" i="6"/>
  <c r="AQ50" i="8" s="1"/>
  <c r="P45" i="6"/>
  <c r="M14" i="6"/>
  <c r="AE14" i="8" s="1"/>
  <c r="P14" i="6"/>
  <c r="AQ14" i="8" s="1"/>
  <c r="Q252" i="6"/>
  <c r="O45" i="6"/>
  <c r="P24" i="6"/>
  <c r="AQ24" i="8" s="1"/>
  <c r="L14" i="6"/>
  <c r="AA14" i="8" s="1"/>
  <c r="Q14" i="6"/>
  <c r="AU14" i="8" s="1"/>
  <c r="P46" i="6"/>
  <c r="AQ46" i="8" s="1"/>
  <c r="R52" i="6"/>
  <c r="AY52" i="8" s="1"/>
  <c r="L25" i="6"/>
  <c r="AA25" i="8" s="1"/>
  <c r="Q24" i="6"/>
  <c r="AU24" i="8" s="1"/>
  <c r="N25" i="6"/>
  <c r="AI25" i="8" s="1"/>
  <c r="O47" i="6"/>
  <c r="AM47" i="8" s="1"/>
  <c r="Q51" i="6"/>
  <c r="AU51" i="8" s="1"/>
  <c r="Q11" i="6"/>
  <c r="M52" i="6"/>
  <c r="AE52" i="8" s="1"/>
  <c r="M13" i="6"/>
  <c r="AE13" i="8" s="1"/>
  <c r="Q12" i="6"/>
  <c r="AU12" i="8" s="1"/>
  <c r="R51" i="6"/>
  <c r="AY51" i="8" s="1"/>
  <c r="R47" i="6"/>
  <c r="AY47" i="8" s="1"/>
  <c r="M12" i="6"/>
  <c r="AE12" i="8" s="1"/>
  <c r="R46" i="6"/>
  <c r="AY46" i="8" s="1"/>
  <c r="L24" i="6"/>
  <c r="AA24" i="8" s="1"/>
  <c r="P12" i="6"/>
  <c r="AQ12" i="8" s="1"/>
  <c r="O52" i="6"/>
  <c r="AM52" i="8" s="1"/>
  <c r="R48" i="6"/>
  <c r="AY48" i="8" s="1"/>
  <c r="N48" i="6"/>
  <c r="AI48" i="8" s="1"/>
  <c r="N12" i="6"/>
  <c r="AI12" i="8" s="1"/>
  <c r="P51" i="6"/>
  <c r="AQ51" i="8" s="1"/>
  <c r="P47" i="6"/>
  <c r="AQ47" i="8" s="1"/>
  <c r="M47" i="6"/>
  <c r="AE47" i="8" s="1"/>
  <c r="M48" i="6"/>
  <c r="AE48" i="8" s="1"/>
  <c r="L45" i="6"/>
  <c r="Q49" i="6"/>
  <c r="AU49" i="8" s="1"/>
  <c r="L49" i="6"/>
  <c r="AA49" i="8" s="1"/>
  <c r="P13" i="6"/>
  <c r="AQ13" i="8" s="1"/>
  <c r="R25" i="6"/>
  <c r="AY25" i="8" s="1"/>
  <c r="N14" i="6"/>
  <c r="AI14" i="8" s="1"/>
  <c r="R12" i="6"/>
  <c r="AY12" i="8" s="1"/>
  <c r="L12" i="6"/>
  <c r="AA12" i="8" s="1"/>
  <c r="Q48" i="6"/>
  <c r="AU48" i="8" s="1"/>
  <c r="M46" i="6"/>
  <c r="AE46" i="8" s="1"/>
  <c r="N51" i="6"/>
  <c r="AI51" i="8" s="1"/>
  <c r="O48" i="6"/>
  <c r="AM48" i="8" s="1"/>
  <c r="N45" i="6"/>
  <c r="L47" i="6"/>
  <c r="AA47" i="8" s="1"/>
  <c r="N13" i="6"/>
  <c r="AI13" i="8" s="1"/>
  <c r="P25" i="6"/>
  <c r="AQ25" i="8" s="1"/>
  <c r="O49" i="6"/>
  <c r="AM49" i="8" s="1"/>
  <c r="P52" i="6"/>
  <c r="AQ52" i="8" s="1"/>
  <c r="Q25" i="6"/>
  <c r="AU25" i="8" s="1"/>
  <c r="O25" i="6"/>
  <c r="AM25" i="8" s="1"/>
  <c r="M25" i="6"/>
  <c r="AE25" i="8" s="1"/>
  <c r="P49" i="6"/>
  <c r="AQ49" i="8" s="1"/>
  <c r="N11" i="6"/>
  <c r="R49" i="6"/>
  <c r="AY49" i="8" s="1"/>
  <c r="R13" i="6"/>
  <c r="AY13" i="8" s="1"/>
  <c r="M24" i="6"/>
  <c r="AE24" i="8" s="1"/>
  <c r="L52" i="6"/>
  <c r="AA52" i="8" s="1"/>
  <c r="O24" i="6"/>
  <c r="AM24" i="8" s="1"/>
  <c r="L46" i="6"/>
  <c r="AA46" i="8" s="1"/>
  <c r="M11" i="6"/>
  <c r="Q52" i="6"/>
  <c r="AU52" i="8" s="1"/>
  <c r="Q50" i="6"/>
  <c r="AU50" i="8" s="1"/>
  <c r="N52" i="6"/>
  <c r="AI52" i="8" s="1"/>
  <c r="N49" i="6"/>
  <c r="AI49" i="8" s="1"/>
  <c r="R11" i="6"/>
  <c r="P11" i="6"/>
  <c r="P48" i="6"/>
  <c r="AQ48" i="8" s="1"/>
  <c r="Q46" i="6"/>
  <c r="AU46" i="8" s="1"/>
  <c r="O46" i="6"/>
  <c r="AM46" i="8" s="1"/>
  <c r="L11" i="6"/>
  <c r="Q47" i="6"/>
  <c r="AU47" i="8" s="1"/>
  <c r="M49" i="6"/>
  <c r="AE49" i="8" s="1"/>
  <c r="N41" i="6"/>
  <c r="AI41" i="8" s="1"/>
  <c r="R41" i="6"/>
  <c r="AY41" i="8" s="1"/>
  <c r="Q41" i="6"/>
  <c r="AU41" i="8" s="1"/>
  <c r="L41" i="6"/>
  <c r="AA41" i="8" s="1"/>
  <c r="P41" i="6"/>
  <c r="AQ41" i="8" s="1"/>
  <c r="O41" i="6"/>
  <c r="AM41" i="8" s="1"/>
  <c r="M41" i="6"/>
  <c r="AE41" i="8" s="1"/>
  <c r="O21" i="6"/>
  <c r="K40" i="6"/>
  <c r="W40" i="8" s="1"/>
  <c r="K209" i="8"/>
  <c r="N94" i="6"/>
  <c r="AI94" i="8" s="1"/>
  <c r="P68" i="6"/>
  <c r="AQ68" i="8" s="1"/>
  <c r="L100" i="6"/>
  <c r="AA100" i="8" s="1"/>
  <c r="R96" i="6"/>
  <c r="AY96" i="8" s="1"/>
  <c r="F95" i="8"/>
  <c r="D232" i="8"/>
  <c r="F232" i="6"/>
  <c r="M232" i="6" s="1"/>
  <c r="AE232" i="8" s="1"/>
  <c r="P27" i="6"/>
  <c r="AQ27" i="8" s="1"/>
  <c r="AQ195" i="8"/>
  <c r="N86" i="6"/>
  <c r="AI86" i="8" s="1"/>
  <c r="O72" i="6"/>
  <c r="AM72" i="8" s="1"/>
  <c r="M230" i="6"/>
  <c r="AE230" i="8" s="1"/>
  <c r="W202" i="8"/>
  <c r="F214" i="6"/>
  <c r="N214" i="6"/>
  <c r="AI214" i="8" s="1"/>
  <c r="E214" i="6"/>
  <c r="D214" i="8"/>
  <c r="R214" i="6"/>
  <c r="AY214" i="8" s="1"/>
  <c r="K214" i="6"/>
  <c r="W214" i="8" s="1"/>
  <c r="L214" i="6"/>
  <c r="AA214" i="8" s="1"/>
  <c r="G214" i="6"/>
  <c r="G214" i="8" s="1"/>
  <c r="Q214" i="6"/>
  <c r="AU214" i="8" s="1"/>
  <c r="O214" i="6"/>
  <c r="AM214" i="8" s="1"/>
  <c r="M214" i="6"/>
  <c r="AE214" i="8" s="1"/>
  <c r="I214" i="6"/>
  <c r="O214" i="8" s="1"/>
  <c r="H214" i="6"/>
  <c r="K214" i="8" s="1"/>
  <c r="J214" i="6"/>
  <c r="S214" i="8" s="1"/>
  <c r="P214" i="6"/>
  <c r="AQ214" i="8" s="1"/>
  <c r="F67" i="8"/>
  <c r="H88" i="6"/>
  <c r="K88" i="8" s="1"/>
  <c r="M138" i="6"/>
  <c r="AE138" i="8" s="1"/>
  <c r="O138" i="6"/>
  <c r="AM138" i="8" s="1"/>
  <c r="P150" i="6"/>
  <c r="AQ150" i="8" s="1"/>
  <c r="R138" i="6"/>
  <c r="AY138" i="8" s="1"/>
  <c r="R150" i="6"/>
  <c r="AY150" i="8" s="1"/>
  <c r="M150" i="6"/>
  <c r="AE150" i="8" s="1"/>
  <c r="L150" i="6"/>
  <c r="AA150" i="8" s="1"/>
  <c r="P138" i="6"/>
  <c r="AQ138" i="8" s="1"/>
  <c r="O150" i="6"/>
  <c r="AM150" i="8" s="1"/>
  <c r="Q138" i="6"/>
  <c r="AU138" i="8" s="1"/>
  <c r="N138" i="6"/>
  <c r="AI138" i="8" s="1"/>
  <c r="L138" i="6"/>
  <c r="AA138" i="8" s="1"/>
  <c r="Q150" i="6"/>
  <c r="AU150" i="8" s="1"/>
  <c r="N150" i="6"/>
  <c r="AI150" i="8" s="1"/>
  <c r="D244" i="6"/>
  <c r="F236" i="6"/>
  <c r="R236" i="6" s="1"/>
  <c r="D236" i="8"/>
  <c r="Q236" i="6"/>
  <c r="F93" i="8"/>
  <c r="J29" i="6"/>
  <c r="S29" i="8" s="1"/>
  <c r="G21" i="8"/>
  <c r="I40" i="6"/>
  <c r="O40" i="8" s="1"/>
  <c r="D11" i="486"/>
  <c r="AA209" i="8"/>
  <c r="Q94" i="6"/>
  <c r="AU94" i="8" s="1"/>
  <c r="Q68" i="6"/>
  <c r="AU68" i="8" s="1"/>
  <c r="R100" i="6"/>
  <c r="AY100" i="8" s="1"/>
  <c r="Q96" i="6"/>
  <c r="AU96" i="8" s="1"/>
  <c r="D279" i="8"/>
  <c r="F27" i="8"/>
  <c r="D280" i="8"/>
  <c r="R86" i="6"/>
  <c r="AY86" i="8" s="1"/>
  <c r="R72" i="6"/>
  <c r="AY72" i="8" s="1"/>
  <c r="N230" i="6"/>
  <c r="AI230" i="8" s="1"/>
  <c r="O85" i="6"/>
  <c r="AM85" i="8" s="1"/>
  <c r="G82" i="6"/>
  <c r="D217" i="8"/>
  <c r="F217" i="6"/>
  <c r="N217" i="6" s="1"/>
  <c r="AI217" i="8" s="1"/>
  <c r="AU202" i="8"/>
  <c r="D12" i="486"/>
  <c r="N99" i="6"/>
  <c r="AI99" i="8" s="1"/>
  <c r="G67" i="8"/>
  <c r="Q61" i="6"/>
  <c r="AU61" i="8" s="1"/>
  <c r="I22" i="6"/>
  <c r="O22" i="8" s="1"/>
  <c r="F22" i="8"/>
  <c r="P29" i="6"/>
  <c r="AQ29" i="8" s="1"/>
  <c r="AY21" i="8"/>
  <c r="F21" i="8"/>
  <c r="D42" i="8"/>
  <c r="D55" i="8"/>
  <c r="D281" i="8"/>
  <c r="AI209" i="8"/>
  <c r="F229" i="6"/>
  <c r="Q229" i="6" s="1"/>
  <c r="AU229" i="8" s="1"/>
  <c r="D229" i="8"/>
  <c r="I229" i="6"/>
  <c r="O229" i="8" s="1"/>
  <c r="N229" i="6"/>
  <c r="AI229" i="8" s="1"/>
  <c r="G229" i="6"/>
  <c r="G229" i="8" s="1"/>
  <c r="R229" i="6"/>
  <c r="AY229" i="8" s="1"/>
  <c r="J229" i="6"/>
  <c r="S229" i="8" s="1"/>
  <c r="H229" i="6"/>
  <c r="K229" i="8" s="1"/>
  <c r="F60" i="8"/>
  <c r="D63" i="8"/>
  <c r="L94" i="6"/>
  <c r="AA94" i="8" s="1"/>
  <c r="R68" i="6"/>
  <c r="AY68" i="8" s="1"/>
  <c r="P96" i="6"/>
  <c r="AQ96" i="8" s="1"/>
  <c r="F226" i="6"/>
  <c r="N226" i="6" s="1"/>
  <c r="AI226" i="8" s="1"/>
  <c r="D226" i="8"/>
  <c r="O27" i="8"/>
  <c r="I280" i="6"/>
  <c r="I136" i="6" s="1"/>
  <c r="I279" i="6"/>
  <c r="P72" i="6"/>
  <c r="AQ72" i="8" s="1"/>
  <c r="F84" i="8"/>
  <c r="D246" i="2"/>
  <c r="D246" i="65" s="1"/>
  <c r="O61" i="6"/>
  <c r="AM61" i="8" s="1"/>
  <c r="R99" i="6"/>
  <c r="AY99" i="8" s="1"/>
  <c r="F62" i="8"/>
  <c r="J67" i="6"/>
  <c r="P88" i="6"/>
  <c r="AQ88" i="8" s="1"/>
  <c r="M99" i="6"/>
  <c r="AE99" i="8" s="1"/>
  <c r="P75" i="6"/>
  <c r="AQ75" i="8" s="1"/>
  <c r="L61" i="6"/>
  <c r="AA61" i="8" s="1"/>
  <c r="L73" i="6"/>
  <c r="AA73" i="8" s="1"/>
  <c r="O67" i="6"/>
  <c r="L88" i="6"/>
  <c r="AA88" i="8" s="1"/>
  <c r="Q79" i="6"/>
  <c r="AU79" i="8" s="1"/>
  <c r="I74" i="6"/>
  <c r="O74" i="8" s="1"/>
  <c r="N22" i="6"/>
  <c r="AI22" i="8" s="1"/>
  <c r="R39" i="6"/>
  <c r="AY39" i="8" s="1"/>
  <c r="K70" i="6"/>
  <c r="W70" i="8" s="1"/>
  <c r="E70" i="8" s="1"/>
  <c r="M29" i="6"/>
  <c r="AE29" i="8" s="1"/>
  <c r="Q21" i="6"/>
  <c r="G40" i="6"/>
  <c r="G282" i="6" s="1"/>
  <c r="O213" i="6"/>
  <c r="AM213" i="8" s="1"/>
  <c r="O83" i="6"/>
  <c r="AM83" i="8" s="1"/>
  <c r="F94" i="8"/>
  <c r="I68" i="6"/>
  <c r="O68" i="8" s="1"/>
  <c r="O96" i="6"/>
  <c r="AM96" i="8" s="1"/>
  <c r="D228" i="8"/>
  <c r="F228" i="6"/>
  <c r="J228" i="6" s="1"/>
  <c r="S228" i="8" s="1"/>
  <c r="R228" i="6"/>
  <c r="AY228" i="8" s="1"/>
  <c r="Q228" i="6"/>
  <c r="AU228" i="8" s="1"/>
  <c r="H228" i="6"/>
  <c r="K228" i="8" s="1"/>
  <c r="M228" i="6"/>
  <c r="AE228" i="8" s="1"/>
  <c r="K228" i="6"/>
  <c r="W228" i="8" s="1"/>
  <c r="P69" i="6"/>
  <c r="AQ69" i="8" s="1"/>
  <c r="H27" i="6"/>
  <c r="R148" i="6"/>
  <c r="AY148" i="8" s="1"/>
  <c r="L147" i="6"/>
  <c r="L148" i="6"/>
  <c r="AA148" i="8" s="1"/>
  <c r="N131" i="6"/>
  <c r="P148" i="6"/>
  <c r="AQ148" i="8" s="1"/>
  <c r="L149" i="6"/>
  <c r="AA149" i="8" s="1"/>
  <c r="N148" i="6"/>
  <c r="AI148" i="8" s="1"/>
  <c r="M148" i="6"/>
  <c r="AE148" i="8" s="1"/>
  <c r="O148" i="6"/>
  <c r="AM148" i="8" s="1"/>
  <c r="Q148" i="6"/>
  <c r="AU148" i="8" s="1"/>
  <c r="O147" i="6"/>
  <c r="N147" i="6"/>
  <c r="R147" i="6"/>
  <c r="M147" i="6"/>
  <c r="M137" i="6"/>
  <c r="AE137" i="8" s="1"/>
  <c r="Q147" i="6"/>
  <c r="R104" i="6"/>
  <c r="O137" i="6"/>
  <c r="AM137" i="8" s="1"/>
  <c r="Q104" i="6"/>
  <c r="L137" i="6"/>
  <c r="AA137" i="8" s="1"/>
  <c r="Q131" i="6"/>
  <c r="R149" i="6"/>
  <c r="AY149" i="8" s="1"/>
  <c r="N104" i="6"/>
  <c r="R131" i="6"/>
  <c r="P104" i="6"/>
  <c r="P131" i="6"/>
  <c r="M104" i="6"/>
  <c r="N137" i="6"/>
  <c r="AI137" i="8" s="1"/>
  <c r="O104" i="6"/>
  <c r="O149" i="6"/>
  <c r="AM149" i="8" s="1"/>
  <c r="R137" i="6"/>
  <c r="AY137" i="8" s="1"/>
  <c r="L131" i="6"/>
  <c r="P147" i="6"/>
  <c r="N149" i="6"/>
  <c r="AI149" i="8" s="1"/>
  <c r="P137" i="6"/>
  <c r="AQ137" i="8" s="1"/>
  <c r="Q149" i="6"/>
  <c r="AU149" i="8" s="1"/>
  <c r="L104" i="6"/>
  <c r="Q137" i="6"/>
  <c r="AU137" i="8" s="1"/>
  <c r="O131" i="6"/>
  <c r="P149" i="6"/>
  <c r="AQ149" i="8" s="1"/>
  <c r="M131" i="6"/>
  <c r="M149" i="6"/>
  <c r="AE149" i="8" s="1"/>
  <c r="D227" i="8"/>
  <c r="F227" i="6"/>
  <c r="K227" i="6" s="1"/>
  <c r="W227" i="8" s="1"/>
  <c r="H227" i="6"/>
  <c r="K227" i="8" s="1"/>
  <c r="J227" i="6"/>
  <c r="S227" i="8" s="1"/>
  <c r="L86" i="6"/>
  <c r="AA86" i="8" s="1"/>
  <c r="F86" i="8"/>
  <c r="G231" i="6"/>
  <c r="Q72" i="6"/>
  <c r="AU72" i="8" s="1"/>
  <c r="Q230" i="6"/>
  <c r="AU230" i="8" s="1"/>
  <c r="M84" i="6"/>
  <c r="AE84" i="8" s="1"/>
  <c r="G85" i="6"/>
  <c r="P82" i="6"/>
  <c r="AQ82" i="8" s="1"/>
  <c r="K241" i="6"/>
  <c r="W241" i="8" s="1"/>
  <c r="P241" i="6"/>
  <c r="AQ241" i="8" s="1"/>
  <c r="E241" i="6"/>
  <c r="H241" i="6"/>
  <c r="K241" i="8" s="1"/>
  <c r="Q241" i="6"/>
  <c r="AU241" i="8" s="1"/>
  <c r="N241" i="6"/>
  <c r="AI241" i="8" s="1"/>
  <c r="F241" i="6"/>
  <c r="M241" i="6"/>
  <c r="AE241" i="8" s="1"/>
  <c r="J241" i="6"/>
  <c r="S241" i="8" s="1"/>
  <c r="G241" i="6"/>
  <c r="G241" i="8" s="1"/>
  <c r="O241" i="6"/>
  <c r="AM241" i="8" s="1"/>
  <c r="R241" i="6"/>
  <c r="AY241" i="8" s="1"/>
  <c r="I241" i="6"/>
  <c r="O241" i="8" s="1"/>
  <c r="L241" i="6"/>
  <c r="AA241" i="8" s="1"/>
  <c r="D241" i="8"/>
  <c r="AM202" i="8"/>
  <c r="D101" i="6"/>
  <c r="F97" i="6"/>
  <c r="D97" i="8"/>
  <c r="O97" i="6"/>
  <c r="AM97" i="8" s="1"/>
  <c r="R97" i="6"/>
  <c r="AY97" i="8" s="1"/>
  <c r="N97" i="6"/>
  <c r="AI97" i="8" s="1"/>
  <c r="L97" i="6"/>
  <c r="AA97" i="8" s="1"/>
  <c r="M97" i="6"/>
  <c r="AE97" i="8" s="1"/>
  <c r="F99" i="8"/>
  <c r="D215" i="8"/>
  <c r="F215" i="6"/>
  <c r="L215" i="6" s="1"/>
  <c r="AA215" i="8" s="1"/>
  <c r="O215" i="6"/>
  <c r="AM215" i="8" s="1"/>
  <c r="N61" i="6"/>
  <c r="AI61" i="8" s="1"/>
  <c r="L67" i="6"/>
  <c r="J88" i="6"/>
  <c r="S88" i="8" s="1"/>
  <c r="G22" i="6"/>
  <c r="F77" i="8"/>
  <c r="I29" i="6"/>
  <c r="O29" i="8" s="1"/>
  <c r="J21" i="6"/>
  <c r="F80" i="8"/>
  <c r="J40" i="6"/>
  <c r="S40" i="8" s="1"/>
  <c r="F209" i="8"/>
  <c r="E209" i="8"/>
  <c r="D240" i="8"/>
  <c r="F240" i="6"/>
  <c r="R240" i="6" s="1"/>
  <c r="AY240" i="8" s="1"/>
  <c r="P240" i="6"/>
  <c r="AQ240" i="8" s="1"/>
  <c r="L213" i="6"/>
  <c r="AA213" i="8" s="1"/>
  <c r="K68" i="6"/>
  <c r="W68" i="8" s="1"/>
  <c r="L96" i="6"/>
  <c r="AA96" i="8" s="1"/>
  <c r="N27" i="6"/>
  <c r="AI27" i="8" s="1"/>
  <c r="R136" i="6"/>
  <c r="AY136" i="8" s="1"/>
  <c r="L136" i="6"/>
  <c r="AA136" i="8" s="1"/>
  <c r="Q136" i="6"/>
  <c r="AU136" i="8" s="1"/>
  <c r="M136" i="6"/>
  <c r="AE136" i="8" s="1"/>
  <c r="N136" i="6"/>
  <c r="AI136" i="8" s="1"/>
  <c r="P136" i="6"/>
  <c r="AQ136" i="8" s="1"/>
  <c r="O136" i="6"/>
  <c r="AM136" i="8" s="1"/>
  <c r="K86" i="6"/>
  <c r="W86" i="8" s="1"/>
  <c r="H231" i="6"/>
  <c r="K231" i="8" s="1"/>
  <c r="L72" i="6"/>
  <c r="AA72" i="8" s="1"/>
  <c r="I230" i="6"/>
  <c r="O230" i="8" s="1"/>
  <c r="K84" i="6"/>
  <c r="W84" i="8" s="1"/>
  <c r="N85" i="6"/>
  <c r="AI85" i="8" s="1"/>
  <c r="H82" i="6"/>
  <c r="K82" i="8" s="1"/>
  <c r="AA202" i="8"/>
  <c r="F203" i="6"/>
  <c r="O203" i="6" s="1"/>
  <c r="AM203" i="8" s="1"/>
  <c r="D203" i="8"/>
  <c r="AA21" i="8"/>
  <c r="D248" i="2"/>
  <c r="G209" i="8"/>
  <c r="F213" i="8"/>
  <c r="M60" i="6"/>
  <c r="M68" i="6"/>
  <c r="AE68" i="8" s="1"/>
  <c r="M96" i="6"/>
  <c r="AE96" i="8" s="1"/>
  <c r="L95" i="6"/>
  <c r="AA95" i="8" s="1"/>
  <c r="F69" i="8"/>
  <c r="G27" i="6"/>
  <c r="Q225" i="6"/>
  <c r="AU225" i="8" s="1"/>
  <c r="D225" i="8"/>
  <c r="F225" i="6"/>
  <c r="I225" i="6" s="1"/>
  <c r="O225" i="8" s="1"/>
  <c r="N225" i="6"/>
  <c r="AI225" i="8" s="1"/>
  <c r="G225" i="6"/>
  <c r="G225" i="8" s="1"/>
  <c r="O225" i="6"/>
  <c r="AM225" i="8" s="1"/>
  <c r="M225" i="6"/>
  <c r="AE225" i="8" s="1"/>
  <c r="H225" i="6"/>
  <c r="K225" i="8" s="1"/>
  <c r="P225" i="6"/>
  <c r="AQ225" i="8" s="1"/>
  <c r="L225" i="6"/>
  <c r="AA225" i="8" s="1"/>
  <c r="K225" i="6"/>
  <c r="W225" i="8" s="1"/>
  <c r="O86" i="6"/>
  <c r="AM86" i="8" s="1"/>
  <c r="F212" i="6"/>
  <c r="M212" i="6" s="1"/>
  <c r="AE212" i="8" s="1"/>
  <c r="D212" i="8"/>
  <c r="Q231" i="6"/>
  <c r="AU231" i="8" s="1"/>
  <c r="P230" i="6"/>
  <c r="AQ230" i="8" s="1"/>
  <c r="P85" i="6"/>
  <c r="AQ85" i="8" s="1"/>
  <c r="I82" i="6"/>
  <c r="O82" i="8" s="1"/>
  <c r="K202" i="8"/>
  <c r="F218" i="6"/>
  <c r="N218" i="6" s="1"/>
  <c r="AI218" i="8" s="1"/>
  <c r="D218" i="8"/>
  <c r="O218" i="6"/>
  <c r="AM218" i="8" s="1"/>
  <c r="L218" i="6"/>
  <c r="AA218" i="8" s="1"/>
  <c r="M67" i="6"/>
  <c r="F88" i="8"/>
  <c r="L22" i="6"/>
  <c r="AA22" i="8" s="1"/>
  <c r="W39" i="8"/>
  <c r="K282" i="6"/>
  <c r="F237" i="6"/>
  <c r="N237" i="6" s="1"/>
  <c r="AI237" i="8" s="1"/>
  <c r="D237" i="8"/>
  <c r="D205" i="8"/>
  <c r="F205" i="6"/>
  <c r="P205" i="6" s="1"/>
  <c r="AQ205" i="8" s="1"/>
  <c r="AQ93" i="8"/>
  <c r="L29" i="6"/>
  <c r="AA29" i="8" s="1"/>
  <c r="H21" i="6"/>
  <c r="H40" i="6"/>
  <c r="K40" i="8" s="1"/>
  <c r="AE209" i="8"/>
  <c r="R60" i="6"/>
  <c r="O68" i="6"/>
  <c r="AM68" i="8" s="1"/>
  <c r="N96" i="6"/>
  <c r="AI96" i="8" s="1"/>
  <c r="P95" i="6"/>
  <c r="AQ95" i="8" s="1"/>
  <c r="D90" i="6"/>
  <c r="D107" i="6" s="1"/>
  <c r="F89" i="6"/>
  <c r="L89" i="6" s="1"/>
  <c r="AA89" i="8" s="1"/>
  <c r="D89" i="8"/>
  <c r="D90" i="8" s="1"/>
  <c r="N89" i="6"/>
  <c r="AI89" i="8" s="1"/>
  <c r="Q89" i="6"/>
  <c r="AU89" i="8" s="1"/>
  <c r="M89" i="6"/>
  <c r="AE89" i="8" s="1"/>
  <c r="O89" i="6"/>
  <c r="AM89" i="8" s="1"/>
  <c r="F238" i="6"/>
  <c r="M238" i="6" s="1"/>
  <c r="AE238" i="8" s="1"/>
  <c r="D238" i="8"/>
  <c r="P238" i="6"/>
  <c r="AQ238" i="8" s="1"/>
  <c r="O238" i="6"/>
  <c r="AM238" i="8" s="1"/>
  <c r="Q238" i="6"/>
  <c r="AU238" i="8" s="1"/>
  <c r="R238" i="6"/>
  <c r="AY238" i="8" s="1"/>
  <c r="N238" i="6"/>
  <c r="AI238" i="8" s="1"/>
  <c r="L238" i="6"/>
  <c r="AA238" i="8" s="1"/>
  <c r="L27" i="6"/>
  <c r="AA27" i="8" s="1"/>
  <c r="D224" i="8"/>
  <c r="F224" i="6"/>
  <c r="Q224" i="6" s="1"/>
  <c r="AU224" i="8" s="1"/>
  <c r="J224" i="6"/>
  <c r="S224" i="8" s="1"/>
  <c r="M224" i="6"/>
  <c r="AE224" i="8" s="1"/>
  <c r="G224" i="6"/>
  <c r="G224" i="8" s="1"/>
  <c r="O224" i="6"/>
  <c r="AM224" i="8" s="1"/>
  <c r="K224" i="6"/>
  <c r="W224" i="8" s="1"/>
  <c r="N224" i="6"/>
  <c r="AI224" i="8" s="1"/>
  <c r="P224" i="6"/>
  <c r="AQ224" i="8" s="1"/>
  <c r="M86" i="6"/>
  <c r="AE86" i="8" s="1"/>
  <c r="J231" i="6"/>
  <c r="S231" i="8" s="1"/>
  <c r="F72" i="8"/>
  <c r="J230" i="6"/>
  <c r="S230" i="8" s="1"/>
  <c r="Q85" i="6"/>
  <c r="AU85" i="8" s="1"/>
  <c r="F85" i="8"/>
  <c r="N82" i="6"/>
  <c r="AI82" i="8" s="1"/>
  <c r="AI202" i="8"/>
  <c r="D220" i="8"/>
  <c r="F220" i="6"/>
  <c r="G220" i="6" s="1"/>
  <c r="G220" i="8" s="1"/>
  <c r="K220" i="6"/>
  <c r="W220" i="8" s="1"/>
  <c r="P220" i="6"/>
  <c r="AQ220" i="8" s="1"/>
  <c r="F61" i="8"/>
  <c r="W67" i="8"/>
  <c r="AU93" i="8"/>
  <c r="AI21" i="8"/>
  <c r="S209" i="8"/>
  <c r="Q60" i="6"/>
  <c r="D216" i="8"/>
  <c r="F216" i="6"/>
  <c r="L216" i="6" s="1"/>
  <c r="AA216" i="8" s="1"/>
  <c r="P216" i="6"/>
  <c r="AQ216" i="8" s="1"/>
  <c r="O216" i="6"/>
  <c r="AM216" i="8" s="1"/>
  <c r="R216" i="6"/>
  <c r="AY216" i="8" s="1"/>
  <c r="E98" i="8"/>
  <c r="F98" i="8"/>
  <c r="M100" i="6"/>
  <c r="AE100" i="8" s="1"/>
  <c r="N95" i="6"/>
  <c r="AI95" i="8" s="1"/>
  <c r="R82" i="6"/>
  <c r="AY82" i="8" s="1"/>
  <c r="D206" i="6"/>
  <c r="G202" i="8"/>
  <c r="Q88" i="6"/>
  <c r="AU88" i="8" s="1"/>
  <c r="K88" i="6"/>
  <c r="W88" i="8" s="1"/>
  <c r="K39" i="8"/>
  <c r="AM93" i="8"/>
  <c r="O29" i="6"/>
  <c r="AM29" i="8" s="1"/>
  <c r="F29" i="8"/>
  <c r="O21" i="8"/>
  <c r="D233" i="6"/>
  <c r="AM209" i="8"/>
  <c r="D9" i="486"/>
  <c r="O60" i="6"/>
  <c r="R94" i="6"/>
  <c r="AY94" i="8" s="1"/>
  <c r="L68" i="6"/>
  <c r="AA68" i="8" s="1"/>
  <c r="F68" i="8"/>
  <c r="O100" i="6"/>
  <c r="AM100" i="8" s="1"/>
  <c r="D243" i="8"/>
  <c r="F243" i="6"/>
  <c r="N243" i="6" s="1"/>
  <c r="AI243" i="8" s="1"/>
  <c r="Q243" i="6"/>
  <c r="AU243" i="8" s="1"/>
  <c r="M243" i="6"/>
  <c r="AE243" i="8" s="1"/>
  <c r="F96" i="8"/>
  <c r="O95" i="6"/>
  <c r="AM95" i="8" s="1"/>
  <c r="Q27" i="6"/>
  <c r="AU27" i="8" s="1"/>
  <c r="Q86" i="6"/>
  <c r="AU86" i="8" s="1"/>
  <c r="D287" i="2"/>
  <c r="D55" i="65"/>
  <c r="O56" i="2"/>
  <c r="F230" i="8"/>
  <c r="S202" i="8"/>
  <c r="AQ202" i="8"/>
  <c r="D282" i="8"/>
  <c r="F39" i="8"/>
  <c r="F28" i="8"/>
  <c r="E28" i="8"/>
  <c r="P62" i="6"/>
  <c r="AQ62" i="8" s="1"/>
  <c r="D318" i="65"/>
  <c r="H67" i="6"/>
  <c r="N88" i="6"/>
  <c r="AI88" i="8" s="1"/>
  <c r="F79" i="8"/>
  <c r="O22" i="6"/>
  <c r="AM22" i="8" s="1"/>
  <c r="L39" i="6"/>
  <c r="AA39" i="8" s="1"/>
  <c r="E81" i="6"/>
  <c r="F81" i="8"/>
  <c r="N93" i="6"/>
  <c r="K29" i="6"/>
  <c r="W29" i="8" s="1"/>
  <c r="M21" i="6"/>
  <c r="M40" i="6"/>
  <c r="AE40" i="8" s="1"/>
  <c r="F40" i="8"/>
  <c r="AQ209" i="8"/>
  <c r="O209" i="8"/>
  <c r="G213" i="6"/>
  <c r="D10" i="486"/>
  <c r="L60" i="6"/>
  <c r="D115" i="65"/>
  <c r="D288" i="2"/>
  <c r="D268" i="2"/>
  <c r="O116" i="2"/>
  <c r="P94" i="6"/>
  <c r="AQ94" i="8" s="1"/>
  <c r="G68" i="6"/>
  <c r="Q100" i="6"/>
  <c r="AU100" i="8" s="1"/>
  <c r="D204" i="8"/>
  <c r="D206" i="8" s="1"/>
  <c r="F204" i="6"/>
  <c r="P204" i="6" s="1"/>
  <c r="AQ204" i="8" s="1"/>
  <c r="E87" i="6"/>
  <c r="F87" i="8"/>
  <c r="R95" i="6"/>
  <c r="AY95" i="8" s="1"/>
  <c r="R27" i="6"/>
  <c r="AY27" i="8" s="1"/>
  <c r="G86" i="6"/>
  <c r="F223" i="6"/>
  <c r="K223" i="6" s="1"/>
  <c r="W223" i="8" s="1"/>
  <c r="D223" i="8"/>
  <c r="O223" i="6"/>
  <c r="AM223" i="8" s="1"/>
  <c r="P223" i="6"/>
  <c r="AQ223" i="8" s="1"/>
  <c r="H223" i="6"/>
  <c r="K223" i="8" s="1"/>
  <c r="R223" i="6"/>
  <c r="AY223" i="8" s="1"/>
  <c r="M223" i="6"/>
  <c r="AE223" i="8" s="1"/>
  <c r="L223" i="6"/>
  <c r="AA223" i="8" s="1"/>
  <c r="O202" i="8"/>
  <c r="E202" i="8"/>
  <c r="F202" i="8"/>
  <c r="AQ67" i="8"/>
  <c r="F75" i="8"/>
  <c r="I67" i="6"/>
  <c r="I75" i="6"/>
  <c r="O75" i="8" s="1"/>
  <c r="N62" i="6"/>
  <c r="AI62" i="8" s="1"/>
  <c r="Q99" i="6"/>
  <c r="AU99" i="8" s="1"/>
  <c r="O75" i="6"/>
  <c r="AM75" i="8" s="1"/>
  <c r="F73" i="8"/>
  <c r="R67" i="6"/>
  <c r="O88" i="6"/>
  <c r="AM88" i="8" s="1"/>
  <c r="R74" i="6"/>
  <c r="AY74" i="8" s="1"/>
  <c r="K22" i="6"/>
  <c r="W22" i="8" s="1"/>
  <c r="J39" i="6"/>
  <c r="E70" i="6"/>
  <c r="F70" i="8"/>
  <c r="Q77" i="6"/>
  <c r="AU77" i="8" s="1"/>
  <c r="R93" i="6"/>
  <c r="Q29" i="6"/>
  <c r="AU29" i="8" s="1"/>
  <c r="D55" i="6"/>
  <c r="P21" i="6"/>
  <c r="G80" i="6"/>
  <c r="N40" i="6"/>
  <c r="AI40" i="8" s="1"/>
  <c r="AY209" i="8"/>
  <c r="AU209" i="8"/>
  <c r="P213" i="6"/>
  <c r="AQ213" i="8" s="1"/>
  <c r="F83" i="8"/>
  <c r="D239" i="8"/>
  <c r="F239" i="6"/>
  <c r="Q239" i="6" s="1"/>
  <c r="AU239" i="8" s="1"/>
  <c r="L239" i="6"/>
  <c r="AA239" i="8" s="1"/>
  <c r="M239" i="6"/>
  <c r="AE239" i="8" s="1"/>
  <c r="N239" i="6"/>
  <c r="AI239" i="8" s="1"/>
  <c r="H69" i="6"/>
  <c r="K69" i="8" s="1"/>
  <c r="J27" i="6"/>
  <c r="D107" i="65"/>
  <c r="O108" i="2"/>
  <c r="I86" i="6"/>
  <c r="O86" i="8" s="1"/>
  <c r="F231" i="8"/>
  <c r="R230" i="6"/>
  <c r="AY230" i="8" s="1"/>
  <c r="K82" i="6"/>
  <c r="W82" i="8" s="1"/>
  <c r="AY202" i="8"/>
  <c r="D319" i="2"/>
  <c r="D319" i="65" s="1"/>
  <c r="L33" i="8"/>
  <c r="AN163" i="8"/>
  <c r="AG190" i="8"/>
  <c r="BB38" i="8"/>
  <c r="AB185" i="8"/>
  <c r="P35" i="8"/>
  <c r="AT18" i="8"/>
  <c r="U121" i="8"/>
  <c r="M126" i="8"/>
  <c r="AT26" i="8"/>
  <c r="X133" i="8"/>
  <c r="AP124" i="8"/>
  <c r="AK35" i="8"/>
  <c r="AV127" i="8"/>
  <c r="X132" i="8"/>
  <c r="AD178" i="8"/>
  <c r="AN31" i="8"/>
  <c r="AS35" i="8"/>
  <c r="I125" i="8"/>
  <c r="AG37" i="8"/>
  <c r="T175" i="8"/>
  <c r="X178" i="8"/>
  <c r="AG169" i="8"/>
  <c r="AV177" i="8"/>
  <c r="R23" i="8"/>
  <c r="J120" i="8"/>
  <c r="U139" i="8"/>
  <c r="AC34" i="8"/>
  <c r="AR151" i="8"/>
  <c r="AW140" i="8"/>
  <c r="N135" i="8"/>
  <c r="AR190" i="8"/>
  <c r="M38" i="8"/>
  <c r="AJ192" i="8"/>
  <c r="R121" i="8"/>
  <c r="AP141" i="8"/>
  <c r="V168" i="8"/>
  <c r="AO151" i="8"/>
  <c r="BA23" i="8"/>
  <c r="AK140" i="8"/>
  <c r="BB37" i="8"/>
  <c r="BA187" i="8"/>
  <c r="AP120" i="8"/>
  <c r="AP168" i="8"/>
  <c r="AV185" i="8"/>
  <c r="AT184" i="8"/>
  <c r="V37" i="8"/>
  <c r="L162" i="8"/>
  <c r="AB141" i="8"/>
  <c r="Y164" i="8"/>
  <c r="AZ31" i="8"/>
  <c r="BA163" i="8"/>
  <c r="AS135" i="8"/>
  <c r="L23" i="8"/>
  <c r="AD164" i="8"/>
  <c r="BA192" i="8"/>
  <c r="AG186" i="8"/>
  <c r="AH124" i="8"/>
  <c r="AT112" i="8"/>
  <c r="AN127" i="8"/>
  <c r="AH146" i="8"/>
  <c r="AX140" i="8"/>
  <c r="AL164" i="8"/>
  <c r="AT125" i="8"/>
  <c r="I162" i="8"/>
  <c r="AZ169" i="8"/>
  <c r="AP20" i="8"/>
  <c r="AV134" i="8"/>
  <c r="AZ160" i="8"/>
  <c r="AO18" i="8"/>
  <c r="H34" i="8"/>
  <c r="R34" i="8"/>
  <c r="AL111" i="8"/>
  <c r="Q124" i="8"/>
  <c r="AP163" i="8"/>
  <c r="H177" i="8"/>
  <c r="AJ19" i="8"/>
  <c r="AX23" i="8"/>
  <c r="AT192" i="8"/>
  <c r="J152" i="8"/>
  <c r="AX152" i="8"/>
  <c r="AO163" i="8"/>
  <c r="U19" i="8"/>
  <c r="L112" i="8"/>
  <c r="BA171" i="8"/>
  <c r="AX37" i="8"/>
  <c r="U35" i="8"/>
  <c r="AK120" i="8"/>
  <c r="AZ37" i="8"/>
  <c r="AL160" i="8"/>
  <c r="N121" i="8"/>
  <c r="AR141" i="8"/>
  <c r="T127" i="8"/>
  <c r="AP175" i="8"/>
  <c r="I126" i="8"/>
  <c r="AF127" i="8"/>
  <c r="AW146" i="8"/>
  <c r="AO152" i="8"/>
  <c r="AF18" i="8"/>
  <c r="U31" i="8"/>
  <c r="AJ153" i="8"/>
  <c r="AZ23" i="8"/>
  <c r="AL171" i="8"/>
  <c r="AJ26" i="8"/>
  <c r="BA164" i="8"/>
  <c r="I120" i="8"/>
  <c r="X37" i="8"/>
  <c r="P33" i="8"/>
  <c r="AF152" i="8"/>
  <c r="R160" i="8"/>
  <c r="BA140" i="8"/>
  <c r="AL175" i="8"/>
  <c r="AK175" i="8"/>
  <c r="Y23" i="8"/>
  <c r="Q23" i="8"/>
  <c r="P124" i="8"/>
  <c r="BA120" i="8"/>
  <c r="X111" i="8"/>
  <c r="AG161" i="8"/>
  <c r="AC162" i="8"/>
  <c r="AN126" i="8"/>
  <c r="I36" i="8"/>
  <c r="J161" i="8"/>
  <c r="X135" i="8"/>
  <c r="AN32" i="8"/>
  <c r="AV169" i="8"/>
  <c r="Q132" i="8"/>
  <c r="I123" i="8"/>
  <c r="I31" i="8"/>
  <c r="AW38" i="8"/>
  <c r="R135" i="8"/>
  <c r="AV20" i="8"/>
  <c r="Y124" i="8"/>
  <c r="AX175" i="8"/>
  <c r="Z132" i="8"/>
  <c r="AZ164" i="8"/>
  <c r="X170" i="8"/>
  <c r="J20" i="8"/>
  <c r="AD120" i="8"/>
  <c r="AF139" i="8"/>
  <c r="AW36" i="8"/>
  <c r="AR126" i="8"/>
  <c r="Y122" i="8"/>
  <c r="U32" i="8"/>
  <c r="AS140" i="8"/>
  <c r="AL169" i="8"/>
  <c r="AG164" i="8"/>
  <c r="AS38" i="8"/>
  <c r="AZ132" i="8"/>
  <c r="AT124" i="8"/>
  <c r="AX18" i="8"/>
  <c r="AX127" i="8"/>
  <c r="BA162" i="8"/>
  <c r="V126" i="8"/>
  <c r="AK178" i="8"/>
  <c r="T169" i="8"/>
  <c r="Z139" i="8"/>
  <c r="BB111" i="8"/>
  <c r="AH126" i="8"/>
  <c r="AG170" i="8"/>
  <c r="AB146" i="8"/>
  <c r="AW126" i="8"/>
  <c r="Z18" i="8"/>
  <c r="AD26" i="8"/>
  <c r="T177" i="8"/>
  <c r="AP122" i="8"/>
  <c r="AZ175" i="8"/>
  <c r="X18" i="8"/>
  <c r="U169" i="8"/>
  <c r="H175" i="8"/>
  <c r="AG23" i="8"/>
  <c r="Z160" i="8"/>
  <c r="AD152" i="8"/>
  <c r="AX164" i="8"/>
  <c r="BA125" i="8"/>
  <c r="AZ193" i="8"/>
  <c r="AL124" i="8"/>
  <c r="N177" i="8"/>
  <c r="AS168" i="8"/>
  <c r="AN35" i="8"/>
  <c r="AW168" i="8"/>
  <c r="AR135" i="8"/>
  <c r="J169" i="8"/>
  <c r="AX135" i="8"/>
  <c r="AG132" i="8"/>
  <c r="N120" i="8"/>
  <c r="Z112" i="8"/>
  <c r="AZ18" i="8"/>
  <c r="AT160" i="8"/>
  <c r="AD140" i="8"/>
  <c r="AW169" i="8"/>
  <c r="R33" i="8"/>
  <c r="AP133" i="8"/>
  <c r="U135" i="8"/>
  <c r="D135" i="559" s="1"/>
  <c r="AS33" i="8"/>
  <c r="V163" i="8"/>
  <c r="AH187" i="8"/>
  <c r="AZ35" i="8"/>
  <c r="AK20" i="8"/>
  <c r="X161" i="8"/>
  <c r="AL26" i="8"/>
  <c r="N170" i="8"/>
  <c r="AD151" i="8"/>
  <c r="L163" i="8"/>
  <c r="AR35" i="8"/>
  <c r="AB125" i="8"/>
  <c r="BB171" i="8"/>
  <c r="R125" i="8"/>
  <c r="AO185" i="8"/>
  <c r="AW164" i="8"/>
  <c r="V162" i="8"/>
  <c r="AV125" i="8"/>
  <c r="L169" i="8"/>
  <c r="Q122" i="8"/>
  <c r="AS178" i="8"/>
  <c r="BA152" i="8"/>
  <c r="Z140" i="8"/>
  <c r="AC38" i="8"/>
  <c r="AZ171" i="8"/>
  <c r="AC126" i="8"/>
  <c r="AW123" i="8"/>
  <c r="AR124" i="8"/>
  <c r="V19" i="8"/>
  <c r="AD112" i="8"/>
  <c r="AL120" i="8"/>
  <c r="L175" i="8"/>
  <c r="I26" i="8"/>
  <c r="AW19" i="8"/>
  <c r="BA112" i="8"/>
  <c r="AN133" i="8"/>
  <c r="I152" i="8"/>
  <c r="AX132" i="8"/>
  <c r="AT177" i="8"/>
  <c r="Z37" i="8"/>
  <c r="AR112" i="8"/>
  <c r="AK36" i="8"/>
  <c r="M169" i="8"/>
  <c r="AO140" i="8"/>
  <c r="AB134" i="8"/>
  <c r="H37" i="8"/>
  <c r="AS112" i="8"/>
  <c r="D176" i="561"/>
  <c r="AX185" i="8"/>
  <c r="H161" i="8"/>
  <c r="AH194" i="8"/>
  <c r="N36" i="8"/>
  <c r="X164" i="8"/>
  <c r="AW161" i="8"/>
  <c r="L125" i="8"/>
  <c r="Q111" i="8"/>
  <c r="T121" i="8"/>
  <c r="AX163" i="8"/>
  <c r="AN38" i="8"/>
  <c r="AX133" i="8"/>
  <c r="AN134" i="8"/>
  <c r="AT163" i="8"/>
  <c r="AT35" i="8"/>
  <c r="M133" i="8"/>
  <c r="AS193" i="8"/>
  <c r="AF32" i="8"/>
  <c r="AX186" i="8"/>
  <c r="BA124" i="8"/>
  <c r="AW26" i="8"/>
  <c r="AC139" i="8"/>
  <c r="X152" i="8"/>
  <c r="AW171" i="8"/>
  <c r="I122" i="8"/>
  <c r="Q19" i="8"/>
  <c r="U33" i="8"/>
  <c r="AP140" i="8"/>
  <c r="AR170" i="8"/>
  <c r="AW193" i="8"/>
  <c r="AD127" i="8"/>
  <c r="AZ127" i="8"/>
  <c r="J26" i="8"/>
  <c r="I171" i="8"/>
  <c r="L151" i="8"/>
  <c r="H122" i="8"/>
  <c r="Y121" i="8"/>
  <c r="AK153" i="8"/>
  <c r="AR19" i="8"/>
  <c r="AV171" i="8"/>
  <c r="V20" i="8"/>
  <c r="Z133" i="8"/>
  <c r="Y123" i="8"/>
  <c r="AF186" i="8"/>
  <c r="V36" i="8"/>
  <c r="L124" i="8"/>
  <c r="AC164" i="8"/>
  <c r="AG177" i="8"/>
  <c r="P169" i="8"/>
  <c r="AL31" i="8"/>
  <c r="R120" i="8"/>
  <c r="AZ32" i="8"/>
  <c r="AG126" i="8"/>
  <c r="T23" i="8"/>
  <c r="AP187" i="8"/>
  <c r="AG36" i="8"/>
  <c r="J164" i="8"/>
  <c r="T123" i="8"/>
  <c r="AJ121" i="8"/>
  <c r="AO191" i="8"/>
  <c r="AX169" i="8"/>
  <c r="AV23" i="8"/>
  <c r="N32" i="8"/>
  <c r="AX124" i="8"/>
  <c r="AR140" i="8"/>
  <c r="AT38" i="8"/>
  <c r="AJ34" i="8"/>
  <c r="X120" i="8"/>
  <c r="AX193" i="8"/>
  <c r="BB163" i="8"/>
  <c r="AG31" i="8"/>
  <c r="AD160" i="8"/>
  <c r="M23" i="8"/>
  <c r="AL132" i="8"/>
  <c r="Z163" i="8"/>
  <c r="AD31" i="8"/>
  <c r="I124" i="8"/>
  <c r="V170" i="8"/>
  <c r="AP160" i="8"/>
  <c r="P37" i="8"/>
  <c r="AT164" i="8"/>
  <c r="AS122" i="8"/>
  <c r="AR122" i="8"/>
  <c r="Y120" i="8"/>
  <c r="U37" i="8"/>
  <c r="AH34" i="8"/>
  <c r="AB190" i="8"/>
  <c r="H169" i="8"/>
  <c r="T124" i="8"/>
  <c r="AC19" i="8"/>
  <c r="AF133" i="8"/>
  <c r="P31" i="8"/>
  <c r="Y160" i="8"/>
  <c r="AO177" i="8"/>
  <c r="AV31" i="8"/>
  <c r="Q139" i="8"/>
  <c r="AV26" i="8"/>
  <c r="X126" i="8"/>
  <c r="AR163" i="8"/>
  <c r="I135" i="8"/>
  <c r="AV123" i="8"/>
  <c r="AW132" i="8"/>
  <c r="Y31" i="8"/>
  <c r="Y26" i="8"/>
  <c r="N132" i="8"/>
  <c r="P140" i="8"/>
  <c r="AZ124" i="8"/>
  <c r="I33" i="8"/>
  <c r="AR164" i="8"/>
  <c r="AF37" i="8"/>
  <c r="AX141" i="8"/>
  <c r="AX190" i="8"/>
  <c r="AN34" i="8"/>
  <c r="AT161" i="8"/>
  <c r="AK163" i="8"/>
  <c r="T168" i="8"/>
  <c r="R126" i="8"/>
  <c r="X169" i="8"/>
  <c r="AT152" i="8"/>
  <c r="Y32" i="8"/>
  <c r="AL123" i="8"/>
  <c r="L127" i="8"/>
  <c r="AW187" i="8"/>
  <c r="AV164" i="8"/>
  <c r="D176" i="562"/>
  <c r="Y19" i="8"/>
  <c r="N151" i="8"/>
  <c r="BB177" i="8"/>
  <c r="AR139" i="8"/>
  <c r="AS121" i="8"/>
  <c r="T126" i="8"/>
  <c r="AG33" i="8"/>
  <c r="AG185" i="8"/>
  <c r="AH190" i="8"/>
  <c r="I121" i="8"/>
  <c r="AV175" i="8"/>
  <c r="M18" i="8"/>
  <c r="M120" i="8"/>
  <c r="AK171" i="8"/>
  <c r="Y151" i="8"/>
  <c r="AP191" i="8"/>
  <c r="J33" i="8"/>
  <c r="X38" i="8"/>
  <c r="AN175" i="8"/>
  <c r="Q151" i="8"/>
  <c r="AS139" i="8"/>
  <c r="AL163" i="8"/>
  <c r="AN20" i="8"/>
  <c r="AD193" i="8"/>
  <c r="AW23" i="8"/>
  <c r="J175" i="8"/>
  <c r="BA160" i="8"/>
  <c r="AL23" i="8"/>
  <c r="J127" i="8"/>
  <c r="V132" i="8"/>
  <c r="N122" i="8"/>
  <c r="AL125" i="8"/>
  <c r="M36" i="8"/>
  <c r="AK193" i="8"/>
  <c r="AB191" i="8"/>
  <c r="Y34" i="8"/>
  <c r="AO37" i="8"/>
  <c r="M34" i="8"/>
  <c r="AW134" i="8"/>
  <c r="AZ126" i="8"/>
  <c r="Q133" i="8"/>
  <c r="BB35" i="8"/>
  <c r="AF132" i="8"/>
  <c r="AP127" i="8"/>
  <c r="AL34" i="8"/>
  <c r="T26" i="8"/>
  <c r="L177" i="8"/>
  <c r="BB152" i="8"/>
  <c r="AX151" i="8"/>
  <c r="AJ193" i="8"/>
  <c r="H139" i="8"/>
  <c r="AO162" i="8"/>
  <c r="Q161" i="8"/>
  <c r="AT190" i="8"/>
  <c r="AD186" i="8"/>
  <c r="AO146" i="8"/>
  <c r="AD146" i="8"/>
  <c r="AK146" i="8"/>
  <c r="AP132" i="8"/>
  <c r="AO111" i="8"/>
  <c r="AS133" i="8"/>
  <c r="Z177" i="8"/>
  <c r="AB133" i="8"/>
  <c r="Q126" i="8"/>
  <c r="AL153" i="8"/>
  <c r="AO35" i="8"/>
  <c r="AT127" i="8"/>
  <c r="N168" i="8"/>
  <c r="AG134" i="8"/>
  <c r="AK164" i="8"/>
  <c r="Y36" i="8"/>
  <c r="V175" i="8"/>
  <c r="AR38" i="8"/>
  <c r="AZ161" i="8"/>
  <c r="H168" i="8"/>
  <c r="R175" i="8"/>
  <c r="P135" i="8"/>
  <c r="AK19" i="8"/>
  <c r="AX170" i="8"/>
  <c r="AC187" i="8"/>
  <c r="AK151" i="8"/>
  <c r="BB187" i="8"/>
  <c r="H135" i="8"/>
  <c r="AK125" i="8"/>
  <c r="AG193" i="8"/>
  <c r="AL162" i="8"/>
  <c r="AF193" i="8"/>
  <c r="AK139" i="8"/>
  <c r="AC36" i="8"/>
  <c r="AZ34" i="8"/>
  <c r="AG139" i="8"/>
  <c r="AR18" i="8"/>
  <c r="AG112" i="8"/>
  <c r="L171" i="8"/>
  <c r="AT153" i="8"/>
  <c r="AH177" i="8"/>
  <c r="AX125" i="8"/>
  <c r="AD35" i="8"/>
  <c r="AG168" i="8"/>
  <c r="AP171" i="8"/>
  <c r="AK194" i="8"/>
  <c r="AT31" i="8"/>
  <c r="AN111" i="8"/>
  <c r="X34" i="8"/>
  <c r="Y175" i="8"/>
  <c r="AN37" i="8"/>
  <c r="I151" i="8"/>
  <c r="T170" i="8"/>
  <c r="AN152" i="8"/>
  <c r="AF153" i="8"/>
  <c r="Z170" i="8"/>
  <c r="AB161" i="8"/>
  <c r="P151" i="8"/>
  <c r="AO26" i="8"/>
  <c r="AW163" i="8"/>
  <c r="BA191" i="8"/>
  <c r="AW191" i="8"/>
  <c r="T35" i="8"/>
  <c r="AX171" i="8"/>
  <c r="AT23" i="8"/>
  <c r="Y111" i="8"/>
  <c r="AL185" i="8"/>
  <c r="AW31" i="8"/>
  <c r="AD36" i="8"/>
  <c r="AD190" i="8"/>
  <c r="AB26" i="8"/>
  <c r="P162" i="8"/>
  <c r="AN191" i="8"/>
  <c r="AD192" i="8"/>
  <c r="AR20" i="8"/>
  <c r="T135" i="8"/>
  <c r="M178" i="8"/>
  <c r="AZ122" i="8"/>
  <c r="X32" i="8"/>
  <c r="AB123" i="8"/>
  <c r="AV122" i="8"/>
  <c r="AN124" i="8"/>
  <c r="N164" i="8"/>
  <c r="Y178" i="8"/>
  <c r="AX31" i="8"/>
  <c r="AS192" i="8"/>
  <c r="Y171" i="8"/>
  <c r="Z135" i="8"/>
  <c r="AW112" i="8"/>
  <c r="AK152" i="8"/>
  <c r="AX160" i="8"/>
  <c r="L161" i="8"/>
  <c r="AL190" i="8"/>
  <c r="L170" i="8"/>
  <c r="R161" i="8"/>
  <c r="AH175" i="8"/>
  <c r="U163" i="8"/>
  <c r="AV111" i="8"/>
  <c r="I38" i="8"/>
  <c r="AF171" i="8"/>
  <c r="AR160" i="8"/>
  <c r="AK168" i="8"/>
  <c r="T164" i="8"/>
  <c r="AC120" i="8"/>
  <c r="Q112" i="8"/>
  <c r="AX178" i="8"/>
  <c r="D176" i="564"/>
  <c r="AK135" i="8"/>
  <c r="AP152" i="8"/>
  <c r="AD32" i="8"/>
  <c r="AL134" i="8"/>
  <c r="AG20" i="8"/>
  <c r="R177" i="8"/>
  <c r="AN139" i="8"/>
  <c r="T132" i="8"/>
  <c r="AF170" i="8"/>
  <c r="BB185" i="8"/>
  <c r="BA151" i="8"/>
  <c r="AT33" i="8"/>
  <c r="BA126" i="8"/>
  <c r="Q26" i="8"/>
  <c r="V135" i="8"/>
  <c r="J171" i="8"/>
  <c r="AP23" i="8"/>
  <c r="AS160" i="8"/>
  <c r="J178" i="8"/>
  <c r="AP18" i="8"/>
  <c r="Q163" i="8"/>
  <c r="T140" i="8"/>
  <c r="AJ152" i="8"/>
  <c r="AD134" i="8"/>
  <c r="T18" i="8"/>
  <c r="X125" i="8"/>
  <c r="AS171" i="8"/>
  <c r="AC168" i="8"/>
  <c r="M31" i="8"/>
  <c r="AV187" i="8"/>
  <c r="AH121" i="8"/>
  <c r="AD121" i="8"/>
  <c r="AB112" i="8"/>
  <c r="U125" i="8"/>
  <c r="AB171" i="8"/>
  <c r="V120" i="8"/>
  <c r="N160" i="8"/>
  <c r="N35" i="8"/>
  <c r="AF125" i="8"/>
  <c r="Y135" i="8"/>
  <c r="AJ168" i="8"/>
  <c r="AF190" i="8"/>
  <c r="R112" i="8"/>
  <c r="AD122" i="8"/>
  <c r="U132" i="8"/>
  <c r="AX32" i="8"/>
  <c r="AD169" i="8"/>
  <c r="AO187" i="8"/>
  <c r="AV192" i="8"/>
  <c r="AN26" i="8"/>
  <c r="AO164" i="8"/>
  <c r="AF162" i="8"/>
  <c r="J135" i="8"/>
  <c r="P34" i="8"/>
  <c r="U34" i="8"/>
  <c r="J132" i="8"/>
  <c r="AO169" i="8"/>
  <c r="AN170" i="8"/>
  <c r="AZ38" i="8"/>
  <c r="BB186" i="8"/>
  <c r="BB169" i="8"/>
  <c r="AJ20" i="8"/>
  <c r="Y140" i="8"/>
  <c r="T36" i="8"/>
  <c r="AR152" i="8"/>
  <c r="P168" i="8"/>
  <c r="V18" i="8"/>
  <c r="AD161" i="8"/>
  <c r="AD177" i="8"/>
  <c r="Q135" i="8"/>
  <c r="Y18" i="8"/>
  <c r="BA168" i="8"/>
  <c r="AH127" i="8"/>
  <c r="AK33" i="8"/>
  <c r="L38" i="8"/>
  <c r="AJ140" i="8"/>
  <c r="AR132" i="8"/>
  <c r="P111" i="8"/>
  <c r="AS164" i="8"/>
  <c r="AF23" i="8"/>
  <c r="Q168" i="8"/>
  <c r="AG192" i="8"/>
  <c r="AW20" i="8"/>
  <c r="AJ18" i="8"/>
  <c r="AB170" i="8"/>
  <c r="Z175" i="8"/>
  <c r="M19" i="8"/>
  <c r="AR133" i="8"/>
  <c r="AF26" i="8"/>
  <c r="P133" i="8"/>
  <c r="AB127" i="8"/>
  <c r="Y168" i="8"/>
  <c r="M162" i="8"/>
  <c r="AP186" i="8"/>
  <c r="AL146" i="8"/>
  <c r="AP36" i="8"/>
  <c r="J140" i="8"/>
  <c r="AW18" i="8"/>
  <c r="T139" i="8"/>
  <c r="H36" i="8"/>
  <c r="AD135" i="8"/>
  <c r="AN171" i="8"/>
  <c r="H127" i="8"/>
  <c r="AP169" i="8"/>
  <c r="AR177" i="8"/>
  <c r="AN178" i="8"/>
  <c r="V38" i="8"/>
  <c r="M161" i="8"/>
  <c r="U112" i="8"/>
  <c r="L139" i="8"/>
  <c r="I160" i="8"/>
  <c r="BA19" i="8"/>
  <c r="AZ194" i="8"/>
  <c r="AR26" i="8"/>
  <c r="AN19" i="8"/>
  <c r="AW185" i="8"/>
  <c r="AF112" i="8"/>
  <c r="BB33" i="8"/>
  <c r="AB31" i="8"/>
  <c r="U152" i="8"/>
  <c r="M121" i="8"/>
  <c r="AP34" i="8"/>
  <c r="AV135" i="8"/>
  <c r="N127" i="8"/>
  <c r="AP121" i="8"/>
  <c r="AS177" i="8"/>
  <c r="AS31" i="8"/>
  <c r="AP125" i="8"/>
  <c r="AJ187" i="8"/>
  <c r="P121" i="8"/>
  <c r="AF164" i="8"/>
  <c r="AO132" i="8"/>
  <c r="BA132" i="8"/>
  <c r="AR34" i="8"/>
  <c r="AJ33" i="8"/>
  <c r="AW192" i="8"/>
  <c r="AR127" i="8"/>
  <c r="AS141" i="8"/>
  <c r="X33" i="8"/>
  <c r="T31" i="8"/>
  <c r="V31" i="8"/>
  <c r="AF151" i="8"/>
  <c r="Y133" i="8"/>
  <c r="J168" i="8"/>
  <c r="R178" i="8"/>
  <c r="AP153" i="8"/>
  <c r="AR121" i="8"/>
  <c r="BB139" i="8"/>
  <c r="V133" i="8"/>
  <c r="AB186" i="8"/>
  <c r="U20" i="8"/>
  <c r="AX19" i="8"/>
  <c r="M164" i="8"/>
  <c r="AR186" i="8"/>
  <c r="AJ162" i="8"/>
  <c r="AO170" i="8"/>
  <c r="D176" i="559"/>
  <c r="Y126" i="8"/>
  <c r="AH193" i="8"/>
  <c r="L135" i="8"/>
  <c r="AB187" i="8"/>
  <c r="AK112" i="8"/>
  <c r="AL20" i="8"/>
  <c r="AG151" i="8"/>
  <c r="BB23" i="8"/>
  <c r="AG152" i="8"/>
  <c r="AG34" i="8"/>
  <c r="BB141" i="8"/>
  <c r="AH185" i="8"/>
  <c r="AW152" i="8"/>
  <c r="Y37" i="8"/>
  <c r="AS170" i="8"/>
  <c r="AK177" i="8"/>
  <c r="AB23" i="8"/>
  <c r="Z33" i="8"/>
  <c r="BB32" i="8"/>
  <c r="AS187" i="8"/>
  <c r="M123" i="8"/>
  <c r="H133" i="8"/>
  <c r="L160" i="8"/>
  <c r="P112" i="8"/>
  <c r="AG133" i="8"/>
  <c r="L178" i="8"/>
  <c r="AP177" i="8"/>
  <c r="AW32" i="8"/>
  <c r="BA35" i="8"/>
  <c r="AL141" i="8"/>
  <c r="H123" i="8"/>
  <c r="I177" i="8"/>
  <c r="AF36" i="8"/>
  <c r="R31" i="8"/>
  <c r="P160" i="8"/>
  <c r="U162" i="8"/>
  <c r="X36" i="8"/>
  <c r="M168" i="8"/>
  <c r="P161" i="8"/>
  <c r="T163" i="8"/>
  <c r="T34" i="8"/>
  <c r="AD191" i="8"/>
  <c r="J34" i="8"/>
  <c r="AV141" i="8"/>
  <c r="AS151" i="8"/>
  <c r="AF123" i="8"/>
  <c r="BA170" i="8"/>
  <c r="M135" i="8"/>
  <c r="AF146" i="8"/>
  <c r="AN121" i="8"/>
  <c r="AG18" i="8"/>
  <c r="H121" i="8"/>
  <c r="AR192" i="8"/>
  <c r="AS125" i="8"/>
  <c r="AJ161" i="8"/>
  <c r="BB124" i="8"/>
  <c r="AZ123" i="8"/>
  <c r="AO168" i="8"/>
  <c r="AF134" i="8"/>
  <c r="AZ133" i="8"/>
  <c r="AD38" i="8"/>
  <c r="AF34" i="8"/>
  <c r="AB124" i="8"/>
  <c r="AH125" i="8"/>
  <c r="AS185" i="8"/>
  <c r="AC191" i="8"/>
  <c r="V125" i="8"/>
  <c r="AF141" i="8"/>
  <c r="AZ151" i="8"/>
  <c r="AC32" i="8"/>
  <c r="AK38" i="8"/>
  <c r="AJ122" i="8"/>
  <c r="P19" i="8"/>
  <c r="H171" i="8"/>
  <c r="L132" i="8"/>
  <c r="P126" i="8"/>
  <c r="N139" i="8"/>
  <c r="BA18" i="8"/>
  <c r="AH112" i="8"/>
  <c r="J121" i="8"/>
  <c r="AC134" i="8"/>
  <c r="BB19" i="8"/>
  <c r="AB122" i="8"/>
  <c r="AW194" i="8"/>
  <c r="R140" i="8"/>
  <c r="AN132" i="8"/>
  <c r="BA169" i="8"/>
  <c r="AL36" i="8"/>
  <c r="AZ190" i="8"/>
  <c r="BA122" i="8"/>
  <c r="AO153" i="8"/>
  <c r="AB177" i="8"/>
  <c r="Q152" i="8"/>
  <c r="L20" i="8"/>
  <c r="AK162" i="8"/>
  <c r="AD124" i="8"/>
  <c r="AZ125" i="8"/>
  <c r="T33" i="8"/>
  <c r="AW33" i="8"/>
  <c r="AT123" i="8"/>
  <c r="AS111" i="8"/>
  <c r="T32" i="8"/>
  <c r="AT133" i="8"/>
  <c r="AR178" i="8"/>
  <c r="AJ127" i="8"/>
  <c r="AL152" i="8"/>
  <c r="AJ31" i="8"/>
  <c r="AX168" i="8"/>
  <c r="T160" i="8"/>
  <c r="AC153" i="8"/>
  <c r="AC140" i="8"/>
  <c r="AN192" i="8"/>
  <c r="AR185" i="8"/>
  <c r="AO192" i="8"/>
  <c r="R170" i="8"/>
  <c r="P164" i="8"/>
  <c r="N18" i="8"/>
  <c r="AO186" i="8"/>
  <c r="P171" i="8"/>
  <c r="X175" i="8"/>
  <c r="L123" i="8"/>
  <c r="T38" i="8"/>
  <c r="M163" i="8"/>
  <c r="AW133" i="8"/>
  <c r="AB121" i="8"/>
  <c r="AG191" i="8"/>
  <c r="AP178" i="8"/>
  <c r="L120" i="8"/>
  <c r="N23" i="8"/>
  <c r="AG175" i="8"/>
  <c r="M175" i="8"/>
  <c r="M122" i="8"/>
  <c r="M152" i="8"/>
  <c r="AF111" i="8"/>
  <c r="Q120" i="8"/>
  <c r="AN161" i="8"/>
  <c r="AO194" i="8"/>
  <c r="AL186" i="8"/>
  <c r="N111" i="8"/>
  <c r="AJ32" i="8"/>
  <c r="J32" i="8"/>
  <c r="AL193" i="8"/>
  <c r="AL127" i="8"/>
  <c r="P20" i="8"/>
  <c r="AF194" i="8"/>
  <c r="AN164" i="8"/>
  <c r="AL194" i="8"/>
  <c r="BB194" i="8"/>
  <c r="R168" i="8"/>
  <c r="AJ185" i="8"/>
  <c r="AT34" i="8"/>
  <c r="R32" i="8"/>
  <c r="AC133" i="8"/>
  <c r="AV36" i="8"/>
  <c r="I163" i="8"/>
  <c r="AN135" i="8"/>
  <c r="AR125" i="8"/>
  <c r="AV190" i="8"/>
  <c r="BB134" i="8"/>
  <c r="AW135" i="8"/>
  <c r="AK169" i="8"/>
  <c r="J125" i="8"/>
  <c r="AX123" i="8"/>
  <c r="AC124" i="8"/>
  <c r="AZ140" i="8"/>
  <c r="AN177" i="8"/>
  <c r="AR37" i="8"/>
  <c r="AR33" i="8"/>
  <c r="AS163" i="8"/>
  <c r="BA34" i="8"/>
  <c r="AF31" i="8"/>
  <c r="N31" i="8"/>
  <c r="D160" i="561"/>
  <c r="AZ186" i="8"/>
  <c r="BB26" i="8"/>
  <c r="AP126" i="8"/>
  <c r="V33" i="8"/>
  <c r="AO175" i="8"/>
  <c r="AT141" i="8"/>
  <c r="AF178" i="8"/>
  <c r="N125" i="8"/>
  <c r="AV191" i="8"/>
  <c r="AT36" i="8"/>
  <c r="AC160" i="8"/>
  <c r="BB18" i="8"/>
  <c r="AL122" i="8"/>
  <c r="AF19" i="8"/>
  <c r="AD33" i="8"/>
  <c r="J111" i="8"/>
  <c r="N34" i="8"/>
  <c r="AH120" i="8"/>
  <c r="D176" i="560"/>
  <c r="AX194" i="8"/>
  <c r="AO31" i="8"/>
  <c r="AR175" i="8"/>
  <c r="AT191" i="8"/>
  <c r="BB160" i="8"/>
  <c r="AX126" i="8"/>
  <c r="Y125" i="8"/>
  <c r="X124" i="8"/>
  <c r="BA31" i="8"/>
  <c r="AV151" i="8"/>
  <c r="V164" i="8"/>
  <c r="AD19" i="8"/>
  <c r="P36" i="8"/>
  <c r="AJ151" i="8"/>
  <c r="AC177" i="8"/>
  <c r="R36" i="8"/>
  <c r="AS20" i="8"/>
  <c r="AR32" i="8"/>
  <c r="BA177" i="8"/>
  <c r="D32" i="561"/>
  <c r="AB253" i="8"/>
  <c r="D35" i="559"/>
  <c r="AS189" i="8"/>
  <c r="H164" i="8"/>
  <c r="AP139" i="8"/>
  <c r="Y161" i="8"/>
  <c r="P123" i="8"/>
  <c r="N19" i="8"/>
  <c r="AC141" i="8"/>
  <c r="I175" i="8"/>
  <c r="U170" i="8"/>
  <c r="AX189" i="8"/>
  <c r="AL33" i="8"/>
  <c r="D168" i="562"/>
  <c r="X26" i="8"/>
  <c r="AX162" i="8"/>
  <c r="AO120" i="8"/>
  <c r="M124" i="8"/>
  <c r="AB140" i="8"/>
  <c r="AH178" i="8"/>
  <c r="AF189" i="8"/>
  <c r="L133" i="8"/>
  <c r="Z171" i="8"/>
  <c r="BA121" i="8"/>
  <c r="AJ37" i="8"/>
  <c r="V26" i="8"/>
  <c r="AR23" i="8"/>
  <c r="AS120" i="8"/>
  <c r="AP146" i="8"/>
  <c r="D31" i="561"/>
  <c r="D20" i="559"/>
  <c r="D151" i="561"/>
  <c r="U123" i="8"/>
  <c r="AX112" i="8"/>
  <c r="H23" i="8"/>
  <c r="AZ134" i="8"/>
  <c r="V121" i="8"/>
  <c r="AV168" i="8"/>
  <c r="AW111" i="8"/>
  <c r="AJ163" i="8"/>
  <c r="AV126" i="8"/>
  <c r="AN36" i="8"/>
  <c r="R38" i="8"/>
  <c r="N37" i="8"/>
  <c r="BA36" i="8"/>
  <c r="BB178" i="8"/>
  <c r="AN120" i="8"/>
  <c r="AF168" i="8"/>
  <c r="AP193" i="8"/>
  <c r="AO133" i="8"/>
  <c r="H140" i="8"/>
  <c r="AF126" i="8"/>
  <c r="AZ153" i="8"/>
  <c r="L122" i="8"/>
  <c r="AD126" i="8"/>
  <c r="AJ170" i="8"/>
  <c r="AV186" i="8"/>
  <c r="AH18" i="8"/>
  <c r="AT162" i="8"/>
  <c r="AR171" i="8"/>
  <c r="AB139" i="8"/>
  <c r="J31" i="8"/>
  <c r="BB193" i="8"/>
  <c r="AJ124" i="8"/>
  <c r="AH134" i="8"/>
  <c r="H31" i="8"/>
  <c r="Y38" i="8"/>
  <c r="R139" i="8"/>
  <c r="AS23" i="8"/>
  <c r="Q171" i="8"/>
  <c r="R164" i="8"/>
  <c r="AH139" i="8"/>
  <c r="H38" i="8"/>
  <c r="AH152" i="8"/>
  <c r="Q37" i="8"/>
  <c r="I35" i="8"/>
  <c r="D35" i="563" s="1"/>
  <c r="AV33" i="8"/>
  <c r="M139" i="8"/>
  <c r="AD111" i="8"/>
  <c r="AO20" i="8"/>
  <c r="X160" i="8"/>
  <c r="T171" i="8"/>
  <c r="M32" i="8"/>
  <c r="AT32" i="8"/>
  <c r="AC192" i="8"/>
  <c r="P127" i="8"/>
  <c r="AN168" i="8"/>
  <c r="Z111" i="8"/>
  <c r="AS37" i="8"/>
  <c r="J151" i="8"/>
  <c r="Q38" i="8"/>
  <c r="AP192" i="8"/>
  <c r="V178" i="8"/>
  <c r="AC146" i="8"/>
  <c r="M112" i="8"/>
  <c r="AZ135" i="8"/>
  <c r="Q123" i="8"/>
  <c r="AF124" i="8"/>
  <c r="AV170" i="8"/>
  <c r="R19" i="8"/>
  <c r="AK124" i="8"/>
  <c r="BA26" i="8"/>
  <c r="Q175" i="8"/>
  <c r="D176" i="563"/>
  <c r="AP164" i="8"/>
  <c r="AR169" i="8"/>
  <c r="T111" i="8"/>
  <c r="BB140" i="8"/>
  <c r="AD125" i="8"/>
  <c r="T161" i="8"/>
  <c r="AB152" i="8"/>
  <c r="R20" i="8"/>
  <c r="R162" i="8"/>
  <c r="AR146" i="8"/>
  <c r="AT151" i="8"/>
  <c r="AW153" i="8"/>
  <c r="D34" i="561"/>
  <c r="D125" i="559"/>
  <c r="AS254" i="8"/>
  <c r="AL189" i="8"/>
  <c r="D132" i="561"/>
  <c r="V112" i="8"/>
  <c r="Y139" i="8"/>
  <c r="AL178" i="8"/>
  <c r="I18" i="8"/>
  <c r="AV194" i="8"/>
  <c r="AS123" i="8"/>
  <c r="BA193" i="8"/>
  <c r="P132" i="8"/>
  <c r="D177" i="564"/>
  <c r="D20" i="562"/>
  <c r="AC112" i="8"/>
  <c r="AR111" i="8"/>
  <c r="AJ111" i="8"/>
  <c r="AN23" i="8"/>
  <c r="R151" i="8"/>
  <c r="H120" i="8"/>
  <c r="AG125" i="8"/>
  <c r="D161" i="562"/>
  <c r="D19" i="560"/>
  <c r="D37" i="561"/>
  <c r="AO253" i="8"/>
  <c r="AP184" i="8"/>
  <c r="AK188" i="8"/>
  <c r="AH253" i="8"/>
  <c r="D168" i="564"/>
  <c r="AX139" i="8"/>
  <c r="AS152" i="8"/>
  <c r="AS124" i="8"/>
  <c r="R35" i="8"/>
  <c r="M132" i="8"/>
  <c r="AP162" i="8"/>
  <c r="AH162" i="8"/>
  <c r="Z122" i="8"/>
  <c r="J124" i="8"/>
  <c r="AW127" i="8"/>
  <c r="AS126" i="8"/>
  <c r="R152" i="8"/>
  <c r="AP185" i="8"/>
  <c r="AR184" i="8"/>
  <c r="AD23" i="8"/>
  <c r="L31" i="8"/>
  <c r="Q121" i="8"/>
  <c r="I133" i="8"/>
  <c r="AJ164" i="8"/>
  <c r="AZ168" i="8"/>
  <c r="AX192" i="8"/>
  <c r="AZ121" i="8"/>
  <c r="AG135" i="8"/>
  <c r="AD170" i="8"/>
  <c r="AL191" i="8"/>
  <c r="U122" i="8"/>
  <c r="H132" i="8"/>
  <c r="AK26" i="8"/>
  <c r="AB192" i="8"/>
  <c r="AC161" i="8"/>
  <c r="AJ186" i="8"/>
  <c r="X20" i="8"/>
  <c r="AD194" i="8"/>
  <c r="N140" i="8"/>
  <c r="D140" i="561" s="1"/>
  <c r="AC23" i="8"/>
  <c r="Q31" i="8"/>
  <c r="BA37" i="8"/>
  <c r="AV146" i="8"/>
  <c r="R133" i="8"/>
  <c r="D133" i="560" s="1"/>
  <c r="M170" i="8"/>
  <c r="AP31" i="8"/>
  <c r="H20" i="8"/>
  <c r="AH26" i="8"/>
  <c r="P177" i="8"/>
  <c r="Z36" i="8"/>
  <c r="AS190" i="8"/>
  <c r="AT170" i="8"/>
  <c r="AB111" i="8"/>
  <c r="P178" i="8"/>
  <c r="U23" i="8"/>
  <c r="AL35" i="8"/>
  <c r="AF135" i="8"/>
  <c r="AW190" i="8"/>
  <c r="AZ139" i="8"/>
  <c r="AR193" i="8"/>
  <c r="AT185" i="8"/>
  <c r="AJ123" i="8"/>
  <c r="AJ132" i="8"/>
  <c r="AG122" i="8"/>
  <c r="Z32" i="8"/>
  <c r="AS191" i="8"/>
  <c r="Q162" i="8"/>
  <c r="I168" i="8"/>
  <c r="AN186" i="8"/>
  <c r="BB123" i="8"/>
  <c r="AK141" i="8"/>
  <c r="D122" i="564"/>
  <c r="AT134" i="8"/>
  <c r="AH20" i="8"/>
  <c r="AL135" i="8"/>
  <c r="J112" i="8"/>
  <c r="X162" i="8"/>
  <c r="AL177" i="8"/>
  <c r="AS161" i="8"/>
  <c r="Y127" i="8"/>
  <c r="AW34" i="8"/>
  <c r="AL32" i="8"/>
  <c r="AH132" i="8"/>
  <c r="R37" i="8"/>
  <c r="AJ36" i="8"/>
  <c r="R169" i="8"/>
  <c r="BB153" i="8"/>
  <c r="AX134" i="8"/>
  <c r="X19" i="8"/>
  <c r="D139" i="564"/>
  <c r="AH31" i="8"/>
  <c r="J163" i="8"/>
  <c r="AF121" i="8"/>
  <c r="BA194" i="8"/>
  <c r="BB170" i="8"/>
  <c r="AC253" i="8"/>
  <c r="L18" i="8"/>
  <c r="AP190" i="8"/>
  <c r="AW162" i="8"/>
  <c r="U111" i="8"/>
  <c r="AC127" i="8"/>
  <c r="AV140" i="8"/>
  <c r="AX187" i="8"/>
  <c r="U171" i="8"/>
  <c r="D171" i="559" s="1"/>
  <c r="AV178" i="8"/>
  <c r="AH122" i="8"/>
  <c r="L36" i="8"/>
  <c r="N171" i="8"/>
  <c r="AJ160" i="8"/>
  <c r="Z162" i="8"/>
  <c r="AX120" i="8"/>
  <c r="N175" i="8"/>
  <c r="R163" i="8"/>
  <c r="D163" i="560" s="1"/>
  <c r="AW175" i="8"/>
  <c r="X23" i="8"/>
  <c r="N169" i="8"/>
  <c r="AJ135" i="8"/>
  <c r="AT193" i="8"/>
  <c r="AB34" i="8"/>
  <c r="AP32" i="8"/>
  <c r="AZ191" i="8"/>
  <c r="BA161" i="8"/>
  <c r="AT140" i="8"/>
  <c r="AB163" i="8"/>
  <c r="AZ146" i="8"/>
  <c r="L121" i="8"/>
  <c r="R127" i="8"/>
  <c r="AF140" i="8"/>
  <c r="AV18" i="8"/>
  <c r="BB31" i="8"/>
  <c r="P152" i="8"/>
  <c r="AS36" i="8"/>
  <c r="AX35" i="8"/>
  <c r="AL140" i="8"/>
  <c r="AZ170" i="8"/>
  <c r="I169" i="8"/>
  <c r="AV38" i="8"/>
  <c r="AG32" i="8"/>
  <c r="M125" i="8"/>
  <c r="AV124" i="8"/>
  <c r="AL121" i="8"/>
  <c r="V124" i="8"/>
  <c r="N133" i="8"/>
  <c r="AV35" i="8"/>
  <c r="L152" i="8"/>
  <c r="D120" i="562"/>
  <c r="AC18" i="8"/>
  <c r="BB122" i="8"/>
  <c r="AB37" i="8"/>
  <c r="R18" i="8"/>
  <c r="J19" i="8"/>
  <c r="D19" i="562" s="1"/>
  <c r="AC185" i="8"/>
  <c r="D168" i="563"/>
  <c r="Z126" i="8"/>
  <c r="AL19" i="8"/>
  <c r="AX34" i="8"/>
  <c r="N33" i="8"/>
  <c r="AV193" i="8"/>
  <c r="AB168" i="8"/>
  <c r="BB126" i="8"/>
  <c r="AH135" i="8"/>
  <c r="AZ111" i="8"/>
  <c r="M127" i="8"/>
  <c r="BB161" i="8"/>
  <c r="AX146" i="8"/>
  <c r="Z164" i="8"/>
  <c r="AW35" i="8"/>
  <c r="AO141" i="8"/>
  <c r="AV37" i="8"/>
  <c r="AJ139" i="8"/>
  <c r="Q33" i="8"/>
  <c r="AN125" i="8"/>
  <c r="L126" i="8"/>
  <c r="BA190" i="8"/>
  <c r="AB38" i="8"/>
  <c r="I140" i="8"/>
  <c r="AT189" i="8"/>
  <c r="AS253" i="8"/>
  <c r="AD163" i="8"/>
  <c r="AB169" i="8"/>
  <c r="AB20" i="8"/>
  <c r="AJ125" i="8"/>
  <c r="R132" i="8"/>
  <c r="M20" i="8"/>
  <c r="AH140" i="8"/>
  <c r="AN151" i="8"/>
  <c r="U140" i="8"/>
  <c r="AJ120" i="8"/>
  <c r="D175" i="562"/>
  <c r="AB151" i="8"/>
  <c r="AH164" i="8"/>
  <c r="AC123" i="8"/>
  <c r="AT111" i="8"/>
  <c r="AC194" i="8"/>
  <c r="AO38" i="8"/>
  <c r="AV32" i="8"/>
  <c r="I139" i="8"/>
  <c r="M111" i="8"/>
  <c r="AZ185" i="8"/>
  <c r="AF169" i="8"/>
  <c r="X122" i="8"/>
  <c r="Q169" i="8"/>
  <c r="AK122" i="8"/>
  <c r="AT120" i="8"/>
  <c r="AP170" i="8"/>
  <c r="AO124" i="8"/>
  <c r="AK186" i="8"/>
  <c r="N123" i="8"/>
  <c r="U160" i="8"/>
  <c r="AK190" i="8"/>
  <c r="AJ133" i="8"/>
  <c r="AF175" i="8"/>
  <c r="AN153" i="8"/>
  <c r="AS175" i="8"/>
  <c r="AT126" i="8"/>
  <c r="Q35" i="8"/>
  <c r="AC122" i="8"/>
  <c r="AT171" i="8"/>
  <c r="D121" i="564"/>
  <c r="AJ126" i="8"/>
  <c r="AH111" i="8"/>
  <c r="AB153" i="8"/>
  <c r="AD171" i="8"/>
  <c r="AB178" i="8"/>
  <c r="U177" i="8"/>
  <c r="AK185" i="8"/>
  <c r="X177" i="8"/>
  <c r="AN185" i="8"/>
  <c r="BB175" i="8"/>
  <c r="AO160" i="8"/>
  <c r="BB127" i="8"/>
  <c r="H125" i="8"/>
  <c r="AD175" i="8"/>
  <c r="U161" i="8"/>
  <c r="AK187" i="8"/>
  <c r="AN122" i="8"/>
  <c r="AO134" i="8"/>
  <c r="AK121" i="8"/>
  <c r="U26" i="8"/>
  <c r="H152" i="8"/>
  <c r="AR134" i="8"/>
  <c r="AC170" i="8"/>
  <c r="Z26" i="8"/>
  <c r="BB190" i="8"/>
  <c r="BB146" i="8"/>
  <c r="H162" i="8"/>
  <c r="L26" i="8"/>
  <c r="AH38" i="8"/>
  <c r="AP111" i="8"/>
  <c r="P120" i="8"/>
  <c r="Y33" i="8"/>
  <c r="AT187" i="8"/>
  <c r="I32" i="8"/>
  <c r="AT186" i="8"/>
  <c r="L34" i="8"/>
  <c r="AC151" i="8"/>
  <c r="AO161" i="8"/>
  <c r="AL37" i="8"/>
  <c r="D133" i="563"/>
  <c r="D152" i="560"/>
  <c r="BA186" i="8"/>
  <c r="AN146" i="8"/>
  <c r="BB162" i="8"/>
  <c r="I127" i="8"/>
  <c r="AB120" i="8"/>
  <c r="U168" i="8"/>
  <c r="AF177" i="8"/>
  <c r="BA134" i="8"/>
  <c r="AZ187" i="8"/>
  <c r="I112" i="8"/>
  <c r="I23" i="8"/>
  <c r="D23" i="563" s="1"/>
  <c r="AX161" i="8"/>
  <c r="AW124" i="8"/>
  <c r="AG123" i="8"/>
  <c r="V123" i="8"/>
  <c r="AC135" i="8"/>
  <c r="AC26" i="8"/>
  <c r="AJ190" i="8"/>
  <c r="V152" i="8"/>
  <c r="I111" i="8"/>
  <c r="D111" i="563" s="1"/>
  <c r="AB19" i="8"/>
  <c r="BA111" i="8"/>
  <c r="AH133" i="8"/>
  <c r="Z161" i="8"/>
  <c r="AT135" i="8"/>
  <c r="AS153" i="8"/>
  <c r="AN190" i="8"/>
  <c r="AH123" i="8"/>
  <c r="AZ26" i="8"/>
  <c r="AK23" i="8"/>
  <c r="AC186" i="8"/>
  <c r="AZ141" i="8"/>
  <c r="Y170" i="8"/>
  <c r="Z178" i="8"/>
  <c r="AS146" i="8"/>
  <c r="T133" i="8"/>
  <c r="AT37" i="8"/>
  <c r="V160" i="8"/>
  <c r="J122" i="8"/>
  <c r="M35" i="8"/>
  <c r="P32" i="8"/>
  <c r="T37" i="8"/>
  <c r="J23" i="8"/>
  <c r="N163" i="8"/>
  <c r="AP161" i="8"/>
  <c r="AC35" i="8"/>
  <c r="AK191" i="8"/>
  <c r="AZ33" i="8"/>
  <c r="BB34" i="8"/>
  <c r="Z152" i="8"/>
  <c r="AT20" i="8"/>
  <c r="BB125" i="8"/>
  <c r="BA175" i="8"/>
  <c r="AD37" i="8"/>
  <c r="AG19" i="8"/>
  <c r="AL18" i="8"/>
  <c r="AL161" i="8"/>
  <c r="AF38" i="8"/>
  <c r="AV161" i="8"/>
  <c r="T152" i="8"/>
  <c r="AF163" i="8"/>
  <c r="L35" i="8"/>
  <c r="AS169" i="8"/>
  <c r="AB135" i="8"/>
  <c r="AG120" i="8"/>
  <c r="BB133" i="8"/>
  <c r="AZ192" i="8"/>
  <c r="U36" i="8"/>
  <c r="R171" i="8"/>
  <c r="AF161" i="8"/>
  <c r="V177" i="8"/>
  <c r="AS127" i="8"/>
  <c r="AS184" i="8"/>
  <c r="X112" i="8"/>
  <c r="U126" i="8"/>
  <c r="V151" i="8"/>
  <c r="T178" i="8"/>
  <c r="AJ141" i="8"/>
  <c r="AH35" i="8"/>
  <c r="AJ23" i="8"/>
  <c r="R123" i="8"/>
  <c r="AV152" i="8"/>
  <c r="AS26" i="8"/>
  <c r="Z168" i="8"/>
  <c r="V111" i="8"/>
  <c r="V35" i="8"/>
  <c r="AH151" i="8"/>
  <c r="Y152" i="8"/>
  <c r="Y162" i="8"/>
  <c r="I178" i="8"/>
  <c r="BB120" i="8"/>
  <c r="T20" i="8"/>
  <c r="AD20" i="8"/>
  <c r="AS18" i="8"/>
  <c r="D127" i="564"/>
  <c r="D135" i="561"/>
  <c r="AB132" i="8"/>
  <c r="AS132" i="8"/>
  <c r="AL168" i="8"/>
  <c r="AD132" i="8"/>
  <c r="AC33" i="8"/>
  <c r="J160" i="8"/>
  <c r="AC152" i="8"/>
  <c r="H160" i="8"/>
  <c r="U18" i="8"/>
  <c r="AJ38" i="8"/>
  <c r="AV163" i="8"/>
  <c r="AB126" i="8"/>
  <c r="AR191" i="8"/>
  <c r="AL187" i="8"/>
  <c r="BA146" i="8"/>
  <c r="AS134" i="8"/>
  <c r="H170" i="8"/>
  <c r="BA178" i="8"/>
  <c r="Q177" i="8"/>
  <c r="AR36" i="8"/>
  <c r="I164" i="8"/>
  <c r="AC31" i="8"/>
  <c r="AG162" i="8"/>
  <c r="AF191" i="8"/>
  <c r="AO34" i="8"/>
  <c r="BA153" i="8"/>
  <c r="L168" i="8"/>
  <c r="AO36" i="8"/>
  <c r="AN193" i="8"/>
  <c r="BB121" i="8"/>
  <c r="AR120" i="8"/>
  <c r="AP135" i="8"/>
  <c r="AG111" i="8"/>
  <c r="T120" i="8"/>
  <c r="P163" i="8"/>
  <c r="AP38" i="8"/>
  <c r="AS34" i="8"/>
  <c r="AD168" i="8"/>
  <c r="X139" i="8"/>
  <c r="L111" i="8"/>
  <c r="X140" i="8"/>
  <c r="V127" i="8"/>
  <c r="AK133" i="8"/>
  <c r="AG194" i="8"/>
  <c r="P38" i="8"/>
  <c r="AF122" i="8"/>
  <c r="T162" i="8"/>
  <c r="J37" i="8"/>
  <c r="D37" i="562" s="1"/>
  <c r="Y20" i="8"/>
  <c r="AH160" i="8"/>
  <c r="H112" i="8"/>
  <c r="D123" i="564"/>
  <c r="AO123" i="8"/>
  <c r="Q164" i="8"/>
  <c r="T122" i="8"/>
  <c r="AB164" i="8"/>
  <c r="AV112" i="8"/>
  <c r="AL170" i="8"/>
  <c r="AN123" i="8"/>
  <c r="AD188" i="8"/>
  <c r="D126" i="563"/>
  <c r="AN254" i="8"/>
  <c r="D32" i="560"/>
  <c r="AN141" i="8"/>
  <c r="D38" i="560"/>
  <c r="D163" i="559"/>
  <c r="D139" i="563"/>
  <c r="Z20" i="8"/>
  <c r="D23" i="560"/>
  <c r="D162" i="564"/>
  <c r="Z19" i="8"/>
  <c r="AH32" i="8"/>
  <c r="AP37" i="8"/>
  <c r="AG127" i="8"/>
  <c r="AK123" i="8"/>
  <c r="AO178" i="8"/>
  <c r="P175" i="8"/>
  <c r="AG187" i="8"/>
  <c r="I20" i="8"/>
  <c r="AB36" i="8"/>
  <c r="AW151" i="8"/>
  <c r="BA185" i="8"/>
  <c r="X151" i="8"/>
  <c r="AX36" i="8"/>
  <c r="AK134" i="8"/>
  <c r="AV19" i="8"/>
  <c r="L32" i="8"/>
  <c r="AX177" i="8"/>
  <c r="BA123" i="8"/>
  <c r="BA20" i="8"/>
  <c r="Y177" i="8"/>
  <c r="AH153" i="8"/>
  <c r="Z120" i="8"/>
  <c r="AC132" i="8"/>
  <c r="AP194" i="8"/>
  <c r="BA38" i="8"/>
  <c r="AJ194" i="8"/>
  <c r="AT146" i="8"/>
  <c r="AG153" i="8"/>
  <c r="AK18" i="8"/>
  <c r="AH23" i="8"/>
  <c r="AL151" i="8"/>
  <c r="AO121" i="8"/>
  <c r="AR123" i="8"/>
  <c r="AB193" i="8"/>
  <c r="L37" i="8"/>
  <c r="H126" i="8"/>
  <c r="AK161" i="8"/>
  <c r="AD141" i="8"/>
  <c r="AS194" i="8"/>
  <c r="BB164" i="8"/>
  <c r="AW141" i="8"/>
  <c r="T112" i="8"/>
  <c r="AD185" i="8"/>
  <c r="M140" i="8"/>
  <c r="AT175" i="8"/>
  <c r="AO125" i="8"/>
  <c r="AX20" i="8"/>
  <c r="Y163" i="8"/>
  <c r="AX111" i="8"/>
  <c r="AK160" i="8"/>
  <c r="H33" i="8"/>
  <c r="AH141" i="8"/>
  <c r="T151" i="8"/>
  <c r="AK126" i="8"/>
  <c r="J35" i="8"/>
  <c r="AV120" i="8"/>
  <c r="P18" i="8"/>
  <c r="Z38" i="8"/>
  <c r="X163" i="8"/>
  <c r="AW160" i="8"/>
  <c r="H32" i="8"/>
  <c r="BA32" i="8"/>
  <c r="AT121" i="8"/>
  <c r="AZ163" i="8"/>
  <c r="AZ152" i="8"/>
  <c r="U124" i="8"/>
  <c r="D124" i="559" s="1"/>
  <c r="N38" i="8"/>
  <c r="X127" i="8"/>
  <c r="AB32" i="8"/>
  <c r="AH170" i="8"/>
  <c r="Q178" i="8"/>
  <c r="R26" i="8"/>
  <c r="H35" i="8"/>
  <c r="U175" i="8"/>
  <c r="N162" i="8"/>
  <c r="D162" i="561" s="1"/>
  <c r="H178" i="8"/>
  <c r="H19" i="8"/>
  <c r="P170" i="8"/>
  <c r="BB20" i="8"/>
  <c r="U151" i="8"/>
  <c r="D33" i="559"/>
  <c r="D36" i="559"/>
  <c r="AW189" i="8"/>
  <c r="AO184" i="8"/>
  <c r="AZ120" i="8"/>
  <c r="D36" i="563"/>
  <c r="D152" i="562"/>
  <c r="D140" i="559"/>
  <c r="AG171" i="8"/>
  <c r="AJ254" i="8"/>
  <c r="Q140" i="8"/>
  <c r="AL112" i="8"/>
  <c r="AB175" i="8"/>
  <c r="BB192" i="8"/>
  <c r="AH168" i="8"/>
  <c r="AD189" i="8"/>
  <c r="AF188" i="8"/>
  <c r="D23" i="562"/>
  <c r="AR153" i="8"/>
  <c r="AW121" i="8"/>
  <c r="D112" i="560"/>
  <c r="AF160" i="8"/>
  <c r="L19" i="8"/>
  <c r="AF35" i="8"/>
  <c r="AR187" i="8"/>
  <c r="AN194" i="8"/>
  <c r="AG160" i="8"/>
  <c r="D35" i="564"/>
  <c r="AO188" i="8"/>
  <c r="AB254" i="8"/>
  <c r="D160" i="564"/>
  <c r="BA184" i="8"/>
  <c r="AH184" i="8"/>
  <c r="Q20" i="8"/>
  <c r="D123" i="563"/>
  <c r="D133" i="564"/>
  <c r="AH188" i="8"/>
  <c r="Q170" i="8"/>
  <c r="Q34" i="8"/>
  <c r="AH192" i="8"/>
  <c r="U127" i="8"/>
  <c r="D127" i="559" s="1"/>
  <c r="D33" i="563"/>
  <c r="D161" i="564"/>
  <c r="AJ134" i="8"/>
  <c r="D33" i="561"/>
  <c r="AX191" i="8"/>
  <c r="AD187" i="8"/>
  <c r="J133" i="8"/>
  <c r="AS19" i="8"/>
  <c r="AX188" i="8"/>
  <c r="D123" i="561"/>
  <c r="AC184" i="8"/>
  <c r="AH254" i="8"/>
  <c r="N161" i="8"/>
  <c r="AV253" i="8"/>
  <c r="H111" i="8"/>
  <c r="AT194" i="8"/>
  <c r="BA135" i="8"/>
  <c r="AZ20" i="8"/>
  <c r="AT253" i="8"/>
  <c r="AL253" i="8"/>
  <c r="I132" i="8"/>
  <c r="AJ171" i="8"/>
  <c r="AC121" i="8"/>
  <c r="AO122" i="8"/>
  <c r="P122" i="8"/>
  <c r="AL192" i="8"/>
  <c r="AG38" i="8"/>
  <c r="D122" i="562"/>
  <c r="D177" i="559"/>
  <c r="AW253" i="8"/>
  <c r="AZ253" i="8"/>
  <c r="D140" i="563"/>
  <c r="AH169" i="8"/>
  <c r="AX153" i="8"/>
  <c r="AH33" i="8"/>
  <c r="AH37" i="8"/>
  <c r="AV153" i="8"/>
  <c r="AC169" i="8"/>
  <c r="D161" i="559"/>
  <c r="D163" i="561"/>
  <c r="AZ184" i="8"/>
  <c r="D32" i="564"/>
  <c r="BA188" i="8"/>
  <c r="V161" i="8"/>
  <c r="AW125" i="8"/>
  <c r="AG124" i="8"/>
  <c r="AN169" i="8"/>
  <c r="AG146" i="8"/>
  <c r="AH19" i="8"/>
  <c r="D19" i="559"/>
  <c r="D32" i="563"/>
  <c r="D127" i="563"/>
  <c r="D151" i="559"/>
  <c r="D26" i="559"/>
  <c r="Z76" i="8"/>
  <c r="P76" i="8"/>
  <c r="AB76" i="8"/>
  <c r="Q76" i="8"/>
  <c r="T76" i="8"/>
  <c r="D125" i="564"/>
  <c r="AV76" i="8"/>
  <c r="BB254" i="8"/>
  <c r="AJ178" i="8"/>
  <c r="AZ36" i="8"/>
  <c r="AG163" i="8"/>
  <c r="D133" i="561"/>
  <c r="AP19" i="8"/>
  <c r="D171" i="562"/>
  <c r="AH76" i="8"/>
  <c r="AX253" i="8"/>
  <c r="D120" i="564"/>
  <c r="AO23" i="8"/>
  <c r="AT76" i="8"/>
  <c r="N20" i="8"/>
  <c r="D20" i="561" s="1"/>
  <c r="D132" i="560"/>
  <c r="I19" i="8"/>
  <c r="D151" i="562"/>
  <c r="AZ178" i="8"/>
  <c r="H18" i="8"/>
  <c r="AS186" i="8"/>
  <c r="J126" i="8"/>
  <c r="AD184" i="8"/>
  <c r="D34" i="560"/>
  <c r="AT169" i="8"/>
  <c r="D152" i="559"/>
  <c r="AO135" i="8"/>
  <c r="AC171" i="8"/>
  <c r="AP26" i="8"/>
  <c r="BA133" i="8"/>
  <c r="D127" i="562"/>
  <c r="AP253" i="8"/>
  <c r="D32" i="559"/>
  <c r="D163" i="563"/>
  <c r="AK111" i="8"/>
  <c r="AK170" i="8"/>
  <c r="J123" i="8"/>
  <c r="AK31" i="8"/>
  <c r="U120" i="8"/>
  <c r="Q127" i="8"/>
  <c r="D38" i="563"/>
  <c r="BA253" i="8"/>
  <c r="D38" i="561"/>
  <c r="D169" i="564"/>
  <c r="AT178" i="8"/>
  <c r="AP134" i="8"/>
  <c r="I170" i="8"/>
  <c r="AV133" i="8"/>
  <c r="AJ175" i="8"/>
  <c r="D162" i="563"/>
  <c r="AF254" i="8"/>
  <c r="AR194" i="8"/>
  <c r="AJ35" i="8"/>
  <c r="BB168" i="8"/>
  <c r="AL133" i="8"/>
  <c r="AV121" i="8"/>
  <c r="N178" i="8"/>
  <c r="AF20" i="8"/>
  <c r="D33" i="564"/>
  <c r="D18" i="560"/>
  <c r="D26" i="563"/>
  <c r="AF120" i="8"/>
  <c r="Z169" i="8"/>
  <c r="Z121" i="8"/>
  <c r="Z31" i="8"/>
  <c r="AT19" i="8"/>
  <c r="AT139" i="8"/>
  <c r="Y132" i="8"/>
  <c r="D31" i="564"/>
  <c r="D127" i="561"/>
  <c r="D171" i="563"/>
  <c r="D127" i="560"/>
  <c r="AO127" i="8"/>
  <c r="D178" i="564"/>
  <c r="V76" i="8"/>
  <c r="I76" i="8"/>
  <c r="AL76" i="8"/>
  <c r="D19" i="564"/>
  <c r="M33" i="8"/>
  <c r="D132" i="559"/>
  <c r="T125" i="8"/>
  <c r="AR189" i="8"/>
  <c r="D23" i="561"/>
  <c r="D169" i="563"/>
  <c r="BA76" i="8"/>
  <c r="D164" i="564"/>
  <c r="AL126" i="8"/>
  <c r="L140" i="8"/>
  <c r="H76" i="8"/>
  <c r="AB160" i="8"/>
  <c r="D170" i="563"/>
  <c r="X76" i="8"/>
  <c r="AJ146" i="8"/>
  <c r="AT188" i="8"/>
  <c r="M177" i="8"/>
  <c r="AV254" i="8"/>
  <c r="Q125" i="8"/>
  <c r="D170" i="560"/>
  <c r="AO126" i="8"/>
  <c r="AO19" i="8"/>
  <c r="AW122" i="8"/>
  <c r="D135" i="563"/>
  <c r="D151" i="563"/>
  <c r="AP254" i="8"/>
  <c r="AC190" i="8"/>
  <c r="AF253" i="8"/>
  <c r="AO32" i="8"/>
  <c r="H26" i="8"/>
  <c r="BB135" i="8"/>
  <c r="D160" i="562"/>
  <c r="D140" i="560"/>
  <c r="D20" i="560"/>
  <c r="AP188" i="8"/>
  <c r="AV188" i="8"/>
  <c r="M151" i="8"/>
  <c r="AD18" i="8"/>
  <c r="AG26" i="8"/>
  <c r="AJ177" i="8"/>
  <c r="AP33" i="8"/>
  <c r="J170" i="8"/>
  <c r="D170" i="561"/>
  <c r="D125" i="560"/>
  <c r="D111" i="559"/>
  <c r="AC125" i="8"/>
  <c r="AS162" i="8"/>
  <c r="U164" i="8"/>
  <c r="D164" i="559" s="1"/>
  <c r="J36" i="8"/>
  <c r="L164" i="8"/>
  <c r="AR253" i="8"/>
  <c r="AX254" i="8"/>
  <c r="D121" i="560"/>
  <c r="AB188" i="8"/>
  <c r="AR31" i="8"/>
  <c r="AG140" i="8"/>
  <c r="M26" i="8"/>
  <c r="AB162" i="8"/>
  <c r="N126" i="8"/>
  <c r="BB132" i="8"/>
  <c r="D177" i="563"/>
  <c r="D26" i="562"/>
  <c r="V171" i="8"/>
  <c r="AR76" i="8"/>
  <c r="D168" i="561"/>
  <c r="AD76" i="8"/>
  <c r="J76" i="8"/>
  <c r="AF184" i="8"/>
  <c r="AX121" i="8"/>
  <c r="D164" i="561"/>
  <c r="AL188" i="8"/>
  <c r="D121" i="559"/>
  <c r="AJ112" i="8"/>
  <c r="Z123" i="8"/>
  <c r="AH36" i="8"/>
  <c r="BB191" i="8"/>
  <c r="D112" i="562"/>
  <c r="D175" i="561"/>
  <c r="AD139" i="8"/>
  <c r="D38" i="564"/>
  <c r="AD34" i="8"/>
  <c r="X121" i="8"/>
  <c r="AN140" i="8"/>
  <c r="D164" i="560"/>
  <c r="D135" i="562"/>
  <c r="D33" i="560"/>
  <c r="D151" i="560"/>
  <c r="AN188" i="8"/>
  <c r="AK37" i="8"/>
  <c r="AN187" i="8"/>
  <c r="Z127" i="8"/>
  <c r="AN18" i="8"/>
  <c r="J18" i="8"/>
  <c r="P26" i="8"/>
  <c r="AH189" i="8"/>
  <c r="D169" i="561"/>
  <c r="BB253" i="8"/>
  <c r="AL38" i="8"/>
  <c r="AO139" i="8"/>
  <c r="J38" i="8"/>
  <c r="AC193" i="8"/>
  <c r="AB35" i="8"/>
  <c r="AJ188" i="8"/>
  <c r="BB189" i="8"/>
  <c r="D33" i="562"/>
  <c r="AD153" i="8"/>
  <c r="X31" i="8"/>
  <c r="AB33" i="8"/>
  <c r="D168" i="560"/>
  <c r="AW177" i="8"/>
  <c r="AG35" i="8"/>
  <c r="D37" i="564"/>
  <c r="AB189" i="8"/>
  <c r="D125" i="561"/>
  <c r="D178" i="563"/>
  <c r="BB188" i="8"/>
  <c r="AS32" i="8"/>
  <c r="AW120" i="8"/>
  <c r="T19" i="8"/>
  <c r="AJ189" i="8"/>
  <c r="U76" i="8"/>
  <c r="AC76" i="8"/>
  <c r="AF192" i="8"/>
  <c r="AG76" i="8"/>
  <c r="V139" i="8"/>
  <c r="AO189" i="8"/>
  <c r="D164" i="563"/>
  <c r="AK184" i="8"/>
  <c r="AD254" i="8"/>
  <c r="AT132" i="8"/>
  <c r="Y35" i="8"/>
  <c r="AG178" i="8"/>
  <c r="D163" i="562"/>
  <c r="AR254" i="8"/>
  <c r="AD162" i="8"/>
  <c r="BA127" i="8"/>
  <c r="Q32" i="8"/>
  <c r="AK192" i="8"/>
  <c r="U38" i="8"/>
  <c r="D38" i="559" s="1"/>
  <c r="D122" i="561"/>
  <c r="D125" i="562"/>
  <c r="D32" i="562"/>
  <c r="D31" i="563"/>
  <c r="N112" i="8"/>
  <c r="D112" i="561" s="1"/>
  <c r="AG184" i="8"/>
  <c r="AN33" i="8"/>
  <c r="H151" i="8"/>
  <c r="AK32" i="8"/>
  <c r="AX33" i="8"/>
  <c r="X35" i="8"/>
  <c r="AP189" i="8"/>
  <c r="AK254" i="8"/>
  <c r="P23" i="8"/>
  <c r="Z35" i="8"/>
  <c r="AP123" i="8"/>
  <c r="BA139" i="8"/>
  <c r="Q36" i="8"/>
  <c r="N124" i="8"/>
  <c r="D18" i="559"/>
  <c r="D123" i="562"/>
  <c r="D35" i="561"/>
  <c r="AC189" i="8"/>
  <c r="AD123" i="8"/>
  <c r="BB36" i="8"/>
  <c r="D34" i="564"/>
  <c r="J177" i="8"/>
  <c r="M160" i="8"/>
  <c r="H124" i="8"/>
  <c r="D18" i="564"/>
  <c r="D37" i="559"/>
  <c r="D125" i="563"/>
  <c r="D170" i="559"/>
  <c r="X168" i="8"/>
  <c r="I34" i="8"/>
  <c r="AD133" i="8"/>
  <c r="Z23" i="8"/>
  <c r="AZ76" i="8"/>
  <c r="Y76" i="8"/>
  <c r="D171" i="561"/>
  <c r="AX184" i="8"/>
  <c r="D122" i="559"/>
  <c r="D126" i="559"/>
  <c r="AD253" i="8"/>
  <c r="R124" i="8"/>
  <c r="AN162" i="8"/>
  <c r="BB112" i="8"/>
  <c r="D121" i="563"/>
  <c r="D18" i="561"/>
  <c r="U133" i="8"/>
  <c r="AC111" i="8"/>
  <c r="Q18" i="8"/>
  <c r="AF187" i="8"/>
  <c r="H163" i="8"/>
  <c r="AL254" i="8"/>
  <c r="AK189" i="8"/>
  <c r="D169" i="559"/>
  <c r="D26" i="560"/>
  <c r="I161" i="8"/>
  <c r="AZ188" i="8"/>
  <c r="AV160" i="8"/>
  <c r="AZ19" i="8"/>
  <c r="AP151" i="8"/>
  <c r="AZ112" i="8"/>
  <c r="AG254" i="8"/>
  <c r="D178" i="560"/>
  <c r="D169" i="560"/>
  <c r="AC175" i="8"/>
  <c r="AT122" i="8"/>
  <c r="AC20" i="8"/>
  <c r="J139" i="8"/>
  <c r="AB18" i="8"/>
  <c r="U178" i="8"/>
  <c r="D178" i="559" s="1"/>
  <c r="D133" i="562"/>
  <c r="BB184" i="8"/>
  <c r="D152" i="563"/>
  <c r="D23" i="559"/>
  <c r="D111" i="561"/>
  <c r="Z125" i="8"/>
  <c r="D140" i="564"/>
  <c r="R111" i="8"/>
  <c r="AV162" i="8"/>
  <c r="D120" i="559"/>
  <c r="AL139" i="8"/>
  <c r="AW188" i="8"/>
  <c r="D160" i="560"/>
  <c r="D37" i="560"/>
  <c r="D18" i="563"/>
  <c r="D169" i="562"/>
  <c r="BB151" i="8"/>
  <c r="AC37" i="8"/>
  <c r="AG189" i="8"/>
  <c r="AZ189" i="8"/>
  <c r="D36" i="560"/>
  <c r="D161" i="560"/>
  <c r="D175" i="559"/>
  <c r="D112" i="563"/>
  <c r="AG141" i="8"/>
  <c r="AF33" i="8"/>
  <c r="AJ191" i="8"/>
  <c r="D162" i="560"/>
  <c r="AJ253" i="8"/>
  <c r="AH191" i="8"/>
  <c r="AT168" i="8"/>
  <c r="P139" i="8"/>
  <c r="AP35" i="8"/>
  <c r="N26" i="8"/>
  <c r="D34" i="559"/>
  <c r="AL184" i="8"/>
  <c r="D121" i="561"/>
  <c r="D178" i="562"/>
  <c r="AW170" i="8"/>
  <c r="D140" i="562"/>
  <c r="V34" i="8"/>
  <c r="Z151" i="8"/>
  <c r="AO190" i="8"/>
  <c r="V169" i="8"/>
  <c r="AG253" i="8"/>
  <c r="D171" i="560"/>
  <c r="D35" i="562"/>
  <c r="AZ162" i="8"/>
  <c r="I37" i="8"/>
  <c r="D37" i="563" s="1"/>
  <c r="AG121" i="8"/>
  <c r="AW37" i="8"/>
  <c r="AX38" i="8"/>
  <c r="D120" i="561"/>
  <c r="D164" i="562"/>
  <c r="AJ184" i="8"/>
  <c r="D122" i="563"/>
  <c r="BA189" i="8"/>
  <c r="AK253" i="8"/>
  <c r="AV132" i="8"/>
  <c r="AX26" i="8"/>
  <c r="AO193" i="8"/>
  <c r="M37" i="8"/>
  <c r="Q160" i="8"/>
  <c r="AR168" i="8"/>
  <c r="AN189" i="8"/>
  <c r="D112" i="559"/>
  <c r="D20" i="563"/>
  <c r="D161" i="561"/>
  <c r="D31" i="560"/>
  <c r="P125" i="8"/>
  <c r="AC178" i="8"/>
  <c r="AH171" i="8"/>
  <c r="AW186" i="8"/>
  <c r="AV34" i="8"/>
  <c r="AK132" i="8"/>
  <c r="AT254" i="8"/>
  <c r="D177" i="561"/>
  <c r="D34" i="562"/>
  <c r="D121" i="562"/>
  <c r="D175" i="564"/>
  <c r="AN76" i="8"/>
  <c r="AR188" i="8"/>
  <c r="AW76" i="8"/>
  <c r="R76" i="8"/>
  <c r="AS76" i="8"/>
  <c r="D171" i="564"/>
  <c r="D151" i="564"/>
  <c r="M76" i="8"/>
  <c r="AO76" i="8"/>
  <c r="N76" i="8"/>
  <c r="D23" i="564"/>
  <c r="AW178" i="8"/>
  <c r="D18" i="562"/>
  <c r="AX122" i="8"/>
  <c r="D124" i="563"/>
  <c r="D175" i="560"/>
  <c r="BB76" i="8"/>
  <c r="D120" i="560"/>
  <c r="D162" i="559"/>
  <c r="D31" i="562"/>
  <c r="AS188" i="8"/>
  <c r="V122" i="8"/>
  <c r="AP76" i="8"/>
  <c r="D111" i="562"/>
  <c r="D177" i="560"/>
  <c r="D139" i="561"/>
  <c r="M171" i="8"/>
  <c r="D135" i="564"/>
  <c r="Y112" i="8"/>
  <c r="AR162" i="8"/>
  <c r="AO112" i="8"/>
  <c r="AO254" i="8"/>
  <c r="D139" i="559"/>
  <c r="D133" i="559"/>
  <c r="V23" i="8"/>
  <c r="AB194" i="8"/>
  <c r="X123" i="8"/>
  <c r="AN112" i="8"/>
  <c r="D19" i="563"/>
  <c r="D31" i="559"/>
  <c r="AV184" i="8"/>
  <c r="AW254" i="8"/>
  <c r="AW139" i="8"/>
  <c r="D139" i="560"/>
  <c r="AH186" i="8"/>
  <c r="AK127" i="8"/>
  <c r="N152" i="8"/>
  <c r="Y169" i="8"/>
  <c r="AC254" i="8"/>
  <c r="D124" i="560"/>
  <c r="AH161" i="8"/>
  <c r="X171" i="8"/>
  <c r="Z124" i="8"/>
  <c r="AO171" i="8"/>
  <c r="AV139" i="8"/>
  <c r="AZ177" i="8"/>
  <c r="BA141" i="8"/>
  <c r="D123" i="560"/>
  <c r="AW184" i="8"/>
  <c r="AC188" i="8"/>
  <c r="AN253" i="8"/>
  <c r="AN184" i="8"/>
  <c r="AF185" i="8"/>
  <c r="AR161" i="8"/>
  <c r="AP112" i="8"/>
  <c r="R122" i="8"/>
  <c r="AN160" i="8"/>
  <c r="D152" i="564"/>
  <c r="AG188" i="8"/>
  <c r="BA254" i="8"/>
  <c r="D112" i="564"/>
  <c r="AV189" i="8"/>
  <c r="D126" i="560"/>
  <c r="AO33" i="8"/>
  <c r="AH163" i="8"/>
  <c r="J162" i="8"/>
  <c r="AJ169" i="8"/>
  <c r="Z34" i="8"/>
  <c r="V32" i="8"/>
  <c r="D161" i="563"/>
  <c r="D160" i="563"/>
  <c r="D124" i="564"/>
  <c r="AB184" i="8"/>
  <c r="AZ254" i="8"/>
  <c r="AX76" i="8"/>
  <c r="AJ76" i="8"/>
  <c r="D126" i="564"/>
  <c r="AK34" i="8"/>
  <c r="D120" i="563"/>
  <c r="D111" i="564"/>
  <c r="AK76" i="8"/>
  <c r="BA33" i="8"/>
  <c r="V140" i="8"/>
  <c r="D175" i="563"/>
  <c r="AC163" i="8"/>
  <c r="L76" i="8"/>
  <c r="D132" i="564"/>
  <c r="D132" i="562"/>
  <c r="D36" i="561"/>
  <c r="AF76" i="8"/>
  <c r="AD25" i="8"/>
  <c r="AN46" i="8"/>
  <c r="AR149" i="8"/>
  <c r="AG148" i="8"/>
  <c r="AG14" i="8"/>
  <c r="AL13" i="8"/>
  <c r="AW136" i="8"/>
  <c r="AD100" i="8"/>
  <c r="AG41" i="8"/>
  <c r="BB150" i="8"/>
  <c r="AT148" i="8"/>
  <c r="AN150" i="8"/>
  <c r="AO51" i="8"/>
  <c r="BB49" i="8"/>
  <c r="AC137" i="8"/>
  <c r="AB24" i="8"/>
  <c r="BB148" i="8"/>
  <c r="AB46" i="8"/>
  <c r="BB13" i="8"/>
  <c r="AT138" i="8"/>
  <c r="AF41" i="8"/>
  <c r="AX25" i="8"/>
  <c r="AF48" i="8"/>
  <c r="AS137" i="8"/>
  <c r="AG48" i="8"/>
  <c r="AD51" i="8"/>
  <c r="AX47" i="8"/>
  <c r="AO47" i="8"/>
  <c r="AW51" i="8"/>
  <c r="BB14" i="8"/>
  <c r="BA14" i="8"/>
  <c r="AO46" i="8"/>
  <c r="AD12" i="8"/>
  <c r="AD148" i="8"/>
  <c r="AD46" i="8"/>
  <c r="AJ41" i="8"/>
  <c r="AP100" i="8"/>
  <c r="AS41" i="8"/>
  <c r="AO52" i="8"/>
  <c r="AC52" i="8"/>
  <c r="AN100" i="8"/>
  <c r="AC47" i="8"/>
  <c r="AO41" i="8"/>
  <c r="AG100" i="8"/>
  <c r="AN13" i="8"/>
  <c r="AV48" i="8"/>
  <c r="AH48" i="8"/>
  <c r="AF25" i="8"/>
  <c r="BB25" i="8"/>
  <c r="AD137" i="8"/>
  <c r="AH149" i="8"/>
  <c r="AR138" i="8"/>
  <c r="AS138" i="8"/>
  <c r="AP25" i="8"/>
  <c r="AP150" i="8"/>
  <c r="D76" i="560"/>
  <c r="AH137" i="8"/>
  <c r="AJ14" i="8"/>
  <c r="AF150" i="8"/>
  <c r="AP24" i="8"/>
  <c r="AP41" i="8"/>
  <c r="AS100" i="8"/>
  <c r="AG47" i="8"/>
  <c r="AJ24" i="8"/>
  <c r="AB149" i="8"/>
  <c r="AX138" i="8"/>
  <c r="BB46" i="8"/>
  <c r="AX100" i="8"/>
  <c r="BB51" i="8"/>
  <c r="AL47" i="8"/>
  <c r="AT25" i="8"/>
  <c r="AN137" i="8"/>
  <c r="AC48" i="8"/>
  <c r="AZ13" i="8"/>
  <c r="AJ138" i="8"/>
  <c r="AV149" i="8"/>
  <c r="AP148" i="8"/>
  <c r="AN41" i="8"/>
  <c r="AD47" i="8"/>
  <c r="AK50" i="8"/>
  <c r="AZ148" i="8"/>
  <c r="AO24" i="8"/>
  <c r="AZ14" i="8"/>
  <c r="AB13" i="8"/>
  <c r="AX41" i="8"/>
  <c r="AR14" i="8"/>
  <c r="BB136" i="8"/>
  <c r="AL100" i="8"/>
  <c r="AJ137" i="8"/>
  <c r="AS12" i="8"/>
  <c r="AX52" i="8"/>
  <c r="AR47" i="8"/>
  <c r="AZ24" i="8"/>
  <c r="AN148" i="8"/>
  <c r="AP137" i="8"/>
  <c r="AS150" i="8"/>
  <c r="D76" i="562"/>
  <c r="AR136" i="8"/>
  <c r="AS14" i="8"/>
  <c r="AO137" i="8"/>
  <c r="AG149" i="8"/>
  <c r="AW148" i="8"/>
  <c r="AZ46" i="8"/>
  <c r="AL138" i="8"/>
  <c r="BA13" i="8"/>
  <c r="AS25" i="8"/>
  <c r="AW149" i="8"/>
  <c r="AP14" i="8"/>
  <c r="AL52" i="8"/>
  <c r="BA149" i="8"/>
  <c r="AD136" i="8"/>
  <c r="AG49" i="8"/>
  <c r="AZ136" i="8"/>
  <c r="AK41" i="8"/>
  <c r="AP47" i="8"/>
  <c r="BA49" i="8"/>
  <c r="AD41" i="8"/>
  <c r="AD150" i="8"/>
  <c r="AV14" i="8"/>
  <c r="AW14" i="8"/>
  <c r="AX51" i="8"/>
  <c r="BA46" i="8"/>
  <c r="D76" i="563"/>
  <c r="AO12" i="8"/>
  <c r="AC136" i="8"/>
  <c r="AW49" i="8"/>
  <c r="AP138" i="8"/>
  <c r="AZ137" i="8"/>
  <c r="AJ25" i="8"/>
  <c r="AF149" i="8"/>
  <c r="AN136" i="8"/>
  <c r="AS52" i="8"/>
  <c r="AB25" i="8"/>
  <c r="AV49" i="8"/>
  <c r="AW41" i="8"/>
  <c r="AX148" i="8"/>
  <c r="AB14" i="8"/>
  <c r="AH52" i="8"/>
  <c r="AF13" i="8"/>
  <c r="AL149" i="8"/>
  <c r="AO50" i="8"/>
  <c r="AL136" i="8"/>
  <c r="AP136" i="8"/>
  <c r="AH25" i="8"/>
  <c r="AN25" i="8"/>
  <c r="AW24" i="8"/>
  <c r="AC49" i="8"/>
  <c r="AN52" i="8"/>
  <c r="AK13" i="8"/>
  <c r="AL51" i="8"/>
  <c r="AG137" i="8"/>
  <c r="AV24" i="8"/>
  <c r="AJ100" i="8"/>
  <c r="BB47" i="8"/>
  <c r="AX46" i="8"/>
  <c r="AD24" i="8"/>
  <c r="AS48" i="8"/>
  <c r="AS136" i="8"/>
  <c r="AP13" i="8"/>
  <c r="BB100" i="8"/>
  <c r="AB49" i="8"/>
  <c r="AV13" i="8"/>
  <c r="AJ149" i="8"/>
  <c r="AD50" i="8"/>
  <c r="AL49" i="8"/>
  <c r="AN149" i="8"/>
  <c r="AR46" i="8"/>
  <c r="AX150" i="8"/>
  <c r="AT150" i="8"/>
  <c r="AF52" i="8"/>
  <c r="AC25" i="8"/>
  <c r="AP48" i="8"/>
  <c r="BB50" i="8"/>
  <c r="AK148" i="8"/>
  <c r="AH100" i="8"/>
  <c r="AJ48" i="8"/>
  <c r="AO14" i="8"/>
  <c r="AZ12" i="8"/>
  <c r="AZ25" i="8"/>
  <c r="BA47" i="8"/>
  <c r="BA25" i="8"/>
  <c r="AG150" i="8"/>
  <c r="AW138" i="8"/>
  <c r="AP149" i="8"/>
  <c r="AH12" i="8"/>
  <c r="AT51" i="8"/>
  <c r="AZ49" i="8"/>
  <c r="AP50" i="8"/>
  <c r="AO150" i="8"/>
  <c r="AK137" i="8"/>
  <c r="AP12" i="8"/>
  <c r="AK14" i="8"/>
  <c r="AK150" i="8"/>
  <c r="AH14" i="8"/>
  <c r="BB137" i="8"/>
  <c r="AG51" i="8"/>
  <c r="AR48" i="8"/>
  <c r="AF47" i="8"/>
  <c r="AC150" i="8"/>
  <c r="AK48" i="8"/>
  <c r="AF12" i="8"/>
  <c r="AV41" i="8"/>
  <c r="AD52" i="8"/>
  <c r="AR24" i="8"/>
  <c r="AL150" i="8"/>
  <c r="AD48" i="8"/>
  <c r="AT12" i="8"/>
  <c r="AX12" i="8"/>
  <c r="AS148" i="8"/>
  <c r="AF49" i="8"/>
  <c r="AL46" i="8"/>
  <c r="AC24" i="8"/>
  <c r="AR13" i="8"/>
  <c r="BA51" i="8"/>
  <c r="AX50" i="8"/>
  <c r="AH138" i="8"/>
  <c r="BB12" i="8"/>
  <c r="AD14" i="8"/>
  <c r="AL41" i="8"/>
  <c r="AT24" i="8"/>
  <c r="AW137" i="8"/>
  <c r="AK52" i="8"/>
  <c r="AF100" i="8"/>
  <c r="AH24" i="8"/>
  <c r="AW52" i="8"/>
  <c r="AZ48" i="8"/>
  <c r="AW13" i="8"/>
  <c r="AW150" i="8"/>
  <c r="AN47" i="8"/>
  <c r="AT47" i="8"/>
  <c r="AR51" i="8"/>
  <c r="AH136" i="8"/>
  <c r="AG13" i="8"/>
  <c r="AS13" i="8"/>
  <c r="AX149" i="8"/>
  <c r="AD49" i="8"/>
  <c r="AX137" i="8"/>
  <c r="AN24" i="8"/>
  <c r="AW47" i="8"/>
  <c r="AH49" i="8"/>
  <c r="AK12" i="8"/>
  <c r="AD149" i="8"/>
  <c r="AT14" i="8"/>
  <c r="BB138" i="8"/>
  <c r="AV51" i="8"/>
  <c r="BA138" i="8"/>
  <c r="AG12" i="8"/>
  <c r="AS149" i="8"/>
  <c r="AH50" i="8"/>
  <c r="AR12" i="8"/>
  <c r="AP49" i="8"/>
  <c r="AC149" i="8"/>
  <c r="AT46" i="8"/>
  <c r="AX14" i="8"/>
  <c r="AZ41" i="8"/>
  <c r="AC12" i="8"/>
  <c r="BB149" i="8"/>
  <c r="AC13" i="8"/>
  <c r="AO138" i="8"/>
  <c r="AH148" i="8"/>
  <c r="AZ51" i="8"/>
  <c r="AO148" i="8"/>
  <c r="AG138" i="8"/>
  <c r="AG52" i="8"/>
  <c r="AB12" i="8"/>
  <c r="AC46" i="8"/>
  <c r="AW48" i="8"/>
  <c r="AN50" i="8"/>
  <c r="BA24" i="8"/>
  <c r="AV100" i="8"/>
  <c r="AV47" i="8"/>
  <c r="AB138" i="8"/>
  <c r="AK46" i="8"/>
  <c r="AW12" i="8"/>
  <c r="BA100" i="8"/>
  <c r="BA50" i="8"/>
  <c r="AR100" i="8"/>
  <c r="AZ150" i="8"/>
  <c r="AO13" i="8"/>
  <c r="AH150" i="8"/>
  <c r="AG50" i="8"/>
  <c r="AC50" i="8"/>
  <c r="AX48" i="8"/>
  <c r="AR50" i="8"/>
  <c r="AP52" i="8"/>
  <c r="AJ136" i="8"/>
  <c r="AN49" i="8"/>
  <c r="AK136" i="8"/>
  <c r="AG46" i="8"/>
  <c r="AG25" i="8"/>
  <c r="AJ52" i="8"/>
  <c r="AW50" i="8"/>
  <c r="AN14" i="8"/>
  <c r="AV12" i="8"/>
  <c r="AB150" i="8"/>
  <c r="AJ46" i="8"/>
  <c r="AF148" i="8"/>
  <c r="AV136" i="8"/>
  <c r="AP46" i="8"/>
  <c r="BA52" i="8"/>
  <c r="AK49" i="8"/>
  <c r="AB148" i="8"/>
  <c r="AS51" i="8"/>
  <c r="AB51" i="8"/>
  <c r="AF137" i="8"/>
  <c r="AC51" i="8"/>
  <c r="AS46" i="8"/>
  <c r="AK100" i="8"/>
  <c r="AB52" i="8"/>
  <c r="AH13" i="8"/>
  <c r="AF24" i="8"/>
  <c r="AT50" i="8"/>
  <c r="AX24" i="8"/>
  <c r="AR41" i="8"/>
  <c r="AN51" i="8"/>
  <c r="AL137" i="8"/>
  <c r="AT41" i="8"/>
  <c r="AB47" i="8"/>
  <c r="AR150" i="8"/>
  <c r="D76" i="561"/>
  <c r="AK149" i="8"/>
  <c r="AJ47" i="8"/>
  <c r="AP51" i="8"/>
  <c r="AG136" i="8"/>
  <c r="AF136" i="8"/>
  <c r="AB41" i="8"/>
  <c r="AS49" i="8"/>
  <c r="BB41" i="8"/>
  <c r="AC100" i="8"/>
  <c r="AD138" i="8"/>
  <c r="AW25" i="8"/>
  <c r="AV46" i="8"/>
  <c r="AC138" i="8"/>
  <c r="BA48" i="8"/>
  <c r="AT13" i="8"/>
  <c r="AD13" i="8"/>
  <c r="AZ50" i="8"/>
  <c r="AF50" i="8"/>
  <c r="AH47" i="8"/>
  <c r="AL25" i="8"/>
  <c r="BA41" i="8"/>
  <c r="BA136" i="8"/>
  <c r="AJ13" i="8"/>
  <c r="AL14" i="8"/>
  <c r="AJ50" i="8"/>
  <c r="AV150" i="8"/>
  <c r="BA150" i="8"/>
  <c r="AT136" i="8"/>
  <c r="BA12" i="8"/>
  <c r="AC41" i="8"/>
  <c r="AJ51" i="8"/>
  <c r="AF51" i="8"/>
  <c r="AT49" i="8"/>
  <c r="BB52" i="8"/>
  <c r="AK24" i="8"/>
  <c r="AR25" i="8"/>
  <c r="AJ150" i="8"/>
  <c r="AO100" i="8"/>
  <c r="BA148" i="8"/>
  <c r="AK25" i="8"/>
  <c r="AV52" i="8"/>
  <c r="AX49" i="8"/>
  <c r="BB48" i="8"/>
  <c r="AV50" i="8"/>
  <c r="AZ47" i="8"/>
  <c r="AN48" i="8"/>
  <c r="AF46" i="8"/>
  <c r="AS50" i="8"/>
  <c r="AO136" i="8"/>
  <c r="AH41" i="8"/>
  <c r="AR148" i="8"/>
  <c r="AT100" i="8"/>
  <c r="AT48" i="8"/>
  <c r="AN138" i="8"/>
  <c r="AN12" i="8"/>
  <c r="AJ148" i="8"/>
  <c r="AZ100" i="8"/>
  <c r="BA137" i="8"/>
  <c r="AO25" i="8"/>
  <c r="AF138" i="8"/>
  <c r="AK51" i="8"/>
  <c r="AB50" i="8"/>
  <c r="AZ149" i="8"/>
  <c r="AS24" i="8"/>
  <c r="AV148" i="8"/>
  <c r="AL12" i="8"/>
  <c r="AX13" i="8"/>
  <c r="AT137" i="8"/>
  <c r="D76" i="559"/>
  <c r="AJ12" i="8"/>
  <c r="AS47" i="8"/>
  <c r="AR52" i="8"/>
  <c r="AL24" i="8"/>
  <c r="AH46" i="8"/>
  <c r="AZ52" i="8"/>
  <c r="AB100" i="8"/>
  <c r="AL148" i="8"/>
  <c r="AB137" i="8"/>
  <c r="AL50" i="8"/>
  <c r="AR137" i="8"/>
  <c r="AO48" i="8"/>
  <c r="AV138" i="8"/>
  <c r="AB136" i="8"/>
  <c r="AT52" i="8"/>
  <c r="BB24" i="8"/>
  <c r="AJ49" i="8"/>
  <c r="AH51" i="8"/>
  <c r="AC148" i="8"/>
  <c r="AF14" i="8"/>
  <c r="AK47" i="8"/>
  <c r="AL48" i="8"/>
  <c r="AG24" i="8"/>
  <c r="AO149" i="8"/>
  <c r="AW100" i="8"/>
  <c r="AW46" i="8"/>
  <c r="AV25" i="8"/>
  <c r="D135" i="560"/>
  <c r="AZ138" i="8"/>
  <c r="AT149" i="8"/>
  <c r="AO49" i="8"/>
  <c r="AX136" i="8"/>
  <c r="AV137" i="8"/>
  <c r="AC14" i="8"/>
  <c r="AK138" i="8"/>
  <c r="AR49" i="8"/>
  <c r="AB48" i="8"/>
  <c r="D36" i="564"/>
  <c r="D20" i="564"/>
  <c r="D160" i="559"/>
  <c r="D168" i="559"/>
  <c r="D170" i="564"/>
  <c r="D76" i="564"/>
  <c r="D26" i="564"/>
  <c r="D163" i="564"/>
  <c r="E163" i="564" l="1"/>
  <c r="F163" i="564" a="1"/>
  <c r="F163" i="564" s="1"/>
  <c r="F26" i="564" a="1"/>
  <c r="F26" i="564" s="1"/>
  <c r="E76" i="564"/>
  <c r="F76" i="564" a="1"/>
  <c r="F76" i="564" s="1"/>
  <c r="F170" i="564" a="1"/>
  <c r="F170" i="564" s="1"/>
  <c r="E170" i="564"/>
  <c r="F168" i="559" a="1"/>
  <c r="F168" i="559" s="1"/>
  <c r="D172" i="559"/>
  <c r="E172" i="559" s="1"/>
  <c r="E168" i="559"/>
  <c r="F160" i="559" a="1"/>
  <c r="F160" i="559" s="1"/>
  <c r="E160" i="559"/>
  <c r="D165" i="559"/>
  <c r="E165" i="559" s="1"/>
  <c r="F20" i="564" a="1"/>
  <c r="F20" i="564" s="1"/>
  <c r="E36" i="564"/>
  <c r="F36" i="564" a="1"/>
  <c r="F36" i="564" s="1"/>
  <c r="BJ76" i="8"/>
  <c r="F36" i="561" a="1"/>
  <c r="F36" i="561" s="1"/>
  <c r="E132" i="562"/>
  <c r="F132" i="562" a="1"/>
  <c r="F132" i="562" s="1"/>
  <c r="F132" i="564" a="1"/>
  <c r="F132" i="564" s="1"/>
  <c r="E132" i="564"/>
  <c r="BE76" i="8"/>
  <c r="E175" i="563"/>
  <c r="F175" i="563" a="1"/>
  <c r="F175" i="563" s="1"/>
  <c r="D179" i="563"/>
  <c r="E179" i="563" s="1"/>
  <c r="F111" i="564" a="1"/>
  <c r="F111" i="564" s="1"/>
  <c r="E111" i="564"/>
  <c r="E120" i="563"/>
  <c r="F120" i="563" a="1"/>
  <c r="F120" i="563" s="1"/>
  <c r="D128" i="563"/>
  <c r="F126" i="564" a="1"/>
  <c r="F126" i="564" s="1"/>
  <c r="E126" i="564"/>
  <c r="BK76" i="8"/>
  <c r="BO254" i="8"/>
  <c r="AB195" i="8"/>
  <c r="BI184" i="8"/>
  <c r="F124" i="564" a="1"/>
  <c r="F124" i="564" s="1"/>
  <c r="E124" i="564"/>
  <c r="E160" i="563"/>
  <c r="F160" i="563" a="1"/>
  <c r="F160" i="563" s="1"/>
  <c r="D165" i="563"/>
  <c r="E165" i="563" s="1"/>
  <c r="F161" i="563" a="1"/>
  <c r="F161" i="563" s="1"/>
  <c r="E161" i="563"/>
  <c r="BK169" i="8"/>
  <c r="E126" i="560"/>
  <c r="F126" i="560" a="1"/>
  <c r="F126" i="560" s="1"/>
  <c r="BN189" i="8"/>
  <c r="F112" i="564" a="1"/>
  <c r="F112" i="564" s="1"/>
  <c r="F152" i="564" a="1"/>
  <c r="F152" i="564" s="1"/>
  <c r="E152" i="564"/>
  <c r="AN165" i="8"/>
  <c r="BL160" i="8"/>
  <c r="BM161" i="8"/>
  <c r="BJ185" i="8"/>
  <c r="AN195" i="8"/>
  <c r="BL184" i="8"/>
  <c r="BL253" i="8"/>
  <c r="AW195" i="8"/>
  <c r="F123" i="560" a="1"/>
  <c r="F123" i="560" s="1"/>
  <c r="E123" i="560"/>
  <c r="BO177" i="8"/>
  <c r="BN139" i="8"/>
  <c r="BH171" i="8"/>
  <c r="E124" i="560"/>
  <c r="F124" i="560" a="1"/>
  <c r="F124" i="560" s="1"/>
  <c r="F139" i="560" a="1"/>
  <c r="F139" i="560" s="1"/>
  <c r="E139" i="560"/>
  <c r="AV195" i="8"/>
  <c r="BN184" i="8"/>
  <c r="F31" i="559" a="1"/>
  <c r="F31" i="559" s="1"/>
  <c r="E31" i="559"/>
  <c r="F19" i="563" a="1"/>
  <c r="F19" i="563" s="1"/>
  <c r="E19" i="563"/>
  <c r="BL112" i="8"/>
  <c r="BH123" i="8"/>
  <c r="BI194" i="8"/>
  <c r="E133" i="559"/>
  <c r="F133" i="559" a="1"/>
  <c r="F133" i="559" s="1"/>
  <c r="F139" i="559" a="1"/>
  <c r="F139" i="559" s="1"/>
  <c r="E139" i="559"/>
  <c r="BM162" i="8"/>
  <c r="E135" i="564"/>
  <c r="F135" i="564" a="1"/>
  <c r="F135" i="564" s="1"/>
  <c r="F139" i="561" a="1"/>
  <c r="F139" i="561" s="1"/>
  <c r="E177" i="560"/>
  <c r="F177" i="560" a="1"/>
  <c r="F177" i="560" s="1"/>
  <c r="E111" i="562"/>
  <c r="F111" i="562" a="1"/>
  <c r="F111" i="562" s="1"/>
  <c r="F31" i="562" a="1"/>
  <c r="F31" i="562" s="1"/>
  <c r="F162" i="559" a="1"/>
  <c r="F162" i="559" s="1"/>
  <c r="E162" i="559"/>
  <c r="E120" i="560"/>
  <c r="F120" i="560" a="1"/>
  <c r="F120" i="560" s="1"/>
  <c r="F175" i="560" a="1"/>
  <c r="F175" i="560" s="1"/>
  <c r="D179" i="560"/>
  <c r="E175" i="560"/>
  <c r="E124" i="563"/>
  <c r="F124" i="563" a="1"/>
  <c r="F124" i="563" s="1"/>
  <c r="F18" i="562" a="1"/>
  <c r="F18" i="562" s="1"/>
  <c r="F23" i="564" a="1"/>
  <c r="F23" i="564" s="1"/>
  <c r="E23" i="564"/>
  <c r="F151" i="564" a="1"/>
  <c r="F151" i="564" s="1"/>
  <c r="E151" i="564"/>
  <c r="E171" i="564"/>
  <c r="F171" i="564" a="1"/>
  <c r="F171" i="564" s="1"/>
  <c r="BM188" i="8"/>
  <c r="BL76" i="8"/>
  <c r="E175" i="564"/>
  <c r="F175" i="564" a="1"/>
  <c r="F175" i="564" s="1"/>
  <c r="D179" i="564"/>
  <c r="E179" i="564" s="1"/>
  <c r="F121" i="562" a="1"/>
  <c r="F121" i="562" s="1"/>
  <c r="E121" i="562"/>
  <c r="F34" i="562" a="1"/>
  <c r="F34" i="562" s="1"/>
  <c r="E34" i="562"/>
  <c r="F177" i="561" a="1"/>
  <c r="F177" i="561" s="1"/>
  <c r="E177" i="561"/>
  <c r="BN34" i="8"/>
  <c r="BF125" i="8"/>
  <c r="F31" i="560" a="1"/>
  <c r="F31" i="560" s="1"/>
  <c r="E31" i="560"/>
  <c r="E161" i="561"/>
  <c r="F161" i="561" a="1"/>
  <c r="F161" i="561" s="1"/>
  <c r="F20" i="563" a="1"/>
  <c r="F20" i="563" s="1"/>
  <c r="E20" i="563"/>
  <c r="F112" i="559" a="1"/>
  <c r="F112" i="559" s="1"/>
  <c r="E112" i="559"/>
  <c r="BL189" i="8"/>
  <c r="AR172" i="8"/>
  <c r="BM168" i="8"/>
  <c r="Q165" i="8"/>
  <c r="BN132" i="8"/>
  <c r="F122" i="563" a="1"/>
  <c r="F122" i="563" s="1"/>
  <c r="E122" i="563"/>
  <c r="BK184" i="8"/>
  <c r="AJ195" i="8"/>
  <c r="F164" i="562" a="1"/>
  <c r="F164" i="562" s="1"/>
  <c r="E164" i="562"/>
  <c r="E120" i="561"/>
  <c r="F120" i="561" a="1"/>
  <c r="F120" i="561" s="1"/>
  <c r="E37" i="563"/>
  <c r="F37" i="563" a="1"/>
  <c r="F37" i="563" s="1"/>
  <c r="BO162" i="8"/>
  <c r="E35" i="562"/>
  <c r="F35" i="562" a="1"/>
  <c r="F35" i="562" s="1"/>
  <c r="F171" i="560" a="1"/>
  <c r="F171" i="560" s="1"/>
  <c r="E140" i="562"/>
  <c r="F140" i="562" a="1"/>
  <c r="F140" i="562" s="1"/>
  <c r="E178" i="562"/>
  <c r="F178" i="562" a="1"/>
  <c r="F178" i="562" s="1"/>
  <c r="E121" i="561"/>
  <c r="F121" i="561" a="1"/>
  <c r="F121" i="561" s="1"/>
  <c r="AL195" i="8"/>
  <c r="E34" i="559"/>
  <c r="F34" i="559" a="1"/>
  <c r="F34" i="559" s="1"/>
  <c r="BF139" i="8"/>
  <c r="AT172" i="8"/>
  <c r="BK253" i="8"/>
  <c r="F162" i="560" a="1"/>
  <c r="F162" i="560" s="1"/>
  <c r="BK191" i="8"/>
  <c r="BJ33" i="8"/>
  <c r="F112" i="563" a="1"/>
  <c r="F112" i="563" s="1"/>
  <c r="E112" i="563"/>
  <c r="D179" i="559"/>
  <c r="E179" i="559" s="1"/>
  <c r="E175" i="559"/>
  <c r="F175" i="559" a="1"/>
  <c r="F175" i="559" s="1"/>
  <c r="F161" i="560" a="1"/>
  <c r="F161" i="560" s="1"/>
  <c r="E36" i="560"/>
  <c r="F36" i="560" a="1"/>
  <c r="F36" i="560" s="1"/>
  <c r="BO189" i="8"/>
  <c r="E169" i="562"/>
  <c r="F169" i="562" a="1"/>
  <c r="F169" i="562" s="1"/>
  <c r="E18" i="563"/>
  <c r="F18" i="563" a="1"/>
  <c r="F18" i="563" s="1"/>
  <c r="E37" i="560"/>
  <c r="F37" i="560" a="1"/>
  <c r="F37" i="560" s="1"/>
  <c r="D165" i="560"/>
  <c r="E160" i="560"/>
  <c r="F160" i="560" a="1"/>
  <c r="F160" i="560" s="1"/>
  <c r="F120" i="559" a="1"/>
  <c r="F120" i="559" s="1"/>
  <c r="BN162" i="8"/>
  <c r="E140" i="564"/>
  <c r="F140" i="564" a="1"/>
  <c r="F140" i="564" s="1"/>
  <c r="F111" i="561" a="1"/>
  <c r="F111" i="561" s="1"/>
  <c r="E111" i="561"/>
  <c r="E23" i="559"/>
  <c r="F23" i="559" a="1"/>
  <c r="F23" i="559" s="1"/>
  <c r="E152" i="563"/>
  <c r="F152" i="563" a="1"/>
  <c r="F152" i="563" s="1"/>
  <c r="BB195" i="8"/>
  <c r="F133" i="562" a="1"/>
  <c r="F133" i="562" s="1"/>
  <c r="E133" i="562"/>
  <c r="F178" i="559" a="1"/>
  <c r="F178" i="559" s="1"/>
  <c r="E178" i="559"/>
  <c r="BI18" i="8"/>
  <c r="AC179" i="8"/>
  <c r="F169" i="560" a="1"/>
  <c r="F169" i="560" s="1"/>
  <c r="F178" i="560" a="1"/>
  <c r="F178" i="560" s="1"/>
  <c r="E178" i="560"/>
  <c r="BO112" i="8"/>
  <c r="BO19" i="8"/>
  <c r="AV165" i="8"/>
  <c r="BN160" i="8"/>
  <c r="BO188" i="8"/>
  <c r="F26" i="560" a="1"/>
  <c r="F26" i="560" s="1"/>
  <c r="E26" i="560"/>
  <c r="F169" i="559" a="1"/>
  <c r="F169" i="559" s="1"/>
  <c r="E169" i="559"/>
  <c r="BD163" i="8"/>
  <c r="BJ187" i="8"/>
  <c r="F18" i="561" a="1"/>
  <c r="F18" i="561" s="1"/>
  <c r="E18" i="561"/>
  <c r="E121" i="563"/>
  <c r="F121" i="563" a="1"/>
  <c r="F121" i="563" s="1"/>
  <c r="BL162" i="8"/>
  <c r="E126" i="559"/>
  <c r="F126" i="559" a="1"/>
  <c r="F126" i="559" s="1"/>
  <c r="F122" i="559" a="1"/>
  <c r="F122" i="559" s="1"/>
  <c r="AX195" i="8"/>
  <c r="F171" i="561" a="1"/>
  <c r="F171" i="561" s="1"/>
  <c r="E171" i="561"/>
  <c r="BO76" i="8"/>
  <c r="X172" i="8"/>
  <c r="BH168" i="8"/>
  <c r="F170" i="559" a="1"/>
  <c r="F170" i="559" s="1"/>
  <c r="E170" i="559"/>
  <c r="F125" i="563" a="1"/>
  <c r="F125" i="563" s="1"/>
  <c r="E125" i="563"/>
  <c r="E37" i="559"/>
  <c r="F37" i="559" a="1"/>
  <c r="F37" i="559" s="1"/>
  <c r="F18" i="564" a="1"/>
  <c r="F18" i="564" s="1"/>
  <c r="BD124" i="8"/>
  <c r="M165" i="8"/>
  <c r="E34" i="564"/>
  <c r="F34" i="564" a="1"/>
  <c r="F34" i="564" s="1"/>
  <c r="F35" i="561" a="1"/>
  <c r="F35" i="561" s="1"/>
  <c r="F123" i="562" a="1"/>
  <c r="F123" i="562" s="1"/>
  <c r="E123" i="562"/>
  <c r="E18" i="559"/>
  <c r="F18" i="559" a="1"/>
  <c r="F18" i="559" s="1"/>
  <c r="BF23" i="8"/>
  <c r="BH35" i="8"/>
  <c r="BD151" i="8"/>
  <c r="BL33" i="8"/>
  <c r="AG195" i="8"/>
  <c r="E112" i="561"/>
  <c r="F112" i="561" a="1"/>
  <c r="F112" i="561" s="1"/>
  <c r="E31" i="563"/>
  <c r="F31" i="563" a="1"/>
  <c r="F31" i="563" s="1"/>
  <c r="F32" i="562" a="1"/>
  <c r="F32" i="562" s="1"/>
  <c r="F125" i="562" a="1"/>
  <c r="F125" i="562" s="1"/>
  <c r="E125" i="562"/>
  <c r="E122" i="561"/>
  <c r="F122" i="561" a="1"/>
  <c r="F122" i="561" s="1"/>
  <c r="E38" i="559"/>
  <c r="F38" i="559" a="1"/>
  <c r="F38" i="559" s="1"/>
  <c r="BM254" i="8"/>
  <c r="E163" i="562"/>
  <c r="F163" i="562" a="1"/>
  <c r="F163" i="562" s="1"/>
  <c r="AK195" i="8"/>
  <c r="E164" i="563"/>
  <c r="F164" i="563" a="1"/>
  <c r="F164" i="563" s="1"/>
  <c r="BJ192" i="8"/>
  <c r="BK189" i="8"/>
  <c r="BG19" i="8"/>
  <c r="AW128" i="8"/>
  <c r="F178" i="563" a="1"/>
  <c r="F178" i="563" s="1"/>
  <c r="E178" i="563"/>
  <c r="F125" i="561" a="1"/>
  <c r="F125" i="561" s="1"/>
  <c r="E125" i="561"/>
  <c r="BI189" i="8"/>
  <c r="E37" i="564"/>
  <c r="F37" i="564" a="1"/>
  <c r="F37" i="564" s="1"/>
  <c r="F168" i="560" a="1"/>
  <c r="F168" i="560" s="1"/>
  <c r="E168" i="560"/>
  <c r="D172" i="560"/>
  <c r="D181" i="560" s="1"/>
  <c r="BI33" i="8"/>
  <c r="BH31" i="8"/>
  <c r="E33" i="562"/>
  <c r="F33" i="562" a="1"/>
  <c r="F33" i="562" s="1"/>
  <c r="BK188" i="8"/>
  <c r="BI35" i="8"/>
  <c r="E169" i="561"/>
  <c r="F169" i="561" a="1"/>
  <c r="F169" i="561" s="1"/>
  <c r="BF26" i="8"/>
  <c r="BL18" i="8"/>
  <c r="BL187" i="8"/>
  <c r="BL188" i="8"/>
  <c r="E151" i="560"/>
  <c r="F151" i="560" a="1"/>
  <c r="F151" i="560" s="1"/>
  <c r="E33" i="560"/>
  <c r="F33" i="560" a="1"/>
  <c r="F33" i="560" s="1"/>
  <c r="F135" i="562" a="1"/>
  <c r="F135" i="562" s="1"/>
  <c r="F164" i="560" a="1"/>
  <c r="F164" i="560" s="1"/>
  <c r="BL140" i="8"/>
  <c r="BH121" i="8"/>
  <c r="E38" i="564"/>
  <c r="F38" i="564" a="1"/>
  <c r="F38" i="564" s="1"/>
  <c r="E175" i="561"/>
  <c r="F175" i="561" a="1"/>
  <c r="F175" i="561" s="1"/>
  <c r="E112" i="562"/>
  <c r="F112" i="562" a="1"/>
  <c r="F112" i="562" s="1"/>
  <c r="BK112" i="8"/>
  <c r="F121" i="559" a="1"/>
  <c r="F121" i="559" s="1"/>
  <c r="E164" i="561"/>
  <c r="F164" i="561" a="1"/>
  <c r="F164" i="561" s="1"/>
  <c r="AF195" i="8"/>
  <c r="BJ195" i="8" s="1"/>
  <c r="BJ184" i="8"/>
  <c r="E168" i="561"/>
  <c r="D172" i="561"/>
  <c r="E172" i="561" s="1"/>
  <c r="F168" i="561" a="1"/>
  <c r="F168" i="561" s="1"/>
  <c r="BM76" i="8"/>
  <c r="F26" i="562" a="1"/>
  <c r="F26" i="562" s="1"/>
  <c r="E177" i="563"/>
  <c r="F177" i="563" a="1"/>
  <c r="F177" i="563" s="1"/>
  <c r="BI162" i="8"/>
  <c r="BM31" i="8"/>
  <c r="BI188" i="8"/>
  <c r="F121" i="560" a="1"/>
  <c r="F121" i="560" s="1"/>
  <c r="E121" i="560"/>
  <c r="BM253" i="8"/>
  <c r="BE164" i="8"/>
  <c r="F164" i="559" a="1"/>
  <c r="F164" i="559" s="1"/>
  <c r="E164" i="559"/>
  <c r="F111" i="559" a="1"/>
  <c r="F111" i="559" s="1"/>
  <c r="E111" i="559"/>
  <c r="F125" i="560" a="1"/>
  <c r="F125" i="560" s="1"/>
  <c r="E125" i="560"/>
  <c r="F170" i="561" a="1"/>
  <c r="F170" i="561" s="1"/>
  <c r="E170" i="561"/>
  <c r="BK177" i="8"/>
  <c r="BN188" i="8"/>
  <c r="F20" i="560" a="1"/>
  <c r="F20" i="560" s="1"/>
  <c r="E20" i="560"/>
  <c r="E140" i="560"/>
  <c r="F140" i="560" a="1"/>
  <c r="F140" i="560" s="1"/>
  <c r="F160" i="562" a="1"/>
  <c r="F160" i="562" s="1"/>
  <c r="E160" i="562"/>
  <c r="BD26" i="8"/>
  <c r="BJ253" i="8"/>
  <c r="F151" i="563" a="1"/>
  <c r="F151" i="563" s="1"/>
  <c r="E151" i="563"/>
  <c r="F135" i="563" a="1"/>
  <c r="F135" i="563" s="1"/>
  <c r="E135" i="563"/>
  <c r="F170" i="560" a="1"/>
  <c r="F170" i="560" s="1"/>
  <c r="BN254" i="8"/>
  <c r="BK146" i="8"/>
  <c r="BH76" i="8"/>
  <c r="E170" i="563"/>
  <c r="F170" i="563" a="1"/>
  <c r="F170" i="563" s="1"/>
  <c r="AB165" i="8"/>
  <c r="BI160" i="8"/>
  <c r="BD76" i="8"/>
  <c r="BE140" i="8"/>
  <c r="E164" i="564"/>
  <c r="F164" i="564" a="1"/>
  <c r="F164" i="564" s="1"/>
  <c r="F169" i="563" a="1"/>
  <c r="F169" i="563" s="1"/>
  <c r="E169" i="563"/>
  <c r="E23" i="561"/>
  <c r="F23" i="561" a="1"/>
  <c r="F23" i="561" s="1"/>
  <c r="BM189" i="8"/>
  <c r="BG125" i="8"/>
  <c r="F132" i="559" a="1"/>
  <c r="F132" i="559" s="1"/>
  <c r="E132" i="559"/>
  <c r="F19" i="564" a="1"/>
  <c r="F19" i="564" s="1"/>
  <c r="E178" i="564"/>
  <c r="F178" i="564" a="1"/>
  <c r="F178" i="564" s="1"/>
  <c r="E127" i="560"/>
  <c r="F127" i="560" a="1"/>
  <c r="F127" i="560" s="1"/>
  <c r="E171" i="563"/>
  <c r="F171" i="563" a="1"/>
  <c r="F171" i="563" s="1"/>
  <c r="E127" i="561"/>
  <c r="F127" i="561" a="1"/>
  <c r="F127" i="561" s="1"/>
  <c r="F31" i="564" a="1"/>
  <c r="F31" i="564" s="1"/>
  <c r="AF128" i="8"/>
  <c r="BJ120" i="8"/>
  <c r="E26" i="563"/>
  <c r="F26" i="563" a="1"/>
  <c r="F26" i="563" s="1"/>
  <c r="E18" i="560"/>
  <c r="F18" i="560" a="1"/>
  <c r="F18" i="560" s="1"/>
  <c r="E33" i="564"/>
  <c r="F33" i="564" a="1"/>
  <c r="F33" i="564" s="1"/>
  <c r="BJ20" i="8"/>
  <c r="BN121" i="8"/>
  <c r="BB172" i="8"/>
  <c r="BK35" i="8"/>
  <c r="BM194" i="8"/>
  <c r="BJ254" i="8"/>
  <c r="E162" i="563"/>
  <c r="F162" i="563" a="1"/>
  <c r="F162" i="563" s="1"/>
  <c r="AJ179" i="8"/>
  <c r="BK175" i="8"/>
  <c r="BN133" i="8"/>
  <c r="E169" i="564"/>
  <c r="F169" i="564" a="1"/>
  <c r="F169" i="564" s="1"/>
  <c r="F38" i="561" a="1"/>
  <c r="F38" i="561" s="1"/>
  <c r="F38" i="563" a="1"/>
  <c r="F38" i="563" s="1"/>
  <c r="E38" i="563"/>
  <c r="U128" i="8"/>
  <c r="F163" i="563" a="1"/>
  <c r="F163" i="563" s="1"/>
  <c r="E163" i="563"/>
  <c r="F32" i="559" a="1"/>
  <c r="F32" i="559" s="1"/>
  <c r="E32" i="559"/>
  <c r="E127" i="562"/>
  <c r="F127" i="562" a="1"/>
  <c r="F127" i="562" s="1"/>
  <c r="E152" i="559"/>
  <c r="F152" i="559" a="1"/>
  <c r="F152" i="559" s="1"/>
  <c r="E34" i="560"/>
  <c r="F34" i="560" a="1"/>
  <c r="F34" i="560" s="1"/>
  <c r="AD195" i="8"/>
  <c r="BD18" i="8"/>
  <c r="BO178" i="8"/>
  <c r="F151" i="562" a="1"/>
  <c r="F151" i="562" s="1"/>
  <c r="E151" i="562"/>
  <c r="F132" i="560" a="1"/>
  <c r="F132" i="560" s="1"/>
  <c r="E132" i="560"/>
  <c r="E20" i="561"/>
  <c r="F20" i="561" a="1"/>
  <c r="F20" i="561" s="1"/>
  <c r="E120" i="564"/>
  <c r="F120" i="564" a="1"/>
  <c r="F120" i="564" s="1"/>
  <c r="D128" i="564"/>
  <c r="E128" i="564" s="1"/>
  <c r="F171" i="562" a="1"/>
  <c r="F171" i="562" s="1"/>
  <c r="E171" i="562"/>
  <c r="E133" i="561"/>
  <c r="F133" i="561" a="1"/>
  <c r="F133" i="561" s="1"/>
  <c r="BO36" i="8"/>
  <c r="BK178" i="8"/>
  <c r="BN76" i="8"/>
  <c r="E125" i="564"/>
  <c r="F125" i="564" a="1"/>
  <c r="F125" i="564" s="1"/>
  <c r="BG76" i="8"/>
  <c r="BI76" i="8"/>
  <c r="BF76" i="8"/>
  <c r="F26" i="559" a="1"/>
  <c r="F26" i="559" s="1"/>
  <c r="E26" i="559"/>
  <c r="E151" i="559"/>
  <c r="F151" i="559" a="1"/>
  <c r="F151" i="559" s="1"/>
  <c r="F127" i="563" a="1"/>
  <c r="F127" i="563" s="1"/>
  <c r="E32" i="563"/>
  <c r="F32" i="563" a="1"/>
  <c r="F32" i="563" s="1"/>
  <c r="E19" i="559"/>
  <c r="F19" i="559" a="1"/>
  <c r="F19" i="559" s="1"/>
  <c r="BL169" i="8"/>
  <c r="F32" i="564" a="1"/>
  <c r="F32" i="564" s="1"/>
  <c r="AZ195" i="8"/>
  <c r="BO184" i="8"/>
  <c r="F163" i="561" a="1"/>
  <c r="F163" i="561" s="1"/>
  <c r="E163" i="561"/>
  <c r="E161" i="559"/>
  <c r="F161" i="559" a="1"/>
  <c r="F161" i="559" s="1"/>
  <c r="BN153" i="8"/>
  <c r="F140" i="563" a="1"/>
  <c r="F140" i="563" s="1"/>
  <c r="E140" i="563"/>
  <c r="BO253" i="8"/>
  <c r="E177" i="559"/>
  <c r="F177" i="559" a="1"/>
  <c r="F177" i="559" s="1"/>
  <c r="E122" i="562"/>
  <c r="F122" i="562" a="1"/>
  <c r="F122" i="562" s="1"/>
  <c r="BF122" i="8"/>
  <c r="BK171" i="8"/>
  <c r="BO20" i="8"/>
  <c r="BD111" i="8"/>
  <c r="BN253" i="8"/>
  <c r="AC195" i="8"/>
  <c r="E123" i="561"/>
  <c r="F123" i="561" a="1"/>
  <c r="F123" i="561" s="1"/>
  <c r="F33" i="561" a="1"/>
  <c r="F33" i="561" s="1"/>
  <c r="BK134" i="8"/>
  <c r="E161" i="564"/>
  <c r="F161" i="564" a="1"/>
  <c r="F161" i="564" s="1"/>
  <c r="E33" i="563"/>
  <c r="F33" i="563" a="1"/>
  <c r="F33" i="563" s="1"/>
  <c r="E127" i="559"/>
  <c r="F127" i="559" a="1"/>
  <c r="F127" i="559" s="1"/>
  <c r="F133" i="564" a="1"/>
  <c r="F133" i="564" s="1"/>
  <c r="E133" i="564"/>
  <c r="E123" i="563"/>
  <c r="F123" i="563" a="1"/>
  <c r="F123" i="563" s="1"/>
  <c r="AH195" i="8"/>
  <c r="BA195" i="8"/>
  <c r="F160" i="564" a="1"/>
  <c r="F160" i="564" s="1"/>
  <c r="D165" i="564"/>
  <c r="E165" i="564" s="1"/>
  <c r="E160" i="564"/>
  <c r="BI254" i="8"/>
  <c r="E35" i="564"/>
  <c r="F35" i="564" a="1"/>
  <c r="F35" i="564" s="1"/>
  <c r="AG165" i="8"/>
  <c r="AG181" i="8" s="1"/>
  <c r="BL194" i="8"/>
  <c r="BM187" i="8"/>
  <c r="BJ35" i="8"/>
  <c r="BE19" i="8"/>
  <c r="AF165" i="8"/>
  <c r="AF181" i="8" s="1"/>
  <c r="BJ160" i="8"/>
  <c r="E112" i="560"/>
  <c r="F112" i="560" a="1"/>
  <c r="F112" i="560" s="1"/>
  <c r="BM153" i="8"/>
  <c r="F23" i="562" a="1"/>
  <c r="F23" i="562" s="1"/>
  <c r="E23" i="562"/>
  <c r="BJ188" i="8"/>
  <c r="AH172" i="8"/>
  <c r="BI175" i="8"/>
  <c r="AB179" i="8"/>
  <c r="BI179" i="8" s="1"/>
  <c r="BK254" i="8"/>
  <c r="F140" i="559" a="1"/>
  <c r="F140" i="559" s="1"/>
  <c r="E140" i="559"/>
  <c r="F152" i="562" a="1"/>
  <c r="F152" i="562" s="1"/>
  <c r="E152" i="562"/>
  <c r="E36" i="563"/>
  <c r="F36" i="563" a="1"/>
  <c r="F36" i="563" s="1"/>
  <c r="AZ128" i="8"/>
  <c r="BO120" i="8"/>
  <c r="AO195" i="8"/>
  <c r="F36" i="559" a="1"/>
  <c r="F36" i="559" s="1"/>
  <c r="E36" i="559"/>
  <c r="F33" i="559" a="1"/>
  <c r="F33" i="559" s="1"/>
  <c r="E33" i="559"/>
  <c r="BF170" i="8"/>
  <c r="BD19" i="8"/>
  <c r="BD178" i="8"/>
  <c r="E162" i="561"/>
  <c r="F162" i="561" a="1"/>
  <c r="F162" i="561" s="1"/>
  <c r="U179" i="8"/>
  <c r="BD35" i="8"/>
  <c r="BI32" i="8"/>
  <c r="BH127" i="8"/>
  <c r="F124" i="559" a="1"/>
  <c r="F124" i="559" s="1"/>
  <c r="BO152" i="8"/>
  <c r="BO163" i="8"/>
  <c r="BD32" i="8"/>
  <c r="AW165" i="8"/>
  <c r="BH163" i="8"/>
  <c r="BF18" i="8"/>
  <c r="AV128" i="8"/>
  <c r="BN120" i="8"/>
  <c r="BG151" i="8"/>
  <c r="BD33" i="8"/>
  <c r="AK165" i="8"/>
  <c r="AT179" i="8"/>
  <c r="BG112" i="8"/>
  <c r="BD126" i="8"/>
  <c r="BE37" i="8"/>
  <c r="BI193" i="8"/>
  <c r="BM123" i="8"/>
  <c r="BK194" i="8"/>
  <c r="Z128" i="8"/>
  <c r="BE32" i="8"/>
  <c r="BN19" i="8"/>
  <c r="BH151" i="8"/>
  <c r="BI36" i="8"/>
  <c r="P179" i="8"/>
  <c r="BF175" i="8"/>
  <c r="E162" i="564"/>
  <c r="F162" i="564" a="1"/>
  <c r="F162" i="564" s="1"/>
  <c r="E23" i="560"/>
  <c r="F23" i="560" a="1"/>
  <c r="F23" i="560" s="1"/>
  <c r="F139" i="563" a="1"/>
  <c r="F139" i="563" s="1"/>
  <c r="E139" i="563"/>
  <c r="E163" i="559"/>
  <c r="F163" i="559" a="1"/>
  <c r="F163" i="559" s="1"/>
  <c r="E38" i="560"/>
  <c r="F38" i="560" a="1"/>
  <c r="F38" i="560" s="1"/>
  <c r="BL141" i="8"/>
  <c r="F32" i="560" a="1"/>
  <c r="F32" i="560" s="1"/>
  <c r="E32" i="560"/>
  <c r="BL254" i="8"/>
  <c r="F126" i="563" a="1"/>
  <c r="F126" i="563" s="1"/>
  <c r="E126" i="563"/>
  <c r="BL123" i="8"/>
  <c r="BN112" i="8"/>
  <c r="BI164" i="8"/>
  <c r="BG122" i="8"/>
  <c r="E123" i="564"/>
  <c r="F123" i="564" a="1"/>
  <c r="F123" i="564" s="1"/>
  <c r="BD112" i="8"/>
  <c r="AH165" i="8"/>
  <c r="F37" i="562" a="1"/>
  <c r="F37" i="562" s="1"/>
  <c r="E37" i="562"/>
  <c r="BG162" i="8"/>
  <c r="BJ122" i="8"/>
  <c r="BF38" i="8"/>
  <c r="BH140" i="8"/>
  <c r="BE111" i="8"/>
  <c r="BH139" i="8"/>
  <c r="AD172" i="8"/>
  <c r="BF163" i="8"/>
  <c r="T128" i="8"/>
  <c r="BG120" i="8"/>
  <c r="AR128" i="8"/>
  <c r="BM120" i="8"/>
  <c r="BL193" i="8"/>
  <c r="L172" i="8"/>
  <c r="BE168" i="8"/>
  <c r="BJ191" i="8"/>
  <c r="BM36" i="8"/>
  <c r="BD170" i="8"/>
  <c r="BM191" i="8"/>
  <c r="BI126" i="8"/>
  <c r="BN163" i="8"/>
  <c r="BK38" i="8"/>
  <c r="BD160" i="8"/>
  <c r="H165" i="8"/>
  <c r="J165" i="8"/>
  <c r="J181" i="8" s="1"/>
  <c r="AL172" i="8"/>
  <c r="BI132" i="8"/>
  <c r="F135" i="561" a="1"/>
  <c r="F135" i="561" s="1"/>
  <c r="E135" i="561"/>
  <c r="F127" i="564" a="1"/>
  <c r="F127" i="564" s="1"/>
  <c r="E127" i="564"/>
  <c r="BG20" i="8"/>
  <c r="BB128" i="8"/>
  <c r="Z172" i="8"/>
  <c r="BN152" i="8"/>
  <c r="BK23" i="8"/>
  <c r="BK141" i="8"/>
  <c r="BG178" i="8"/>
  <c r="BH112" i="8"/>
  <c r="AS195" i="8"/>
  <c r="BJ161" i="8"/>
  <c r="BO192" i="8"/>
  <c r="AG128" i="8"/>
  <c r="BI135" i="8"/>
  <c r="BE35" i="8"/>
  <c r="BJ163" i="8"/>
  <c r="BG152" i="8"/>
  <c r="BN161" i="8"/>
  <c r="BJ38" i="8"/>
  <c r="BA179" i="8"/>
  <c r="BO33" i="8"/>
  <c r="BG37" i="8"/>
  <c r="BF32" i="8"/>
  <c r="V165" i="8"/>
  <c r="V181" i="8" s="1"/>
  <c r="BG133" i="8"/>
  <c r="BO141" i="8"/>
  <c r="BO26" i="8"/>
  <c r="BL190" i="8"/>
  <c r="BI19" i="8"/>
  <c r="F111" i="563" a="1"/>
  <c r="F111" i="563" s="1"/>
  <c r="E111" i="563"/>
  <c r="BK190" i="8"/>
  <c r="F23" i="563" a="1"/>
  <c r="F23" i="563" s="1"/>
  <c r="E23" i="563"/>
  <c r="BO187" i="8"/>
  <c r="BJ177" i="8"/>
  <c r="U172" i="8"/>
  <c r="BI120" i="8"/>
  <c r="AB128" i="8"/>
  <c r="BL146" i="8"/>
  <c r="F152" i="560" a="1"/>
  <c r="F152" i="560" s="1"/>
  <c r="E152" i="560"/>
  <c r="F133" i="563" a="1"/>
  <c r="F133" i="563" s="1"/>
  <c r="E133" i="563"/>
  <c r="BE34" i="8"/>
  <c r="BF120" i="8"/>
  <c r="P128" i="8"/>
  <c r="BE26" i="8"/>
  <c r="BD162" i="8"/>
  <c r="BM134" i="8"/>
  <c r="BD152" i="8"/>
  <c r="BL122" i="8"/>
  <c r="AD179" i="8"/>
  <c r="BD125" i="8"/>
  <c r="AO165" i="8"/>
  <c r="BB179" i="8"/>
  <c r="BL185" i="8"/>
  <c r="BH177" i="8"/>
  <c r="BI178" i="8"/>
  <c r="BI153" i="8"/>
  <c r="BK126" i="8"/>
  <c r="F121" i="564" a="1"/>
  <c r="F121" i="564" s="1"/>
  <c r="E121" i="564"/>
  <c r="AS179" i="8"/>
  <c r="BL153" i="8"/>
  <c r="BJ175" i="8"/>
  <c r="AF179" i="8"/>
  <c r="BK133" i="8"/>
  <c r="U165" i="8"/>
  <c r="U181" i="8"/>
  <c r="AT128" i="8"/>
  <c r="BH122" i="8"/>
  <c r="BJ169" i="8"/>
  <c r="BO185" i="8"/>
  <c r="BN32" i="8"/>
  <c r="BI151" i="8"/>
  <c r="E175" i="562"/>
  <c r="F175" i="562" a="1"/>
  <c r="F175" i="562" s="1"/>
  <c r="BK120" i="8"/>
  <c r="AJ128" i="8"/>
  <c r="BL151" i="8"/>
  <c r="BK125" i="8"/>
  <c r="BI20" i="8"/>
  <c r="BI169" i="8"/>
  <c r="BI38" i="8"/>
  <c r="BE126" i="8"/>
  <c r="BL125" i="8"/>
  <c r="BK139" i="8"/>
  <c r="BN37" i="8"/>
  <c r="BO111" i="8"/>
  <c r="AB172" i="8"/>
  <c r="AB181" i="8" s="1"/>
  <c r="BI181" i="8" s="1"/>
  <c r="BI168" i="8"/>
  <c r="BN193" i="8"/>
  <c r="D172" i="563"/>
  <c r="E172" i="563" s="1"/>
  <c r="E168" i="563"/>
  <c r="F168" i="563" a="1"/>
  <c r="F168" i="563" s="1"/>
  <c r="F19" i="562" a="1"/>
  <c r="F19" i="562" s="1"/>
  <c r="BI37" i="8"/>
  <c r="E120" i="562"/>
  <c r="F120" i="562" a="1"/>
  <c r="F120" i="562" s="1"/>
  <c r="BE152" i="8"/>
  <c r="BN35" i="8"/>
  <c r="BN124" i="8"/>
  <c r="BN38" i="8"/>
  <c r="BO170" i="8"/>
  <c r="BF152" i="8"/>
  <c r="BN18" i="8"/>
  <c r="BJ140" i="8"/>
  <c r="BE121" i="8"/>
  <c r="BO146" i="8"/>
  <c r="BI163" i="8"/>
  <c r="BO191" i="8"/>
  <c r="BI34" i="8"/>
  <c r="BK135" i="8"/>
  <c r="BH23" i="8"/>
  <c r="AW179" i="8"/>
  <c r="F163" i="560" a="1"/>
  <c r="F163" i="560" s="1"/>
  <c r="N179" i="8"/>
  <c r="AX128" i="8"/>
  <c r="AJ165" i="8"/>
  <c r="AJ181" i="8" s="1"/>
  <c r="BK160" i="8"/>
  <c r="BE36" i="8"/>
  <c r="BN178" i="8"/>
  <c r="E171" i="559"/>
  <c r="F171" i="559" a="1"/>
  <c r="F171" i="559" s="1"/>
  <c r="BN140" i="8"/>
  <c r="BE18" i="8"/>
  <c r="BJ121" i="8"/>
  <c r="E139" i="564"/>
  <c r="F139" i="564" a="1"/>
  <c r="F139" i="564" s="1"/>
  <c r="BH19" i="8"/>
  <c r="BK36" i="8"/>
  <c r="BH162" i="8"/>
  <c r="F122" i="564" a="1"/>
  <c r="F122" i="564" s="1"/>
  <c r="E122" i="564"/>
  <c r="BL186" i="8"/>
  <c r="I172" i="8"/>
  <c r="BK132" i="8"/>
  <c r="BK123" i="8"/>
  <c r="BM193" i="8"/>
  <c r="BO139" i="8"/>
  <c r="BJ135" i="8"/>
  <c r="BF178" i="8"/>
  <c r="BI111" i="8"/>
  <c r="BF177" i="8"/>
  <c r="BD20" i="8"/>
  <c r="E133" i="560"/>
  <c r="F133" i="560" a="1"/>
  <c r="F133" i="560" s="1"/>
  <c r="BN146" i="8"/>
  <c r="F140" i="561" a="1"/>
  <c r="F140" i="561" s="1"/>
  <c r="BH20" i="8"/>
  <c r="BK186" i="8"/>
  <c r="BI192" i="8"/>
  <c r="BD132" i="8"/>
  <c r="BO121" i="8"/>
  <c r="AZ172" i="8"/>
  <c r="BO168" i="8"/>
  <c r="BK164" i="8"/>
  <c r="BE31" i="8"/>
  <c r="BM184" i="8"/>
  <c r="AR195" i="8"/>
  <c r="F168" i="564" a="1"/>
  <c r="F168" i="564" s="1"/>
  <c r="E168" i="564"/>
  <c r="D172" i="564"/>
  <c r="E172" i="564" s="1"/>
  <c r="AP195" i="8"/>
  <c r="F37" i="561" a="1"/>
  <c r="F37" i="561" s="1"/>
  <c r="F19" i="560" a="1"/>
  <c r="F19" i="560" s="1"/>
  <c r="E19" i="560"/>
  <c r="E161" i="562"/>
  <c r="F161" i="562" a="1"/>
  <c r="F161" i="562" s="1"/>
  <c r="BD120" i="8"/>
  <c r="H128" i="8"/>
  <c r="BL23" i="8"/>
  <c r="BK111" i="8"/>
  <c r="BM111" i="8"/>
  <c r="F20" i="562" a="1"/>
  <c r="F20" i="562" s="1"/>
  <c r="F177" i="564" a="1"/>
  <c r="F177" i="564" s="1"/>
  <c r="E177" i="564"/>
  <c r="BF132" i="8"/>
  <c r="BN194" i="8"/>
  <c r="E132" i="561"/>
  <c r="F132" i="561" a="1"/>
  <c r="F132" i="561" s="1"/>
  <c r="F125" i="559" a="1"/>
  <c r="F125" i="559" s="1"/>
  <c r="F34" i="561" a="1"/>
  <c r="F34" i="561" s="1"/>
  <c r="BM146" i="8"/>
  <c r="BI152" i="8"/>
  <c r="BG161" i="8"/>
  <c r="BG111" i="8"/>
  <c r="BM169" i="8"/>
  <c r="F176" i="563" a="1"/>
  <c r="F176" i="563" s="1"/>
  <c r="E176" i="563"/>
  <c r="Q179" i="8"/>
  <c r="BN170" i="8"/>
  <c r="BJ124" i="8"/>
  <c r="BO135" i="8"/>
  <c r="BL168" i="8"/>
  <c r="AN172" i="8"/>
  <c r="BF127" i="8"/>
  <c r="BG171" i="8"/>
  <c r="BH160" i="8"/>
  <c r="X165" i="8"/>
  <c r="BN33" i="8"/>
  <c r="F35" i="563" a="1"/>
  <c r="F35" i="563" s="1"/>
  <c r="E35" i="563"/>
  <c r="BD38" i="8"/>
  <c r="BD31" i="8"/>
  <c r="BK124" i="8"/>
  <c r="BI139" i="8"/>
  <c r="BM171" i="8"/>
  <c r="BN186" i="8"/>
  <c r="BK170" i="8"/>
  <c r="BE122" i="8"/>
  <c r="BO153" i="8"/>
  <c r="BJ126" i="8"/>
  <c r="BD140" i="8"/>
  <c r="AF172" i="8"/>
  <c r="BJ168" i="8"/>
  <c r="AN128" i="8"/>
  <c r="BL120" i="8"/>
  <c r="BL36" i="8"/>
  <c r="BN126" i="8"/>
  <c r="BK163" i="8"/>
  <c r="AV172" i="8"/>
  <c r="BN168" i="8"/>
  <c r="BO134" i="8"/>
  <c r="BD23" i="8"/>
  <c r="F151" i="561" a="1"/>
  <c r="F151" i="561" s="1"/>
  <c r="F20" i="559" a="1"/>
  <c r="F20" i="559" s="1"/>
  <c r="E20" i="559"/>
  <c r="F31" i="561" a="1"/>
  <c r="F31" i="561" s="1"/>
  <c r="E31" i="561"/>
  <c r="AS128" i="8"/>
  <c r="BM23" i="8"/>
  <c r="BK37" i="8"/>
  <c r="BE133" i="8"/>
  <c r="BJ189" i="8"/>
  <c r="BI140" i="8"/>
  <c r="AO128" i="8"/>
  <c r="BH26" i="8"/>
  <c r="E168" i="562"/>
  <c r="F168" i="562" a="1"/>
  <c r="F168" i="562" s="1"/>
  <c r="I179" i="8"/>
  <c r="BF123" i="8"/>
  <c r="BD164" i="8"/>
  <c r="E35" i="559"/>
  <c r="F35" i="559" a="1"/>
  <c r="F35" i="559" s="1"/>
  <c r="BI253" i="8"/>
  <c r="E32" i="561"/>
  <c r="F32" i="561" a="1"/>
  <c r="F32" i="561" s="1"/>
  <c r="BM32" i="8"/>
  <c r="BK151" i="8"/>
  <c r="BF36" i="8"/>
  <c r="BN151" i="8"/>
  <c r="BH124" i="8"/>
  <c r="BB165" i="8"/>
  <c r="BB181" i="8" s="1"/>
  <c r="BM175" i="8"/>
  <c r="AR179" i="8"/>
  <c r="BM179" i="8" s="1"/>
  <c r="F176" i="560" a="1"/>
  <c r="F176" i="560" s="1"/>
  <c r="K176" i="560" s="1"/>
  <c r="AH128" i="8"/>
  <c r="BJ19" i="8"/>
  <c r="AC165" i="8"/>
  <c r="AC181" i="8"/>
  <c r="BN191" i="8"/>
  <c r="BJ178" i="8"/>
  <c r="AO179" i="8"/>
  <c r="BO186" i="8"/>
  <c r="E160" i="561"/>
  <c r="F160" i="561" a="1"/>
  <c r="F160" i="561" s="1"/>
  <c r="D165" i="561"/>
  <c r="E165" i="561" s="1"/>
  <c r="BJ31" i="8"/>
  <c r="BM33" i="8"/>
  <c r="BM37" i="8"/>
  <c r="BL177" i="8"/>
  <c r="BO140" i="8"/>
  <c r="BN190" i="8"/>
  <c r="BM125" i="8"/>
  <c r="BL135" i="8"/>
  <c r="BN36" i="8"/>
  <c r="BK185" i="8"/>
  <c r="R172" i="8"/>
  <c r="BL164" i="8"/>
  <c r="BJ194" i="8"/>
  <c r="BF20" i="8"/>
  <c r="BK32" i="8"/>
  <c r="BL161" i="8"/>
  <c r="Q128" i="8"/>
  <c r="BJ111" i="8"/>
  <c r="M179" i="8"/>
  <c r="AG179" i="8"/>
  <c r="L128" i="8"/>
  <c r="BE120" i="8"/>
  <c r="BI121" i="8"/>
  <c r="BG38" i="8"/>
  <c r="BE123" i="8"/>
  <c r="BH175" i="8"/>
  <c r="X179" i="8"/>
  <c r="X181" i="8" s="1"/>
  <c r="BF171" i="8"/>
  <c r="BF164" i="8"/>
  <c r="BM185" i="8"/>
  <c r="BL192" i="8"/>
  <c r="T165" i="8"/>
  <c r="BG165" i="8" s="1"/>
  <c r="BG160" i="8"/>
  <c r="AX172" i="8"/>
  <c r="BK31" i="8"/>
  <c r="BK127" i="8"/>
  <c r="BM178" i="8"/>
  <c r="BG32" i="8"/>
  <c r="BG33" i="8"/>
  <c r="BO125" i="8"/>
  <c r="BE20" i="8"/>
  <c r="BI177" i="8"/>
  <c r="BO190" i="8"/>
  <c r="BL132" i="8"/>
  <c r="BI122" i="8"/>
  <c r="BF126" i="8"/>
  <c r="BE132" i="8"/>
  <c r="BD171" i="8"/>
  <c r="BF19" i="8"/>
  <c r="BK122" i="8"/>
  <c r="BO151" i="8"/>
  <c r="BJ141" i="8"/>
  <c r="BI124" i="8"/>
  <c r="BJ34" i="8"/>
  <c r="BO133" i="8"/>
  <c r="BJ134" i="8"/>
  <c r="AO172" i="8"/>
  <c r="BO123" i="8"/>
  <c r="BK161" i="8"/>
  <c r="BM192" i="8"/>
  <c r="BD121" i="8"/>
  <c r="BL121" i="8"/>
  <c r="BJ146" i="8"/>
  <c r="BJ123" i="8"/>
  <c r="BN141" i="8"/>
  <c r="BG34" i="8"/>
  <c r="BG163" i="8"/>
  <c r="BF161" i="8"/>
  <c r="M172" i="8"/>
  <c r="M181" i="8" s="1"/>
  <c r="BE181" i="8" s="1"/>
  <c r="BH36" i="8"/>
  <c r="P165" i="8"/>
  <c r="P181" i="8" s="1"/>
  <c r="BF160" i="8"/>
  <c r="BJ36" i="8"/>
  <c r="BD123" i="8"/>
  <c r="BE178" i="8"/>
  <c r="BF112" i="8"/>
  <c r="L165" i="8"/>
  <c r="BE160" i="8"/>
  <c r="L181" i="8"/>
  <c r="BD133" i="8"/>
  <c r="BI23" i="8"/>
  <c r="BI187" i="8"/>
  <c r="BE135" i="8"/>
  <c r="F176" i="559" a="1"/>
  <c r="F176" i="559" s="1"/>
  <c r="E176" i="559"/>
  <c r="BK162" i="8"/>
  <c r="BM186" i="8"/>
  <c r="BI186" i="8"/>
  <c r="BM121" i="8"/>
  <c r="J172" i="8"/>
  <c r="BJ151" i="8"/>
  <c r="BG31" i="8"/>
  <c r="BH33" i="8"/>
  <c r="BM127" i="8"/>
  <c r="BK33" i="8"/>
  <c r="BM34" i="8"/>
  <c r="BJ164" i="8"/>
  <c r="BF121" i="8"/>
  <c r="BK187" i="8"/>
  <c r="BN135" i="8"/>
  <c r="BI31" i="8"/>
  <c r="BJ112" i="8"/>
  <c r="BL19" i="8"/>
  <c r="BM26" i="8"/>
  <c r="BO194" i="8"/>
  <c r="I165" i="8"/>
  <c r="I181" i="8"/>
  <c r="BE139" i="8"/>
  <c r="BL178" i="8"/>
  <c r="BM177" i="8"/>
  <c r="BD127" i="8"/>
  <c r="BL171" i="8"/>
  <c r="BD36" i="8"/>
  <c r="BG139" i="8"/>
  <c r="Y172" i="8"/>
  <c r="BH172" i="8" s="1"/>
  <c r="BI127" i="8"/>
  <c r="BF133" i="8"/>
  <c r="BJ26" i="8"/>
  <c r="BM133" i="8"/>
  <c r="Z179" i="8"/>
  <c r="BI170" i="8"/>
  <c r="BK18" i="8"/>
  <c r="Q172" i="8"/>
  <c r="Q181" i="8" s="1"/>
  <c r="BJ23" i="8"/>
  <c r="BF111" i="8"/>
  <c r="BM132" i="8"/>
  <c r="BK140" i="8"/>
  <c r="BE38" i="8"/>
  <c r="BA172" i="8"/>
  <c r="BO172" i="8" s="1"/>
  <c r="P172" i="8"/>
  <c r="BF168" i="8"/>
  <c r="BM152" i="8"/>
  <c r="BG36" i="8"/>
  <c r="BK20" i="8"/>
  <c r="BO38" i="8"/>
  <c r="BL170" i="8"/>
  <c r="BF34" i="8"/>
  <c r="BJ162" i="8"/>
  <c r="BL26" i="8"/>
  <c r="BN192" i="8"/>
  <c r="BJ190" i="8"/>
  <c r="AJ172" i="8"/>
  <c r="BK168" i="8"/>
  <c r="BJ125" i="8"/>
  <c r="N165" i="8"/>
  <c r="N181" i="8" s="1"/>
  <c r="V128" i="8"/>
  <c r="BI171" i="8"/>
  <c r="BI112" i="8"/>
  <c r="BN187" i="8"/>
  <c r="AC172" i="8"/>
  <c r="BI172" i="8" s="1"/>
  <c r="BH125" i="8"/>
  <c r="BG18" i="8"/>
  <c r="BK152" i="8"/>
  <c r="BG140" i="8"/>
  <c r="AS165" i="8"/>
  <c r="AS181" i="8" s="1"/>
  <c r="BJ170" i="8"/>
  <c r="BG132" i="8"/>
  <c r="BL139" i="8"/>
  <c r="E176" i="564"/>
  <c r="F176" i="564" a="1"/>
  <c r="F176" i="564" s="1"/>
  <c r="AC128" i="8"/>
  <c r="BG164" i="8"/>
  <c r="AK172" i="8"/>
  <c r="BK172" i="8" s="1"/>
  <c r="AR165" i="8"/>
  <c r="BM160" i="8"/>
  <c r="BJ171" i="8"/>
  <c r="BN111" i="8"/>
  <c r="AH179" i="8"/>
  <c r="BJ179" i="8" s="1"/>
  <c r="BE170" i="8"/>
  <c r="BE161" i="8"/>
  <c r="AX165" i="8"/>
  <c r="BL124" i="8"/>
  <c r="BN122" i="8"/>
  <c r="BI123" i="8"/>
  <c r="BH32" i="8"/>
  <c r="BO122" i="8"/>
  <c r="BG135" i="8"/>
  <c r="BM20" i="8"/>
  <c r="BL191" i="8"/>
  <c r="BF162" i="8"/>
  <c r="BI26" i="8"/>
  <c r="BG35" i="8"/>
  <c r="BF151" i="8"/>
  <c r="BI161" i="8"/>
  <c r="BJ153" i="8"/>
  <c r="BL152" i="8"/>
  <c r="BG170" i="8"/>
  <c r="BL37" i="8"/>
  <c r="Y179" i="8"/>
  <c r="BH34" i="8"/>
  <c r="BL111" i="8"/>
  <c r="AG172" i="8"/>
  <c r="BE171" i="8"/>
  <c r="BM18" i="8"/>
  <c r="BO34" i="8"/>
  <c r="BJ193" i="8"/>
  <c r="BD135" i="8"/>
  <c r="BF135" i="8"/>
  <c r="R179" i="8"/>
  <c r="H172" i="8"/>
  <c r="BD168" i="8"/>
  <c r="BO161" i="8"/>
  <c r="BM38" i="8"/>
  <c r="V179" i="8"/>
  <c r="N172" i="8"/>
  <c r="BI133" i="8"/>
  <c r="BD139" i="8"/>
  <c r="BK193" i="8"/>
  <c r="BE177" i="8"/>
  <c r="BG26" i="8"/>
  <c r="BJ132" i="8"/>
  <c r="BO126" i="8"/>
  <c r="BI191" i="8"/>
  <c r="BA181" i="8"/>
  <c r="BA165" i="8"/>
  <c r="J179" i="8"/>
  <c r="BL20" i="8"/>
  <c r="AN179" i="8"/>
  <c r="BL175" i="8"/>
  <c r="BH38" i="8"/>
  <c r="M128" i="8"/>
  <c r="AV179" i="8"/>
  <c r="BN175" i="8"/>
  <c r="BG126" i="8"/>
  <c r="BM139" i="8"/>
  <c r="F176" i="562" a="1"/>
  <c r="F176" i="562" s="1"/>
  <c r="G176" i="562" s="1"/>
  <c r="E176" i="562"/>
  <c r="BN164" i="8"/>
  <c r="BE127" i="8"/>
  <c r="BH169" i="8"/>
  <c r="T172" i="8"/>
  <c r="BG168" i="8"/>
  <c r="BL34" i="8"/>
  <c r="BJ37" i="8"/>
  <c r="BM164" i="8"/>
  <c r="BO124" i="8"/>
  <c r="BF140" i="8"/>
  <c r="BN123" i="8"/>
  <c r="BM163" i="8"/>
  <c r="BH126" i="8"/>
  <c r="BN26" i="8"/>
  <c r="BN31" i="8"/>
  <c r="Y165" i="8"/>
  <c r="BF31" i="8"/>
  <c r="BJ133" i="8"/>
  <c r="BG124" i="8"/>
  <c r="BD169" i="8"/>
  <c r="BI190" i="8"/>
  <c r="Y128" i="8"/>
  <c r="BM122" i="8"/>
  <c r="BF37" i="8"/>
  <c r="AP165" i="8"/>
  <c r="AP181" i="8"/>
  <c r="AD165" i="8"/>
  <c r="AD181" i="8"/>
  <c r="BH120" i="8"/>
  <c r="X128" i="8"/>
  <c r="BH128" i="8" s="1"/>
  <c r="BK34" i="8"/>
  <c r="BM140" i="8"/>
  <c r="BN23" i="8"/>
  <c r="BK121" i="8"/>
  <c r="BG123" i="8"/>
  <c r="BG23" i="8"/>
  <c r="BO32" i="8"/>
  <c r="R128" i="8"/>
  <c r="BF128" i="8" s="1"/>
  <c r="BF169" i="8"/>
  <c r="BE124" i="8"/>
  <c r="BJ186" i="8"/>
  <c r="BN171" i="8"/>
  <c r="BM19" i="8"/>
  <c r="BD122" i="8"/>
  <c r="BE151" i="8"/>
  <c r="BO127" i="8"/>
  <c r="BM170" i="8"/>
  <c r="BH152" i="8"/>
  <c r="BJ32" i="8"/>
  <c r="BL134" i="8"/>
  <c r="BL38" i="8"/>
  <c r="BG121" i="8"/>
  <c r="BE125" i="8"/>
  <c r="BH164" i="8"/>
  <c r="BD161" i="8"/>
  <c r="F176" i="561" a="1"/>
  <c r="F176" i="561" s="1"/>
  <c r="E176" i="561"/>
  <c r="BD37" i="8"/>
  <c r="BI134" i="8"/>
  <c r="BM112" i="8"/>
  <c r="BL133" i="8"/>
  <c r="BE175" i="8"/>
  <c r="L179" i="8"/>
  <c r="AL128" i="8"/>
  <c r="BM124" i="8"/>
  <c r="BO171" i="8"/>
  <c r="BE169" i="8"/>
  <c r="BN125" i="8"/>
  <c r="BI125" i="8"/>
  <c r="BM35" i="8"/>
  <c r="BE163" i="8"/>
  <c r="BH161" i="8"/>
  <c r="BO35" i="8"/>
  <c r="E135" i="559"/>
  <c r="F135" i="559" a="1"/>
  <c r="F135" i="559" s="1"/>
  <c r="AT165" i="8"/>
  <c r="AT181" i="8" s="1"/>
  <c r="BO18" i="8"/>
  <c r="N128" i="8"/>
  <c r="BM135" i="8"/>
  <c r="AW172" i="8"/>
  <c r="AW181" i="8" s="1"/>
  <c r="BL35" i="8"/>
  <c r="AS172" i="8"/>
  <c r="BM172" i="8" s="1"/>
  <c r="BO193" i="8"/>
  <c r="Z165" i="8"/>
  <c r="Z181" i="8" s="1"/>
  <c r="BD175" i="8"/>
  <c r="H179" i="8"/>
  <c r="BD179" i="8" s="1"/>
  <c r="BH18" i="8"/>
  <c r="BO175" i="8"/>
  <c r="AZ179" i="8"/>
  <c r="BO179" i="8" s="1"/>
  <c r="BG177" i="8"/>
  <c r="BI146" i="8"/>
  <c r="BG169" i="8"/>
  <c r="BO132" i="8"/>
  <c r="BM126" i="8"/>
  <c r="BJ139" i="8"/>
  <c r="AD128" i="8"/>
  <c r="BH170" i="8"/>
  <c r="BO164" i="8"/>
  <c r="AX179" i="8"/>
  <c r="BN20" i="8"/>
  <c r="BN169" i="8"/>
  <c r="BL32" i="8"/>
  <c r="BH135" i="8"/>
  <c r="BL126" i="8"/>
  <c r="BH111" i="8"/>
  <c r="BA128" i="8"/>
  <c r="BF124" i="8"/>
  <c r="AK179" i="8"/>
  <c r="BK179" i="8" s="1"/>
  <c r="AL179" i="8"/>
  <c r="R165" i="8"/>
  <c r="R181" i="8" s="1"/>
  <c r="BJ152" i="8"/>
  <c r="BF33" i="8"/>
  <c r="BH37" i="8"/>
  <c r="I128" i="8"/>
  <c r="BK26" i="8"/>
  <c r="BO23" i="8"/>
  <c r="BK153" i="8"/>
  <c r="BJ18" i="8"/>
  <c r="BJ127" i="8"/>
  <c r="AP179" i="8"/>
  <c r="BG127" i="8"/>
  <c r="BM141" i="8"/>
  <c r="AL165" i="8"/>
  <c r="BK165" i="8" s="1"/>
  <c r="AL181" i="8"/>
  <c r="BO37" i="8"/>
  <c r="AK128" i="8"/>
  <c r="BE112" i="8"/>
  <c r="BK19" i="8"/>
  <c r="BD177" i="8"/>
  <c r="BD34" i="8"/>
  <c r="AZ165" i="8"/>
  <c r="BO160" i="8"/>
  <c r="BN134" i="8"/>
  <c r="BO169" i="8"/>
  <c r="BL127" i="8"/>
  <c r="BE23" i="8"/>
  <c r="BO31" i="8"/>
  <c r="BI141" i="8"/>
  <c r="BE162" i="8"/>
  <c r="AT195" i="8"/>
  <c r="BN185" i="8"/>
  <c r="AP172" i="8"/>
  <c r="AP128" i="8"/>
  <c r="V172" i="8"/>
  <c r="BK192" i="8"/>
  <c r="BM190" i="8"/>
  <c r="BM151" i="8"/>
  <c r="J128" i="8"/>
  <c r="BN177" i="8"/>
  <c r="BH178" i="8"/>
  <c r="T179" i="8"/>
  <c r="BG179" i="8" s="1"/>
  <c r="BG175" i="8"/>
  <c r="BL31" i="8"/>
  <c r="BH132" i="8"/>
  <c r="BN127" i="8"/>
  <c r="BH133" i="8"/>
  <c r="BF35" i="8"/>
  <c r="BI185" i="8"/>
  <c r="BL163" i="8"/>
  <c r="BE33" i="8"/>
  <c r="F135" i="560" a="1"/>
  <c r="F135" i="560" s="1"/>
  <c r="E135" i="560"/>
  <c r="BH165" i="8"/>
  <c r="BH179" i="8"/>
  <c r="G176" i="559"/>
  <c r="K176" i="559"/>
  <c r="H121" i="564"/>
  <c r="J121" i="564"/>
  <c r="I121" i="564"/>
  <c r="K121" i="564"/>
  <c r="G121" i="564"/>
  <c r="G176" i="560"/>
  <c r="J176" i="560"/>
  <c r="I176" i="560"/>
  <c r="H176" i="560"/>
  <c r="I175" i="559"/>
  <c r="H175" i="559"/>
  <c r="I125" i="564"/>
  <c r="K125" i="564"/>
  <c r="J125" i="564"/>
  <c r="G125" i="564"/>
  <c r="H125" i="564"/>
  <c r="K123" i="563"/>
  <c r="H123" i="563"/>
  <c r="BO128" i="8"/>
  <c r="K120" i="561"/>
  <c r="G120" i="561"/>
  <c r="I120" i="561"/>
  <c r="H120" i="561"/>
  <c r="J120" i="561"/>
  <c r="G33" i="564"/>
  <c r="J33" i="564"/>
  <c r="H33" i="564"/>
  <c r="K33" i="564"/>
  <c r="I33" i="564"/>
  <c r="K160" i="560"/>
  <c r="H160" i="560"/>
  <c r="I160" i="560"/>
  <c r="G160" i="560"/>
  <c r="J160" i="560"/>
  <c r="H32" i="564"/>
  <c r="J32" i="564"/>
  <c r="G32" i="564"/>
  <c r="H31" i="564"/>
  <c r="I31" i="564"/>
  <c r="J31" i="564"/>
  <c r="G31" i="564"/>
  <c r="K31" i="564"/>
  <c r="G19" i="564"/>
  <c r="K19" i="564"/>
  <c r="J19" i="564"/>
  <c r="H19" i="564"/>
  <c r="I19" i="564"/>
  <c r="H120" i="562"/>
  <c r="G120" i="562"/>
  <c r="K120" i="562"/>
  <c r="J120" i="562"/>
  <c r="I120" i="562"/>
  <c r="G177" i="564"/>
  <c r="H177" i="564"/>
  <c r="J177" i="564"/>
  <c r="I177" i="564"/>
  <c r="K177" i="564"/>
  <c r="G168" i="559"/>
  <c r="H168" i="559"/>
  <c r="J168" i="559"/>
  <c r="K168" i="559"/>
  <c r="I168" i="559"/>
  <c r="I160" i="559"/>
  <c r="J160" i="559"/>
  <c r="K160" i="559"/>
  <c r="G160" i="559"/>
  <c r="H160" i="559"/>
  <c r="I168" i="564"/>
  <c r="J168" i="564"/>
  <c r="K168" i="564"/>
  <c r="H168" i="564"/>
  <c r="G168" i="564"/>
  <c r="K26" i="564"/>
  <c r="G26" i="564"/>
  <c r="I26" i="564"/>
  <c r="J26" i="564"/>
  <c r="H26" i="564"/>
  <c r="J163" i="564"/>
  <c r="H163" i="564"/>
  <c r="I163" i="564"/>
  <c r="G163" i="564"/>
  <c r="K163" i="564"/>
  <c r="H36" i="564"/>
  <c r="J36" i="564"/>
  <c r="J127" i="564"/>
  <c r="K127" i="564"/>
  <c r="G127" i="564"/>
  <c r="H127" i="564"/>
  <c r="I127" i="564"/>
  <c r="BL172" i="8"/>
  <c r="BN128" i="8"/>
  <c r="I123" i="564"/>
  <c r="H123" i="564"/>
  <c r="J123" i="564"/>
  <c r="K123" i="564"/>
  <c r="G123" i="564"/>
  <c r="G175" i="561"/>
  <c r="K175" i="561"/>
  <c r="I168" i="562"/>
  <c r="H168" i="562"/>
  <c r="G168" i="562"/>
  <c r="K168" i="562"/>
  <c r="J168" i="562"/>
  <c r="BJ128" i="8"/>
  <c r="K135" i="559"/>
  <c r="I135" i="559"/>
  <c r="G135" i="559"/>
  <c r="J135" i="559"/>
  <c r="H135" i="559"/>
  <c r="G135" i="561"/>
  <c r="K135" i="561"/>
  <c r="J135" i="561"/>
  <c r="H135" i="561"/>
  <c r="I135" i="561"/>
  <c r="BJ165" i="8"/>
  <c r="I34" i="564"/>
  <c r="J34" i="564"/>
  <c r="G34" i="564"/>
  <c r="K34" i="564"/>
  <c r="H34" i="564"/>
  <c r="I120" i="559"/>
  <c r="H120" i="559"/>
  <c r="G120" i="559"/>
  <c r="J120" i="559"/>
  <c r="K120" i="559"/>
  <c r="BN179" i="8"/>
  <c r="BD172" i="8"/>
  <c r="I176" i="561"/>
  <c r="G176" i="561"/>
  <c r="H176" i="561"/>
  <c r="I38" i="564"/>
  <c r="K38" i="564"/>
  <c r="J38" i="564"/>
  <c r="H38" i="564"/>
  <c r="G38" i="564"/>
  <c r="J151" i="564"/>
  <c r="G151" i="564"/>
  <c r="I151" i="564"/>
  <c r="K151" i="564"/>
  <c r="H151" i="564"/>
  <c r="BD128" i="8"/>
  <c r="AZ181" i="8"/>
  <c r="BO181" i="8" s="1"/>
  <c r="G168" i="563"/>
  <c r="J168" i="563"/>
  <c r="K168" i="563"/>
  <c r="I168" i="563"/>
  <c r="H168" i="563"/>
  <c r="J133" i="564"/>
  <c r="H133" i="564"/>
  <c r="I133" i="564"/>
  <c r="K133" i="564"/>
  <c r="G133" i="564"/>
  <c r="G169" i="564"/>
  <c r="J169" i="564"/>
  <c r="K169" i="564"/>
  <c r="I169" i="564"/>
  <c r="H169" i="564"/>
  <c r="J140" i="564"/>
  <c r="H140" i="564"/>
  <c r="G140" i="564"/>
  <c r="K140" i="564"/>
  <c r="I140" i="564"/>
  <c r="G120" i="560"/>
  <c r="H120" i="560"/>
  <c r="I120" i="560"/>
  <c r="K120" i="560"/>
  <c r="J120" i="560"/>
  <c r="H126" i="564"/>
  <c r="J126" i="564"/>
  <c r="BE165" i="8"/>
  <c r="BF165" i="8"/>
  <c r="J176" i="562"/>
  <c r="K176" i="562"/>
  <c r="I176" i="562"/>
  <c r="K135" i="563"/>
  <c r="J135" i="563"/>
  <c r="I135" i="563"/>
  <c r="G135" i="563"/>
  <c r="H135" i="563"/>
  <c r="J160" i="564"/>
  <c r="H160" i="564"/>
  <c r="J132" i="564"/>
  <c r="I132" i="564"/>
  <c r="G132" i="564"/>
  <c r="K132" i="564"/>
  <c r="H132" i="564"/>
  <c r="H23" i="564"/>
  <c r="G23" i="564"/>
  <c r="K23" i="564"/>
  <c r="J23" i="564"/>
  <c r="I23" i="564"/>
  <c r="I18" i="562"/>
  <c r="J18" i="562"/>
  <c r="G18" i="562"/>
  <c r="H18" i="562"/>
  <c r="K18" i="562"/>
  <c r="H111" i="564"/>
  <c r="K111" i="564"/>
  <c r="G111" i="564"/>
  <c r="J111" i="564"/>
  <c r="I111" i="564"/>
  <c r="J168" i="561"/>
  <c r="I168" i="561"/>
  <c r="K168" i="561"/>
  <c r="G168" i="561"/>
  <c r="H168" i="561"/>
  <c r="I120" i="563"/>
  <c r="K120" i="563"/>
  <c r="G120" i="563"/>
  <c r="J120" i="563"/>
  <c r="H120" i="563"/>
  <c r="F76" i="560" a="1"/>
  <c r="F76" i="560" s="1"/>
  <c r="E76" i="560"/>
  <c r="E76" i="563"/>
  <c r="F76" i="563" a="1"/>
  <c r="F76" i="563" s="1"/>
  <c r="F76" i="562" a="1"/>
  <c r="F76" i="562" s="1"/>
  <c r="I76" i="562" s="1"/>
  <c r="E76" i="562"/>
  <c r="E76" i="561"/>
  <c r="F76" i="561" a="1"/>
  <c r="F76" i="561" s="1"/>
  <c r="E76" i="559"/>
  <c r="F76" i="559" a="1"/>
  <c r="F76" i="559" s="1"/>
  <c r="E81" i="8"/>
  <c r="BM195" i="8"/>
  <c r="E77" i="8"/>
  <c r="E230" i="8"/>
  <c r="H282" i="6"/>
  <c r="E69" i="8"/>
  <c r="E79" i="8"/>
  <c r="E83" i="8"/>
  <c r="P239" i="6"/>
  <c r="AQ239" i="8" s="1"/>
  <c r="I223" i="6"/>
  <c r="O223" i="8" s="1"/>
  <c r="P243" i="6"/>
  <c r="AQ243" i="8" s="1"/>
  <c r="P89" i="6"/>
  <c r="AQ89" i="8" s="1"/>
  <c r="AQ90" i="8" s="1"/>
  <c r="K212" i="6"/>
  <c r="W212" i="8" s="1"/>
  <c r="M203" i="6"/>
  <c r="AE203" i="8" s="1"/>
  <c r="K229" i="6"/>
  <c r="W229" i="8" s="1"/>
  <c r="P242" i="6"/>
  <c r="AQ242" i="8" s="1"/>
  <c r="O212" i="6"/>
  <c r="AM212" i="8" s="1"/>
  <c r="K217" i="6"/>
  <c r="W217" i="8" s="1"/>
  <c r="Q212" i="6"/>
  <c r="AU212" i="8" s="1"/>
  <c r="H217" i="6"/>
  <c r="K217" i="8" s="1"/>
  <c r="H212" i="6"/>
  <c r="K212" i="8" s="1"/>
  <c r="K226" i="6"/>
  <c r="W226" i="8" s="1"/>
  <c r="I217" i="6"/>
  <c r="O217" i="8" s="1"/>
  <c r="O239" i="6"/>
  <c r="AM239" i="8" s="1"/>
  <c r="E67" i="6"/>
  <c r="E230" i="6"/>
  <c r="R243" i="6"/>
  <c r="AY243" i="8" s="1"/>
  <c r="M237" i="6"/>
  <c r="AE237" i="8" s="1"/>
  <c r="I212" i="6"/>
  <c r="O212" i="8" s="1"/>
  <c r="P226" i="6"/>
  <c r="AQ226" i="8" s="1"/>
  <c r="M217" i="6"/>
  <c r="AE217" i="8" s="1"/>
  <c r="O101" i="6"/>
  <c r="P237" i="6"/>
  <c r="AQ237" i="8" s="1"/>
  <c r="M226" i="6"/>
  <c r="AE226" i="8" s="1"/>
  <c r="M229" i="6"/>
  <c r="AE229" i="8" s="1"/>
  <c r="J217" i="6"/>
  <c r="S217" i="8" s="1"/>
  <c r="Q217" i="6"/>
  <c r="AU217" i="8" s="1"/>
  <c r="I281" i="6"/>
  <c r="I205" i="6" s="1"/>
  <c r="O205" i="8" s="1"/>
  <c r="J223" i="6"/>
  <c r="S223" i="8" s="1"/>
  <c r="O220" i="6"/>
  <c r="AM220" i="8" s="1"/>
  <c r="P218" i="6"/>
  <c r="AQ218" i="8" s="1"/>
  <c r="L203" i="6"/>
  <c r="AA203" i="8" s="1"/>
  <c r="N211" i="6"/>
  <c r="AI211" i="8" s="1"/>
  <c r="Q242" i="6"/>
  <c r="AU242" i="8" s="1"/>
  <c r="G223" i="6"/>
  <c r="G223" i="8" s="1"/>
  <c r="M218" i="6"/>
  <c r="AE218" i="8" s="1"/>
  <c r="L212" i="6"/>
  <c r="AA212" i="8" s="1"/>
  <c r="J225" i="6"/>
  <c r="S225" i="8" s="1"/>
  <c r="R203" i="6"/>
  <c r="AY203" i="8" s="1"/>
  <c r="P229" i="6"/>
  <c r="AQ229" i="8" s="1"/>
  <c r="L211" i="6"/>
  <c r="AA211" i="8" s="1"/>
  <c r="N242" i="6"/>
  <c r="AI242" i="8" s="1"/>
  <c r="E79" i="6"/>
  <c r="M220" i="6"/>
  <c r="AE220" i="8" s="1"/>
  <c r="R239" i="6"/>
  <c r="AY239" i="8" s="1"/>
  <c r="Q223" i="6"/>
  <c r="AU223" i="8" s="1"/>
  <c r="H220" i="6"/>
  <c r="K220" i="8" s="1"/>
  <c r="J212" i="6"/>
  <c r="S212" i="8" s="1"/>
  <c r="R225" i="6"/>
  <c r="AY225" i="8" s="1"/>
  <c r="Q203" i="6"/>
  <c r="AU203" i="8" s="1"/>
  <c r="L229" i="6"/>
  <c r="AA229" i="8" s="1"/>
  <c r="R232" i="6"/>
  <c r="AY232" i="8" s="1"/>
  <c r="R211" i="6"/>
  <c r="AY211" i="8" s="1"/>
  <c r="R242" i="6"/>
  <c r="AY242" i="8" s="1"/>
  <c r="O243" i="6"/>
  <c r="AM243" i="8" s="1"/>
  <c r="N212" i="6"/>
  <c r="AI212" i="8" s="1"/>
  <c r="O229" i="6"/>
  <c r="AM229" i="8" s="1"/>
  <c r="G211" i="6"/>
  <c r="G211" i="8" s="1"/>
  <c r="L242" i="6"/>
  <c r="AA242" i="8" s="1"/>
  <c r="E74" i="8"/>
  <c r="BK100" i="8"/>
  <c r="G138" i="6"/>
  <c r="G150" i="6"/>
  <c r="BM137" i="8"/>
  <c r="AI104" i="8"/>
  <c r="N105" i="6"/>
  <c r="AM147" i="8"/>
  <c r="O154" i="6"/>
  <c r="H279" i="6"/>
  <c r="K27" i="8"/>
  <c r="H280" i="6"/>
  <c r="H136" i="6" s="1"/>
  <c r="S67" i="8"/>
  <c r="AU236" i="8"/>
  <c r="BI150" i="8"/>
  <c r="F214" i="8"/>
  <c r="E214" i="8"/>
  <c r="BN47" i="8"/>
  <c r="BI46" i="8"/>
  <c r="BL49" i="8"/>
  <c r="BO25" i="8"/>
  <c r="BL52" i="8"/>
  <c r="BL47" i="8"/>
  <c r="BJ14" i="8"/>
  <c r="BL51" i="8"/>
  <c r="BJ51" i="8"/>
  <c r="S39" i="8"/>
  <c r="E39" i="8" s="1"/>
  <c r="J282" i="6"/>
  <c r="F205" i="8"/>
  <c r="F218" i="8"/>
  <c r="BL136" i="8"/>
  <c r="O240" i="6"/>
  <c r="AM240" i="8" s="1"/>
  <c r="N215" i="6"/>
  <c r="AI215" i="8" s="1"/>
  <c r="I97" i="6"/>
  <c r="O97" i="8" s="1"/>
  <c r="N227" i="6"/>
  <c r="AI227" i="8" s="1"/>
  <c r="BK149" i="8"/>
  <c r="BO149" i="8"/>
  <c r="BN148" i="8"/>
  <c r="D244" i="8"/>
  <c r="F236" i="8"/>
  <c r="BJ150" i="8"/>
  <c r="BI100" i="8"/>
  <c r="L15" i="6"/>
  <c r="AA11" i="8"/>
  <c r="BL24" i="8"/>
  <c r="BM25" i="8"/>
  <c r="BM13" i="8"/>
  <c r="BM12" i="8"/>
  <c r="BK25" i="8"/>
  <c r="AQ45" i="8"/>
  <c r="P53" i="6"/>
  <c r="AA252" i="8"/>
  <c r="L255" i="6"/>
  <c r="BN13" i="8"/>
  <c r="I282" i="6"/>
  <c r="AY60" i="8"/>
  <c r="R63" i="6"/>
  <c r="F237" i="8"/>
  <c r="BM136" i="8"/>
  <c r="L240" i="6"/>
  <c r="AA240" i="8" s="1"/>
  <c r="AE101" i="8"/>
  <c r="AQ147" i="8"/>
  <c r="P154" i="6"/>
  <c r="AU131" i="8"/>
  <c r="Q143" i="6"/>
  <c r="BL148" i="8"/>
  <c r="J226" i="6"/>
  <c r="S226" i="8" s="1"/>
  <c r="R42" i="6"/>
  <c r="AY236" i="8"/>
  <c r="BO150" i="8"/>
  <c r="I95" i="6"/>
  <c r="O95" i="8" s="1"/>
  <c r="BL46" i="8"/>
  <c r="BI52" i="8"/>
  <c r="BK13" i="8"/>
  <c r="BI49" i="8"/>
  <c r="BI24" i="8"/>
  <c r="BN24" i="8"/>
  <c r="BM50" i="8"/>
  <c r="BO50" i="8"/>
  <c r="BK24" i="8"/>
  <c r="I222" i="6"/>
  <c r="O222" i="8" s="1"/>
  <c r="O282" i="8"/>
  <c r="AQ60" i="8"/>
  <c r="P63" i="6"/>
  <c r="F242" i="8"/>
  <c r="AA60" i="8"/>
  <c r="L63" i="6"/>
  <c r="K218" i="6"/>
  <c r="W218" i="8" s="1"/>
  <c r="BK136" i="8"/>
  <c r="E69" i="6"/>
  <c r="M240" i="6"/>
  <c r="AE240" i="8" s="1"/>
  <c r="F215" i="8"/>
  <c r="E241" i="8"/>
  <c r="F241" i="8"/>
  <c r="P227" i="6"/>
  <c r="AQ227" i="8" s="1"/>
  <c r="AA131" i="8"/>
  <c r="L143" i="6"/>
  <c r="BI137" i="8"/>
  <c r="BJ148" i="8"/>
  <c r="F226" i="8"/>
  <c r="AY42" i="8"/>
  <c r="I236" i="6"/>
  <c r="BO138" i="8"/>
  <c r="E84" i="6"/>
  <c r="AM21" i="8"/>
  <c r="O42" i="6"/>
  <c r="BN46" i="8"/>
  <c r="BJ24" i="8"/>
  <c r="BI47" i="8"/>
  <c r="BN49" i="8"/>
  <c r="BO46" i="8"/>
  <c r="BI25" i="8"/>
  <c r="AI252" i="8"/>
  <c r="N255" i="6"/>
  <c r="R53" i="6"/>
  <c r="AY45" i="8"/>
  <c r="Q53" i="6"/>
  <c r="AU45" i="8"/>
  <c r="P222" i="6"/>
  <c r="AQ222" i="8" s="1"/>
  <c r="H211" i="6"/>
  <c r="H138" i="6"/>
  <c r="K138" i="8" s="1"/>
  <c r="H150" i="6"/>
  <c r="K150" i="8" s="1"/>
  <c r="E29" i="6"/>
  <c r="K282" i="8"/>
  <c r="J279" i="6"/>
  <c r="S27" i="8"/>
  <c r="J280" i="6"/>
  <c r="J136" i="6" s="1"/>
  <c r="F203" i="8"/>
  <c r="BJ136" i="8"/>
  <c r="I215" i="6"/>
  <c r="F227" i="8"/>
  <c r="BO137" i="8"/>
  <c r="AU104" i="8"/>
  <c r="Q105" i="6"/>
  <c r="BK148" i="8"/>
  <c r="G40" i="8"/>
  <c r="G282" i="8" s="1"/>
  <c r="E40" i="6"/>
  <c r="E39" i="6"/>
  <c r="F217" i="8"/>
  <c r="D39" i="486"/>
  <c r="BM150" i="8"/>
  <c r="BJ41" i="8"/>
  <c r="BM48" i="8"/>
  <c r="BO13" i="8"/>
  <c r="AI45" i="8"/>
  <c r="N53" i="6"/>
  <c r="AA45" i="8"/>
  <c r="L53" i="6"/>
  <c r="BJ12" i="8"/>
  <c r="BO52" i="8"/>
  <c r="BL13" i="8"/>
  <c r="BO14" i="8"/>
  <c r="AM252" i="8"/>
  <c r="O255" i="6"/>
  <c r="D38" i="486"/>
  <c r="AI93" i="8"/>
  <c r="N101" i="6"/>
  <c r="AM60" i="8"/>
  <c r="O63" i="6"/>
  <c r="BJ100" i="8"/>
  <c r="F238" i="8"/>
  <c r="AU90" i="8"/>
  <c r="J237" i="6"/>
  <c r="S237" i="8" s="1"/>
  <c r="I218" i="6"/>
  <c r="O218" i="8" s="1"/>
  <c r="D248" i="65"/>
  <c r="D267" i="2"/>
  <c r="BN136" i="8"/>
  <c r="F240" i="8"/>
  <c r="S21" i="8"/>
  <c r="J281" i="6"/>
  <c r="J215" i="6" s="1"/>
  <c r="S215" i="8" s="1"/>
  <c r="G231" i="8"/>
  <c r="E231" i="6"/>
  <c r="R227" i="6"/>
  <c r="AY227" i="8" s="1"/>
  <c r="BJ149" i="8"/>
  <c r="BL149" i="8"/>
  <c r="BL137" i="8"/>
  <c r="BI149" i="8"/>
  <c r="Q226" i="6"/>
  <c r="AU226" i="8" s="1"/>
  <c r="G82" i="8"/>
  <c r="E82" i="6"/>
  <c r="BO100" i="8"/>
  <c r="BK150" i="8"/>
  <c r="BL138" i="8"/>
  <c r="N232" i="6"/>
  <c r="AI232" i="8" s="1"/>
  <c r="BL41" i="8"/>
  <c r="P15" i="6"/>
  <c r="AQ11" i="8"/>
  <c r="BO49" i="8"/>
  <c r="BL48" i="8"/>
  <c r="BJ48" i="8"/>
  <c r="BO47" i="8"/>
  <c r="BM46" i="8"/>
  <c r="AE45" i="8"/>
  <c r="M53" i="6"/>
  <c r="BI50" i="8"/>
  <c r="BK46" i="8"/>
  <c r="Q222" i="6"/>
  <c r="AU222" i="8" s="1"/>
  <c r="Q90" i="6"/>
  <c r="Q211" i="6"/>
  <c r="E74" i="6"/>
  <c r="N63" i="6"/>
  <c r="D9" i="63"/>
  <c r="D287" i="65"/>
  <c r="M204" i="6"/>
  <c r="AE204" i="8" s="1"/>
  <c r="G213" i="8"/>
  <c r="E213" i="6"/>
  <c r="I96" i="6"/>
  <c r="O96" i="8" s="1"/>
  <c r="L243" i="6"/>
  <c r="AA243" i="8" s="1"/>
  <c r="Q216" i="6"/>
  <c r="AU216" i="8" s="1"/>
  <c r="F220" i="8"/>
  <c r="I224" i="6"/>
  <c r="O224" i="8" s="1"/>
  <c r="R89" i="6"/>
  <c r="AY89" i="8" s="1"/>
  <c r="L205" i="6"/>
  <c r="AA205" i="8" s="1"/>
  <c r="H218" i="6"/>
  <c r="K218" i="8" s="1"/>
  <c r="F212" i="8"/>
  <c r="N203" i="6"/>
  <c r="BI136" i="8"/>
  <c r="D233" i="8"/>
  <c r="Q97" i="6"/>
  <c r="L227" i="6"/>
  <c r="AA227" i="8" s="1"/>
  <c r="M143" i="6"/>
  <c r="AE131" i="8"/>
  <c r="O105" i="6"/>
  <c r="AM104" i="8"/>
  <c r="AY104" i="8"/>
  <c r="R105" i="6"/>
  <c r="BM148" i="8"/>
  <c r="I228" i="6"/>
  <c r="O228" i="8" s="1"/>
  <c r="F228" i="8"/>
  <c r="AU21" i="8"/>
  <c r="Q42" i="6"/>
  <c r="R226" i="6"/>
  <c r="AY226" i="8" s="1"/>
  <c r="G217" i="6"/>
  <c r="BN150" i="8"/>
  <c r="BJ138" i="8"/>
  <c r="L232" i="6"/>
  <c r="AA232" i="8" s="1"/>
  <c r="E83" i="6"/>
  <c r="BM41" i="8"/>
  <c r="R15" i="6"/>
  <c r="AY11" i="8"/>
  <c r="N15" i="6"/>
  <c r="AI11" i="8"/>
  <c r="BK51" i="8"/>
  <c r="BJ47" i="8"/>
  <c r="BO51" i="8"/>
  <c r="BN14" i="8"/>
  <c r="BJ50" i="8"/>
  <c r="BI13" i="8"/>
  <c r="BI48" i="8"/>
  <c r="G222" i="6"/>
  <c r="O211" i="6"/>
  <c r="K279" i="6"/>
  <c r="W27" i="8"/>
  <c r="K280" i="6"/>
  <c r="K136" i="6" s="1"/>
  <c r="E210" i="8"/>
  <c r="F210" i="8"/>
  <c r="W21" i="8"/>
  <c r="K281" i="6"/>
  <c r="K205" i="6" s="1"/>
  <c r="W205" i="8" s="1"/>
  <c r="AI67" i="8"/>
  <c r="N90" i="6"/>
  <c r="AI63" i="8"/>
  <c r="AU60" i="8"/>
  <c r="Q63" i="6"/>
  <c r="I204" i="6"/>
  <c r="O204" i="8" s="1"/>
  <c r="J204" i="6"/>
  <c r="S204" i="8" s="1"/>
  <c r="AY67" i="8"/>
  <c r="BN100" i="8"/>
  <c r="G68" i="8"/>
  <c r="E68" i="6"/>
  <c r="I242" i="6"/>
  <c r="O242" i="8" s="1"/>
  <c r="I50" i="6"/>
  <c r="O50" i="8" s="1"/>
  <c r="I252" i="6"/>
  <c r="I45" i="6"/>
  <c r="I14" i="6"/>
  <c r="O14" i="8" s="1"/>
  <c r="I48" i="6"/>
  <c r="O48" i="8" s="1"/>
  <c r="I51" i="6"/>
  <c r="O51" i="8" s="1"/>
  <c r="I25" i="6"/>
  <c r="O25" i="8" s="1"/>
  <c r="I11" i="6"/>
  <c r="I46" i="6"/>
  <c r="O46" i="8" s="1"/>
  <c r="I24" i="6"/>
  <c r="I47" i="6"/>
  <c r="O47" i="8" s="1"/>
  <c r="I13" i="6"/>
  <c r="O13" i="8" s="1"/>
  <c r="I41" i="6"/>
  <c r="O41" i="8" s="1"/>
  <c r="I49" i="6"/>
  <c r="O49" i="8" s="1"/>
  <c r="I61" i="6"/>
  <c r="O61" i="8" s="1"/>
  <c r="I72" i="6"/>
  <c r="O72" i="8" s="1"/>
  <c r="I62" i="6"/>
  <c r="O62" i="8" s="1"/>
  <c r="I100" i="6"/>
  <c r="O100" i="8" s="1"/>
  <c r="I93" i="6"/>
  <c r="I60" i="6"/>
  <c r="N220" i="6"/>
  <c r="AI220" i="8" s="1"/>
  <c r="O205" i="6"/>
  <c r="AM205" i="8" s="1"/>
  <c r="K150" i="6"/>
  <c r="W150" i="8" s="1"/>
  <c r="K138" i="6"/>
  <c r="W138" i="8" s="1"/>
  <c r="R218" i="6"/>
  <c r="AY218" i="8" s="1"/>
  <c r="I99" i="6"/>
  <c r="O99" i="8" s="1"/>
  <c r="L42" i="6"/>
  <c r="BO136" i="8"/>
  <c r="G22" i="8"/>
  <c r="E22" i="6"/>
  <c r="G85" i="8"/>
  <c r="E85" i="6"/>
  <c r="G227" i="6"/>
  <c r="BM149" i="8"/>
  <c r="BK137" i="8"/>
  <c r="AU147" i="8"/>
  <c r="Q154" i="6"/>
  <c r="AI131" i="8"/>
  <c r="N143" i="6"/>
  <c r="L228" i="6"/>
  <c r="AA228" i="8" s="1"/>
  <c r="I94" i="6"/>
  <c r="O94" i="8" s="1"/>
  <c r="AM67" i="8"/>
  <c r="O90" i="6"/>
  <c r="G226" i="6"/>
  <c r="N236" i="6"/>
  <c r="BI138" i="8"/>
  <c r="Q232" i="6"/>
  <c r="AU232" i="8" s="1"/>
  <c r="BI41" i="8"/>
  <c r="BK49" i="8"/>
  <c r="BM49" i="8"/>
  <c r="BJ46" i="8"/>
  <c r="BM47" i="8"/>
  <c r="BN12" i="8"/>
  <c r="BI14" i="8"/>
  <c r="AY252" i="8"/>
  <c r="R255" i="6"/>
  <c r="AM11" i="8"/>
  <c r="O15" i="6"/>
  <c r="AQ252" i="8"/>
  <c r="P255" i="6"/>
  <c r="M101" i="6"/>
  <c r="L222" i="6"/>
  <c r="AA222" i="8" s="1"/>
  <c r="R204" i="6"/>
  <c r="I239" i="6"/>
  <c r="O239" i="8" s="1"/>
  <c r="F223" i="8"/>
  <c r="O204" i="6"/>
  <c r="F243" i="8"/>
  <c r="O281" i="8"/>
  <c r="AM101" i="8"/>
  <c r="N216" i="6"/>
  <c r="AI216" i="8" s="1"/>
  <c r="R220" i="6"/>
  <c r="AY220" i="8" s="1"/>
  <c r="L224" i="6"/>
  <c r="AA224" i="8" s="1"/>
  <c r="I238" i="6"/>
  <c r="O238" i="8" s="1"/>
  <c r="F89" i="8"/>
  <c r="M205" i="6"/>
  <c r="AE205" i="8" s="1"/>
  <c r="L237" i="6"/>
  <c r="AA237" i="8" s="1"/>
  <c r="W282" i="8"/>
  <c r="G218" i="6"/>
  <c r="R212" i="6"/>
  <c r="AA42" i="8"/>
  <c r="J203" i="6"/>
  <c r="P203" i="6"/>
  <c r="R215" i="6"/>
  <c r="AY215" i="8" s="1"/>
  <c r="P97" i="6"/>
  <c r="AQ97" i="8" s="1"/>
  <c r="O227" i="6"/>
  <c r="AM227" i="8" s="1"/>
  <c r="O143" i="6"/>
  <c r="AM131" i="8"/>
  <c r="AE104" i="8"/>
  <c r="M105" i="6"/>
  <c r="BJ137" i="8"/>
  <c r="BI148" i="8"/>
  <c r="N228" i="6"/>
  <c r="AI228" i="8" s="1"/>
  <c r="I147" i="6"/>
  <c r="I148" i="6"/>
  <c r="O148" i="8" s="1"/>
  <c r="I137" i="6"/>
  <c r="O137" i="8" s="1"/>
  <c r="I104" i="6"/>
  <c r="I149" i="6"/>
  <c r="O149" i="8" s="1"/>
  <c r="I131" i="6"/>
  <c r="I226" i="6"/>
  <c r="O226" i="8" s="1"/>
  <c r="P217" i="6"/>
  <c r="AQ217" i="8" s="1"/>
  <c r="O236" i="6"/>
  <c r="BK138" i="8"/>
  <c r="O232" i="6"/>
  <c r="AM232" i="8" s="1"/>
  <c r="BN41" i="8"/>
  <c r="BK52" i="8"/>
  <c r="BJ25" i="8"/>
  <c r="BN48" i="8"/>
  <c r="BM51" i="8"/>
  <c r="BJ13" i="8"/>
  <c r="BM24" i="8"/>
  <c r="BO24" i="8"/>
  <c r="BK47" i="8"/>
  <c r="G88" i="8"/>
  <c r="E88" i="6"/>
  <c r="BM100" i="8"/>
  <c r="AA93" i="8"/>
  <c r="L101" i="6"/>
  <c r="I76" i="564"/>
  <c r="H76" i="564"/>
  <c r="G76" i="564"/>
  <c r="K76" i="564"/>
  <c r="J76" i="564"/>
  <c r="F204" i="8"/>
  <c r="Q204" i="6"/>
  <c r="AU204" i="8" s="1"/>
  <c r="AE21" i="8"/>
  <c r="M42" i="6"/>
  <c r="D37" i="486"/>
  <c r="AY93" i="8"/>
  <c r="R101" i="6"/>
  <c r="J239" i="6"/>
  <c r="S239" i="8" s="1"/>
  <c r="F239" i="8"/>
  <c r="G80" i="8"/>
  <c r="E80" i="6"/>
  <c r="L204" i="6"/>
  <c r="D317" i="2"/>
  <c r="BL100" i="8"/>
  <c r="E29" i="8"/>
  <c r="M216" i="6"/>
  <c r="AE216" i="8" s="1"/>
  <c r="N42" i="6"/>
  <c r="Q220" i="6"/>
  <c r="AU220" i="8" s="1"/>
  <c r="L220" i="6"/>
  <c r="AA220" i="8" s="1"/>
  <c r="H224" i="6"/>
  <c r="K224" i="8" s="1"/>
  <c r="I89" i="6"/>
  <c r="O89" i="8" s="1"/>
  <c r="R205" i="6"/>
  <c r="AY205" i="8" s="1"/>
  <c r="Q237" i="6"/>
  <c r="AU237" i="8" s="1"/>
  <c r="J218" i="6"/>
  <c r="S218" i="8" s="1"/>
  <c r="P212" i="6"/>
  <c r="E225" i="6"/>
  <c r="F225" i="8"/>
  <c r="AE60" i="8"/>
  <c r="M63" i="6"/>
  <c r="I240" i="6"/>
  <c r="O240" i="8" s="1"/>
  <c r="AA67" i="8"/>
  <c r="L90" i="6"/>
  <c r="P215" i="6"/>
  <c r="AQ215" i="8" s="1"/>
  <c r="F97" i="8"/>
  <c r="I227" i="6"/>
  <c r="O227" i="8" s="1"/>
  <c r="BN137" i="8"/>
  <c r="AQ131" i="8"/>
  <c r="P143" i="6"/>
  <c r="P156" i="6" s="1"/>
  <c r="P197" i="6" s="1"/>
  <c r="AE147" i="8"/>
  <c r="M154" i="6"/>
  <c r="AA147" i="8"/>
  <c r="L154" i="6"/>
  <c r="G228" i="6"/>
  <c r="O136" i="8"/>
  <c r="O226" i="6"/>
  <c r="AM226" i="8" s="1"/>
  <c r="E229" i="6"/>
  <c r="O217" i="6"/>
  <c r="AM217" i="8" s="1"/>
  <c r="M236" i="6"/>
  <c r="BN138" i="8"/>
  <c r="P232" i="6"/>
  <c r="AQ232" i="8" s="1"/>
  <c r="BO41" i="8"/>
  <c r="BN50" i="8"/>
  <c r="BL25" i="8"/>
  <c r="BI12" i="8"/>
  <c r="BK12" i="8"/>
  <c r="BJ52" i="8"/>
  <c r="AM45" i="8"/>
  <c r="O53" i="6"/>
  <c r="BL14" i="8"/>
  <c r="BL12" i="8"/>
  <c r="F222" i="8"/>
  <c r="O67" i="8"/>
  <c r="N204" i="6"/>
  <c r="AI204" i="8" s="1"/>
  <c r="F318" i="65"/>
  <c r="D16" i="63"/>
  <c r="AI42" i="8"/>
  <c r="J220" i="6"/>
  <c r="S220" i="8" s="1"/>
  <c r="K21" i="8"/>
  <c r="H281" i="6"/>
  <c r="H89" i="6" s="1"/>
  <c r="K89" i="8" s="1"/>
  <c r="E21" i="6"/>
  <c r="Q205" i="6"/>
  <c r="AU205" i="8" s="1"/>
  <c r="R237" i="6"/>
  <c r="AY237" i="8" s="1"/>
  <c r="AE67" i="8"/>
  <c r="M90" i="6"/>
  <c r="Q218" i="6"/>
  <c r="AU218" i="8" s="1"/>
  <c r="Q240" i="6"/>
  <c r="AU240" i="8" s="1"/>
  <c r="M215" i="6"/>
  <c r="M227" i="6"/>
  <c r="AE227" i="8" s="1"/>
  <c r="AA104" i="8"/>
  <c r="L105" i="6"/>
  <c r="P105" i="6"/>
  <c r="AQ104" i="8"/>
  <c r="AY147" i="8"/>
  <c r="R154" i="6"/>
  <c r="BO148" i="8"/>
  <c r="P228" i="6"/>
  <c r="AQ228" i="8" s="1"/>
  <c r="O280" i="8"/>
  <c r="O279" i="8"/>
  <c r="L226" i="6"/>
  <c r="AA226" i="8" s="1"/>
  <c r="F229" i="8"/>
  <c r="D287" i="8"/>
  <c r="R217" i="6"/>
  <c r="AY217" i="8" s="1"/>
  <c r="D101" i="8"/>
  <c r="L236" i="6"/>
  <c r="BL150" i="8"/>
  <c r="BK41" i="8"/>
  <c r="BN52" i="8"/>
  <c r="BN25" i="8"/>
  <c r="BO12" i="8"/>
  <c r="BK48" i="8"/>
  <c r="AU11" i="8"/>
  <c r="Q15" i="6"/>
  <c r="AU252" i="8"/>
  <c r="Q255" i="6"/>
  <c r="AE252" i="8"/>
  <c r="M255" i="6"/>
  <c r="BL50" i="8"/>
  <c r="F211" i="8"/>
  <c r="D10" i="63"/>
  <c r="D288" i="65"/>
  <c r="K67" i="8"/>
  <c r="AQ21" i="8"/>
  <c r="P42" i="6"/>
  <c r="P55" i="6" s="1"/>
  <c r="G86" i="8"/>
  <c r="E86" i="6"/>
  <c r="D17" i="63"/>
  <c r="F319" i="65"/>
  <c r="D287" i="6"/>
  <c r="D115" i="6"/>
  <c r="N223" i="6"/>
  <c r="AI223" i="8" s="1"/>
  <c r="D268" i="65"/>
  <c r="D268" i="6"/>
  <c r="D246" i="6"/>
  <c r="F216" i="8"/>
  <c r="I220" i="6"/>
  <c r="O220" i="8" s="1"/>
  <c r="R224" i="6"/>
  <c r="AY224" i="8" s="1"/>
  <c r="F224" i="8"/>
  <c r="N205" i="6"/>
  <c r="AI205" i="8" s="1"/>
  <c r="O237" i="6"/>
  <c r="AM237" i="8" s="1"/>
  <c r="G212" i="6"/>
  <c r="G27" i="8"/>
  <c r="G279" i="6"/>
  <c r="G280" i="6"/>
  <c r="E27" i="6"/>
  <c r="N240" i="6"/>
  <c r="AI240" i="8" s="1"/>
  <c r="Q215" i="6"/>
  <c r="AU215" i="8" s="1"/>
  <c r="Q227" i="6"/>
  <c r="AU227" i="8" s="1"/>
  <c r="BN149" i="8"/>
  <c r="AY131" i="8"/>
  <c r="R143" i="6"/>
  <c r="AI147" i="8"/>
  <c r="N154" i="6"/>
  <c r="O228" i="6"/>
  <c r="AM228" i="8" s="1"/>
  <c r="E77" i="6"/>
  <c r="E84" i="8"/>
  <c r="H226" i="6"/>
  <c r="K226" i="8" s="1"/>
  <c r="D40" i="486"/>
  <c r="L217" i="6"/>
  <c r="AA217" i="8" s="1"/>
  <c r="G281" i="6"/>
  <c r="G205" i="6" s="1"/>
  <c r="P236" i="6"/>
  <c r="BM138" i="8"/>
  <c r="I232" i="6"/>
  <c r="O232" i="8" s="1"/>
  <c r="F232" i="8"/>
  <c r="BJ49" i="8"/>
  <c r="M15" i="6"/>
  <c r="AE11" i="8"/>
  <c r="BM52" i="8"/>
  <c r="BK14" i="8"/>
  <c r="BO48" i="8"/>
  <c r="BN51" i="8"/>
  <c r="BM14" i="8"/>
  <c r="BK50" i="8"/>
  <c r="BI51" i="8"/>
  <c r="O222" i="6"/>
  <c r="AM222" i="8" s="1"/>
  <c r="K222" i="6"/>
  <c r="W222" i="8" s="1"/>
  <c r="J211" i="6"/>
  <c r="O242" i="6"/>
  <c r="AM242" i="8" s="1"/>
  <c r="K75" i="8"/>
  <c r="E75" i="6"/>
  <c r="D122" i="560"/>
  <c r="D111" i="560"/>
  <c r="D170" i="562"/>
  <c r="D132" i="563"/>
  <c r="D124" i="562"/>
  <c r="D177" i="562"/>
  <c r="D124" i="561"/>
  <c r="D178" i="561"/>
  <c r="D35" i="560"/>
  <c r="D26" i="561"/>
  <c r="D34" i="563"/>
  <c r="D38" i="562"/>
  <c r="D123" i="559"/>
  <c r="D126" i="562"/>
  <c r="D152" i="561"/>
  <c r="D19" i="561"/>
  <c r="D162" i="562"/>
  <c r="D139" i="562"/>
  <c r="D126" i="561"/>
  <c r="D36" i="562"/>
  <c r="E36" i="562" l="1"/>
  <c r="F36" i="562" a="1"/>
  <c r="F36" i="562" s="1"/>
  <c r="E126" i="561"/>
  <c r="F126" i="561" a="1"/>
  <c r="F126" i="561" s="1"/>
  <c r="F139" i="562" a="1"/>
  <c r="F139" i="562" s="1"/>
  <c r="E139" i="562"/>
  <c r="E162" i="562"/>
  <c r="F162" i="562" a="1"/>
  <c r="F162" i="562" s="1"/>
  <c r="D165" i="562"/>
  <c r="E165" i="562" s="1"/>
  <c r="E19" i="561"/>
  <c r="F19" i="561" a="1"/>
  <c r="F19" i="561" s="1"/>
  <c r="F152" i="561" a="1"/>
  <c r="F152" i="561" s="1"/>
  <c r="E126" i="562"/>
  <c r="F126" i="562" a="1"/>
  <c r="F126" i="562" s="1"/>
  <c r="F123" i="559" a="1"/>
  <c r="F123" i="559" s="1"/>
  <c r="D128" i="559"/>
  <c r="E38" i="562"/>
  <c r="F38" i="562" a="1"/>
  <c r="F38" i="562" s="1"/>
  <c r="F34" i="563" a="1"/>
  <c r="F34" i="563" s="1"/>
  <c r="E34" i="563"/>
  <c r="F26" i="561" a="1"/>
  <c r="F26" i="561" s="1"/>
  <c r="E26" i="561"/>
  <c r="E35" i="560"/>
  <c r="F35" i="560" a="1"/>
  <c r="F35" i="560" s="1"/>
  <c r="F178" i="561" a="1"/>
  <c r="F178" i="561" s="1"/>
  <c r="E178" i="561"/>
  <c r="D181" i="561"/>
  <c r="E181" i="561" s="1"/>
  <c r="D179" i="561"/>
  <c r="E179" i="561" s="1"/>
  <c r="F124" i="561" a="1"/>
  <c r="F124" i="561" s="1"/>
  <c r="E124" i="561"/>
  <c r="D128" i="561"/>
  <c r="E128" i="561" s="1"/>
  <c r="E177" i="562"/>
  <c r="F177" i="562" a="1"/>
  <c r="F177" i="562" s="1"/>
  <c r="D179" i="562"/>
  <c r="E179" i="562" s="1"/>
  <c r="F124" i="562" a="1"/>
  <c r="F124" i="562" s="1"/>
  <c r="E124" i="562"/>
  <c r="D128" i="562"/>
  <c r="E128" i="562" s="1"/>
  <c r="E132" i="563"/>
  <c r="F132" i="563" a="1"/>
  <c r="F132" i="563" s="1"/>
  <c r="F170" i="562" a="1"/>
  <c r="F170" i="562" s="1"/>
  <c r="E170" i="562"/>
  <c r="D172" i="562"/>
  <c r="E172" i="562" s="1"/>
  <c r="E111" i="560"/>
  <c r="F111" i="560" a="1"/>
  <c r="F111" i="560" s="1"/>
  <c r="E122" i="560"/>
  <c r="F122" i="560" a="1"/>
  <c r="F122" i="560" s="1"/>
  <c r="D128" i="560"/>
  <c r="E128" i="560" s="1"/>
  <c r="BF181" i="8"/>
  <c r="H176" i="562"/>
  <c r="BE179" i="8"/>
  <c r="BM165" i="8"/>
  <c r="J176" i="559"/>
  <c r="H176" i="559"/>
  <c r="I176" i="559"/>
  <c r="G125" i="559"/>
  <c r="I125" i="559"/>
  <c r="H125" i="559"/>
  <c r="J125" i="559"/>
  <c r="K125" i="559"/>
  <c r="H19" i="560"/>
  <c r="G19" i="560"/>
  <c r="I19" i="560"/>
  <c r="J19" i="560"/>
  <c r="K19" i="560"/>
  <c r="K126" i="563"/>
  <c r="G126" i="563"/>
  <c r="J126" i="563"/>
  <c r="I126" i="563"/>
  <c r="H126" i="563"/>
  <c r="BF179" i="8"/>
  <c r="I140" i="559"/>
  <c r="H140" i="559"/>
  <c r="J140" i="559"/>
  <c r="G140" i="559"/>
  <c r="K140" i="559"/>
  <c r="H33" i="561"/>
  <c r="I33" i="561"/>
  <c r="G33" i="561"/>
  <c r="K33" i="561"/>
  <c r="J33" i="561"/>
  <c r="K140" i="563"/>
  <c r="J140" i="563"/>
  <c r="H140" i="563"/>
  <c r="I140" i="563"/>
  <c r="G140" i="563"/>
  <c r="I32" i="564"/>
  <c r="E32" i="564" s="1"/>
  <c r="K32" i="564"/>
  <c r="I120" i="564"/>
  <c r="G120" i="564"/>
  <c r="K120" i="564"/>
  <c r="J120" i="564"/>
  <c r="H120" i="564"/>
  <c r="H128" i="564" s="1"/>
  <c r="J127" i="562"/>
  <c r="I127" i="562"/>
  <c r="K127" i="562"/>
  <c r="H127" i="562"/>
  <c r="G127" i="562"/>
  <c r="H38" i="563"/>
  <c r="I38" i="563"/>
  <c r="K38" i="563"/>
  <c r="G38" i="563"/>
  <c r="J38" i="563"/>
  <c r="BI165" i="8"/>
  <c r="G160" i="562"/>
  <c r="H160" i="562"/>
  <c r="K160" i="562"/>
  <c r="I160" i="562"/>
  <c r="J160" i="562"/>
  <c r="I175" i="561"/>
  <c r="H175" i="561"/>
  <c r="J175" i="561"/>
  <c r="J135" i="562"/>
  <c r="K135" i="562"/>
  <c r="H135" i="562"/>
  <c r="I135" i="562"/>
  <c r="G135" i="562"/>
  <c r="J164" i="563"/>
  <c r="H164" i="563"/>
  <c r="K164" i="563"/>
  <c r="G164" i="563"/>
  <c r="I164" i="563"/>
  <c r="G122" i="561"/>
  <c r="H122" i="561"/>
  <c r="I122" i="561"/>
  <c r="J122" i="561"/>
  <c r="K122" i="561"/>
  <c r="G170" i="559"/>
  <c r="I170" i="559"/>
  <c r="J170" i="559"/>
  <c r="H170" i="559"/>
  <c r="K170" i="559"/>
  <c r="J122" i="559"/>
  <c r="G122" i="559"/>
  <c r="E122" i="559" s="1"/>
  <c r="H122" i="559"/>
  <c r="K122" i="559"/>
  <c r="I122" i="559"/>
  <c r="J161" i="560"/>
  <c r="K161" i="560"/>
  <c r="G161" i="560"/>
  <c r="G165" i="560" s="1"/>
  <c r="H161" i="560"/>
  <c r="I161" i="560"/>
  <c r="G162" i="560"/>
  <c r="J162" i="560"/>
  <c r="H162" i="560"/>
  <c r="K162" i="560"/>
  <c r="I162" i="560"/>
  <c r="K121" i="561"/>
  <c r="G121" i="561"/>
  <c r="J121" i="561"/>
  <c r="I121" i="561"/>
  <c r="H121" i="561"/>
  <c r="K164" i="562"/>
  <c r="G164" i="562"/>
  <c r="H164" i="562"/>
  <c r="J164" i="562"/>
  <c r="I164" i="562"/>
  <c r="K34" i="562"/>
  <c r="H34" i="562"/>
  <c r="G34" i="562"/>
  <c r="J34" i="562"/>
  <c r="I34" i="562"/>
  <c r="J171" i="564"/>
  <c r="G171" i="564"/>
  <c r="K171" i="564"/>
  <c r="I171" i="564"/>
  <c r="H171" i="564"/>
  <c r="I162" i="559"/>
  <c r="G162" i="559"/>
  <c r="J162" i="559"/>
  <c r="H162" i="559"/>
  <c r="K162" i="559"/>
  <c r="H139" i="560"/>
  <c r="G139" i="560"/>
  <c r="I139" i="560"/>
  <c r="J139" i="560"/>
  <c r="K139" i="560"/>
  <c r="H123" i="560"/>
  <c r="K123" i="560"/>
  <c r="I123" i="560"/>
  <c r="G123" i="560"/>
  <c r="J123" i="560"/>
  <c r="AN181" i="8"/>
  <c r="BL179" i="8"/>
  <c r="BE128" i="8"/>
  <c r="H20" i="559"/>
  <c r="G20" i="559"/>
  <c r="K20" i="559"/>
  <c r="J20" i="559"/>
  <c r="I20" i="559"/>
  <c r="J176" i="563"/>
  <c r="H176" i="563"/>
  <c r="I176" i="563"/>
  <c r="K176" i="563"/>
  <c r="G176" i="563"/>
  <c r="J132" i="561"/>
  <c r="K132" i="561"/>
  <c r="I132" i="561"/>
  <c r="H132" i="561"/>
  <c r="G132" i="561"/>
  <c r="K37" i="561"/>
  <c r="H37" i="561"/>
  <c r="I37" i="561"/>
  <c r="J37" i="561"/>
  <c r="G37" i="561"/>
  <c r="J133" i="563"/>
  <c r="K133" i="563"/>
  <c r="I133" i="563"/>
  <c r="H133" i="563"/>
  <c r="G133" i="563"/>
  <c r="I112" i="560"/>
  <c r="J112" i="560"/>
  <c r="H112" i="560"/>
  <c r="G112" i="560"/>
  <c r="K112" i="560"/>
  <c r="K127" i="559"/>
  <c r="H127" i="559"/>
  <c r="G127" i="559"/>
  <c r="J127" i="559"/>
  <c r="I127" i="559"/>
  <c r="G123" i="561"/>
  <c r="H123" i="561"/>
  <c r="K123" i="561"/>
  <c r="I123" i="561"/>
  <c r="J123" i="561"/>
  <c r="H38" i="561"/>
  <c r="J38" i="561"/>
  <c r="K38" i="561"/>
  <c r="G38" i="561"/>
  <c r="I38" i="561"/>
  <c r="H127" i="561"/>
  <c r="G127" i="561"/>
  <c r="J127" i="561"/>
  <c r="K127" i="561"/>
  <c r="I127" i="561"/>
  <c r="K169" i="563"/>
  <c r="I169" i="563"/>
  <c r="I172" i="563" s="1"/>
  <c r="I181" i="563" s="1"/>
  <c r="H169" i="563"/>
  <c r="G169" i="563"/>
  <c r="J169" i="563"/>
  <c r="I170" i="563"/>
  <c r="H170" i="563"/>
  <c r="G170" i="563"/>
  <c r="J170" i="563"/>
  <c r="K170" i="563"/>
  <c r="G140" i="560"/>
  <c r="H140" i="560"/>
  <c r="I140" i="560"/>
  <c r="J140" i="560"/>
  <c r="K140" i="560"/>
  <c r="K170" i="561"/>
  <c r="J170" i="561"/>
  <c r="I170" i="561"/>
  <c r="G170" i="561"/>
  <c r="H170" i="561"/>
  <c r="J177" i="563"/>
  <c r="K177" i="563"/>
  <c r="I177" i="563"/>
  <c r="H177" i="563"/>
  <c r="G177" i="563"/>
  <c r="K33" i="560"/>
  <c r="I33" i="560"/>
  <c r="H33" i="560"/>
  <c r="J33" i="560"/>
  <c r="G33" i="560"/>
  <c r="K169" i="561"/>
  <c r="K172" i="561" s="1"/>
  <c r="J169" i="561"/>
  <c r="G169" i="561"/>
  <c r="G172" i="561" s="1"/>
  <c r="H169" i="561"/>
  <c r="H172" i="561" s="1"/>
  <c r="I169" i="561"/>
  <c r="K125" i="561"/>
  <c r="I125" i="561"/>
  <c r="J125" i="561"/>
  <c r="G125" i="561"/>
  <c r="H125" i="561"/>
  <c r="I126" i="559"/>
  <c r="J126" i="559"/>
  <c r="K126" i="559"/>
  <c r="G126" i="559"/>
  <c r="H126" i="559"/>
  <c r="BN165" i="8"/>
  <c r="I23" i="559"/>
  <c r="J23" i="559"/>
  <c r="G23" i="559"/>
  <c r="H23" i="559"/>
  <c r="K23" i="559"/>
  <c r="H18" i="563"/>
  <c r="K18" i="563"/>
  <c r="G18" i="563"/>
  <c r="J18" i="563"/>
  <c r="I18" i="563"/>
  <c r="J175" i="559"/>
  <c r="G175" i="559"/>
  <c r="K175" i="559"/>
  <c r="BK195" i="8"/>
  <c r="K31" i="562"/>
  <c r="G31" i="562"/>
  <c r="I31" i="562"/>
  <c r="H31" i="562"/>
  <c r="J31" i="562"/>
  <c r="BL165" i="8"/>
  <c r="K124" i="564"/>
  <c r="I124" i="564"/>
  <c r="H124" i="564"/>
  <c r="J124" i="564"/>
  <c r="G124" i="564"/>
  <c r="J20" i="564"/>
  <c r="G20" i="564"/>
  <c r="I20" i="564"/>
  <c r="H20" i="564"/>
  <c r="K20" i="564"/>
  <c r="BF172" i="8"/>
  <c r="J32" i="561"/>
  <c r="G32" i="561"/>
  <c r="K32" i="561"/>
  <c r="H32" i="561"/>
  <c r="I32" i="561"/>
  <c r="J151" i="561"/>
  <c r="G151" i="561"/>
  <c r="E151" i="561" s="1"/>
  <c r="I151" i="561"/>
  <c r="H151" i="561"/>
  <c r="K151" i="561"/>
  <c r="J19" i="562"/>
  <c r="I19" i="562"/>
  <c r="G19" i="562"/>
  <c r="H19" i="562"/>
  <c r="K19" i="562"/>
  <c r="H139" i="563"/>
  <c r="I139" i="563"/>
  <c r="K139" i="563"/>
  <c r="G139" i="563"/>
  <c r="J139" i="563"/>
  <c r="H124" i="559"/>
  <c r="I124" i="559"/>
  <c r="J124" i="559"/>
  <c r="G124" i="559"/>
  <c r="K124" i="559"/>
  <c r="I160" i="564"/>
  <c r="G160" i="564"/>
  <c r="K160" i="564"/>
  <c r="K122" i="562"/>
  <c r="H122" i="562"/>
  <c r="J122" i="562"/>
  <c r="G122" i="562"/>
  <c r="I122" i="562"/>
  <c r="I161" i="559"/>
  <c r="H161" i="559"/>
  <c r="G161" i="559"/>
  <c r="J161" i="559"/>
  <c r="K161" i="559"/>
  <c r="H19" i="559"/>
  <c r="K19" i="559"/>
  <c r="J19" i="559"/>
  <c r="G19" i="559"/>
  <c r="I19" i="559"/>
  <c r="I26" i="559"/>
  <c r="J26" i="559"/>
  <c r="H26" i="559"/>
  <c r="G26" i="559"/>
  <c r="K26" i="559"/>
  <c r="I20" i="561"/>
  <c r="K20" i="561"/>
  <c r="H20" i="561"/>
  <c r="J20" i="561"/>
  <c r="G20" i="561"/>
  <c r="I18" i="560"/>
  <c r="G18" i="560"/>
  <c r="H18" i="560"/>
  <c r="K18" i="560"/>
  <c r="J18" i="560"/>
  <c r="J164" i="564"/>
  <c r="H164" i="564"/>
  <c r="K164" i="564"/>
  <c r="G164" i="564"/>
  <c r="I164" i="564"/>
  <c r="J151" i="563"/>
  <c r="H151" i="563"/>
  <c r="K151" i="563"/>
  <c r="I151" i="563"/>
  <c r="G151" i="563"/>
  <c r="H164" i="561"/>
  <c r="J164" i="561"/>
  <c r="I164" i="561"/>
  <c r="G164" i="561"/>
  <c r="K164" i="561"/>
  <c r="G123" i="562"/>
  <c r="H123" i="562"/>
  <c r="I123" i="562"/>
  <c r="K123" i="562"/>
  <c r="J123" i="562"/>
  <c r="I18" i="564"/>
  <c r="J18" i="564"/>
  <c r="H18" i="564"/>
  <c r="G18" i="564"/>
  <c r="K18" i="564"/>
  <c r="I178" i="562"/>
  <c r="K178" i="562"/>
  <c r="J178" i="562"/>
  <c r="G178" i="562"/>
  <c r="H178" i="562"/>
  <c r="I37" i="563"/>
  <c r="J37" i="563"/>
  <c r="H37" i="563"/>
  <c r="K37" i="563"/>
  <c r="G37" i="563"/>
  <c r="G31" i="560"/>
  <c r="H31" i="560"/>
  <c r="K31" i="560"/>
  <c r="I31" i="560"/>
  <c r="J31" i="560"/>
  <c r="J121" i="562"/>
  <c r="I121" i="562"/>
  <c r="H121" i="562"/>
  <c r="K121" i="562"/>
  <c r="G121" i="562"/>
  <c r="J111" i="562"/>
  <c r="G111" i="562"/>
  <c r="I111" i="562"/>
  <c r="K111" i="562"/>
  <c r="H111" i="562"/>
  <c r="J19" i="563"/>
  <c r="K19" i="563"/>
  <c r="I19" i="563"/>
  <c r="H19" i="563"/>
  <c r="G19" i="563"/>
  <c r="K124" i="560"/>
  <c r="I124" i="560"/>
  <c r="G124" i="560"/>
  <c r="H124" i="560"/>
  <c r="J124" i="560"/>
  <c r="D181" i="559"/>
  <c r="E181" i="559" s="1"/>
  <c r="K170" i="564"/>
  <c r="G170" i="564"/>
  <c r="J170" i="564"/>
  <c r="J172" i="564" s="1"/>
  <c r="I170" i="564"/>
  <c r="H170" i="564"/>
  <c r="H181" i="8"/>
  <c r="BD181" i="8" s="1"/>
  <c r="H35" i="563"/>
  <c r="G35" i="563"/>
  <c r="K35" i="563"/>
  <c r="I35" i="563"/>
  <c r="J35" i="563"/>
  <c r="I140" i="561"/>
  <c r="G140" i="561"/>
  <c r="J140" i="561"/>
  <c r="K140" i="561"/>
  <c r="H140" i="561"/>
  <c r="I122" i="564"/>
  <c r="I128" i="564" s="1"/>
  <c r="H122" i="564"/>
  <c r="K122" i="564"/>
  <c r="J122" i="564"/>
  <c r="G122" i="564"/>
  <c r="BK128" i="8"/>
  <c r="G152" i="560"/>
  <c r="K152" i="560"/>
  <c r="H152" i="560"/>
  <c r="I152" i="560"/>
  <c r="J152" i="560"/>
  <c r="G23" i="563"/>
  <c r="H23" i="563"/>
  <c r="I23" i="563"/>
  <c r="J23" i="563"/>
  <c r="K23" i="563"/>
  <c r="BG128" i="8"/>
  <c r="J32" i="560"/>
  <c r="H32" i="560"/>
  <c r="K32" i="560"/>
  <c r="I32" i="560"/>
  <c r="G32" i="560"/>
  <c r="J23" i="560"/>
  <c r="G23" i="560"/>
  <c r="I23" i="560"/>
  <c r="K23" i="560"/>
  <c r="H23" i="560"/>
  <c r="K36" i="563"/>
  <c r="I36" i="563"/>
  <c r="G36" i="563"/>
  <c r="J36" i="563"/>
  <c r="H36" i="563"/>
  <c r="H33" i="563"/>
  <c r="G33" i="563"/>
  <c r="K33" i="563"/>
  <c r="I33" i="563"/>
  <c r="J33" i="563"/>
  <c r="I133" i="561"/>
  <c r="G133" i="561"/>
  <c r="K133" i="561"/>
  <c r="H133" i="561"/>
  <c r="J133" i="561"/>
  <c r="K32" i="559"/>
  <c r="G32" i="559"/>
  <c r="H32" i="559"/>
  <c r="J32" i="559"/>
  <c r="I32" i="559"/>
  <c r="I171" i="563"/>
  <c r="G171" i="563"/>
  <c r="H171" i="563"/>
  <c r="H172" i="563" s="1"/>
  <c r="J171" i="563"/>
  <c r="K171" i="563"/>
  <c r="I132" i="559"/>
  <c r="H132" i="559"/>
  <c r="J132" i="559"/>
  <c r="G132" i="559"/>
  <c r="K132" i="559"/>
  <c r="I125" i="560"/>
  <c r="H125" i="560"/>
  <c r="K125" i="560"/>
  <c r="G125" i="560"/>
  <c r="J125" i="560"/>
  <c r="H26" i="562"/>
  <c r="K26" i="562"/>
  <c r="G26" i="562"/>
  <c r="I26" i="562"/>
  <c r="J26" i="562"/>
  <c r="H151" i="560"/>
  <c r="G151" i="560"/>
  <c r="I151" i="560"/>
  <c r="J151" i="560"/>
  <c r="K151" i="560"/>
  <c r="I178" i="563"/>
  <c r="J178" i="563"/>
  <c r="K178" i="563"/>
  <c r="G178" i="563"/>
  <c r="H178" i="563"/>
  <c r="J163" i="562"/>
  <c r="K163" i="562"/>
  <c r="I163" i="562"/>
  <c r="G163" i="562"/>
  <c r="H163" i="562"/>
  <c r="G125" i="562"/>
  <c r="J125" i="562"/>
  <c r="K125" i="562"/>
  <c r="I125" i="562"/>
  <c r="H125" i="562"/>
  <c r="H35" i="561"/>
  <c r="K35" i="561"/>
  <c r="I35" i="561"/>
  <c r="G35" i="561"/>
  <c r="E35" i="561" s="1"/>
  <c r="J35" i="561"/>
  <c r="K37" i="559"/>
  <c r="I37" i="559"/>
  <c r="G37" i="559"/>
  <c r="J37" i="559"/>
  <c r="H37" i="559"/>
  <c r="J169" i="559"/>
  <c r="G169" i="559"/>
  <c r="G172" i="559" s="1"/>
  <c r="I169" i="559"/>
  <c r="K169" i="559"/>
  <c r="H169" i="559"/>
  <c r="H172" i="559" s="1"/>
  <c r="H178" i="559"/>
  <c r="G178" i="559"/>
  <c r="I178" i="559"/>
  <c r="K178" i="559"/>
  <c r="J178" i="559"/>
  <c r="H169" i="562"/>
  <c r="J169" i="562"/>
  <c r="G169" i="562"/>
  <c r="I169" i="562"/>
  <c r="K169" i="562"/>
  <c r="J175" i="560"/>
  <c r="I175" i="560"/>
  <c r="H175" i="560"/>
  <c r="G175" i="560"/>
  <c r="K175" i="560"/>
  <c r="J139" i="559"/>
  <c r="G139" i="559"/>
  <c r="I139" i="559"/>
  <c r="K139" i="559"/>
  <c r="H139" i="559"/>
  <c r="G152" i="564"/>
  <c r="H152" i="564"/>
  <c r="J152" i="564"/>
  <c r="K152" i="564"/>
  <c r="I152" i="564"/>
  <c r="H161" i="563"/>
  <c r="G161" i="563"/>
  <c r="J161" i="563"/>
  <c r="K161" i="563"/>
  <c r="I161" i="563"/>
  <c r="BI195" i="8"/>
  <c r="G132" i="562"/>
  <c r="H132" i="562"/>
  <c r="I132" i="562"/>
  <c r="K132" i="562"/>
  <c r="J132" i="562"/>
  <c r="AX181" i="8"/>
  <c r="BG172" i="8"/>
  <c r="BO165" i="8"/>
  <c r="G176" i="564"/>
  <c r="J176" i="564"/>
  <c r="H176" i="564"/>
  <c r="K176" i="564"/>
  <c r="I176" i="564"/>
  <c r="AO181" i="8"/>
  <c r="T181" i="8"/>
  <c r="BG181" i="8" s="1"/>
  <c r="BL128" i="8"/>
  <c r="K171" i="559"/>
  <c r="G171" i="559"/>
  <c r="J171" i="559"/>
  <c r="H171" i="559"/>
  <c r="I171" i="559"/>
  <c r="BD165" i="8"/>
  <c r="H35" i="564"/>
  <c r="I35" i="564"/>
  <c r="J35" i="564"/>
  <c r="K35" i="564"/>
  <c r="G35" i="564"/>
  <c r="H177" i="559"/>
  <c r="J177" i="559"/>
  <c r="G177" i="559"/>
  <c r="I177" i="559"/>
  <c r="K177" i="559"/>
  <c r="H32" i="563"/>
  <c r="K32" i="563"/>
  <c r="J32" i="563"/>
  <c r="I32" i="563"/>
  <c r="G32" i="563"/>
  <c r="K34" i="560"/>
  <c r="J34" i="560"/>
  <c r="I34" i="560"/>
  <c r="H34" i="560"/>
  <c r="G34" i="560"/>
  <c r="I26" i="563"/>
  <c r="J26" i="563"/>
  <c r="K26" i="563"/>
  <c r="H26" i="563"/>
  <c r="G26" i="563"/>
  <c r="I20" i="560"/>
  <c r="J20" i="560"/>
  <c r="G20" i="560"/>
  <c r="K20" i="560"/>
  <c r="H20" i="560"/>
  <c r="J121" i="560"/>
  <c r="K121" i="560"/>
  <c r="G121" i="560"/>
  <c r="I121" i="560"/>
  <c r="H121" i="560"/>
  <c r="I121" i="559"/>
  <c r="J121" i="559"/>
  <c r="K121" i="559"/>
  <c r="G121" i="559"/>
  <c r="H121" i="559"/>
  <c r="K168" i="560"/>
  <c r="J168" i="560"/>
  <c r="I168" i="560"/>
  <c r="H168" i="560"/>
  <c r="G168" i="560"/>
  <c r="H32" i="562"/>
  <c r="K32" i="562"/>
  <c r="I32" i="562"/>
  <c r="G32" i="562"/>
  <c r="E32" i="562" s="1"/>
  <c r="J32" i="562"/>
  <c r="H121" i="563"/>
  <c r="H128" i="563" s="1"/>
  <c r="I121" i="563"/>
  <c r="I128" i="563" s="1"/>
  <c r="K121" i="563"/>
  <c r="K128" i="563" s="1"/>
  <c r="G121" i="563"/>
  <c r="J121" i="563"/>
  <c r="J128" i="563" s="1"/>
  <c r="J111" i="561"/>
  <c r="K111" i="561"/>
  <c r="I111" i="561"/>
  <c r="G111" i="561"/>
  <c r="H111" i="561"/>
  <c r="J140" i="562"/>
  <c r="H140" i="562"/>
  <c r="K140" i="562"/>
  <c r="I140" i="562"/>
  <c r="G140" i="562"/>
  <c r="K122" i="563"/>
  <c r="J122" i="563"/>
  <c r="I122" i="563"/>
  <c r="H122" i="563"/>
  <c r="G122" i="563"/>
  <c r="K112" i="559"/>
  <c r="G112" i="559"/>
  <c r="H112" i="559"/>
  <c r="J112" i="559"/>
  <c r="I112" i="559"/>
  <c r="H175" i="564"/>
  <c r="I175" i="564"/>
  <c r="K175" i="564"/>
  <c r="J175" i="564"/>
  <c r="G175" i="564"/>
  <c r="I177" i="560"/>
  <c r="J177" i="560"/>
  <c r="K177" i="560"/>
  <c r="G177" i="560"/>
  <c r="H177" i="560"/>
  <c r="J133" i="559"/>
  <c r="G133" i="559"/>
  <c r="I133" i="559"/>
  <c r="K133" i="559"/>
  <c r="H133" i="559"/>
  <c r="K31" i="559"/>
  <c r="G31" i="559"/>
  <c r="H31" i="559"/>
  <c r="J31" i="559"/>
  <c r="I31" i="559"/>
  <c r="BL195" i="8"/>
  <c r="K112" i="564"/>
  <c r="J112" i="564"/>
  <c r="H112" i="564"/>
  <c r="G112" i="564"/>
  <c r="I112" i="564"/>
  <c r="D181" i="563"/>
  <c r="E181" i="563" s="1"/>
  <c r="I35" i="559"/>
  <c r="G35" i="559"/>
  <c r="J35" i="559"/>
  <c r="K35" i="559"/>
  <c r="H35" i="559"/>
  <c r="G161" i="562"/>
  <c r="K161" i="562"/>
  <c r="I161" i="562"/>
  <c r="H161" i="562"/>
  <c r="J161" i="562"/>
  <c r="H133" i="560"/>
  <c r="G133" i="560"/>
  <c r="K133" i="560"/>
  <c r="I133" i="560"/>
  <c r="J133" i="560"/>
  <c r="G163" i="560"/>
  <c r="I163" i="560"/>
  <c r="H163" i="560"/>
  <c r="K163" i="560"/>
  <c r="J163" i="560"/>
  <c r="H175" i="562"/>
  <c r="J175" i="562"/>
  <c r="G175" i="562"/>
  <c r="I175" i="562"/>
  <c r="K175" i="562"/>
  <c r="BM128" i="8"/>
  <c r="BI128" i="8"/>
  <c r="J37" i="562"/>
  <c r="I37" i="562"/>
  <c r="G37" i="562"/>
  <c r="H37" i="562"/>
  <c r="K37" i="562"/>
  <c r="I38" i="560"/>
  <c r="G38" i="560"/>
  <c r="H38" i="560"/>
  <c r="K38" i="560"/>
  <c r="J38" i="560"/>
  <c r="K162" i="564"/>
  <c r="J162" i="564"/>
  <c r="G162" i="564"/>
  <c r="H162" i="564"/>
  <c r="I162" i="564"/>
  <c r="AK181" i="8"/>
  <c r="BK181" i="8" s="1"/>
  <c r="J33" i="559"/>
  <c r="K33" i="559"/>
  <c r="I33" i="559"/>
  <c r="G33" i="559"/>
  <c r="H33" i="559"/>
  <c r="I123" i="563"/>
  <c r="J123" i="563"/>
  <c r="G123" i="563"/>
  <c r="G128" i="563" s="1"/>
  <c r="K161" i="564"/>
  <c r="K165" i="564" s="1"/>
  <c r="G161" i="564"/>
  <c r="I161" i="564"/>
  <c r="H161" i="564"/>
  <c r="H165" i="564" s="1"/>
  <c r="J161" i="564"/>
  <c r="K163" i="561"/>
  <c r="J163" i="561"/>
  <c r="I163" i="561"/>
  <c r="G163" i="561"/>
  <c r="H163" i="561"/>
  <c r="K132" i="560"/>
  <c r="I132" i="560"/>
  <c r="J132" i="560"/>
  <c r="G132" i="560"/>
  <c r="H132" i="560"/>
  <c r="G163" i="563"/>
  <c r="K163" i="563"/>
  <c r="J163" i="563"/>
  <c r="H163" i="563"/>
  <c r="I163" i="563"/>
  <c r="H127" i="560"/>
  <c r="J127" i="560"/>
  <c r="I127" i="560"/>
  <c r="K127" i="560"/>
  <c r="G127" i="560"/>
  <c r="K111" i="559"/>
  <c r="H111" i="559"/>
  <c r="I111" i="559"/>
  <c r="G111" i="559"/>
  <c r="J111" i="559"/>
  <c r="I37" i="564"/>
  <c r="K37" i="564"/>
  <c r="G37" i="564"/>
  <c r="J37" i="564"/>
  <c r="H37" i="564"/>
  <c r="I31" i="563"/>
  <c r="K31" i="563"/>
  <c r="J31" i="563"/>
  <c r="G31" i="563"/>
  <c r="H31" i="563"/>
  <c r="I26" i="560"/>
  <c r="G26" i="560"/>
  <c r="K26" i="560"/>
  <c r="H26" i="560"/>
  <c r="J26" i="560"/>
  <c r="I178" i="560"/>
  <c r="K178" i="560"/>
  <c r="G178" i="560"/>
  <c r="H178" i="560"/>
  <c r="J178" i="560"/>
  <c r="J133" i="562"/>
  <c r="H133" i="562"/>
  <c r="I133" i="562"/>
  <c r="K133" i="562"/>
  <c r="G133" i="562"/>
  <c r="I112" i="563"/>
  <c r="H112" i="563"/>
  <c r="J112" i="563"/>
  <c r="K112" i="563"/>
  <c r="G112" i="563"/>
  <c r="G34" i="559"/>
  <c r="J34" i="559"/>
  <c r="I34" i="559"/>
  <c r="H34" i="559"/>
  <c r="K34" i="559"/>
  <c r="G36" i="561"/>
  <c r="K36" i="561"/>
  <c r="H36" i="561"/>
  <c r="I36" i="561"/>
  <c r="J36" i="561"/>
  <c r="I165" i="564"/>
  <c r="BJ172" i="8"/>
  <c r="G111" i="563"/>
  <c r="I111" i="563"/>
  <c r="H111" i="563"/>
  <c r="K111" i="563"/>
  <c r="J111" i="563"/>
  <c r="BE172" i="8"/>
  <c r="AH181" i="8"/>
  <c r="BJ181" i="8" s="1"/>
  <c r="J152" i="562"/>
  <c r="K152" i="562"/>
  <c r="H152" i="562"/>
  <c r="I152" i="562"/>
  <c r="G152" i="562"/>
  <c r="I127" i="563"/>
  <c r="G127" i="563"/>
  <c r="J127" i="563"/>
  <c r="H127" i="563"/>
  <c r="K127" i="563"/>
  <c r="J171" i="562"/>
  <c r="I171" i="562"/>
  <c r="K171" i="562"/>
  <c r="H171" i="562"/>
  <c r="G171" i="562"/>
  <c r="G152" i="559"/>
  <c r="I152" i="559"/>
  <c r="J152" i="559"/>
  <c r="H152" i="559"/>
  <c r="K152" i="559"/>
  <c r="G23" i="561"/>
  <c r="K23" i="561"/>
  <c r="J23" i="561"/>
  <c r="H23" i="561"/>
  <c r="I23" i="561"/>
  <c r="I170" i="560"/>
  <c r="G170" i="560"/>
  <c r="J170" i="560"/>
  <c r="K170" i="560"/>
  <c r="H170" i="560"/>
  <c r="J112" i="562"/>
  <c r="G112" i="562"/>
  <c r="K112" i="562"/>
  <c r="I112" i="562"/>
  <c r="H112" i="562"/>
  <c r="I33" i="562"/>
  <c r="H33" i="562"/>
  <c r="J33" i="562"/>
  <c r="G33" i="562"/>
  <c r="K33" i="562"/>
  <c r="G38" i="559"/>
  <c r="J38" i="559"/>
  <c r="K38" i="559"/>
  <c r="I38" i="559"/>
  <c r="H38" i="559"/>
  <c r="J125" i="563"/>
  <c r="G125" i="563"/>
  <c r="K125" i="563"/>
  <c r="I125" i="563"/>
  <c r="H125" i="563"/>
  <c r="H171" i="561"/>
  <c r="G171" i="561"/>
  <c r="J171" i="561"/>
  <c r="J172" i="561" s="1"/>
  <c r="K171" i="561"/>
  <c r="I171" i="561"/>
  <c r="I172" i="561" s="1"/>
  <c r="K169" i="560"/>
  <c r="G169" i="560"/>
  <c r="H169" i="560"/>
  <c r="I169" i="560"/>
  <c r="J169" i="560"/>
  <c r="H36" i="560"/>
  <c r="J36" i="560"/>
  <c r="G36" i="560"/>
  <c r="K36" i="560"/>
  <c r="I36" i="560"/>
  <c r="I171" i="560"/>
  <c r="G171" i="560"/>
  <c r="K171" i="560"/>
  <c r="H171" i="560"/>
  <c r="J171" i="560"/>
  <c r="J20" i="563"/>
  <c r="H20" i="563"/>
  <c r="I20" i="563"/>
  <c r="G20" i="563"/>
  <c r="K20" i="563"/>
  <c r="G177" i="561"/>
  <c r="H177" i="561"/>
  <c r="K177" i="561"/>
  <c r="J177" i="561"/>
  <c r="I177" i="561"/>
  <c r="G139" i="561"/>
  <c r="I139" i="561"/>
  <c r="H139" i="561"/>
  <c r="J139" i="561"/>
  <c r="K139" i="561"/>
  <c r="BN195" i="8"/>
  <c r="I126" i="560"/>
  <c r="J126" i="560"/>
  <c r="H126" i="560"/>
  <c r="G126" i="560"/>
  <c r="K126" i="560"/>
  <c r="J160" i="563"/>
  <c r="H160" i="563"/>
  <c r="K160" i="563"/>
  <c r="G160" i="563"/>
  <c r="I160" i="563"/>
  <c r="I165" i="563" s="1"/>
  <c r="G175" i="563"/>
  <c r="G179" i="563" s="1"/>
  <c r="K175" i="563"/>
  <c r="K179" i="563" s="1"/>
  <c r="I175" i="563"/>
  <c r="I179" i="563" s="1"/>
  <c r="J175" i="563"/>
  <c r="J179" i="563" s="1"/>
  <c r="H175" i="563"/>
  <c r="H179" i="563" s="1"/>
  <c r="H179" i="564"/>
  <c r="J176" i="561"/>
  <c r="K176" i="561"/>
  <c r="Y181" i="8"/>
  <c r="BH181" i="8" s="1"/>
  <c r="AR181" i="8"/>
  <c r="BM181" i="8" s="1"/>
  <c r="G160" i="561"/>
  <c r="J160" i="561"/>
  <c r="H160" i="561"/>
  <c r="I160" i="561"/>
  <c r="K160" i="561"/>
  <c r="K31" i="561"/>
  <c r="J31" i="561"/>
  <c r="H31" i="561"/>
  <c r="I31" i="561"/>
  <c r="G31" i="561"/>
  <c r="BN172" i="8"/>
  <c r="K34" i="561"/>
  <c r="I34" i="561"/>
  <c r="H34" i="561"/>
  <c r="J34" i="561"/>
  <c r="G34" i="561"/>
  <c r="I20" i="562"/>
  <c r="K20" i="562"/>
  <c r="J20" i="562"/>
  <c r="H20" i="562"/>
  <c r="G20" i="562"/>
  <c r="G139" i="564"/>
  <c r="I139" i="564"/>
  <c r="J139" i="564"/>
  <c r="K139" i="564"/>
  <c r="H139" i="564"/>
  <c r="J163" i="559"/>
  <c r="K163" i="559"/>
  <c r="G163" i="559"/>
  <c r="I163" i="559"/>
  <c r="H163" i="559"/>
  <c r="H162" i="561"/>
  <c r="K162" i="561"/>
  <c r="I162" i="561"/>
  <c r="G162" i="561"/>
  <c r="J162" i="561"/>
  <c r="I36" i="559"/>
  <c r="J36" i="559"/>
  <c r="H36" i="559"/>
  <c r="G36" i="559"/>
  <c r="K36" i="559"/>
  <c r="H23" i="562"/>
  <c r="I23" i="562"/>
  <c r="G23" i="562"/>
  <c r="J23" i="562"/>
  <c r="K23" i="562"/>
  <c r="D181" i="564"/>
  <c r="E181" i="564" s="1"/>
  <c r="BO195" i="8"/>
  <c r="J151" i="559"/>
  <c r="H151" i="559"/>
  <c r="I151" i="559"/>
  <c r="G151" i="559"/>
  <c r="K151" i="559"/>
  <c r="H151" i="562"/>
  <c r="G151" i="562"/>
  <c r="J151" i="562"/>
  <c r="K151" i="562"/>
  <c r="I151" i="562"/>
  <c r="I162" i="563"/>
  <c r="H162" i="563"/>
  <c r="G162" i="563"/>
  <c r="K162" i="563"/>
  <c r="J162" i="563"/>
  <c r="I178" i="564"/>
  <c r="K178" i="564"/>
  <c r="H178" i="564"/>
  <c r="G178" i="564"/>
  <c r="J178" i="564"/>
  <c r="J179" i="564" s="1"/>
  <c r="J164" i="559"/>
  <c r="H164" i="559"/>
  <c r="G164" i="559"/>
  <c r="I164" i="559"/>
  <c r="K164" i="559"/>
  <c r="J164" i="560"/>
  <c r="H164" i="560"/>
  <c r="K164" i="560"/>
  <c r="G164" i="560"/>
  <c r="I164" i="560"/>
  <c r="G112" i="561"/>
  <c r="I112" i="561"/>
  <c r="K112" i="561"/>
  <c r="J112" i="561"/>
  <c r="H112" i="561"/>
  <c r="H18" i="559"/>
  <c r="I18" i="559"/>
  <c r="G18" i="559"/>
  <c r="K18" i="559"/>
  <c r="J18" i="559"/>
  <c r="J18" i="561"/>
  <c r="I18" i="561"/>
  <c r="K18" i="561"/>
  <c r="H18" i="561"/>
  <c r="G18" i="561"/>
  <c r="AV181" i="8"/>
  <c r="BN181" i="8" s="1"/>
  <c r="G152" i="563"/>
  <c r="H152" i="563"/>
  <c r="I152" i="563"/>
  <c r="J152" i="563"/>
  <c r="K152" i="563"/>
  <c r="K37" i="560"/>
  <c r="I37" i="560"/>
  <c r="G37" i="560"/>
  <c r="H37" i="560"/>
  <c r="J37" i="560"/>
  <c r="H35" i="562"/>
  <c r="K35" i="562"/>
  <c r="G35" i="562"/>
  <c r="J35" i="562"/>
  <c r="I35" i="562"/>
  <c r="I161" i="561"/>
  <c r="H161" i="561"/>
  <c r="G161" i="561"/>
  <c r="J161" i="561"/>
  <c r="K161" i="561"/>
  <c r="H124" i="563"/>
  <c r="I124" i="563"/>
  <c r="K124" i="563"/>
  <c r="G124" i="563"/>
  <c r="J124" i="563"/>
  <c r="I135" i="564"/>
  <c r="G135" i="564"/>
  <c r="H135" i="564"/>
  <c r="J135" i="564"/>
  <c r="K135" i="564"/>
  <c r="K126" i="564"/>
  <c r="I126" i="564"/>
  <c r="G126" i="564"/>
  <c r="K36" i="564"/>
  <c r="I36" i="564"/>
  <c r="G36" i="564"/>
  <c r="H172" i="564"/>
  <c r="J128" i="564"/>
  <c r="E120" i="559"/>
  <c r="K172" i="564"/>
  <c r="I172" i="564"/>
  <c r="E176" i="560"/>
  <c r="E26" i="564"/>
  <c r="E19" i="564"/>
  <c r="G172" i="564"/>
  <c r="E31" i="564"/>
  <c r="K135" i="560"/>
  <c r="G135" i="560"/>
  <c r="H135" i="560"/>
  <c r="J135" i="560"/>
  <c r="I135" i="560"/>
  <c r="E18" i="562"/>
  <c r="H76" i="561"/>
  <c r="J76" i="559"/>
  <c r="K76" i="560"/>
  <c r="K76" i="559"/>
  <c r="H76" i="559"/>
  <c r="I76" i="559"/>
  <c r="I76" i="560"/>
  <c r="I76" i="561"/>
  <c r="H76" i="560"/>
  <c r="K76" i="561"/>
  <c r="G76" i="561"/>
  <c r="J76" i="561"/>
  <c r="J76" i="560"/>
  <c r="G76" i="563"/>
  <c r="K76" i="563"/>
  <c r="J76" i="563"/>
  <c r="I76" i="563"/>
  <c r="G76" i="560"/>
  <c r="H76" i="563"/>
  <c r="G76" i="559"/>
  <c r="E225" i="8"/>
  <c r="H76" i="562"/>
  <c r="J76" i="562"/>
  <c r="K76" i="562"/>
  <c r="G76" i="562"/>
  <c r="Q156" i="6"/>
  <c r="P101" i="6"/>
  <c r="M156" i="6"/>
  <c r="M197" i="6" s="1"/>
  <c r="P90" i="6"/>
  <c r="Q55" i="6"/>
  <c r="I52" i="6"/>
  <c r="O52" i="8" s="1"/>
  <c r="I12" i="6"/>
  <c r="O12" i="8" s="1"/>
  <c r="N107" i="6"/>
  <c r="R55" i="6"/>
  <c r="H203" i="6"/>
  <c r="M55" i="6"/>
  <c r="H216" i="6"/>
  <c r="K216" i="8" s="1"/>
  <c r="O55" i="6"/>
  <c r="E282" i="6"/>
  <c r="E229" i="8"/>
  <c r="K243" i="6"/>
  <c r="W243" i="8" s="1"/>
  <c r="L55" i="6"/>
  <c r="E67" i="8"/>
  <c r="O107" i="6"/>
  <c r="K240" i="6"/>
  <c r="W240" i="8" s="1"/>
  <c r="K203" i="6"/>
  <c r="H97" i="6"/>
  <c r="K97" i="8" s="1"/>
  <c r="M107" i="6"/>
  <c r="J243" i="6"/>
  <c r="S243" i="8" s="1"/>
  <c r="K215" i="6"/>
  <c r="W215" i="8" s="1"/>
  <c r="P107" i="6"/>
  <c r="K204" i="6"/>
  <c r="W204" i="8" s="1"/>
  <c r="L107" i="6"/>
  <c r="I73" i="6"/>
  <c r="O73" i="8" s="1"/>
  <c r="O90" i="8" s="1"/>
  <c r="I203" i="6"/>
  <c r="I237" i="6"/>
  <c r="O237" i="8" s="1"/>
  <c r="I243" i="6"/>
  <c r="O243" i="8" s="1"/>
  <c r="I216" i="6"/>
  <c r="O216" i="8" s="1"/>
  <c r="J205" i="6"/>
  <c r="S205" i="8" s="1"/>
  <c r="L156" i="6"/>
  <c r="L197" i="6" s="1"/>
  <c r="AE206" i="8"/>
  <c r="AA233" i="8"/>
  <c r="AI233" i="8"/>
  <c r="AU206" i="8"/>
  <c r="G205" i="8"/>
  <c r="W203" i="8"/>
  <c r="AE15" i="8"/>
  <c r="R156" i="6"/>
  <c r="R197" i="6" s="1"/>
  <c r="AE255" i="8"/>
  <c r="AU154" i="8"/>
  <c r="G242" i="6"/>
  <c r="AU97" i="8"/>
  <c r="Q101" i="6"/>
  <c r="E220" i="8"/>
  <c r="D107" i="8"/>
  <c r="E231" i="8"/>
  <c r="AM255" i="8"/>
  <c r="AY244" i="8"/>
  <c r="H131" i="6"/>
  <c r="H148" i="6"/>
  <c r="K148" i="8" s="1"/>
  <c r="H147" i="6"/>
  <c r="H137" i="6"/>
  <c r="K137" i="8" s="1"/>
  <c r="H104" i="6"/>
  <c r="H149" i="6"/>
  <c r="K149" i="8" s="1"/>
  <c r="S211" i="8"/>
  <c r="AA105" i="8"/>
  <c r="G203" i="6"/>
  <c r="H204" i="6"/>
  <c r="K204" i="8" s="1"/>
  <c r="H51" i="6"/>
  <c r="K51" i="8" s="1"/>
  <c r="H252" i="6"/>
  <c r="H24" i="6"/>
  <c r="H45" i="6"/>
  <c r="H50" i="6"/>
  <c r="K50" i="8" s="1"/>
  <c r="H46" i="6"/>
  <c r="K46" i="8" s="1"/>
  <c r="H49" i="6"/>
  <c r="K49" i="8" s="1"/>
  <c r="H14" i="6"/>
  <c r="K14" i="8" s="1"/>
  <c r="H25" i="6"/>
  <c r="K25" i="8" s="1"/>
  <c r="H52" i="6"/>
  <c r="K52" i="8" s="1"/>
  <c r="H13" i="6"/>
  <c r="K13" i="8" s="1"/>
  <c r="H48" i="6"/>
  <c r="K48" i="8" s="1"/>
  <c r="H11" i="6"/>
  <c r="H12" i="6"/>
  <c r="K12" i="8" s="1"/>
  <c r="H47" i="6"/>
  <c r="K47" i="8" s="1"/>
  <c r="H41" i="6"/>
  <c r="K41" i="8" s="1"/>
  <c r="H61" i="6"/>
  <c r="K61" i="8" s="1"/>
  <c r="H72" i="6"/>
  <c r="H96" i="6"/>
  <c r="K96" i="8" s="1"/>
  <c r="H94" i="6"/>
  <c r="K94" i="8" s="1"/>
  <c r="H100" i="6"/>
  <c r="K100" i="8" s="1"/>
  <c r="H95" i="6"/>
  <c r="K95" i="8" s="1"/>
  <c r="H60" i="6"/>
  <c r="H73" i="6"/>
  <c r="K73" i="8" s="1"/>
  <c r="H237" i="6"/>
  <c r="K237" i="8" s="1"/>
  <c r="H239" i="6"/>
  <c r="K239" i="8" s="1"/>
  <c r="H62" i="6"/>
  <c r="K62" i="8" s="1"/>
  <c r="H238" i="6"/>
  <c r="K238" i="8" s="1"/>
  <c r="H242" i="6"/>
  <c r="K242" i="8" s="1"/>
  <c r="H93" i="6"/>
  <c r="H99" i="6"/>
  <c r="K99" i="8" s="1"/>
  <c r="H232" i="6"/>
  <c r="K232" i="8" s="1"/>
  <c r="H236" i="6"/>
  <c r="D317" i="65"/>
  <c r="D330" i="2"/>
  <c r="AQ255" i="8"/>
  <c r="AU63" i="8"/>
  <c r="AE53" i="8"/>
  <c r="J240" i="6"/>
  <c r="S240" i="8" s="1"/>
  <c r="J50" i="6"/>
  <c r="S50" i="8" s="1"/>
  <c r="J52" i="6"/>
  <c r="S52" i="8" s="1"/>
  <c r="J45" i="6"/>
  <c r="J252" i="6"/>
  <c r="J51" i="6"/>
  <c r="S51" i="8" s="1"/>
  <c r="J12" i="6"/>
  <c r="S12" i="8" s="1"/>
  <c r="J48" i="6"/>
  <c r="S48" i="8" s="1"/>
  <c r="J46" i="6"/>
  <c r="S46" i="8" s="1"/>
  <c r="J49" i="6"/>
  <c r="S49" i="8" s="1"/>
  <c r="J14" i="6"/>
  <c r="S14" i="8" s="1"/>
  <c r="J13" i="6"/>
  <c r="S13" i="8" s="1"/>
  <c r="J24" i="6"/>
  <c r="J11" i="6"/>
  <c r="J25" i="6"/>
  <c r="S25" i="8" s="1"/>
  <c r="J47" i="6"/>
  <c r="S47" i="8" s="1"/>
  <c r="J41" i="6"/>
  <c r="S41" i="8" s="1"/>
  <c r="J100" i="6"/>
  <c r="S100" i="8" s="1"/>
  <c r="J94" i="6"/>
  <c r="S94" i="8" s="1"/>
  <c r="J99" i="6"/>
  <c r="S99" i="8" s="1"/>
  <c r="J73" i="6"/>
  <c r="S73" i="8" s="1"/>
  <c r="J95" i="6"/>
  <c r="S95" i="8" s="1"/>
  <c r="J97" i="6"/>
  <c r="S97" i="8" s="1"/>
  <c r="J238" i="6"/>
  <c r="S238" i="8" s="1"/>
  <c r="J72" i="6"/>
  <c r="J242" i="6"/>
  <c r="S242" i="8" s="1"/>
  <c r="J96" i="6"/>
  <c r="S96" i="8" s="1"/>
  <c r="J93" i="6"/>
  <c r="J61" i="6"/>
  <c r="S61" i="8" s="1"/>
  <c r="J216" i="6"/>
  <c r="S216" i="8" s="1"/>
  <c r="J236" i="6"/>
  <c r="J60" i="6"/>
  <c r="J62" i="6"/>
  <c r="S62" i="8" s="1"/>
  <c r="J89" i="6"/>
  <c r="S89" i="8" s="1"/>
  <c r="J232" i="6"/>
  <c r="S232" i="8" s="1"/>
  <c r="AI255" i="8"/>
  <c r="AQ154" i="8"/>
  <c r="AM90" i="8"/>
  <c r="O156" i="6"/>
  <c r="O197" i="6" s="1"/>
  <c r="D248" i="6"/>
  <c r="E86" i="8"/>
  <c r="E21" i="8"/>
  <c r="AQ143" i="8"/>
  <c r="AQ212" i="8"/>
  <c r="P233" i="6"/>
  <c r="AA204" i="8"/>
  <c r="AY204" i="8"/>
  <c r="R206" i="6"/>
  <c r="G215" i="6"/>
  <c r="AY105" i="8"/>
  <c r="D246" i="8"/>
  <c r="S281" i="8"/>
  <c r="M206" i="6"/>
  <c r="AM154" i="8"/>
  <c r="AU255" i="8"/>
  <c r="G243" i="6"/>
  <c r="AY212" i="8"/>
  <c r="R233" i="6"/>
  <c r="AM204" i="8"/>
  <c r="O206" i="6"/>
  <c r="G227" i="8"/>
  <c r="E227" i="6"/>
  <c r="O45" i="8"/>
  <c r="I53" i="6"/>
  <c r="AM105" i="8"/>
  <c r="L233" i="6"/>
  <c r="J138" i="6"/>
  <c r="S138" i="8" s="1"/>
  <c r="J150" i="6"/>
  <c r="S150" i="8" s="1"/>
  <c r="N233" i="6"/>
  <c r="H319" i="65"/>
  <c r="I319" i="65"/>
  <c r="J319" i="65"/>
  <c r="K319" i="65"/>
  <c r="G319" i="65"/>
  <c r="D18" i="486"/>
  <c r="AY143" i="8"/>
  <c r="K203" i="8"/>
  <c r="D288" i="6"/>
  <c r="I90" i="6"/>
  <c r="AA90" i="8"/>
  <c r="E88" i="8"/>
  <c r="E223" i="8"/>
  <c r="AM15" i="8"/>
  <c r="E22" i="8"/>
  <c r="O252" i="8"/>
  <c r="R90" i="6"/>
  <c r="R107" i="6" s="1"/>
  <c r="W136" i="8"/>
  <c r="K242" i="6"/>
  <c r="W242" i="8" s="1"/>
  <c r="K236" i="6"/>
  <c r="AU105" i="8"/>
  <c r="S136" i="8"/>
  <c r="K211" i="8"/>
  <c r="E211" i="6"/>
  <c r="AA143" i="8"/>
  <c r="I138" i="6"/>
  <c r="E138" i="6" s="1"/>
  <c r="I150" i="6"/>
  <c r="O150" i="8" s="1"/>
  <c r="S282" i="8"/>
  <c r="AI105" i="8"/>
  <c r="G150" i="8"/>
  <c r="G136" i="6"/>
  <c r="E280" i="6"/>
  <c r="O110" i="6"/>
  <c r="P110" i="6"/>
  <c r="N110" i="6"/>
  <c r="L110" i="6"/>
  <c r="R110" i="6"/>
  <c r="Q110" i="6"/>
  <c r="M110" i="6"/>
  <c r="AM53" i="8"/>
  <c r="G228" i="8"/>
  <c r="E228" i="6"/>
  <c r="AY101" i="8"/>
  <c r="O131" i="8"/>
  <c r="AI236" i="8"/>
  <c r="N244" i="6"/>
  <c r="E85" i="8"/>
  <c r="W280" i="8"/>
  <c r="W279" i="8"/>
  <c r="D17" i="486"/>
  <c r="S279" i="8"/>
  <c r="S280" i="8"/>
  <c r="AA15" i="8"/>
  <c r="Q206" i="6"/>
  <c r="Q244" i="6"/>
  <c r="G138" i="8"/>
  <c r="E75" i="8"/>
  <c r="G149" i="6"/>
  <c r="G147" i="6"/>
  <c r="G104" i="6"/>
  <c r="G148" i="6"/>
  <c r="G131" i="6"/>
  <c r="G137" i="6"/>
  <c r="E279" i="6"/>
  <c r="AU15" i="8"/>
  <c r="E224" i="6"/>
  <c r="D69" i="63"/>
  <c r="D11" i="485"/>
  <c r="D60" i="63"/>
  <c r="AE236" i="8"/>
  <c r="M244" i="6"/>
  <c r="H243" i="6"/>
  <c r="K243" i="8" s="1"/>
  <c r="E223" i="6"/>
  <c r="AY255" i="8"/>
  <c r="K147" i="6"/>
  <c r="K148" i="6"/>
  <c r="W148" i="8" s="1"/>
  <c r="K149" i="6"/>
  <c r="W149" i="8" s="1"/>
  <c r="K104" i="6"/>
  <c r="K131" i="6"/>
  <c r="K137" i="6"/>
  <c r="W137" i="8" s="1"/>
  <c r="AI15" i="8"/>
  <c r="G236" i="6"/>
  <c r="G237" i="6"/>
  <c r="D12" i="63"/>
  <c r="AA53" i="8"/>
  <c r="O215" i="8"/>
  <c r="I233" i="6"/>
  <c r="J148" i="6"/>
  <c r="S148" i="8" s="1"/>
  <c r="J149" i="6"/>
  <c r="S149" i="8" s="1"/>
  <c r="J104" i="6"/>
  <c r="J147" i="6"/>
  <c r="J131" i="6"/>
  <c r="J137" i="6"/>
  <c r="S137" i="8" s="1"/>
  <c r="I244" i="6"/>
  <c r="O236" i="8"/>
  <c r="H215" i="6"/>
  <c r="K215" i="8" s="1"/>
  <c r="L206" i="6"/>
  <c r="AU244" i="8"/>
  <c r="O104" i="8"/>
  <c r="I105" i="6"/>
  <c r="AE105" i="8"/>
  <c r="G240" i="6"/>
  <c r="G218" i="8"/>
  <c r="E218" i="6"/>
  <c r="N156" i="6"/>
  <c r="N197" i="6" s="1"/>
  <c r="AM211" i="8"/>
  <c r="O233" i="6"/>
  <c r="N55" i="6"/>
  <c r="AE143" i="8"/>
  <c r="AU211" i="8"/>
  <c r="Q233" i="6"/>
  <c r="E82" i="8"/>
  <c r="AM63" i="8"/>
  <c r="AU53" i="8"/>
  <c r="Q197" i="6"/>
  <c r="AA154" i="8"/>
  <c r="AQ236" i="8"/>
  <c r="P244" i="6"/>
  <c r="G13" i="6"/>
  <c r="G14" i="6"/>
  <c r="G252" i="6"/>
  <c r="G25" i="6"/>
  <c r="G52" i="6"/>
  <c r="G50" i="6"/>
  <c r="G11" i="6"/>
  <c r="G45" i="6"/>
  <c r="G12" i="6"/>
  <c r="G51" i="6"/>
  <c r="G46" i="6"/>
  <c r="G48" i="6"/>
  <c r="G47" i="6"/>
  <c r="G49" i="6"/>
  <c r="G24" i="6"/>
  <c r="G41" i="6"/>
  <c r="G72" i="6"/>
  <c r="G94" i="6"/>
  <c r="G100" i="6"/>
  <c r="G93" i="6"/>
  <c r="G73" i="6"/>
  <c r="G99" i="6"/>
  <c r="G89" i="6"/>
  <c r="G238" i="6"/>
  <c r="G239" i="6"/>
  <c r="G60" i="6"/>
  <c r="G96" i="6"/>
  <c r="E281" i="6"/>
  <c r="G95" i="6"/>
  <c r="G216" i="6"/>
  <c r="G61" i="6"/>
  <c r="G232" i="6"/>
  <c r="G62" i="6"/>
  <c r="D70" i="63"/>
  <c r="D12" i="485"/>
  <c r="D61" i="63"/>
  <c r="AQ42" i="8"/>
  <c r="AY154" i="8"/>
  <c r="AE90" i="8"/>
  <c r="AM236" i="8"/>
  <c r="O244" i="6"/>
  <c r="AQ203" i="8"/>
  <c r="P206" i="6"/>
  <c r="E220" i="6"/>
  <c r="O24" i="8"/>
  <c r="I42" i="6"/>
  <c r="AI90" i="8"/>
  <c r="AU42" i="8"/>
  <c r="H240" i="6"/>
  <c r="K240" i="8" s="1"/>
  <c r="AY90" i="8"/>
  <c r="Q107" i="6"/>
  <c r="AQ15" i="8"/>
  <c r="D274" i="2"/>
  <c r="D267" i="65"/>
  <c r="AI53" i="8"/>
  <c r="AA63" i="8"/>
  <c r="AA255" i="8"/>
  <c r="G281" i="8"/>
  <c r="I318" i="65"/>
  <c r="I16" i="63" s="1"/>
  <c r="J318" i="65"/>
  <c r="J16" i="63" s="1"/>
  <c r="H318" i="65"/>
  <c r="H16" i="63" s="1"/>
  <c r="K318" i="65"/>
  <c r="K16" i="63" s="1"/>
  <c r="G318" i="65"/>
  <c r="AI154" i="8"/>
  <c r="G212" i="8"/>
  <c r="E212" i="6"/>
  <c r="E224" i="8"/>
  <c r="AQ105" i="8"/>
  <c r="AE215" i="8"/>
  <c r="M233" i="6"/>
  <c r="AE154" i="8"/>
  <c r="AM143" i="8"/>
  <c r="S203" i="8"/>
  <c r="O60" i="8"/>
  <c r="I63" i="6"/>
  <c r="AY15" i="8"/>
  <c r="G217" i="8"/>
  <c r="E217" i="6"/>
  <c r="E213" i="8"/>
  <c r="AY53" i="8"/>
  <c r="AM42" i="8"/>
  <c r="AA101" i="8"/>
  <c r="H205" i="6"/>
  <c r="K205" i="8" s="1"/>
  <c r="AY63" i="8"/>
  <c r="D268" i="8"/>
  <c r="F268" i="8" s="1"/>
  <c r="F268" i="6"/>
  <c r="P268" i="6" s="1"/>
  <c r="AQ268" i="8" s="1"/>
  <c r="G204" i="6"/>
  <c r="AE63" i="8"/>
  <c r="AE42" i="8"/>
  <c r="O147" i="8"/>
  <c r="AI143" i="8"/>
  <c r="O93" i="8"/>
  <c r="I101" i="6"/>
  <c r="I15" i="6"/>
  <c r="O11" i="8"/>
  <c r="E68" i="8"/>
  <c r="K24" i="6"/>
  <c r="K252" i="6"/>
  <c r="K46" i="6"/>
  <c r="W46" i="8" s="1"/>
  <c r="K14" i="6"/>
  <c r="W14" i="8" s="1"/>
  <c r="K45" i="6"/>
  <c r="K48" i="6"/>
  <c r="W48" i="8" s="1"/>
  <c r="K49" i="6"/>
  <c r="W49" i="8" s="1"/>
  <c r="K11" i="6"/>
  <c r="K25" i="6"/>
  <c r="W25" i="8" s="1"/>
  <c r="K51" i="6"/>
  <c r="W51" i="8" s="1"/>
  <c r="K12" i="6"/>
  <c r="W12" i="8" s="1"/>
  <c r="K50" i="6"/>
  <c r="W50" i="8" s="1"/>
  <c r="K52" i="6"/>
  <c r="W52" i="8" s="1"/>
  <c r="K47" i="6"/>
  <c r="W47" i="8" s="1"/>
  <c r="K13" i="6"/>
  <c r="W13" i="8" s="1"/>
  <c r="K41" i="6"/>
  <c r="W41" i="8" s="1"/>
  <c r="K72" i="6"/>
  <c r="K100" i="6"/>
  <c r="W100" i="8" s="1"/>
  <c r="K94" i="6"/>
  <c r="W94" i="8" s="1"/>
  <c r="K62" i="6"/>
  <c r="W62" i="8" s="1"/>
  <c r="K60" i="6"/>
  <c r="K93" i="6"/>
  <c r="K73" i="6"/>
  <c r="W73" i="8" s="1"/>
  <c r="K61" i="6"/>
  <c r="W61" i="8" s="1"/>
  <c r="K238" i="6"/>
  <c r="W238" i="8" s="1"/>
  <c r="K99" i="6"/>
  <c r="W99" i="8" s="1"/>
  <c r="K89" i="6"/>
  <c r="W89" i="8" s="1"/>
  <c r="K95" i="6"/>
  <c r="W95" i="8" s="1"/>
  <c r="K96" i="6"/>
  <c r="W96" i="8" s="1"/>
  <c r="K237" i="6"/>
  <c r="W237" i="8" s="1"/>
  <c r="K216" i="6"/>
  <c r="K97" i="6"/>
  <c r="W97" i="8" s="1"/>
  <c r="G222" i="8"/>
  <c r="E222" i="6"/>
  <c r="D23" i="63"/>
  <c r="AI101" i="8"/>
  <c r="E40" i="8"/>
  <c r="AQ53" i="8"/>
  <c r="K136" i="8"/>
  <c r="G97" i="6"/>
  <c r="G280" i="8"/>
  <c r="G279" i="8"/>
  <c r="E27" i="8"/>
  <c r="AA236" i="8"/>
  <c r="L244" i="6"/>
  <c r="E80" i="8"/>
  <c r="G226" i="8"/>
  <c r="E226" i="6"/>
  <c r="W281" i="8"/>
  <c r="AI203" i="8"/>
  <c r="N206" i="6"/>
  <c r="AQ101" i="8"/>
  <c r="K232" i="6"/>
  <c r="W232" i="8" s="1"/>
  <c r="AQ63" i="8"/>
  <c r="R244" i="6"/>
  <c r="AU143" i="8"/>
  <c r="K281" i="8"/>
  <c r="K280" i="8"/>
  <c r="K279" i="8"/>
  <c r="K239" i="6"/>
  <c r="W239" i="8" s="1"/>
  <c r="E128" i="563" l="1"/>
  <c r="J165" i="561"/>
  <c r="J165" i="563"/>
  <c r="E121" i="559"/>
  <c r="K179" i="560"/>
  <c r="K172" i="559"/>
  <c r="E140" i="561"/>
  <c r="E20" i="564"/>
  <c r="J179" i="559"/>
  <c r="K172" i="563"/>
  <c r="E125" i="559"/>
  <c r="I124" i="561"/>
  <c r="I128" i="561" s="1"/>
  <c r="G124" i="561"/>
  <c r="H124" i="561"/>
  <c r="H128" i="561" s="1"/>
  <c r="J124" i="561"/>
  <c r="J128" i="561" s="1"/>
  <c r="K124" i="561"/>
  <c r="K128" i="561" s="1"/>
  <c r="I26" i="561"/>
  <c r="H26" i="561"/>
  <c r="G26" i="561"/>
  <c r="K26" i="561"/>
  <c r="J26" i="561"/>
  <c r="J126" i="562"/>
  <c r="I126" i="562"/>
  <c r="K126" i="562"/>
  <c r="G126" i="562"/>
  <c r="H126" i="562"/>
  <c r="I162" i="562"/>
  <c r="J162" i="562"/>
  <c r="H162" i="562"/>
  <c r="G162" i="562"/>
  <c r="K162" i="562"/>
  <c r="G165" i="561"/>
  <c r="E171" i="560"/>
  <c r="E170" i="560"/>
  <c r="E163" i="560"/>
  <c r="K179" i="564"/>
  <c r="G179" i="560"/>
  <c r="I172" i="559"/>
  <c r="E124" i="559"/>
  <c r="E162" i="560"/>
  <c r="E33" i="561"/>
  <c r="I179" i="559"/>
  <c r="K111" i="560"/>
  <c r="G111" i="560"/>
  <c r="J111" i="560"/>
  <c r="H111" i="560"/>
  <c r="I111" i="560"/>
  <c r="E34" i="561"/>
  <c r="I179" i="564"/>
  <c r="G172" i="560"/>
  <c r="H179" i="560"/>
  <c r="I165" i="560"/>
  <c r="I181" i="560" s="1"/>
  <c r="H179" i="559"/>
  <c r="H124" i="562"/>
  <c r="H128" i="562" s="1"/>
  <c r="J124" i="562"/>
  <c r="I124" i="562"/>
  <c r="I128" i="562" s="1"/>
  <c r="K124" i="562"/>
  <c r="K128" i="562" s="1"/>
  <c r="G124" i="562"/>
  <c r="G128" i="562" s="1"/>
  <c r="G34" i="563"/>
  <c r="I34" i="563"/>
  <c r="H34" i="563"/>
  <c r="K34" i="563"/>
  <c r="J34" i="563"/>
  <c r="E139" i="561"/>
  <c r="E169" i="560"/>
  <c r="E112" i="564"/>
  <c r="H172" i="560"/>
  <c r="I179" i="560"/>
  <c r="J172" i="559"/>
  <c r="K165" i="559"/>
  <c r="E31" i="562"/>
  <c r="H165" i="560"/>
  <c r="E165" i="560" s="1"/>
  <c r="E135" i="562"/>
  <c r="J165" i="562"/>
  <c r="H38" i="562"/>
  <c r="K38" i="562"/>
  <c r="J38" i="562"/>
  <c r="G38" i="562"/>
  <c r="I38" i="562"/>
  <c r="H152" i="561"/>
  <c r="G152" i="561"/>
  <c r="K152" i="561"/>
  <c r="I152" i="561"/>
  <c r="J152" i="561"/>
  <c r="H139" i="562"/>
  <c r="G139" i="562"/>
  <c r="I139" i="562"/>
  <c r="K139" i="562"/>
  <c r="J139" i="562"/>
  <c r="E36" i="561"/>
  <c r="I172" i="560"/>
  <c r="J179" i="560"/>
  <c r="E26" i="562"/>
  <c r="J165" i="559"/>
  <c r="E19" i="562"/>
  <c r="J172" i="563"/>
  <c r="E161" i="560"/>
  <c r="I165" i="562"/>
  <c r="G177" i="562"/>
  <c r="G179" i="562" s="1"/>
  <c r="K177" i="562"/>
  <c r="K179" i="562" s="1"/>
  <c r="J177" i="562"/>
  <c r="J179" i="562" s="1"/>
  <c r="I177" i="562"/>
  <c r="I179" i="562" s="1"/>
  <c r="H177" i="562"/>
  <c r="H179" i="562" s="1"/>
  <c r="G178" i="561"/>
  <c r="G179" i="561" s="1"/>
  <c r="H178" i="561"/>
  <c r="H179" i="561" s="1"/>
  <c r="I178" i="561"/>
  <c r="I179" i="561" s="1"/>
  <c r="K178" i="561"/>
  <c r="K179" i="561" s="1"/>
  <c r="J178" i="561"/>
  <c r="J179" i="561" s="1"/>
  <c r="H19" i="561"/>
  <c r="I19" i="561"/>
  <c r="G19" i="561"/>
  <c r="K19" i="561"/>
  <c r="J19" i="561"/>
  <c r="G126" i="561"/>
  <c r="G128" i="561" s="1"/>
  <c r="J126" i="561"/>
  <c r="K126" i="561"/>
  <c r="H126" i="561"/>
  <c r="I126" i="561"/>
  <c r="I181" i="564"/>
  <c r="K181" i="564"/>
  <c r="E164" i="560"/>
  <c r="E20" i="562"/>
  <c r="K165" i="561"/>
  <c r="G165" i="563"/>
  <c r="E127" i="563"/>
  <c r="J172" i="560"/>
  <c r="K172" i="562"/>
  <c r="G165" i="559"/>
  <c r="G181" i="559" s="1"/>
  <c r="G172" i="563"/>
  <c r="BL181" i="8"/>
  <c r="K165" i="560"/>
  <c r="K181" i="560" s="1"/>
  <c r="K165" i="562"/>
  <c r="K128" i="564"/>
  <c r="H170" i="562"/>
  <c r="H172" i="562" s="1"/>
  <c r="J170" i="562"/>
  <c r="J172" i="562" s="1"/>
  <c r="K170" i="562"/>
  <c r="I170" i="562"/>
  <c r="I172" i="562" s="1"/>
  <c r="G170" i="562"/>
  <c r="G172" i="562" s="1"/>
  <c r="K35" i="560"/>
  <c r="J35" i="560"/>
  <c r="I35" i="560"/>
  <c r="H35" i="560"/>
  <c r="G35" i="560"/>
  <c r="I165" i="561"/>
  <c r="I181" i="561" s="1"/>
  <c r="K172" i="560"/>
  <c r="G128" i="560"/>
  <c r="J128" i="562"/>
  <c r="H165" i="559"/>
  <c r="H181" i="559" s="1"/>
  <c r="G165" i="564"/>
  <c r="K179" i="559"/>
  <c r="J165" i="560"/>
  <c r="J181" i="560" s="1"/>
  <c r="H165" i="562"/>
  <c r="G128" i="564"/>
  <c r="J165" i="564"/>
  <c r="J181" i="564" s="1"/>
  <c r="I132" i="563"/>
  <c r="G132" i="563"/>
  <c r="K132" i="563"/>
  <c r="J132" i="563"/>
  <c r="H132" i="563"/>
  <c r="D181" i="562"/>
  <c r="E181" i="562" s="1"/>
  <c r="K36" i="562"/>
  <c r="H36" i="562"/>
  <c r="G36" i="562"/>
  <c r="I36" i="562"/>
  <c r="J36" i="562"/>
  <c r="K165" i="563"/>
  <c r="K181" i="563" s="1"/>
  <c r="H181" i="564"/>
  <c r="H165" i="561"/>
  <c r="H181" i="561" s="1"/>
  <c r="H165" i="563"/>
  <c r="H181" i="563" s="1"/>
  <c r="G179" i="564"/>
  <c r="G181" i="564" s="1"/>
  <c r="E18" i="564"/>
  <c r="I165" i="559"/>
  <c r="I181" i="559" s="1"/>
  <c r="G179" i="559"/>
  <c r="E38" i="561"/>
  <c r="E37" i="561"/>
  <c r="G165" i="562"/>
  <c r="K122" i="560"/>
  <c r="K128" i="560" s="1"/>
  <c r="I122" i="560"/>
  <c r="I128" i="560" s="1"/>
  <c r="G122" i="560"/>
  <c r="J122" i="560"/>
  <c r="J128" i="560" s="1"/>
  <c r="H122" i="560"/>
  <c r="H128" i="560" s="1"/>
  <c r="H123" i="559"/>
  <c r="H128" i="559" s="1"/>
  <c r="I123" i="559"/>
  <c r="I128" i="559" s="1"/>
  <c r="K123" i="559"/>
  <c r="K128" i="559" s="1"/>
  <c r="G123" i="559"/>
  <c r="E123" i="559" s="1"/>
  <c r="J123" i="559"/>
  <c r="J128" i="559" s="1"/>
  <c r="H181" i="560"/>
  <c r="H283" i="6"/>
  <c r="I284" i="6"/>
  <c r="I107" i="6"/>
  <c r="J206" i="6"/>
  <c r="P246" i="6"/>
  <c r="P248" i="6" s="1"/>
  <c r="M246" i="6"/>
  <c r="M248" i="6" s="1"/>
  <c r="G233" i="6"/>
  <c r="H233" i="6"/>
  <c r="N246" i="6"/>
  <c r="N248" i="6" s="1"/>
  <c r="I55" i="6"/>
  <c r="AM156" i="8"/>
  <c r="AM197" i="8" s="1"/>
  <c r="AU156" i="8"/>
  <c r="AU197" i="8" s="1"/>
  <c r="AI156" i="8"/>
  <c r="AI197" i="8" s="1"/>
  <c r="AA107" i="8"/>
  <c r="AA55" i="8"/>
  <c r="E150" i="6"/>
  <c r="N268" i="6"/>
  <c r="AI268" i="8" s="1"/>
  <c r="O246" i="6"/>
  <c r="O248" i="6" s="1"/>
  <c r="R268" i="6"/>
  <c r="AY268" i="8" s="1"/>
  <c r="Q246" i="6"/>
  <c r="Q248" i="6" s="1"/>
  <c r="L246" i="6"/>
  <c r="L248" i="6" s="1"/>
  <c r="K206" i="6"/>
  <c r="M268" i="6"/>
  <c r="AE268" i="8" s="1"/>
  <c r="R246" i="6"/>
  <c r="R248" i="6" s="1"/>
  <c r="O203" i="8"/>
  <c r="I206" i="6"/>
  <c r="I246" i="6" s="1"/>
  <c r="I248" i="6" s="1"/>
  <c r="AI107" i="8"/>
  <c r="AY156" i="8"/>
  <c r="AY197" i="8" s="1"/>
  <c r="AE156" i="8"/>
  <c r="AE197" i="8" s="1"/>
  <c r="I287" i="6"/>
  <c r="I110" i="6" s="1"/>
  <c r="G239" i="8"/>
  <c r="E239" i="6"/>
  <c r="H141" i="6"/>
  <c r="K141" i="8" s="1"/>
  <c r="H142" i="6"/>
  <c r="K142" i="8" s="1"/>
  <c r="H134" i="6"/>
  <c r="K134" i="8" s="1"/>
  <c r="AQ55" i="8"/>
  <c r="O42" i="8"/>
  <c r="G240" i="8"/>
  <c r="E240" i="6"/>
  <c r="G105" i="6"/>
  <c r="G104" i="8"/>
  <c r="E104" i="6"/>
  <c r="AU110" i="8"/>
  <c r="Q113" i="6"/>
  <c r="Q115" i="6" s="1"/>
  <c r="W283" i="8"/>
  <c r="D248" i="8"/>
  <c r="K60" i="8"/>
  <c r="H63" i="6"/>
  <c r="W206" i="8"/>
  <c r="G136" i="8"/>
  <c r="E136" i="6"/>
  <c r="G283" i="6"/>
  <c r="K147" i="8"/>
  <c r="H284" i="6"/>
  <c r="AQ107" i="8"/>
  <c r="K101" i="6"/>
  <c r="W93" i="8"/>
  <c r="E212" i="8"/>
  <c r="G62" i="8"/>
  <c r="E62" i="6"/>
  <c r="G73" i="8"/>
  <c r="E73" i="6"/>
  <c r="G12" i="8"/>
  <c r="E12" i="6"/>
  <c r="K283" i="8"/>
  <c r="E222" i="8"/>
  <c r="W60" i="8"/>
  <c r="K63" i="6"/>
  <c r="O268" i="6"/>
  <c r="AM268" i="8" s="1"/>
  <c r="G232" i="8"/>
  <c r="E232" i="6"/>
  <c r="G101" i="6"/>
  <c r="G93" i="8"/>
  <c r="E93" i="6"/>
  <c r="G53" i="6"/>
  <c r="G45" i="8"/>
  <c r="E45" i="6"/>
  <c r="O233" i="8"/>
  <c r="G147" i="8"/>
  <c r="G284" i="6"/>
  <c r="E147" i="6"/>
  <c r="AY110" i="8"/>
  <c r="R113" i="6"/>
  <c r="R115" i="6" s="1"/>
  <c r="S60" i="8"/>
  <c r="J63" i="6"/>
  <c r="AU101" i="8"/>
  <c r="E205" i="6"/>
  <c r="AI206" i="8"/>
  <c r="AM244" i="8"/>
  <c r="G13" i="8"/>
  <c r="E13" i="6"/>
  <c r="K24" i="8"/>
  <c r="H42" i="6"/>
  <c r="W11" i="8"/>
  <c r="K15" i="6"/>
  <c r="O15" i="8"/>
  <c r="I146" i="6"/>
  <c r="I153" i="6"/>
  <c r="O153" i="8" s="1"/>
  <c r="G61" i="8"/>
  <c r="E61" i="6"/>
  <c r="O244" i="8"/>
  <c r="G149" i="8"/>
  <c r="E149" i="6"/>
  <c r="AA110" i="8"/>
  <c r="L113" i="6"/>
  <c r="L115" i="6" s="1"/>
  <c r="E211" i="8"/>
  <c r="K233" i="8"/>
  <c r="E227" i="8"/>
  <c r="G243" i="8"/>
  <c r="E243" i="6"/>
  <c r="S236" i="8"/>
  <c r="J244" i="6"/>
  <c r="H244" i="6"/>
  <c r="K236" i="8"/>
  <c r="J233" i="6"/>
  <c r="G242" i="8"/>
  <c r="E242" i="6"/>
  <c r="E205" i="8"/>
  <c r="G47" i="8"/>
  <c r="E47" i="6"/>
  <c r="G100" i="8"/>
  <c r="E100" i="6"/>
  <c r="G15" i="6"/>
  <c r="G11" i="8"/>
  <c r="E11" i="6"/>
  <c r="W216" i="8"/>
  <c r="K233" i="6"/>
  <c r="O284" i="8"/>
  <c r="G216" i="8"/>
  <c r="E216" i="6"/>
  <c r="G50" i="8"/>
  <c r="E50" i="6"/>
  <c r="AM233" i="8"/>
  <c r="W131" i="8"/>
  <c r="AI110" i="8"/>
  <c r="N113" i="6"/>
  <c r="N115" i="6" s="1"/>
  <c r="J283" i="6"/>
  <c r="S233" i="8"/>
  <c r="E279" i="8"/>
  <c r="I60" i="63"/>
  <c r="I11" i="485"/>
  <c r="I69" i="63"/>
  <c r="J105" i="6"/>
  <c r="S104" i="8"/>
  <c r="G94" i="8"/>
  <c r="E94" i="6"/>
  <c r="O63" i="8"/>
  <c r="G16" i="63"/>
  <c r="E318" i="65"/>
  <c r="G95" i="8"/>
  <c r="E95" i="6"/>
  <c r="G72" i="8"/>
  <c r="E72" i="6"/>
  <c r="G90" i="6"/>
  <c r="G52" i="8"/>
  <c r="E52" i="6"/>
  <c r="O105" i="8"/>
  <c r="K105" i="6"/>
  <c r="W104" i="8"/>
  <c r="P113" i="6"/>
  <c r="P115" i="6" s="1"/>
  <c r="AQ110" i="8"/>
  <c r="S283" i="8"/>
  <c r="L270" i="6"/>
  <c r="AA270" i="8" s="1"/>
  <c r="L273" i="6"/>
  <c r="AA273" i="8" s="1"/>
  <c r="L271" i="6"/>
  <c r="AA271" i="8" s="1"/>
  <c r="P270" i="6"/>
  <c r="AQ270" i="8" s="1"/>
  <c r="P271" i="6"/>
  <c r="AQ271" i="8" s="1"/>
  <c r="R270" i="6"/>
  <c r="AY270" i="8" s="1"/>
  <c r="N270" i="6"/>
  <c r="AI270" i="8" s="1"/>
  <c r="R271" i="6"/>
  <c r="AY271" i="8" s="1"/>
  <c r="P273" i="6"/>
  <c r="AQ273" i="8" s="1"/>
  <c r="O270" i="6"/>
  <c r="AM270" i="8" s="1"/>
  <c r="M271" i="6"/>
  <c r="AE271" i="8" s="1"/>
  <c r="O271" i="6"/>
  <c r="AM271" i="8" s="1"/>
  <c r="M270" i="6"/>
  <c r="AE270" i="8" s="1"/>
  <c r="N273" i="6"/>
  <c r="AI273" i="8" s="1"/>
  <c r="R273" i="6"/>
  <c r="AY273" i="8" s="1"/>
  <c r="M273" i="6"/>
  <c r="AE273" i="8" s="1"/>
  <c r="N271" i="6"/>
  <c r="AI271" i="8" s="1"/>
  <c r="Q270" i="6"/>
  <c r="AU270" i="8" s="1"/>
  <c r="O273" i="6"/>
  <c r="AM273" i="8" s="1"/>
  <c r="Q273" i="6"/>
  <c r="AU273" i="8" s="1"/>
  <c r="Q271" i="6"/>
  <c r="AU271" i="8" s="1"/>
  <c r="N261" i="6"/>
  <c r="AI261" i="8" s="1"/>
  <c r="O259" i="6"/>
  <c r="AM259" i="8" s="1"/>
  <c r="Q259" i="6"/>
  <c r="AU259" i="8" s="1"/>
  <c r="R260" i="6"/>
  <c r="AY260" i="8" s="1"/>
  <c r="L258" i="6"/>
  <c r="M261" i="6"/>
  <c r="AE261" i="8" s="1"/>
  <c r="M259" i="6"/>
  <c r="AE259" i="8" s="1"/>
  <c r="R261" i="6"/>
  <c r="AY261" i="8" s="1"/>
  <c r="L259" i="6"/>
  <c r="AA259" i="8" s="1"/>
  <c r="O260" i="6"/>
  <c r="AM260" i="8" s="1"/>
  <c r="N259" i="6"/>
  <c r="AI259" i="8" s="1"/>
  <c r="P260" i="6"/>
  <c r="AQ260" i="8" s="1"/>
  <c r="Q261" i="6"/>
  <c r="AU261" i="8" s="1"/>
  <c r="M260" i="6"/>
  <c r="AE260" i="8" s="1"/>
  <c r="O258" i="6"/>
  <c r="P259" i="6"/>
  <c r="AQ259" i="8" s="1"/>
  <c r="L260" i="6"/>
  <c r="AA260" i="8" s="1"/>
  <c r="R259" i="6"/>
  <c r="AY259" i="8" s="1"/>
  <c r="N260" i="6"/>
  <c r="AI260" i="8" s="1"/>
  <c r="Q258" i="6"/>
  <c r="Q260" i="6"/>
  <c r="AU260" i="8" s="1"/>
  <c r="P261" i="6"/>
  <c r="AQ261" i="8" s="1"/>
  <c r="P258" i="6"/>
  <c r="R258" i="6"/>
  <c r="M258" i="6"/>
  <c r="N258" i="6"/>
  <c r="L261" i="6"/>
  <c r="AA261" i="8" s="1"/>
  <c r="O261" i="6"/>
  <c r="AM261" i="8" s="1"/>
  <c r="D46" i="486"/>
  <c r="AA206" i="8"/>
  <c r="S252" i="8"/>
  <c r="S24" i="8"/>
  <c r="J42" i="6"/>
  <c r="E226" i="8"/>
  <c r="AA244" i="8"/>
  <c r="W72" i="8"/>
  <c r="K90" i="6"/>
  <c r="W45" i="8"/>
  <c r="K53" i="6"/>
  <c r="O101" i="8"/>
  <c r="AY107" i="8"/>
  <c r="K69" i="63"/>
  <c r="K60" i="63"/>
  <c r="K11" i="485"/>
  <c r="AQ206" i="8"/>
  <c r="G41" i="8"/>
  <c r="E41" i="6"/>
  <c r="G25" i="8"/>
  <c r="E25" i="6"/>
  <c r="AU233" i="8"/>
  <c r="AU55" i="8"/>
  <c r="AI244" i="8"/>
  <c r="AM110" i="8"/>
  <c r="O113" i="6"/>
  <c r="O115" i="6" s="1"/>
  <c r="O138" i="8"/>
  <c r="E138" i="8" s="1"/>
  <c r="I283" i="6"/>
  <c r="E319" i="65"/>
  <c r="AM206" i="8"/>
  <c r="S93" i="8"/>
  <c r="J101" i="6"/>
  <c r="S45" i="8"/>
  <c r="J53" i="6"/>
  <c r="K93" i="8"/>
  <c r="H101" i="6"/>
  <c r="K72" i="8"/>
  <c r="H90" i="6"/>
  <c r="G203" i="8"/>
  <c r="E203" i="6"/>
  <c r="G206" i="6"/>
  <c r="AE107" i="8"/>
  <c r="S206" i="8"/>
  <c r="AE233" i="8"/>
  <c r="H69" i="63"/>
  <c r="H11" i="485"/>
  <c r="H60" i="63"/>
  <c r="G96" i="8"/>
  <c r="E96" i="6"/>
  <c r="G24" i="8"/>
  <c r="E24" i="6"/>
  <c r="G42" i="6"/>
  <c r="G252" i="8"/>
  <c r="E252" i="6"/>
  <c r="S131" i="8"/>
  <c r="D8" i="485"/>
  <c r="D44" i="63"/>
  <c r="E228" i="8"/>
  <c r="H105" i="6"/>
  <c r="K104" i="8"/>
  <c r="J69" i="63"/>
  <c r="J60" i="63"/>
  <c r="J11" i="485"/>
  <c r="G60" i="8"/>
  <c r="G63" i="6"/>
  <c r="E60" i="6"/>
  <c r="G49" i="8"/>
  <c r="E49" i="6"/>
  <c r="G14" i="8"/>
  <c r="E14" i="6"/>
  <c r="S147" i="8"/>
  <c r="J284" i="6"/>
  <c r="W147" i="8"/>
  <c r="K284" i="6"/>
  <c r="H206" i="6"/>
  <c r="AY233" i="8"/>
  <c r="G215" i="8"/>
  <c r="E215" i="6"/>
  <c r="AQ233" i="8"/>
  <c r="J15" i="6"/>
  <c r="S11" i="8"/>
  <c r="H53" i="6"/>
  <c r="K45" i="8"/>
  <c r="AE55" i="8"/>
  <c r="G237" i="8"/>
  <c r="E237" i="6"/>
  <c r="D50" i="63"/>
  <c r="D57" i="63" s="1"/>
  <c r="D26" i="63"/>
  <c r="W24" i="8"/>
  <c r="K42" i="6"/>
  <c r="L268" i="6"/>
  <c r="AA268" i="8" s="1"/>
  <c r="E217" i="8"/>
  <c r="D23" i="485"/>
  <c r="G238" i="8"/>
  <c r="E238" i="6"/>
  <c r="G48" i="8"/>
  <c r="E48" i="6"/>
  <c r="G236" i="8"/>
  <c r="G244" i="6"/>
  <c r="E236" i="6"/>
  <c r="AE244" i="8"/>
  <c r="G137" i="8"/>
  <c r="E137" i="6"/>
  <c r="AA156" i="8"/>
  <c r="K244" i="6"/>
  <c r="K246" i="6" s="1"/>
  <c r="K248" i="6" s="1"/>
  <c r="W236" i="8"/>
  <c r="K252" i="8"/>
  <c r="E280" i="8"/>
  <c r="W252" i="8"/>
  <c r="G204" i="8"/>
  <c r="E204" i="6"/>
  <c r="E233" i="6"/>
  <c r="E281" i="8"/>
  <c r="D289" i="2"/>
  <c r="D274" i="65"/>
  <c r="G89" i="8"/>
  <c r="E89" i="6"/>
  <c r="AQ244" i="8"/>
  <c r="G131" i="8"/>
  <c r="E131" i="6"/>
  <c r="D45" i="486"/>
  <c r="AM55" i="8"/>
  <c r="O53" i="8"/>
  <c r="AQ156" i="8"/>
  <c r="AQ197" i="8" s="1"/>
  <c r="D332" i="2"/>
  <c r="K11" i="8"/>
  <c r="H15" i="6"/>
  <c r="K131" i="8"/>
  <c r="H143" i="6"/>
  <c r="E282" i="8"/>
  <c r="D115" i="8"/>
  <c r="K206" i="8"/>
  <c r="S72" i="8"/>
  <c r="J90" i="6"/>
  <c r="AY55" i="8"/>
  <c r="G46" i="8"/>
  <c r="E46" i="6"/>
  <c r="G97" i="8"/>
  <c r="E97" i="6"/>
  <c r="Q268" i="6"/>
  <c r="AU268" i="8" s="1"/>
  <c r="G99" i="8"/>
  <c r="E99" i="6"/>
  <c r="G51" i="8"/>
  <c r="E51" i="6"/>
  <c r="AM107" i="8"/>
  <c r="E218" i="8"/>
  <c r="AI55" i="8"/>
  <c r="G148" i="8"/>
  <c r="E148" i="6"/>
  <c r="M113" i="6"/>
  <c r="M115" i="6" s="1"/>
  <c r="AE110" i="8"/>
  <c r="E150" i="8"/>
  <c r="K283" i="6"/>
  <c r="AY206" i="8"/>
  <c r="D267" i="6"/>
  <c r="F317" i="65"/>
  <c r="D15" i="63"/>
  <c r="D330" i="65"/>
  <c r="G181" i="561" l="1"/>
  <c r="J181" i="561"/>
  <c r="K181" i="561"/>
  <c r="K181" i="559"/>
  <c r="E172" i="560"/>
  <c r="E179" i="560"/>
  <c r="K181" i="562"/>
  <c r="G128" i="559"/>
  <c r="E128" i="559" s="1"/>
  <c r="G181" i="560"/>
  <c r="G181" i="562"/>
  <c r="H181" i="562"/>
  <c r="J181" i="563"/>
  <c r="E152" i="561"/>
  <c r="J181" i="562"/>
  <c r="I181" i="562"/>
  <c r="E181" i="560"/>
  <c r="J181" i="559"/>
  <c r="G181" i="563"/>
  <c r="H55" i="6"/>
  <c r="H287" i="6" s="1"/>
  <c r="H110" i="6" s="1"/>
  <c r="H246" i="6"/>
  <c r="H248" i="6" s="1"/>
  <c r="E15" i="6"/>
  <c r="O55" i="8"/>
  <c r="O287" i="8" s="1"/>
  <c r="H107" i="6"/>
  <c r="E63" i="6"/>
  <c r="G55" i="6"/>
  <c r="G287" i="6" s="1"/>
  <c r="J246" i="6"/>
  <c r="J248" i="6" s="1"/>
  <c r="O206" i="8"/>
  <c r="O246" i="8" s="1"/>
  <c r="J55" i="6"/>
  <c r="J287" i="6" s="1"/>
  <c r="J110" i="6" s="1"/>
  <c r="K107" i="6"/>
  <c r="J107" i="6"/>
  <c r="J113" i="6"/>
  <c r="J115" i="6" s="1"/>
  <c r="J288" i="6" s="1"/>
  <c r="S110" i="8"/>
  <c r="D334" i="2"/>
  <c r="D335" i="2" s="1"/>
  <c r="E137" i="8"/>
  <c r="E238" i="8"/>
  <c r="AM246" i="8"/>
  <c r="E41" i="8"/>
  <c r="K55" i="6"/>
  <c r="K287" i="6" s="1"/>
  <c r="K110" i="6" s="1"/>
  <c r="S42" i="8"/>
  <c r="AU258" i="8"/>
  <c r="Q262" i="6"/>
  <c r="Q264" i="6" s="1"/>
  <c r="Q267" i="6" s="1"/>
  <c r="Q274" i="6" s="1"/>
  <c r="E52" i="8"/>
  <c r="E100" i="8"/>
  <c r="I154" i="6"/>
  <c r="O146" i="8"/>
  <c r="G233" i="8"/>
  <c r="E240" i="8"/>
  <c r="AU246" i="8"/>
  <c r="D37" i="63"/>
  <c r="AQ246" i="8"/>
  <c r="AQ248" i="8" s="1"/>
  <c r="E49" i="8"/>
  <c r="K90" i="8"/>
  <c r="W53" i="8"/>
  <c r="E90" i="6"/>
  <c r="E149" i="8"/>
  <c r="E232" i="8"/>
  <c r="D274" i="6"/>
  <c r="AY246" i="8"/>
  <c r="D36" i="485"/>
  <c r="K53" i="8"/>
  <c r="K63" i="8"/>
  <c r="E204" i="8"/>
  <c r="D332" i="65"/>
  <c r="AE113" i="8"/>
  <c r="E46" i="8"/>
  <c r="S90" i="8"/>
  <c r="E89" i="8"/>
  <c r="D59" i="63"/>
  <c r="G107" i="6"/>
  <c r="E107" i="6" s="1"/>
  <c r="K101" i="8"/>
  <c r="W90" i="8"/>
  <c r="AA258" i="8"/>
  <c r="L262" i="6"/>
  <c r="L264" i="6" s="1"/>
  <c r="L267" i="6" s="1"/>
  <c r="L274" i="6" s="1"/>
  <c r="E72" i="8"/>
  <c r="G90" i="8"/>
  <c r="J141" i="6"/>
  <c r="S141" i="8" s="1"/>
  <c r="J142" i="6"/>
  <c r="S142" i="8" s="1"/>
  <c r="J134" i="6"/>
  <c r="W233" i="8"/>
  <c r="S244" i="8"/>
  <c r="W101" i="8"/>
  <c r="D289" i="65"/>
  <c r="W244" i="8"/>
  <c r="E244" i="6"/>
  <c r="E215" i="8"/>
  <c r="W105" i="8"/>
  <c r="E242" i="8"/>
  <c r="H153" i="6"/>
  <c r="K153" i="8" s="1"/>
  <c r="H146" i="6"/>
  <c r="G105" i="8"/>
  <c r="E104" i="8"/>
  <c r="D10" i="485"/>
  <c r="D18" i="63"/>
  <c r="K153" i="6"/>
  <c r="W153" i="8" s="1"/>
  <c r="K146" i="6"/>
  <c r="AM258" i="8"/>
  <c r="O262" i="6"/>
  <c r="O264" i="6" s="1"/>
  <c r="O267" i="6" s="1"/>
  <c r="O274" i="6" s="1"/>
  <c r="E95" i="8"/>
  <c r="S105" i="8"/>
  <c r="AI113" i="8"/>
  <c r="AI246" i="8"/>
  <c r="AI248" i="8" s="1"/>
  <c r="AY113" i="8"/>
  <c r="E12" i="8"/>
  <c r="K284" i="8"/>
  <c r="E105" i="6"/>
  <c r="K142" i="6"/>
  <c r="W142" i="8" s="1"/>
  <c r="K141" i="6"/>
  <c r="W141" i="8" s="1"/>
  <c r="K134" i="6"/>
  <c r="G244" i="8"/>
  <c r="E236" i="8"/>
  <c r="G63" i="8"/>
  <c r="E60" i="8"/>
  <c r="W284" i="8"/>
  <c r="E252" i="8"/>
  <c r="S53" i="8"/>
  <c r="N262" i="6"/>
  <c r="N264" i="6" s="1"/>
  <c r="N267" i="6" s="1"/>
  <c r="N274" i="6" s="1"/>
  <c r="AI258" i="8"/>
  <c r="E47" i="8"/>
  <c r="AA113" i="8"/>
  <c r="W15" i="8"/>
  <c r="AU107" i="8"/>
  <c r="O110" i="8"/>
  <c r="I113" i="6"/>
  <c r="K143" i="8"/>
  <c r="E237" i="8"/>
  <c r="J153" i="6"/>
  <c r="S153" i="8" s="1"/>
  <c r="J146" i="6"/>
  <c r="AE246" i="8"/>
  <c r="AE248" i="8" s="1"/>
  <c r="E42" i="6"/>
  <c r="G246" i="6"/>
  <c r="I142" i="6"/>
  <c r="O142" i="8" s="1"/>
  <c r="I141" i="6"/>
  <c r="O141" i="8" s="1"/>
  <c r="I134" i="6"/>
  <c r="AE258" i="8"/>
  <c r="M262" i="6"/>
  <c r="M264" i="6" s="1"/>
  <c r="M267" i="6" s="1"/>
  <c r="M274" i="6" s="1"/>
  <c r="E50" i="8"/>
  <c r="E243" i="8"/>
  <c r="G53" i="8"/>
  <c r="E45" i="8"/>
  <c r="E73" i="8"/>
  <c r="G141" i="6"/>
  <c r="G134" i="6"/>
  <c r="G142" i="6"/>
  <c r="E283" i="6"/>
  <c r="AU113" i="8"/>
  <c r="E14" i="8"/>
  <c r="E96" i="8"/>
  <c r="G317" i="65"/>
  <c r="H317" i="65"/>
  <c r="J317" i="65"/>
  <c r="I317" i="65"/>
  <c r="K317" i="65"/>
  <c r="H113" i="6"/>
  <c r="H115" i="6" s="1"/>
  <c r="H288" i="6" s="1"/>
  <c r="K110" i="8"/>
  <c r="E51" i="8"/>
  <c r="E131" i="8"/>
  <c r="AA197" i="8"/>
  <c r="S284" i="8"/>
  <c r="E206" i="6"/>
  <c r="O283" i="8"/>
  <c r="AA246" i="8"/>
  <c r="R262" i="6"/>
  <c r="R264" i="6" s="1"/>
  <c r="R267" i="6" s="1"/>
  <c r="R274" i="6" s="1"/>
  <c r="AY258" i="8"/>
  <c r="G69" i="63"/>
  <c r="G60" i="63"/>
  <c r="E60" i="63" s="1"/>
  <c r="G11" i="485"/>
  <c r="E16" i="63"/>
  <c r="E53" i="6"/>
  <c r="W63" i="8"/>
  <c r="D267" i="8"/>
  <c r="E148" i="8"/>
  <c r="E97" i="8"/>
  <c r="D288" i="8"/>
  <c r="K15" i="8"/>
  <c r="S15" i="8"/>
  <c r="K105" i="8"/>
  <c r="E24" i="8"/>
  <c r="G42" i="8"/>
  <c r="S101" i="8"/>
  <c r="P262" i="6"/>
  <c r="P264" i="6" s="1"/>
  <c r="P267" i="6" s="1"/>
  <c r="P274" i="6" s="1"/>
  <c r="AQ258" i="8"/>
  <c r="O107" i="8"/>
  <c r="E216" i="8"/>
  <c r="G15" i="8"/>
  <c r="E11" i="8"/>
  <c r="K244" i="8"/>
  <c r="E61" i="8"/>
  <c r="K42" i="8"/>
  <c r="G153" i="6"/>
  <c r="E284" i="6"/>
  <c r="G146" i="6"/>
  <c r="E62" i="8"/>
  <c r="E136" i="8"/>
  <c r="G283" i="8"/>
  <c r="E99" i="8"/>
  <c r="E48" i="8"/>
  <c r="W42" i="8"/>
  <c r="G206" i="8"/>
  <c r="E203" i="8"/>
  <c r="AM113" i="8"/>
  <c r="E25" i="8"/>
  <c r="AQ113" i="8"/>
  <c r="G284" i="8"/>
  <c r="E147" i="8"/>
  <c r="G101" i="8"/>
  <c r="E93" i="8"/>
  <c r="E94" i="8"/>
  <c r="E13" i="8"/>
  <c r="S63" i="8"/>
  <c r="E101" i="6"/>
  <c r="E239" i="8"/>
  <c r="G246" i="8" l="1"/>
  <c r="G248" i="8" s="1"/>
  <c r="AY248" i="8"/>
  <c r="G107" i="8"/>
  <c r="AE115" i="8"/>
  <c r="S55" i="8"/>
  <c r="S287" i="8" s="1"/>
  <c r="G55" i="8"/>
  <c r="G287" i="8" s="1"/>
  <c r="H271" i="6"/>
  <c r="K271" i="8" s="1"/>
  <c r="H270" i="6"/>
  <c r="K270" i="8" s="1"/>
  <c r="H273" i="6"/>
  <c r="K273" i="8" s="1"/>
  <c r="H259" i="6"/>
  <c r="K259" i="8" s="1"/>
  <c r="H260" i="6"/>
  <c r="K260" i="8" s="1"/>
  <c r="H258" i="6"/>
  <c r="H261" i="6"/>
  <c r="K261" i="8" s="1"/>
  <c r="H268" i="6"/>
  <c r="K268" i="8" s="1"/>
  <c r="K246" i="8"/>
  <c r="K248" i="8" s="1"/>
  <c r="AQ262" i="8"/>
  <c r="K55" i="8"/>
  <c r="AY262" i="8"/>
  <c r="D13" i="485"/>
  <c r="E233" i="8"/>
  <c r="W110" i="8"/>
  <c r="K113" i="6"/>
  <c r="K115" i="6" s="1"/>
  <c r="K288" i="6" s="1"/>
  <c r="G110" i="6"/>
  <c r="E287" i="6"/>
  <c r="S113" i="8"/>
  <c r="G153" i="8"/>
  <c r="E153" i="6"/>
  <c r="W55" i="8"/>
  <c r="K107" i="8"/>
  <c r="D289" i="6"/>
  <c r="J270" i="6"/>
  <c r="S270" i="8" s="1"/>
  <c r="J273" i="6"/>
  <c r="S273" i="8" s="1"/>
  <c r="J271" i="6"/>
  <c r="S271" i="8" s="1"/>
  <c r="J259" i="6"/>
  <c r="S259" i="8" s="1"/>
  <c r="J260" i="6"/>
  <c r="S260" i="8" s="1"/>
  <c r="J261" i="6"/>
  <c r="S261" i="8" s="1"/>
  <c r="J258" i="6"/>
  <c r="J268" i="6"/>
  <c r="S268" i="8" s="1"/>
  <c r="AA248" i="8"/>
  <c r="E244" i="8"/>
  <c r="AY115" i="8"/>
  <c r="AM262" i="8"/>
  <c r="AM264" i="8" s="1"/>
  <c r="E90" i="8"/>
  <c r="AU262" i="8"/>
  <c r="AM248" i="8"/>
  <c r="E53" i="8"/>
  <c r="O134" i="8"/>
  <c r="I143" i="6"/>
  <c r="I286" i="6" s="1"/>
  <c r="AA115" i="8"/>
  <c r="S134" i="8"/>
  <c r="J143" i="6"/>
  <c r="AQ115" i="8"/>
  <c r="S107" i="8"/>
  <c r="E283" i="8"/>
  <c r="E42" i="8"/>
  <c r="E11" i="485"/>
  <c r="AE262" i="8"/>
  <c r="E63" i="8"/>
  <c r="W146" i="8"/>
  <c r="K154" i="6"/>
  <c r="D19" i="486"/>
  <c r="W246" i="8"/>
  <c r="O248" i="8"/>
  <c r="K15" i="63"/>
  <c r="W134" i="8"/>
  <c r="K143" i="6"/>
  <c r="K286" i="6" s="1"/>
  <c r="E105" i="8"/>
  <c r="AU115" i="8"/>
  <c r="D62" i="63"/>
  <c r="O154" i="8"/>
  <c r="E15" i="8"/>
  <c r="D274" i="8"/>
  <c r="K113" i="8"/>
  <c r="I15" i="63"/>
  <c r="G248" i="6"/>
  <c r="E248" i="6" s="1"/>
  <c r="E246" i="6"/>
  <c r="AM115" i="8"/>
  <c r="AU248" i="8"/>
  <c r="E206" i="8"/>
  <c r="H15" i="63"/>
  <c r="G142" i="8"/>
  <c r="E142" i="6"/>
  <c r="J154" i="6"/>
  <c r="S146" i="8"/>
  <c r="E101" i="8"/>
  <c r="S246" i="8"/>
  <c r="G15" i="63"/>
  <c r="E317" i="65"/>
  <c r="G134" i="8"/>
  <c r="E134" i="6"/>
  <c r="G143" i="6"/>
  <c r="I115" i="6"/>
  <c r="I288" i="6" s="1"/>
  <c r="AI262" i="8"/>
  <c r="D337" i="2"/>
  <c r="J15" i="63"/>
  <c r="E284" i="8"/>
  <c r="G146" i="8"/>
  <c r="G154" i="6"/>
  <c r="E146" i="6"/>
  <c r="W107" i="8"/>
  <c r="G141" i="8"/>
  <c r="E141" i="6"/>
  <c r="O113" i="8"/>
  <c r="O115" i="8" s="1"/>
  <c r="AI115" i="8"/>
  <c r="D28" i="63"/>
  <c r="K146" i="8"/>
  <c r="H154" i="6"/>
  <c r="AA262" i="8"/>
  <c r="E55" i="6"/>
  <c r="AO80" i="8"/>
  <c r="AP21" i="8"/>
  <c r="R83" i="8"/>
  <c r="AF213" i="8"/>
  <c r="L87" i="8"/>
  <c r="AR98" i="8"/>
  <c r="AJ22" i="8"/>
  <c r="AS84" i="8"/>
  <c r="BB74" i="8"/>
  <c r="L75" i="8"/>
  <c r="Q80" i="8"/>
  <c r="M29" i="8"/>
  <c r="AL88" i="8"/>
  <c r="P79" i="8"/>
  <c r="N241" i="8"/>
  <c r="T27" i="8"/>
  <c r="AJ229" i="8"/>
  <c r="AR62" i="8"/>
  <c r="AR237" i="8"/>
  <c r="AG222" i="8"/>
  <c r="AO67" i="8"/>
  <c r="AF88" i="8"/>
  <c r="V213" i="8"/>
  <c r="AC231" i="8"/>
  <c r="AF202" i="8"/>
  <c r="AD96" i="8"/>
  <c r="AL85" i="8"/>
  <c r="AB88" i="8"/>
  <c r="AP22" i="8"/>
  <c r="AK72" i="8"/>
  <c r="P209" i="8"/>
  <c r="I230" i="8"/>
  <c r="BA202" i="8"/>
  <c r="AR243" i="8"/>
  <c r="AF45" i="8"/>
  <c r="AD203" i="8"/>
  <c r="L228" i="8"/>
  <c r="I68" i="8"/>
  <c r="AC131" i="8"/>
  <c r="AZ45" i="8"/>
  <c r="X82" i="8"/>
  <c r="J69" i="8"/>
  <c r="AD21" i="8"/>
  <c r="AC45" i="8"/>
  <c r="AH93" i="8"/>
  <c r="AB21" i="8"/>
  <c r="AW213" i="8"/>
  <c r="AF104" i="8"/>
  <c r="M40" i="8"/>
  <c r="AP84" i="8"/>
  <c r="AV69" i="8"/>
  <c r="AV252" i="8"/>
  <c r="H202" i="8"/>
  <c r="AB60" i="8"/>
  <c r="AR252" i="8"/>
  <c r="AW69" i="8"/>
  <c r="U218" i="8"/>
  <c r="X80" i="8"/>
  <c r="Y84" i="8"/>
  <c r="AO75" i="8"/>
  <c r="H39" i="8"/>
  <c r="AW77" i="8"/>
  <c r="J98" i="8"/>
  <c r="L27" i="8"/>
  <c r="J202" i="8"/>
  <c r="AV22" i="8"/>
  <c r="AV83" i="8"/>
  <c r="AX231" i="8"/>
  <c r="H98" i="8"/>
  <c r="AL86" i="8"/>
  <c r="I74" i="8"/>
  <c r="AW81" i="8"/>
  <c r="J84" i="8"/>
  <c r="AD252" i="8"/>
  <c r="U28" i="8"/>
  <c r="V84" i="8"/>
  <c r="AH73" i="8"/>
  <c r="AD45" i="8"/>
  <c r="AK252" i="8"/>
  <c r="BB209" i="8"/>
  <c r="AC86" i="8"/>
  <c r="AD202" i="8"/>
  <c r="AS69" i="8"/>
  <c r="J75" i="8"/>
  <c r="AS74" i="8"/>
  <c r="L29" i="8"/>
  <c r="AF81" i="8"/>
  <c r="AG93" i="8"/>
  <c r="AS93" i="8"/>
  <c r="AB230" i="8"/>
  <c r="R22" i="8"/>
  <c r="AG45" i="8"/>
  <c r="AT99" i="8"/>
  <c r="AN147" i="8"/>
  <c r="AZ95" i="8"/>
  <c r="Z27" i="8"/>
  <c r="AW96" i="8"/>
  <c r="AS230" i="8"/>
  <c r="M27" i="8"/>
  <c r="AG67" i="8"/>
  <c r="AV230" i="8"/>
  <c r="V80" i="8"/>
  <c r="AJ80" i="8"/>
  <c r="V27" i="8"/>
  <c r="AP80" i="8"/>
  <c r="BA72" i="8"/>
  <c r="AZ83" i="8"/>
  <c r="AT11" i="8"/>
  <c r="AH79" i="8"/>
  <c r="AO83" i="8"/>
  <c r="AF98" i="8"/>
  <c r="BA84" i="8"/>
  <c r="AK28" i="8"/>
  <c r="N213" i="8"/>
  <c r="I241" i="8"/>
  <c r="V228" i="8"/>
  <c r="AV147" i="8"/>
  <c r="AV232" i="8"/>
  <c r="I218" i="8"/>
  <c r="AZ204" i="8"/>
  <c r="R202" i="8"/>
  <c r="BA205" i="8"/>
  <c r="AV220" i="8"/>
  <c r="R87" i="8"/>
  <c r="AG209" i="8"/>
  <c r="Z230" i="8"/>
  <c r="L223" i="8"/>
  <c r="AO131" i="8"/>
  <c r="AP226" i="8"/>
  <c r="AJ88" i="8"/>
  <c r="N210" i="8"/>
  <c r="L84" i="8"/>
  <c r="AP40" i="8"/>
  <c r="AD83" i="8"/>
  <c r="AP82" i="8"/>
  <c r="AG131" i="8"/>
  <c r="R86" i="8"/>
  <c r="AJ211" i="8"/>
  <c r="BA147" i="8"/>
  <c r="AB73" i="8"/>
  <c r="AT252" i="8"/>
  <c r="P228" i="8"/>
  <c r="AL79" i="8"/>
  <c r="AG84" i="8"/>
  <c r="AS85" i="8"/>
  <c r="Z87" i="8"/>
  <c r="AN60" i="8"/>
  <c r="AD87" i="8"/>
  <c r="D86" i="560"/>
  <c r="AK80" i="8"/>
  <c r="L210" i="8"/>
  <c r="AZ82" i="8"/>
  <c r="AZ212" i="8"/>
  <c r="AJ213" i="8"/>
  <c r="Q74" i="8"/>
  <c r="BB27" i="8"/>
  <c r="J86" i="8"/>
  <c r="AC39" i="8"/>
  <c r="AR99" i="8"/>
  <c r="T79" i="8"/>
  <c r="N22" i="8"/>
  <c r="AJ252" i="8"/>
  <c r="AW84" i="8"/>
  <c r="AN83" i="8"/>
  <c r="AX252" i="8"/>
  <c r="AW223" i="8"/>
  <c r="AZ131" i="8"/>
  <c r="AZ203" i="8"/>
  <c r="Z74" i="8"/>
  <c r="AZ98" i="8"/>
  <c r="AR213" i="8"/>
  <c r="AH60" i="8"/>
  <c r="BA39" i="8"/>
  <c r="AH22" i="8"/>
  <c r="AW87" i="8"/>
  <c r="T68" i="8"/>
  <c r="AV68" i="8"/>
  <c r="T86" i="8"/>
  <c r="P202" i="8"/>
  <c r="M88" i="8"/>
  <c r="AK39" i="8"/>
  <c r="AT39" i="8"/>
  <c r="AT202" i="8"/>
  <c r="AS73" i="8"/>
  <c r="AK27" i="8"/>
  <c r="AT75" i="8"/>
  <c r="AS96" i="8"/>
  <c r="AJ228" i="8"/>
  <c r="X211" i="8"/>
  <c r="AV21" i="8"/>
  <c r="AD94" i="8"/>
  <c r="I226" i="8"/>
  <c r="U84" i="8"/>
  <c r="H86" i="8"/>
  <c r="AG77" i="8"/>
  <c r="V82" i="8"/>
  <c r="BA62" i="8"/>
  <c r="T77" i="8"/>
  <c r="Y88" i="8"/>
  <c r="AS131" i="8"/>
  <c r="AZ209" i="8"/>
  <c r="AD231" i="8"/>
  <c r="BB11" i="8"/>
  <c r="L74" i="8"/>
  <c r="R70" i="8"/>
  <c r="AO74" i="8"/>
  <c r="V223" i="8"/>
  <c r="AP70" i="8"/>
  <c r="AL218" i="8"/>
  <c r="H82" i="8"/>
  <c r="AT98" i="8"/>
  <c r="AV222" i="8"/>
  <c r="BA96" i="8"/>
  <c r="AX72" i="8"/>
  <c r="AH80" i="8"/>
  <c r="Z231" i="8"/>
  <c r="AS11" i="8"/>
  <c r="H67" i="8"/>
  <c r="J77" i="8"/>
  <c r="AD22" i="8"/>
  <c r="AN77" i="8"/>
  <c r="AV94" i="8"/>
  <c r="AG85" i="8"/>
  <c r="BB213" i="8"/>
  <c r="X29" i="8"/>
  <c r="AJ85" i="8"/>
  <c r="AS82" i="8"/>
  <c r="AG70" i="8"/>
  <c r="AT21" i="8"/>
  <c r="AV61" i="8"/>
  <c r="AX75" i="8"/>
  <c r="AN231" i="8"/>
  <c r="AK84" i="8"/>
  <c r="I21" i="8"/>
  <c r="AO96" i="8"/>
  <c r="AT67" i="8"/>
  <c r="U98" i="8"/>
  <c r="AZ96" i="8"/>
  <c r="AP74" i="8"/>
  <c r="AF87" i="8"/>
  <c r="AR87" i="8"/>
  <c r="T80" i="8"/>
  <c r="AN62" i="8"/>
  <c r="AX29" i="8"/>
  <c r="AG96" i="8"/>
  <c r="BB85" i="8"/>
  <c r="AL230" i="8"/>
  <c r="AD72" i="8"/>
  <c r="AX131" i="8"/>
  <c r="AW70" i="8"/>
  <c r="AT95" i="8"/>
  <c r="V75" i="8"/>
  <c r="BB99" i="8"/>
  <c r="BB79" i="8"/>
  <c r="AS83" i="8"/>
  <c r="AV80" i="8"/>
  <c r="BA230" i="8"/>
  <c r="AD80" i="8"/>
  <c r="AB147" i="8"/>
  <c r="X70" i="8"/>
  <c r="R88" i="8"/>
  <c r="AJ99" i="8"/>
  <c r="AG230" i="8"/>
  <c r="AD68" i="8"/>
  <c r="H213" i="8"/>
  <c r="I231" i="8"/>
  <c r="AC28" i="8"/>
  <c r="BA45" i="8"/>
  <c r="AO230" i="8"/>
  <c r="M229" i="8"/>
  <c r="AR210" i="8"/>
  <c r="AL217" i="8"/>
  <c r="AD229" i="8"/>
  <c r="AO228" i="8"/>
  <c r="N223" i="8"/>
  <c r="AN11" i="8"/>
  <c r="Y223" i="8"/>
  <c r="AN70" i="8"/>
  <c r="Y82" i="8"/>
  <c r="H211" i="8"/>
  <c r="AT212" i="8"/>
  <c r="AD210" i="8"/>
  <c r="X22" i="8"/>
  <c r="AO93" i="8"/>
  <c r="AB209" i="8"/>
  <c r="AN211" i="8"/>
  <c r="Q29" i="8"/>
  <c r="AP231" i="8"/>
  <c r="P81" i="8"/>
  <c r="AR94" i="8"/>
  <c r="AN40" i="8"/>
  <c r="AP97" i="8"/>
  <c r="AN87" i="8"/>
  <c r="AD104" i="8"/>
  <c r="AK75" i="8"/>
  <c r="AB227" i="8"/>
  <c r="AS81" i="8"/>
  <c r="BA22" i="8"/>
  <c r="AH131" i="8"/>
  <c r="AJ11" i="8"/>
  <c r="M77" i="8"/>
  <c r="H68" i="8"/>
  <c r="Z80" i="8"/>
  <c r="AD61" i="8"/>
  <c r="AZ72" i="8"/>
  <c r="AV231" i="8"/>
  <c r="AR209" i="8"/>
  <c r="AK67" i="8"/>
  <c r="J212" i="8"/>
  <c r="U213" i="8"/>
  <c r="AH230" i="8"/>
  <c r="AK131" i="8"/>
  <c r="BB215" i="8"/>
  <c r="AV238" i="8"/>
  <c r="AD237" i="8"/>
  <c r="AF211" i="8"/>
  <c r="AR27" i="8"/>
  <c r="BA83" i="8"/>
  <c r="AB84" i="8"/>
  <c r="AP202" i="8"/>
  <c r="U81" i="8"/>
  <c r="U21" i="8"/>
  <c r="AK93" i="8"/>
  <c r="AV60" i="8"/>
  <c r="R75" i="8"/>
  <c r="AT61" i="8"/>
  <c r="N40" i="8"/>
  <c r="AB80" i="8"/>
  <c r="AZ79" i="8"/>
  <c r="T225" i="8"/>
  <c r="T84" i="8"/>
  <c r="Q70" i="8"/>
  <c r="AZ224" i="8"/>
  <c r="X69" i="8"/>
  <c r="AN93" i="8"/>
  <c r="Y231" i="8"/>
  <c r="AX99" i="8"/>
  <c r="AN74" i="8"/>
  <c r="AK86" i="8"/>
  <c r="AT230" i="8"/>
  <c r="J70" i="8"/>
  <c r="AW11" i="8"/>
  <c r="AX230" i="8"/>
  <c r="AC21" i="8"/>
  <c r="AH68" i="8"/>
  <c r="H79" i="8"/>
  <c r="AF99" i="8"/>
  <c r="T87" i="8"/>
  <c r="T209" i="8"/>
  <c r="AW204" i="8"/>
  <c r="AT211" i="8"/>
  <c r="Z202" i="8"/>
  <c r="AC69" i="8"/>
  <c r="M39" i="8"/>
  <c r="J22" i="8"/>
  <c r="AO231" i="8"/>
  <c r="AJ40" i="8"/>
  <c r="AF84" i="8"/>
  <c r="BB227" i="8"/>
  <c r="AV27" i="8"/>
  <c r="Q81" i="8"/>
  <c r="AH83" i="8"/>
  <c r="BA73" i="8"/>
  <c r="AO45" i="8"/>
  <c r="Z69" i="8"/>
  <c r="N39" i="8"/>
  <c r="AF79" i="8"/>
  <c r="AZ11" i="8"/>
  <c r="AK213" i="8"/>
  <c r="U27" i="8"/>
  <c r="P87" i="8"/>
  <c r="AT231" i="8"/>
  <c r="N75" i="8"/>
  <c r="V209" i="8"/>
  <c r="R82" i="8"/>
  <c r="H21" i="8"/>
  <c r="U39" i="8"/>
  <c r="I202" i="8"/>
  <c r="AV104" i="8"/>
  <c r="AB213" i="8"/>
  <c r="AV95" i="8"/>
  <c r="AX60" i="8"/>
  <c r="U86" i="8"/>
  <c r="J68" i="8"/>
  <c r="AC88" i="8"/>
  <c r="AP27" i="8"/>
  <c r="AO61" i="8"/>
  <c r="AP75" i="8"/>
  <c r="AH85" i="8"/>
  <c r="R85" i="8"/>
  <c r="D85" i="560" s="1"/>
  <c r="R74" i="8"/>
  <c r="D74" i="560" s="1"/>
  <c r="AH147" i="8"/>
  <c r="AD209" i="8"/>
  <c r="AR45" i="8"/>
  <c r="L40" i="8"/>
  <c r="AZ93" i="8"/>
  <c r="BA94" i="8"/>
  <c r="N86" i="8"/>
  <c r="P67" i="8"/>
  <c r="P68" i="8"/>
  <c r="AR104" i="8"/>
  <c r="AB95" i="8"/>
  <c r="AV88" i="8"/>
  <c r="N21" i="8"/>
  <c r="BB62" i="8"/>
  <c r="I40" i="8"/>
  <c r="BA21" i="8"/>
  <c r="AG223" i="8"/>
  <c r="M211" i="8"/>
  <c r="X79" i="8"/>
  <c r="I220" i="8"/>
  <c r="AC84" i="8"/>
  <c r="Y86" i="8"/>
  <c r="AC77" i="8"/>
  <c r="AS79" i="8"/>
  <c r="AH213" i="8"/>
  <c r="AV131" i="8"/>
  <c r="AO39" i="8"/>
  <c r="AR80" i="8"/>
  <c r="R40" i="8"/>
  <c r="AD81" i="8"/>
  <c r="AT62" i="8"/>
  <c r="AH88" i="8"/>
  <c r="P22" i="8"/>
  <c r="U29" i="8"/>
  <c r="AJ94" i="8"/>
  <c r="Z223" i="8"/>
  <c r="Z225" i="8"/>
  <c r="AK11" i="8"/>
  <c r="BB230" i="8"/>
  <c r="AT73" i="8"/>
  <c r="AO240" i="8"/>
  <c r="AJ84" i="8"/>
  <c r="AP11" i="8"/>
  <c r="AN85" i="8"/>
  <c r="AB96" i="8"/>
  <c r="AW86" i="8"/>
  <c r="J213" i="8"/>
  <c r="AG72" i="8"/>
  <c r="P229" i="8"/>
  <c r="AX40" i="8"/>
  <c r="AS252" i="8"/>
  <c r="Y77" i="8"/>
  <c r="AX28" i="8"/>
  <c r="AD93" i="8"/>
  <c r="P28" i="8"/>
  <c r="D40" i="560"/>
  <c r="AJ216" i="8"/>
  <c r="AJ67" i="8"/>
  <c r="AK237" i="8"/>
  <c r="V22" i="8"/>
  <c r="P222" i="8"/>
  <c r="AO62" i="8"/>
  <c r="Q69" i="8"/>
  <c r="Z39" i="8"/>
  <c r="AV87" i="8"/>
  <c r="AH39" i="8"/>
  <c r="AC93" i="8"/>
  <c r="X40" i="8"/>
  <c r="AJ60" i="8"/>
  <c r="Z21" i="8"/>
  <c r="AO69" i="8"/>
  <c r="AO88" i="8"/>
  <c r="BA74" i="8"/>
  <c r="AR60" i="8"/>
  <c r="AV39" i="8"/>
  <c r="M87" i="8"/>
  <c r="BB29" i="8"/>
  <c r="Z85" i="8"/>
  <c r="AB83" i="8"/>
  <c r="Y68" i="8"/>
  <c r="AO82" i="8"/>
  <c r="AG87" i="8"/>
  <c r="AH98" i="8"/>
  <c r="M79" i="8"/>
  <c r="Q67" i="8"/>
  <c r="AX11" i="8"/>
  <c r="AB87" i="8"/>
  <c r="AD70" i="8"/>
  <c r="AO28" i="8"/>
  <c r="Y28" i="8"/>
  <c r="AJ209" i="8"/>
  <c r="L88" i="8"/>
  <c r="AD95" i="8"/>
  <c r="N68" i="8"/>
  <c r="N77" i="8"/>
  <c r="AF80" i="8"/>
  <c r="J230" i="8"/>
  <c r="AD40" i="8"/>
  <c r="AB62" i="8"/>
  <c r="H29" i="8"/>
  <c r="P230" i="8"/>
  <c r="H27" i="8"/>
  <c r="AF86" i="8"/>
  <c r="AG88" i="8"/>
  <c r="AD75" i="8"/>
  <c r="Q77" i="8"/>
  <c r="M213" i="8"/>
  <c r="AC94" i="8"/>
  <c r="AX85" i="8"/>
  <c r="AS72" i="8"/>
  <c r="AO21" i="8"/>
  <c r="AL231" i="8"/>
  <c r="BA67" i="8"/>
  <c r="BA40" i="8"/>
  <c r="AC62" i="8"/>
  <c r="AC82" i="8"/>
  <c r="M75" i="8"/>
  <c r="T70" i="8"/>
  <c r="N98" i="8"/>
  <c r="AS40" i="8"/>
  <c r="Q88" i="8"/>
  <c r="AP252" i="8"/>
  <c r="AW85" i="8"/>
  <c r="AL11" i="8"/>
  <c r="BB75" i="8"/>
  <c r="V212" i="8"/>
  <c r="AS77" i="8"/>
  <c r="AG232" i="8"/>
  <c r="T88" i="8"/>
  <c r="AX77" i="8"/>
  <c r="AR79" i="8"/>
  <c r="AJ96" i="8"/>
  <c r="AH21" i="8"/>
  <c r="BA98" i="8"/>
  <c r="AP86" i="8"/>
  <c r="H230" i="8"/>
  <c r="P40" i="8"/>
  <c r="BB69" i="8"/>
  <c r="U70" i="8"/>
  <c r="AF72" i="8"/>
  <c r="J74" i="8"/>
  <c r="AG239" i="8"/>
  <c r="U220" i="8"/>
  <c r="AG75" i="8"/>
  <c r="AN223" i="8"/>
  <c r="AK209" i="8"/>
  <c r="AJ236" i="8"/>
  <c r="I82" i="8"/>
  <c r="AN97" i="8"/>
  <c r="AC60" i="8"/>
  <c r="I79" i="8"/>
  <c r="AP96" i="8"/>
  <c r="AD73" i="8"/>
  <c r="AO202" i="8"/>
  <c r="AR72" i="8"/>
  <c r="H75" i="8"/>
  <c r="AB11" i="8"/>
  <c r="AO209" i="8"/>
  <c r="AL96" i="8"/>
  <c r="AJ75" i="8"/>
  <c r="AW72" i="8"/>
  <c r="AT79" i="8"/>
  <c r="AB77" i="8"/>
  <c r="AS214" i="8"/>
  <c r="AH61" i="8"/>
  <c r="H212" i="8"/>
  <c r="J21" i="8"/>
  <c r="I70" i="8"/>
  <c r="AJ74" i="8"/>
  <c r="AW22" i="8"/>
  <c r="AH28" i="8"/>
  <c r="AV45" i="8"/>
  <c r="AZ147" i="8"/>
  <c r="AH29" i="8"/>
  <c r="BB252" i="8"/>
  <c r="H28" i="8"/>
  <c r="L85" i="8"/>
  <c r="AS87" i="8"/>
  <c r="BB28" i="8"/>
  <c r="Q79" i="8"/>
  <c r="AF147" i="8"/>
  <c r="AH86" i="8"/>
  <c r="BA211" i="8"/>
  <c r="AZ215" i="8"/>
  <c r="AC73" i="8"/>
  <c r="Z212" i="8"/>
  <c r="AX79" i="8"/>
  <c r="H218" i="8"/>
  <c r="AG82" i="8"/>
  <c r="AX62" i="8"/>
  <c r="AN27" i="8"/>
  <c r="AL22" i="8"/>
  <c r="N81" i="8"/>
  <c r="I39" i="8"/>
  <c r="V28" i="8"/>
  <c r="AJ72" i="8"/>
  <c r="AB85" i="8"/>
  <c r="N202" i="8"/>
  <c r="I81" i="8"/>
  <c r="AD84" i="8"/>
  <c r="BA87" i="8"/>
  <c r="AG68" i="8"/>
  <c r="T82" i="8"/>
  <c r="BA68" i="8"/>
  <c r="AZ68" i="8"/>
  <c r="AN104" i="8"/>
  <c r="AV86" i="8"/>
  <c r="M85" i="8"/>
  <c r="AX88" i="8"/>
  <c r="AP85" i="8"/>
  <c r="Y29" i="8"/>
  <c r="U74" i="8"/>
  <c r="AT213" i="8"/>
  <c r="AW75" i="8"/>
  <c r="AS62" i="8"/>
  <c r="AS213" i="8"/>
  <c r="AP69" i="8"/>
  <c r="AT74" i="8"/>
  <c r="Z81" i="8"/>
  <c r="AB27" i="8"/>
  <c r="U67" i="8"/>
  <c r="AK94" i="8"/>
  <c r="AJ21" i="8"/>
  <c r="AN202" i="8"/>
  <c r="P27" i="8"/>
  <c r="AC27" i="8"/>
  <c r="Z79" i="8"/>
  <c r="AC99" i="8"/>
  <c r="AF209" i="8"/>
  <c r="M84" i="8"/>
  <c r="AN213" i="8"/>
  <c r="BB239" i="8"/>
  <c r="AW27" i="8"/>
  <c r="X87" i="8"/>
  <c r="AG73" i="8"/>
  <c r="J40" i="8"/>
  <c r="BA252" i="8"/>
  <c r="AB67" i="8"/>
  <c r="AK89" i="8"/>
  <c r="AP88" i="8"/>
  <c r="L231" i="8"/>
  <c r="U202" i="8"/>
  <c r="AD213" i="8"/>
  <c r="AT68" i="8"/>
  <c r="AX81" i="8"/>
  <c r="AF230" i="8"/>
  <c r="P69" i="8"/>
  <c r="AS60" i="8"/>
  <c r="AZ252" i="8"/>
  <c r="L77" i="8"/>
  <c r="R28" i="8"/>
  <c r="BB70" i="8"/>
  <c r="X67" i="8"/>
  <c r="BA97" i="8"/>
  <c r="AN39" i="8"/>
  <c r="J217" i="8"/>
  <c r="J39" i="8"/>
  <c r="AO232" i="8"/>
  <c r="L213" i="8"/>
  <c r="BA27" i="8"/>
  <c r="X209" i="8"/>
  <c r="AZ99" i="8"/>
  <c r="Y79" i="8"/>
  <c r="Z28" i="8"/>
  <c r="AJ202" i="8"/>
  <c r="AN88" i="8"/>
  <c r="N231" i="8"/>
  <c r="Z67" i="8"/>
  <c r="AL67" i="8"/>
  <c r="AR39" i="8"/>
  <c r="AF232" i="8"/>
  <c r="AN45" i="8"/>
  <c r="AS237" i="8"/>
  <c r="AH40" i="8"/>
  <c r="AB211" i="8"/>
  <c r="AK216" i="8"/>
  <c r="R224" i="8"/>
  <c r="AO73" i="8"/>
  <c r="AS21" i="8"/>
  <c r="T230" i="8"/>
  <c r="AS29" i="8"/>
  <c r="AS209" i="8"/>
  <c r="AK147" i="8"/>
  <c r="AT94" i="8"/>
  <c r="AS28" i="8"/>
  <c r="AC104" i="8"/>
  <c r="M74" i="8"/>
  <c r="AG95" i="8"/>
  <c r="AC147" i="8"/>
  <c r="AJ93" i="8"/>
  <c r="Z68" i="8"/>
  <c r="AL39" i="8"/>
  <c r="AO94" i="8"/>
  <c r="U231" i="8"/>
  <c r="AS88" i="8"/>
  <c r="AD74" i="8"/>
  <c r="Q27" i="8"/>
  <c r="I77" i="8"/>
  <c r="Z70" i="8"/>
  <c r="AP60" i="8"/>
  <c r="U68" i="8"/>
  <c r="AT77" i="8"/>
  <c r="V211" i="8"/>
  <c r="U77" i="8"/>
  <c r="D77" i="559" s="1"/>
  <c r="AZ238" i="8"/>
  <c r="AL21" i="8"/>
  <c r="AV211" i="8"/>
  <c r="AR69" i="8"/>
  <c r="AF223" i="8"/>
  <c r="V79" i="8"/>
  <c r="AN98" i="8"/>
  <c r="AF85" i="8"/>
  <c r="AP230" i="8"/>
  <c r="AW95" i="8"/>
  <c r="AF96" i="8"/>
  <c r="AK87" i="8"/>
  <c r="AH72" i="8"/>
  <c r="AN61" i="8"/>
  <c r="M68" i="8"/>
  <c r="AZ67" i="8"/>
  <c r="AO252" i="8"/>
  <c r="AO229" i="8"/>
  <c r="P213" i="8"/>
  <c r="Y225" i="8"/>
  <c r="Q231" i="8"/>
  <c r="L229" i="8"/>
  <c r="J223" i="8"/>
  <c r="AB94" i="8"/>
  <c r="AP87" i="8"/>
  <c r="AH84" i="8"/>
  <c r="BB131" i="8"/>
  <c r="AF69" i="8"/>
  <c r="AL147" i="8"/>
  <c r="M21" i="8"/>
  <c r="AX69" i="8"/>
  <c r="AT83" i="8"/>
  <c r="BA93" i="8"/>
  <c r="AG98" i="8"/>
  <c r="AT69" i="8"/>
  <c r="AX82" i="8"/>
  <c r="BB98" i="8"/>
  <c r="AJ69" i="8"/>
  <c r="AC87" i="8"/>
  <c r="L21" i="8"/>
  <c r="T231" i="8"/>
  <c r="AF225" i="8"/>
  <c r="R229" i="8"/>
  <c r="AK228" i="8"/>
  <c r="AR93" i="8"/>
  <c r="BB231" i="8"/>
  <c r="AO79" i="8"/>
  <c r="AH82" i="8"/>
  <c r="AT80" i="8"/>
  <c r="T98" i="8"/>
  <c r="AG79" i="8"/>
  <c r="AN68" i="8"/>
  <c r="V202" i="8"/>
  <c r="AP28" i="8"/>
  <c r="AX27" i="8"/>
  <c r="AW79" i="8"/>
  <c r="AV98" i="8"/>
  <c r="BB22" i="8"/>
  <c r="BB95" i="8"/>
  <c r="AP94" i="8"/>
  <c r="Y80" i="8"/>
  <c r="Y75" i="8"/>
  <c r="V39" i="8"/>
  <c r="AB28" i="8"/>
  <c r="AX68" i="8"/>
  <c r="AK88" i="8"/>
  <c r="AD82" i="8"/>
  <c r="AD62" i="8"/>
  <c r="AP61" i="8"/>
  <c r="AG39" i="8"/>
  <c r="AH87" i="8"/>
  <c r="AX61" i="8"/>
  <c r="R80" i="8"/>
  <c r="P98" i="8"/>
  <c r="AO22" i="8"/>
  <c r="AV72" i="8"/>
  <c r="AK85" i="8"/>
  <c r="AP83" i="8"/>
  <c r="P75" i="8"/>
  <c r="AZ87" i="8"/>
  <c r="I87" i="8"/>
  <c r="H22" i="8"/>
  <c r="BB80" i="8"/>
  <c r="AB82" i="8"/>
  <c r="AJ89" i="8"/>
  <c r="AO85" i="8"/>
  <c r="AJ68" i="8"/>
  <c r="AX74" i="8"/>
  <c r="AJ79" i="8"/>
  <c r="U87" i="8"/>
  <c r="AG83" i="8"/>
  <c r="U88" i="8"/>
  <c r="Y21" i="8"/>
  <c r="T75" i="8"/>
  <c r="R220" i="8"/>
  <c r="AX83" i="8"/>
  <c r="AJ230" i="8"/>
  <c r="V88" i="8"/>
  <c r="AB22" i="8"/>
  <c r="Z83" i="8"/>
  <c r="H77" i="8"/>
  <c r="AB86" i="8"/>
  <c r="AX147" i="8"/>
  <c r="AP45" i="8"/>
  <c r="AF95" i="8"/>
  <c r="AD77" i="8"/>
  <c r="AC96" i="8"/>
  <c r="AH231" i="8"/>
  <c r="BB72" i="8"/>
  <c r="AK73" i="8"/>
  <c r="AN84" i="8"/>
  <c r="BA209" i="8"/>
  <c r="AG252" i="8"/>
  <c r="I69" i="8"/>
  <c r="AL82" i="8"/>
  <c r="AH62" i="8"/>
  <c r="AB232" i="8"/>
  <c r="AF61" i="8"/>
  <c r="AX215" i="8"/>
  <c r="AH215" i="8"/>
  <c r="BB225" i="8"/>
  <c r="AF82" i="8"/>
  <c r="X88" i="8"/>
  <c r="AX209" i="8"/>
  <c r="AX93" i="8"/>
  <c r="AB72" i="8"/>
  <c r="Y230" i="8"/>
  <c r="Y67" i="8"/>
  <c r="AF27" i="8"/>
  <c r="I75" i="8"/>
  <c r="AW45" i="8"/>
  <c r="AV74" i="8"/>
  <c r="AO27" i="8"/>
  <c r="AJ237" i="8"/>
  <c r="N80" i="8"/>
  <c r="AZ232" i="8"/>
  <c r="Y70" i="8"/>
  <c r="AT70" i="8"/>
  <c r="Y228" i="8"/>
  <c r="AZ60" i="8"/>
  <c r="AO60" i="8"/>
  <c r="AH70" i="8"/>
  <c r="AW231" i="8"/>
  <c r="AT86" i="8"/>
  <c r="L86" i="8"/>
  <c r="AZ231" i="8"/>
  <c r="R67" i="8"/>
  <c r="AK82" i="8"/>
  <c r="AO81" i="8"/>
  <c r="AK22" i="8"/>
  <c r="AW252" i="8"/>
  <c r="AB74" i="8"/>
  <c r="AC74" i="8"/>
  <c r="P85" i="8"/>
  <c r="V230" i="8"/>
  <c r="L80" i="8"/>
  <c r="M69" i="8"/>
  <c r="U82" i="8"/>
  <c r="AC11" i="8"/>
  <c r="M98" i="8"/>
  <c r="AL98" i="8"/>
  <c r="AG99" i="8"/>
  <c r="H74" i="8"/>
  <c r="Q86" i="8"/>
  <c r="N67" i="8"/>
  <c r="AO87" i="8"/>
  <c r="BB77" i="8"/>
  <c r="N69" i="8"/>
  <c r="AH27" i="8"/>
  <c r="T74" i="8"/>
  <c r="BA61" i="8"/>
  <c r="T67" i="8"/>
  <c r="AG61" i="8"/>
  <c r="AW62" i="8"/>
  <c r="AN95" i="8"/>
  <c r="AC209" i="8"/>
  <c r="L82" i="8"/>
  <c r="AW61" i="8"/>
  <c r="AF252" i="8"/>
  <c r="AN99" i="8"/>
  <c r="AD79" i="8"/>
  <c r="L81" i="8"/>
  <c r="X231" i="8"/>
  <c r="AK202" i="8"/>
  <c r="Z86" i="8"/>
  <c r="M70" i="8"/>
  <c r="P88" i="8"/>
  <c r="AV67" i="8"/>
  <c r="AT82" i="8"/>
  <c r="M231" i="8"/>
  <c r="AV96" i="8"/>
  <c r="AN29" i="8"/>
  <c r="AW74" i="8"/>
  <c r="AX229" i="8"/>
  <c r="AG22" i="8"/>
  <c r="AV228" i="8"/>
  <c r="R69" i="8"/>
  <c r="Z75" i="8"/>
  <c r="AP214" i="8"/>
  <c r="AR217" i="8"/>
  <c r="AV229" i="8"/>
  <c r="H69" i="8"/>
  <c r="AC229" i="8"/>
  <c r="Y217" i="8"/>
  <c r="BA220" i="8"/>
  <c r="AF203" i="8"/>
  <c r="X75" i="8"/>
  <c r="AL204" i="8"/>
  <c r="AR89" i="8"/>
  <c r="AZ236" i="8"/>
  <c r="BA225" i="8"/>
  <c r="AD242" i="8"/>
  <c r="H231" i="8"/>
  <c r="R81" i="8"/>
  <c r="Q83" i="8"/>
  <c r="AK60" i="8"/>
  <c r="Y213" i="8"/>
  <c r="Z209" i="8"/>
  <c r="I22" i="8"/>
  <c r="AF74" i="8"/>
  <c r="N230" i="8"/>
  <c r="AO95" i="8"/>
  <c r="L230" i="8"/>
  <c r="AZ70" i="8"/>
  <c r="AF40" i="8"/>
  <c r="AL87" i="8"/>
  <c r="AW68" i="8"/>
  <c r="BA80" i="8"/>
  <c r="AH81" i="8"/>
  <c r="AL225" i="8"/>
  <c r="AD226" i="8"/>
  <c r="AP211" i="8"/>
  <c r="AN28" i="8"/>
  <c r="AH203" i="8"/>
  <c r="AB238" i="8"/>
  <c r="AR67" i="8"/>
  <c r="AW224" i="8"/>
  <c r="AP204" i="8"/>
  <c r="I88" i="8"/>
  <c r="BB39" i="8"/>
  <c r="AX94" i="8"/>
  <c r="L214" i="8"/>
  <c r="AC237" i="8"/>
  <c r="AZ230" i="8"/>
  <c r="H81" i="8"/>
  <c r="AN86" i="8"/>
  <c r="AK204" i="8"/>
  <c r="AC227" i="8"/>
  <c r="D28" i="559"/>
  <c r="AC29" i="8"/>
  <c r="AW239" i="8"/>
  <c r="BB84" i="8"/>
  <c r="AB104" i="8"/>
  <c r="AC252" i="8"/>
  <c r="T40" i="8"/>
  <c r="V81" i="8"/>
  <c r="AN80" i="8"/>
  <c r="AX220" i="8"/>
  <c r="AL95" i="8"/>
  <c r="AZ28" i="8"/>
  <c r="AG227" i="8"/>
  <c r="AZ242" i="8"/>
  <c r="H228" i="8"/>
  <c r="AV29" i="8"/>
  <c r="T83" i="8"/>
  <c r="AL211" i="8"/>
  <c r="AO104" i="8"/>
  <c r="T213" i="8"/>
  <c r="AG226" i="8"/>
  <c r="BA86" i="8"/>
  <c r="BB232" i="8"/>
  <c r="BA232" i="8"/>
  <c r="BB216" i="8"/>
  <c r="AB222" i="8"/>
  <c r="AK81" i="8"/>
  <c r="AW203" i="8"/>
  <c r="AL89" i="8"/>
  <c r="AC242" i="8"/>
  <c r="AD240" i="8"/>
  <c r="AF11" i="8"/>
  <c r="AZ202" i="8"/>
  <c r="AX70" i="8"/>
  <c r="I211" i="8"/>
  <c r="T22" i="8"/>
  <c r="AX104" i="8"/>
  <c r="D22" i="564"/>
  <c r="AJ231" i="8"/>
  <c r="D98" i="561"/>
  <c r="V241" i="8"/>
  <c r="H217" i="8"/>
  <c r="N83" i="8"/>
  <c r="AO203" i="8"/>
  <c r="BA236" i="8"/>
  <c r="H70" i="8"/>
  <c r="AV99" i="8"/>
  <c r="AP224" i="8"/>
  <c r="AV239" i="8"/>
  <c r="AG69" i="8"/>
  <c r="BA222" i="8"/>
  <c r="X86" i="8"/>
  <c r="H227" i="8"/>
  <c r="R211" i="8"/>
  <c r="AT223" i="8"/>
  <c r="BA240" i="8"/>
  <c r="P86" i="8"/>
  <c r="AB70" i="8"/>
  <c r="R218" i="8"/>
  <c r="AF222" i="8"/>
  <c r="AK218" i="8"/>
  <c r="AZ220" i="8"/>
  <c r="AD67" i="8"/>
  <c r="Q98" i="8"/>
  <c r="J85" i="8"/>
  <c r="AP223" i="8"/>
  <c r="BA203" i="8"/>
  <c r="AT209" i="8"/>
  <c r="L218" i="8"/>
  <c r="R228" i="8"/>
  <c r="D77" i="563"/>
  <c r="AK45" i="8"/>
  <c r="BA60" i="8"/>
  <c r="AR202" i="8"/>
  <c r="U212" i="8"/>
  <c r="U209" i="8"/>
  <c r="AK205" i="8"/>
  <c r="BB83" i="8"/>
  <c r="AX260" i="8"/>
  <c r="AK270" i="8"/>
  <c r="AK271" i="8"/>
  <c r="AR270" i="8"/>
  <c r="AD261" i="8"/>
  <c r="D27" i="559"/>
  <c r="D211" i="563"/>
  <c r="Q209" i="8"/>
  <c r="J29" i="8"/>
  <c r="D202" i="563"/>
  <c r="L70" i="8"/>
  <c r="AK97" i="8"/>
  <c r="BA229" i="8"/>
  <c r="BB89" i="8"/>
  <c r="AO216" i="8"/>
  <c r="Y224" i="8"/>
  <c r="AJ243" i="8"/>
  <c r="AJ271" i="8"/>
  <c r="D212" i="559"/>
  <c r="AZ261" i="8"/>
  <c r="D88" i="560"/>
  <c r="AD270" i="8"/>
  <c r="AK98" i="8"/>
  <c r="M226" i="8"/>
  <c r="AW205" i="8"/>
  <c r="D84" i="562"/>
  <c r="BB210" i="8"/>
  <c r="V222" i="8"/>
  <c r="Y202" i="8"/>
  <c r="Y218" i="8"/>
  <c r="AJ81" i="8"/>
  <c r="AT259" i="8"/>
  <c r="AC260" i="8"/>
  <c r="AC83" i="8"/>
  <c r="AJ205" i="8"/>
  <c r="AC223" i="8"/>
  <c r="D80" i="561"/>
  <c r="AZ218" i="8"/>
  <c r="J218" i="8"/>
  <c r="X27" i="8"/>
  <c r="AC89" i="8"/>
  <c r="Q226" i="8"/>
  <c r="Y27" i="8"/>
  <c r="L225" i="8"/>
  <c r="AT271" i="8"/>
  <c r="D220" i="559"/>
  <c r="AP216" i="8"/>
  <c r="D98" i="559"/>
  <c r="AN241" i="8"/>
  <c r="AX98" i="8"/>
  <c r="M230" i="8"/>
  <c r="AV242" i="8"/>
  <c r="AZ210" i="8"/>
  <c r="D88" i="563"/>
  <c r="AV218" i="8"/>
  <c r="AF240" i="8"/>
  <c r="AR259" i="8"/>
  <c r="AF271" i="8"/>
  <c r="AF215" i="8"/>
  <c r="AP240" i="8"/>
  <c r="AW243" i="8"/>
  <c r="AB97" i="8"/>
  <c r="AO89" i="8"/>
  <c r="U226" i="8"/>
  <c r="AT217" i="8"/>
  <c r="M86" i="8"/>
  <c r="AH228" i="8"/>
  <c r="AH214" i="8"/>
  <c r="AH209" i="8"/>
  <c r="M223" i="8"/>
  <c r="P21" i="8"/>
  <c r="AT241" i="8"/>
  <c r="D85" i="562"/>
  <c r="AJ214" i="8"/>
  <c r="X230" i="8"/>
  <c r="AG21" i="8"/>
  <c r="D82" i="559"/>
  <c r="V74" i="8"/>
  <c r="AC261" i="8"/>
  <c r="AT260" i="8"/>
  <c r="AT110" i="8"/>
  <c r="AS273" i="8"/>
  <c r="AL271" i="8"/>
  <c r="D218" i="560"/>
  <c r="AN72" i="8"/>
  <c r="X210" i="8"/>
  <c r="AO242" i="8"/>
  <c r="AG214" i="8"/>
  <c r="D98" i="562"/>
  <c r="AV73" i="8"/>
  <c r="AN67" i="8"/>
  <c r="AD147" i="8"/>
  <c r="AP228" i="8"/>
  <c r="AL224" i="8"/>
  <c r="AV273" i="8"/>
  <c r="AH261" i="8"/>
  <c r="BB273" i="8"/>
  <c r="AF259" i="8"/>
  <c r="AN270" i="8"/>
  <c r="AK258" i="8"/>
  <c r="I83" i="8"/>
  <c r="AK21" i="8"/>
  <c r="P70" i="8"/>
  <c r="AH75" i="8"/>
  <c r="I209" i="8"/>
  <c r="U40" i="8"/>
  <c r="Q28" i="8"/>
  <c r="Q213" i="8"/>
  <c r="AB81" i="8"/>
  <c r="AO99" i="8"/>
  <c r="V87" i="8"/>
  <c r="AL80" i="8"/>
  <c r="AS86" i="8"/>
  <c r="X98" i="8"/>
  <c r="AJ86" i="8"/>
  <c r="D67" i="561"/>
  <c r="R21" i="8"/>
  <c r="AR73" i="8"/>
  <c r="AH74" i="8"/>
  <c r="AH217" i="8"/>
  <c r="AB218" i="8"/>
  <c r="AK225" i="8"/>
  <c r="AT226" i="8"/>
  <c r="J27" i="8"/>
  <c r="AP238" i="8"/>
  <c r="AW83" i="8"/>
  <c r="AJ225" i="8"/>
  <c r="BB241" i="8"/>
  <c r="AZ77" i="8"/>
  <c r="AK79" i="8"/>
  <c r="AL226" i="8"/>
  <c r="AL99" i="8"/>
  <c r="AL69" i="8"/>
  <c r="X39" i="8"/>
  <c r="AG241" i="8"/>
  <c r="H220" i="8"/>
  <c r="AG147" i="8"/>
  <c r="AZ88" i="8"/>
  <c r="AW202" i="8"/>
  <c r="T226" i="8"/>
  <c r="AR29" i="8"/>
  <c r="AV40" i="8"/>
  <c r="N226" i="8"/>
  <c r="AF214" i="8"/>
  <c r="D75" i="561"/>
  <c r="BA241" i="8"/>
  <c r="Y229" i="8"/>
  <c r="AT27" i="8"/>
  <c r="I67" i="8"/>
  <c r="AB45" i="8"/>
  <c r="L212" i="8"/>
  <c r="Y87" i="8"/>
  <c r="U211" i="8"/>
  <c r="AJ212" i="8"/>
  <c r="AW232" i="8"/>
  <c r="BB104" i="8"/>
  <c r="V218" i="8"/>
  <c r="BB61" i="8"/>
  <c r="BA104" i="8"/>
  <c r="BB87" i="8"/>
  <c r="Q85" i="8"/>
  <c r="AT222" i="8"/>
  <c r="AD99" i="8"/>
  <c r="AK243" i="8"/>
  <c r="AX80" i="8"/>
  <c r="N85" i="8"/>
  <c r="AK240" i="8"/>
  <c r="AL252" i="8"/>
  <c r="BB226" i="8"/>
  <c r="AC210" i="8"/>
  <c r="AS217" i="8"/>
  <c r="H222" i="8"/>
  <c r="AO204" i="8"/>
  <c r="D81" i="563"/>
  <c r="AV97" i="8"/>
  <c r="X202" i="8"/>
  <c r="L241" i="8"/>
  <c r="AT72" i="8"/>
  <c r="AJ226" i="8"/>
  <c r="AX226" i="8"/>
  <c r="H225" i="8"/>
  <c r="AR61" i="8"/>
  <c r="AK77" i="8"/>
  <c r="BB218" i="8"/>
  <c r="BA88" i="8"/>
  <c r="AV205" i="8"/>
  <c r="AT216" i="8"/>
  <c r="AW238" i="8"/>
  <c r="AG211" i="8"/>
  <c r="AD212" i="8"/>
  <c r="AF237" i="8"/>
  <c r="AK95" i="8"/>
  <c r="R210" i="8"/>
  <c r="AK61" i="8"/>
  <c r="AB229" i="8"/>
  <c r="R217" i="8"/>
  <c r="J211" i="8"/>
  <c r="D211" i="562" s="1"/>
  <c r="AJ27" i="8"/>
  <c r="AS218" i="8"/>
  <c r="H229" i="8"/>
  <c r="AX232" i="8"/>
  <c r="R68" i="8"/>
  <c r="AJ95" i="8"/>
  <c r="AW73" i="8"/>
  <c r="Y210" i="8"/>
  <c r="D231" i="561"/>
  <c r="N82" i="8"/>
  <c r="T29" i="8"/>
  <c r="AB228" i="8"/>
  <c r="AP242" i="8"/>
  <c r="AR83" i="8"/>
  <c r="AF77" i="8"/>
  <c r="AT236" i="8"/>
  <c r="Z224" i="8"/>
  <c r="AT224" i="8"/>
  <c r="AG270" i="8"/>
  <c r="AS270" i="8"/>
  <c r="AS260" i="8"/>
  <c r="D202" i="560"/>
  <c r="AN110" i="8"/>
  <c r="BB259" i="8"/>
  <c r="AZ270" i="8"/>
  <c r="AZ205" i="8"/>
  <c r="AC202" i="8"/>
  <c r="H210" i="8"/>
  <c r="AN243" i="8"/>
  <c r="Y222" i="8"/>
  <c r="T241" i="8"/>
  <c r="AN237" i="8"/>
  <c r="AX241" i="8"/>
  <c r="AZ243" i="8"/>
  <c r="AG11" i="8"/>
  <c r="AZ268" i="8"/>
  <c r="AB259" i="8"/>
  <c r="AT268" i="8"/>
  <c r="AP261" i="8"/>
  <c r="Q223" i="8"/>
  <c r="D229" i="560"/>
  <c r="AB273" i="8"/>
  <c r="Q75" i="8"/>
  <c r="D29" i="559"/>
  <c r="P227" i="8"/>
  <c r="V69" i="8"/>
  <c r="AT88" i="8"/>
  <c r="AD11" i="8"/>
  <c r="Z217" i="8"/>
  <c r="P217" i="8"/>
  <c r="AT85" i="8"/>
  <c r="AL237" i="8"/>
  <c r="D210" i="560"/>
  <c r="AF210" i="8"/>
  <c r="D81" i="559"/>
  <c r="AO241" i="8"/>
  <c r="M224" i="8"/>
  <c r="Q82" i="8"/>
  <c r="Y40" i="8"/>
  <c r="BA28" i="8"/>
  <c r="D22" i="562"/>
  <c r="AL215" i="8"/>
  <c r="X225" i="8"/>
  <c r="D210" i="561"/>
  <c r="AV259" i="8"/>
  <c r="AH237" i="8"/>
  <c r="AD227" i="8"/>
  <c r="D74" i="562"/>
  <c r="D87" i="563"/>
  <c r="AR218" i="8"/>
  <c r="AW214" i="8"/>
  <c r="AX240" i="8"/>
  <c r="X228" i="8"/>
  <c r="D68" i="560"/>
  <c r="AT89" i="8"/>
  <c r="AX259" i="8"/>
  <c r="AP39" i="8"/>
  <c r="AC216" i="8"/>
  <c r="R79" i="8"/>
  <c r="AS39" i="8"/>
  <c r="AC236" i="8"/>
  <c r="AC75" i="8"/>
  <c r="AR40" i="8"/>
  <c r="AZ86" i="8"/>
  <c r="AV240" i="8"/>
  <c r="AX238" i="8"/>
  <c r="BB86" i="8"/>
  <c r="D21" i="563"/>
  <c r="AL28" i="8"/>
  <c r="AV75" i="8"/>
  <c r="AD216" i="8"/>
  <c r="AW89" i="8"/>
  <c r="U225" i="8"/>
  <c r="AW222" i="8"/>
  <c r="AC224" i="8"/>
  <c r="AP205" i="8"/>
  <c r="BA239" i="8"/>
  <c r="AB268" i="8"/>
  <c r="AW268" i="8"/>
  <c r="AO270" i="8"/>
  <c r="AF273" i="8"/>
  <c r="D220" i="564"/>
  <c r="AO210" i="8"/>
  <c r="AH238" i="8"/>
  <c r="AJ87" i="8"/>
  <c r="D21" i="559"/>
  <c r="AC212" i="8"/>
  <c r="AL243" i="8"/>
  <c r="D228" i="564"/>
  <c r="AL214" i="8"/>
  <c r="AH232" i="8"/>
  <c r="AF229" i="8"/>
  <c r="AD259" i="8"/>
  <c r="D218" i="559"/>
  <c r="AR268" i="8"/>
  <c r="D241" i="563"/>
  <c r="AV110" i="8"/>
  <c r="BB271" i="8"/>
  <c r="AJ258" i="8"/>
  <c r="AO258" i="8"/>
  <c r="AP81" i="8"/>
  <c r="AO213" i="8"/>
  <c r="R231" i="8"/>
  <c r="M209" i="8"/>
  <c r="AL62" i="8"/>
  <c r="AT147" i="8"/>
  <c r="J67" i="8"/>
  <c r="D67" i="562" s="1"/>
  <c r="AO68" i="8"/>
  <c r="AB231" i="8"/>
  <c r="AJ82" i="8"/>
  <c r="X83" i="8"/>
  <c r="AZ39" i="8"/>
  <c r="N74" i="8"/>
  <c r="V217" i="8"/>
  <c r="AK74" i="8"/>
  <c r="AL229" i="8"/>
  <c r="N214" i="8"/>
  <c r="AB99" i="8"/>
  <c r="L202" i="8"/>
  <c r="N79" i="8"/>
  <c r="AN252" i="8"/>
  <c r="AR211" i="8"/>
  <c r="M217" i="8"/>
  <c r="AC72" i="8"/>
  <c r="AD204" i="8"/>
  <c r="AX96" i="8"/>
  <c r="Z227" i="8"/>
  <c r="AR204" i="8"/>
  <c r="AS22" i="8"/>
  <c r="AW226" i="8"/>
  <c r="AH205" i="8"/>
  <c r="AC80" i="8"/>
  <c r="T39" i="8"/>
  <c r="AL74" i="8"/>
  <c r="AX217" i="8"/>
  <c r="AH226" i="8"/>
  <c r="D67" i="560"/>
  <c r="U210" i="8"/>
  <c r="M212" i="8"/>
  <c r="AW225" i="8"/>
  <c r="AC85" i="8"/>
  <c r="AP131" i="8"/>
  <c r="AW218" i="8"/>
  <c r="BA231" i="8"/>
  <c r="AH240" i="8"/>
  <c r="AW229" i="8"/>
  <c r="L222" i="8"/>
  <c r="AJ73" i="8"/>
  <c r="AJ240" i="8"/>
  <c r="L209" i="8"/>
  <c r="AS89" i="8"/>
  <c r="AK83" i="8"/>
  <c r="AH252" i="8"/>
  <c r="M220" i="8"/>
  <c r="AP236" i="8"/>
  <c r="AT240" i="8"/>
  <c r="AC97" i="8"/>
  <c r="Z222" i="8"/>
  <c r="AX67" i="8"/>
  <c r="AO211" i="8"/>
  <c r="AT93" i="8"/>
  <c r="I229" i="8"/>
  <c r="Z77" i="8"/>
  <c r="AW242" i="8"/>
  <c r="AW97" i="8"/>
  <c r="D213" i="561"/>
  <c r="J228" i="8"/>
  <c r="AW94" i="8"/>
  <c r="Q222" i="8"/>
  <c r="AK224" i="8"/>
  <c r="X213" i="8"/>
  <c r="AJ218" i="8"/>
  <c r="AD205" i="8"/>
  <c r="V85" i="8"/>
  <c r="BA131" i="8"/>
  <c r="AS27" i="8"/>
  <c r="AZ240" i="8"/>
  <c r="AG86" i="8"/>
  <c r="AF243" i="8"/>
  <c r="AN236" i="8"/>
  <c r="AR212" i="8"/>
  <c r="R209" i="8"/>
  <c r="AW211" i="8"/>
  <c r="BA242" i="8"/>
  <c r="Q225" i="8"/>
  <c r="BB21" i="8"/>
  <c r="AF22" i="8"/>
  <c r="N28" i="8"/>
  <c r="AD222" i="8"/>
  <c r="AH236" i="8"/>
  <c r="AB239" i="8"/>
  <c r="AT220" i="8"/>
  <c r="J225" i="8"/>
  <c r="AR81" i="8"/>
  <c r="AX227" i="8"/>
  <c r="AB89" i="8"/>
  <c r="AV223" i="8"/>
  <c r="AD131" i="8"/>
  <c r="AS215" i="8"/>
  <c r="AB93" i="8"/>
  <c r="AH220" i="8"/>
  <c r="AG94" i="8"/>
  <c r="AD232" i="8"/>
  <c r="AX202" i="8"/>
  <c r="AK69" i="8"/>
  <c r="V67" i="8"/>
  <c r="Y220" i="8"/>
  <c r="AB40" i="8"/>
  <c r="AK232" i="8"/>
  <c r="AJ62" i="8"/>
  <c r="M222" i="8"/>
  <c r="AK217" i="8"/>
  <c r="AF242" i="8"/>
  <c r="R39" i="8"/>
  <c r="BB237" i="8"/>
  <c r="AT273" i="8"/>
  <c r="AK259" i="8"/>
  <c r="AJ268" i="8"/>
  <c r="AO260" i="8"/>
  <c r="AS261" i="8"/>
  <c r="AK260" i="8"/>
  <c r="AJ217" i="8"/>
  <c r="L39" i="8"/>
  <c r="AL228" i="8"/>
  <c r="T217" i="8"/>
  <c r="AR70" i="8"/>
  <c r="AL216" i="8"/>
  <c r="Q212" i="8"/>
  <c r="D87" i="559"/>
  <c r="AG80" i="8"/>
  <c r="M218" i="8"/>
  <c r="D40" i="559"/>
  <c r="AF110" i="8"/>
  <c r="AN261" i="8"/>
  <c r="AH45" i="8"/>
  <c r="AO237" i="8"/>
  <c r="AH268" i="8"/>
  <c r="AJ259" i="8"/>
  <c r="AT97" i="8"/>
  <c r="AF239" i="8"/>
  <c r="AG89" i="8"/>
  <c r="AJ203" i="8"/>
  <c r="AZ227" i="8"/>
  <c r="L226" i="8"/>
  <c r="AD211" i="8"/>
  <c r="AS229" i="8"/>
  <c r="AP218" i="8"/>
  <c r="AF227" i="8"/>
  <c r="AG268" i="8"/>
  <c r="D228" i="562"/>
  <c r="I210" i="8"/>
  <c r="D75" i="560"/>
  <c r="Q220" i="8"/>
  <c r="AS94" i="8"/>
  <c r="Q21" i="8"/>
  <c r="AK99" i="8"/>
  <c r="AB202" i="8"/>
  <c r="AR74" i="8"/>
  <c r="AR84" i="8"/>
  <c r="AW60" i="8"/>
  <c r="AO40" i="8"/>
  <c r="AL202" i="8"/>
  <c r="Z98" i="8"/>
  <c r="H80" i="8"/>
  <c r="Q84" i="8"/>
  <c r="AB237" i="8"/>
  <c r="AS223" i="8"/>
  <c r="L22" i="8"/>
  <c r="AZ29" i="8"/>
  <c r="AD243" i="8"/>
  <c r="AF28" i="8"/>
  <c r="Q230" i="8"/>
  <c r="V21" i="8"/>
  <c r="AR205" i="8"/>
  <c r="M228" i="8"/>
  <c r="AK211" i="8"/>
  <c r="BB88" i="8"/>
  <c r="AS99" i="8"/>
  <c r="AG242" i="8"/>
  <c r="AH241" i="8"/>
  <c r="AR224" i="8"/>
  <c r="BB205" i="8"/>
  <c r="J81" i="8"/>
  <c r="AD223" i="8"/>
  <c r="AW209" i="8"/>
  <c r="D28" i="560"/>
  <c r="Z84" i="8"/>
  <c r="BA11" i="8"/>
  <c r="AH77" i="8"/>
  <c r="AX212" i="8"/>
  <c r="AO224" i="8"/>
  <c r="M22" i="8"/>
  <c r="AF226" i="8"/>
  <c r="AC213" i="8"/>
  <c r="AG74" i="8"/>
  <c r="M28" i="8"/>
  <c r="X68" i="8"/>
  <c r="AG229" i="8"/>
  <c r="BB97" i="8"/>
  <c r="BB217" i="8"/>
  <c r="AH67" i="8"/>
  <c r="J28" i="8"/>
  <c r="AK231" i="8"/>
  <c r="AN227" i="8"/>
  <c r="AP73" i="8"/>
  <c r="AR85" i="8"/>
  <c r="AR230" i="8"/>
  <c r="BB67" i="8"/>
  <c r="AV203" i="8"/>
  <c r="AT215" i="8"/>
  <c r="BA218" i="8"/>
  <c r="U85" i="8"/>
  <c r="D85" i="559" s="1"/>
  <c r="J83" i="8"/>
  <c r="AZ75" i="8"/>
  <c r="P80" i="8"/>
  <c r="R225" i="8"/>
  <c r="D225" i="560" s="1"/>
  <c r="D230" i="561"/>
  <c r="D83" i="563"/>
  <c r="AC214" i="8"/>
  <c r="AN21" i="8"/>
  <c r="AP237" i="8"/>
  <c r="J210" i="8"/>
  <c r="D210" i="562" s="1"/>
  <c r="AH223" i="8"/>
  <c r="U222" i="8"/>
  <c r="AC205" i="8"/>
  <c r="P84" i="8"/>
  <c r="H214" i="8"/>
  <c r="BA77" i="8"/>
  <c r="AH95" i="8"/>
  <c r="AD28" i="8"/>
  <c r="AS211" i="8"/>
  <c r="AF220" i="8"/>
  <c r="AP99" i="8"/>
  <c r="D22" i="563"/>
  <c r="AG224" i="8"/>
  <c r="AV28" i="8"/>
  <c r="H224" i="8"/>
  <c r="H209" i="8"/>
  <c r="AG210" i="8"/>
  <c r="AL68" i="8"/>
  <c r="AL205" i="8"/>
  <c r="AN222" i="8"/>
  <c r="M227" i="8"/>
  <c r="D21" i="561"/>
  <c r="AG62" i="8"/>
  <c r="AO86" i="8"/>
  <c r="AS205" i="8"/>
  <c r="H84" i="8"/>
  <c r="Z220" i="8"/>
  <c r="D27" i="564"/>
  <c r="AL84" i="8"/>
  <c r="AJ104" i="8"/>
  <c r="X226" i="8"/>
  <c r="AN96" i="8"/>
  <c r="AS75" i="8"/>
  <c r="M81" i="8"/>
  <c r="AS210" i="8"/>
  <c r="AC211" i="8"/>
  <c r="D67" i="559"/>
  <c r="Z229" i="8"/>
  <c r="T214" i="8"/>
  <c r="AC215" i="8"/>
  <c r="R223" i="8"/>
  <c r="D223" i="560" s="1"/>
  <c r="AN224" i="8"/>
  <c r="Q210" i="8"/>
  <c r="D70" i="559"/>
  <c r="AP241" i="8"/>
  <c r="AN268" i="8"/>
  <c r="AX268" i="8"/>
  <c r="D212" i="564"/>
  <c r="BB110" i="8"/>
  <c r="D223" i="561"/>
  <c r="AJ270" i="8"/>
  <c r="BB261" i="8"/>
  <c r="D69" i="563"/>
  <c r="AH94" i="8"/>
  <c r="AH239" i="8"/>
  <c r="N222" i="8"/>
  <c r="L211" i="8"/>
  <c r="AD214" i="8"/>
  <c r="L227" i="8"/>
  <c r="AT229" i="8"/>
  <c r="D81" i="562"/>
  <c r="AW271" i="8"/>
  <c r="AJ260" i="8"/>
  <c r="D211" i="560"/>
  <c r="AW236" i="8"/>
  <c r="AD110" i="8"/>
  <c r="AX270" i="8"/>
  <c r="AX110" i="8"/>
  <c r="AV212" i="8"/>
  <c r="AT227" i="8"/>
  <c r="AX89" i="8"/>
  <c r="P224" i="8"/>
  <c r="D230" i="563"/>
  <c r="AF97" i="8"/>
  <c r="AL97" i="8"/>
  <c r="AR220" i="8"/>
  <c r="AG81" i="8"/>
  <c r="AG204" i="8"/>
  <c r="AC110" i="8"/>
  <c r="AN271" i="8"/>
  <c r="AP215" i="8"/>
  <c r="AN229" i="8"/>
  <c r="AZ21" i="8"/>
  <c r="AO11" i="8"/>
  <c r="X77" i="8"/>
  <c r="J79" i="8"/>
  <c r="AC98" i="8"/>
  <c r="R29" i="8"/>
  <c r="D29" i="560" s="1"/>
  <c r="AJ239" i="8"/>
  <c r="M82" i="8"/>
  <c r="AH99" i="8"/>
  <c r="BB82" i="8"/>
  <c r="AJ61" i="8"/>
  <c r="AC40" i="8"/>
  <c r="AO239" i="8"/>
  <c r="X212" i="8"/>
  <c r="AG104" i="8"/>
  <c r="AV85" i="8"/>
  <c r="AP232" i="8"/>
  <c r="AV93" i="8"/>
  <c r="AZ89" i="8"/>
  <c r="V70" i="8"/>
  <c r="AF231" i="8"/>
  <c r="N27" i="8"/>
  <c r="AF218" i="8"/>
  <c r="AR86" i="8"/>
  <c r="I86" i="8"/>
  <c r="BA228" i="8"/>
  <c r="AN240" i="8"/>
  <c r="D28" i="564"/>
  <c r="T220" i="8"/>
  <c r="BB147" i="8"/>
  <c r="AR236" i="8"/>
  <c r="N88" i="8"/>
  <c r="AT204" i="8"/>
  <c r="AJ83" i="8"/>
  <c r="AS61" i="8"/>
  <c r="BA99" i="8"/>
  <c r="AT60" i="8"/>
  <c r="AB205" i="8"/>
  <c r="T81" i="8"/>
  <c r="AH227" i="8"/>
  <c r="AW147" i="8"/>
  <c r="AO72" i="8"/>
  <c r="AN209" i="8"/>
  <c r="N87" i="8"/>
  <c r="AW28" i="8"/>
  <c r="AZ40" i="8"/>
  <c r="AX21" i="8"/>
  <c r="BB81" i="8"/>
  <c r="AV237" i="8"/>
  <c r="AC79" i="8"/>
  <c r="AP229" i="8"/>
  <c r="AR95" i="8"/>
  <c r="AX87" i="8"/>
  <c r="AN230" i="8"/>
  <c r="AJ70" i="8"/>
  <c r="AH69" i="8"/>
  <c r="Y211" i="8"/>
  <c r="P74" i="8"/>
  <c r="BA213" i="8"/>
  <c r="D83" i="562"/>
  <c r="AZ80" i="8"/>
  <c r="P29" i="8"/>
  <c r="D69" i="564"/>
  <c r="D21" i="562"/>
  <c r="L69" i="8"/>
  <c r="AB224" i="8"/>
  <c r="AP62" i="8"/>
  <c r="AN73" i="8"/>
  <c r="D202" i="564"/>
  <c r="AL93" i="8"/>
  <c r="N227" i="8"/>
  <c r="V214" i="8"/>
  <c r="AG97" i="8"/>
  <c r="AG60" i="8"/>
  <c r="P241" i="8"/>
  <c r="AH11" i="8"/>
  <c r="Q214" i="8"/>
  <c r="J82" i="8"/>
  <c r="AK212" i="8"/>
  <c r="AG28" i="8"/>
  <c r="AR11" i="8"/>
  <c r="R241" i="8"/>
  <c r="D241" i="560" s="1"/>
  <c r="Y81" i="8"/>
  <c r="U83" i="8"/>
  <c r="AK242" i="8"/>
  <c r="AS98" i="8"/>
  <c r="AZ85" i="8"/>
  <c r="AJ29" i="8"/>
  <c r="AO225" i="8"/>
  <c r="M83" i="8"/>
  <c r="AP72" i="8"/>
  <c r="D81" i="560"/>
  <c r="AR229" i="8"/>
  <c r="AV79" i="8"/>
  <c r="P231" i="8"/>
  <c r="L83" i="8"/>
  <c r="AS104" i="8"/>
  <c r="AX211" i="8"/>
  <c r="D213" i="562"/>
  <c r="AW29" i="8"/>
  <c r="N212" i="8"/>
  <c r="AS70" i="8"/>
  <c r="AR223" i="8"/>
  <c r="AR231" i="8"/>
  <c r="AZ81" i="8"/>
  <c r="M202" i="8"/>
  <c r="Q218" i="8"/>
  <c r="AF68" i="8"/>
  <c r="AN203" i="8"/>
  <c r="D40" i="562"/>
  <c r="AS224" i="8"/>
  <c r="AB203" i="8"/>
  <c r="BA75" i="8"/>
  <c r="AV241" i="8"/>
  <c r="AT261" i="8"/>
  <c r="AB261" i="8"/>
  <c r="AP110" i="8"/>
  <c r="AX271" i="8"/>
  <c r="AH260" i="8"/>
  <c r="AS259" i="8"/>
  <c r="AL259" i="8"/>
  <c r="AR271" i="8"/>
  <c r="AT84" i="8"/>
  <c r="BB243" i="8"/>
  <c r="AR232" i="8"/>
  <c r="AV204" i="8"/>
  <c r="AP203" i="8"/>
  <c r="AH96" i="8"/>
  <c r="M214" i="8"/>
  <c r="AS242" i="8"/>
  <c r="J220" i="8"/>
  <c r="AJ131" i="8"/>
  <c r="AK229" i="8"/>
  <c r="AJ261" i="8"/>
  <c r="AO273" i="8"/>
  <c r="D214" i="561"/>
  <c r="M67" i="8"/>
  <c r="BB268" i="8"/>
  <c r="D218" i="563"/>
  <c r="AG271" i="8"/>
  <c r="AC241" i="8"/>
  <c r="BB242" i="8"/>
  <c r="AS212" i="8"/>
  <c r="AR242" i="8"/>
  <c r="AL83" i="8"/>
  <c r="AH225" i="8"/>
  <c r="AT203" i="8"/>
  <c r="U224" i="8"/>
  <c r="AB217" i="8"/>
  <c r="Y226" i="8"/>
  <c r="AX273" i="8"/>
  <c r="V231" i="8"/>
  <c r="AX242" i="8"/>
  <c r="BB222" i="8"/>
  <c r="D209" i="563"/>
  <c r="AK96" i="8"/>
  <c r="AP220" i="8"/>
  <c r="Q217" i="8"/>
  <c r="AD224" i="8"/>
  <c r="AG220" i="8"/>
  <c r="BB45" i="8"/>
  <c r="U22" i="8"/>
  <c r="AD271" i="8"/>
  <c r="P212" i="8"/>
  <c r="AG217" i="8"/>
  <c r="AF224" i="8"/>
  <c r="AJ215" i="8"/>
  <c r="AR241" i="8"/>
  <c r="X229" i="8"/>
  <c r="BB229" i="8"/>
  <c r="AX236" i="8"/>
  <c r="D82" i="560"/>
  <c r="AP239" i="8"/>
  <c r="BB60" i="8"/>
  <c r="AL261" i="8"/>
  <c r="AL260" i="8"/>
  <c r="R227" i="8"/>
  <c r="AP89" i="8"/>
  <c r="AK214" i="8"/>
  <c r="AV215" i="8"/>
  <c r="BB93" i="8"/>
  <c r="AG29" i="8"/>
  <c r="AF212" i="8"/>
  <c r="AF39" i="8"/>
  <c r="AB68" i="8"/>
  <c r="D88" i="559"/>
  <c r="D86" i="561"/>
  <c r="D74" i="561"/>
  <c r="J227" i="8"/>
  <c r="AO147" i="8"/>
  <c r="AJ98" i="8"/>
  <c r="AT45" i="8"/>
  <c r="AN89" i="8"/>
  <c r="AW217" i="8"/>
  <c r="Y209" i="8"/>
  <c r="AC203" i="8"/>
  <c r="D22" i="561"/>
  <c r="AF260" i="8"/>
  <c r="AD268" i="8"/>
  <c r="AG261" i="8"/>
  <c r="AP260" i="8"/>
  <c r="D77" i="561"/>
  <c r="U241" i="8"/>
  <c r="AH97" i="8"/>
  <c r="AP104" i="8"/>
  <c r="J222" i="8"/>
  <c r="AP67" i="8"/>
  <c r="BB214" i="8"/>
  <c r="X220" i="8"/>
  <c r="AV216" i="8"/>
  <c r="AG215" i="8"/>
  <c r="AZ214" i="8"/>
  <c r="AW220" i="8"/>
  <c r="AV271" i="8"/>
  <c r="D212" i="561"/>
  <c r="AL270" i="8"/>
  <c r="BA95" i="8"/>
  <c r="AS231" i="8"/>
  <c r="P82" i="8"/>
  <c r="X84" i="8"/>
  <c r="AS202" i="8"/>
  <c r="AR96" i="8"/>
  <c r="AL72" i="8"/>
  <c r="AO29" i="8"/>
  <c r="AC230" i="8"/>
  <c r="U80" i="8"/>
  <c r="D80" i="559" s="1"/>
  <c r="AT81" i="8"/>
  <c r="AD86" i="8"/>
  <c r="AP98" i="8"/>
  <c r="AO223" i="8"/>
  <c r="AN131" i="8"/>
  <c r="AK239" i="8"/>
  <c r="Y74" i="8"/>
  <c r="AS95" i="8"/>
  <c r="AR77" i="8"/>
  <c r="AD220" i="8"/>
  <c r="D79" i="562"/>
  <c r="AG243" i="8"/>
  <c r="D29" i="564"/>
  <c r="AK230" i="8"/>
  <c r="AS220" i="8"/>
  <c r="AD218" i="8"/>
  <c r="N209" i="8"/>
  <c r="D209" i="561" s="1"/>
  <c r="BB224" i="8"/>
  <c r="Q228" i="8"/>
  <c r="T21" i="8"/>
  <c r="D218" i="564"/>
  <c r="AJ28" i="8"/>
  <c r="U229" i="8"/>
  <c r="D229" i="559" s="1"/>
  <c r="AF67" i="8"/>
  <c r="AR228" i="8"/>
  <c r="AX213" i="8"/>
  <c r="U79" i="8"/>
  <c r="D79" i="559" s="1"/>
  <c r="T228" i="8"/>
  <c r="I80" i="8"/>
  <c r="AS203" i="8"/>
  <c r="AP213" i="8"/>
  <c r="V77" i="8"/>
  <c r="P83" i="8"/>
  <c r="AC81" i="8"/>
  <c r="AS80" i="8"/>
  <c r="T69" i="8"/>
  <c r="Z211" i="8"/>
  <c r="AL131" i="8"/>
  <c r="Z214" i="8"/>
  <c r="AG202" i="8"/>
  <c r="X224" i="8"/>
  <c r="AK70" i="8"/>
  <c r="BA69" i="8"/>
  <c r="AC22" i="8"/>
  <c r="P210" i="8"/>
  <c r="AB252" i="8"/>
  <c r="AB98" i="8"/>
  <c r="AC225" i="8"/>
  <c r="AD27" i="8"/>
  <c r="AZ241" i="8"/>
  <c r="AF60" i="8"/>
  <c r="AF236" i="8"/>
  <c r="AN204" i="8"/>
  <c r="AN238" i="8"/>
  <c r="D39" i="561"/>
  <c r="AS216" i="8"/>
  <c r="AG218" i="8"/>
  <c r="X28" i="8"/>
  <c r="AL60" i="8"/>
  <c r="AL70" i="8"/>
  <c r="L67" i="8"/>
  <c r="D74" i="559"/>
  <c r="BB40" i="8"/>
  <c r="T28" i="8"/>
  <c r="AV227" i="8"/>
  <c r="Q202" i="8"/>
  <c r="AV77" i="8"/>
  <c r="AZ27" i="8"/>
  <c r="AZ94" i="8"/>
  <c r="AL61" i="8"/>
  <c r="AR21" i="8"/>
  <c r="AO236" i="8"/>
  <c r="AO222" i="8"/>
  <c r="AR28" i="8"/>
  <c r="AB241" i="8"/>
  <c r="H40" i="8"/>
  <c r="Q241" i="8"/>
  <c r="AW230" i="8"/>
  <c r="AX225" i="8"/>
  <c r="D79" i="561"/>
  <c r="AX205" i="8"/>
  <c r="AZ217" i="8"/>
  <c r="AC239" i="8"/>
  <c r="AS68" i="8"/>
  <c r="AW99" i="8"/>
  <c r="BA29" i="8"/>
  <c r="V83" i="8"/>
  <c r="AS204" i="8"/>
  <c r="BA215" i="8"/>
  <c r="Q87" i="8"/>
  <c r="L68" i="8"/>
  <c r="AR131" i="8"/>
  <c r="AJ204" i="8"/>
  <c r="AK29" i="8"/>
  <c r="AJ45" i="8"/>
  <c r="AJ224" i="8"/>
  <c r="N70" i="8"/>
  <c r="AW212" i="8"/>
  <c r="I223" i="8"/>
  <c r="R27" i="8"/>
  <c r="AD98" i="8"/>
  <c r="AO98" i="8"/>
  <c r="P225" i="8"/>
  <c r="X214" i="8"/>
  <c r="D241" i="561"/>
  <c r="AC270" i="8"/>
  <c r="D220" i="560"/>
  <c r="AR273" i="8"/>
  <c r="BA271" i="8"/>
  <c r="AC259" i="8"/>
  <c r="AK268" i="8"/>
  <c r="AR238" i="8"/>
  <c r="AG205" i="8"/>
  <c r="AL239" i="8"/>
  <c r="R222" i="8"/>
  <c r="D82" i="562"/>
  <c r="Q211" i="8"/>
  <c r="AT22" i="8"/>
  <c r="AR22" i="8"/>
  <c r="BB94" i="8"/>
  <c r="Z22" i="8"/>
  <c r="AN22" i="8"/>
  <c r="AN81" i="8"/>
  <c r="Z40" i="8"/>
  <c r="AO70" i="8"/>
  <c r="J231" i="8"/>
  <c r="D231" i="562" s="1"/>
  <c r="AV82" i="8"/>
  <c r="AV84" i="8"/>
  <c r="V98" i="8"/>
  <c r="AG40" i="8"/>
  <c r="Z226" i="8"/>
  <c r="AB240" i="8"/>
  <c r="N220" i="8"/>
  <c r="D220" i="561" s="1"/>
  <c r="AS239" i="8"/>
  <c r="N225" i="8"/>
  <c r="AX73" i="8"/>
  <c r="BA210" i="8"/>
  <c r="D75" i="562"/>
  <c r="AV62" i="8"/>
  <c r="AS97" i="8"/>
  <c r="AC95" i="8"/>
  <c r="AF241" i="8"/>
  <c r="BA217" i="8"/>
  <c r="Z29" i="8"/>
  <c r="AG213" i="8"/>
  <c r="AC217" i="8"/>
  <c r="AT29" i="8"/>
  <c r="AH104" i="8"/>
  <c r="AL29" i="8"/>
  <c r="M80" i="8"/>
  <c r="P223" i="8"/>
  <c r="AR215" i="8"/>
  <c r="AT243" i="8"/>
  <c r="Y22" i="8"/>
  <c r="AV11" i="8"/>
  <c r="X74" i="8"/>
  <c r="AV89" i="8"/>
  <c r="AW88" i="8"/>
  <c r="AN94" i="8"/>
  <c r="AS228" i="8"/>
  <c r="AB29" i="8"/>
  <c r="AT131" i="8"/>
  <c r="AB69" i="8"/>
  <c r="X227" i="8"/>
  <c r="Q227" i="8"/>
  <c r="AX228" i="8"/>
  <c r="I217" i="8"/>
  <c r="AK104" i="8"/>
  <c r="AN79" i="8"/>
  <c r="AL40" i="8"/>
  <c r="V224" i="8"/>
  <c r="T211" i="8"/>
  <c r="AF75" i="8"/>
  <c r="AG27" i="8"/>
  <c r="AT205" i="8"/>
  <c r="Y212" i="8"/>
  <c r="AO214" i="8"/>
  <c r="M210" i="8"/>
  <c r="AT96" i="8"/>
  <c r="Q22" i="8"/>
  <c r="AG212" i="8"/>
  <c r="AB131" i="8"/>
  <c r="AP147" i="8"/>
  <c r="AW40" i="8"/>
  <c r="AZ104" i="8"/>
  <c r="AW21" i="8"/>
  <c r="AL212" i="8"/>
  <c r="AV70" i="8"/>
  <c r="AL81" i="8"/>
  <c r="AB226" i="8"/>
  <c r="AW98" i="8"/>
  <c r="AS243" i="8"/>
  <c r="AL27" i="8"/>
  <c r="AH229" i="8"/>
  <c r="AT104" i="8"/>
  <c r="I213" i="8"/>
  <c r="D213" i="563" s="1"/>
  <c r="T202" i="8"/>
  <c r="BB73" i="8"/>
  <c r="AL227" i="8"/>
  <c r="X218" i="8"/>
  <c r="AX39" i="8"/>
  <c r="AN82" i="8"/>
  <c r="AF62" i="8"/>
  <c r="AR68" i="8"/>
  <c r="U230" i="8"/>
  <c r="D83" i="560"/>
  <c r="V86" i="8"/>
  <c r="AZ97" i="8"/>
  <c r="AX210" i="8"/>
  <c r="AC61" i="8"/>
  <c r="AD85" i="8"/>
  <c r="AD60" i="8"/>
  <c r="AF216" i="8"/>
  <c r="AV213" i="8"/>
  <c r="R77" i="8"/>
  <c r="D77" i="560" s="1"/>
  <c r="AF94" i="8"/>
  <c r="I85" i="8"/>
  <c r="D209" i="560"/>
  <c r="AL203" i="8"/>
  <c r="U228" i="8"/>
  <c r="Z218" i="8"/>
  <c r="BA79" i="8"/>
  <c r="Y98" i="8"/>
  <c r="AZ74" i="8"/>
  <c r="AL45" i="8"/>
  <c r="AZ61" i="8"/>
  <c r="AR75" i="8"/>
  <c r="AJ238" i="8"/>
  <c r="BB96" i="8"/>
  <c r="AJ210" i="8"/>
  <c r="BB238" i="8"/>
  <c r="AS271" i="8"/>
  <c r="BA268" i="8"/>
  <c r="D212" i="562"/>
  <c r="AL110" i="8"/>
  <c r="D211" i="559"/>
  <c r="BA212" i="8"/>
  <c r="X21" i="8"/>
  <c r="Q40" i="8"/>
  <c r="AL241" i="8"/>
  <c r="J229" i="8"/>
  <c r="V220" i="8"/>
  <c r="T212" i="8"/>
  <c r="AL232" i="8"/>
  <c r="AG216" i="8"/>
  <c r="D87" i="561"/>
  <c r="AV226" i="8"/>
  <c r="AO227" i="8"/>
  <c r="D217" i="562"/>
  <c r="AW273" i="8"/>
  <c r="D220" i="563"/>
  <c r="AL273" i="8"/>
  <c r="AN69" i="8"/>
  <c r="D211" i="564"/>
  <c r="D227" i="564"/>
  <c r="AS67" i="8"/>
  <c r="AB215" i="8"/>
  <c r="AV217" i="8"/>
  <c r="L98" i="8"/>
  <c r="M241" i="8"/>
  <c r="AL236" i="8"/>
  <c r="AC220" i="8"/>
  <c r="V227" i="8"/>
  <c r="AH202" i="8"/>
  <c r="AH243" i="8"/>
  <c r="D21" i="560"/>
  <c r="D220" i="562"/>
  <c r="AX216" i="8"/>
  <c r="U214" i="8"/>
  <c r="AS241" i="8"/>
  <c r="I84" i="8"/>
  <c r="D84" i="563" s="1"/>
  <c r="I98" i="8"/>
  <c r="D98" i="563" s="1"/>
  <c r="AD230" i="8"/>
  <c r="AP68" i="8"/>
  <c r="AD88" i="8"/>
  <c r="Y39" i="8"/>
  <c r="AL104" i="8"/>
  <c r="AX86" i="8"/>
  <c r="H87" i="8"/>
  <c r="Z82" i="8"/>
  <c r="U75" i="8"/>
  <c r="AL75" i="8"/>
  <c r="BB202" i="8"/>
  <c r="AJ147" i="8"/>
  <c r="AW131" i="8"/>
  <c r="N84" i="8"/>
  <c r="D98" i="564"/>
  <c r="AL73" i="8"/>
  <c r="AZ225" i="8"/>
  <c r="AK227" i="8"/>
  <c r="Z228" i="8"/>
  <c r="I224" i="8"/>
  <c r="D224" i="563" s="1"/>
  <c r="AN239" i="8"/>
  <c r="BA85" i="8"/>
  <c r="D68" i="562"/>
  <c r="AX239" i="8"/>
  <c r="AP77" i="8"/>
  <c r="J80" i="8"/>
  <c r="AR82" i="8"/>
  <c r="AL213" i="8"/>
  <c r="AC68" i="8"/>
  <c r="AS45" i="8"/>
  <c r="AT242" i="8"/>
  <c r="BB204" i="8"/>
  <c r="AD215" i="8"/>
  <c r="U217" i="8"/>
  <c r="V68" i="8"/>
  <c r="AC243" i="8"/>
  <c r="AV243" i="8"/>
  <c r="AB225" i="8"/>
  <c r="AD39" i="8"/>
  <c r="L28" i="8"/>
  <c r="AT28" i="8"/>
  <c r="AT40" i="8"/>
  <c r="AF89" i="8"/>
  <c r="AV209" i="8"/>
  <c r="N217" i="8"/>
  <c r="D217" i="561" s="1"/>
  <c r="R214" i="8"/>
  <c r="V226" i="8"/>
  <c r="BA82" i="8"/>
  <c r="N224" i="8"/>
  <c r="AJ39" i="8"/>
  <c r="AW82" i="8"/>
  <c r="Q39" i="8"/>
  <c r="AH210" i="8"/>
  <c r="AJ77" i="8"/>
  <c r="T85" i="8"/>
  <c r="D86" i="563"/>
  <c r="AF83" i="8"/>
  <c r="AO97" i="8"/>
  <c r="AJ227" i="8"/>
  <c r="AB223" i="8"/>
  <c r="AN214" i="8"/>
  <c r="AX224" i="8"/>
  <c r="AD217" i="8"/>
  <c r="R226" i="8"/>
  <c r="AW67" i="8"/>
  <c r="AZ84" i="8"/>
  <c r="AW93" i="8"/>
  <c r="AJ241" i="8"/>
  <c r="AO84" i="8"/>
  <c r="R213" i="8"/>
  <c r="BA227" i="8"/>
  <c r="H241" i="8"/>
  <c r="AL210" i="8"/>
  <c r="N211" i="8"/>
  <c r="BA81" i="8"/>
  <c r="Y69" i="8"/>
  <c r="P39" i="8"/>
  <c r="AT214" i="8"/>
  <c r="AX22" i="8"/>
  <c r="H85" i="8"/>
  <c r="AH89" i="8"/>
  <c r="H88" i="8"/>
  <c r="T229" i="8"/>
  <c r="AB39" i="8"/>
  <c r="T227" i="8"/>
  <c r="AF204" i="8"/>
  <c r="AW104" i="8"/>
  <c r="AG240" i="8"/>
  <c r="AZ239" i="8"/>
  <c r="AT237" i="8"/>
  <c r="AF21" i="8"/>
  <c r="R230" i="8"/>
  <c r="D230" i="560" s="1"/>
  <c r="AC226" i="8"/>
  <c r="R212" i="8"/>
  <c r="AJ223" i="8"/>
  <c r="D85" i="564"/>
  <c r="I214" i="8"/>
  <c r="D214" i="563" s="1"/>
  <c r="D70" i="560"/>
  <c r="BB68" i="8"/>
  <c r="P214" i="8"/>
  <c r="AV236" i="8"/>
  <c r="AZ229" i="8"/>
  <c r="AR239" i="8"/>
  <c r="AJ220" i="8"/>
  <c r="AX237" i="8"/>
  <c r="AO220" i="8"/>
  <c r="AX218" i="8"/>
  <c r="AP212" i="8"/>
  <c r="AH222" i="8"/>
  <c r="AZ237" i="8"/>
  <c r="AZ226" i="8"/>
  <c r="R98" i="8"/>
  <c r="AR260" i="8"/>
  <c r="AW261" i="8"/>
  <c r="BA273" i="8"/>
  <c r="AK273" i="8"/>
  <c r="AO271" i="8"/>
  <c r="AJ273" i="8"/>
  <c r="D86" i="564"/>
  <c r="AG231" i="8"/>
  <c r="J209" i="8"/>
  <c r="D225" i="564"/>
  <c r="D209" i="564"/>
  <c r="AH242" i="8"/>
  <c r="D69" i="562"/>
  <c r="T224" i="8"/>
  <c r="V40" i="8"/>
  <c r="D83" i="561"/>
  <c r="D82" i="564"/>
  <c r="V225" i="8"/>
  <c r="AH259" i="8"/>
  <c r="D224" i="560"/>
  <c r="D226" i="561"/>
  <c r="D217" i="560"/>
  <c r="AN232" i="8"/>
  <c r="AP273" i="8"/>
  <c r="D224" i="561"/>
  <c r="AG237" i="8"/>
  <c r="AZ222" i="8"/>
  <c r="AJ97" i="8"/>
  <c r="AK215" i="8"/>
  <c r="AF228" i="8"/>
  <c r="AL222" i="8"/>
  <c r="AC232" i="8"/>
  <c r="BB212" i="8"/>
  <c r="AW80" i="8"/>
  <c r="H223" i="8"/>
  <c r="AV261" i="8"/>
  <c r="BA270" i="8"/>
  <c r="AD69" i="8"/>
  <c r="D68" i="564"/>
  <c r="AW216" i="8"/>
  <c r="D80" i="560"/>
  <c r="AW39" i="8"/>
  <c r="AP79" i="8"/>
  <c r="AT232" i="8"/>
  <c r="AN212" i="8"/>
  <c r="Y85" i="8"/>
  <c r="BA204" i="8"/>
  <c r="D39" i="562"/>
  <c r="BA260" i="8"/>
  <c r="L217" i="8"/>
  <c r="AP29" i="8"/>
  <c r="P220" i="8"/>
  <c r="AS240" i="8"/>
  <c r="BA243" i="8"/>
  <c r="D40" i="563"/>
  <c r="AR88" i="8"/>
  <c r="BA216" i="8"/>
  <c r="AX222" i="8"/>
  <c r="BB228" i="8"/>
  <c r="AX243" i="8"/>
  <c r="AS222" i="8"/>
  <c r="D228" i="560"/>
  <c r="D226" i="563"/>
  <c r="X241" i="8"/>
  <c r="AT228" i="8"/>
  <c r="U227" i="8"/>
  <c r="AD97" i="8"/>
  <c r="L79" i="8"/>
  <c r="Y241" i="8"/>
  <c r="M225" i="8"/>
  <c r="D68" i="563"/>
  <c r="AC67" i="8"/>
  <c r="I225" i="8"/>
  <c r="AG110" i="8"/>
  <c r="L224" i="8"/>
  <c r="AF131" i="8"/>
  <c r="AN225" i="8"/>
  <c r="AT210" i="8"/>
  <c r="AP217" i="8"/>
  <c r="AO215" i="8"/>
  <c r="AD241" i="8"/>
  <c r="D77" i="562"/>
  <c r="D70" i="562"/>
  <c r="AV224" i="8"/>
  <c r="BB236" i="8"/>
  <c r="BB260" i="8"/>
  <c r="AJ110" i="8"/>
  <c r="D227" i="560"/>
  <c r="AW110" i="8"/>
  <c r="AC268" i="8"/>
  <c r="AP270" i="8"/>
  <c r="AK203" i="8"/>
  <c r="D74" i="564"/>
  <c r="D79" i="564"/>
  <c r="AG225" i="8"/>
  <c r="AW215" i="8"/>
  <c r="AK261" i="8"/>
  <c r="P218" i="8"/>
  <c r="AL223" i="8"/>
  <c r="AF29" i="8"/>
  <c r="BA237" i="8"/>
  <c r="T223" i="8"/>
  <c r="D68" i="561"/>
  <c r="AF268" i="8"/>
  <c r="Q224" i="8"/>
  <c r="AJ222" i="8"/>
  <c r="AK236" i="8"/>
  <c r="AC228" i="8"/>
  <c r="AK220" i="8"/>
  <c r="D217" i="563"/>
  <c r="AB212" i="8"/>
  <c r="D230" i="562"/>
  <c r="AN218" i="8"/>
  <c r="AF217" i="8"/>
  <c r="AW210" i="8"/>
  <c r="V210" i="8"/>
  <c r="AR97" i="8"/>
  <c r="AS236" i="8"/>
  <c r="AJ242" i="8"/>
  <c r="AS226" i="8"/>
  <c r="D213" i="559"/>
  <c r="D229" i="564"/>
  <c r="D212" i="560"/>
  <c r="AR110" i="8"/>
  <c r="J214" i="8"/>
  <c r="Y227" i="8"/>
  <c r="AX204" i="8"/>
  <c r="D231" i="563"/>
  <c r="AB216" i="8"/>
  <c r="AC240" i="8"/>
  <c r="AO226" i="8"/>
  <c r="AX261" i="8"/>
  <c r="D223" i="562"/>
  <c r="AP268" i="8"/>
  <c r="AN260" i="8"/>
  <c r="AT258" i="8"/>
  <c r="AR258" i="8"/>
  <c r="D85" i="561"/>
  <c r="AN258" i="8"/>
  <c r="D209" i="559"/>
  <c r="D84" i="564"/>
  <c r="BB258" i="8"/>
  <c r="BB211" i="8"/>
  <c r="AH204" i="8"/>
  <c r="AG260" i="8"/>
  <c r="AS258" i="8"/>
  <c r="AL258" i="8"/>
  <c r="AD228" i="8"/>
  <c r="D228" i="559"/>
  <c r="AS110" i="8"/>
  <c r="AW258" i="8"/>
  <c r="AL94" i="8"/>
  <c r="BA226" i="8"/>
  <c r="AV225" i="8"/>
  <c r="AP210" i="8"/>
  <c r="AL220" i="8"/>
  <c r="AN215" i="8"/>
  <c r="H226" i="8"/>
  <c r="AK68" i="8"/>
  <c r="AB110" i="8"/>
  <c r="D86" i="562"/>
  <c r="D67" i="564"/>
  <c r="D39" i="563"/>
  <c r="AX97" i="8"/>
  <c r="AR225" i="8"/>
  <c r="AP259" i="8"/>
  <c r="X85" i="8"/>
  <c r="AX84" i="8"/>
  <c r="AK210" i="8"/>
  <c r="BA89" i="8"/>
  <c r="T210" i="8"/>
  <c r="D225" i="561"/>
  <c r="AW237" i="8"/>
  <c r="Q229" i="8"/>
  <c r="AN75" i="8"/>
  <c r="D77" i="564"/>
  <c r="J88" i="8"/>
  <c r="D211" i="561"/>
  <c r="D226" i="564"/>
  <c r="AR261" i="8"/>
  <c r="AS225" i="8"/>
  <c r="AB243" i="8"/>
  <c r="X81" i="8"/>
  <c r="AD225" i="8"/>
  <c r="AK223" i="8"/>
  <c r="P77" i="8"/>
  <c r="AZ271" i="8"/>
  <c r="AS268" i="8"/>
  <c r="D202" i="559"/>
  <c r="AZ273" i="8"/>
  <c r="AB270" i="8"/>
  <c r="D29" i="562"/>
  <c r="D209" i="562"/>
  <c r="D82" i="561"/>
  <c r="BA258" i="8"/>
  <c r="D223" i="564"/>
  <c r="AS232" i="8"/>
  <c r="AB210" i="8"/>
  <c r="D225" i="562"/>
  <c r="AN259" i="8"/>
  <c r="AB258" i="8"/>
  <c r="AO77" i="8"/>
  <c r="AW259" i="8"/>
  <c r="BA261" i="8"/>
  <c r="D98" i="560"/>
  <c r="D75" i="564"/>
  <c r="AC238" i="8"/>
  <c r="AC273" i="8"/>
  <c r="AL238" i="8"/>
  <c r="P226" i="8"/>
  <c r="AC70" i="8"/>
  <c r="AB236" i="8"/>
  <c r="BB240" i="8"/>
  <c r="AR203" i="8"/>
  <c r="V29" i="8"/>
  <c r="D80" i="564"/>
  <c r="J226" i="8"/>
  <c r="BA70" i="8"/>
  <c r="AN242" i="8"/>
  <c r="AD29" i="8"/>
  <c r="AW270" i="8"/>
  <c r="D88" i="561"/>
  <c r="AV202" i="8"/>
  <c r="AR227" i="8"/>
  <c r="D241" i="564"/>
  <c r="AO205" i="8"/>
  <c r="AZ216" i="8"/>
  <c r="AZ22" i="8"/>
  <c r="D68" i="559"/>
  <c r="D75" i="563"/>
  <c r="AS227" i="8"/>
  <c r="AK226" i="8"/>
  <c r="D70" i="564"/>
  <c r="AK110" i="8"/>
  <c r="BA110" i="8"/>
  <c r="AX45" i="8"/>
  <c r="AZ62" i="8"/>
  <c r="D229" i="563"/>
  <c r="D39" i="560"/>
  <c r="AS238" i="8"/>
  <c r="AZ258" i="8"/>
  <c r="D28" i="561"/>
  <c r="AV270" i="8"/>
  <c r="AG228" i="8"/>
  <c r="AN226" i="8"/>
  <c r="AT225" i="8"/>
  <c r="AW241" i="8"/>
  <c r="AW227" i="8"/>
  <c r="AP95" i="8"/>
  <c r="D213" i="560"/>
  <c r="AG238" i="8"/>
  <c r="X222" i="8"/>
  <c r="AD239" i="8"/>
  <c r="AR240" i="8"/>
  <c r="AX203" i="8"/>
  <c r="AC271" i="8"/>
  <c r="AO218" i="8"/>
  <c r="D79" i="563"/>
  <c r="AT238" i="8"/>
  <c r="AN205" i="8"/>
  <c r="AB242" i="8"/>
  <c r="T222" i="8"/>
  <c r="D231" i="560"/>
  <c r="AH212" i="8"/>
  <c r="N228" i="8"/>
  <c r="BB223" i="8"/>
  <c r="AB204" i="8"/>
  <c r="D202" i="561"/>
  <c r="AO259" i="8"/>
  <c r="D224" i="559"/>
  <c r="AK62" i="8"/>
  <c r="AV210" i="8"/>
  <c r="BB270" i="8"/>
  <c r="D231" i="564"/>
  <c r="D28" i="562"/>
  <c r="D222" i="564"/>
  <c r="BA238" i="8"/>
  <c r="D222" i="560"/>
  <c r="Q68" i="8"/>
  <c r="AW240" i="8"/>
  <c r="T218" i="8"/>
  <c r="AK222" i="8"/>
  <c r="AP93" i="8"/>
  <c r="D21" i="564"/>
  <c r="D231" i="559"/>
  <c r="AW228" i="8"/>
  <c r="H83" i="8"/>
  <c r="R84" i="8"/>
  <c r="AZ69" i="8"/>
  <c r="D213" i="564"/>
  <c r="D222" i="559"/>
  <c r="I29" i="8"/>
  <c r="D29" i="563" s="1"/>
  <c r="AH218" i="8"/>
  <c r="D80" i="562"/>
  <c r="AO217" i="8"/>
  <c r="D70" i="561"/>
  <c r="AO243" i="8"/>
  <c r="AO238" i="8"/>
  <c r="AZ223" i="8"/>
  <c r="V229" i="8"/>
  <c r="D40" i="561"/>
  <c r="AV81" i="8"/>
  <c r="AO268" i="8"/>
  <c r="D227" i="559"/>
  <c r="AD260" i="8"/>
  <c r="D22" i="560"/>
  <c r="AP227" i="8"/>
  <c r="AC204" i="8"/>
  <c r="Y214" i="8"/>
  <c r="AG236" i="8"/>
  <c r="N29" i="8"/>
  <c r="AG259" i="8"/>
  <c r="AP271" i="8"/>
  <c r="AZ110" i="8"/>
  <c r="D225" i="563"/>
  <c r="AG258" i="8"/>
  <c r="D84" i="560"/>
  <c r="AN217" i="8"/>
  <c r="BB203" i="8"/>
  <c r="AK238" i="8"/>
  <c r="AZ211" i="8"/>
  <c r="Z88" i="8"/>
  <c r="D86" i="559"/>
  <c r="AK241" i="8"/>
  <c r="AW260" i="8"/>
  <c r="Z213" i="8"/>
  <c r="AF238" i="8"/>
  <c r="J87" i="8"/>
  <c r="D87" i="562" s="1"/>
  <c r="AD236" i="8"/>
  <c r="AN210" i="8"/>
  <c r="AN228" i="8"/>
  <c r="D223" i="563"/>
  <c r="X217" i="8"/>
  <c r="AR216" i="8"/>
  <c r="AZ213" i="8"/>
  <c r="AT218" i="8"/>
  <c r="D81" i="561"/>
  <c r="AH216" i="8"/>
  <c r="U223" i="8"/>
  <c r="AB75" i="8"/>
  <c r="BA224" i="8"/>
  <c r="AF70" i="8"/>
  <c r="I228" i="8"/>
  <c r="AT270" i="8"/>
  <c r="AF270" i="8"/>
  <c r="D67" i="563"/>
  <c r="AP225" i="8"/>
  <c r="J224" i="8"/>
  <c r="AB79" i="8"/>
  <c r="J241" i="8"/>
  <c r="D241" i="562" s="1"/>
  <c r="BA214" i="8"/>
  <c r="BA223" i="8"/>
  <c r="AO261" i="8"/>
  <c r="D226" i="562"/>
  <c r="AD273" i="8"/>
  <c r="AL268" i="8"/>
  <c r="D210" i="563"/>
  <c r="AC258" i="8"/>
  <c r="AX258" i="8"/>
  <c r="D79" i="560"/>
  <c r="D39" i="559"/>
  <c r="AF258" i="8"/>
  <c r="D217" i="559"/>
  <c r="N229" i="8"/>
  <c r="D229" i="561" s="1"/>
  <c r="D69" i="561"/>
  <c r="I222" i="8"/>
  <c r="D75" i="559"/>
  <c r="I28" i="8"/>
  <c r="D28" i="563" s="1"/>
  <c r="D230" i="564"/>
  <c r="AV260" i="8"/>
  <c r="AN216" i="8"/>
  <c r="AP209" i="8"/>
  <c r="BB220" i="8"/>
  <c r="AS147" i="8"/>
  <c r="D224" i="564"/>
  <c r="D227" i="561"/>
  <c r="AJ232" i="8"/>
  <c r="AH224" i="8"/>
  <c r="AL209" i="8"/>
  <c r="AN220" i="8"/>
  <c r="AF93" i="8"/>
  <c r="AP222" i="8"/>
  <c r="L220" i="8"/>
  <c r="N218" i="8"/>
  <c r="D218" i="561" s="1"/>
  <c r="D88" i="564"/>
  <c r="AX214" i="8"/>
  <c r="AF73" i="8"/>
  <c r="BA259" i="8"/>
  <c r="AV268" i="8"/>
  <c r="AO110" i="8"/>
  <c r="AL77" i="8"/>
  <c r="AR147" i="8"/>
  <c r="I227" i="8"/>
  <c r="AD238" i="8"/>
  <c r="AZ73" i="8"/>
  <c r="AT239" i="8"/>
  <c r="AR226" i="8"/>
  <c r="AZ259" i="8"/>
  <c r="AH273" i="8"/>
  <c r="AZ260" i="8"/>
  <c r="D218" i="562"/>
  <c r="AH271" i="8"/>
  <c r="AL240" i="8"/>
  <c r="D226" i="560"/>
  <c r="AX95" i="8"/>
  <c r="AP243" i="8"/>
  <c r="AC218" i="8"/>
  <c r="AK40" i="8"/>
  <c r="AH270" i="8"/>
  <c r="I212" i="8"/>
  <c r="AB214" i="8"/>
  <c r="AT87" i="8"/>
  <c r="AF205" i="8"/>
  <c r="AD89" i="8"/>
  <c r="AB260" i="8"/>
  <c r="AO212" i="8"/>
  <c r="AV214" i="8"/>
  <c r="AH211" i="8"/>
  <c r="Y83" i="8"/>
  <c r="AZ228" i="8"/>
  <c r="AB220" i="8"/>
  <c r="Z241" i="8"/>
  <c r="AG203" i="8"/>
  <c r="AL242" i="8"/>
  <c r="AB61" i="8"/>
  <c r="Z210" i="8"/>
  <c r="AH110" i="8"/>
  <c r="AG273" i="8"/>
  <c r="AB271" i="8"/>
  <c r="AX223" i="8"/>
  <c r="U69" i="8"/>
  <c r="D69" i="559" s="1"/>
  <c r="P211" i="8"/>
  <c r="AR214" i="8"/>
  <c r="I27" i="8"/>
  <c r="AR222" i="8"/>
  <c r="X223" i="8"/>
  <c r="AF261" i="8"/>
  <c r="AN273" i="8"/>
  <c r="D214" i="560"/>
  <c r="D210" i="559"/>
  <c r="AH258" i="8"/>
  <c r="D27" i="560"/>
  <c r="D81" i="564"/>
  <c r="AP258" i="8"/>
  <c r="D70" i="563"/>
  <c r="D217" i="564"/>
  <c r="AV258" i="8"/>
  <c r="AC222" i="8"/>
  <c r="AD258" i="8"/>
  <c r="D39" i="564"/>
  <c r="D22" i="559"/>
  <c r="D29" i="561"/>
  <c r="D84" i="559"/>
  <c r="D84" i="561"/>
  <c r="D80" i="563"/>
  <c r="D230" i="559"/>
  <c r="D82" i="563"/>
  <c r="D87" i="560"/>
  <c r="D85" i="563"/>
  <c r="D27" i="562"/>
  <c r="D210" i="564"/>
  <c r="D214" i="564"/>
  <c r="D27" i="561"/>
  <c r="D40" i="564"/>
  <c r="D87" i="564"/>
  <c r="D83" i="564"/>
  <c r="D27" i="563"/>
  <c r="F27" i="563" l="1" a="1"/>
  <c r="F27" i="563" s="1"/>
  <c r="E27" i="563"/>
  <c r="D280" i="563"/>
  <c r="E280" i="563" s="1"/>
  <c r="D279" i="563"/>
  <c r="E279" i="563" s="1"/>
  <c r="E83" i="564"/>
  <c r="F83" i="564" a="1"/>
  <c r="F83" i="564" s="1"/>
  <c r="E87" i="564"/>
  <c r="F87" i="564" a="1"/>
  <c r="F87" i="564" s="1"/>
  <c r="E40" i="564"/>
  <c r="F40" i="564" a="1"/>
  <c r="F40" i="564" s="1"/>
  <c r="D279" i="561"/>
  <c r="E279" i="561" s="1"/>
  <c r="D280" i="561"/>
  <c r="E27" i="561"/>
  <c r="F27" i="561" a="1"/>
  <c r="F27" i="561" s="1"/>
  <c r="E214" i="564"/>
  <c r="F214" i="564" a="1"/>
  <c r="F214" i="564" s="1"/>
  <c r="F210" i="564" a="1"/>
  <c r="F210" i="564" s="1"/>
  <c r="E210" i="564"/>
  <c r="F27" i="562" a="1"/>
  <c r="F27" i="562" s="1"/>
  <c r="D280" i="562"/>
  <c r="D279" i="562"/>
  <c r="E22" i="559"/>
  <c r="F22" i="559" a="1"/>
  <c r="F22" i="559" s="1"/>
  <c r="D282" i="564"/>
  <c r="E282" i="564" s="1"/>
  <c r="E39" i="564"/>
  <c r="F39" i="564" a="1"/>
  <c r="F39" i="564" s="1"/>
  <c r="AD262" i="8"/>
  <c r="AV262" i="8"/>
  <c r="BN258" i="8"/>
  <c r="F217" i="564" a="1"/>
  <c r="F217" i="564" s="1"/>
  <c r="F70" i="563" a="1"/>
  <c r="F70" i="563" s="1"/>
  <c r="E70" i="563"/>
  <c r="AP262" i="8"/>
  <c r="E81" i="564"/>
  <c r="F81" i="564" a="1"/>
  <c r="F81" i="564" s="1"/>
  <c r="E27" i="560"/>
  <c r="F27" i="560" a="1"/>
  <c r="F27" i="560" s="1"/>
  <c r="D279" i="560"/>
  <c r="D280" i="560"/>
  <c r="E280" i="560" s="1"/>
  <c r="AH262" i="8"/>
  <c r="F210" i="559" a="1"/>
  <c r="F210" i="559" s="1"/>
  <c r="E210" i="559"/>
  <c r="F214" i="560" a="1"/>
  <c r="F214" i="560" s="1"/>
  <c r="E214" i="560"/>
  <c r="BL273" i="8"/>
  <c r="BJ261" i="8"/>
  <c r="BH223" i="8"/>
  <c r="BM222" i="8"/>
  <c r="I280" i="8"/>
  <c r="I136" i="8" s="1"/>
  <c r="I279" i="8"/>
  <c r="BM214" i="8"/>
  <c r="BF211" i="8"/>
  <c r="E69" i="559"/>
  <c r="F69" i="559" a="1"/>
  <c r="F69" i="559" s="1"/>
  <c r="BI271" i="8"/>
  <c r="AH113" i="8"/>
  <c r="BI61" i="8"/>
  <c r="BI220" i="8"/>
  <c r="BO228" i="8"/>
  <c r="BN214" i="8"/>
  <c r="BI260" i="8"/>
  <c r="BJ205" i="8"/>
  <c r="BI214" i="8"/>
  <c r="F226" i="560" a="1"/>
  <c r="F226" i="560" s="1"/>
  <c r="E226" i="560"/>
  <c r="F218" i="562" a="1"/>
  <c r="F218" i="562" s="1"/>
  <c r="BO260" i="8"/>
  <c r="BO259" i="8"/>
  <c r="BM226" i="8"/>
  <c r="BO73" i="8"/>
  <c r="AR154" i="8"/>
  <c r="BM147" i="8"/>
  <c r="AO113" i="8"/>
  <c r="BN268" i="8"/>
  <c r="BJ73" i="8"/>
  <c r="E88" i="564"/>
  <c r="F88" i="564" a="1"/>
  <c r="F88" i="564" s="1"/>
  <c r="F218" i="561" a="1"/>
  <c r="F218" i="561" s="1"/>
  <c r="E218" i="561"/>
  <c r="BE220" i="8"/>
  <c r="BJ93" i="8"/>
  <c r="AF101" i="8"/>
  <c r="BL220" i="8"/>
  <c r="AL233" i="8"/>
  <c r="BK232" i="8"/>
  <c r="F227" i="561" a="1"/>
  <c r="F227" i="561" s="1"/>
  <c r="E224" i="564"/>
  <c r="F224" i="564" a="1"/>
  <c r="F224" i="564" s="1"/>
  <c r="AS154" i="8"/>
  <c r="AP233" i="8"/>
  <c r="BL216" i="8"/>
  <c r="BN260" i="8"/>
  <c r="E230" i="564"/>
  <c r="F230" i="564" a="1"/>
  <c r="F230" i="564" s="1"/>
  <c r="J230" i="564" s="1"/>
  <c r="F28" i="563" a="1"/>
  <c r="F28" i="563" s="1"/>
  <c r="E28" i="563"/>
  <c r="F75" i="559" a="1"/>
  <c r="F75" i="559" s="1"/>
  <c r="E75" i="559"/>
  <c r="E69" i="561"/>
  <c r="F69" i="561" a="1"/>
  <c r="F69" i="561" s="1"/>
  <c r="F229" i="561" a="1"/>
  <c r="F229" i="561" s="1"/>
  <c r="E217" i="559"/>
  <c r="F217" i="559" a="1"/>
  <c r="F217" i="559" s="1"/>
  <c r="BJ258" i="8"/>
  <c r="AF262" i="8"/>
  <c r="F39" i="559" a="1"/>
  <c r="F39" i="559" s="1"/>
  <c r="D282" i="559"/>
  <c r="E282" i="559" s="1"/>
  <c r="E39" i="559"/>
  <c r="F79" i="560" a="1"/>
  <c r="F79" i="560" s="1"/>
  <c r="E79" i="560"/>
  <c r="AX262" i="8"/>
  <c r="AC262" i="8"/>
  <c r="F210" i="563" a="1"/>
  <c r="F210" i="563" s="1"/>
  <c r="E210" i="563"/>
  <c r="E226" i="562"/>
  <c r="F226" i="562" a="1"/>
  <c r="F226" i="562" s="1"/>
  <c r="F241" i="562" a="1"/>
  <c r="F241" i="562" s="1"/>
  <c r="E241" i="562"/>
  <c r="BI79" i="8"/>
  <c r="E67" i="563"/>
  <c r="F67" i="563" a="1"/>
  <c r="F67" i="563" s="1"/>
  <c r="BJ270" i="8"/>
  <c r="BJ70" i="8"/>
  <c r="BI75" i="8"/>
  <c r="F81" i="561" a="1"/>
  <c r="F81" i="561" s="1"/>
  <c r="BO213" i="8"/>
  <c r="BM216" i="8"/>
  <c r="BH217" i="8"/>
  <c r="E223" i="563"/>
  <c r="F223" i="563" a="1"/>
  <c r="F223" i="563" s="1"/>
  <c r="BL228" i="8"/>
  <c r="BL210" i="8"/>
  <c r="AD244" i="8"/>
  <c r="F87" i="562" a="1"/>
  <c r="F87" i="562" s="1"/>
  <c r="E87" i="562"/>
  <c r="BJ238" i="8"/>
  <c r="E86" i="559"/>
  <c r="F86" i="559" a="1"/>
  <c r="F86" i="559" s="1"/>
  <c r="BO211" i="8"/>
  <c r="BL217" i="8"/>
  <c r="F84" i="560" a="1"/>
  <c r="F84" i="560" s="1"/>
  <c r="E84" i="560"/>
  <c r="AG262" i="8"/>
  <c r="E225" i="563"/>
  <c r="F225" i="563" a="1"/>
  <c r="F225" i="563" s="1"/>
  <c r="AZ113" i="8"/>
  <c r="BO110" i="8"/>
  <c r="AG244" i="8"/>
  <c r="F22" i="560" a="1"/>
  <c r="F22" i="560" s="1"/>
  <c r="E22" i="560"/>
  <c r="E227" i="559"/>
  <c r="F227" i="559" a="1"/>
  <c r="F227" i="559" s="1"/>
  <c r="BN81" i="8"/>
  <c r="F40" i="561" a="1"/>
  <c r="F40" i="561" s="1"/>
  <c r="BO223" i="8"/>
  <c r="E70" i="561"/>
  <c r="F70" i="561" a="1"/>
  <c r="F70" i="561" s="1"/>
  <c r="F80" i="562" a="1"/>
  <c r="F80" i="562" s="1"/>
  <c r="F29" i="563" a="1"/>
  <c r="F29" i="563" s="1"/>
  <c r="E29" i="563"/>
  <c r="E222" i="559"/>
  <c r="F222" i="559" a="1"/>
  <c r="F222" i="559" s="1"/>
  <c r="F213" i="564" a="1"/>
  <c r="F213" i="564" s="1"/>
  <c r="BO69" i="8"/>
  <c r="BD83" i="8"/>
  <c r="E231" i="559"/>
  <c r="F231" i="559" a="1"/>
  <c r="F231" i="559" s="1"/>
  <c r="F21" i="564" a="1"/>
  <c r="F21" i="564" s="1"/>
  <c r="D281" i="564"/>
  <c r="AP101" i="8"/>
  <c r="BG218" i="8"/>
  <c r="F222" i="560" a="1"/>
  <c r="F222" i="560" s="1"/>
  <c r="E222" i="560"/>
  <c r="F222" i="564" a="1"/>
  <c r="F222" i="564" s="1"/>
  <c r="E28" i="562"/>
  <c r="F28" i="562" a="1"/>
  <c r="F28" i="562" s="1"/>
  <c r="E231" i="564"/>
  <c r="F231" i="564" a="1"/>
  <c r="F231" i="564" s="1"/>
  <c r="BN210" i="8"/>
  <c r="F224" i="559" a="1"/>
  <c r="F224" i="559" s="1"/>
  <c r="E224" i="559"/>
  <c r="E202" i="561"/>
  <c r="F202" i="561" a="1"/>
  <c r="F202" i="561" s="1"/>
  <c r="BI204" i="8"/>
  <c r="F231" i="560" a="1"/>
  <c r="F231" i="560" s="1"/>
  <c r="E231" i="560"/>
  <c r="BG222" i="8"/>
  <c r="BI242" i="8"/>
  <c r="BL205" i="8"/>
  <c r="E79" i="563"/>
  <c r="F79" i="563" a="1"/>
  <c r="F79" i="563" s="1"/>
  <c r="BM240" i="8"/>
  <c r="BH222" i="8"/>
  <c r="E213" i="560"/>
  <c r="F213" i="560" a="1"/>
  <c r="F213" i="560" s="1"/>
  <c r="BL226" i="8"/>
  <c r="BN270" i="8"/>
  <c r="F28" i="561" a="1"/>
  <c r="F28" i="561" s="1"/>
  <c r="J28" i="561" s="1"/>
  <c r="E28" i="561"/>
  <c r="BO258" i="8"/>
  <c r="AZ262" i="8"/>
  <c r="F39" i="560" a="1"/>
  <c r="F39" i="560" s="1"/>
  <c r="E39" i="560"/>
  <c r="D282" i="560"/>
  <c r="E282" i="560" s="1"/>
  <c r="F229" i="563" a="1"/>
  <c r="F229" i="563" s="1"/>
  <c r="E229" i="563"/>
  <c r="BO62" i="8"/>
  <c r="AX53" i="8"/>
  <c r="BA113" i="8"/>
  <c r="AK113" i="8"/>
  <c r="F70" i="564" a="1"/>
  <c r="F70" i="564" s="1"/>
  <c r="E75" i="563"/>
  <c r="F75" i="563" a="1"/>
  <c r="F75" i="563" s="1"/>
  <c r="F68" i="559" a="1"/>
  <c r="F68" i="559" s="1"/>
  <c r="E68" i="559"/>
  <c r="BO22" i="8"/>
  <c r="BO216" i="8"/>
  <c r="F241" i="564" a="1"/>
  <c r="F241" i="564" s="1"/>
  <c r="E241" i="564"/>
  <c r="BM227" i="8"/>
  <c r="BN202" i="8"/>
  <c r="AV206" i="8"/>
  <c r="F88" i="561" a="1"/>
  <c r="F88" i="561" s="1"/>
  <c r="BL242" i="8"/>
  <c r="F80" i="564" a="1"/>
  <c r="F80" i="564" s="1"/>
  <c r="K80" i="564" s="1"/>
  <c r="BM203" i="8"/>
  <c r="BI236" i="8"/>
  <c r="AB244" i="8"/>
  <c r="BF226" i="8"/>
  <c r="F75" i="564" a="1"/>
  <c r="F75" i="564" s="1"/>
  <c r="F98" i="560" a="1"/>
  <c r="F98" i="560" s="1"/>
  <c r="E98" i="560"/>
  <c r="AB262" i="8"/>
  <c r="BI258" i="8"/>
  <c r="BL259" i="8"/>
  <c r="E225" i="562"/>
  <c r="F225" i="562" a="1"/>
  <c r="F225" i="562" s="1"/>
  <c r="BI210" i="8"/>
  <c r="F223" i="564" a="1"/>
  <c r="F223" i="564" s="1"/>
  <c r="BA262" i="8"/>
  <c r="F82" i="561" a="1"/>
  <c r="F82" i="561" s="1"/>
  <c r="E209" i="562"/>
  <c r="F209" i="562" a="1"/>
  <c r="F209" i="562" s="1"/>
  <c r="F29" i="562" a="1"/>
  <c r="F29" i="562" s="1"/>
  <c r="BI270" i="8"/>
  <c r="BO273" i="8"/>
  <c r="F202" i="559" a="1"/>
  <c r="F202" i="559" s="1"/>
  <c r="E202" i="559"/>
  <c r="BO271" i="8"/>
  <c r="BF77" i="8"/>
  <c r="BH81" i="8"/>
  <c r="BI243" i="8"/>
  <c r="BM261" i="8"/>
  <c r="E226" i="564"/>
  <c r="F226" i="564" a="1"/>
  <c r="F226" i="564" s="1"/>
  <c r="F211" i="561" a="1"/>
  <c r="F211" i="561" s="1"/>
  <c r="E211" i="561"/>
  <c r="F77" i="564" a="1"/>
  <c r="F77" i="564" s="1"/>
  <c r="BL75" i="8"/>
  <c r="F225" i="561" a="1"/>
  <c r="F225" i="561" s="1"/>
  <c r="BG210" i="8"/>
  <c r="BH85" i="8"/>
  <c r="BM225" i="8"/>
  <c r="D282" i="563"/>
  <c r="E282" i="563" s="1"/>
  <c r="E39" i="563"/>
  <c r="F39" i="563" a="1"/>
  <c r="F39" i="563" s="1"/>
  <c r="F67" i="564" a="1"/>
  <c r="F67" i="564" s="1"/>
  <c r="F86" i="562" a="1"/>
  <c r="F86" i="562" s="1"/>
  <c r="E86" i="562"/>
  <c r="AB113" i="8"/>
  <c r="BI110" i="8"/>
  <c r="BD226" i="8"/>
  <c r="BL215" i="8"/>
  <c r="BN225" i="8"/>
  <c r="AW262" i="8"/>
  <c r="AS113" i="8"/>
  <c r="F228" i="559" a="1"/>
  <c r="F228" i="559" s="1"/>
  <c r="E228" i="559"/>
  <c r="AL262" i="8"/>
  <c r="AS262" i="8"/>
  <c r="BB262" i="8"/>
  <c r="E84" i="564"/>
  <c r="F84" i="564" a="1"/>
  <c r="F84" i="564" s="1"/>
  <c r="F209" i="559" a="1"/>
  <c r="F209" i="559" s="1"/>
  <c r="E209" i="559"/>
  <c r="BL258" i="8"/>
  <c r="AN262" i="8"/>
  <c r="F85" i="561" a="1"/>
  <c r="F85" i="561" s="1"/>
  <c r="BM258" i="8"/>
  <c r="AR262" i="8"/>
  <c r="AT262" i="8"/>
  <c r="BL260" i="8"/>
  <c r="F223" i="562" a="1"/>
  <c r="F223" i="562" s="1"/>
  <c r="BI216" i="8"/>
  <c r="E231" i="563"/>
  <c r="F231" i="563" a="1"/>
  <c r="F231" i="563" s="1"/>
  <c r="BM110" i="8"/>
  <c r="AR113" i="8"/>
  <c r="F212" i="560" a="1"/>
  <c r="F212" i="560" s="1"/>
  <c r="E212" i="560"/>
  <c r="F229" i="564" a="1"/>
  <c r="F229" i="564" s="1"/>
  <c r="E229" i="564"/>
  <c r="E213" i="559"/>
  <c r="F213" i="559" a="1"/>
  <c r="F213" i="559" s="1"/>
  <c r="H213" i="559" s="1"/>
  <c r="BK242" i="8"/>
  <c r="AS244" i="8"/>
  <c r="BM97" i="8"/>
  <c r="BJ217" i="8"/>
  <c r="BL218" i="8"/>
  <c r="F230" i="562" a="1"/>
  <c r="F230" i="562" s="1"/>
  <c r="E230" i="562"/>
  <c r="BI212" i="8"/>
  <c r="E217" i="563"/>
  <c r="F217" i="563" a="1"/>
  <c r="F217" i="563" s="1"/>
  <c r="AK244" i="8"/>
  <c r="BK222" i="8"/>
  <c r="BJ268" i="8"/>
  <c r="E68" i="561"/>
  <c r="F68" i="561" a="1"/>
  <c r="F68" i="561" s="1"/>
  <c r="BG223" i="8"/>
  <c r="BJ29" i="8"/>
  <c r="BF218" i="8"/>
  <c r="F79" i="564" a="1"/>
  <c r="F79" i="564" s="1"/>
  <c r="F74" i="564" a="1"/>
  <c r="F74" i="564" s="1"/>
  <c r="K74" i="564" s="1"/>
  <c r="AW113" i="8"/>
  <c r="F227" i="560" a="1"/>
  <c r="F227" i="560" s="1"/>
  <c r="E227" i="560"/>
  <c r="AJ113" i="8"/>
  <c r="BK110" i="8"/>
  <c r="BB244" i="8"/>
  <c r="BN224" i="8"/>
  <c r="F70" i="562" a="1"/>
  <c r="F70" i="562" s="1"/>
  <c r="F77" i="562" a="1"/>
  <c r="F77" i="562" s="1"/>
  <c r="BL225" i="8"/>
  <c r="AF143" i="8"/>
  <c r="BJ131" i="8"/>
  <c r="BE224" i="8"/>
  <c r="AG113" i="8"/>
  <c r="AC90" i="8"/>
  <c r="E68" i="563"/>
  <c r="F68" i="563" a="1"/>
  <c r="F68" i="563" s="1"/>
  <c r="BE79" i="8"/>
  <c r="BH241" i="8"/>
  <c r="F226" i="563" a="1"/>
  <c r="F226" i="563" s="1"/>
  <c r="E226" i="563"/>
  <c r="E228" i="560"/>
  <c r="F228" i="560" a="1"/>
  <c r="F228" i="560" s="1"/>
  <c r="BM88" i="8"/>
  <c r="F40" i="563" a="1"/>
  <c r="F40" i="563" s="1"/>
  <c r="E40" i="563"/>
  <c r="BF220" i="8"/>
  <c r="BE217" i="8"/>
  <c r="F39" i="562" a="1"/>
  <c r="F39" i="562" s="1"/>
  <c r="E39" i="562"/>
  <c r="D282" i="562"/>
  <c r="E282" i="562" s="1"/>
  <c r="BL212" i="8"/>
  <c r="F80" i="560" a="1"/>
  <c r="F80" i="560" s="1"/>
  <c r="E80" i="560"/>
  <c r="F68" i="564" a="1"/>
  <c r="F68" i="564" s="1"/>
  <c r="BN261" i="8"/>
  <c r="BD223" i="8"/>
  <c r="BJ228" i="8"/>
  <c r="BK97" i="8"/>
  <c r="BO222" i="8"/>
  <c r="F224" i="561" a="1"/>
  <c r="F224" i="561" s="1"/>
  <c r="BL232" i="8"/>
  <c r="F217" i="560" a="1"/>
  <c r="F217" i="560" s="1"/>
  <c r="E217" i="560"/>
  <c r="F226" i="561" a="1"/>
  <c r="F226" i="561" s="1"/>
  <c r="F224" i="560" a="1"/>
  <c r="F224" i="560" s="1"/>
  <c r="E224" i="560"/>
  <c r="E82" i="564"/>
  <c r="F82" i="564" a="1"/>
  <c r="F82" i="564" s="1"/>
  <c r="F83" i="561" a="1"/>
  <c r="F83" i="561" s="1"/>
  <c r="BG224" i="8"/>
  <c r="F69" i="562" a="1"/>
  <c r="F69" i="562" s="1"/>
  <c r="F209" i="564" a="1"/>
  <c r="F209" i="564" s="1"/>
  <c r="E209" i="564"/>
  <c r="F225" i="564" a="1"/>
  <c r="F225" i="564" s="1"/>
  <c r="E225" i="564"/>
  <c r="F86" i="564" a="1"/>
  <c r="F86" i="564" s="1"/>
  <c r="E86" i="564"/>
  <c r="BK273" i="8"/>
  <c r="BM260" i="8"/>
  <c r="BO226" i="8"/>
  <c r="BO237" i="8"/>
  <c r="BK220" i="8"/>
  <c r="BM239" i="8"/>
  <c r="BO229" i="8"/>
  <c r="AV244" i="8"/>
  <c r="BN236" i="8"/>
  <c r="BF214" i="8"/>
  <c r="F70" i="560" a="1"/>
  <c r="F70" i="560" s="1"/>
  <c r="E70" i="560"/>
  <c r="F214" i="563" a="1"/>
  <c r="F214" i="563" s="1"/>
  <c r="E214" i="563"/>
  <c r="E85" i="564"/>
  <c r="F85" i="564" a="1"/>
  <c r="F85" i="564" s="1"/>
  <c r="BK223" i="8"/>
  <c r="F230" i="560" a="1"/>
  <c r="F230" i="560" s="1"/>
  <c r="E230" i="560"/>
  <c r="AF42" i="8"/>
  <c r="BJ21" i="8"/>
  <c r="BO239" i="8"/>
  <c r="AW105" i="8"/>
  <c r="BJ204" i="8"/>
  <c r="BG227" i="8"/>
  <c r="BI39" i="8"/>
  <c r="BG229" i="8"/>
  <c r="BD88" i="8"/>
  <c r="BD85" i="8"/>
  <c r="P282" i="8"/>
  <c r="BF39" i="8"/>
  <c r="BD241" i="8"/>
  <c r="BK241" i="8"/>
  <c r="AW101" i="8"/>
  <c r="BO84" i="8"/>
  <c r="AW90" i="8"/>
  <c r="BL214" i="8"/>
  <c r="BI223" i="8"/>
  <c r="BK227" i="8"/>
  <c r="BJ83" i="8"/>
  <c r="E86" i="563"/>
  <c r="F86" i="563" a="1"/>
  <c r="F86" i="563" s="1"/>
  <c r="BG85" i="8"/>
  <c r="BK77" i="8"/>
  <c r="Q282" i="8"/>
  <c r="BK39" i="8"/>
  <c r="F217" i="561" a="1"/>
  <c r="F217" i="561" s="1"/>
  <c r="E217" i="561"/>
  <c r="BN209" i="8"/>
  <c r="AV233" i="8"/>
  <c r="BJ89" i="8"/>
  <c r="BE28" i="8"/>
  <c r="BI225" i="8"/>
  <c r="BN243" i="8"/>
  <c r="AS53" i="8"/>
  <c r="BM82" i="8"/>
  <c r="F68" i="562" a="1"/>
  <c r="F68" i="562" s="1"/>
  <c r="BL239" i="8"/>
  <c r="F224" i="563" a="1"/>
  <c r="F224" i="563" s="1"/>
  <c r="E224" i="563"/>
  <c r="BO225" i="8"/>
  <c r="E98" i="564"/>
  <c r="F98" i="564" a="1"/>
  <c r="F98" i="564" s="1"/>
  <c r="AW143" i="8"/>
  <c r="AJ154" i="8"/>
  <c r="BK147" i="8"/>
  <c r="BB206" i="8"/>
  <c r="BB246" i="8" s="1"/>
  <c r="BB248" i="8" s="1"/>
  <c r="BD87" i="8"/>
  <c r="AL105" i="8"/>
  <c r="Y282" i="8"/>
  <c r="F98" i="563" a="1"/>
  <c r="F98" i="563" s="1"/>
  <c r="E98" i="563"/>
  <c r="F84" i="563" a="1"/>
  <c r="F84" i="563" s="1"/>
  <c r="E84" i="563"/>
  <c r="F220" i="562" a="1"/>
  <c r="F220" i="562" s="1"/>
  <c r="E21" i="560"/>
  <c r="F21" i="560" a="1"/>
  <c r="F21" i="560" s="1"/>
  <c r="D281" i="560"/>
  <c r="E281" i="560" s="1"/>
  <c r="AH206" i="8"/>
  <c r="AL244" i="8"/>
  <c r="BE98" i="8"/>
  <c r="BN217" i="8"/>
  <c r="BI215" i="8"/>
  <c r="AS90" i="8"/>
  <c r="F227" i="564" a="1"/>
  <c r="F227" i="564" s="1"/>
  <c r="E227" i="564"/>
  <c r="F211" i="564" a="1"/>
  <c r="F211" i="564" s="1"/>
  <c r="BL69" i="8"/>
  <c r="E220" i="563"/>
  <c r="F220" i="563" a="1"/>
  <c r="F220" i="563" s="1"/>
  <c r="F217" i="562" a="1"/>
  <c r="F217" i="562" s="1"/>
  <c r="BN226" i="8"/>
  <c r="F87" i="561" a="1"/>
  <c r="F87" i="561" s="1"/>
  <c r="BG212" i="8"/>
  <c r="BH21" i="8"/>
  <c r="X281" i="8"/>
  <c r="E211" i="559"/>
  <c r="F211" i="559" a="1"/>
  <c r="F211" i="559" s="1"/>
  <c r="AL113" i="8"/>
  <c r="F212" i="562" a="1"/>
  <c r="F212" i="562" s="1"/>
  <c r="BK210" i="8"/>
  <c r="BK238" i="8"/>
  <c r="BM75" i="8"/>
  <c r="BO61" i="8"/>
  <c r="AL53" i="8"/>
  <c r="BO74" i="8"/>
  <c r="F209" i="560" a="1"/>
  <c r="F209" i="560" s="1"/>
  <c r="E209" i="560"/>
  <c r="BJ94" i="8"/>
  <c r="F77" i="560" a="1"/>
  <c r="F77" i="560" s="1"/>
  <c r="E77" i="560"/>
  <c r="BN213" i="8"/>
  <c r="BJ216" i="8"/>
  <c r="AD63" i="8"/>
  <c r="BO97" i="8"/>
  <c r="E83" i="560"/>
  <c r="F83" i="560" a="1"/>
  <c r="F83" i="560" s="1"/>
  <c r="BM68" i="8"/>
  <c r="BJ62" i="8"/>
  <c r="BL82" i="8"/>
  <c r="BH218" i="8"/>
  <c r="BG202" i="8"/>
  <c r="E213" i="563"/>
  <c r="F213" i="563" a="1"/>
  <c r="F213" i="563" s="1"/>
  <c r="AT105" i="8"/>
  <c r="BI226" i="8"/>
  <c r="BN70" i="8"/>
  <c r="AW42" i="8"/>
  <c r="BO104" i="8"/>
  <c r="AZ105" i="8"/>
  <c r="AP154" i="8"/>
  <c r="AB143" i="8"/>
  <c r="BI131" i="8"/>
  <c r="BJ75" i="8"/>
  <c r="BG211" i="8"/>
  <c r="BL79" i="8"/>
  <c r="AK105" i="8"/>
  <c r="BH227" i="8"/>
  <c r="BI69" i="8"/>
  <c r="AT143" i="8"/>
  <c r="BI29" i="8"/>
  <c r="BL94" i="8"/>
  <c r="BN89" i="8"/>
  <c r="BH74" i="8"/>
  <c r="BN11" i="8"/>
  <c r="AV15" i="8"/>
  <c r="BM215" i="8"/>
  <c r="BF223" i="8"/>
  <c r="AH105" i="8"/>
  <c r="BJ241" i="8"/>
  <c r="BN62" i="8"/>
  <c r="F75" i="562" a="1"/>
  <c r="F75" i="562" s="1"/>
  <c r="E220" i="561"/>
  <c r="F220" i="561" a="1"/>
  <c r="F220" i="561" s="1"/>
  <c r="BI240" i="8"/>
  <c r="BN84" i="8"/>
  <c r="BN82" i="8"/>
  <c r="F231" i="562" a="1"/>
  <c r="F231" i="562" s="1"/>
  <c r="I231" i="562" s="1"/>
  <c r="E231" i="562"/>
  <c r="BL81" i="8"/>
  <c r="BL22" i="8"/>
  <c r="BM22" i="8"/>
  <c r="E82" i="562"/>
  <c r="F82" i="562" a="1"/>
  <c r="F82" i="562" s="1"/>
  <c r="BM238" i="8"/>
  <c r="BM273" i="8"/>
  <c r="F220" i="560" a="1"/>
  <c r="F220" i="560" s="1"/>
  <c r="E220" i="560"/>
  <c r="F241" i="561" a="1"/>
  <c r="F241" i="561" s="1"/>
  <c r="E241" i="561"/>
  <c r="BH214" i="8"/>
  <c r="BF225" i="8"/>
  <c r="R280" i="8"/>
  <c r="R279" i="8"/>
  <c r="BK224" i="8"/>
  <c r="AJ53" i="8"/>
  <c r="BK45" i="8"/>
  <c r="BK204" i="8"/>
  <c r="BM131" i="8"/>
  <c r="AR143" i="8"/>
  <c r="AR156" i="8" s="1"/>
  <c r="BE68" i="8"/>
  <c r="BO217" i="8"/>
  <c r="E79" i="561"/>
  <c r="F79" i="561" a="1"/>
  <c r="F79" i="561" s="1"/>
  <c r="BD40" i="8"/>
  <c r="BI241" i="8"/>
  <c r="BM28" i="8"/>
  <c r="AO244" i="8"/>
  <c r="AR42" i="8"/>
  <c r="BM21" i="8"/>
  <c r="BO94" i="8"/>
  <c r="BO27" i="8"/>
  <c r="BN77" i="8"/>
  <c r="BN227" i="8"/>
  <c r="BG28" i="8"/>
  <c r="F74" i="559" a="1"/>
  <c r="F74" i="559" s="1"/>
  <c r="E74" i="559"/>
  <c r="BE67" i="8"/>
  <c r="AL63" i="8"/>
  <c r="BH28" i="8"/>
  <c r="D282" i="561"/>
  <c r="F39" i="561" a="1"/>
  <c r="F39" i="561" s="1"/>
  <c r="BL238" i="8"/>
  <c r="BL204" i="8"/>
  <c r="AF244" i="8"/>
  <c r="BJ236" i="8"/>
  <c r="AF63" i="8"/>
  <c r="BJ60" i="8"/>
  <c r="BO241" i="8"/>
  <c r="BI98" i="8"/>
  <c r="AB255" i="8"/>
  <c r="BI252" i="8"/>
  <c r="BF210" i="8"/>
  <c r="BH224" i="8"/>
  <c r="AG206" i="8"/>
  <c r="AL143" i="8"/>
  <c r="BG69" i="8"/>
  <c r="BF83" i="8"/>
  <c r="BG228" i="8"/>
  <c r="E79" i="559"/>
  <c r="F79" i="559" a="1"/>
  <c r="F79" i="559" s="1"/>
  <c r="BM228" i="8"/>
  <c r="BJ67" i="8"/>
  <c r="AF90" i="8"/>
  <c r="F229" i="559" a="1"/>
  <c r="F229" i="559" s="1"/>
  <c r="E229" i="559"/>
  <c r="BK28" i="8"/>
  <c r="F218" i="564" a="1"/>
  <c r="F218" i="564" s="1"/>
  <c r="T281" i="8"/>
  <c r="BG21" i="8"/>
  <c r="F209" i="561" a="1"/>
  <c r="F209" i="561" s="1"/>
  <c r="E209" i="561"/>
  <c r="F29" i="564" a="1"/>
  <c r="F29" i="564" s="1"/>
  <c r="F79" i="562" a="1"/>
  <c r="F79" i="562" s="1"/>
  <c r="BM77" i="8"/>
  <c r="AN143" i="8"/>
  <c r="AN156" i="8" s="1"/>
  <c r="BL131" i="8"/>
  <c r="F80" i="559" a="1"/>
  <c r="F80" i="559" s="1"/>
  <c r="E80" i="559"/>
  <c r="BM96" i="8"/>
  <c r="AS206" i="8"/>
  <c r="AS246" i="8" s="1"/>
  <c r="AS248" i="8" s="1"/>
  <c r="BH84" i="8"/>
  <c r="BF82" i="8"/>
  <c r="E212" i="561"/>
  <c r="F212" i="561" a="1"/>
  <c r="F212" i="561" s="1"/>
  <c r="BN271" i="8"/>
  <c r="BO214" i="8"/>
  <c r="BN216" i="8"/>
  <c r="BH220" i="8"/>
  <c r="AP90" i="8"/>
  <c r="AP105" i="8"/>
  <c r="F77" i="561" a="1"/>
  <c r="F77" i="561" s="1"/>
  <c r="E77" i="561"/>
  <c r="BJ260" i="8"/>
  <c r="F22" i="561" a="1"/>
  <c r="F22" i="561" s="1"/>
  <c r="E22" i="561"/>
  <c r="BL89" i="8"/>
  <c r="AT53" i="8"/>
  <c r="BK98" i="8"/>
  <c r="AO154" i="8"/>
  <c r="E74" i="561"/>
  <c r="F74" i="561" a="1"/>
  <c r="F74" i="561" s="1"/>
  <c r="K74" i="561" s="1"/>
  <c r="F86" i="561" a="1"/>
  <c r="F86" i="561" s="1"/>
  <c r="F88" i="559" a="1"/>
  <c r="F88" i="559" s="1"/>
  <c r="E88" i="559"/>
  <c r="BI68" i="8"/>
  <c r="BJ39" i="8"/>
  <c r="BJ212" i="8"/>
  <c r="BB101" i="8"/>
  <c r="BN215" i="8"/>
  <c r="BB63" i="8"/>
  <c r="E82" i="560"/>
  <c r="F82" i="560" a="1"/>
  <c r="F82" i="560" s="1"/>
  <c r="AX244" i="8"/>
  <c r="BH229" i="8"/>
  <c r="BM241" i="8"/>
  <c r="BK215" i="8"/>
  <c r="BJ224" i="8"/>
  <c r="BF212" i="8"/>
  <c r="BB53" i="8"/>
  <c r="F209" i="563" a="1"/>
  <c r="F209" i="563" s="1"/>
  <c r="E209" i="563"/>
  <c r="BI217" i="8"/>
  <c r="BM242" i="8"/>
  <c r="F218" i="563" a="1"/>
  <c r="F218" i="563" s="1"/>
  <c r="E218" i="563"/>
  <c r="F214" i="561" a="1"/>
  <c r="F214" i="561" s="1"/>
  <c r="E214" i="561"/>
  <c r="BK261" i="8"/>
  <c r="AJ143" i="8"/>
  <c r="AJ156" i="8" s="1"/>
  <c r="AJ197" i="8" s="1"/>
  <c r="BK131" i="8"/>
  <c r="BN204" i="8"/>
  <c r="BM232" i="8"/>
  <c r="BM271" i="8"/>
  <c r="AP113" i="8"/>
  <c r="BI261" i="8"/>
  <c r="BN241" i="8"/>
  <c r="BI203" i="8"/>
  <c r="F40" i="562" a="1"/>
  <c r="F40" i="562" s="1"/>
  <c r="E40" i="562"/>
  <c r="BL203" i="8"/>
  <c r="BJ68" i="8"/>
  <c r="BO81" i="8"/>
  <c r="BM231" i="8"/>
  <c r="BM223" i="8"/>
  <c r="F213" i="562" a="1"/>
  <c r="F213" i="562" s="1"/>
  <c r="AS105" i="8"/>
  <c r="BE83" i="8"/>
  <c r="BF231" i="8"/>
  <c r="BN79" i="8"/>
  <c r="BM229" i="8"/>
  <c r="E81" i="560"/>
  <c r="F81" i="560" a="1"/>
  <c r="F81" i="560" s="1"/>
  <c r="BK29" i="8"/>
  <c r="BO85" i="8"/>
  <c r="F241" i="560" a="1"/>
  <c r="F241" i="560" s="1"/>
  <c r="E241" i="560"/>
  <c r="AR15" i="8"/>
  <c r="BM11" i="8"/>
  <c r="AH15" i="8"/>
  <c r="BF241" i="8"/>
  <c r="AG63" i="8"/>
  <c r="AG107" i="8" s="1"/>
  <c r="AL101" i="8"/>
  <c r="F202" i="564" a="1"/>
  <c r="F202" i="564" s="1"/>
  <c r="E202" i="564"/>
  <c r="BL73" i="8"/>
  <c r="BI224" i="8"/>
  <c r="BE69" i="8"/>
  <c r="F21" i="562" a="1"/>
  <c r="F21" i="562" s="1"/>
  <c r="D281" i="562"/>
  <c r="F69" i="564" a="1"/>
  <c r="F69" i="564" s="1"/>
  <c r="BF29" i="8"/>
  <c r="BO80" i="8"/>
  <c r="E83" i="562"/>
  <c r="F83" i="562" a="1"/>
  <c r="F83" i="562" s="1"/>
  <c r="BF74" i="8"/>
  <c r="BK70" i="8"/>
  <c r="BL230" i="8"/>
  <c r="BM95" i="8"/>
  <c r="BN237" i="8"/>
  <c r="AX42" i="8"/>
  <c r="BO40" i="8"/>
  <c r="AN233" i="8"/>
  <c r="BL209" i="8"/>
  <c r="AW154" i="8"/>
  <c r="BG81" i="8"/>
  <c r="BI205" i="8"/>
  <c r="AT63" i="8"/>
  <c r="BK83" i="8"/>
  <c r="AR244" i="8"/>
  <c r="BM236" i="8"/>
  <c r="BB154" i="8"/>
  <c r="BG220" i="8"/>
  <c r="F28" i="564" a="1"/>
  <c r="F28" i="564" s="1"/>
  <c r="E28" i="564"/>
  <c r="BL240" i="8"/>
  <c r="BM86" i="8"/>
  <c r="BJ218" i="8"/>
  <c r="N280" i="8"/>
  <c r="N136" i="8" s="1"/>
  <c r="N279" i="8"/>
  <c r="BJ231" i="8"/>
  <c r="BO89" i="8"/>
  <c r="BN93" i="8"/>
  <c r="AV101" i="8"/>
  <c r="BN85" i="8"/>
  <c r="AG105" i="8"/>
  <c r="BH212" i="8"/>
  <c r="BK61" i="8"/>
  <c r="BK239" i="8"/>
  <c r="F29" i="560" a="1"/>
  <c r="F29" i="560" s="1"/>
  <c r="E29" i="560"/>
  <c r="BH77" i="8"/>
  <c r="AO15" i="8"/>
  <c r="BO21" i="8"/>
  <c r="AZ42" i="8"/>
  <c r="BL229" i="8"/>
  <c r="BL271" i="8"/>
  <c r="AC113" i="8"/>
  <c r="BM220" i="8"/>
  <c r="BJ97" i="8"/>
  <c r="E230" i="563"/>
  <c r="F230" i="563" a="1"/>
  <c r="F230" i="563" s="1"/>
  <c r="BF224" i="8"/>
  <c r="BN212" i="8"/>
  <c r="AX113" i="8"/>
  <c r="AD113" i="8"/>
  <c r="AW244" i="8"/>
  <c r="F211" i="560" a="1"/>
  <c r="F211" i="560" s="1"/>
  <c r="E211" i="560"/>
  <c r="BK260" i="8"/>
  <c r="F81" i="562" a="1"/>
  <c r="F81" i="562" s="1"/>
  <c r="E81" i="562"/>
  <c r="BE227" i="8"/>
  <c r="BE211" i="8"/>
  <c r="E69" i="563"/>
  <c r="F69" i="563" a="1"/>
  <c r="F69" i="563" s="1"/>
  <c r="BK270" i="8"/>
  <c r="E223" i="561"/>
  <c r="F223" i="561" a="1"/>
  <c r="F223" i="561" s="1"/>
  <c r="BB113" i="8"/>
  <c r="F212" i="564" a="1"/>
  <c r="F212" i="564" s="1"/>
  <c r="BL268" i="8"/>
  <c r="E70" i="559"/>
  <c r="F70" i="559" a="1"/>
  <c r="F70" i="559" s="1"/>
  <c r="BL224" i="8"/>
  <c r="F223" i="560" a="1"/>
  <c r="F223" i="560" s="1"/>
  <c r="E223" i="560"/>
  <c r="BG214" i="8"/>
  <c r="E67" i="559"/>
  <c r="F67" i="559" a="1"/>
  <c r="F67" i="559" s="1"/>
  <c r="BL96" i="8"/>
  <c r="BH226" i="8"/>
  <c r="BK104" i="8"/>
  <c r="AJ105" i="8"/>
  <c r="D279" i="564"/>
  <c r="D280" i="564"/>
  <c r="F27" i="564" a="1"/>
  <c r="F27" i="564" s="1"/>
  <c r="BD84" i="8"/>
  <c r="F21" i="561" a="1"/>
  <c r="F21" i="561" s="1"/>
  <c r="E21" i="561"/>
  <c r="BL222" i="8"/>
  <c r="BD209" i="8"/>
  <c r="BD224" i="8"/>
  <c r="BN28" i="8"/>
  <c r="F22" i="563" a="1"/>
  <c r="F22" i="563" s="1"/>
  <c r="E22" i="563"/>
  <c r="BJ220" i="8"/>
  <c r="BD214" i="8"/>
  <c r="BF84" i="8"/>
  <c r="E210" i="562"/>
  <c r="F210" i="562" a="1"/>
  <c r="F210" i="562" s="1"/>
  <c r="BL21" i="8"/>
  <c r="AN42" i="8"/>
  <c r="E83" i="563"/>
  <c r="F83" i="563" a="1"/>
  <c r="F83" i="563" s="1"/>
  <c r="F230" i="561" a="1"/>
  <c r="F230" i="561" s="1"/>
  <c r="E225" i="560"/>
  <c r="F225" i="560" a="1"/>
  <c r="F225" i="560" s="1"/>
  <c r="BF80" i="8"/>
  <c r="BO75" i="8"/>
  <c r="E85" i="559"/>
  <c r="F85" i="559" a="1"/>
  <c r="F85" i="559" s="1"/>
  <c r="BN203" i="8"/>
  <c r="BB90" i="8"/>
  <c r="BB107" i="8" s="1"/>
  <c r="BM230" i="8"/>
  <c r="BM85" i="8"/>
  <c r="BL227" i="8"/>
  <c r="AH90" i="8"/>
  <c r="BH68" i="8"/>
  <c r="BJ226" i="8"/>
  <c r="BA15" i="8"/>
  <c r="E28" i="560"/>
  <c r="F28" i="560" a="1"/>
  <c r="F28" i="560" s="1"/>
  <c r="AW233" i="8"/>
  <c r="BM224" i="8"/>
  <c r="BM205" i="8"/>
  <c r="V281" i="8"/>
  <c r="BJ28" i="8"/>
  <c r="BO29" i="8"/>
  <c r="BE22" i="8"/>
  <c r="BI237" i="8"/>
  <c r="BD80" i="8"/>
  <c r="AL246" i="8"/>
  <c r="AL248" i="8" s="1"/>
  <c r="AL206" i="8"/>
  <c r="AW63" i="8"/>
  <c r="BM84" i="8"/>
  <c r="BM74" i="8"/>
  <c r="AB206" i="8"/>
  <c r="BI202" i="8"/>
  <c r="Q281" i="8"/>
  <c r="F75" i="560" a="1"/>
  <c r="F75" i="560" s="1"/>
  <c r="E75" i="560"/>
  <c r="F228" i="562" a="1"/>
  <c r="F228" i="562" s="1"/>
  <c r="E228" i="562"/>
  <c r="BJ227" i="8"/>
  <c r="BE226" i="8"/>
  <c r="BO227" i="8"/>
  <c r="BK203" i="8"/>
  <c r="BJ239" i="8"/>
  <c r="BK259" i="8"/>
  <c r="AH53" i="8"/>
  <c r="BL261" i="8"/>
  <c r="BJ110" i="8"/>
  <c r="AF113" i="8"/>
  <c r="BJ113" i="8" s="1"/>
  <c r="E40" i="559"/>
  <c r="F40" i="559" a="1"/>
  <c r="F40" i="559" s="1"/>
  <c r="E87" i="559"/>
  <c r="F87" i="559" a="1"/>
  <c r="F87" i="559" s="1"/>
  <c r="BM70" i="8"/>
  <c r="BG217" i="8"/>
  <c r="BE39" i="8"/>
  <c r="L282" i="8"/>
  <c r="BK217" i="8"/>
  <c r="BK268" i="8"/>
  <c r="R282" i="8"/>
  <c r="BJ242" i="8"/>
  <c r="BK62" i="8"/>
  <c r="BI40" i="8"/>
  <c r="AX206" i="8"/>
  <c r="AB101" i="8"/>
  <c r="BI93" i="8"/>
  <c r="AD143" i="8"/>
  <c r="AD156" i="8"/>
  <c r="BN223" i="8"/>
  <c r="BI89" i="8"/>
  <c r="BM81" i="8"/>
  <c r="BI239" i="8"/>
  <c r="AH244" i="8"/>
  <c r="BJ22" i="8"/>
  <c r="BB42" i="8"/>
  <c r="BM212" i="8"/>
  <c r="AN244" i="8"/>
  <c r="BL236" i="8"/>
  <c r="BJ243" i="8"/>
  <c r="BO240" i="8"/>
  <c r="BA143" i="8"/>
  <c r="BA156" i="8" s="1"/>
  <c r="BA197" i="8" s="1"/>
  <c r="BK218" i="8"/>
  <c r="BH213" i="8"/>
  <c r="E213" i="561"/>
  <c r="F213" i="561" a="1"/>
  <c r="F213" i="561" s="1"/>
  <c r="AT101" i="8"/>
  <c r="AX90" i="8"/>
  <c r="AP244" i="8"/>
  <c r="AH255" i="8"/>
  <c r="BE209" i="8"/>
  <c r="BK240" i="8"/>
  <c r="BK73" i="8"/>
  <c r="BE222" i="8"/>
  <c r="AP143" i="8"/>
  <c r="AP156" i="8" s="1"/>
  <c r="AP197" i="8" s="1"/>
  <c r="F67" i="560" a="1"/>
  <c r="F67" i="560" s="1"/>
  <c r="E67" i="560"/>
  <c r="BG39" i="8"/>
  <c r="T282" i="8"/>
  <c r="BM204" i="8"/>
  <c r="BM211" i="8"/>
  <c r="BL252" i="8"/>
  <c r="AN255" i="8"/>
  <c r="BE202" i="8"/>
  <c r="BI99" i="8"/>
  <c r="BO39" i="8"/>
  <c r="BH83" i="8"/>
  <c r="BK82" i="8"/>
  <c r="BI231" i="8"/>
  <c r="F67" i="562" a="1"/>
  <c r="F67" i="562" s="1"/>
  <c r="AT154" i="8"/>
  <c r="BM154" i="8" s="1"/>
  <c r="AO262" i="8"/>
  <c r="BK258" i="8"/>
  <c r="AJ262" i="8"/>
  <c r="BN110" i="8"/>
  <c r="AV113" i="8"/>
  <c r="BN113" i="8" s="1"/>
  <c r="F241" i="563" a="1"/>
  <c r="F241" i="563" s="1"/>
  <c r="E241" i="563"/>
  <c r="BM268" i="8"/>
  <c r="F218" i="559" a="1"/>
  <c r="F218" i="559" s="1"/>
  <c r="E218" i="559"/>
  <c r="BJ229" i="8"/>
  <c r="F228" i="564" a="1"/>
  <c r="F228" i="564" s="1"/>
  <c r="E228" i="564"/>
  <c r="F21" i="559" a="1"/>
  <c r="F21" i="559" s="1"/>
  <c r="E21" i="559"/>
  <c r="D281" i="559"/>
  <c r="E281" i="559" s="1"/>
  <c r="BK87" i="8"/>
  <c r="F220" i="564" a="1"/>
  <c r="F220" i="564" s="1"/>
  <c r="BJ273" i="8"/>
  <c r="BI268" i="8"/>
  <c r="BN75" i="8"/>
  <c r="E21" i="563"/>
  <c r="F21" i="563" a="1"/>
  <c r="F21" i="563" s="1"/>
  <c r="D281" i="563"/>
  <c r="E281" i="563" s="1"/>
  <c r="BN240" i="8"/>
  <c r="BO86" i="8"/>
  <c r="BM40" i="8"/>
  <c r="AC244" i="8"/>
  <c r="F68" i="560" a="1"/>
  <c r="F68" i="560" s="1"/>
  <c r="G68" i="560" s="1"/>
  <c r="E68" i="560"/>
  <c r="BH228" i="8"/>
  <c r="BM218" i="8"/>
  <c r="E87" i="563"/>
  <c r="F87" i="563" a="1"/>
  <c r="F87" i="563" s="1"/>
  <c r="F74" i="562" a="1"/>
  <c r="F74" i="562" s="1"/>
  <c r="BN259" i="8"/>
  <c r="E210" i="561"/>
  <c r="F210" i="561" a="1"/>
  <c r="F210" i="561" s="1"/>
  <c r="BH225" i="8"/>
  <c r="F22" i="562" a="1"/>
  <c r="F22" i="562" s="1"/>
  <c r="F81" i="559" a="1"/>
  <c r="F81" i="559" s="1"/>
  <c r="E81" i="559"/>
  <c r="BJ210" i="8"/>
  <c r="E210" i="560"/>
  <c r="F210" i="560" a="1"/>
  <c r="F210" i="560" s="1"/>
  <c r="BF217" i="8"/>
  <c r="AD15" i="8"/>
  <c r="AD55" i="8" s="1"/>
  <c r="BF227" i="8"/>
  <c r="E29" i="559"/>
  <c r="F29" i="559" a="1"/>
  <c r="F29" i="559" s="1"/>
  <c r="BI273" i="8"/>
  <c r="E229" i="560"/>
  <c r="F229" i="560" a="1"/>
  <c r="F229" i="560" s="1"/>
  <c r="BI259" i="8"/>
  <c r="BO268" i="8"/>
  <c r="AG15" i="8"/>
  <c r="AG55" i="8" s="1"/>
  <c r="AG115" i="8" s="1"/>
  <c r="BO243" i="8"/>
  <c r="BL237" i="8"/>
  <c r="BG241" i="8"/>
  <c r="BL243" i="8"/>
  <c r="BD210" i="8"/>
  <c r="AC206" i="8"/>
  <c r="AC246" i="8" s="1"/>
  <c r="AC248" i="8" s="1"/>
  <c r="BO205" i="8"/>
  <c r="BO270" i="8"/>
  <c r="AN113" i="8"/>
  <c r="BL113" i="8" s="1"/>
  <c r="BL110" i="8"/>
  <c r="F202" i="560" a="1"/>
  <c r="F202" i="560" s="1"/>
  <c r="E202" i="560"/>
  <c r="AT244" i="8"/>
  <c r="BJ77" i="8"/>
  <c r="BM83" i="8"/>
  <c r="BI228" i="8"/>
  <c r="BG29" i="8"/>
  <c r="F231" i="561" a="1"/>
  <c r="F231" i="561" s="1"/>
  <c r="BK95" i="8"/>
  <c r="BD229" i="8"/>
  <c r="BK27" i="8"/>
  <c r="F211" i="562" a="1"/>
  <c r="F211" i="562" s="1"/>
  <c r="BI229" i="8"/>
  <c r="BJ237" i="8"/>
  <c r="BN205" i="8"/>
  <c r="BM61" i="8"/>
  <c r="BD225" i="8"/>
  <c r="BK226" i="8"/>
  <c r="BE241" i="8"/>
  <c r="BH202" i="8"/>
  <c r="BN97" i="8"/>
  <c r="E81" i="563"/>
  <c r="F81" i="563" a="1"/>
  <c r="F81" i="563" s="1"/>
  <c r="BD222" i="8"/>
  <c r="AL255" i="8"/>
  <c r="BA105" i="8"/>
  <c r="BB105" i="8"/>
  <c r="BK212" i="8"/>
  <c r="BE212" i="8"/>
  <c r="AB53" i="8"/>
  <c r="BI45" i="8"/>
  <c r="F75" i="561" a="1"/>
  <c r="F75" i="561" s="1"/>
  <c r="E75" i="561"/>
  <c r="BJ214" i="8"/>
  <c r="BN40" i="8"/>
  <c r="BM29" i="8"/>
  <c r="BG226" i="8"/>
  <c r="AW206" i="8"/>
  <c r="BO88" i="8"/>
  <c r="AG154" i="8"/>
  <c r="BD220" i="8"/>
  <c r="BH39" i="8"/>
  <c r="X282" i="8"/>
  <c r="BO77" i="8"/>
  <c r="BK225" i="8"/>
  <c r="J280" i="8"/>
  <c r="J136" i="8" s="1"/>
  <c r="J279" i="8"/>
  <c r="BI218" i="8"/>
  <c r="BM73" i="8"/>
  <c r="R281" i="8"/>
  <c r="E67" i="561"/>
  <c r="F67" i="561" a="1"/>
  <c r="F67" i="561" s="1"/>
  <c r="BK86" i="8"/>
  <c r="BH98" i="8"/>
  <c r="BI81" i="8"/>
  <c r="BF70" i="8"/>
  <c r="AK42" i="8"/>
  <c r="AK262" i="8"/>
  <c r="BL270" i="8"/>
  <c r="BJ259" i="8"/>
  <c r="BN273" i="8"/>
  <c r="AD154" i="8"/>
  <c r="BL67" i="8"/>
  <c r="AN90" i="8"/>
  <c r="BN73" i="8"/>
  <c r="E98" i="562"/>
  <c r="F98" i="562" a="1"/>
  <c r="F98" i="562" s="1"/>
  <c r="BH210" i="8"/>
  <c r="BL72" i="8"/>
  <c r="F218" i="560" a="1"/>
  <c r="F218" i="560" s="1"/>
  <c r="E218" i="560"/>
  <c r="AT113" i="8"/>
  <c r="F82" i="559" a="1"/>
  <c r="F82" i="559" s="1"/>
  <c r="E82" i="559"/>
  <c r="AG42" i="8"/>
  <c r="BH230" i="8"/>
  <c r="BK214" i="8"/>
  <c r="E85" i="562"/>
  <c r="F85" i="562" a="1"/>
  <c r="F85" i="562" s="1"/>
  <c r="J85" i="562" s="1"/>
  <c r="P281" i="8"/>
  <c r="BF21" i="8"/>
  <c r="AH233" i="8"/>
  <c r="AH246" i="8" s="1"/>
  <c r="AH248" i="8" s="1"/>
  <c r="BI97" i="8"/>
  <c r="BJ215" i="8"/>
  <c r="BJ271" i="8"/>
  <c r="BM259" i="8"/>
  <c r="BJ240" i="8"/>
  <c r="BN218" i="8"/>
  <c r="E88" i="563"/>
  <c r="F88" i="563" a="1"/>
  <c r="F88" i="563" s="1"/>
  <c r="BO210" i="8"/>
  <c r="BN242" i="8"/>
  <c r="BL241" i="8"/>
  <c r="F98" i="559" a="1"/>
  <c r="F98" i="559" s="1"/>
  <c r="K98" i="559" s="1"/>
  <c r="E98" i="559"/>
  <c r="F220" i="559" a="1"/>
  <c r="F220" i="559" s="1"/>
  <c r="E220" i="559"/>
  <c r="BE225" i="8"/>
  <c r="Y280" i="8"/>
  <c r="Y279" i="8"/>
  <c r="X279" i="8"/>
  <c r="X280" i="8"/>
  <c r="BH27" i="8"/>
  <c r="BO218" i="8"/>
  <c r="E80" i="561"/>
  <c r="F80" i="561" a="1"/>
  <c r="F80" i="561" s="1"/>
  <c r="BK205" i="8"/>
  <c r="BK81" i="8"/>
  <c r="E84" i="562"/>
  <c r="F84" i="562" a="1"/>
  <c r="F84" i="562" s="1"/>
  <c r="F88" i="560" a="1"/>
  <c r="F88" i="560" s="1"/>
  <c r="E88" i="560"/>
  <c r="BO261" i="8"/>
  <c r="F212" i="559" a="1"/>
  <c r="F212" i="559" s="1"/>
  <c r="E212" i="559"/>
  <c r="BK271" i="8"/>
  <c r="BK243" i="8"/>
  <c r="BE70" i="8"/>
  <c r="E202" i="563"/>
  <c r="F202" i="563" a="1"/>
  <c r="F202" i="563" s="1"/>
  <c r="E211" i="563"/>
  <c r="F211" i="563" a="1"/>
  <c r="F211" i="563" s="1"/>
  <c r="D279" i="559"/>
  <c r="E279" i="559" s="1"/>
  <c r="F27" i="559" a="1"/>
  <c r="F27" i="559" s="1"/>
  <c r="E27" i="559"/>
  <c r="D280" i="559"/>
  <c r="E280" i="559" s="1"/>
  <c r="BM270" i="8"/>
  <c r="BM202" i="8"/>
  <c r="AR206" i="8"/>
  <c r="AR246" i="8" s="1"/>
  <c r="BA63" i="8"/>
  <c r="AK53" i="8"/>
  <c r="BK53" i="8" s="1"/>
  <c r="E77" i="563"/>
  <c r="F77" i="563" a="1"/>
  <c r="F77" i="563" s="1"/>
  <c r="BE218" i="8"/>
  <c r="AT233" i="8"/>
  <c r="AD90" i="8"/>
  <c r="AD107" i="8" s="1"/>
  <c r="BO220" i="8"/>
  <c r="BJ222" i="8"/>
  <c r="BI70" i="8"/>
  <c r="BF86" i="8"/>
  <c r="BD227" i="8"/>
  <c r="BH86" i="8"/>
  <c r="BN239" i="8"/>
  <c r="BN99" i="8"/>
  <c r="BD70" i="8"/>
  <c r="BA244" i="8"/>
  <c r="BD217" i="8"/>
  <c r="E98" i="561"/>
  <c r="F98" i="561" a="1"/>
  <c r="F98" i="561" s="1"/>
  <c r="BK231" i="8"/>
  <c r="F22" i="564" a="1"/>
  <c r="F22" i="564" s="1"/>
  <c r="AX105" i="8"/>
  <c r="BG22" i="8"/>
  <c r="BO202" i="8"/>
  <c r="AZ206" i="8"/>
  <c r="BJ11" i="8"/>
  <c r="AF15" i="8"/>
  <c r="BJ15" i="8" s="1"/>
  <c r="BI222" i="8"/>
  <c r="BG213" i="8"/>
  <c r="AO105" i="8"/>
  <c r="BG83" i="8"/>
  <c r="BN29" i="8"/>
  <c r="BD228" i="8"/>
  <c r="BO242" i="8"/>
  <c r="BO28" i="8"/>
  <c r="BL80" i="8"/>
  <c r="BG40" i="8"/>
  <c r="AC255" i="8"/>
  <c r="AB105" i="8"/>
  <c r="BI104" i="8"/>
  <c r="E28" i="559"/>
  <c r="F28" i="559" a="1"/>
  <c r="F28" i="559" s="1"/>
  <c r="BL86" i="8"/>
  <c r="BD81" i="8"/>
  <c r="BO230" i="8"/>
  <c r="BE214" i="8"/>
  <c r="BM67" i="8"/>
  <c r="AR90" i="8"/>
  <c r="BI238" i="8"/>
  <c r="BL28" i="8"/>
  <c r="BJ40" i="8"/>
  <c r="BO70" i="8"/>
  <c r="BE230" i="8"/>
  <c r="BJ74" i="8"/>
  <c r="AK63" i="8"/>
  <c r="BD231" i="8"/>
  <c r="AZ244" i="8"/>
  <c r="BO236" i="8"/>
  <c r="BM89" i="8"/>
  <c r="BH75" i="8"/>
  <c r="BJ203" i="8"/>
  <c r="BD69" i="8"/>
  <c r="BN229" i="8"/>
  <c r="BM217" i="8"/>
  <c r="BN228" i="8"/>
  <c r="BL29" i="8"/>
  <c r="BN96" i="8"/>
  <c r="BN67" i="8"/>
  <c r="AV90" i="8"/>
  <c r="BN90" i="8" s="1"/>
  <c r="BF88" i="8"/>
  <c r="AK206" i="8"/>
  <c r="BH231" i="8"/>
  <c r="BE81" i="8"/>
  <c r="BL99" i="8"/>
  <c r="AF255" i="8"/>
  <c r="BJ252" i="8"/>
  <c r="BE82" i="8"/>
  <c r="AC233" i="8"/>
  <c r="BL95" i="8"/>
  <c r="BG67" i="8"/>
  <c r="BG74" i="8"/>
  <c r="BD74" i="8"/>
  <c r="AC15" i="8"/>
  <c r="BE80" i="8"/>
  <c r="BF85" i="8"/>
  <c r="BI74" i="8"/>
  <c r="AW255" i="8"/>
  <c r="BO231" i="8"/>
  <c r="BE86" i="8"/>
  <c r="AO63" i="8"/>
  <c r="AO107" i="8" s="1"/>
  <c r="BO60" i="8"/>
  <c r="AZ63" i="8"/>
  <c r="BO63" i="8" s="1"/>
  <c r="BO232" i="8"/>
  <c r="BK237" i="8"/>
  <c r="BN74" i="8"/>
  <c r="AW53" i="8"/>
  <c r="AW55" i="8" s="1"/>
  <c r="BJ27" i="8"/>
  <c r="BI72" i="8"/>
  <c r="AX101" i="8"/>
  <c r="AX233" i="8"/>
  <c r="AX246" i="8" s="1"/>
  <c r="AX248" i="8" s="1"/>
  <c r="BH88" i="8"/>
  <c r="BJ82" i="8"/>
  <c r="BJ61" i="8"/>
  <c r="BI232" i="8"/>
  <c r="AG255" i="8"/>
  <c r="BA233" i="8"/>
  <c r="BL84" i="8"/>
  <c r="BJ95" i="8"/>
  <c r="AP53" i="8"/>
  <c r="AX154" i="8"/>
  <c r="BI86" i="8"/>
  <c r="BD77" i="8"/>
  <c r="BI22" i="8"/>
  <c r="BK230" i="8"/>
  <c r="BG75" i="8"/>
  <c r="Y281" i="8"/>
  <c r="BK79" i="8"/>
  <c r="BK68" i="8"/>
  <c r="BK89" i="8"/>
  <c r="BI82" i="8"/>
  <c r="BD22" i="8"/>
  <c r="BO87" i="8"/>
  <c r="BF75" i="8"/>
  <c r="BN72" i="8"/>
  <c r="BF98" i="8"/>
  <c r="BI28" i="8"/>
  <c r="V282" i="8"/>
  <c r="BN98" i="8"/>
  <c r="BL68" i="8"/>
  <c r="BG98" i="8"/>
  <c r="BM93" i="8"/>
  <c r="AR101" i="8"/>
  <c r="BJ225" i="8"/>
  <c r="BG231" i="8"/>
  <c r="L281" i="8"/>
  <c r="BE21" i="8"/>
  <c r="BK69" i="8"/>
  <c r="BA101" i="8"/>
  <c r="M281" i="8"/>
  <c r="AL154" i="8"/>
  <c r="AL156" i="8" s="1"/>
  <c r="AL197" i="8" s="1"/>
  <c r="BJ69" i="8"/>
  <c r="BB143" i="8"/>
  <c r="BB156" i="8" s="1"/>
  <c r="BB197" i="8" s="1"/>
  <c r="BI94" i="8"/>
  <c r="BE229" i="8"/>
  <c r="BF213" i="8"/>
  <c r="AO255" i="8"/>
  <c r="AZ90" i="8"/>
  <c r="BO90" i="8" s="1"/>
  <c r="BO67" i="8"/>
  <c r="BL61" i="8"/>
  <c r="BJ96" i="8"/>
  <c r="BJ85" i="8"/>
  <c r="BL98" i="8"/>
  <c r="BJ223" i="8"/>
  <c r="BM69" i="8"/>
  <c r="BN211" i="8"/>
  <c r="AL42" i="8"/>
  <c r="BO238" i="8"/>
  <c r="E77" i="559"/>
  <c r="F77" i="559" a="1"/>
  <c r="F77" i="559" s="1"/>
  <c r="AP63" i="8"/>
  <c r="AP107" i="8" s="1"/>
  <c r="Q279" i="8"/>
  <c r="Q280" i="8"/>
  <c r="BK93" i="8"/>
  <c r="AJ101" i="8"/>
  <c r="AC154" i="8"/>
  <c r="AC105" i="8"/>
  <c r="AK154" i="8"/>
  <c r="AS233" i="8"/>
  <c r="BG230" i="8"/>
  <c r="AS42" i="8"/>
  <c r="BI211" i="8"/>
  <c r="BL45" i="8"/>
  <c r="AN53" i="8"/>
  <c r="BJ232" i="8"/>
  <c r="BM39" i="8"/>
  <c r="AL90" i="8"/>
  <c r="AL107" i="8" s="1"/>
  <c r="BL88" i="8"/>
  <c r="BK202" i="8"/>
  <c r="AJ206" i="8"/>
  <c r="BK206" i="8" s="1"/>
  <c r="BO99" i="8"/>
  <c r="BH209" i="8"/>
  <c r="BE213" i="8"/>
  <c r="J282" i="8"/>
  <c r="BL39" i="8"/>
  <c r="BH67" i="8"/>
  <c r="BE77" i="8"/>
  <c r="BO252" i="8"/>
  <c r="AZ255" i="8"/>
  <c r="AS63" i="8"/>
  <c r="AS107" i="8" s="1"/>
  <c r="BF69" i="8"/>
  <c r="BJ230" i="8"/>
  <c r="BE231" i="8"/>
  <c r="BI67" i="8"/>
  <c r="AB90" i="8"/>
  <c r="BA255" i="8"/>
  <c r="BH87" i="8"/>
  <c r="BL213" i="8"/>
  <c r="BJ209" i="8"/>
  <c r="AF233" i="8"/>
  <c r="BJ233" i="8" s="1"/>
  <c r="P280" i="8"/>
  <c r="BF27" i="8"/>
  <c r="P279" i="8"/>
  <c r="AN206" i="8"/>
  <c r="AN246" i="8" s="1"/>
  <c r="AN248" i="8" s="1"/>
  <c r="BL202" i="8"/>
  <c r="AJ42" i="8"/>
  <c r="BK42" i="8" s="1"/>
  <c r="BK21" i="8"/>
  <c r="BI27" i="8"/>
  <c r="BN86" i="8"/>
  <c r="AN105" i="8"/>
  <c r="BL105" i="8" s="1"/>
  <c r="BL104" i="8"/>
  <c r="BO68" i="8"/>
  <c r="BG82" i="8"/>
  <c r="BI85" i="8"/>
  <c r="BK72" i="8"/>
  <c r="I282" i="8"/>
  <c r="BL27" i="8"/>
  <c r="BD218" i="8"/>
  <c r="BO215" i="8"/>
  <c r="AF154" i="8"/>
  <c r="BJ147" i="8"/>
  <c r="BE85" i="8"/>
  <c r="BD28" i="8"/>
  <c r="BB255" i="8"/>
  <c r="BO147" i="8"/>
  <c r="AZ154" i="8"/>
  <c r="BN45" i="8"/>
  <c r="AV53" i="8"/>
  <c r="BK74" i="8"/>
  <c r="J281" i="8"/>
  <c r="BD212" i="8"/>
  <c r="BI77" i="8"/>
  <c r="BK75" i="8"/>
  <c r="AO233" i="8"/>
  <c r="BI11" i="8"/>
  <c r="AB15" i="8"/>
  <c r="BD75" i="8"/>
  <c r="BM72" i="8"/>
  <c r="AO206" i="8"/>
  <c r="AC63" i="8"/>
  <c r="BI63" i="8" s="1"/>
  <c r="BL97" i="8"/>
  <c r="AJ244" i="8"/>
  <c r="BK244" i="8" s="1"/>
  <c r="BK236" i="8"/>
  <c r="AK233" i="8"/>
  <c r="BL223" i="8"/>
  <c r="BJ72" i="8"/>
  <c r="BF40" i="8"/>
  <c r="BD230" i="8"/>
  <c r="AH42" i="8"/>
  <c r="AH55" i="8" s="1"/>
  <c r="BK96" i="8"/>
  <c r="BM79" i="8"/>
  <c r="BG88" i="8"/>
  <c r="AL15" i="8"/>
  <c r="AL55" i="8" s="1"/>
  <c r="AP255" i="8"/>
  <c r="BG70" i="8"/>
  <c r="BA90" i="8"/>
  <c r="AO42" i="8"/>
  <c r="BJ86" i="8"/>
  <c r="BD27" i="8"/>
  <c r="H280" i="8"/>
  <c r="H279" i="8"/>
  <c r="BF230" i="8"/>
  <c r="BD29" i="8"/>
  <c r="BI62" i="8"/>
  <c r="BJ80" i="8"/>
  <c r="BE88" i="8"/>
  <c r="BK209" i="8"/>
  <c r="AJ233" i="8"/>
  <c r="AJ246" i="8" s="1"/>
  <c r="BI87" i="8"/>
  <c r="AX15" i="8"/>
  <c r="BN15" i="8" s="1"/>
  <c r="BI83" i="8"/>
  <c r="BN39" i="8"/>
  <c r="AR63" i="8"/>
  <c r="BM63" i="8" s="1"/>
  <c r="BM60" i="8"/>
  <c r="Z281" i="8"/>
  <c r="AJ63" i="8"/>
  <c r="AJ107" i="8" s="1"/>
  <c r="BK60" i="8"/>
  <c r="BH40" i="8"/>
  <c r="AC101" i="8"/>
  <c r="BN87" i="8"/>
  <c r="Z282" i="8"/>
  <c r="BF222" i="8"/>
  <c r="BK67" i="8"/>
  <c r="AJ90" i="8"/>
  <c r="BK90" i="8" s="1"/>
  <c r="BK216" i="8"/>
  <c r="E40" i="560"/>
  <c r="F40" i="560" a="1"/>
  <c r="F40" i="560" s="1"/>
  <c r="BF28" i="8"/>
  <c r="AD101" i="8"/>
  <c r="AS255" i="8"/>
  <c r="BF229" i="8"/>
  <c r="BI96" i="8"/>
  <c r="BL85" i="8"/>
  <c r="AP15" i="8"/>
  <c r="BK84" i="8"/>
  <c r="AK15" i="8"/>
  <c r="AK55" i="8"/>
  <c r="BK94" i="8"/>
  <c r="BF22" i="8"/>
  <c r="BM80" i="8"/>
  <c r="AV143" i="8"/>
  <c r="BN131" i="8"/>
  <c r="BH79" i="8"/>
  <c r="BA42" i="8"/>
  <c r="BA55" i="8" s="1"/>
  <c r="N281" i="8"/>
  <c r="BN88" i="8"/>
  <c r="BI95" i="8"/>
  <c r="BM104" i="8"/>
  <c r="AR105" i="8"/>
  <c r="BM105" i="8" s="1"/>
  <c r="BF68" i="8"/>
  <c r="BF67" i="8"/>
  <c r="BO93" i="8"/>
  <c r="AZ101" i="8"/>
  <c r="BE40" i="8"/>
  <c r="BM45" i="8"/>
  <c r="AR53" i="8"/>
  <c r="BM53" i="8" s="1"/>
  <c r="AD233" i="8"/>
  <c r="AH154" i="8"/>
  <c r="AH156" i="8" s="1"/>
  <c r="AH197" i="8" s="1"/>
  <c r="E74" i="560"/>
  <c r="F74" i="560" a="1"/>
  <c r="F74" i="560" s="1"/>
  <c r="E85" i="560"/>
  <c r="F85" i="560" a="1"/>
  <c r="F85" i="560" s="1"/>
  <c r="AX63" i="8"/>
  <c r="AX107" i="8" s="1"/>
  <c r="BN95" i="8"/>
  <c r="BI213" i="8"/>
  <c r="AV105" i="8"/>
  <c r="BN105" i="8" s="1"/>
  <c r="BN104" i="8"/>
  <c r="U282" i="8"/>
  <c r="H281" i="8"/>
  <c r="BD21" i="8"/>
  <c r="BF87" i="8"/>
  <c r="U280" i="8"/>
  <c r="U279" i="8"/>
  <c r="AZ15" i="8"/>
  <c r="BO15" i="8" s="1"/>
  <c r="BO11" i="8"/>
  <c r="BJ79" i="8"/>
  <c r="N282" i="8"/>
  <c r="AO53" i="8"/>
  <c r="BN27" i="8"/>
  <c r="BJ84" i="8"/>
  <c r="BK40" i="8"/>
  <c r="M282" i="8"/>
  <c r="M150" i="8" s="1"/>
  <c r="BG209" i="8"/>
  <c r="BG87" i="8"/>
  <c r="BJ99" i="8"/>
  <c r="BD79" i="8"/>
  <c r="AC42" i="8"/>
  <c r="AW15" i="8"/>
  <c r="BL74" i="8"/>
  <c r="BL93" i="8"/>
  <c r="AN101" i="8"/>
  <c r="BH69" i="8"/>
  <c r="BO224" i="8"/>
  <c r="BG84" i="8"/>
  <c r="BG225" i="8"/>
  <c r="BO79" i="8"/>
  <c r="BI80" i="8"/>
  <c r="AV63" i="8"/>
  <c r="BN60" i="8"/>
  <c r="AK101" i="8"/>
  <c r="U281" i="8"/>
  <c r="AP206" i="8"/>
  <c r="BL206" i="8" s="1"/>
  <c r="BI84" i="8"/>
  <c r="BM27" i="8"/>
  <c r="BJ211" i="8"/>
  <c r="BN238" i="8"/>
  <c r="AK143" i="8"/>
  <c r="AK156" i="8" s="1"/>
  <c r="AK90" i="8"/>
  <c r="AK107" i="8" s="1"/>
  <c r="BM209" i="8"/>
  <c r="AR233" i="8"/>
  <c r="BM233" i="8" s="1"/>
  <c r="BN231" i="8"/>
  <c r="BO72" i="8"/>
  <c r="BD68" i="8"/>
  <c r="BK11" i="8"/>
  <c r="AJ15" i="8"/>
  <c r="AH143" i="8"/>
  <c r="BI227" i="8"/>
  <c r="AD105" i="8"/>
  <c r="BL87" i="8"/>
  <c r="BL40" i="8"/>
  <c r="BM94" i="8"/>
  <c r="BF81" i="8"/>
  <c r="BL211" i="8"/>
  <c r="AB233" i="8"/>
  <c r="BI209" i="8"/>
  <c r="AO101" i="8"/>
  <c r="BL101" i="8" s="1"/>
  <c r="BH22" i="8"/>
  <c r="BD211" i="8"/>
  <c r="BL70" i="8"/>
  <c r="BL11" i="8"/>
  <c r="AN15" i="8"/>
  <c r="AN55" i="8"/>
  <c r="BM210" i="8"/>
  <c r="BA53" i="8"/>
  <c r="BD213" i="8"/>
  <c r="BK99" i="8"/>
  <c r="BH70" i="8"/>
  <c r="AB154" i="8"/>
  <c r="AB156" i="8" s="1"/>
  <c r="AB197" i="8" s="1"/>
  <c r="BI147" i="8"/>
  <c r="BN80" i="8"/>
  <c r="AX143" i="8"/>
  <c r="AX156" i="8" s="1"/>
  <c r="AX197" i="8" s="1"/>
  <c r="BL62" i="8"/>
  <c r="BG80" i="8"/>
  <c r="BM87" i="8"/>
  <c r="BJ87" i="8"/>
  <c r="BO96" i="8"/>
  <c r="AT90" i="8"/>
  <c r="AT107" i="8" s="1"/>
  <c r="I281" i="8"/>
  <c r="I236" i="8" s="1"/>
  <c r="BL231" i="8"/>
  <c r="BN61" i="8"/>
  <c r="AT42" i="8"/>
  <c r="BK85" i="8"/>
  <c r="BH29" i="8"/>
  <c r="BN94" i="8"/>
  <c r="BL77" i="8"/>
  <c r="BD67" i="8"/>
  <c r="AS15" i="8"/>
  <c r="BN222" i="8"/>
  <c r="BD82" i="8"/>
  <c r="BE74" i="8"/>
  <c r="BB15" i="8"/>
  <c r="BB55" i="8" s="1"/>
  <c r="BO209" i="8"/>
  <c r="AZ233" i="8"/>
  <c r="AS143" i="8"/>
  <c r="AS156" i="8" s="1"/>
  <c r="BG77" i="8"/>
  <c r="BD86" i="8"/>
  <c r="AV42" i="8"/>
  <c r="BN42" i="8" s="1"/>
  <c r="BN21" i="8"/>
  <c r="BH211" i="8"/>
  <c r="BK228" i="8"/>
  <c r="AT206" i="8"/>
  <c r="AT246" i="8" s="1"/>
  <c r="AT248" i="8" s="1"/>
  <c r="BF202" i="8"/>
  <c r="BG86" i="8"/>
  <c r="BN68" i="8"/>
  <c r="BG68" i="8"/>
  <c r="AH63" i="8"/>
  <c r="AH107" i="8" s="1"/>
  <c r="AH115" i="8" s="1"/>
  <c r="BM213" i="8"/>
  <c r="BO98" i="8"/>
  <c r="BO203" i="8"/>
  <c r="AZ143" i="8"/>
  <c r="BO143" i="8" s="1"/>
  <c r="BO131" i="8"/>
  <c r="AX255" i="8"/>
  <c r="BL83" i="8"/>
  <c r="AJ255" i="8"/>
  <c r="BK252" i="8"/>
  <c r="BG79" i="8"/>
  <c r="BM99" i="8"/>
  <c r="BK213" i="8"/>
  <c r="BO212" i="8"/>
  <c r="BO82" i="8"/>
  <c r="BE210" i="8"/>
  <c r="E86" i="560"/>
  <c r="F86" i="560" a="1"/>
  <c r="F86" i="560" s="1"/>
  <c r="BL60" i="8"/>
  <c r="AN63" i="8"/>
  <c r="AN107" i="8" s="1"/>
  <c r="BF228" i="8"/>
  <c r="AT255" i="8"/>
  <c r="BI73" i="8"/>
  <c r="BA154" i="8"/>
  <c r="BK211" i="8"/>
  <c r="AG143" i="8"/>
  <c r="AG156" i="8" s="1"/>
  <c r="AG197" i="8" s="1"/>
  <c r="BE84" i="8"/>
  <c r="BK88" i="8"/>
  <c r="AO143" i="8"/>
  <c r="AO156" i="8" s="1"/>
  <c r="AO197" i="8" s="1"/>
  <c r="BE223" i="8"/>
  <c r="AG233" i="8"/>
  <c r="AG246" i="8" s="1"/>
  <c r="AG248" i="8" s="1"/>
  <c r="BN220" i="8"/>
  <c r="BO204" i="8"/>
  <c r="BN232" i="8"/>
  <c r="BN147" i="8"/>
  <c r="AV154" i="8"/>
  <c r="BJ98" i="8"/>
  <c r="AT15" i="8"/>
  <c r="AT55" i="8" s="1"/>
  <c r="BO83" i="8"/>
  <c r="V279" i="8"/>
  <c r="V280" i="8"/>
  <c r="BK80" i="8"/>
  <c r="BN230" i="8"/>
  <c r="AG90" i="8"/>
  <c r="BJ90" i="8" s="1"/>
  <c r="M280" i="8"/>
  <c r="M136" i="8" s="1"/>
  <c r="M279" i="8"/>
  <c r="Z279" i="8"/>
  <c r="Z280" i="8"/>
  <c r="BO95" i="8"/>
  <c r="BL147" i="8"/>
  <c r="AN154" i="8"/>
  <c r="BL154" i="8" s="1"/>
  <c r="AG53" i="8"/>
  <c r="BI230" i="8"/>
  <c r="AS101" i="8"/>
  <c r="AG101" i="8"/>
  <c r="BJ81" i="8"/>
  <c r="BE29" i="8"/>
  <c r="AD206" i="8"/>
  <c r="AD246" i="8" s="1"/>
  <c r="AD248" i="8" s="1"/>
  <c r="BB233" i="8"/>
  <c r="AK255" i="8"/>
  <c r="AD53" i="8"/>
  <c r="AD255" i="8"/>
  <c r="BD98" i="8"/>
  <c r="BN83" i="8"/>
  <c r="BN22" i="8"/>
  <c r="L279" i="8"/>
  <c r="BE27" i="8"/>
  <c r="L280" i="8"/>
  <c r="BD39" i="8"/>
  <c r="H282" i="8"/>
  <c r="BH80" i="8"/>
  <c r="BM252" i="8"/>
  <c r="AR255" i="8"/>
  <c r="BI60" i="8"/>
  <c r="AB107" i="8"/>
  <c r="AB63" i="8"/>
  <c r="BD202" i="8"/>
  <c r="BN252" i="8"/>
  <c r="AV255" i="8"/>
  <c r="BN255" i="8" s="1"/>
  <c r="BN69" i="8"/>
  <c r="AF105" i="8"/>
  <c r="BJ105" i="8" s="1"/>
  <c r="BJ104" i="8"/>
  <c r="AB42" i="8"/>
  <c r="BI21" i="8"/>
  <c r="AH101" i="8"/>
  <c r="AC53" i="8"/>
  <c r="AD42" i="8"/>
  <c r="AD115" i="8" s="1"/>
  <c r="BH82" i="8"/>
  <c r="AZ53" i="8"/>
  <c r="BO45" i="8"/>
  <c r="AC143" i="8"/>
  <c r="BE228" i="8"/>
  <c r="BJ45" i="8"/>
  <c r="AF53" i="8"/>
  <c r="BM243" i="8"/>
  <c r="BA206" i="8"/>
  <c r="BO206" i="8" s="1"/>
  <c r="BF209" i="8"/>
  <c r="BI88" i="8"/>
  <c r="BJ202" i="8"/>
  <c r="AF206" i="8"/>
  <c r="BJ206" i="8" s="1"/>
  <c r="BJ88" i="8"/>
  <c r="AO90" i="8"/>
  <c r="BL90" i="8" s="1"/>
  <c r="BM237" i="8"/>
  <c r="BM62" i="8"/>
  <c r="BK229" i="8"/>
  <c r="T280" i="8"/>
  <c r="T279" i="8"/>
  <c r="BG27" i="8"/>
  <c r="BF79" i="8"/>
  <c r="BE75" i="8"/>
  <c r="BK22" i="8"/>
  <c r="BM98" i="8"/>
  <c r="BE87" i="8"/>
  <c r="BJ213" i="8"/>
  <c r="AP42" i="8"/>
  <c r="F82" i="563" a="1"/>
  <c r="F82" i="563" s="1"/>
  <c r="E82" i="563"/>
  <c r="F85" i="563" a="1"/>
  <c r="F85" i="563" s="1"/>
  <c r="E85" i="563"/>
  <c r="E230" i="559"/>
  <c r="F230" i="559" a="1"/>
  <c r="F230" i="559" s="1"/>
  <c r="F80" i="563" a="1"/>
  <c r="F80" i="563" s="1"/>
  <c r="E80" i="563"/>
  <c r="F84" i="559" a="1"/>
  <c r="F84" i="559" s="1"/>
  <c r="E84" i="559"/>
  <c r="F84" i="561" a="1"/>
  <c r="F84" i="561" s="1"/>
  <c r="F87" i="560" a="1"/>
  <c r="F87" i="560" s="1"/>
  <c r="E87" i="560"/>
  <c r="F29" i="561" a="1"/>
  <c r="F29" i="561" s="1"/>
  <c r="E29" i="561"/>
  <c r="D281" i="561"/>
  <c r="AK115" i="8"/>
  <c r="I41" i="8"/>
  <c r="I24" i="8"/>
  <c r="I47" i="8"/>
  <c r="I50" i="8"/>
  <c r="I203" i="8"/>
  <c r="I46" i="8"/>
  <c r="I237" i="8"/>
  <c r="I51" i="8"/>
  <c r="BI233" i="8"/>
  <c r="H21" i="562"/>
  <c r="I21" i="562"/>
  <c r="J21" i="562"/>
  <c r="G21" i="562"/>
  <c r="K21" i="562"/>
  <c r="K82" i="562"/>
  <c r="I82" i="562"/>
  <c r="H82" i="562"/>
  <c r="J82" i="562"/>
  <c r="G82" i="562"/>
  <c r="H40" i="559"/>
  <c r="K40" i="559"/>
  <c r="G211" i="564"/>
  <c r="E211" i="564" s="1"/>
  <c r="I211" i="564"/>
  <c r="H211" i="564"/>
  <c r="K211" i="564"/>
  <c r="J211" i="564"/>
  <c r="G230" i="564"/>
  <c r="H230" i="564"/>
  <c r="K230" i="564"/>
  <c r="I230" i="564"/>
  <c r="J22" i="561"/>
  <c r="G22" i="561"/>
  <c r="K22" i="561"/>
  <c r="I22" i="561"/>
  <c r="H22" i="561"/>
  <c r="H77" i="561"/>
  <c r="J77" i="561"/>
  <c r="G77" i="561"/>
  <c r="I77" i="561"/>
  <c r="K77" i="561"/>
  <c r="J74" i="564"/>
  <c r="G74" i="564"/>
  <c r="I74" i="564"/>
  <c r="H74" i="564"/>
  <c r="I210" i="564"/>
  <c r="H210" i="564"/>
  <c r="J210" i="564"/>
  <c r="K210" i="564"/>
  <c r="G210" i="564"/>
  <c r="J231" i="563"/>
  <c r="I231" i="563"/>
  <c r="K231" i="563"/>
  <c r="H231" i="563"/>
  <c r="G231" i="563"/>
  <c r="I148" i="8"/>
  <c r="I131" i="8"/>
  <c r="I149" i="8"/>
  <c r="I147" i="8"/>
  <c r="I104" i="8"/>
  <c r="I137" i="8"/>
  <c r="H217" i="564"/>
  <c r="K217" i="564"/>
  <c r="G217" i="564"/>
  <c r="J217" i="564"/>
  <c r="I217" i="564"/>
  <c r="M138" i="8"/>
  <c r="K67" i="559"/>
  <c r="N205" i="8"/>
  <c r="N237" i="8"/>
  <c r="AO55" i="8"/>
  <c r="H74" i="560"/>
  <c r="G98" i="563"/>
  <c r="K98" i="563"/>
  <c r="I11" i="8"/>
  <c r="H98" i="563"/>
  <c r="K27" i="561"/>
  <c r="I14" i="8"/>
  <c r="I205" i="8"/>
  <c r="J237" i="8"/>
  <c r="AC55" i="8"/>
  <c r="M60" i="8"/>
  <c r="M236" i="8"/>
  <c r="M93" i="8"/>
  <c r="M11" i="8"/>
  <c r="M252" i="8"/>
  <c r="M45" i="8"/>
  <c r="M24" i="8"/>
  <c r="M72" i="8"/>
  <c r="BM90" i="8"/>
  <c r="G218" i="564"/>
  <c r="H218" i="564"/>
  <c r="I218" i="564"/>
  <c r="J218" i="564"/>
  <c r="K218" i="564"/>
  <c r="K213" i="561"/>
  <c r="I213" i="561"/>
  <c r="J213" i="561"/>
  <c r="G213" i="561"/>
  <c r="H213" i="561"/>
  <c r="G202" i="563"/>
  <c r="H202" i="563"/>
  <c r="J202" i="563"/>
  <c r="I202" i="563"/>
  <c r="K202" i="563"/>
  <c r="J227" i="564"/>
  <c r="G227" i="564"/>
  <c r="H227" i="564"/>
  <c r="K227" i="564"/>
  <c r="I227" i="564"/>
  <c r="K77" i="560"/>
  <c r="G77" i="560"/>
  <c r="J77" i="560"/>
  <c r="H77" i="560"/>
  <c r="I77" i="560"/>
  <c r="K231" i="559"/>
  <c r="G231" i="559"/>
  <c r="I231" i="559"/>
  <c r="H231" i="559"/>
  <c r="J231" i="559"/>
  <c r="K231" i="560"/>
  <c r="J231" i="560"/>
  <c r="G231" i="560"/>
  <c r="H231" i="560"/>
  <c r="I231" i="560"/>
  <c r="G85" i="562"/>
  <c r="K85" i="562"/>
  <c r="H85" i="562"/>
  <c r="I85" i="562"/>
  <c r="H75" i="563"/>
  <c r="J75" i="563"/>
  <c r="I77" i="562"/>
  <c r="J77" i="562"/>
  <c r="K77" i="562"/>
  <c r="G77" i="562"/>
  <c r="H77" i="562"/>
  <c r="G213" i="559"/>
  <c r="J213" i="559"/>
  <c r="K213" i="559"/>
  <c r="I213" i="559"/>
  <c r="J210" i="559"/>
  <c r="G210" i="559"/>
  <c r="H210" i="559"/>
  <c r="K210" i="559"/>
  <c r="I210" i="559"/>
  <c r="I96" i="8"/>
  <c r="AJ55" i="8"/>
  <c r="BJ244" i="8"/>
  <c r="K230" i="561"/>
  <c r="J230" i="561"/>
  <c r="H230" i="561"/>
  <c r="I230" i="561"/>
  <c r="G230" i="561"/>
  <c r="K83" i="563"/>
  <c r="H83" i="563"/>
  <c r="I83" i="563"/>
  <c r="J83" i="563"/>
  <c r="G83" i="563"/>
  <c r="J98" i="561"/>
  <c r="I98" i="561"/>
  <c r="H98" i="561"/>
  <c r="K98" i="561"/>
  <c r="G98" i="561"/>
  <c r="J79" i="561"/>
  <c r="H79" i="561"/>
  <c r="I79" i="561"/>
  <c r="G79" i="561"/>
  <c r="K79" i="561"/>
  <c r="I21" i="561"/>
  <c r="G21" i="561"/>
  <c r="K21" i="561"/>
  <c r="J21" i="561"/>
  <c r="H21" i="561"/>
  <c r="J213" i="562"/>
  <c r="H213" i="562"/>
  <c r="G213" i="562"/>
  <c r="I213" i="562"/>
  <c r="K213" i="562"/>
  <c r="I231" i="561"/>
  <c r="H231" i="561"/>
  <c r="J231" i="561"/>
  <c r="K231" i="561"/>
  <c r="G231" i="561"/>
  <c r="I84" i="563"/>
  <c r="G84" i="563"/>
  <c r="G87" i="561"/>
  <c r="K87" i="561"/>
  <c r="H87" i="561"/>
  <c r="J87" i="561"/>
  <c r="I87" i="561"/>
  <c r="H84" i="562"/>
  <c r="K84" i="562"/>
  <c r="I84" i="562"/>
  <c r="J84" i="562"/>
  <c r="G84" i="562"/>
  <c r="G209" i="563"/>
  <c r="J209" i="563"/>
  <c r="K209" i="563"/>
  <c r="I209" i="563"/>
  <c r="H209" i="563"/>
  <c r="H22" i="562"/>
  <c r="J22" i="562"/>
  <c r="I22" i="562"/>
  <c r="K22" i="562"/>
  <c r="G22" i="562"/>
  <c r="J210" i="561"/>
  <c r="G210" i="561"/>
  <c r="I210" i="561"/>
  <c r="K210" i="561"/>
  <c r="H210" i="561"/>
  <c r="I98" i="559"/>
  <c r="J98" i="559"/>
  <c r="G98" i="559"/>
  <c r="H98" i="559"/>
  <c r="G79" i="563"/>
  <c r="H79" i="563"/>
  <c r="J79" i="563"/>
  <c r="K79" i="563"/>
  <c r="I79" i="563"/>
  <c r="I68" i="563"/>
  <c r="G68" i="563"/>
  <c r="K68" i="563"/>
  <c r="H68" i="563"/>
  <c r="J68" i="563"/>
  <c r="I86" i="561"/>
  <c r="H86" i="561"/>
  <c r="J86" i="561"/>
  <c r="G86" i="561"/>
  <c r="K86" i="561"/>
  <c r="H74" i="561"/>
  <c r="J74" i="561"/>
  <c r="G74" i="561"/>
  <c r="I74" i="561"/>
  <c r="G231" i="564"/>
  <c r="K231" i="564"/>
  <c r="G79" i="562"/>
  <c r="I79" i="562"/>
  <c r="J79" i="562"/>
  <c r="H79" i="562"/>
  <c r="K79" i="562"/>
  <c r="J28" i="560"/>
  <c r="K28" i="560"/>
  <c r="G28" i="560"/>
  <c r="I28" i="560"/>
  <c r="H28" i="560"/>
  <c r="J28" i="559"/>
  <c r="K28" i="559"/>
  <c r="G28" i="559"/>
  <c r="I28" i="559"/>
  <c r="H28" i="559"/>
  <c r="K81" i="560"/>
  <c r="J81" i="560"/>
  <c r="I81" i="560"/>
  <c r="G81" i="560"/>
  <c r="H81" i="560"/>
  <c r="K70" i="560"/>
  <c r="H70" i="560"/>
  <c r="G70" i="560"/>
  <c r="J70" i="560"/>
  <c r="I70" i="560"/>
  <c r="K83" i="561"/>
  <c r="I83" i="561"/>
  <c r="J83" i="561"/>
  <c r="G83" i="561"/>
  <c r="H83" i="561"/>
  <c r="I69" i="561"/>
  <c r="J69" i="561"/>
  <c r="H80" i="564"/>
  <c r="G80" i="564"/>
  <c r="E80" i="564" s="1"/>
  <c r="J80" i="564"/>
  <c r="I80" i="564"/>
  <c r="J40" i="563"/>
  <c r="K40" i="563"/>
  <c r="G40" i="563"/>
  <c r="I214" i="564"/>
  <c r="G214" i="564"/>
  <c r="H214" i="564"/>
  <c r="J214" i="564"/>
  <c r="K214" i="564"/>
  <c r="G21" i="559"/>
  <c r="I21" i="559"/>
  <c r="K21" i="559"/>
  <c r="J21" i="559"/>
  <c r="H21" i="559"/>
  <c r="BI15" i="8"/>
  <c r="J205" i="8"/>
  <c r="J25" i="8"/>
  <c r="J49" i="8"/>
  <c r="J204" i="8"/>
  <c r="J99" i="8"/>
  <c r="J48" i="8"/>
  <c r="J97" i="8"/>
  <c r="J11" i="8"/>
  <c r="J232" i="8"/>
  <c r="J41" i="8"/>
  <c r="J242" i="8"/>
  <c r="J238" i="8"/>
  <c r="J46" i="8"/>
  <c r="J72" i="8"/>
  <c r="J14" i="8"/>
  <c r="J95" i="8"/>
  <c r="J252" i="8"/>
  <c r="G75" i="562"/>
  <c r="I75" i="562"/>
  <c r="H75" i="562"/>
  <c r="J75" i="562"/>
  <c r="K75" i="562"/>
  <c r="J68" i="562"/>
  <c r="G68" i="562"/>
  <c r="K68" i="562"/>
  <c r="H68" i="562"/>
  <c r="I68" i="562"/>
  <c r="I28" i="564"/>
  <c r="K28" i="564"/>
  <c r="J28" i="564"/>
  <c r="G28" i="564"/>
  <c r="H28" i="564"/>
  <c r="K67" i="564"/>
  <c r="G67" i="564"/>
  <c r="J67" i="564"/>
  <c r="I67" i="564"/>
  <c r="H67" i="564"/>
  <c r="J68" i="560"/>
  <c r="K68" i="560"/>
  <c r="H68" i="560"/>
  <c r="I68" i="560"/>
  <c r="G85" i="559"/>
  <c r="K85" i="559"/>
  <c r="J85" i="559"/>
  <c r="I85" i="559"/>
  <c r="H85" i="559"/>
  <c r="G68" i="559"/>
  <c r="H68" i="559"/>
  <c r="I83" i="564"/>
  <c r="K83" i="564"/>
  <c r="G83" i="564"/>
  <c r="J83" i="564"/>
  <c r="H83" i="564"/>
  <c r="N12" i="8"/>
  <c r="N46" i="8"/>
  <c r="N232" i="8"/>
  <c r="K67" i="560"/>
  <c r="J74" i="560"/>
  <c r="BF281" i="8"/>
  <c r="I238" i="8"/>
  <c r="N60" i="8"/>
  <c r="I25" i="8"/>
  <c r="I240" i="8"/>
  <c r="I216" i="8"/>
  <c r="I97" i="8"/>
  <c r="N252" i="8"/>
  <c r="I40" i="559"/>
  <c r="G82" i="564"/>
  <c r="H67" i="561"/>
  <c r="I94" i="8"/>
  <c r="J96" i="8"/>
  <c r="J52" i="8"/>
  <c r="J50" i="8"/>
  <c r="AF55" i="8"/>
  <c r="BK15" i="8"/>
  <c r="BN53" i="8"/>
  <c r="I85" i="560"/>
  <c r="K85" i="560"/>
  <c r="J85" i="560"/>
  <c r="G85" i="560"/>
  <c r="H85" i="560"/>
  <c r="J148" i="8"/>
  <c r="J137" i="8"/>
  <c r="J147" i="8"/>
  <c r="AW246" i="8"/>
  <c r="AW248" i="8" s="1"/>
  <c r="J75" i="561"/>
  <c r="K75" i="561"/>
  <c r="H75" i="561"/>
  <c r="I75" i="561"/>
  <c r="G75" i="561"/>
  <c r="AV246" i="8"/>
  <c r="J39" i="561"/>
  <c r="K39" i="561"/>
  <c r="I39" i="561"/>
  <c r="H39" i="561"/>
  <c r="G39" i="561"/>
  <c r="BO244" i="8"/>
  <c r="K87" i="564"/>
  <c r="G87" i="564"/>
  <c r="I87" i="564"/>
  <c r="H87" i="564"/>
  <c r="J87" i="564"/>
  <c r="BE282" i="8"/>
  <c r="J69" i="562"/>
  <c r="G69" i="562"/>
  <c r="E69" i="562" s="1"/>
  <c r="I69" i="562"/>
  <c r="K69" i="562"/>
  <c r="H69" i="562"/>
  <c r="G230" i="563"/>
  <c r="J230" i="563"/>
  <c r="J80" i="560"/>
  <c r="I80" i="560"/>
  <c r="H80" i="560"/>
  <c r="G80" i="560"/>
  <c r="K80" i="560"/>
  <c r="I39" i="562"/>
  <c r="K39" i="562"/>
  <c r="H39" i="562"/>
  <c r="I224" i="564"/>
  <c r="J224" i="564"/>
  <c r="K224" i="564"/>
  <c r="H224" i="564"/>
  <c r="G224" i="564"/>
  <c r="G80" i="562"/>
  <c r="K80" i="562"/>
  <c r="J88" i="559"/>
  <c r="G88" i="559"/>
  <c r="K88" i="559"/>
  <c r="H88" i="559"/>
  <c r="I88" i="559"/>
  <c r="K70" i="562"/>
  <c r="I70" i="562"/>
  <c r="H70" i="562"/>
  <c r="J70" i="562"/>
  <c r="G70" i="562"/>
  <c r="AW264" i="8"/>
  <c r="N239" i="8"/>
  <c r="N100" i="8"/>
  <c r="N94" i="8"/>
  <c r="N215" i="8"/>
  <c r="H67" i="560"/>
  <c r="BN233" i="8"/>
  <c r="G74" i="560"/>
  <c r="BD281" i="8"/>
  <c r="I67" i="561"/>
  <c r="I45" i="8"/>
  <c r="I204" i="8"/>
  <c r="I100" i="8"/>
  <c r="AW107" i="8"/>
  <c r="BL15" i="8"/>
  <c r="I61" i="8"/>
  <c r="I12" i="8"/>
  <c r="G40" i="559"/>
  <c r="H82" i="564"/>
  <c r="I93" i="8"/>
  <c r="J243" i="8"/>
  <c r="J216" i="8"/>
  <c r="J94" i="8"/>
  <c r="J236" i="8"/>
  <c r="K40" i="560"/>
  <c r="J40" i="560"/>
  <c r="I40" i="560"/>
  <c r="G40" i="560"/>
  <c r="H40" i="560"/>
  <c r="H205" i="8"/>
  <c r="H96" i="8"/>
  <c r="H49" i="8"/>
  <c r="H97" i="8"/>
  <c r="H47" i="8"/>
  <c r="H95" i="8"/>
  <c r="H14" i="8"/>
  <c r="H89" i="8"/>
  <c r="H60" i="8"/>
  <c r="H147" i="8"/>
  <c r="H149" i="8"/>
  <c r="H148" i="8"/>
  <c r="BK105" i="8"/>
  <c r="BO105" i="8"/>
  <c r="G209" i="560"/>
  <c r="I209" i="560"/>
  <c r="J209" i="560"/>
  <c r="H209" i="560"/>
  <c r="K209" i="560"/>
  <c r="I28" i="561"/>
  <c r="K28" i="561"/>
  <c r="G28" i="561"/>
  <c r="H28" i="561"/>
  <c r="H67" i="562"/>
  <c r="G67" i="562"/>
  <c r="K67" i="562"/>
  <c r="J67" i="562"/>
  <c r="I67" i="562"/>
  <c r="G88" i="560"/>
  <c r="H88" i="560"/>
  <c r="J88" i="560"/>
  <c r="K88" i="560"/>
  <c r="I88" i="560"/>
  <c r="I68" i="564"/>
  <c r="G68" i="564"/>
  <c r="K68" i="564"/>
  <c r="H68" i="564"/>
  <c r="J68" i="564"/>
  <c r="G75" i="559"/>
  <c r="K75" i="559"/>
  <c r="I75" i="559"/>
  <c r="H75" i="559"/>
  <c r="J75" i="559"/>
  <c r="J86" i="562"/>
  <c r="G86" i="562"/>
  <c r="J230" i="562"/>
  <c r="H230" i="562"/>
  <c r="G230" i="562"/>
  <c r="K230" i="562"/>
  <c r="I230" i="562"/>
  <c r="G241" i="564"/>
  <c r="H241" i="564"/>
  <c r="J241" i="564"/>
  <c r="I241" i="564"/>
  <c r="K241" i="564"/>
  <c r="G231" i="562"/>
  <c r="H231" i="562"/>
  <c r="J231" i="562"/>
  <c r="K231" i="562"/>
  <c r="H82" i="559"/>
  <c r="K82" i="559"/>
  <c r="G82" i="559"/>
  <c r="I82" i="559"/>
  <c r="J82" i="559"/>
  <c r="I22" i="560"/>
  <c r="K22" i="560"/>
  <c r="J22" i="560"/>
  <c r="G22" i="560"/>
  <c r="H22" i="560"/>
  <c r="J79" i="564"/>
  <c r="G79" i="564"/>
  <c r="I79" i="564"/>
  <c r="I228" i="564"/>
  <c r="H228" i="564"/>
  <c r="J228" i="564"/>
  <c r="K228" i="564"/>
  <c r="G228" i="564"/>
  <c r="N73" i="8"/>
  <c r="N50" i="8"/>
  <c r="N238" i="8"/>
  <c r="I67" i="560"/>
  <c r="I52" i="8"/>
  <c r="I252" i="8"/>
  <c r="J40" i="559"/>
  <c r="I82" i="564"/>
  <c r="AF156" i="8"/>
  <c r="AF197" i="8" s="1"/>
  <c r="BI154" i="8"/>
  <c r="BE281" i="8"/>
  <c r="I73" i="8"/>
  <c r="J51" i="8"/>
  <c r="J93" i="8"/>
  <c r="J12" i="8"/>
  <c r="BJ101" i="8"/>
  <c r="L14" i="8"/>
  <c r="L236" i="8"/>
  <c r="L25" i="8"/>
  <c r="L96" i="8"/>
  <c r="L252" i="8"/>
  <c r="BE252" i="8" s="1"/>
  <c r="L100" i="8"/>
  <c r="L48" i="8"/>
  <c r="L203" i="8"/>
  <c r="L232" i="8"/>
  <c r="L12" i="8"/>
  <c r="L13" i="8"/>
  <c r="L240" i="8"/>
  <c r="L11" i="8"/>
  <c r="L93" i="8"/>
  <c r="L95" i="8"/>
  <c r="L89" i="8"/>
  <c r="L45" i="8"/>
  <c r="L72" i="8"/>
  <c r="L49" i="8"/>
  <c r="L238" i="8"/>
  <c r="L47" i="8"/>
  <c r="L239" i="8"/>
  <c r="L242" i="8"/>
  <c r="L46" i="8"/>
  <c r="L24" i="8"/>
  <c r="L41" i="8"/>
  <c r="L60" i="8"/>
  <c r="L51" i="8"/>
  <c r="L62" i="8"/>
  <c r="L215" i="8"/>
  <c r="L73" i="8"/>
  <c r="L204" i="8"/>
  <c r="L99" i="8"/>
  <c r="L205" i="8"/>
  <c r="L97" i="8"/>
  <c r="L52" i="8"/>
  <c r="L243" i="8"/>
  <c r="L61" i="8"/>
  <c r="L94" i="8"/>
  <c r="L216" i="8"/>
  <c r="L50" i="8"/>
  <c r="L237" i="8"/>
  <c r="BL143" i="8"/>
  <c r="BL233" i="8"/>
  <c r="H86" i="563"/>
  <c r="I86" i="563"/>
  <c r="J86" i="563"/>
  <c r="G86" i="563"/>
  <c r="K86" i="563"/>
  <c r="H22" i="563"/>
  <c r="J22" i="563"/>
  <c r="G22" i="563"/>
  <c r="I22" i="563"/>
  <c r="K22" i="563"/>
  <c r="BN244" i="8"/>
  <c r="BH281" i="8"/>
  <c r="K225" i="564"/>
  <c r="G225" i="564"/>
  <c r="I225" i="564"/>
  <c r="J225" i="564"/>
  <c r="H225" i="564"/>
  <c r="J209" i="564"/>
  <c r="H209" i="564"/>
  <c r="G209" i="564"/>
  <c r="I209" i="564"/>
  <c r="K209" i="564"/>
  <c r="I213" i="560"/>
  <c r="G213" i="560"/>
  <c r="J213" i="560"/>
  <c r="H213" i="560"/>
  <c r="K213" i="560"/>
  <c r="G74" i="562"/>
  <c r="I74" i="562"/>
  <c r="K74" i="562"/>
  <c r="H74" i="562"/>
  <c r="J74" i="562"/>
  <c r="K82" i="560"/>
  <c r="G82" i="560"/>
  <c r="J82" i="560"/>
  <c r="I70" i="561"/>
  <c r="K70" i="561"/>
  <c r="J70" i="561"/>
  <c r="G70" i="561"/>
  <c r="H70" i="561"/>
  <c r="K79" i="559"/>
  <c r="I79" i="559"/>
  <c r="J79" i="559"/>
  <c r="H79" i="559"/>
  <c r="G79" i="559"/>
  <c r="K98" i="562"/>
  <c r="J98" i="562"/>
  <c r="H98" i="562"/>
  <c r="J222" i="564"/>
  <c r="K222" i="564"/>
  <c r="I222" i="564"/>
  <c r="H222" i="564"/>
  <c r="G222" i="564"/>
  <c r="BK156" i="8"/>
  <c r="BL156" i="8"/>
  <c r="K279" i="561"/>
  <c r="E74" i="564"/>
  <c r="AD197" i="8"/>
  <c r="G98" i="560"/>
  <c r="I98" i="560"/>
  <c r="J98" i="560"/>
  <c r="K98" i="560"/>
  <c r="H98" i="560"/>
  <c r="AR197" i="8"/>
  <c r="G39" i="564"/>
  <c r="J39" i="564"/>
  <c r="K39" i="564"/>
  <c r="H39" i="564"/>
  <c r="I39" i="564"/>
  <c r="J84" i="560"/>
  <c r="I84" i="560"/>
  <c r="G84" i="560"/>
  <c r="K84" i="560"/>
  <c r="H84" i="560"/>
  <c r="I27" i="560"/>
  <c r="K27" i="560"/>
  <c r="H27" i="560"/>
  <c r="J27" i="560"/>
  <c r="G27" i="560"/>
  <c r="I81" i="564"/>
  <c r="H81" i="564"/>
  <c r="J81" i="564"/>
  <c r="G81" i="564"/>
  <c r="K81" i="564"/>
  <c r="G29" i="562"/>
  <c r="K29" i="562"/>
  <c r="H29" i="562"/>
  <c r="J29" i="562"/>
  <c r="I29" i="562"/>
  <c r="G29" i="563"/>
  <c r="H29" i="563"/>
  <c r="I29" i="563"/>
  <c r="K29" i="563"/>
  <c r="J29" i="563"/>
  <c r="I22" i="559"/>
  <c r="K22" i="559"/>
  <c r="G22" i="559"/>
  <c r="J22" i="559"/>
  <c r="H22" i="559"/>
  <c r="K87" i="562"/>
  <c r="J87" i="562"/>
  <c r="G87" i="562"/>
  <c r="I87" i="562"/>
  <c r="H87" i="562"/>
  <c r="J210" i="563"/>
  <c r="K210" i="563"/>
  <c r="H210" i="563"/>
  <c r="I210" i="563"/>
  <c r="G210" i="563"/>
  <c r="H209" i="562"/>
  <c r="K209" i="562"/>
  <c r="J209" i="562"/>
  <c r="I209" i="562"/>
  <c r="G209" i="562"/>
  <c r="G85" i="561"/>
  <c r="J85" i="561"/>
  <c r="K85" i="561"/>
  <c r="H85" i="561"/>
  <c r="I85" i="561"/>
  <c r="I82" i="561"/>
  <c r="G82" i="561"/>
  <c r="H82" i="561"/>
  <c r="K82" i="561"/>
  <c r="J82" i="561"/>
  <c r="I39" i="560"/>
  <c r="I282" i="560" s="1"/>
  <c r="H39" i="560"/>
  <c r="G39" i="560"/>
  <c r="K39" i="560"/>
  <c r="J39" i="560"/>
  <c r="J282" i="560" s="1"/>
  <c r="I28" i="562"/>
  <c r="K28" i="562"/>
  <c r="J28" i="562"/>
  <c r="H28" i="562"/>
  <c r="G28" i="562"/>
  <c r="H79" i="560"/>
  <c r="I79" i="560"/>
  <c r="G79" i="560"/>
  <c r="J79" i="560"/>
  <c r="K79" i="560"/>
  <c r="J209" i="559"/>
  <c r="G209" i="559"/>
  <c r="H209" i="559"/>
  <c r="I209" i="559"/>
  <c r="K209" i="559"/>
  <c r="G70" i="563"/>
  <c r="H70" i="563"/>
  <c r="J70" i="563"/>
  <c r="I70" i="563"/>
  <c r="K70" i="563"/>
  <c r="K69" i="559"/>
  <c r="I69" i="559"/>
  <c r="H69" i="559"/>
  <c r="J69" i="559"/>
  <c r="G69" i="559"/>
  <c r="G28" i="563"/>
  <c r="I28" i="563"/>
  <c r="J28" i="563"/>
  <c r="K28" i="563"/>
  <c r="H28" i="563"/>
  <c r="BK262" i="8"/>
  <c r="BI262" i="8"/>
  <c r="BN262" i="8"/>
  <c r="I156" i="6"/>
  <c r="I285" i="6" s="1"/>
  <c r="G156" i="6"/>
  <c r="BM262" i="8"/>
  <c r="BO262" i="8"/>
  <c r="BJ262" i="8"/>
  <c r="E107" i="8"/>
  <c r="BL262" i="8"/>
  <c r="AI264" i="8"/>
  <c r="E55" i="8"/>
  <c r="AA264" i="8"/>
  <c r="AA267" i="8" s="1"/>
  <c r="AA274" i="8" s="1"/>
  <c r="AQ264" i="8"/>
  <c r="AQ267" i="8" s="1"/>
  <c r="O288" i="8"/>
  <c r="J10" i="485"/>
  <c r="E154" i="6"/>
  <c r="E142" i="8"/>
  <c r="S115" i="8"/>
  <c r="W287" i="8"/>
  <c r="G154" i="8"/>
  <c r="E146" i="8"/>
  <c r="I10" i="485"/>
  <c r="K10" i="485"/>
  <c r="E246" i="8"/>
  <c r="E141" i="8"/>
  <c r="G285" i="6"/>
  <c r="G10" i="485"/>
  <c r="E15" i="63"/>
  <c r="K184" i="6"/>
  <c r="K190" i="6"/>
  <c r="W190" i="8" s="1"/>
  <c r="K193" i="6"/>
  <c r="W193" i="8" s="1"/>
  <c r="K194" i="6"/>
  <c r="W194" i="8" s="1"/>
  <c r="K192" i="6"/>
  <c r="W192" i="8" s="1"/>
  <c r="K191" i="6"/>
  <c r="W191" i="8" s="1"/>
  <c r="K185" i="6"/>
  <c r="W185" i="8" s="1"/>
  <c r="K186" i="6"/>
  <c r="W186" i="8" s="1"/>
  <c r="K187" i="6"/>
  <c r="W187" i="8" s="1"/>
  <c r="AU264" i="8"/>
  <c r="D15" i="485"/>
  <c r="AY264" i="8"/>
  <c r="K115" i="8"/>
  <c r="D22" i="485"/>
  <c r="D64" i="63"/>
  <c r="I254" i="6"/>
  <c r="O254" i="8" s="1"/>
  <c r="I188" i="6"/>
  <c r="O188" i="8" s="1"/>
  <c r="I253" i="6"/>
  <c r="I189" i="6"/>
  <c r="O189" i="8" s="1"/>
  <c r="D30" i="63"/>
  <c r="D45" i="63"/>
  <c r="D75" i="63"/>
  <c r="K156" i="6"/>
  <c r="I193" i="6"/>
  <c r="O193" i="8" s="1"/>
  <c r="I192" i="6"/>
  <c r="O192" i="8" s="1"/>
  <c r="I194" i="6"/>
  <c r="O194" i="8" s="1"/>
  <c r="I185" i="6"/>
  <c r="O185" i="8" s="1"/>
  <c r="I191" i="6"/>
  <c r="O191" i="8" s="1"/>
  <c r="I187" i="6"/>
  <c r="O187" i="8" s="1"/>
  <c r="I190" i="6"/>
  <c r="O190" i="8" s="1"/>
  <c r="I186" i="6"/>
  <c r="O186" i="8" s="1"/>
  <c r="I184" i="6"/>
  <c r="D289" i="8"/>
  <c r="W143" i="8"/>
  <c r="O143" i="8"/>
  <c r="O156" i="8" s="1"/>
  <c r="G286" i="6"/>
  <c r="E143" i="6"/>
  <c r="S248" i="8"/>
  <c r="S154" i="8"/>
  <c r="AE264" i="8"/>
  <c r="J156" i="6"/>
  <c r="J285" i="6" s="1"/>
  <c r="E134" i="8"/>
  <c r="G143" i="8"/>
  <c r="D47" i="486"/>
  <c r="S258" i="8"/>
  <c r="J262" i="6"/>
  <c r="H10" i="485"/>
  <c r="J286" i="6"/>
  <c r="K287" i="8"/>
  <c r="K154" i="8"/>
  <c r="K286" i="8" s="1"/>
  <c r="I270" i="6"/>
  <c r="O270" i="8" s="1"/>
  <c r="I273" i="6"/>
  <c r="O273" i="8" s="1"/>
  <c r="I271" i="6"/>
  <c r="O271" i="8" s="1"/>
  <c r="I258" i="6"/>
  <c r="I259" i="6"/>
  <c r="O259" i="8" s="1"/>
  <c r="I260" i="6"/>
  <c r="O260" i="8" s="1"/>
  <c r="I261" i="6"/>
  <c r="O261" i="8" s="1"/>
  <c r="I268" i="6"/>
  <c r="O268" i="8" s="1"/>
  <c r="E153" i="8"/>
  <c r="G113" i="6"/>
  <c r="E113" i="6" s="1"/>
  <c r="G110" i="8"/>
  <c r="E110" i="6"/>
  <c r="K258" i="8"/>
  <c r="H262" i="6"/>
  <c r="H156" i="6"/>
  <c r="H285" i="6" s="1"/>
  <c r="H286" i="6"/>
  <c r="S143" i="8"/>
  <c r="K270" i="6"/>
  <c r="W270" i="8" s="1"/>
  <c r="K273" i="6"/>
  <c r="W273" i="8" s="1"/>
  <c r="K271" i="6"/>
  <c r="W271" i="8" s="1"/>
  <c r="K259" i="6"/>
  <c r="W259" i="8" s="1"/>
  <c r="K260" i="6"/>
  <c r="W260" i="8" s="1"/>
  <c r="K258" i="6"/>
  <c r="K261" i="6"/>
  <c r="W261" i="8" s="1"/>
  <c r="K268" i="6"/>
  <c r="W268" i="8" s="1"/>
  <c r="W248" i="8"/>
  <c r="W154" i="8"/>
  <c r="AM267" i="8"/>
  <c r="W113" i="8"/>
  <c r="W115" i="8" s="1"/>
  <c r="W288" i="8" s="1"/>
  <c r="D136" i="563"/>
  <c r="D88" i="562"/>
  <c r="D214" i="562"/>
  <c r="D229" i="562"/>
  <c r="D83" i="559"/>
  <c r="D136" i="561"/>
  <c r="D74" i="563"/>
  <c r="D205" i="562"/>
  <c r="D97" i="564"/>
  <c r="D41" i="562"/>
  <c r="D242" i="562"/>
  <c r="D41" i="563"/>
  <c r="D52" i="562"/>
  <c r="D24" i="563"/>
  <c r="D50" i="562"/>
  <c r="D47" i="563"/>
  <c r="D137" i="562"/>
  <c r="Y147" i="8"/>
  <c r="D73" i="563"/>
  <c r="U148" i="8"/>
  <c r="D46" i="561"/>
  <c r="D238" i="561"/>
  <c r="D223" i="559"/>
  <c r="R136" i="8"/>
  <c r="D136" i="562"/>
  <c r="D69" i="560"/>
  <c r="Z136" i="8"/>
  <c r="D203" i="563"/>
  <c r="D232" i="562"/>
  <c r="D148" i="564"/>
  <c r="D240" i="563"/>
  <c r="D237" i="563"/>
  <c r="D216" i="563"/>
  <c r="D51" i="563"/>
  <c r="R89" i="8"/>
  <c r="D147" i="563"/>
  <c r="D148" i="562"/>
  <c r="D104" i="563"/>
  <c r="D94" i="561"/>
  <c r="Z215" i="8"/>
  <c r="D215" i="561"/>
  <c r="D60" i="561"/>
  <c r="D51" i="562"/>
  <c r="D224" i="562"/>
  <c r="D214" i="559"/>
  <c r="D222" i="562"/>
  <c r="D225" i="559"/>
  <c r="U136" i="8"/>
  <c r="V136" i="8"/>
  <c r="D222" i="563"/>
  <c r="D241" i="559"/>
  <c r="D222" i="561"/>
  <c r="D202" i="562"/>
  <c r="D11" i="563"/>
  <c r="D25" i="563"/>
  <c r="D237" i="561"/>
  <c r="D93" i="563"/>
  <c r="Y73" i="8"/>
  <c r="D243" i="562"/>
  <c r="T215" i="8"/>
  <c r="D216" i="562"/>
  <c r="T216" i="8"/>
  <c r="D94" i="562"/>
  <c r="D48" i="562"/>
  <c r="D60" i="564"/>
  <c r="D12" i="561"/>
  <c r="D96" i="564"/>
  <c r="D96" i="563"/>
  <c r="D204" i="563"/>
  <c r="D228" i="563"/>
  <c r="D228" i="561"/>
  <c r="D227" i="562"/>
  <c r="D226" i="559"/>
  <c r="Q136" i="8"/>
  <c r="D212" i="563"/>
  <c r="D227" i="563"/>
  <c r="Y136" i="8"/>
  <c r="D252" i="562"/>
  <c r="D148" i="563"/>
  <c r="D12" i="562"/>
  <c r="Q240" i="8"/>
  <c r="D238" i="562"/>
  <c r="D252" i="561"/>
  <c r="D236" i="562"/>
  <c r="D50" i="563"/>
  <c r="U215" i="8"/>
  <c r="D236" i="563"/>
  <c r="U240" i="8"/>
  <c r="D97" i="563"/>
  <c r="D97" i="562"/>
  <c r="D149" i="564"/>
  <c r="D100" i="561"/>
  <c r="D137" i="563"/>
  <c r="D239" i="561"/>
  <c r="D96" i="562"/>
  <c r="Z238" i="8"/>
  <c r="D100" i="563"/>
  <c r="D205" i="561"/>
  <c r="D136" i="560"/>
  <c r="D94" i="563"/>
  <c r="R204" i="8"/>
  <c r="D204" i="560" s="1"/>
  <c r="D14" i="564"/>
  <c r="D14" i="563"/>
  <c r="D73" i="561"/>
  <c r="Z242" i="8"/>
  <c r="D238" i="563"/>
  <c r="D11" i="562"/>
  <c r="P236" i="8"/>
  <c r="D95" i="564"/>
  <c r="D149" i="563"/>
  <c r="P215" i="8"/>
  <c r="D95" i="562"/>
  <c r="D12" i="563"/>
  <c r="D50" i="561"/>
  <c r="R131" i="8"/>
  <c r="D131" i="560" s="1"/>
  <c r="D89" i="564"/>
  <c r="D52" i="563"/>
  <c r="R148" i="8"/>
  <c r="D148" i="560" s="1"/>
  <c r="R215" i="8"/>
  <c r="D215" i="560" s="1"/>
  <c r="Y232" i="8"/>
  <c r="D72" i="562"/>
  <c r="R243" i="8"/>
  <c r="R239" i="8"/>
  <c r="Z131" i="8"/>
  <c r="D205" i="563"/>
  <c r="D14" i="562"/>
  <c r="Q239" i="8"/>
  <c r="D93" i="562"/>
  <c r="D47" i="564"/>
  <c r="D131" i="563"/>
  <c r="P242" i="8"/>
  <c r="Y62" i="8"/>
  <c r="D99" i="562"/>
  <c r="D147" i="562"/>
  <c r="R238" i="8"/>
  <c r="D240" i="559"/>
  <c r="D46" i="563"/>
  <c r="P238" i="8"/>
  <c r="D204" i="562"/>
  <c r="D46" i="562"/>
  <c r="D45" i="563"/>
  <c r="Y149" i="8"/>
  <c r="T238" i="8"/>
  <c r="T97" i="8"/>
  <c r="D61" i="563"/>
  <c r="T89" i="8"/>
  <c r="R237" i="8"/>
  <c r="D232" i="561"/>
  <c r="Q243" i="8"/>
  <c r="D205" i="564"/>
  <c r="D147" i="564"/>
  <c r="D237" i="562"/>
  <c r="D49" i="564"/>
  <c r="D49" i="562"/>
  <c r="D25" i="562"/>
  <c r="D252" i="563"/>
  <c r="D136" i="559"/>
  <c r="E136" i="559" l="1"/>
  <c r="F136" i="559" a="1"/>
  <c r="F136" i="559" s="1"/>
  <c r="F227" i="563" a="1"/>
  <c r="F227" i="563" s="1"/>
  <c r="E227" i="563"/>
  <c r="E212" i="563"/>
  <c r="F212" i="563" a="1"/>
  <c r="F212" i="563" s="1"/>
  <c r="F226" i="559" a="1"/>
  <c r="F226" i="559" s="1"/>
  <c r="E226" i="559"/>
  <c r="F227" i="562" a="1"/>
  <c r="F227" i="562" s="1"/>
  <c r="E227" i="562"/>
  <c r="F228" i="561" a="1"/>
  <c r="F228" i="561" s="1"/>
  <c r="E228" i="563"/>
  <c r="F228" i="563" a="1"/>
  <c r="F228" i="563" s="1"/>
  <c r="E202" i="562"/>
  <c r="F202" i="562" a="1"/>
  <c r="F202" i="562" s="1"/>
  <c r="E222" i="561"/>
  <c r="F222" i="561" a="1"/>
  <c r="F222" i="561" s="1"/>
  <c r="E241" i="559"/>
  <c r="F241" i="559" a="1"/>
  <c r="F241" i="559" s="1"/>
  <c r="E222" i="563"/>
  <c r="F222" i="563" a="1"/>
  <c r="F222" i="563" s="1"/>
  <c r="F225" i="559" a="1"/>
  <c r="F225" i="559" s="1"/>
  <c r="E225" i="559"/>
  <c r="F222" i="562" a="1"/>
  <c r="F222" i="562" s="1"/>
  <c r="E214" i="559"/>
  <c r="F214" i="559" a="1"/>
  <c r="F214" i="559" s="1"/>
  <c r="F224" i="562" a="1"/>
  <c r="F224" i="562" s="1"/>
  <c r="E224" i="562"/>
  <c r="F69" i="560" a="1"/>
  <c r="F69" i="560" s="1"/>
  <c r="E69" i="560"/>
  <c r="F136" i="562" a="1"/>
  <c r="F136" i="562" s="1"/>
  <c r="F223" i="559" a="1"/>
  <c r="F223" i="559" s="1"/>
  <c r="E223" i="559"/>
  <c r="F74" i="563" a="1"/>
  <c r="F74" i="563" s="1"/>
  <c r="E74" i="563"/>
  <c r="F136" i="561" a="1"/>
  <c r="F136" i="561" s="1"/>
  <c r="F83" i="559" a="1"/>
  <c r="F83" i="559" s="1"/>
  <c r="E83" i="559"/>
  <c r="F229" i="562" a="1"/>
  <c r="F229" i="562" s="1"/>
  <c r="E229" i="562"/>
  <c r="F214" i="562" a="1"/>
  <c r="F214" i="562" s="1"/>
  <c r="E214" i="562"/>
  <c r="E88" i="562"/>
  <c r="F88" i="562" a="1"/>
  <c r="F88" i="562" s="1"/>
  <c r="F136" i="563" a="1"/>
  <c r="F136" i="563" s="1"/>
  <c r="E136" i="563"/>
  <c r="BK55" i="8"/>
  <c r="AJ248" i="8"/>
  <c r="AS197" i="8"/>
  <c r="AR248" i="8"/>
  <c r="BM248" i="8" s="1"/>
  <c r="BM246" i="8"/>
  <c r="AN197" i="8"/>
  <c r="BL197" i="8" s="1"/>
  <c r="BL107" i="8"/>
  <c r="AK197" i="8"/>
  <c r="BK197" i="8" s="1"/>
  <c r="H282" i="560"/>
  <c r="E67" i="562"/>
  <c r="BI206" i="8"/>
  <c r="E218" i="564"/>
  <c r="BM143" i="8"/>
  <c r="BG280" i="8"/>
  <c r="L136" i="8"/>
  <c r="BE280" i="8"/>
  <c r="BB115" i="8"/>
  <c r="BA107" i="8"/>
  <c r="BA115" i="8" s="1"/>
  <c r="AZ156" i="8"/>
  <c r="BO154" i="8"/>
  <c r="BM101" i="8"/>
  <c r="AZ107" i="8"/>
  <c r="BK63" i="8"/>
  <c r="J67" i="561"/>
  <c r="K67" i="561"/>
  <c r="G67" i="561"/>
  <c r="I211" i="562"/>
  <c r="J211" i="562"/>
  <c r="H211" i="562"/>
  <c r="K211" i="562"/>
  <c r="G211" i="562"/>
  <c r="E211" i="562" s="1"/>
  <c r="I81" i="559"/>
  <c r="G81" i="559"/>
  <c r="J81" i="559"/>
  <c r="H81" i="559"/>
  <c r="K81" i="559"/>
  <c r="I220" i="564"/>
  <c r="G220" i="564"/>
  <c r="H220" i="564"/>
  <c r="J220" i="564"/>
  <c r="K220" i="564"/>
  <c r="AP246" i="8"/>
  <c r="AP248" i="8" s="1"/>
  <c r="BI101" i="8"/>
  <c r="L150" i="8"/>
  <c r="L138" i="8"/>
  <c r="AB246" i="8"/>
  <c r="I230" i="563"/>
  <c r="K230" i="563"/>
  <c r="H230" i="563"/>
  <c r="BM244" i="8"/>
  <c r="H83" i="562"/>
  <c r="K83" i="562"/>
  <c r="G83" i="562"/>
  <c r="J83" i="562"/>
  <c r="I83" i="562"/>
  <c r="H40" i="562"/>
  <c r="H282" i="562" s="1"/>
  <c r="J40" i="562"/>
  <c r="I40" i="562"/>
  <c r="G40" i="562"/>
  <c r="K40" i="562"/>
  <c r="K282" i="562" s="1"/>
  <c r="AT156" i="8"/>
  <c r="BI143" i="8"/>
  <c r="I213" i="563"/>
  <c r="G213" i="563"/>
  <c r="H213" i="563"/>
  <c r="J213" i="563"/>
  <c r="K213" i="563"/>
  <c r="BK154" i="8"/>
  <c r="J217" i="560"/>
  <c r="H217" i="560"/>
  <c r="G217" i="560"/>
  <c r="K217" i="560"/>
  <c r="I217" i="560"/>
  <c r="BJ143" i="8"/>
  <c r="K68" i="561"/>
  <c r="I68" i="561"/>
  <c r="G68" i="561"/>
  <c r="J68" i="561"/>
  <c r="H68" i="561"/>
  <c r="AS264" i="8"/>
  <c r="AS267" i="8" s="1"/>
  <c r="AS274" i="8" s="1"/>
  <c r="AB264" i="8"/>
  <c r="AZ264" i="8"/>
  <c r="H231" i="564"/>
  <c r="I231" i="564"/>
  <c r="J231" i="564"/>
  <c r="K222" i="559"/>
  <c r="H222" i="559"/>
  <c r="G222" i="559"/>
  <c r="J222" i="559"/>
  <c r="I222" i="559"/>
  <c r="I40" i="561"/>
  <c r="I282" i="561" s="1"/>
  <c r="J40" i="561"/>
  <c r="H40" i="561"/>
  <c r="G40" i="561"/>
  <c r="K40" i="561"/>
  <c r="K282" i="561" s="1"/>
  <c r="BO113" i="8"/>
  <c r="I86" i="559"/>
  <c r="K86" i="559"/>
  <c r="G86" i="559"/>
  <c r="J86" i="559"/>
  <c r="H86" i="559"/>
  <c r="K223" i="563"/>
  <c r="H223" i="563"/>
  <c r="G223" i="563"/>
  <c r="I223" i="563"/>
  <c r="J223" i="563"/>
  <c r="K241" i="562"/>
  <c r="G241" i="562"/>
  <c r="H241" i="562"/>
  <c r="I241" i="562"/>
  <c r="J241" i="562"/>
  <c r="I229" i="561"/>
  <c r="J229" i="561"/>
  <c r="G229" i="561"/>
  <c r="K229" i="561"/>
  <c r="H229" i="561"/>
  <c r="G227" i="561"/>
  <c r="E227" i="561" s="1"/>
  <c r="J227" i="561"/>
  <c r="H227" i="561"/>
  <c r="K227" i="561"/>
  <c r="I227" i="561"/>
  <c r="G218" i="561"/>
  <c r="I218" i="561"/>
  <c r="K218" i="561"/>
  <c r="J218" i="561"/>
  <c r="H218" i="561"/>
  <c r="AH264" i="8"/>
  <c r="AH267" i="8" s="1"/>
  <c r="AH274" i="8" s="1"/>
  <c r="H20" i="68" s="1"/>
  <c r="H11" i="68" s="1"/>
  <c r="D30" i="68" s="1"/>
  <c r="M54" i="68" s="1"/>
  <c r="BI42" i="8"/>
  <c r="BE136" i="8"/>
  <c r="BM15" i="8"/>
  <c r="H41" i="8"/>
  <c r="H13" i="8"/>
  <c r="H239" i="8"/>
  <c r="H61" i="8"/>
  <c r="H240" i="8"/>
  <c r="H203" i="8"/>
  <c r="H216" i="8"/>
  <c r="H237" i="8"/>
  <c r="H93" i="8"/>
  <c r="H73" i="8"/>
  <c r="H232" i="8"/>
  <c r="H50" i="8"/>
  <c r="H52" i="8"/>
  <c r="H236" i="8"/>
  <c r="H242" i="8"/>
  <c r="H51" i="8"/>
  <c r="H204" i="8"/>
  <c r="H48" i="8"/>
  <c r="H238" i="8"/>
  <c r="H94" i="8"/>
  <c r="H24" i="8"/>
  <c r="H11" i="8"/>
  <c r="H215" i="8"/>
  <c r="H243" i="8"/>
  <c r="BD243" i="8" s="1"/>
  <c r="H45" i="8"/>
  <c r="H252" i="8"/>
  <c r="H25" i="8"/>
  <c r="H46" i="8"/>
  <c r="H62" i="8"/>
  <c r="H12" i="8"/>
  <c r="H72" i="8"/>
  <c r="H90" i="8" s="1"/>
  <c r="H99" i="8"/>
  <c r="H100" i="8"/>
  <c r="AX55" i="8"/>
  <c r="AC107" i="8"/>
  <c r="BI107" i="8" s="1"/>
  <c r="BF280" i="8"/>
  <c r="AS55" i="8"/>
  <c r="M240" i="8"/>
  <c r="M47" i="8"/>
  <c r="BE47" i="8" s="1"/>
  <c r="M95" i="8"/>
  <c r="M242" i="8"/>
  <c r="BE242" i="8" s="1"/>
  <c r="M46" i="8"/>
  <c r="M41" i="8"/>
  <c r="BE41" i="8" s="1"/>
  <c r="M232" i="8"/>
  <c r="BE232" i="8" s="1"/>
  <c r="M97" i="8"/>
  <c r="BE97" i="8" s="1"/>
  <c r="M216" i="8"/>
  <c r="M239" i="8"/>
  <c r="BE239" i="8" s="1"/>
  <c r="M14" i="8"/>
  <c r="BE14" i="8" s="1"/>
  <c r="M12" i="8"/>
  <c r="BE12" i="8" s="1"/>
  <c r="M25" i="8"/>
  <c r="BE25" i="8" s="1"/>
  <c r="M215" i="8"/>
  <c r="M48" i="8"/>
  <c r="M96" i="8"/>
  <c r="M52" i="8"/>
  <c r="BE52" i="8" s="1"/>
  <c r="M204" i="8"/>
  <c r="M62" i="8"/>
  <c r="M238" i="8"/>
  <c r="BE238" i="8" s="1"/>
  <c r="M237" i="8"/>
  <c r="M203" i="8"/>
  <c r="M49" i="8"/>
  <c r="BE49" i="8" s="1"/>
  <c r="M243" i="8"/>
  <c r="BE243" i="8" s="1"/>
  <c r="M50" i="8"/>
  <c r="M61" i="8"/>
  <c r="BE61" i="8" s="1"/>
  <c r="M51" i="8"/>
  <c r="M94" i="8"/>
  <c r="M89" i="8"/>
  <c r="M100" i="8"/>
  <c r="BE100" i="8" s="1"/>
  <c r="M13" i="8"/>
  <c r="BE13" i="8" s="1"/>
  <c r="M73" i="8"/>
  <c r="M90" i="8" s="1"/>
  <c r="M99" i="8"/>
  <c r="M205" i="8"/>
  <c r="BE205" i="8" s="1"/>
  <c r="K211" i="563"/>
  <c r="G211" i="563"/>
  <c r="J211" i="563"/>
  <c r="H211" i="563"/>
  <c r="I211" i="563"/>
  <c r="I212" i="559"/>
  <c r="H212" i="559"/>
  <c r="J212" i="559"/>
  <c r="G212" i="559"/>
  <c r="K212" i="559"/>
  <c r="H80" i="561"/>
  <c r="J80" i="561"/>
  <c r="K80" i="561"/>
  <c r="G80" i="561"/>
  <c r="I80" i="561"/>
  <c r="I88" i="563"/>
  <c r="H88" i="563"/>
  <c r="G88" i="563"/>
  <c r="J88" i="563"/>
  <c r="K88" i="563"/>
  <c r="G98" i="562"/>
  <c r="I98" i="562"/>
  <c r="BH282" i="8"/>
  <c r="G218" i="559"/>
  <c r="I218" i="559"/>
  <c r="J218" i="559"/>
  <c r="K218" i="559"/>
  <c r="H218" i="559"/>
  <c r="AO264" i="8"/>
  <c r="J67" i="560"/>
  <c r="G67" i="560"/>
  <c r="H70" i="559"/>
  <c r="K70" i="559"/>
  <c r="J70" i="559"/>
  <c r="G70" i="559"/>
  <c r="I70" i="559"/>
  <c r="K69" i="563"/>
  <c r="G69" i="563"/>
  <c r="I69" i="563"/>
  <c r="H69" i="563"/>
  <c r="J69" i="563"/>
  <c r="H29" i="564"/>
  <c r="K29" i="564"/>
  <c r="G29" i="564"/>
  <c r="I29" i="564"/>
  <c r="J29" i="564"/>
  <c r="I229" i="559"/>
  <c r="J229" i="559"/>
  <c r="K229" i="559"/>
  <c r="H229" i="559"/>
  <c r="G229" i="559"/>
  <c r="H220" i="561"/>
  <c r="G220" i="561"/>
  <c r="I220" i="561"/>
  <c r="K220" i="561"/>
  <c r="J220" i="561"/>
  <c r="AV55" i="8"/>
  <c r="K212" i="562"/>
  <c r="H212" i="562"/>
  <c r="I212" i="562"/>
  <c r="J212" i="562"/>
  <c r="G212" i="562"/>
  <c r="E212" i="562" s="1"/>
  <c r="I98" i="563"/>
  <c r="J98" i="563"/>
  <c r="AW156" i="8"/>
  <c r="AW197" i="8" s="1"/>
  <c r="J85" i="564"/>
  <c r="G85" i="564"/>
  <c r="K85" i="564"/>
  <c r="H85" i="564"/>
  <c r="I85" i="564"/>
  <c r="I227" i="560"/>
  <c r="J227" i="560"/>
  <c r="H227" i="560"/>
  <c r="G227" i="560"/>
  <c r="K227" i="560"/>
  <c r="AN264" i="8"/>
  <c r="AL264" i="8"/>
  <c r="AL267" i="8" s="1"/>
  <c r="AL274" i="8" s="1"/>
  <c r="H211" i="561"/>
  <c r="I211" i="561"/>
  <c r="G211" i="561"/>
  <c r="K211" i="561"/>
  <c r="J211" i="561"/>
  <c r="BA264" i="8"/>
  <c r="G225" i="563"/>
  <c r="J225" i="563"/>
  <c r="H225" i="563"/>
  <c r="K225" i="563"/>
  <c r="I225" i="563"/>
  <c r="I226" i="562"/>
  <c r="H226" i="562"/>
  <c r="G226" i="562"/>
  <c r="K226" i="562"/>
  <c r="J226" i="562"/>
  <c r="G69" i="561"/>
  <c r="K69" i="561"/>
  <c r="H69" i="561"/>
  <c r="I88" i="564"/>
  <c r="H88" i="564"/>
  <c r="K88" i="564"/>
  <c r="J88" i="564"/>
  <c r="G88" i="564"/>
  <c r="I282" i="562"/>
  <c r="J282" i="561"/>
  <c r="BE279" i="8"/>
  <c r="N11" i="8"/>
  <c r="N236" i="8"/>
  <c r="N93" i="8"/>
  <c r="BE93" i="8" s="1"/>
  <c r="N47" i="8"/>
  <c r="N25" i="8"/>
  <c r="N45" i="8"/>
  <c r="N49" i="8"/>
  <c r="N61" i="8"/>
  <c r="N72" i="8"/>
  <c r="N52" i="8"/>
  <c r="N204" i="8"/>
  <c r="N48" i="8"/>
  <c r="N240" i="8"/>
  <c r="N99" i="8"/>
  <c r="N13" i="8"/>
  <c r="N216" i="8"/>
  <c r="N242" i="8"/>
  <c r="N24" i="8"/>
  <c r="N95" i="8"/>
  <c r="N203" i="8"/>
  <c r="N243" i="8"/>
  <c r="N62" i="8"/>
  <c r="N96" i="8"/>
  <c r="BO101" i="8"/>
  <c r="BM206" i="8"/>
  <c r="AK264" i="8"/>
  <c r="J21" i="563"/>
  <c r="G21" i="563"/>
  <c r="H21" i="563"/>
  <c r="K21" i="563"/>
  <c r="I21" i="563"/>
  <c r="BL255" i="8"/>
  <c r="G211" i="560"/>
  <c r="I211" i="560"/>
  <c r="K211" i="560"/>
  <c r="H211" i="560"/>
  <c r="J211" i="560"/>
  <c r="AV107" i="8"/>
  <c r="AR55" i="8"/>
  <c r="BK143" i="8"/>
  <c r="AF107" i="8"/>
  <c r="J241" i="561"/>
  <c r="K241" i="561"/>
  <c r="I241" i="561"/>
  <c r="H241" i="561"/>
  <c r="G241" i="561"/>
  <c r="K21" i="560"/>
  <c r="G21" i="560"/>
  <c r="I21" i="560"/>
  <c r="J21" i="560"/>
  <c r="H21" i="560"/>
  <c r="I98" i="564"/>
  <c r="J98" i="564"/>
  <c r="G98" i="564"/>
  <c r="H98" i="564"/>
  <c r="K98" i="564"/>
  <c r="K217" i="561"/>
  <c r="J217" i="561"/>
  <c r="H217" i="561"/>
  <c r="I217" i="561"/>
  <c r="G217" i="561"/>
  <c r="K86" i="564"/>
  <c r="H86" i="564"/>
  <c r="G86" i="564"/>
  <c r="I86" i="564"/>
  <c r="J86" i="564"/>
  <c r="J82" i="564"/>
  <c r="K82" i="564"/>
  <c r="G224" i="561"/>
  <c r="K224" i="561"/>
  <c r="H224" i="561"/>
  <c r="I224" i="561"/>
  <c r="J224" i="561"/>
  <c r="H40" i="563"/>
  <c r="I40" i="563"/>
  <c r="I229" i="564"/>
  <c r="H229" i="564"/>
  <c r="K229" i="564"/>
  <c r="J229" i="564"/>
  <c r="G229" i="564"/>
  <c r="BI113" i="8"/>
  <c r="J226" i="564"/>
  <c r="G226" i="564"/>
  <c r="K226" i="564"/>
  <c r="I226" i="564"/>
  <c r="H226" i="564"/>
  <c r="J202" i="559"/>
  <c r="H202" i="559"/>
  <c r="G202" i="559"/>
  <c r="I202" i="559"/>
  <c r="K202" i="559"/>
  <c r="K223" i="564"/>
  <c r="J223" i="564"/>
  <c r="G223" i="564"/>
  <c r="H223" i="564"/>
  <c r="I223" i="564"/>
  <c r="G88" i="561"/>
  <c r="H88" i="561"/>
  <c r="I88" i="561"/>
  <c r="J88" i="561"/>
  <c r="K88" i="561"/>
  <c r="I21" i="564"/>
  <c r="H21" i="564"/>
  <c r="H281" i="564" s="1"/>
  <c r="G21" i="564"/>
  <c r="E21" i="564" s="1"/>
  <c r="K21" i="564"/>
  <c r="J21" i="564"/>
  <c r="G227" i="559"/>
  <c r="J227" i="559"/>
  <c r="I227" i="559"/>
  <c r="K227" i="559"/>
  <c r="H227" i="559"/>
  <c r="H27" i="561"/>
  <c r="J27" i="561"/>
  <c r="G27" i="561"/>
  <c r="G280" i="561" s="1"/>
  <c r="G136" i="561" s="1"/>
  <c r="I27" i="561"/>
  <c r="H280" i="561"/>
  <c r="E213" i="562"/>
  <c r="AO115" i="8"/>
  <c r="BE240" i="8"/>
  <c r="N41" i="8"/>
  <c r="N89" i="8"/>
  <c r="N51" i="8"/>
  <c r="E231" i="561"/>
  <c r="I99" i="8"/>
  <c r="AT115" i="8"/>
  <c r="BA246" i="8"/>
  <c r="BA248" i="8" s="1"/>
  <c r="BO53" i="8"/>
  <c r="BM255" i="8"/>
  <c r="AV156" i="8"/>
  <c r="BN154" i="8"/>
  <c r="AZ55" i="8"/>
  <c r="AZ115" i="8" s="1"/>
  <c r="BO115" i="8" s="1"/>
  <c r="I74" i="560"/>
  <c r="K74" i="560"/>
  <c r="AR107" i="8"/>
  <c r="BM107" i="8" s="1"/>
  <c r="H137" i="8"/>
  <c r="H131" i="8"/>
  <c r="H104" i="8"/>
  <c r="BD279" i="8"/>
  <c r="AO246" i="8"/>
  <c r="AL115" i="8"/>
  <c r="I20" i="68" s="1"/>
  <c r="I11" i="68" s="1"/>
  <c r="D31" i="68" s="1"/>
  <c r="M55" i="68" s="1"/>
  <c r="BJ255" i="8"/>
  <c r="H22" i="564"/>
  <c r="K22" i="564"/>
  <c r="I22" i="564"/>
  <c r="J22" i="564"/>
  <c r="G22" i="564"/>
  <c r="I220" i="559"/>
  <c r="H220" i="559"/>
  <c r="J220" i="559"/>
  <c r="G220" i="559"/>
  <c r="K220" i="559"/>
  <c r="I202" i="560"/>
  <c r="K202" i="560"/>
  <c r="G202" i="560"/>
  <c r="J202" i="560"/>
  <c r="H202" i="560"/>
  <c r="K229" i="560"/>
  <c r="H229" i="560"/>
  <c r="I229" i="560"/>
  <c r="J229" i="560"/>
  <c r="G229" i="560"/>
  <c r="I228" i="562"/>
  <c r="K228" i="562"/>
  <c r="G228" i="562"/>
  <c r="J228" i="562"/>
  <c r="H228" i="562"/>
  <c r="BN63" i="8"/>
  <c r="G67" i="559"/>
  <c r="J67" i="559"/>
  <c r="I67" i="559"/>
  <c r="H67" i="559"/>
  <c r="K202" i="564"/>
  <c r="G202" i="564"/>
  <c r="I202" i="564"/>
  <c r="H202" i="564"/>
  <c r="J202" i="564"/>
  <c r="H82" i="560"/>
  <c r="I82" i="560"/>
  <c r="G212" i="561"/>
  <c r="J212" i="561"/>
  <c r="K212" i="561"/>
  <c r="I212" i="561"/>
  <c r="H212" i="561"/>
  <c r="G80" i="559"/>
  <c r="K80" i="559"/>
  <c r="H80" i="559"/>
  <c r="J80" i="559"/>
  <c r="I80" i="559"/>
  <c r="J209" i="561"/>
  <c r="I209" i="561"/>
  <c r="G209" i="561"/>
  <c r="H209" i="561"/>
  <c r="K209" i="561"/>
  <c r="BJ63" i="8"/>
  <c r="J211" i="559"/>
  <c r="G211" i="559"/>
  <c r="K211" i="559"/>
  <c r="I211" i="559"/>
  <c r="H211" i="559"/>
  <c r="H217" i="562"/>
  <c r="J217" i="562"/>
  <c r="I217" i="562"/>
  <c r="G217" i="562"/>
  <c r="E217" i="562" s="1"/>
  <c r="K217" i="562"/>
  <c r="BF282" i="8"/>
  <c r="I223" i="562"/>
  <c r="K223" i="562"/>
  <c r="G223" i="562"/>
  <c r="H223" i="562"/>
  <c r="J223" i="562"/>
  <c r="G228" i="559"/>
  <c r="H228" i="559"/>
  <c r="K228" i="559"/>
  <c r="J228" i="559"/>
  <c r="I228" i="559"/>
  <c r="J75" i="564"/>
  <c r="G75" i="564"/>
  <c r="E75" i="564" s="1"/>
  <c r="K75" i="564"/>
  <c r="I75" i="564"/>
  <c r="H75" i="564"/>
  <c r="BN206" i="8"/>
  <c r="K68" i="559"/>
  <c r="I68" i="559"/>
  <c r="J68" i="559"/>
  <c r="H202" i="561"/>
  <c r="K202" i="561"/>
  <c r="I202" i="561"/>
  <c r="G202" i="561"/>
  <c r="J202" i="561"/>
  <c r="AG264" i="8"/>
  <c r="K67" i="563"/>
  <c r="J67" i="563"/>
  <c r="G67" i="563"/>
  <c r="H67" i="563"/>
  <c r="I67" i="563"/>
  <c r="G39" i="559"/>
  <c r="G282" i="559" s="1"/>
  <c r="I39" i="559"/>
  <c r="I282" i="559" s="1"/>
  <c r="J39" i="559"/>
  <c r="J282" i="559" s="1"/>
  <c r="H39" i="559"/>
  <c r="H282" i="559" s="1"/>
  <c r="K39" i="559"/>
  <c r="K282" i="559" s="1"/>
  <c r="AF115" i="8"/>
  <c r="BJ115" i="8" s="1"/>
  <c r="AC115" i="8"/>
  <c r="BK233" i="8"/>
  <c r="H136" i="8"/>
  <c r="BD280" i="8"/>
  <c r="J100" i="8"/>
  <c r="J62" i="8"/>
  <c r="J215" i="8"/>
  <c r="J233" i="8" s="1"/>
  <c r="J60" i="8"/>
  <c r="J47" i="8"/>
  <c r="J89" i="8"/>
  <c r="J13" i="8"/>
  <c r="J45" i="8"/>
  <c r="J24" i="8"/>
  <c r="J240" i="8"/>
  <c r="J73" i="8"/>
  <c r="J239" i="8"/>
  <c r="J61" i="8"/>
  <c r="J203" i="8"/>
  <c r="BN55" i="8"/>
  <c r="BL63" i="8"/>
  <c r="G210" i="560"/>
  <c r="K210" i="560"/>
  <c r="J210" i="560"/>
  <c r="I210" i="560"/>
  <c r="H210" i="560"/>
  <c r="K241" i="563"/>
  <c r="I241" i="563"/>
  <c r="J241" i="563"/>
  <c r="H241" i="563"/>
  <c r="G241" i="563"/>
  <c r="H87" i="559"/>
  <c r="I87" i="559"/>
  <c r="K87" i="559"/>
  <c r="G87" i="559"/>
  <c r="J87" i="559"/>
  <c r="I27" i="564"/>
  <c r="I281" i="564" s="1"/>
  <c r="G27" i="564"/>
  <c r="G281" i="564" s="1"/>
  <c r="H27" i="564"/>
  <c r="H279" i="564" s="1"/>
  <c r="J27" i="564"/>
  <c r="J280" i="564" s="1"/>
  <c r="K27" i="564"/>
  <c r="K280" i="564" s="1"/>
  <c r="H212" i="564"/>
  <c r="I212" i="564"/>
  <c r="G212" i="564"/>
  <c r="K212" i="564"/>
  <c r="J212" i="564"/>
  <c r="J29" i="560"/>
  <c r="G29" i="560"/>
  <c r="I29" i="560"/>
  <c r="H29" i="560"/>
  <c r="K29" i="560"/>
  <c r="H69" i="564"/>
  <c r="J69" i="564"/>
  <c r="K69" i="564"/>
  <c r="I69" i="564"/>
  <c r="G69" i="564"/>
  <c r="H220" i="560"/>
  <c r="J220" i="560"/>
  <c r="K220" i="560"/>
  <c r="G220" i="560"/>
  <c r="I220" i="560"/>
  <c r="K220" i="563"/>
  <c r="J220" i="563"/>
  <c r="I220" i="563"/>
  <c r="G220" i="563"/>
  <c r="H220" i="563"/>
  <c r="G220" i="562"/>
  <c r="J220" i="562"/>
  <c r="I220" i="562"/>
  <c r="H220" i="562"/>
  <c r="K220" i="562"/>
  <c r="K214" i="563"/>
  <c r="H214" i="563"/>
  <c r="I214" i="563"/>
  <c r="J214" i="563"/>
  <c r="G214" i="563"/>
  <c r="J228" i="560"/>
  <c r="I228" i="560"/>
  <c r="H228" i="560"/>
  <c r="G228" i="560"/>
  <c r="K228" i="560"/>
  <c r="K79" i="564"/>
  <c r="H79" i="564"/>
  <c r="E79" i="564" s="1"/>
  <c r="J212" i="560"/>
  <c r="K212" i="560"/>
  <c r="G212" i="560"/>
  <c r="H212" i="560"/>
  <c r="I212" i="560"/>
  <c r="I86" i="562"/>
  <c r="H86" i="562"/>
  <c r="K86" i="562"/>
  <c r="H225" i="561"/>
  <c r="K225" i="561"/>
  <c r="J225" i="561"/>
  <c r="I225" i="561"/>
  <c r="G225" i="561"/>
  <c r="E225" i="561" s="1"/>
  <c r="G225" i="562"/>
  <c r="J225" i="562"/>
  <c r="I225" i="562"/>
  <c r="H225" i="562"/>
  <c r="K225" i="562"/>
  <c r="G75" i="563"/>
  <c r="I75" i="563"/>
  <c r="K75" i="563"/>
  <c r="I229" i="563"/>
  <c r="G229" i="563"/>
  <c r="H229" i="563"/>
  <c r="J229" i="563"/>
  <c r="K229" i="563"/>
  <c r="J80" i="562"/>
  <c r="I80" i="562"/>
  <c r="H80" i="562"/>
  <c r="E80" i="562" s="1"/>
  <c r="AF264" i="8"/>
  <c r="AV264" i="8"/>
  <c r="BI105" i="8"/>
  <c r="I77" i="559"/>
  <c r="G77" i="559"/>
  <c r="J77" i="559"/>
  <c r="H77" i="559"/>
  <c r="K77" i="559"/>
  <c r="G77" i="563"/>
  <c r="I77" i="563"/>
  <c r="K77" i="563"/>
  <c r="J77" i="563"/>
  <c r="H77" i="563"/>
  <c r="BH280" i="8"/>
  <c r="J131" i="8"/>
  <c r="J104" i="8"/>
  <c r="J149" i="8"/>
  <c r="H81" i="563"/>
  <c r="J81" i="563"/>
  <c r="I81" i="563"/>
  <c r="K81" i="563"/>
  <c r="G81" i="563"/>
  <c r="H75" i="560"/>
  <c r="K75" i="560"/>
  <c r="G75" i="560"/>
  <c r="J75" i="560"/>
  <c r="I75" i="560"/>
  <c r="K214" i="561"/>
  <c r="I214" i="561"/>
  <c r="H214" i="561"/>
  <c r="G214" i="561"/>
  <c r="J214" i="561"/>
  <c r="BG281" i="8"/>
  <c r="BM42" i="8"/>
  <c r="BJ42" i="8"/>
  <c r="H224" i="560"/>
  <c r="I224" i="560"/>
  <c r="J224" i="560"/>
  <c r="G224" i="560"/>
  <c r="K224" i="560"/>
  <c r="I217" i="563"/>
  <c r="K217" i="563"/>
  <c r="J217" i="563"/>
  <c r="H217" i="563"/>
  <c r="G217" i="563"/>
  <c r="BM113" i="8"/>
  <c r="AT264" i="8"/>
  <c r="I84" i="564"/>
  <c r="J84" i="564"/>
  <c r="H84" i="564"/>
  <c r="K84" i="564"/>
  <c r="G84" i="564"/>
  <c r="BI244" i="8"/>
  <c r="J81" i="561"/>
  <c r="I81" i="561"/>
  <c r="H81" i="561"/>
  <c r="K81" i="561"/>
  <c r="G81" i="561"/>
  <c r="AC264" i="8"/>
  <c r="G218" i="562"/>
  <c r="I218" i="562"/>
  <c r="K218" i="562"/>
  <c r="J218" i="562"/>
  <c r="H218" i="562"/>
  <c r="J214" i="560"/>
  <c r="H214" i="560"/>
  <c r="I214" i="560"/>
  <c r="K214" i="560"/>
  <c r="G214" i="560"/>
  <c r="AD264" i="8"/>
  <c r="K27" i="562"/>
  <c r="K279" i="562" s="1"/>
  <c r="G27" i="562"/>
  <c r="E27" i="562" s="1"/>
  <c r="H27" i="562"/>
  <c r="I27" i="562"/>
  <c r="J27" i="562"/>
  <c r="J42" i="8"/>
  <c r="K282" i="560"/>
  <c r="BJ156" i="8"/>
  <c r="E222" i="564"/>
  <c r="BE50" i="8"/>
  <c r="BD232" i="8"/>
  <c r="E79" i="562"/>
  <c r="N97" i="8"/>
  <c r="E21" i="562"/>
  <c r="AF246" i="8"/>
  <c r="BJ53" i="8"/>
  <c r="BD282" i="8"/>
  <c r="H86" i="560"/>
  <c r="J86" i="560"/>
  <c r="K86" i="560"/>
  <c r="I86" i="560"/>
  <c r="G86" i="560"/>
  <c r="BO233" i="8"/>
  <c r="I62" i="8"/>
  <c r="I63" i="8" s="1"/>
  <c r="I232" i="8"/>
  <c r="I95" i="8"/>
  <c r="I239" i="8"/>
  <c r="I242" i="8"/>
  <c r="BD242" i="8" s="1"/>
  <c r="I89" i="8"/>
  <c r="I90" i="8" s="1"/>
  <c r="I60" i="8"/>
  <c r="I13" i="8"/>
  <c r="I49" i="8"/>
  <c r="I72" i="8"/>
  <c r="I48" i="8"/>
  <c r="I215" i="8"/>
  <c r="I243" i="8"/>
  <c r="AN115" i="8"/>
  <c r="BK107" i="8"/>
  <c r="N138" i="8"/>
  <c r="N150" i="8"/>
  <c r="BN143" i="8"/>
  <c r="AP55" i="8"/>
  <c r="AB55" i="8"/>
  <c r="AB115" i="8" s="1"/>
  <c r="BI115" i="8" s="1"/>
  <c r="BJ154" i="8"/>
  <c r="BO255" i="8"/>
  <c r="BL53" i="8"/>
  <c r="AC156" i="8"/>
  <c r="BH279" i="8"/>
  <c r="J218" i="560"/>
  <c r="I218" i="560"/>
  <c r="H218" i="560"/>
  <c r="G218" i="560"/>
  <c r="K218" i="560"/>
  <c r="BI53" i="8"/>
  <c r="K29" i="559"/>
  <c r="G29" i="559"/>
  <c r="J29" i="559"/>
  <c r="I29" i="559"/>
  <c r="H29" i="559"/>
  <c r="BG282" i="8"/>
  <c r="G210" i="562"/>
  <c r="K210" i="562"/>
  <c r="J210" i="562"/>
  <c r="I210" i="562"/>
  <c r="H210" i="562"/>
  <c r="H223" i="561"/>
  <c r="J223" i="561"/>
  <c r="G223" i="561"/>
  <c r="K223" i="561"/>
  <c r="I223" i="561"/>
  <c r="G241" i="560"/>
  <c r="H241" i="560"/>
  <c r="J241" i="560"/>
  <c r="I241" i="560"/>
  <c r="K241" i="560"/>
  <c r="I74" i="559"/>
  <c r="G74" i="559"/>
  <c r="K74" i="559"/>
  <c r="J74" i="559"/>
  <c r="H74" i="559"/>
  <c r="BL244" i="8"/>
  <c r="K224" i="563"/>
  <c r="H224" i="563"/>
  <c r="J224" i="563"/>
  <c r="I224" i="563"/>
  <c r="G224" i="563"/>
  <c r="K226" i="561"/>
  <c r="J226" i="561"/>
  <c r="H226" i="561"/>
  <c r="I226" i="561"/>
  <c r="G226" i="561"/>
  <c r="E226" i="561" s="1"/>
  <c r="J39" i="562"/>
  <c r="J282" i="562" s="1"/>
  <c r="G39" i="562"/>
  <c r="G282" i="562" s="1"/>
  <c r="AR264" i="8"/>
  <c r="J39" i="563"/>
  <c r="J281" i="563" s="1"/>
  <c r="K39" i="563"/>
  <c r="K282" i="563" s="1"/>
  <c r="G39" i="563"/>
  <c r="G282" i="563" s="1"/>
  <c r="I39" i="563"/>
  <c r="H39" i="563"/>
  <c r="H282" i="563" s="1"/>
  <c r="K77" i="564"/>
  <c r="H77" i="564"/>
  <c r="G77" i="564"/>
  <c r="I77" i="564"/>
  <c r="J77" i="564"/>
  <c r="K70" i="564"/>
  <c r="G70" i="564"/>
  <c r="H70" i="564"/>
  <c r="J70" i="564"/>
  <c r="I70" i="564"/>
  <c r="J224" i="559"/>
  <c r="H224" i="559"/>
  <c r="K224" i="559"/>
  <c r="I224" i="559"/>
  <c r="G224" i="559"/>
  <c r="G222" i="560"/>
  <c r="J222" i="560"/>
  <c r="H222" i="560"/>
  <c r="K222" i="560"/>
  <c r="I222" i="560"/>
  <c r="AX264" i="8"/>
  <c r="AX267" i="8" s="1"/>
  <c r="AX274" i="8" s="1"/>
  <c r="I217" i="559"/>
  <c r="J217" i="559"/>
  <c r="H217" i="559"/>
  <c r="K217" i="559"/>
  <c r="G217" i="559"/>
  <c r="H40" i="564"/>
  <c r="K40" i="564"/>
  <c r="K282" i="564" s="1"/>
  <c r="J40" i="564"/>
  <c r="J281" i="564" s="1"/>
  <c r="I40" i="564"/>
  <c r="G40" i="564"/>
  <c r="G282" i="560"/>
  <c r="BE216" i="8"/>
  <c r="BJ197" i="8"/>
  <c r="E70" i="562"/>
  <c r="H282" i="561"/>
  <c r="H280" i="564"/>
  <c r="AJ115" i="8"/>
  <c r="N14" i="8"/>
  <c r="BD41" i="8"/>
  <c r="BG279" i="8"/>
  <c r="BK255" i="8"/>
  <c r="BL42" i="8"/>
  <c r="BF279" i="8"/>
  <c r="BI90" i="8"/>
  <c r="BK101" i="8"/>
  <c r="AK246" i="8"/>
  <c r="AK248" i="8" s="1"/>
  <c r="AZ246" i="8"/>
  <c r="K27" i="559"/>
  <c r="K281" i="559" s="1"/>
  <c r="J27" i="559"/>
  <c r="I27" i="559"/>
  <c r="G27" i="559"/>
  <c r="H27" i="559"/>
  <c r="G87" i="563"/>
  <c r="J87" i="563"/>
  <c r="I87" i="563"/>
  <c r="K87" i="563"/>
  <c r="H87" i="563"/>
  <c r="AJ264" i="8"/>
  <c r="AJ267" i="8" s="1"/>
  <c r="AJ274" i="8" s="1"/>
  <c r="K225" i="560"/>
  <c r="J225" i="560"/>
  <c r="I225" i="560"/>
  <c r="G225" i="560"/>
  <c r="H225" i="560"/>
  <c r="G223" i="560"/>
  <c r="J223" i="560"/>
  <c r="K223" i="560"/>
  <c r="I223" i="560"/>
  <c r="H223" i="560"/>
  <c r="I81" i="562"/>
  <c r="K81" i="562"/>
  <c r="H81" i="562"/>
  <c r="G81" i="562"/>
  <c r="J81" i="562"/>
  <c r="BO42" i="8"/>
  <c r="K218" i="563"/>
  <c r="G218" i="563"/>
  <c r="J218" i="563"/>
  <c r="I218" i="563"/>
  <c r="H218" i="563"/>
  <c r="BI255" i="8"/>
  <c r="G83" i="560"/>
  <c r="K83" i="560"/>
  <c r="I83" i="560"/>
  <c r="J83" i="560"/>
  <c r="H83" i="560"/>
  <c r="J84" i="563"/>
  <c r="K84" i="563"/>
  <c r="H84" i="563"/>
  <c r="BN101" i="8"/>
  <c r="K230" i="560"/>
  <c r="J230" i="560"/>
  <c r="I230" i="560"/>
  <c r="H230" i="560"/>
  <c r="G230" i="560"/>
  <c r="K226" i="563"/>
  <c r="H226" i="563"/>
  <c r="J226" i="563"/>
  <c r="G226" i="563"/>
  <c r="I226" i="563"/>
  <c r="BK113" i="8"/>
  <c r="BB264" i="8"/>
  <c r="BB267" i="8" s="1"/>
  <c r="BB274" i="8" s="1"/>
  <c r="K213" i="564"/>
  <c r="H213" i="564"/>
  <c r="I213" i="564"/>
  <c r="J213" i="564"/>
  <c r="G213" i="564"/>
  <c r="G226" i="560"/>
  <c r="K226" i="560"/>
  <c r="H226" i="560"/>
  <c r="I226" i="560"/>
  <c r="J226" i="560"/>
  <c r="AP264" i="8"/>
  <c r="AP267" i="8" s="1"/>
  <c r="AP274" i="8" s="1"/>
  <c r="G27" i="563"/>
  <c r="J27" i="563"/>
  <c r="H27" i="563"/>
  <c r="I27" i="563"/>
  <c r="K27" i="563"/>
  <c r="E240" i="559"/>
  <c r="F240" i="559" a="1"/>
  <c r="F240" i="559" s="1"/>
  <c r="E131" i="560"/>
  <c r="F131" i="560" a="1"/>
  <c r="F131" i="560" s="1"/>
  <c r="E204" i="560"/>
  <c r="F204" i="560" a="1"/>
  <c r="F204" i="560" s="1"/>
  <c r="K204" i="560" s="1"/>
  <c r="E215" i="560"/>
  <c r="F215" i="560" a="1"/>
  <c r="F215" i="560" s="1"/>
  <c r="F148" i="560" a="1"/>
  <c r="F148" i="560" s="1"/>
  <c r="E148" i="560"/>
  <c r="F51" i="562" a="1"/>
  <c r="F51" i="562" s="1"/>
  <c r="F238" i="561" a="1"/>
  <c r="F238" i="561" s="1"/>
  <c r="F149" i="564" a="1"/>
  <c r="F149" i="564" s="1"/>
  <c r="F49" i="564" a="1"/>
  <c r="F49" i="564" s="1"/>
  <c r="J49" i="564" s="1"/>
  <c r="F204" i="563" a="1"/>
  <c r="F204" i="563" s="1"/>
  <c r="E204" i="563"/>
  <c r="F60" i="561" a="1"/>
  <c r="F60" i="561" s="1"/>
  <c r="F46" i="561" a="1"/>
  <c r="F46" i="561" s="1"/>
  <c r="F95" i="562" a="1"/>
  <c r="F95" i="562" s="1"/>
  <c r="F11" i="562" a="1"/>
  <c r="F11" i="562" s="1"/>
  <c r="F96" i="563" a="1"/>
  <c r="F96" i="563" s="1"/>
  <c r="E96" i="563"/>
  <c r="F237" i="562" a="1"/>
  <c r="F237" i="562" s="1"/>
  <c r="E236" i="563"/>
  <c r="F236" i="563" a="1"/>
  <c r="F236" i="563" s="1"/>
  <c r="E73" i="563"/>
  <c r="F73" i="563" a="1"/>
  <c r="F73" i="563" s="1"/>
  <c r="E252" i="563"/>
  <c r="F252" i="563" a="1"/>
  <c r="F252" i="563" s="1"/>
  <c r="F147" i="564" a="1"/>
  <c r="F147" i="564" s="1"/>
  <c r="F96" i="564" a="1"/>
  <c r="F96" i="564" s="1"/>
  <c r="F45" i="563" a="1"/>
  <c r="F45" i="563" s="1"/>
  <c r="E45" i="563"/>
  <c r="F215" i="561" a="1"/>
  <c r="F215" i="561" s="1"/>
  <c r="F147" i="562" a="1"/>
  <c r="F147" i="562" s="1"/>
  <c r="F238" i="563" a="1"/>
  <c r="F238" i="563" s="1"/>
  <c r="E238" i="563"/>
  <c r="F12" i="561" a="1"/>
  <c r="F12" i="561" s="1"/>
  <c r="F14" i="562" a="1"/>
  <c r="F14" i="562" s="1"/>
  <c r="F97" i="562" a="1"/>
  <c r="F97" i="562" s="1"/>
  <c r="F137" i="563" a="1"/>
  <c r="F137" i="563" s="1"/>
  <c r="E137" i="563"/>
  <c r="F50" i="563" a="1"/>
  <c r="F50" i="563" s="1"/>
  <c r="E50" i="563"/>
  <c r="F52" i="563" a="1"/>
  <c r="F52" i="563" s="1"/>
  <c r="E52" i="563"/>
  <c r="F50" i="561" a="1"/>
  <c r="F50" i="561" s="1"/>
  <c r="F60" i="564" a="1"/>
  <c r="F60" i="564" s="1"/>
  <c r="F205" i="564" a="1"/>
  <c r="F205" i="564" s="1"/>
  <c r="F236" i="562" a="1"/>
  <c r="F236" i="562" s="1"/>
  <c r="F94" i="561" a="1"/>
  <c r="F94" i="561" s="1"/>
  <c r="F137" i="562" a="1"/>
  <c r="F137" i="562" s="1"/>
  <c r="F72" i="562" a="1"/>
  <c r="F72" i="562" s="1"/>
  <c r="F48" i="562" a="1"/>
  <c r="F48" i="562" s="1"/>
  <c r="E205" i="563"/>
  <c r="F205" i="563" a="1"/>
  <c r="F205" i="563" s="1"/>
  <c r="F104" i="563" a="1"/>
  <c r="F104" i="563" s="1"/>
  <c r="E104" i="563"/>
  <c r="D105" i="563"/>
  <c r="E105" i="563" s="1"/>
  <c r="F47" i="563" a="1"/>
  <c r="F47" i="563" s="1"/>
  <c r="E47" i="563"/>
  <c r="F73" i="561" a="1"/>
  <c r="F73" i="561" s="1"/>
  <c r="F89" i="564" a="1"/>
  <c r="F89" i="564" s="1"/>
  <c r="F94" i="562" a="1"/>
  <c r="F94" i="562" s="1"/>
  <c r="E12" i="563"/>
  <c r="F12" i="563" a="1"/>
  <c r="F12" i="563" s="1"/>
  <c r="F100" i="561" a="1"/>
  <c r="F100" i="561" s="1"/>
  <c r="F148" i="562" a="1"/>
  <c r="F148" i="562" s="1"/>
  <c r="F50" i="562" a="1"/>
  <c r="F50" i="562" s="1"/>
  <c r="F252" i="561" a="1"/>
  <c r="F252" i="561" s="1"/>
  <c r="F46" i="562" a="1"/>
  <c r="F46" i="562" s="1"/>
  <c r="F99" i="562" a="1"/>
  <c r="F99" i="562" s="1"/>
  <c r="E14" i="563"/>
  <c r="F14" i="563" a="1"/>
  <c r="F14" i="563" s="1"/>
  <c r="F147" i="563" a="1"/>
  <c r="F147" i="563" s="1"/>
  <c r="E147" i="563"/>
  <c r="E24" i="563"/>
  <c r="F24" i="563" a="1"/>
  <c r="F24" i="563" s="1"/>
  <c r="D42" i="563"/>
  <c r="E42" i="563" s="1"/>
  <c r="F14" i="564" a="1"/>
  <c r="F14" i="564" s="1"/>
  <c r="F216" i="562" a="1"/>
  <c r="F216" i="562" s="1"/>
  <c r="F61" i="563" a="1"/>
  <c r="F61" i="563" s="1"/>
  <c r="E61" i="563"/>
  <c r="F239" i="561" a="1"/>
  <c r="F239" i="561" s="1"/>
  <c r="F52" i="562" a="1"/>
  <c r="F52" i="562" s="1"/>
  <c r="E97" i="563"/>
  <c r="F97" i="563" a="1"/>
  <c r="F97" i="563" s="1"/>
  <c r="F238" i="562" a="1"/>
  <c r="F238" i="562" s="1"/>
  <c r="F204" i="562" a="1"/>
  <c r="F204" i="562" s="1"/>
  <c r="F149" i="563" a="1"/>
  <c r="F149" i="563" s="1"/>
  <c r="E149" i="563"/>
  <c r="F51" i="563" a="1"/>
  <c r="F51" i="563" s="1"/>
  <c r="E51" i="563"/>
  <c r="F41" i="563" a="1"/>
  <c r="F41" i="563" s="1"/>
  <c r="E41" i="563"/>
  <c r="F95" i="564" a="1"/>
  <c r="F95" i="564" s="1"/>
  <c r="F243" i="562" a="1"/>
  <c r="F243" i="562" s="1"/>
  <c r="F96" i="562" a="1"/>
  <c r="F96" i="562" s="1"/>
  <c r="F216" i="563" a="1"/>
  <c r="F216" i="563" s="1"/>
  <c r="E216" i="563"/>
  <c r="F242" i="562" a="1"/>
  <c r="F242" i="562" s="1"/>
  <c r="F49" i="562" a="1"/>
  <c r="F49" i="562" s="1"/>
  <c r="F131" i="563" a="1"/>
  <c r="F131" i="563" s="1"/>
  <c r="E131" i="563"/>
  <c r="E237" i="563"/>
  <c r="F237" i="563" a="1"/>
  <c r="F237" i="563" s="1"/>
  <c r="F12" i="562" a="1"/>
  <c r="F12" i="562" s="1"/>
  <c r="F47" i="564" a="1"/>
  <c r="F47" i="564" s="1"/>
  <c r="G47" i="564" s="1"/>
  <c r="F93" i="563" a="1"/>
  <c r="F93" i="563" s="1"/>
  <c r="H93" i="563" s="1"/>
  <c r="E93" i="563"/>
  <c r="E94" i="563"/>
  <c r="F94" i="563" a="1"/>
  <c r="F94" i="563" s="1"/>
  <c r="E240" i="563"/>
  <c r="F240" i="563" a="1"/>
  <c r="F240" i="563" s="1"/>
  <c r="F41" i="562" a="1"/>
  <c r="F41" i="562" s="1"/>
  <c r="F25" i="562" a="1"/>
  <c r="F25" i="562" s="1"/>
  <c r="F237" i="561" a="1"/>
  <c r="F237" i="561" s="1"/>
  <c r="E148" i="563"/>
  <c r="F148" i="563" a="1"/>
  <c r="F148" i="563" s="1"/>
  <c r="E46" i="563"/>
  <c r="F46" i="563" a="1"/>
  <c r="F46" i="563" s="1"/>
  <c r="E136" i="560"/>
  <c r="F136" i="560" a="1"/>
  <c r="F136" i="560" s="1"/>
  <c r="F93" i="562" a="1"/>
  <c r="F93" i="562" s="1"/>
  <c r="F148" i="564" a="1"/>
  <c r="F148" i="564" s="1"/>
  <c r="F97" i="564" a="1"/>
  <c r="F97" i="564" s="1"/>
  <c r="F100" i="563" a="1"/>
  <c r="F100" i="563" s="1"/>
  <c r="E100" i="563"/>
  <c r="E25" i="563"/>
  <c r="F25" i="563" a="1"/>
  <c r="F25" i="563" s="1"/>
  <c r="F232" i="561" a="1"/>
  <c r="F232" i="561" s="1"/>
  <c r="F252" i="562" a="1"/>
  <c r="F252" i="562" s="1"/>
  <c r="F232" i="562" a="1"/>
  <c r="F232" i="562" s="1"/>
  <c r="F205" i="562" a="1"/>
  <c r="F205" i="562" s="1"/>
  <c r="F11" i="563" a="1"/>
  <c r="F11" i="563" s="1"/>
  <c r="E11" i="563"/>
  <c r="F205" i="561" a="1"/>
  <c r="F205" i="561" s="1"/>
  <c r="E203" i="563"/>
  <c r="F203" i="563" a="1"/>
  <c r="F203" i="563" s="1"/>
  <c r="D206" i="563"/>
  <c r="E206" i="563" s="1"/>
  <c r="AR267" i="8"/>
  <c r="AR274" i="8" s="1"/>
  <c r="L15" i="8"/>
  <c r="BE11" i="8"/>
  <c r="E68" i="564"/>
  <c r="BD149" i="8"/>
  <c r="BD49" i="8"/>
  <c r="BD204" i="8"/>
  <c r="N53" i="8"/>
  <c r="E68" i="562"/>
  <c r="J15" i="8"/>
  <c r="BD236" i="8"/>
  <c r="BD252" i="8"/>
  <c r="BD147" i="8"/>
  <c r="BD96" i="8"/>
  <c r="BD238" i="8"/>
  <c r="E87" i="561"/>
  <c r="BD50" i="8"/>
  <c r="BI55" i="8"/>
  <c r="J84" i="559"/>
  <c r="I84" i="559"/>
  <c r="H84" i="559"/>
  <c r="K84" i="559"/>
  <c r="G84" i="559"/>
  <c r="J82" i="563"/>
  <c r="H82" i="563"/>
  <c r="G82" i="563"/>
  <c r="I82" i="563"/>
  <c r="K82" i="563"/>
  <c r="L63" i="8"/>
  <c r="BE60" i="8"/>
  <c r="BD52" i="8"/>
  <c r="H63" i="8"/>
  <c r="BD60" i="8"/>
  <c r="BD205" i="8"/>
  <c r="J244" i="8"/>
  <c r="AV248" i="8"/>
  <c r="BN246" i="8"/>
  <c r="BD72" i="8"/>
  <c r="E230" i="561"/>
  <c r="BD104" i="8"/>
  <c r="I105" i="8"/>
  <c r="BD45" i="8"/>
  <c r="H279" i="561"/>
  <c r="H29" i="561"/>
  <c r="H281" i="561" s="1"/>
  <c r="G29" i="561"/>
  <c r="G281" i="561" s="1"/>
  <c r="J29" i="561"/>
  <c r="I29" i="561"/>
  <c r="I281" i="561" s="1"/>
  <c r="K29" i="561"/>
  <c r="K281" i="561" s="1"/>
  <c r="L90" i="8"/>
  <c r="BE72" i="8"/>
  <c r="L244" i="8"/>
  <c r="BE236" i="8"/>
  <c r="BD89" i="8"/>
  <c r="BD12" i="8"/>
  <c r="E83" i="561"/>
  <c r="I42" i="8"/>
  <c r="L42" i="8"/>
  <c r="BE24" i="8"/>
  <c r="L53" i="8"/>
  <c r="BE45" i="8"/>
  <c r="BD14" i="8"/>
  <c r="BD61" i="8"/>
  <c r="J206" i="8"/>
  <c r="E77" i="562"/>
  <c r="K280" i="561"/>
  <c r="K136" i="561" s="1"/>
  <c r="K80" i="563"/>
  <c r="H80" i="563"/>
  <c r="J80" i="563"/>
  <c r="G80" i="563"/>
  <c r="I80" i="563"/>
  <c r="E74" i="562"/>
  <c r="L206" i="8"/>
  <c r="BD95" i="8"/>
  <c r="E39" i="561"/>
  <c r="G282" i="561"/>
  <c r="BD131" i="8"/>
  <c r="H206" i="8"/>
  <c r="H15" i="8"/>
  <c r="J87" i="560"/>
  <c r="H87" i="560"/>
  <c r="K87" i="560"/>
  <c r="G87" i="560"/>
  <c r="I87" i="560"/>
  <c r="J85" i="563"/>
  <c r="I85" i="563"/>
  <c r="H85" i="563"/>
  <c r="G85" i="563"/>
  <c r="K85" i="563"/>
  <c r="BD47" i="8"/>
  <c r="BN107" i="8"/>
  <c r="AW115" i="8"/>
  <c r="BD94" i="8"/>
  <c r="BD240" i="8"/>
  <c r="E67" i="564"/>
  <c r="E75" i="562"/>
  <c r="E22" i="562"/>
  <c r="E217" i="564"/>
  <c r="BD46" i="8"/>
  <c r="BD216" i="8"/>
  <c r="J53" i="8"/>
  <c r="G279" i="561"/>
  <c r="BJ55" i="8"/>
  <c r="L233" i="8"/>
  <c r="L101" i="8"/>
  <c r="J101" i="8"/>
  <c r="I280" i="561"/>
  <c r="I136" i="561" s="1"/>
  <c r="I279" i="561"/>
  <c r="BD148" i="8"/>
  <c r="BD97" i="8"/>
  <c r="BD25" i="8"/>
  <c r="E86" i="561"/>
  <c r="J281" i="561"/>
  <c r="BD11" i="8"/>
  <c r="I15" i="8"/>
  <c r="I206" i="8"/>
  <c r="BD203" i="8"/>
  <c r="BD73" i="8"/>
  <c r="BD24" i="8"/>
  <c r="BD51" i="8"/>
  <c r="I84" i="561"/>
  <c r="K84" i="561"/>
  <c r="H84" i="561"/>
  <c r="J84" i="561"/>
  <c r="G84" i="561"/>
  <c r="H230" i="559"/>
  <c r="K230" i="559"/>
  <c r="J230" i="559"/>
  <c r="I230" i="559"/>
  <c r="G230" i="559"/>
  <c r="H89" i="564"/>
  <c r="H49" i="564"/>
  <c r="K137" i="562"/>
  <c r="H282" i="564"/>
  <c r="H14" i="564"/>
  <c r="J95" i="564"/>
  <c r="J47" i="564"/>
  <c r="J14" i="564"/>
  <c r="J89" i="564"/>
  <c r="I25" i="563"/>
  <c r="G100" i="563"/>
  <c r="I282" i="564"/>
  <c r="BA267" i="8"/>
  <c r="BA274" i="8" s="1"/>
  <c r="AD267" i="8"/>
  <c r="H281" i="560"/>
  <c r="AW267" i="8"/>
  <c r="AW274" i="8" s="1"/>
  <c r="K281" i="564"/>
  <c r="I73" i="563"/>
  <c r="K93" i="563"/>
  <c r="J93" i="563"/>
  <c r="K45" i="563"/>
  <c r="I45" i="563"/>
  <c r="H45" i="563"/>
  <c r="J45" i="563"/>
  <c r="G45" i="563"/>
  <c r="I14" i="563"/>
  <c r="J14" i="563"/>
  <c r="H14" i="563"/>
  <c r="K14" i="563"/>
  <c r="G14" i="563"/>
  <c r="I94" i="563"/>
  <c r="H94" i="563"/>
  <c r="J96" i="563"/>
  <c r="K96" i="563"/>
  <c r="H96" i="563"/>
  <c r="G96" i="563"/>
  <c r="I96" i="563"/>
  <c r="J237" i="561"/>
  <c r="G49" i="564"/>
  <c r="G14" i="564"/>
  <c r="G97" i="564"/>
  <c r="G96" i="564"/>
  <c r="G60" i="564"/>
  <c r="G89" i="564"/>
  <c r="J280" i="563"/>
  <c r="J279" i="563"/>
  <c r="H280" i="560"/>
  <c r="H279" i="560"/>
  <c r="H204" i="560"/>
  <c r="G204" i="560"/>
  <c r="I204" i="560"/>
  <c r="J204" i="560"/>
  <c r="I279" i="563"/>
  <c r="I281" i="563"/>
  <c r="I280" i="563"/>
  <c r="I279" i="562"/>
  <c r="I280" i="562"/>
  <c r="I136" i="562" s="1"/>
  <c r="I281" i="562"/>
  <c r="K281" i="560"/>
  <c r="G280" i="560"/>
  <c r="G279" i="560"/>
  <c r="E279" i="560" s="1"/>
  <c r="I279" i="560"/>
  <c r="I280" i="560"/>
  <c r="K280" i="562"/>
  <c r="K136" i="562" s="1"/>
  <c r="H279" i="562"/>
  <c r="H280" i="562"/>
  <c r="H136" i="562" s="1"/>
  <c r="H281" i="562"/>
  <c r="J281" i="560"/>
  <c r="K279" i="560"/>
  <c r="K280" i="560"/>
  <c r="H280" i="563"/>
  <c r="H279" i="563"/>
  <c r="G280" i="563"/>
  <c r="G279" i="563"/>
  <c r="G281" i="563"/>
  <c r="G282" i="564"/>
  <c r="J280" i="562"/>
  <c r="J136" i="562" s="1"/>
  <c r="J279" i="562"/>
  <c r="J281" i="562"/>
  <c r="G281" i="560"/>
  <c r="E29" i="562"/>
  <c r="E82" i="561"/>
  <c r="H136" i="559"/>
  <c r="G136" i="559"/>
  <c r="K136" i="559"/>
  <c r="I136" i="559"/>
  <c r="J136" i="559"/>
  <c r="K279" i="563"/>
  <c r="I281" i="560"/>
  <c r="E85" i="561"/>
  <c r="J280" i="560"/>
  <c r="J279" i="560"/>
  <c r="G279" i="562"/>
  <c r="G280" i="562"/>
  <c r="G281" i="562"/>
  <c r="K281" i="562"/>
  <c r="I14" i="564"/>
  <c r="I49" i="564"/>
  <c r="I47" i="564"/>
  <c r="I89" i="564"/>
  <c r="I97" i="564"/>
  <c r="H95" i="564"/>
  <c r="H47" i="564"/>
  <c r="J205" i="564"/>
  <c r="E281" i="564"/>
  <c r="I205" i="564"/>
  <c r="AI267" i="8"/>
  <c r="AI274" i="8" s="1"/>
  <c r="G156" i="8"/>
  <c r="G285" i="8" s="1"/>
  <c r="BM264" i="8"/>
  <c r="S156" i="8"/>
  <c r="S285" i="8" s="1"/>
  <c r="G115" i="6"/>
  <c r="D73" i="63"/>
  <c r="BI264" i="8"/>
  <c r="W156" i="8"/>
  <c r="W285" i="8" s="1"/>
  <c r="J253" i="6"/>
  <c r="J188" i="6"/>
  <c r="S188" i="8" s="1"/>
  <c r="J254" i="6"/>
  <c r="S254" i="8" s="1"/>
  <c r="J189" i="6"/>
  <c r="S189" i="8" s="1"/>
  <c r="S286" i="8"/>
  <c r="O258" i="8"/>
  <c r="I262" i="6"/>
  <c r="G185" i="6"/>
  <c r="G190" i="6"/>
  <c r="G193" i="6"/>
  <c r="G184" i="6"/>
  <c r="G194" i="6"/>
  <c r="G192" i="6"/>
  <c r="G187" i="6"/>
  <c r="G191" i="6"/>
  <c r="G186" i="6"/>
  <c r="E286" i="6"/>
  <c r="O184" i="8"/>
  <c r="I195" i="6"/>
  <c r="I197" i="6" s="1"/>
  <c r="E10" i="485"/>
  <c r="K285" i="6"/>
  <c r="E285" i="6" s="1"/>
  <c r="G254" i="6"/>
  <c r="G253" i="6"/>
  <c r="G189" i="6"/>
  <c r="G188" i="6"/>
  <c r="S262" i="8"/>
  <c r="H185" i="6"/>
  <c r="K185" i="8" s="1"/>
  <c r="H184" i="6"/>
  <c r="H190" i="6"/>
  <c r="K190" i="8" s="1"/>
  <c r="H193" i="6"/>
  <c r="K193" i="8" s="1"/>
  <c r="H194" i="6"/>
  <c r="K194" i="8" s="1"/>
  <c r="H192" i="6"/>
  <c r="K192" i="8" s="1"/>
  <c r="H187" i="6"/>
  <c r="K187" i="8" s="1"/>
  <c r="H191" i="6"/>
  <c r="K191" i="8" s="1"/>
  <c r="H186" i="6"/>
  <c r="K186" i="8" s="1"/>
  <c r="H189" i="6"/>
  <c r="K189" i="8" s="1"/>
  <c r="H253" i="6"/>
  <c r="H188" i="6"/>
  <c r="K188" i="8" s="1"/>
  <c r="H254" i="6"/>
  <c r="K254" i="8" s="1"/>
  <c r="K262" i="8"/>
  <c r="E287" i="8"/>
  <c r="J193" i="6"/>
  <c r="S193" i="8" s="1"/>
  <c r="J184" i="6"/>
  <c r="J190" i="6"/>
  <c r="S190" i="8" s="1"/>
  <c r="J192" i="6"/>
  <c r="S192" i="8" s="1"/>
  <c r="J194" i="6"/>
  <c r="S194" i="8" s="1"/>
  <c r="J187" i="6"/>
  <c r="S187" i="8" s="1"/>
  <c r="J185" i="6"/>
  <c r="S185" i="8" s="1"/>
  <c r="J186" i="6"/>
  <c r="S186" i="8" s="1"/>
  <c r="J191" i="6"/>
  <c r="S191" i="8" s="1"/>
  <c r="AM274" i="8"/>
  <c r="AQ274" i="8"/>
  <c r="W286" i="8"/>
  <c r="G73" i="63"/>
  <c r="H73" i="63"/>
  <c r="J73" i="63"/>
  <c r="I73" i="63"/>
  <c r="K73" i="63"/>
  <c r="D21" i="485"/>
  <c r="BN264" i="8"/>
  <c r="AU267" i="8"/>
  <c r="K156" i="8"/>
  <c r="S288" i="8"/>
  <c r="G113" i="8"/>
  <c r="G115" i="8" s="1"/>
  <c r="E110" i="8"/>
  <c r="D34" i="63"/>
  <c r="D81" i="63"/>
  <c r="D82" i="63" s="1"/>
  <c r="D31" i="63"/>
  <c r="G288" i="6"/>
  <c r="E115" i="6"/>
  <c r="E248" i="8"/>
  <c r="D24" i="485"/>
  <c r="W258" i="8"/>
  <c r="K262" i="6"/>
  <c r="BJ264" i="8"/>
  <c r="AE267" i="8"/>
  <c r="O253" i="8"/>
  <c r="I255" i="6"/>
  <c r="I264" i="6" s="1"/>
  <c r="I267" i="6" s="1"/>
  <c r="I274" i="6" s="1"/>
  <c r="I289" i="6" s="1"/>
  <c r="W184" i="8"/>
  <c r="G286" i="8"/>
  <c r="E143" i="8"/>
  <c r="O286" i="8"/>
  <c r="K288" i="8"/>
  <c r="O285" i="8"/>
  <c r="BO264" i="8"/>
  <c r="AY267" i="8"/>
  <c r="E156" i="6"/>
  <c r="E154" i="8"/>
  <c r="M137" i="8"/>
  <c r="Y96" i="8"/>
  <c r="Y237" i="8"/>
  <c r="Y93" i="8"/>
  <c r="Y61" i="8"/>
  <c r="Y240" i="8"/>
  <c r="D203" i="564"/>
  <c r="D236" i="564"/>
  <c r="D11" i="564"/>
  <c r="D12" i="564"/>
  <c r="L137" i="8"/>
  <c r="D93" i="561"/>
  <c r="D204" i="561"/>
  <c r="D95" i="561"/>
  <c r="Z237" i="8"/>
  <c r="Z49" i="8"/>
  <c r="Z93" i="8"/>
  <c r="Z89" i="8"/>
  <c r="Z216" i="8"/>
  <c r="Q137" i="8"/>
  <c r="R240" i="8"/>
  <c r="D240" i="560" s="1"/>
  <c r="R236" i="8"/>
  <c r="R72" i="8"/>
  <c r="R51" i="8"/>
  <c r="D51" i="560" s="1"/>
  <c r="R52" i="8"/>
  <c r="D52" i="560" s="1"/>
  <c r="D89" i="561"/>
  <c r="V13" i="8"/>
  <c r="V93" i="8"/>
  <c r="V52" i="8"/>
  <c r="V238" i="8"/>
  <c r="V73" i="8"/>
  <c r="D89" i="562"/>
  <c r="D203" i="562"/>
  <c r="P14" i="8"/>
  <c r="P216" i="8"/>
  <c r="P46" i="8"/>
  <c r="P94" i="8"/>
  <c r="P11" i="8"/>
  <c r="D104" i="562"/>
  <c r="R138" i="8"/>
  <c r="D138" i="560" s="1"/>
  <c r="T50" i="8"/>
  <c r="T14" i="8"/>
  <c r="T242" i="8"/>
  <c r="T94" i="8"/>
  <c r="T100" i="8"/>
  <c r="X205" i="8"/>
  <c r="X89" i="8"/>
  <c r="X61" i="8"/>
  <c r="X60" i="8"/>
  <c r="X73" i="8"/>
  <c r="D239" i="563"/>
  <c r="D215" i="563"/>
  <c r="U89" i="8"/>
  <c r="U14" i="8"/>
  <c r="D14" i="559" s="1"/>
  <c r="U72" i="8"/>
  <c r="U94" i="8"/>
  <c r="D94" i="559" s="1"/>
  <c r="U62" i="8"/>
  <c r="D62" i="559" s="1"/>
  <c r="X149" i="8"/>
  <c r="T150" i="8"/>
  <c r="Q238" i="8"/>
  <c r="Q205" i="8"/>
  <c r="Q12" i="8"/>
  <c r="Q72" i="8"/>
  <c r="Q48" i="8"/>
  <c r="N137" i="8"/>
  <c r="Z149" i="8"/>
  <c r="P148" i="8"/>
  <c r="Y137" i="8"/>
  <c r="M148" i="8"/>
  <c r="Y95" i="8"/>
  <c r="Y49" i="8"/>
  <c r="Y60" i="8"/>
  <c r="Y215" i="8"/>
  <c r="Y50" i="8"/>
  <c r="D216" i="564"/>
  <c r="D242" i="564"/>
  <c r="D215" i="564"/>
  <c r="D72" i="564"/>
  <c r="L147" i="8"/>
  <c r="D47" i="561"/>
  <c r="D48" i="561"/>
  <c r="D203" i="561"/>
  <c r="Z95" i="8"/>
  <c r="Z24" i="8"/>
  <c r="Z48" i="8"/>
  <c r="Z25" i="8"/>
  <c r="Z45" i="8"/>
  <c r="Q148" i="8"/>
  <c r="R99" i="8"/>
  <c r="D99" i="560" s="1"/>
  <c r="R25" i="8"/>
  <c r="D25" i="560" s="1"/>
  <c r="R48" i="8"/>
  <c r="D48" i="560" s="1"/>
  <c r="R14" i="8"/>
  <c r="D14" i="560" s="1"/>
  <c r="R97" i="8"/>
  <c r="D97" i="560" s="1"/>
  <c r="D137" i="564"/>
  <c r="V41" i="8"/>
  <c r="V51" i="8"/>
  <c r="V96" i="8"/>
  <c r="V48" i="8"/>
  <c r="V240" i="8"/>
  <c r="D136" i="564"/>
  <c r="D13" i="562"/>
  <c r="P232" i="8"/>
  <c r="P50" i="8"/>
  <c r="P96" i="8"/>
  <c r="P99" i="8"/>
  <c r="D149" i="562"/>
  <c r="T45" i="8"/>
  <c r="T236" i="8"/>
  <c r="T243" i="8"/>
  <c r="T61" i="8"/>
  <c r="X50" i="8"/>
  <c r="X62" i="8"/>
  <c r="X252" i="8"/>
  <c r="X216" i="8"/>
  <c r="X215" i="8"/>
  <c r="V147" i="8"/>
  <c r="D242" i="563"/>
  <c r="D243" i="563"/>
  <c r="U49" i="8"/>
  <c r="D49" i="559" s="1"/>
  <c r="U25" i="8"/>
  <c r="D25" i="559" s="1"/>
  <c r="U205" i="8"/>
  <c r="D205" i="559" s="1"/>
  <c r="U50" i="8"/>
  <c r="D50" i="559" s="1"/>
  <c r="U204" i="8"/>
  <c r="D204" i="559" s="1"/>
  <c r="X147" i="8"/>
  <c r="T138" i="8"/>
  <c r="Q96" i="8"/>
  <c r="Q232" i="8"/>
  <c r="Q13" i="8"/>
  <c r="Q94" i="8"/>
  <c r="T131" i="8"/>
  <c r="Z148" i="8"/>
  <c r="P147" i="8"/>
  <c r="Y104" i="8"/>
  <c r="D238" i="560"/>
  <c r="M131" i="8"/>
  <c r="Y238" i="8"/>
  <c r="Y41" i="8"/>
  <c r="Y89" i="8"/>
  <c r="Y14" i="8"/>
  <c r="Y203" i="8"/>
  <c r="D237" i="564"/>
  <c r="D51" i="564"/>
  <c r="D243" i="564"/>
  <c r="D99" i="564"/>
  <c r="X138" i="8"/>
  <c r="L148" i="8"/>
  <c r="D25" i="561"/>
  <c r="D240" i="561"/>
  <c r="D243" i="561"/>
  <c r="Z52" i="8"/>
  <c r="Z46" i="8"/>
  <c r="Z12" i="8"/>
  <c r="Z62" i="8"/>
  <c r="Z14" i="8"/>
  <c r="Q147" i="8"/>
  <c r="R205" i="8"/>
  <c r="D205" i="560" s="1"/>
  <c r="R61" i="8"/>
  <c r="D61" i="560" s="1"/>
  <c r="R242" i="8"/>
  <c r="D242" i="560" s="1"/>
  <c r="R41" i="8"/>
  <c r="D41" i="560" s="1"/>
  <c r="D51" i="561"/>
  <c r="D131" i="564"/>
  <c r="V242" i="8"/>
  <c r="V45" i="8"/>
  <c r="V62" i="8"/>
  <c r="V203" i="8"/>
  <c r="V46" i="8"/>
  <c r="D45" i="562"/>
  <c r="P204" i="8"/>
  <c r="P97" i="8"/>
  <c r="P240" i="8"/>
  <c r="P41" i="8"/>
  <c r="T237" i="8"/>
  <c r="T24" i="8"/>
  <c r="T41" i="8"/>
  <c r="T204" i="8"/>
  <c r="R149" i="8"/>
  <c r="D149" i="560" s="1"/>
  <c r="X72" i="8"/>
  <c r="X13" i="8"/>
  <c r="X97" i="8"/>
  <c r="X48" i="8"/>
  <c r="X11" i="8"/>
  <c r="D97" i="561"/>
  <c r="V137" i="8"/>
  <c r="D89" i="563"/>
  <c r="U93" i="8"/>
  <c r="U239" i="8"/>
  <c r="D239" i="559" s="1"/>
  <c r="U61" i="8"/>
  <c r="D61" i="559" s="1"/>
  <c r="U99" i="8"/>
  <c r="D99" i="559" s="1"/>
  <c r="U13" i="8"/>
  <c r="D13" i="559" s="1"/>
  <c r="X104" i="8"/>
  <c r="Q237" i="8"/>
  <c r="Q203" i="8"/>
  <c r="Q47" i="8"/>
  <c r="Q60" i="8"/>
  <c r="Q93" i="8"/>
  <c r="T137" i="8"/>
  <c r="Z147" i="8"/>
  <c r="P149" i="8"/>
  <c r="D239" i="560"/>
  <c r="M149" i="8"/>
  <c r="Y47" i="8"/>
  <c r="Y24" i="8"/>
  <c r="Y25" i="8"/>
  <c r="Y239" i="8"/>
  <c r="Y72" i="8"/>
  <c r="D41" i="564"/>
  <c r="D93" i="564"/>
  <c r="D204" i="564"/>
  <c r="D45" i="564"/>
  <c r="D100" i="564"/>
  <c r="X150" i="8"/>
  <c r="L104" i="8"/>
  <c r="D45" i="561"/>
  <c r="D99" i="561"/>
  <c r="D62" i="561"/>
  <c r="Z41" i="8"/>
  <c r="Z72" i="8"/>
  <c r="Z240" i="8"/>
  <c r="Z204" i="8"/>
  <c r="Z60" i="8"/>
  <c r="Q104" i="8"/>
  <c r="R11" i="8"/>
  <c r="R95" i="8"/>
  <c r="D95" i="560" s="1"/>
  <c r="R100" i="8"/>
  <c r="D100" i="560" s="1"/>
  <c r="R216" i="8"/>
  <c r="Y150" i="8"/>
  <c r="D104" i="564"/>
  <c r="V232" i="8"/>
  <c r="V50" i="8"/>
  <c r="V94" i="8"/>
  <c r="V100" i="8"/>
  <c r="V12" i="8"/>
  <c r="U137" i="8"/>
  <c r="D100" i="562"/>
  <c r="D24" i="562"/>
  <c r="P93" i="8"/>
  <c r="P45" i="8"/>
  <c r="P239" i="8"/>
  <c r="P52" i="8"/>
  <c r="P24" i="8"/>
  <c r="Q138" i="8"/>
  <c r="T25" i="8"/>
  <c r="T232" i="8"/>
  <c r="T51" i="8"/>
  <c r="T95" i="8"/>
  <c r="T52" i="8"/>
  <c r="R147" i="8"/>
  <c r="X242" i="8"/>
  <c r="X93" i="8"/>
  <c r="X25" i="8"/>
  <c r="X12" i="8"/>
  <c r="X47" i="8"/>
  <c r="V148" i="8"/>
  <c r="D60" i="563"/>
  <c r="U41" i="8"/>
  <c r="D41" i="559" s="1"/>
  <c r="U60" i="8"/>
  <c r="U203" i="8"/>
  <c r="U51" i="8"/>
  <c r="D51" i="559" s="1"/>
  <c r="U12" i="8"/>
  <c r="D12" i="559" s="1"/>
  <c r="X148" i="8"/>
  <c r="Q45" i="8"/>
  <c r="Q252" i="8"/>
  <c r="Q41" i="8"/>
  <c r="Q50" i="8"/>
  <c r="Q99" i="8"/>
  <c r="N104" i="8"/>
  <c r="T147" i="8"/>
  <c r="Z104" i="8"/>
  <c r="P104" i="8"/>
  <c r="D243" i="560"/>
  <c r="M104" i="8"/>
  <c r="Y52" i="8"/>
  <c r="Y242" i="8"/>
  <c r="Y45" i="8"/>
  <c r="Y216" i="8"/>
  <c r="D13" i="564"/>
  <c r="D73" i="564"/>
  <c r="D48" i="564"/>
  <c r="D252" i="564"/>
  <c r="U138" i="8"/>
  <c r="D138" i="559" s="1"/>
  <c r="D49" i="561"/>
  <c r="D13" i="561"/>
  <c r="D96" i="561"/>
  <c r="Z13" i="8"/>
  <c r="Z243" i="8"/>
  <c r="Z239" i="8"/>
  <c r="Z252" i="8"/>
  <c r="I138" i="8"/>
  <c r="R47" i="8"/>
  <c r="D47" i="560" s="1"/>
  <c r="R49" i="8"/>
  <c r="D49" i="560" s="1"/>
  <c r="R50" i="8"/>
  <c r="D50" i="560" s="1"/>
  <c r="R12" i="8"/>
  <c r="D12" i="560" s="1"/>
  <c r="Y138" i="8"/>
  <c r="D99" i="563"/>
  <c r="V237" i="8"/>
  <c r="V239" i="8"/>
  <c r="V205" i="8"/>
  <c r="V61" i="8"/>
  <c r="V216" i="8"/>
  <c r="V72" i="8"/>
  <c r="P150" i="8"/>
  <c r="U104" i="8"/>
  <c r="D62" i="562"/>
  <c r="D240" i="562"/>
  <c r="P51" i="8"/>
  <c r="P61" i="8"/>
  <c r="P47" i="8"/>
  <c r="P25" i="8"/>
  <c r="P49" i="8"/>
  <c r="Q150" i="8"/>
  <c r="T239" i="8"/>
  <c r="T49" i="8"/>
  <c r="T252" i="8"/>
  <c r="T240" i="8"/>
  <c r="T60" i="8"/>
  <c r="R137" i="8"/>
  <c r="X24" i="8"/>
  <c r="X99" i="8"/>
  <c r="X237" i="8"/>
  <c r="X236" i="8"/>
  <c r="X46" i="8"/>
  <c r="V131" i="8"/>
  <c r="D13" i="563"/>
  <c r="U243" i="8"/>
  <c r="D243" i="559" s="1"/>
  <c r="U11" i="8"/>
  <c r="U216" i="8"/>
  <c r="U52" i="8"/>
  <c r="D52" i="559" s="1"/>
  <c r="U96" i="8"/>
  <c r="D96" i="559" s="1"/>
  <c r="D138" i="561"/>
  <c r="Q62" i="8"/>
  <c r="Q236" i="8"/>
  <c r="Q97" i="8"/>
  <c r="Q73" i="8"/>
  <c r="Q100" i="8"/>
  <c r="N148" i="8"/>
  <c r="D148" i="561" s="1"/>
  <c r="T148" i="8"/>
  <c r="P131" i="8"/>
  <c r="T136" i="8"/>
  <c r="M147" i="8"/>
  <c r="Y12" i="8"/>
  <c r="Y48" i="8"/>
  <c r="Y13" i="8"/>
  <c r="Y94" i="8"/>
  <c r="Y243" i="8"/>
  <c r="D239" i="564"/>
  <c r="D232" i="564"/>
  <c r="D238" i="564"/>
  <c r="D25" i="564"/>
  <c r="U150" i="8"/>
  <c r="D150" i="559" s="1"/>
  <c r="D61" i="561"/>
  <c r="D216" i="561"/>
  <c r="Z50" i="8"/>
  <c r="Z203" i="8"/>
  <c r="Z11" i="8"/>
  <c r="Z73" i="8"/>
  <c r="Z97" i="8"/>
  <c r="I150" i="8"/>
  <c r="R24" i="8"/>
  <c r="R203" i="8"/>
  <c r="R232" i="8"/>
  <c r="D232" i="560" s="1"/>
  <c r="R252" i="8"/>
  <c r="D252" i="560" s="1"/>
  <c r="V99" i="8"/>
  <c r="V60" i="8"/>
  <c r="V14" i="8"/>
  <c r="V11" i="8"/>
  <c r="V47" i="8"/>
  <c r="V24" i="8"/>
  <c r="P138" i="8"/>
  <c r="U149" i="8"/>
  <c r="D149" i="559" s="1"/>
  <c r="D215" i="562"/>
  <c r="D73" i="562"/>
  <c r="P89" i="8"/>
  <c r="P243" i="8"/>
  <c r="P252" i="8"/>
  <c r="P60" i="8"/>
  <c r="P203" i="8"/>
  <c r="T99" i="8"/>
  <c r="T72" i="8"/>
  <c r="T96" i="8"/>
  <c r="T205" i="8"/>
  <c r="T93" i="8"/>
  <c r="R104" i="8"/>
  <c r="X95" i="8"/>
  <c r="X51" i="8"/>
  <c r="X96" i="8"/>
  <c r="X14" i="8"/>
  <c r="X41" i="8"/>
  <c r="V104" i="8"/>
  <c r="D62" i="563"/>
  <c r="D49" i="563"/>
  <c r="U238" i="8"/>
  <c r="Y205" i="8"/>
  <c r="Y99" i="8"/>
  <c r="Y11" i="8"/>
  <c r="Y236" i="8"/>
  <c r="Y46" i="8"/>
  <c r="D61" i="564"/>
  <c r="D50" i="564"/>
  <c r="D94" i="564"/>
  <c r="D46" i="564"/>
  <c r="L149" i="8"/>
  <c r="D11" i="561"/>
  <c r="D72" i="561"/>
  <c r="D242" i="561"/>
  <c r="Z51" i="8"/>
  <c r="Z96" i="8"/>
  <c r="Z100" i="8"/>
  <c r="Z236" i="8"/>
  <c r="Z94" i="8"/>
  <c r="Q149" i="8"/>
  <c r="R60" i="8"/>
  <c r="R62" i="8"/>
  <c r="D62" i="560" s="1"/>
  <c r="R93" i="8"/>
  <c r="R45" i="8"/>
  <c r="D41" i="561"/>
  <c r="Z150" i="8"/>
  <c r="J150" i="8"/>
  <c r="D150" i="562" s="1"/>
  <c r="V236" i="8"/>
  <c r="V215" i="8"/>
  <c r="V243" i="8"/>
  <c r="V49" i="8"/>
  <c r="V204" i="8"/>
  <c r="U131" i="8"/>
  <c r="D131" i="559" s="1"/>
  <c r="D60" i="562"/>
  <c r="D239" i="562"/>
  <c r="P237" i="8"/>
  <c r="P73" i="8"/>
  <c r="P48" i="8"/>
  <c r="P72" i="8"/>
  <c r="P95" i="8"/>
  <c r="V150" i="8"/>
  <c r="X136" i="8"/>
  <c r="T62" i="8"/>
  <c r="T13" i="8"/>
  <c r="T47" i="8"/>
  <c r="T48" i="8"/>
  <c r="X243" i="8"/>
  <c r="X238" i="8"/>
  <c r="X239" i="8"/>
  <c r="X203" i="8"/>
  <c r="X232" i="8"/>
  <c r="X240" i="8"/>
  <c r="H138" i="8"/>
  <c r="V149" i="8"/>
  <c r="D232" i="563"/>
  <c r="D72" i="563"/>
  <c r="U242" i="8"/>
  <c r="D242" i="559" s="1"/>
  <c r="U47" i="8"/>
  <c r="D47" i="559" s="1"/>
  <c r="U95" i="8"/>
  <c r="D95" i="559" s="1"/>
  <c r="U97" i="8"/>
  <c r="U24" i="8"/>
  <c r="X137" i="8"/>
  <c r="Q215" i="8"/>
  <c r="Q49" i="8"/>
  <c r="Q95" i="8"/>
  <c r="Q204" i="8"/>
  <c r="Q51" i="8"/>
  <c r="N149" i="8"/>
  <c r="D149" i="561" s="1"/>
  <c r="D14" i="561"/>
  <c r="T104" i="8"/>
  <c r="Y131" i="8"/>
  <c r="Y100" i="8"/>
  <c r="Y97" i="8"/>
  <c r="Y252" i="8"/>
  <c r="Y204" i="8"/>
  <c r="Y51" i="8"/>
  <c r="D240" i="564"/>
  <c r="D52" i="564"/>
  <c r="D24" i="564"/>
  <c r="D62" i="564"/>
  <c r="P136" i="8"/>
  <c r="L131" i="8"/>
  <c r="D236" i="561"/>
  <c r="D52" i="561"/>
  <c r="D24" i="561"/>
  <c r="Z61" i="8"/>
  <c r="Z99" i="8"/>
  <c r="Z47" i="8"/>
  <c r="Z205" i="8"/>
  <c r="Z232" i="8"/>
  <c r="Q131" i="8"/>
  <c r="R73" i="8"/>
  <c r="D73" i="560" s="1"/>
  <c r="R13" i="8"/>
  <c r="D13" i="560" s="1"/>
  <c r="R96" i="8"/>
  <c r="D96" i="560" s="1"/>
  <c r="R46" i="8"/>
  <c r="D46" i="560" s="1"/>
  <c r="R94" i="8"/>
  <c r="D94" i="560" s="1"/>
  <c r="Z138" i="8"/>
  <c r="J138" i="8"/>
  <c r="V97" i="8"/>
  <c r="V95" i="8"/>
  <c r="V252" i="8"/>
  <c r="V25" i="8"/>
  <c r="V89" i="8"/>
  <c r="U147" i="8"/>
  <c r="D47" i="562"/>
  <c r="D61" i="562"/>
  <c r="P13" i="8"/>
  <c r="P62" i="8"/>
  <c r="P12" i="8"/>
  <c r="P205" i="8"/>
  <c r="P100" i="8"/>
  <c r="V138" i="8"/>
  <c r="D131" i="562"/>
  <c r="R150" i="8"/>
  <c r="D150" i="560" s="1"/>
  <c r="T11" i="8"/>
  <c r="T12" i="8"/>
  <c r="T73" i="8"/>
  <c r="T203" i="8"/>
  <c r="T46" i="8"/>
  <c r="X49" i="8"/>
  <c r="X52" i="8"/>
  <c r="X100" i="8"/>
  <c r="X204" i="8"/>
  <c r="X45" i="8"/>
  <c r="X94" i="8"/>
  <c r="H150" i="8"/>
  <c r="D95" i="563"/>
  <c r="D48" i="563"/>
  <c r="U100" i="8"/>
  <c r="D100" i="559" s="1"/>
  <c r="U232" i="8"/>
  <c r="D232" i="559" s="1"/>
  <c r="U48" i="8"/>
  <c r="D48" i="559" s="1"/>
  <c r="U236" i="8"/>
  <c r="U73" i="8"/>
  <c r="D73" i="559" s="1"/>
  <c r="Q242" i="8"/>
  <c r="Q61" i="8"/>
  <c r="Q216" i="8"/>
  <c r="Q46" i="8"/>
  <c r="Q25" i="8"/>
  <c r="N147" i="8"/>
  <c r="Z137" i="8"/>
  <c r="P137" i="8"/>
  <c r="Y148" i="8"/>
  <c r="D150" i="561"/>
  <c r="X131" i="8"/>
  <c r="Q14" i="8"/>
  <c r="D237" i="560"/>
  <c r="Q11" i="8"/>
  <c r="D89" i="560"/>
  <c r="Q52" i="8"/>
  <c r="U45" i="8"/>
  <c r="U46" i="8"/>
  <c r="D46" i="559" s="1"/>
  <c r="T149" i="8"/>
  <c r="U237" i="8"/>
  <c r="D237" i="559" s="1"/>
  <c r="N131" i="8"/>
  <c r="D131" i="561" s="1"/>
  <c r="D215" i="559"/>
  <c r="D148" i="559"/>
  <c r="U252" i="8"/>
  <c r="D252" i="559" s="1"/>
  <c r="Q89" i="8"/>
  <c r="Q24" i="8"/>
  <c r="D89" i="559"/>
  <c r="D137" i="561"/>
  <c r="D93" i="559"/>
  <c r="D11" i="560"/>
  <c r="D137" i="559"/>
  <c r="D104" i="561"/>
  <c r="D137" i="560"/>
  <c r="D216" i="559"/>
  <c r="D24" i="560"/>
  <c r="D203" i="560"/>
  <c r="D238" i="559"/>
  <c r="D60" i="560"/>
  <c r="D93" i="560"/>
  <c r="D138" i="564"/>
  <c r="D97" i="559"/>
  <c r="D150" i="564"/>
  <c r="D236" i="559"/>
  <c r="D45" i="559"/>
  <c r="F45" i="559" l="1" a="1"/>
  <c r="F45" i="559" s="1"/>
  <c r="E45" i="559"/>
  <c r="D53" i="559"/>
  <c r="E53" i="559" s="1"/>
  <c r="F236" i="559" a="1"/>
  <c r="F236" i="559" s="1"/>
  <c r="E236" i="559"/>
  <c r="D244" i="559"/>
  <c r="E244" i="559" s="1"/>
  <c r="F150" i="564" a="1"/>
  <c r="F150" i="564" s="1"/>
  <c r="E150" i="564"/>
  <c r="D284" i="564"/>
  <c r="E97" i="559"/>
  <c r="F97" i="559" a="1"/>
  <c r="F97" i="559" s="1"/>
  <c r="F138" i="564" a="1"/>
  <c r="F138" i="564" s="1"/>
  <c r="E138" i="564"/>
  <c r="F93" i="560" a="1"/>
  <c r="F93" i="560" s="1"/>
  <c r="E93" i="560"/>
  <c r="D101" i="560"/>
  <c r="E101" i="560" s="1"/>
  <c r="E60" i="560"/>
  <c r="F60" i="560" a="1"/>
  <c r="F60" i="560" s="1"/>
  <c r="D63" i="560"/>
  <c r="E63" i="560" s="1"/>
  <c r="F238" i="559" a="1"/>
  <c r="F238" i="559" s="1"/>
  <c r="E238" i="559"/>
  <c r="E203" i="560"/>
  <c r="F203" i="560" a="1"/>
  <c r="F203" i="560" s="1"/>
  <c r="D206" i="560"/>
  <c r="E206" i="560" s="1"/>
  <c r="F24" i="560" a="1"/>
  <c r="F24" i="560" s="1"/>
  <c r="E24" i="560"/>
  <c r="D42" i="560"/>
  <c r="E42" i="560" s="1"/>
  <c r="F216" i="559" a="1"/>
  <c r="F216" i="559" s="1"/>
  <c r="E216" i="559"/>
  <c r="E137" i="560"/>
  <c r="F137" i="560" a="1"/>
  <c r="F137" i="560" s="1"/>
  <c r="D283" i="560"/>
  <c r="F104" i="561" a="1"/>
  <c r="F104" i="561" s="1"/>
  <c r="E104" i="561"/>
  <c r="D105" i="561"/>
  <c r="E105" i="561" s="1"/>
  <c r="E137" i="559"/>
  <c r="D283" i="559"/>
  <c r="E283" i="559" s="1"/>
  <c r="F137" i="559" a="1"/>
  <c r="F137" i="559" s="1"/>
  <c r="E11" i="560"/>
  <c r="D15" i="560"/>
  <c r="E15" i="560" s="1"/>
  <c r="F11" i="560" a="1"/>
  <c r="F11" i="560" s="1"/>
  <c r="E93" i="559"/>
  <c r="F93" i="559" a="1"/>
  <c r="F93" i="559" s="1"/>
  <c r="D101" i="559"/>
  <c r="E101" i="559" s="1"/>
  <c r="F137" i="561" a="1"/>
  <c r="F137" i="561" s="1"/>
  <c r="E137" i="561"/>
  <c r="D283" i="561"/>
  <c r="E89" i="559"/>
  <c r="F89" i="559" a="1"/>
  <c r="F89" i="559" s="1"/>
  <c r="Q42" i="8"/>
  <c r="E252" i="559"/>
  <c r="F252" i="559" a="1"/>
  <c r="F252" i="559" s="1"/>
  <c r="F131" i="561" a="1"/>
  <c r="F131" i="561" s="1"/>
  <c r="E131" i="561"/>
  <c r="F237" i="559" a="1"/>
  <c r="F237" i="559" s="1"/>
  <c r="E237" i="559"/>
  <c r="BG149" i="8"/>
  <c r="E46" i="559"/>
  <c r="F46" i="559" a="1"/>
  <c r="F46" i="559" s="1"/>
  <c r="U53" i="8"/>
  <c r="Q15" i="8"/>
  <c r="BH131" i="8"/>
  <c r="F150" i="561" a="1"/>
  <c r="F150" i="561" s="1"/>
  <c r="Y284" i="8"/>
  <c r="BF137" i="8"/>
  <c r="Z283" i="8"/>
  <c r="N284" i="8"/>
  <c r="BF242" i="8"/>
  <c r="E73" i="559"/>
  <c r="F73" i="559" a="1"/>
  <c r="F73" i="559" s="1"/>
  <c r="U244" i="8"/>
  <c r="E48" i="559"/>
  <c r="F48" i="559" a="1"/>
  <c r="F48" i="559" s="1"/>
  <c r="E232" i="559"/>
  <c r="F232" i="559" a="1"/>
  <c r="F232" i="559" s="1"/>
  <c r="F100" i="559" a="1"/>
  <c r="F100" i="559" s="1"/>
  <c r="E100" i="559"/>
  <c r="F48" i="563" a="1"/>
  <c r="F48" i="563" s="1"/>
  <c r="E48" i="563"/>
  <c r="D53" i="563"/>
  <c r="E53" i="563" s="1"/>
  <c r="F95" i="563" a="1"/>
  <c r="F95" i="563" s="1"/>
  <c r="E95" i="563"/>
  <c r="D101" i="563"/>
  <c r="E101" i="563" s="1"/>
  <c r="BD150" i="8"/>
  <c r="H284" i="8"/>
  <c r="BH94" i="8"/>
  <c r="X53" i="8"/>
  <c r="BH45" i="8"/>
  <c r="BH204" i="8"/>
  <c r="BH100" i="8"/>
  <c r="BH52" i="8"/>
  <c r="BH49" i="8"/>
  <c r="BG46" i="8"/>
  <c r="T206" i="8"/>
  <c r="BG203" i="8"/>
  <c r="BG73" i="8"/>
  <c r="BG12" i="8"/>
  <c r="T15" i="8"/>
  <c r="T55" i="8" s="1"/>
  <c r="BG11" i="8"/>
  <c r="E150" i="560"/>
  <c r="F150" i="560" a="1"/>
  <c r="F150" i="560" s="1"/>
  <c r="F131" i="562" a="1"/>
  <c r="F131" i="562" s="1"/>
  <c r="K131" i="562" s="1"/>
  <c r="BF100" i="8"/>
  <c r="BF205" i="8"/>
  <c r="BF12" i="8"/>
  <c r="BF62" i="8"/>
  <c r="BF13" i="8"/>
  <c r="F61" i="562" a="1"/>
  <c r="F61" i="562" s="1"/>
  <c r="F47" i="562" a="1"/>
  <c r="F47" i="562" s="1"/>
  <c r="U284" i="8"/>
  <c r="J283" i="8"/>
  <c r="E94" i="560"/>
  <c r="F94" i="560" a="1"/>
  <c r="F94" i="560" s="1"/>
  <c r="F46" i="560" a="1"/>
  <c r="F46" i="560" s="1"/>
  <c r="E46" i="560"/>
  <c r="F96" i="560" a="1"/>
  <c r="F96" i="560" s="1"/>
  <c r="E96" i="560"/>
  <c r="F13" i="560" a="1"/>
  <c r="F13" i="560" s="1"/>
  <c r="E13" i="560"/>
  <c r="F73" i="560" a="1"/>
  <c r="F73" i="560" s="1"/>
  <c r="E73" i="560"/>
  <c r="F24" i="561" a="1"/>
  <c r="F24" i="561" s="1"/>
  <c r="D42" i="561"/>
  <c r="F52" i="561" a="1"/>
  <c r="F52" i="561" s="1"/>
  <c r="F236" i="561" a="1"/>
  <c r="F236" i="561" s="1"/>
  <c r="D244" i="561"/>
  <c r="BE131" i="8"/>
  <c r="BF136" i="8"/>
  <c r="P283" i="8"/>
  <c r="F62" i="564" a="1"/>
  <c r="F62" i="564" s="1"/>
  <c r="D42" i="564"/>
  <c r="F24" i="564" a="1"/>
  <c r="F24" i="564" s="1"/>
  <c r="F52" i="564" a="1"/>
  <c r="F52" i="564" s="1"/>
  <c r="F240" i="564" a="1"/>
  <c r="F240" i="564" s="1"/>
  <c r="T105" i="8"/>
  <c r="BG104" i="8"/>
  <c r="F14" i="561" a="1"/>
  <c r="F14" i="561" s="1"/>
  <c r="E149" i="561"/>
  <c r="F149" i="561" a="1"/>
  <c r="F149" i="561" s="1"/>
  <c r="Q233" i="8"/>
  <c r="BF215" i="8"/>
  <c r="BH137" i="8"/>
  <c r="U42" i="8"/>
  <c r="BG97" i="8"/>
  <c r="E95" i="559"/>
  <c r="F95" i="559" a="1"/>
  <c r="F95" i="559" s="1"/>
  <c r="F47" i="559" a="1"/>
  <c r="F47" i="559" s="1"/>
  <c r="E47" i="559"/>
  <c r="E242" i="559"/>
  <c r="F242" i="559" a="1"/>
  <c r="F242" i="559" s="1"/>
  <c r="F72" i="563" a="1"/>
  <c r="F72" i="563" s="1"/>
  <c r="E72" i="563"/>
  <c r="D90" i="563"/>
  <c r="E90" i="563" s="1"/>
  <c r="F232" i="563" a="1"/>
  <c r="F232" i="563" s="1"/>
  <c r="E232" i="563"/>
  <c r="BD138" i="8"/>
  <c r="BH240" i="8"/>
  <c r="BH232" i="8"/>
  <c r="X206" i="8"/>
  <c r="BH203" i="8"/>
  <c r="BH239" i="8"/>
  <c r="BH238" i="8"/>
  <c r="BH243" i="8"/>
  <c r="BG48" i="8"/>
  <c r="BG47" i="8"/>
  <c r="BG13" i="8"/>
  <c r="BG62" i="8"/>
  <c r="BH136" i="8"/>
  <c r="X283" i="8"/>
  <c r="BF95" i="8"/>
  <c r="BF72" i="8"/>
  <c r="P90" i="8"/>
  <c r="BF48" i="8"/>
  <c r="BF73" i="8"/>
  <c r="BF237" i="8"/>
  <c r="P244" i="8"/>
  <c r="F239" i="562" a="1"/>
  <c r="F239" i="562" s="1"/>
  <c r="D244" i="562"/>
  <c r="D63" i="562"/>
  <c r="F60" i="562" a="1"/>
  <c r="F60" i="562" s="1"/>
  <c r="F131" i="559" a="1"/>
  <c r="F131" i="559" s="1"/>
  <c r="E131" i="559"/>
  <c r="V233" i="8"/>
  <c r="BG215" i="8"/>
  <c r="V244" i="8"/>
  <c r="E150" i="562"/>
  <c r="F150" i="562" a="1"/>
  <c r="F150" i="562" s="1"/>
  <c r="F41" i="561" a="1"/>
  <c r="F41" i="561" s="1"/>
  <c r="R53" i="8"/>
  <c r="R101" i="8"/>
  <c r="E62" i="560"/>
  <c r="F62" i="560" a="1"/>
  <c r="F62" i="560" s="1"/>
  <c r="R63" i="8"/>
  <c r="Z244" i="8"/>
  <c r="F242" i="561" a="1"/>
  <c r="F242" i="561" s="1"/>
  <c r="F72" i="561" a="1"/>
  <c r="F72" i="561" s="1"/>
  <c r="D90" i="561"/>
  <c r="F11" i="561" a="1"/>
  <c r="F11" i="561" s="1"/>
  <c r="D15" i="561"/>
  <c r="BE149" i="8"/>
  <c r="F46" i="564" a="1"/>
  <c r="F46" i="564" s="1"/>
  <c r="F94" i="564" a="1"/>
  <c r="F94" i="564" s="1"/>
  <c r="F50" i="564" a="1"/>
  <c r="F50" i="564" s="1"/>
  <c r="F61" i="564" a="1"/>
  <c r="F61" i="564" s="1"/>
  <c r="D63" i="564"/>
  <c r="Y244" i="8"/>
  <c r="Y15" i="8"/>
  <c r="Y55" i="8" s="1"/>
  <c r="Y287" i="8" s="1"/>
  <c r="BG238" i="8"/>
  <c r="F49" i="563" a="1"/>
  <c r="F49" i="563" s="1"/>
  <c r="E49" i="563"/>
  <c r="F62" i="563" a="1"/>
  <c r="F62" i="563" s="1"/>
  <c r="E62" i="563"/>
  <c r="V105" i="8"/>
  <c r="BH41" i="8"/>
  <c r="BH14" i="8"/>
  <c r="BH96" i="8"/>
  <c r="BH51" i="8"/>
  <c r="BH95" i="8"/>
  <c r="R105" i="8"/>
  <c r="BG93" i="8"/>
  <c r="T101" i="8"/>
  <c r="BG205" i="8"/>
  <c r="BG96" i="8"/>
  <c r="BG72" i="8"/>
  <c r="T90" i="8"/>
  <c r="BG99" i="8"/>
  <c r="P206" i="8"/>
  <c r="P246" i="8" s="1"/>
  <c r="BF203" i="8"/>
  <c r="BF60" i="8"/>
  <c r="P63" i="8"/>
  <c r="P107" i="8" s="1"/>
  <c r="BF252" i="8"/>
  <c r="BF243" i="8"/>
  <c r="BF89" i="8"/>
  <c r="F73" i="562" a="1"/>
  <c r="F73" i="562" s="1"/>
  <c r="D90" i="562"/>
  <c r="D107" i="562" s="1"/>
  <c r="F215" i="562" a="1"/>
  <c r="F215" i="562" s="1"/>
  <c r="D233" i="562"/>
  <c r="F149" i="559" a="1"/>
  <c r="F149" i="559" s="1"/>
  <c r="E149" i="559"/>
  <c r="BF138" i="8"/>
  <c r="V42" i="8"/>
  <c r="V55" i="8" s="1"/>
  <c r="V15" i="8"/>
  <c r="V63" i="8"/>
  <c r="F252" i="560" a="1"/>
  <c r="F252" i="560" s="1"/>
  <c r="E252" i="560"/>
  <c r="F232" i="560" a="1"/>
  <c r="F232" i="560" s="1"/>
  <c r="E232" i="560"/>
  <c r="R206" i="8"/>
  <c r="R42" i="8"/>
  <c r="I284" i="8"/>
  <c r="Z15" i="8"/>
  <c r="Z206" i="8"/>
  <c r="F216" i="561" a="1"/>
  <c r="F216" i="561" s="1"/>
  <c r="H216" i="561" s="1"/>
  <c r="D233" i="561"/>
  <c r="F61" i="561" a="1"/>
  <c r="F61" i="561" s="1"/>
  <c r="J61" i="561" s="1"/>
  <c r="D63" i="561"/>
  <c r="D107" i="561" s="1"/>
  <c r="F150" i="559" a="1"/>
  <c r="F150" i="559" s="1"/>
  <c r="E150" i="559"/>
  <c r="F25" i="564" a="1"/>
  <c r="F25" i="564" s="1"/>
  <c r="F238" i="564" a="1"/>
  <c r="F238" i="564" s="1"/>
  <c r="F232" i="564" a="1"/>
  <c r="F232" i="564" s="1"/>
  <c r="F239" i="564" a="1"/>
  <c r="F239" i="564" s="1"/>
  <c r="M284" i="8"/>
  <c r="BG136" i="8"/>
  <c r="T283" i="8"/>
  <c r="BF131" i="8"/>
  <c r="BG148" i="8"/>
  <c r="F148" i="561" a="1"/>
  <c r="F148" i="561" s="1"/>
  <c r="E148" i="561"/>
  <c r="BF236" i="8"/>
  <c r="Q244" i="8"/>
  <c r="F138" i="561" a="1"/>
  <c r="F138" i="561" s="1"/>
  <c r="F96" i="559" a="1"/>
  <c r="F96" i="559" s="1"/>
  <c r="E96" i="559"/>
  <c r="E52" i="559"/>
  <c r="F52" i="559" a="1"/>
  <c r="F52" i="559" s="1"/>
  <c r="BG216" i="8"/>
  <c r="U233" i="8"/>
  <c r="U15" i="8"/>
  <c r="U55" i="8" s="1"/>
  <c r="U287" i="8" s="1"/>
  <c r="F243" i="559" a="1"/>
  <c r="F243" i="559" s="1"/>
  <c r="E243" i="559"/>
  <c r="E13" i="563"/>
  <c r="F13" i="563" a="1"/>
  <c r="F13" i="563" s="1"/>
  <c r="D15" i="563"/>
  <c r="E15" i="563" s="1"/>
  <c r="BH46" i="8"/>
  <c r="X244" i="8"/>
  <c r="BH244" i="8" s="1"/>
  <c r="BH236" i="8"/>
  <c r="BH237" i="8"/>
  <c r="BH99" i="8"/>
  <c r="BH24" i="8"/>
  <c r="X42" i="8"/>
  <c r="R283" i="8"/>
  <c r="T63" i="8"/>
  <c r="BG63" i="8" s="1"/>
  <c r="BG60" i="8"/>
  <c r="BG240" i="8"/>
  <c r="BG252" i="8"/>
  <c r="BG49" i="8"/>
  <c r="BG239" i="8"/>
  <c r="BF49" i="8"/>
  <c r="BF25" i="8"/>
  <c r="BF47" i="8"/>
  <c r="BF61" i="8"/>
  <c r="BF51" i="8"/>
  <c r="F240" i="562" a="1"/>
  <c r="F240" i="562" s="1"/>
  <c r="F62" i="562" a="1"/>
  <c r="F62" i="562" s="1"/>
  <c r="U105" i="8"/>
  <c r="BF150" i="8"/>
  <c r="V90" i="8"/>
  <c r="V107" i="8" s="1"/>
  <c r="F99" i="563" a="1"/>
  <c r="F99" i="563" s="1"/>
  <c r="E99" i="563"/>
  <c r="F12" i="560" a="1"/>
  <c r="F12" i="560" s="1"/>
  <c r="E12" i="560"/>
  <c r="E50" i="560"/>
  <c r="F50" i="560" a="1"/>
  <c r="F50" i="560" s="1"/>
  <c r="F49" i="560" a="1"/>
  <c r="F49" i="560" s="1"/>
  <c r="E49" i="560"/>
  <c r="F47" i="560" a="1"/>
  <c r="F47" i="560" s="1"/>
  <c r="E47" i="560"/>
  <c r="I283" i="8"/>
  <c r="F96" i="561" a="1"/>
  <c r="F96" i="561" s="1"/>
  <c r="F13" i="561" a="1"/>
  <c r="F13" i="561" s="1"/>
  <c r="F49" i="561" a="1"/>
  <c r="F49" i="561" s="1"/>
  <c r="H49" i="561" s="1"/>
  <c r="F138" i="559" a="1"/>
  <c r="F138" i="559" s="1"/>
  <c r="E138" i="559"/>
  <c r="F252" i="564" a="1"/>
  <c r="F252" i="564" s="1"/>
  <c r="F48" i="564" a="1"/>
  <c r="F48" i="564" s="1"/>
  <c r="F73" i="564" a="1"/>
  <c r="F73" i="564" s="1"/>
  <c r="F13" i="564" a="1"/>
  <c r="F13" i="564" s="1"/>
  <c r="Y53" i="8"/>
  <c r="M105" i="8"/>
  <c r="E243" i="560"/>
  <c r="F243" i="560" a="1"/>
  <c r="F243" i="560" s="1"/>
  <c r="P105" i="8"/>
  <c r="BF104" i="8"/>
  <c r="Z105" i="8"/>
  <c r="T284" i="8"/>
  <c r="BG147" i="8"/>
  <c r="N105" i="8"/>
  <c r="Q53" i="8"/>
  <c r="Q55" i="8" s="1"/>
  <c r="BH148" i="8"/>
  <c r="E12" i="559"/>
  <c r="F12" i="559" a="1"/>
  <c r="F12" i="559" s="1"/>
  <c r="K12" i="559" s="1"/>
  <c r="F51" i="559" a="1"/>
  <c r="F51" i="559" s="1"/>
  <c r="E51" i="559"/>
  <c r="U206" i="8"/>
  <c r="U63" i="8"/>
  <c r="E41" i="559"/>
  <c r="F41" i="559" a="1"/>
  <c r="F41" i="559" s="1"/>
  <c r="F60" i="563" a="1"/>
  <c r="F60" i="563" s="1"/>
  <c r="E60" i="563"/>
  <c r="D63" i="563"/>
  <c r="E63" i="563" s="1"/>
  <c r="BH47" i="8"/>
  <c r="BH12" i="8"/>
  <c r="BH25" i="8"/>
  <c r="X101" i="8"/>
  <c r="BH93" i="8"/>
  <c r="BH242" i="8"/>
  <c r="R284" i="8"/>
  <c r="BG52" i="8"/>
  <c r="BG95" i="8"/>
  <c r="BG51" i="8"/>
  <c r="BG232" i="8"/>
  <c r="T233" i="8"/>
  <c r="BG233" i="8" s="1"/>
  <c r="BG25" i="8"/>
  <c r="P42" i="8"/>
  <c r="BF42" i="8" s="1"/>
  <c r="BF24" i="8"/>
  <c r="BF52" i="8"/>
  <c r="BF239" i="8"/>
  <c r="BF45" i="8"/>
  <c r="P53" i="8"/>
  <c r="BF53" i="8" s="1"/>
  <c r="P101" i="8"/>
  <c r="BF93" i="8"/>
  <c r="F24" i="562" a="1"/>
  <c r="F24" i="562" s="1"/>
  <c r="D42" i="562"/>
  <c r="F100" i="562" a="1"/>
  <c r="F100" i="562" s="1"/>
  <c r="D101" i="562"/>
  <c r="U283" i="8"/>
  <c r="D105" i="564"/>
  <c r="F104" i="564" a="1"/>
  <c r="F104" i="564" s="1"/>
  <c r="R233" i="8"/>
  <c r="R246" i="8" s="1"/>
  <c r="R248" i="8" s="1"/>
  <c r="E100" i="560"/>
  <c r="F100" i="560" a="1"/>
  <c r="F100" i="560" s="1"/>
  <c r="G100" i="560" s="1"/>
  <c r="E95" i="560"/>
  <c r="F95" i="560" a="1"/>
  <c r="F95" i="560" s="1"/>
  <c r="R15" i="8"/>
  <c r="R55" i="8"/>
  <c r="R287" i="8" s="1"/>
  <c r="Q105" i="8"/>
  <c r="Z63" i="8"/>
  <c r="Z90" i="8"/>
  <c r="F62" i="561" a="1"/>
  <c r="F62" i="561" s="1"/>
  <c r="F99" i="561" a="1"/>
  <c r="F99" i="561" s="1"/>
  <c r="F45" i="561" a="1"/>
  <c r="F45" i="561" s="1"/>
  <c r="D53" i="561"/>
  <c r="L105" i="8"/>
  <c r="BE105" i="8" s="1"/>
  <c r="BE104" i="8"/>
  <c r="L107" i="8"/>
  <c r="BH150" i="8"/>
  <c r="F100" i="564" a="1"/>
  <c r="F100" i="564" s="1"/>
  <c r="F45" i="564" a="1"/>
  <c r="F45" i="564" s="1"/>
  <c r="D53" i="564"/>
  <c r="F204" i="564" a="1"/>
  <c r="F204" i="564" s="1"/>
  <c r="F93" i="564" a="1"/>
  <c r="F93" i="564" s="1"/>
  <c r="D101" i="564"/>
  <c r="F41" i="564" a="1"/>
  <c r="F41" i="564" s="1"/>
  <c r="Y90" i="8"/>
  <c r="Y42" i="8"/>
  <c r="E239" i="560"/>
  <c r="F239" i="560" a="1"/>
  <c r="F239" i="560" s="1"/>
  <c r="BF149" i="8"/>
  <c r="Z284" i="8"/>
  <c r="BG137" i="8"/>
  <c r="Q101" i="8"/>
  <c r="Q63" i="8"/>
  <c r="Q206" i="8"/>
  <c r="Q246" i="8"/>
  <c r="Q248" i="8" s="1"/>
  <c r="X105" i="8"/>
  <c r="BH104" i="8"/>
  <c r="E13" i="559"/>
  <c r="F13" i="559" a="1"/>
  <c r="F13" i="559" s="1"/>
  <c r="F99" i="559" a="1"/>
  <c r="F99" i="559" s="1"/>
  <c r="E99" i="559"/>
  <c r="E61" i="559"/>
  <c r="F61" i="559" a="1"/>
  <c r="F61" i="559" s="1"/>
  <c r="F239" i="559" a="1"/>
  <c r="F239" i="559" s="1"/>
  <c r="E239" i="559"/>
  <c r="U101" i="8"/>
  <c r="F89" i="563" a="1"/>
  <c r="F89" i="563" s="1"/>
  <c r="E89" i="563"/>
  <c r="V283" i="8"/>
  <c r="F97" i="561" a="1"/>
  <c r="F97" i="561" s="1"/>
  <c r="X15" i="8"/>
  <c r="BH15" i="8" s="1"/>
  <c r="BH11" i="8"/>
  <c r="BH48" i="8"/>
  <c r="BH97" i="8"/>
  <c r="BH13" i="8"/>
  <c r="X90" i="8"/>
  <c r="BH90" i="8" s="1"/>
  <c r="BH72" i="8"/>
  <c r="F149" i="560" a="1"/>
  <c r="F149" i="560" s="1"/>
  <c r="E149" i="560"/>
  <c r="BG204" i="8"/>
  <c r="BG41" i="8"/>
  <c r="BG24" i="8"/>
  <c r="T42" i="8"/>
  <c r="BG42" i="8" s="1"/>
  <c r="BG237" i="8"/>
  <c r="BF41" i="8"/>
  <c r="BF240" i="8"/>
  <c r="BF97" i="8"/>
  <c r="BF204" i="8"/>
  <c r="F45" i="562" a="1"/>
  <c r="F45" i="562" s="1"/>
  <c r="D53" i="562"/>
  <c r="V206" i="8"/>
  <c r="V246" i="8"/>
  <c r="V248" i="8" s="1"/>
  <c r="V53" i="8"/>
  <c r="F131" i="564" a="1"/>
  <c r="F131" i="564" s="1"/>
  <c r="F51" i="561" a="1"/>
  <c r="F51" i="561" s="1"/>
  <c r="E41" i="560"/>
  <c r="F41" i="560" a="1"/>
  <c r="F41" i="560" s="1"/>
  <c r="K41" i="560" s="1"/>
  <c r="F242" i="560" a="1"/>
  <c r="F242" i="560" s="1"/>
  <c r="E61" i="560"/>
  <c r="F61" i="560" a="1"/>
  <c r="F61" i="560" s="1"/>
  <c r="E205" i="560"/>
  <c r="F205" i="560" a="1"/>
  <c r="F205" i="560" s="1"/>
  <c r="Q284" i="8"/>
  <c r="F243" i="561" a="1"/>
  <c r="F243" i="561" s="1"/>
  <c r="F240" i="561" a="1"/>
  <c r="F240" i="561" s="1"/>
  <c r="F25" i="561" a="1"/>
  <c r="F25" i="561" s="1"/>
  <c r="BE148" i="8"/>
  <c r="BH138" i="8"/>
  <c r="F99" i="564" a="1"/>
  <c r="F99" i="564" s="1"/>
  <c r="F243" i="564" a="1"/>
  <c r="F243" i="564" s="1"/>
  <c r="F51" i="564" a="1"/>
  <c r="F51" i="564" s="1"/>
  <c r="F237" i="564" a="1"/>
  <c r="F237" i="564" s="1"/>
  <c r="Y206" i="8"/>
  <c r="F238" i="560" a="1"/>
  <c r="F238" i="560" s="1"/>
  <c r="E238" i="560"/>
  <c r="Y105" i="8"/>
  <c r="P284" i="8"/>
  <c r="BF147" i="8"/>
  <c r="BG131" i="8"/>
  <c r="BG138" i="8"/>
  <c r="X284" i="8"/>
  <c r="BH147" i="8"/>
  <c r="F204" i="559" a="1"/>
  <c r="F204" i="559" s="1"/>
  <c r="E204" i="559"/>
  <c r="E50" i="559"/>
  <c r="F50" i="559" a="1"/>
  <c r="F50" i="559" s="1"/>
  <c r="F205" i="559" a="1"/>
  <c r="F205" i="559" s="1"/>
  <c r="E205" i="559"/>
  <c r="F25" i="559" a="1"/>
  <c r="F25" i="559" s="1"/>
  <c r="E25" i="559"/>
  <c r="E49" i="559"/>
  <c r="F49" i="559" a="1"/>
  <c r="F49" i="559" s="1"/>
  <c r="E243" i="563"/>
  <c r="F243" i="563" a="1"/>
  <c r="F243" i="563" s="1"/>
  <c r="E242" i="563"/>
  <c r="F242" i="563" a="1"/>
  <c r="F242" i="563" s="1"/>
  <c r="V284" i="8"/>
  <c r="X233" i="8"/>
  <c r="BH215" i="8"/>
  <c r="BH216" i="8"/>
  <c r="BH252" i="8"/>
  <c r="BH62" i="8"/>
  <c r="BH50" i="8"/>
  <c r="BG61" i="8"/>
  <c r="BG243" i="8"/>
  <c r="BG236" i="8"/>
  <c r="T244" i="8"/>
  <c r="BG244" i="8" s="1"/>
  <c r="BG45" i="8"/>
  <c r="T53" i="8"/>
  <c r="BG53" i="8" s="1"/>
  <c r="F149" i="562" a="1"/>
  <c r="F149" i="562" s="1"/>
  <c r="K149" i="562" s="1"/>
  <c r="D284" i="562"/>
  <c r="BF99" i="8"/>
  <c r="BF96" i="8"/>
  <c r="BF50" i="8"/>
  <c r="BF232" i="8"/>
  <c r="F13" i="562" a="1"/>
  <c r="F13" i="562" s="1"/>
  <c r="D15" i="562"/>
  <c r="F136" i="564" a="1"/>
  <c r="F136" i="564" s="1"/>
  <c r="D283" i="564"/>
  <c r="F137" i="564" a="1"/>
  <c r="F137" i="564" s="1"/>
  <c r="E97" i="560"/>
  <c r="F97" i="560" a="1"/>
  <c r="F97" i="560" s="1"/>
  <c r="F14" i="560" a="1"/>
  <c r="F14" i="560" s="1"/>
  <c r="E14" i="560"/>
  <c r="F48" i="560" a="1"/>
  <c r="F48" i="560" s="1"/>
  <c r="E48" i="560"/>
  <c r="E25" i="560"/>
  <c r="F25" i="560" a="1"/>
  <c r="F25" i="560" s="1"/>
  <c r="E99" i="560"/>
  <c r="F99" i="560" a="1"/>
  <c r="F99" i="560" s="1"/>
  <c r="Z53" i="8"/>
  <c r="Z42" i="8"/>
  <c r="Z55" i="8" s="1"/>
  <c r="Z287" i="8" s="1"/>
  <c r="F203" i="561" a="1"/>
  <c r="F203" i="561" s="1"/>
  <c r="D206" i="561"/>
  <c r="D246" i="561" s="1"/>
  <c r="D248" i="561" s="1"/>
  <c r="F48" i="561" a="1"/>
  <c r="F48" i="561" s="1"/>
  <c r="F47" i="561" a="1"/>
  <c r="F47" i="561" s="1"/>
  <c r="J47" i="561" s="1"/>
  <c r="BE147" i="8"/>
  <c r="L284" i="8"/>
  <c r="F72" i="564" a="1"/>
  <c r="F72" i="564" s="1"/>
  <c r="D90" i="564"/>
  <c r="F215" i="564" a="1"/>
  <c r="F215" i="564" s="1"/>
  <c r="D233" i="564"/>
  <c r="F242" i="564" a="1"/>
  <c r="F242" i="564" s="1"/>
  <c r="F216" i="564" a="1"/>
  <c r="F216" i="564" s="1"/>
  <c r="Y233" i="8"/>
  <c r="Y246" i="8" s="1"/>
  <c r="Y248" i="8" s="1"/>
  <c r="Y63" i="8"/>
  <c r="BH63" i="8" s="1"/>
  <c r="Y283" i="8"/>
  <c r="BF148" i="8"/>
  <c r="N283" i="8"/>
  <c r="Q90" i="8"/>
  <c r="Q107" i="8" s="1"/>
  <c r="BF107" i="8" s="1"/>
  <c r="BF238" i="8"/>
  <c r="BG150" i="8"/>
  <c r="BH149" i="8"/>
  <c r="E62" i="559"/>
  <c r="F62" i="559" a="1"/>
  <c r="F62" i="559" s="1"/>
  <c r="E94" i="559"/>
  <c r="F94" i="559" a="1"/>
  <c r="F94" i="559" s="1"/>
  <c r="U90" i="8"/>
  <c r="U107" i="8" s="1"/>
  <c r="F14" i="559" a="1"/>
  <c r="F14" i="559" s="1"/>
  <c r="E14" i="559"/>
  <c r="BG89" i="8"/>
  <c r="E215" i="563"/>
  <c r="F215" i="563" a="1"/>
  <c r="F215" i="563" s="1"/>
  <c r="D233" i="563"/>
  <c r="E233" i="563" s="1"/>
  <c r="E239" i="563"/>
  <c r="F239" i="563" a="1"/>
  <c r="F239" i="563" s="1"/>
  <c r="D244" i="563"/>
  <c r="E244" i="563" s="1"/>
  <c r="BH73" i="8"/>
  <c r="X63" i="8"/>
  <c r="X107" i="8" s="1"/>
  <c r="BH60" i="8"/>
  <c r="BH61" i="8"/>
  <c r="BH89" i="8"/>
  <c r="BH205" i="8"/>
  <c r="BG100" i="8"/>
  <c r="BG94" i="8"/>
  <c r="BG242" i="8"/>
  <c r="BG14" i="8"/>
  <c r="BG50" i="8"/>
  <c r="F138" i="560" a="1"/>
  <c r="F138" i="560" s="1"/>
  <c r="E138" i="560"/>
  <c r="F104" i="562" a="1"/>
  <c r="F104" i="562" s="1"/>
  <c r="K104" i="562" s="1"/>
  <c r="K105" i="562" s="1"/>
  <c r="D105" i="562"/>
  <c r="P15" i="8"/>
  <c r="BF15" i="8" s="1"/>
  <c r="BF11" i="8"/>
  <c r="P55" i="8"/>
  <c r="BF94" i="8"/>
  <c r="BF46" i="8"/>
  <c r="BF216" i="8"/>
  <c r="P233" i="8"/>
  <c r="BF233" i="8" s="1"/>
  <c r="BF14" i="8"/>
  <c r="F203" i="562" a="1"/>
  <c r="F203" i="562" s="1"/>
  <c r="D206" i="562"/>
  <c r="D246" i="562" s="1"/>
  <c r="D248" i="562" s="1"/>
  <c r="F89" i="562" a="1"/>
  <c r="F89" i="562" s="1"/>
  <c r="V101" i="8"/>
  <c r="F89" i="561" a="1"/>
  <c r="F89" i="561" s="1"/>
  <c r="F52" i="560" a="1"/>
  <c r="F52" i="560" s="1"/>
  <c r="E52" i="560"/>
  <c r="F51" i="560" a="1"/>
  <c r="F51" i="560" s="1"/>
  <c r="E51" i="560"/>
  <c r="R90" i="8"/>
  <c r="R107" i="8" s="1"/>
  <c r="R244" i="8"/>
  <c r="F240" i="560" a="1"/>
  <c r="F240" i="560" s="1"/>
  <c r="E240" i="560"/>
  <c r="Q283" i="8"/>
  <c r="Z233" i="8"/>
  <c r="Z246" i="8" s="1"/>
  <c r="Z248" i="8" s="1"/>
  <c r="Z101" i="8"/>
  <c r="Z107" i="8" s="1"/>
  <c r="F95" i="561" a="1"/>
  <c r="F95" i="561" s="1"/>
  <c r="H95" i="561" s="1"/>
  <c r="F204" i="561" a="1"/>
  <c r="F204" i="561" s="1"/>
  <c r="J204" i="561" s="1"/>
  <c r="F93" i="561" a="1"/>
  <c r="F93" i="561" s="1"/>
  <c r="D101" i="561"/>
  <c r="BE137" i="8"/>
  <c r="F12" i="564" a="1"/>
  <c r="F12" i="564" s="1"/>
  <c r="F11" i="564" a="1"/>
  <c r="F11" i="564" s="1"/>
  <c r="D15" i="564"/>
  <c r="F236" i="564" a="1"/>
  <c r="F236" i="564" s="1"/>
  <c r="D244" i="564"/>
  <c r="F203" i="564" a="1"/>
  <c r="F203" i="564" s="1"/>
  <c r="D206" i="564"/>
  <c r="D246" i="564"/>
  <c r="D248" i="564" s="1"/>
  <c r="Y101" i="8"/>
  <c r="Y107" i="8" s="1"/>
  <c r="M283" i="8"/>
  <c r="I93" i="563"/>
  <c r="I95" i="564"/>
  <c r="G95" i="564"/>
  <c r="G93" i="563"/>
  <c r="BE233" i="8"/>
  <c r="K94" i="563"/>
  <c r="J94" i="563"/>
  <c r="G94" i="563"/>
  <c r="K147" i="562"/>
  <c r="K148" i="562"/>
  <c r="K205" i="564"/>
  <c r="H205" i="564"/>
  <c r="G205" i="564"/>
  <c r="J73" i="563"/>
  <c r="H73" i="563"/>
  <c r="G73" i="563"/>
  <c r="K73" i="563"/>
  <c r="H281" i="563"/>
  <c r="H60" i="564"/>
  <c r="J60" i="564"/>
  <c r="I60" i="564"/>
  <c r="H96" i="564"/>
  <c r="J96" i="564"/>
  <c r="I96" i="564"/>
  <c r="K280" i="563"/>
  <c r="K281" i="563"/>
  <c r="H99" i="561"/>
  <c r="H97" i="564"/>
  <c r="J97" i="564"/>
  <c r="H279" i="559"/>
  <c r="H280" i="559"/>
  <c r="H281" i="559"/>
  <c r="BK115" i="8"/>
  <c r="I18" i="68"/>
  <c r="I9" i="68" s="1"/>
  <c r="BD101" i="8"/>
  <c r="I244" i="8"/>
  <c r="E213" i="564"/>
  <c r="AP115" i="8"/>
  <c r="J20" i="68" s="1"/>
  <c r="J11" i="68" s="1"/>
  <c r="D32" i="68" s="1"/>
  <c r="M56" i="68" s="1"/>
  <c r="BL55" i="8"/>
  <c r="I53" i="8"/>
  <c r="I101" i="8"/>
  <c r="I107" i="8" s="1"/>
  <c r="E81" i="561"/>
  <c r="E212" i="564"/>
  <c r="E223" i="564"/>
  <c r="N42" i="8"/>
  <c r="N244" i="8"/>
  <c r="BE48" i="8"/>
  <c r="BD62" i="8"/>
  <c r="H42" i="8"/>
  <c r="BD42" i="8" s="1"/>
  <c r="J279" i="564"/>
  <c r="J104" i="564" s="1"/>
  <c r="J105" i="564" s="1"/>
  <c r="M42" i="8"/>
  <c r="BE42" i="8" s="1"/>
  <c r="G88" i="562"/>
  <c r="I88" i="562"/>
  <c r="J88" i="562"/>
  <c r="K88" i="562"/>
  <c r="H88" i="562"/>
  <c r="K222" i="562"/>
  <c r="G222" i="562"/>
  <c r="E222" i="562" s="1"/>
  <c r="H222" i="562"/>
  <c r="I222" i="562"/>
  <c r="J222" i="562"/>
  <c r="I228" i="561"/>
  <c r="J228" i="561"/>
  <c r="H228" i="561"/>
  <c r="K228" i="561"/>
  <c r="G228" i="561"/>
  <c r="J282" i="564"/>
  <c r="J96" i="561"/>
  <c r="E220" i="562"/>
  <c r="J63" i="8"/>
  <c r="AG267" i="8"/>
  <c r="AG274" i="8" s="1"/>
  <c r="H19" i="68"/>
  <c r="H10" i="68" s="1"/>
  <c r="E22" i="564"/>
  <c r="J282" i="563"/>
  <c r="E224" i="561"/>
  <c r="AR115" i="8"/>
  <c r="BM55" i="8"/>
  <c r="N90" i="8"/>
  <c r="BE90" i="8" s="1"/>
  <c r="N15" i="8"/>
  <c r="N55" i="8" s="1"/>
  <c r="N287" i="8" s="1"/>
  <c r="N110" i="8" s="1"/>
  <c r="M206" i="8"/>
  <c r="BE203" i="8"/>
  <c r="M233" i="8"/>
  <c r="M20" i="68"/>
  <c r="M11" i="68" s="1"/>
  <c r="D35" i="68" s="1"/>
  <c r="M59" i="68" s="1"/>
  <c r="L283" i="8"/>
  <c r="AK267" i="8"/>
  <c r="AK274" i="8" s="1"/>
  <c r="BK274" i="8" s="1"/>
  <c r="H136" i="561"/>
  <c r="G69" i="560"/>
  <c r="J69" i="560"/>
  <c r="H69" i="560"/>
  <c r="K69" i="560"/>
  <c r="I69" i="560"/>
  <c r="K222" i="561"/>
  <c r="J222" i="561"/>
  <c r="H222" i="561"/>
  <c r="G222" i="561"/>
  <c r="I222" i="561"/>
  <c r="H227" i="563"/>
  <c r="G227" i="563"/>
  <c r="K227" i="563"/>
  <c r="J227" i="563"/>
  <c r="I227" i="563"/>
  <c r="AO248" i="8"/>
  <c r="BL248" i="8" s="1"/>
  <c r="BL246" i="8"/>
  <c r="N63" i="8"/>
  <c r="AV115" i="8"/>
  <c r="BE89" i="8"/>
  <c r="BE237" i="8"/>
  <c r="M244" i="8"/>
  <c r="BE244" i="8" s="1"/>
  <c r="M53" i="8"/>
  <c r="BE53" i="8" s="1"/>
  <c r="BE46" i="8"/>
  <c r="BD239" i="8"/>
  <c r="N233" i="8"/>
  <c r="J225" i="559"/>
  <c r="H225" i="559"/>
  <c r="K225" i="559"/>
  <c r="G225" i="559"/>
  <c r="I225" i="559"/>
  <c r="I227" i="562"/>
  <c r="K227" i="562"/>
  <c r="J227" i="562"/>
  <c r="G227" i="562"/>
  <c r="H227" i="562"/>
  <c r="E280" i="561"/>
  <c r="J90" i="8"/>
  <c r="G279" i="559"/>
  <c r="G280" i="559"/>
  <c r="E70" i="564"/>
  <c r="AC197" i="8"/>
  <c r="BI156" i="8"/>
  <c r="AF248" i="8"/>
  <c r="BJ248" i="8" s="1"/>
  <c r="AF267" i="8"/>
  <c r="AF274" i="8" s="1"/>
  <c r="BJ246" i="8"/>
  <c r="BD99" i="8"/>
  <c r="I282" i="563"/>
  <c r="K279" i="564"/>
  <c r="M101" i="8"/>
  <c r="BE101" i="8" s="1"/>
  <c r="M15" i="8"/>
  <c r="BD48" i="8"/>
  <c r="BD13" i="8"/>
  <c r="E40" i="561"/>
  <c r="AB267" i="8"/>
  <c r="BI246" i="8"/>
  <c r="E220" i="564"/>
  <c r="BE215" i="8"/>
  <c r="AB248" i="8"/>
  <c r="BI248" i="8" s="1"/>
  <c r="BE94" i="8"/>
  <c r="G281" i="559"/>
  <c r="K214" i="562"/>
  <c r="G214" i="562"/>
  <c r="I214" i="562"/>
  <c r="H214" i="562"/>
  <c r="J214" i="562"/>
  <c r="G74" i="563"/>
  <c r="J74" i="563"/>
  <c r="K74" i="563"/>
  <c r="I74" i="563"/>
  <c r="H74" i="563"/>
  <c r="K202" i="562"/>
  <c r="G202" i="562"/>
  <c r="J202" i="562"/>
  <c r="I202" i="562"/>
  <c r="H202" i="562"/>
  <c r="I280" i="559"/>
  <c r="I279" i="559"/>
  <c r="E69" i="564"/>
  <c r="H105" i="8"/>
  <c r="BD105" i="8" s="1"/>
  <c r="BO55" i="8"/>
  <c r="BE51" i="8"/>
  <c r="BE62" i="8"/>
  <c r="BE95" i="8"/>
  <c r="BD100" i="8"/>
  <c r="H53" i="8"/>
  <c r="BD93" i="8"/>
  <c r="H101" i="8"/>
  <c r="AT197" i="8"/>
  <c r="BM197" i="8" s="1"/>
  <c r="BE138" i="8"/>
  <c r="BE73" i="8"/>
  <c r="I19" i="68"/>
  <c r="I10" i="68" s="1"/>
  <c r="BM156" i="8"/>
  <c r="J224" i="562"/>
  <c r="H224" i="562"/>
  <c r="I224" i="562"/>
  <c r="G224" i="562"/>
  <c r="K224" i="562"/>
  <c r="H226" i="559"/>
  <c r="J226" i="559"/>
  <c r="I226" i="559"/>
  <c r="G226" i="559"/>
  <c r="K226" i="559"/>
  <c r="J279" i="559"/>
  <c r="J280" i="559"/>
  <c r="I281" i="559"/>
  <c r="J279" i="561"/>
  <c r="J280" i="561"/>
  <c r="J136" i="561" s="1"/>
  <c r="E88" i="561"/>
  <c r="M63" i="8"/>
  <c r="BE204" i="8"/>
  <c r="BD237" i="8"/>
  <c r="BE150" i="8"/>
  <c r="AZ197" i="8"/>
  <c r="BO197" i="8" s="1"/>
  <c r="BO156" i="8"/>
  <c r="AN267" i="8"/>
  <c r="H229" i="562"/>
  <c r="K229" i="562"/>
  <c r="I229" i="562"/>
  <c r="G229" i="562"/>
  <c r="J229" i="562"/>
  <c r="I223" i="559"/>
  <c r="G223" i="559"/>
  <c r="H223" i="559"/>
  <c r="K223" i="559"/>
  <c r="J223" i="559"/>
  <c r="G214" i="559"/>
  <c r="H214" i="559"/>
  <c r="J214" i="559"/>
  <c r="K214" i="559"/>
  <c r="I214" i="559"/>
  <c r="J222" i="563"/>
  <c r="H222" i="563"/>
  <c r="K222" i="563"/>
  <c r="I222" i="563"/>
  <c r="G222" i="563"/>
  <c r="K228" i="563"/>
  <c r="H228" i="563"/>
  <c r="G228" i="563"/>
  <c r="J228" i="563"/>
  <c r="I228" i="563"/>
  <c r="K279" i="559"/>
  <c r="K280" i="559"/>
  <c r="E218" i="562"/>
  <c r="E27" i="564"/>
  <c r="G280" i="564"/>
  <c r="G279" i="564"/>
  <c r="BD136" i="8"/>
  <c r="H283" i="8"/>
  <c r="BD137" i="8"/>
  <c r="AV197" i="8"/>
  <c r="AV267" i="8" s="1"/>
  <c r="AV274" i="8" s="1"/>
  <c r="BN156" i="8"/>
  <c r="BK264" i="8"/>
  <c r="N206" i="8"/>
  <c r="N246" i="8" s="1"/>
  <c r="N248" i="8" s="1"/>
  <c r="BE99" i="8"/>
  <c r="H233" i="8"/>
  <c r="BD233" i="8" s="1"/>
  <c r="BO107" i="8"/>
  <c r="J281" i="559"/>
  <c r="J284" i="8"/>
  <c r="BK246" i="8"/>
  <c r="H212" i="563"/>
  <c r="J212" i="563"/>
  <c r="I212" i="563"/>
  <c r="G212" i="563"/>
  <c r="K212" i="563"/>
  <c r="I55" i="8"/>
  <c r="I287" i="8" s="1"/>
  <c r="I110" i="8" s="1"/>
  <c r="BD53" i="8"/>
  <c r="BD206" i="8"/>
  <c r="AZ248" i="8"/>
  <c r="BO248" i="8" s="1"/>
  <c r="BO246" i="8"/>
  <c r="E77" i="564"/>
  <c r="BD215" i="8"/>
  <c r="I233" i="8"/>
  <c r="I246" i="8" s="1"/>
  <c r="I248" i="8" s="1"/>
  <c r="J105" i="8"/>
  <c r="I279" i="564"/>
  <c r="I137" i="564" s="1"/>
  <c r="I280" i="564"/>
  <c r="E223" i="562"/>
  <c r="BL115" i="8"/>
  <c r="BJ107" i="8"/>
  <c r="N101" i="8"/>
  <c r="BL264" i="8"/>
  <c r="E29" i="564"/>
  <c r="BE96" i="8"/>
  <c r="AS115" i="8"/>
  <c r="K19" i="68" s="1"/>
  <c r="K10" i="68" s="1"/>
  <c r="C33" i="68" s="1"/>
  <c r="M45" i="68" s="1"/>
  <c r="H244" i="8"/>
  <c r="E229" i="561"/>
  <c r="AX115" i="8"/>
  <c r="L20" i="68" s="1"/>
  <c r="L11" i="68" s="1"/>
  <c r="D34" i="68" s="1"/>
  <c r="M58" i="68" s="1"/>
  <c r="BK248" i="8"/>
  <c r="AC267" i="8"/>
  <c r="AC274" i="8" s="1"/>
  <c r="G136" i="563"/>
  <c r="H136" i="563"/>
  <c r="J136" i="563"/>
  <c r="K136" i="563"/>
  <c r="I136" i="563"/>
  <c r="G83" i="559"/>
  <c r="I83" i="559"/>
  <c r="J83" i="559"/>
  <c r="K83" i="559"/>
  <c r="H83" i="559"/>
  <c r="I241" i="559"/>
  <c r="K241" i="559"/>
  <c r="G241" i="559"/>
  <c r="H241" i="559"/>
  <c r="J241" i="559"/>
  <c r="F148" i="559" a="1"/>
  <c r="F148" i="559" s="1"/>
  <c r="E148" i="559"/>
  <c r="F237" i="560" a="1"/>
  <c r="F237" i="560" s="1"/>
  <c r="E237" i="560"/>
  <c r="F215" i="559" a="1"/>
  <c r="F215" i="559" s="1"/>
  <c r="E215" i="559"/>
  <c r="D233" i="559"/>
  <c r="E233" i="559" s="1"/>
  <c r="E89" i="560"/>
  <c r="F89" i="560" a="1"/>
  <c r="F89" i="560" s="1"/>
  <c r="K243" i="561"/>
  <c r="K203" i="561"/>
  <c r="K93" i="561"/>
  <c r="K52" i="561"/>
  <c r="K48" i="561"/>
  <c r="K45" i="561"/>
  <c r="K236" i="561"/>
  <c r="K242" i="561"/>
  <c r="K62" i="561"/>
  <c r="K24" i="561"/>
  <c r="K99" i="561"/>
  <c r="K11" i="561"/>
  <c r="K72" i="561"/>
  <c r="K237" i="561"/>
  <c r="K95" i="561"/>
  <c r="K47" i="561"/>
  <c r="K25" i="561"/>
  <c r="K204" i="561"/>
  <c r="K96" i="561"/>
  <c r="K97" i="561"/>
  <c r="K13" i="561"/>
  <c r="K61" i="561"/>
  <c r="K216" i="561"/>
  <c r="K49" i="561"/>
  <c r="K240" i="561"/>
  <c r="I203" i="561"/>
  <c r="I236" i="561"/>
  <c r="I11" i="561"/>
  <c r="I243" i="561"/>
  <c r="I47" i="561"/>
  <c r="I24" i="561"/>
  <c r="I216" i="561"/>
  <c r="I48" i="561"/>
  <c r="I72" i="561"/>
  <c r="I62" i="561"/>
  <c r="I99" i="561"/>
  <c r="I49" i="561"/>
  <c r="I45" i="561"/>
  <c r="I25" i="561"/>
  <c r="I93" i="561"/>
  <c r="I52" i="561"/>
  <c r="I240" i="561"/>
  <c r="I242" i="561"/>
  <c r="I95" i="561"/>
  <c r="I204" i="561"/>
  <c r="I96" i="561"/>
  <c r="I238" i="561"/>
  <c r="I61" i="561"/>
  <c r="I97" i="561"/>
  <c r="I13" i="561"/>
  <c r="G52" i="561"/>
  <c r="G45" i="561"/>
  <c r="G236" i="561"/>
  <c r="G24" i="561"/>
  <c r="G93" i="561"/>
  <c r="G203" i="561"/>
  <c r="G96" i="561"/>
  <c r="E281" i="561"/>
  <c r="G99" i="561"/>
  <c r="G243" i="561"/>
  <c r="G25" i="561"/>
  <c r="G216" i="561"/>
  <c r="G48" i="561"/>
  <c r="G11" i="561"/>
  <c r="G62" i="561"/>
  <c r="G13" i="561"/>
  <c r="G72" i="561"/>
  <c r="G61" i="561"/>
  <c r="G49" i="561"/>
  <c r="G240" i="561"/>
  <c r="G204" i="561"/>
  <c r="G242" i="561"/>
  <c r="G238" i="561"/>
  <c r="G95" i="561"/>
  <c r="G47" i="561"/>
  <c r="G237" i="561"/>
  <c r="J72" i="561"/>
  <c r="I240" i="560"/>
  <c r="H240" i="560"/>
  <c r="K240" i="560"/>
  <c r="G240" i="560"/>
  <c r="J240" i="560"/>
  <c r="I13" i="560"/>
  <c r="H13" i="560"/>
  <c r="J13" i="560"/>
  <c r="H46" i="563"/>
  <c r="J46" i="563"/>
  <c r="K46" i="563"/>
  <c r="I46" i="563"/>
  <c r="G46" i="563"/>
  <c r="H62" i="559"/>
  <c r="I62" i="559"/>
  <c r="G62" i="559"/>
  <c r="K62" i="559"/>
  <c r="J62" i="559"/>
  <c r="I50" i="560"/>
  <c r="G50" i="560"/>
  <c r="H50" i="560"/>
  <c r="K50" i="560"/>
  <c r="J50" i="560"/>
  <c r="K95" i="560"/>
  <c r="H95" i="560"/>
  <c r="G95" i="560"/>
  <c r="J95" i="560"/>
  <c r="I95" i="560"/>
  <c r="D107" i="563"/>
  <c r="E107" i="563" s="1"/>
  <c r="K205" i="560"/>
  <c r="I205" i="560"/>
  <c r="I205" i="563"/>
  <c r="K205" i="563"/>
  <c r="G205" i="563"/>
  <c r="H205" i="563"/>
  <c r="J205" i="563"/>
  <c r="G252" i="559"/>
  <c r="J252" i="559"/>
  <c r="K252" i="559"/>
  <c r="J252" i="563"/>
  <c r="K252" i="563"/>
  <c r="H252" i="563"/>
  <c r="G252" i="563"/>
  <c r="I252" i="563"/>
  <c r="G46" i="560"/>
  <c r="I46" i="560"/>
  <c r="K46" i="560"/>
  <c r="J149" i="564"/>
  <c r="H149" i="564"/>
  <c r="K149" i="564"/>
  <c r="G149" i="564"/>
  <c r="J107" i="8"/>
  <c r="BD63" i="8"/>
  <c r="H107" i="8"/>
  <c r="J25" i="561"/>
  <c r="I12" i="559"/>
  <c r="H12" i="559"/>
  <c r="G12" i="559"/>
  <c r="J12" i="559"/>
  <c r="J204" i="559"/>
  <c r="G204" i="559"/>
  <c r="I204" i="559"/>
  <c r="H204" i="559"/>
  <c r="K204" i="559"/>
  <c r="H237" i="563"/>
  <c r="K237" i="563"/>
  <c r="I237" i="563"/>
  <c r="G237" i="563"/>
  <c r="J237" i="563"/>
  <c r="G232" i="560"/>
  <c r="J232" i="560"/>
  <c r="I232" i="560"/>
  <c r="K97" i="560"/>
  <c r="G97" i="560"/>
  <c r="H97" i="560"/>
  <c r="I97" i="560"/>
  <c r="J97" i="560"/>
  <c r="I46" i="559"/>
  <c r="K46" i="559"/>
  <c r="G46" i="559"/>
  <c r="J46" i="559"/>
  <c r="H46" i="559"/>
  <c r="I13" i="559"/>
  <c r="G13" i="559"/>
  <c r="J13" i="559"/>
  <c r="K13" i="559"/>
  <c r="H13" i="559"/>
  <c r="K14" i="560"/>
  <c r="I14" i="560"/>
  <c r="G14" i="560"/>
  <c r="H14" i="560"/>
  <c r="J14" i="560"/>
  <c r="G97" i="561"/>
  <c r="H238" i="561"/>
  <c r="K238" i="561"/>
  <c r="J238" i="561"/>
  <c r="E84" i="561"/>
  <c r="J216" i="561"/>
  <c r="H24" i="561"/>
  <c r="H62" i="561"/>
  <c r="H93" i="561"/>
  <c r="H45" i="561"/>
  <c r="H242" i="561"/>
  <c r="H203" i="561"/>
  <c r="H72" i="561"/>
  <c r="H11" i="561"/>
  <c r="H48" i="561"/>
  <c r="H96" i="561"/>
  <c r="H243" i="561"/>
  <c r="H25" i="561"/>
  <c r="H47" i="561"/>
  <c r="H52" i="561"/>
  <c r="H240" i="561"/>
  <c r="H236" i="561"/>
  <c r="H61" i="561"/>
  <c r="G150" i="561"/>
  <c r="E282" i="561"/>
  <c r="G138" i="561"/>
  <c r="J246" i="8"/>
  <c r="J248" i="8" s="1"/>
  <c r="J99" i="561"/>
  <c r="G50" i="559"/>
  <c r="H50" i="559"/>
  <c r="J50" i="559"/>
  <c r="I50" i="559"/>
  <c r="K50" i="559"/>
  <c r="J203" i="563"/>
  <c r="I203" i="563"/>
  <c r="K203" i="563"/>
  <c r="H203" i="563"/>
  <c r="G203" i="563"/>
  <c r="I11" i="563"/>
  <c r="K11" i="563"/>
  <c r="G11" i="563"/>
  <c r="H11" i="563"/>
  <c r="J11" i="563"/>
  <c r="J47" i="560"/>
  <c r="G47" i="560"/>
  <c r="K47" i="560"/>
  <c r="H47" i="560"/>
  <c r="I47" i="560"/>
  <c r="H148" i="563"/>
  <c r="I148" i="563"/>
  <c r="J148" i="563"/>
  <c r="K148" i="563"/>
  <c r="G148" i="563"/>
  <c r="I41" i="563"/>
  <c r="H41" i="563"/>
  <c r="J41" i="563"/>
  <c r="K41" i="563"/>
  <c r="G41" i="563"/>
  <c r="H147" i="563"/>
  <c r="K147" i="563"/>
  <c r="G147" i="563"/>
  <c r="J147" i="563"/>
  <c r="I147" i="563"/>
  <c r="J137" i="563"/>
  <c r="K137" i="563"/>
  <c r="G137" i="563"/>
  <c r="H137" i="563"/>
  <c r="I137" i="563"/>
  <c r="J12" i="561"/>
  <c r="K12" i="561"/>
  <c r="E12" i="561" s="1"/>
  <c r="H12" i="561"/>
  <c r="G12" i="561"/>
  <c r="I12" i="561"/>
  <c r="J55" i="8"/>
  <c r="J287" i="8" s="1"/>
  <c r="J110" i="8" s="1"/>
  <c r="L55" i="8"/>
  <c r="H204" i="561"/>
  <c r="K47" i="559"/>
  <c r="J47" i="559"/>
  <c r="I47" i="559"/>
  <c r="G47" i="559"/>
  <c r="H47" i="559"/>
  <c r="G48" i="559"/>
  <c r="H48" i="559"/>
  <c r="D55" i="563"/>
  <c r="J100" i="563"/>
  <c r="K100" i="563"/>
  <c r="I100" i="563"/>
  <c r="H100" i="563"/>
  <c r="I52" i="560"/>
  <c r="K52" i="560"/>
  <c r="J52" i="560"/>
  <c r="G52" i="560"/>
  <c r="H52" i="560"/>
  <c r="H25" i="559"/>
  <c r="I25" i="559"/>
  <c r="J96" i="559"/>
  <c r="H96" i="559"/>
  <c r="H252" i="561"/>
  <c r="J252" i="561"/>
  <c r="I252" i="561"/>
  <c r="G252" i="561"/>
  <c r="K252" i="561"/>
  <c r="H138" i="560"/>
  <c r="G138" i="560"/>
  <c r="I138" i="560"/>
  <c r="K138" i="560"/>
  <c r="J138" i="560"/>
  <c r="J14" i="561"/>
  <c r="G14" i="561"/>
  <c r="K14" i="561"/>
  <c r="I14" i="561"/>
  <c r="H14" i="561"/>
  <c r="J49" i="560"/>
  <c r="H49" i="560"/>
  <c r="K89" i="561"/>
  <c r="H89" i="561"/>
  <c r="G89" i="561"/>
  <c r="J89" i="561"/>
  <c r="I89" i="561"/>
  <c r="H240" i="563"/>
  <c r="K240" i="563"/>
  <c r="I240" i="563"/>
  <c r="J240" i="563"/>
  <c r="G240" i="563"/>
  <c r="K150" i="560"/>
  <c r="I150" i="560"/>
  <c r="G150" i="560"/>
  <c r="H150" i="560"/>
  <c r="J150" i="560"/>
  <c r="I131" i="563"/>
  <c r="G131" i="563"/>
  <c r="K131" i="563"/>
  <c r="J131" i="563"/>
  <c r="H131" i="563"/>
  <c r="J51" i="563"/>
  <c r="G51" i="563"/>
  <c r="I51" i="563"/>
  <c r="H51" i="563"/>
  <c r="K51" i="563"/>
  <c r="K25" i="560"/>
  <c r="H25" i="560"/>
  <c r="G25" i="560"/>
  <c r="J25" i="560"/>
  <c r="I25" i="560"/>
  <c r="G95" i="559"/>
  <c r="H95" i="559"/>
  <c r="I95" i="559"/>
  <c r="J95" i="559"/>
  <c r="K95" i="559"/>
  <c r="I61" i="559"/>
  <c r="G61" i="559"/>
  <c r="H61" i="559"/>
  <c r="K61" i="559"/>
  <c r="J61" i="559"/>
  <c r="G47" i="563"/>
  <c r="J47" i="563"/>
  <c r="I47" i="563"/>
  <c r="H47" i="563"/>
  <c r="K47" i="563"/>
  <c r="K100" i="560"/>
  <c r="J100" i="560"/>
  <c r="I100" i="560"/>
  <c r="H100" i="560"/>
  <c r="I236" i="563"/>
  <c r="J236" i="563"/>
  <c r="K236" i="563"/>
  <c r="G236" i="563"/>
  <c r="H236" i="563"/>
  <c r="I46" i="561"/>
  <c r="G46" i="561"/>
  <c r="K46" i="561"/>
  <c r="H46" i="561"/>
  <c r="E46" i="561" s="1"/>
  <c r="J46" i="561"/>
  <c r="G204" i="563"/>
  <c r="J204" i="563"/>
  <c r="I204" i="563"/>
  <c r="H204" i="563"/>
  <c r="H206" i="563" s="1"/>
  <c r="K204" i="563"/>
  <c r="K206" i="563" s="1"/>
  <c r="G131" i="560"/>
  <c r="J131" i="560"/>
  <c r="H131" i="560"/>
  <c r="K131" i="560"/>
  <c r="I131" i="560"/>
  <c r="L246" i="8"/>
  <c r="L248" i="8" s="1"/>
  <c r="BN248" i="8"/>
  <c r="L18" i="68"/>
  <c r="L9" i="68" s="1"/>
  <c r="BD90" i="8"/>
  <c r="H242" i="560"/>
  <c r="G242" i="560"/>
  <c r="E242" i="560" s="1"/>
  <c r="K242" i="560"/>
  <c r="I242" i="560"/>
  <c r="J242" i="560"/>
  <c r="I232" i="561"/>
  <c r="G232" i="561"/>
  <c r="H232" i="561"/>
  <c r="J232" i="561"/>
  <c r="K232" i="561"/>
  <c r="I232" i="559"/>
  <c r="J232" i="559"/>
  <c r="G232" i="559"/>
  <c r="K232" i="559"/>
  <c r="H232" i="559"/>
  <c r="H136" i="560"/>
  <c r="I136" i="560"/>
  <c r="K136" i="560"/>
  <c r="J136" i="560"/>
  <c r="G136" i="560"/>
  <c r="G73" i="560"/>
  <c r="K73" i="560"/>
  <c r="H73" i="560"/>
  <c r="J73" i="560"/>
  <c r="I73" i="560"/>
  <c r="I237" i="561"/>
  <c r="H237" i="561"/>
  <c r="J237" i="559"/>
  <c r="I237" i="559"/>
  <c r="K49" i="559"/>
  <c r="J49" i="559"/>
  <c r="G149" i="559"/>
  <c r="J149" i="559"/>
  <c r="H149" i="559"/>
  <c r="I149" i="559"/>
  <c r="K149" i="559"/>
  <c r="I239" i="561"/>
  <c r="H239" i="561"/>
  <c r="G239" i="561"/>
  <c r="J239" i="561"/>
  <c r="K239" i="561"/>
  <c r="G73" i="561"/>
  <c r="H73" i="561"/>
  <c r="E73" i="561" s="1"/>
  <c r="K73" i="561"/>
  <c r="J73" i="561"/>
  <c r="I73" i="561"/>
  <c r="G94" i="561"/>
  <c r="E94" i="561" s="1"/>
  <c r="H94" i="561"/>
  <c r="I94" i="561"/>
  <c r="K94" i="561"/>
  <c r="J94" i="561"/>
  <c r="K50" i="561"/>
  <c r="G50" i="561"/>
  <c r="E50" i="561" s="1"/>
  <c r="H50" i="561"/>
  <c r="J50" i="561"/>
  <c r="I50" i="561"/>
  <c r="K238" i="563"/>
  <c r="H238" i="563"/>
  <c r="G238" i="563"/>
  <c r="J238" i="563"/>
  <c r="I238" i="563"/>
  <c r="K215" i="561"/>
  <c r="J215" i="561"/>
  <c r="G215" i="561"/>
  <c r="H215" i="561"/>
  <c r="I215" i="561"/>
  <c r="I147" i="564"/>
  <c r="K147" i="564"/>
  <c r="G147" i="564"/>
  <c r="J147" i="564"/>
  <c r="H147" i="564"/>
  <c r="K52" i="559"/>
  <c r="H52" i="559"/>
  <c r="I52" i="559"/>
  <c r="I148" i="560"/>
  <c r="H148" i="560"/>
  <c r="K148" i="560"/>
  <c r="G148" i="560"/>
  <c r="J148" i="560"/>
  <c r="J52" i="561"/>
  <c r="J93" i="561"/>
  <c r="J236" i="561"/>
  <c r="J24" i="561"/>
  <c r="J242" i="561"/>
  <c r="E242" i="561" s="1"/>
  <c r="J45" i="561"/>
  <c r="J203" i="561"/>
  <c r="J11" i="561"/>
  <c r="J243" i="561"/>
  <c r="J48" i="561"/>
  <c r="J95" i="561"/>
  <c r="E95" i="561" s="1"/>
  <c r="J62" i="561"/>
  <c r="E62" i="561" s="1"/>
  <c r="H55" i="8"/>
  <c r="BD15" i="8"/>
  <c r="J240" i="561"/>
  <c r="J205" i="561"/>
  <c r="H205" i="561"/>
  <c r="K205" i="561"/>
  <c r="G205" i="561"/>
  <c r="I205" i="561"/>
  <c r="E205" i="561" s="1"/>
  <c r="G25" i="563"/>
  <c r="J25" i="563"/>
  <c r="K25" i="563"/>
  <c r="H25" i="563"/>
  <c r="G148" i="564"/>
  <c r="J148" i="564"/>
  <c r="H148" i="564"/>
  <c r="K148" i="564"/>
  <c r="J99" i="563"/>
  <c r="H99" i="563"/>
  <c r="I99" i="563"/>
  <c r="G99" i="563"/>
  <c r="K99" i="563"/>
  <c r="G41" i="560"/>
  <c r="J41" i="560"/>
  <c r="H41" i="560"/>
  <c r="I41" i="560"/>
  <c r="J149" i="563"/>
  <c r="I149" i="563"/>
  <c r="H149" i="563"/>
  <c r="G149" i="563"/>
  <c r="K149" i="563"/>
  <c r="K24" i="563"/>
  <c r="K42" i="563" s="1"/>
  <c r="J24" i="563"/>
  <c r="J42" i="563" s="1"/>
  <c r="G24" i="563"/>
  <c r="H24" i="563"/>
  <c r="I24" i="563"/>
  <c r="G100" i="561"/>
  <c r="H100" i="561"/>
  <c r="K100" i="561"/>
  <c r="I100" i="561"/>
  <c r="J100" i="561"/>
  <c r="G61" i="560"/>
  <c r="J61" i="560"/>
  <c r="I61" i="560"/>
  <c r="H61" i="560"/>
  <c r="K61" i="560"/>
  <c r="H242" i="559"/>
  <c r="K242" i="559"/>
  <c r="G242" i="559"/>
  <c r="I242" i="559"/>
  <c r="J242" i="559"/>
  <c r="J51" i="561"/>
  <c r="G51" i="561"/>
  <c r="H51" i="561"/>
  <c r="I51" i="561"/>
  <c r="K51" i="561"/>
  <c r="J240" i="559"/>
  <c r="I240" i="559"/>
  <c r="H240" i="559"/>
  <c r="K240" i="559"/>
  <c r="G240" i="559"/>
  <c r="H246" i="8"/>
  <c r="J49" i="561"/>
  <c r="E49" i="561" s="1"/>
  <c r="H94" i="560"/>
  <c r="K94" i="560"/>
  <c r="H94" i="559"/>
  <c r="I94" i="559"/>
  <c r="G94" i="559"/>
  <c r="K94" i="559"/>
  <c r="J94" i="559"/>
  <c r="K51" i="559"/>
  <c r="J51" i="559"/>
  <c r="I51" i="559"/>
  <c r="H51" i="559"/>
  <c r="G51" i="559"/>
  <c r="J216" i="563"/>
  <c r="H216" i="563"/>
  <c r="K216" i="563"/>
  <c r="I216" i="563"/>
  <c r="G216" i="563"/>
  <c r="H12" i="560"/>
  <c r="J12" i="560"/>
  <c r="K12" i="560"/>
  <c r="I12" i="560"/>
  <c r="G12" i="560"/>
  <c r="H97" i="563"/>
  <c r="I97" i="563"/>
  <c r="K97" i="563"/>
  <c r="J97" i="563"/>
  <c r="G97" i="563"/>
  <c r="K61" i="563"/>
  <c r="J61" i="563"/>
  <c r="I61" i="563"/>
  <c r="G61" i="563"/>
  <c r="H61" i="563"/>
  <c r="K12" i="563"/>
  <c r="H12" i="563"/>
  <c r="G12" i="563"/>
  <c r="J12" i="563"/>
  <c r="I12" i="563"/>
  <c r="J14" i="559"/>
  <c r="G14" i="559"/>
  <c r="I14" i="559"/>
  <c r="K14" i="559"/>
  <c r="H14" i="559"/>
  <c r="G104" i="563"/>
  <c r="G105" i="563" s="1"/>
  <c r="J104" i="563"/>
  <c r="J105" i="563" s="1"/>
  <c r="I104" i="563"/>
  <c r="I105" i="563" s="1"/>
  <c r="H104" i="563"/>
  <c r="H105" i="563" s="1"/>
  <c r="K104" i="563"/>
  <c r="K105" i="563" s="1"/>
  <c r="G52" i="563"/>
  <c r="K52" i="563"/>
  <c r="H52" i="563"/>
  <c r="I52" i="563"/>
  <c r="J52" i="563"/>
  <c r="G48" i="560"/>
  <c r="I48" i="560"/>
  <c r="G50" i="563"/>
  <c r="J50" i="563"/>
  <c r="K50" i="563"/>
  <c r="I50" i="563"/>
  <c r="H50" i="563"/>
  <c r="H41" i="561"/>
  <c r="K41" i="561"/>
  <c r="I41" i="561"/>
  <c r="G41" i="561"/>
  <c r="J41" i="561"/>
  <c r="G137" i="559"/>
  <c r="J137" i="559"/>
  <c r="K137" i="559"/>
  <c r="I137" i="559"/>
  <c r="H137" i="559"/>
  <c r="J60" i="561"/>
  <c r="K60" i="561"/>
  <c r="K63" i="561" s="1"/>
  <c r="H60" i="561"/>
  <c r="H63" i="561" s="1"/>
  <c r="G60" i="561"/>
  <c r="I60" i="561"/>
  <c r="I63" i="561" s="1"/>
  <c r="K215" i="560"/>
  <c r="J215" i="560"/>
  <c r="I215" i="560"/>
  <c r="G215" i="560"/>
  <c r="H215" i="560"/>
  <c r="M19" i="68"/>
  <c r="M10" i="68" s="1"/>
  <c r="C35" i="68" s="1"/>
  <c r="M47" i="68" s="1"/>
  <c r="AD274" i="8"/>
  <c r="E240" i="561"/>
  <c r="E96" i="561"/>
  <c r="L19" i="68"/>
  <c r="L10" i="68" s="1"/>
  <c r="C34" i="68" s="1"/>
  <c r="M46" i="68" s="1"/>
  <c r="E204" i="561"/>
  <c r="E48" i="561"/>
  <c r="E52" i="561"/>
  <c r="E99" i="561"/>
  <c r="E47" i="561"/>
  <c r="E216" i="561"/>
  <c r="E243" i="561"/>
  <c r="E61" i="561"/>
  <c r="K52" i="564"/>
  <c r="K238" i="564"/>
  <c r="K237" i="564"/>
  <c r="K97" i="564"/>
  <c r="E97" i="564" s="1"/>
  <c r="K95" i="564"/>
  <c r="E95" i="564" s="1"/>
  <c r="K24" i="564"/>
  <c r="K93" i="564"/>
  <c r="K89" i="564"/>
  <c r="E89" i="564" s="1"/>
  <c r="K46" i="564"/>
  <c r="K232" i="564"/>
  <c r="K73" i="564"/>
  <c r="K243" i="564"/>
  <c r="K239" i="564"/>
  <c r="K215" i="564"/>
  <c r="K60" i="564"/>
  <c r="K242" i="564"/>
  <c r="K47" i="564"/>
  <c r="E47" i="564" s="1"/>
  <c r="K100" i="564"/>
  <c r="K72" i="564"/>
  <c r="K96" i="564"/>
  <c r="E96" i="564" s="1"/>
  <c r="K61" i="564"/>
  <c r="K94" i="564"/>
  <c r="K49" i="564"/>
  <c r="E49" i="564" s="1"/>
  <c r="K203" i="564"/>
  <c r="K14" i="564"/>
  <c r="E14" i="564" s="1"/>
  <c r="K62" i="564"/>
  <c r="K51" i="564"/>
  <c r="K12" i="564"/>
  <c r="K252" i="564"/>
  <c r="K45" i="564"/>
  <c r="K11" i="564"/>
  <c r="K48" i="564"/>
  <c r="E232" i="561"/>
  <c r="E215" i="561"/>
  <c r="BK267" i="8"/>
  <c r="J131" i="562"/>
  <c r="J149" i="562"/>
  <c r="J104" i="562"/>
  <c r="J105" i="562" s="1"/>
  <c r="J147" i="562"/>
  <c r="J137" i="562"/>
  <c r="J148" i="562"/>
  <c r="P287" i="8"/>
  <c r="G93" i="559"/>
  <c r="J93" i="559"/>
  <c r="K93" i="559"/>
  <c r="H93" i="559"/>
  <c r="I93" i="559"/>
  <c r="G24" i="562"/>
  <c r="G216" i="562"/>
  <c r="G243" i="562"/>
  <c r="G205" i="562"/>
  <c r="G100" i="562"/>
  <c r="G41" i="562"/>
  <c r="G61" i="562"/>
  <c r="G215" i="562"/>
  <c r="G12" i="562"/>
  <c r="G237" i="562"/>
  <c r="G236" i="562"/>
  <c r="G72" i="562"/>
  <c r="G96" i="562"/>
  <c r="G203" i="562"/>
  <c r="G238" i="562"/>
  <c r="G25" i="562"/>
  <c r="G47" i="562"/>
  <c r="G240" i="562"/>
  <c r="G45" i="562"/>
  <c r="G89" i="562"/>
  <c r="G242" i="562"/>
  <c r="G73" i="562"/>
  <c r="G46" i="562"/>
  <c r="G62" i="562"/>
  <c r="G252" i="562"/>
  <c r="G94" i="562"/>
  <c r="G60" i="562"/>
  <c r="G239" i="562"/>
  <c r="G204" i="562"/>
  <c r="E281" i="562"/>
  <c r="G49" i="562"/>
  <c r="G52" i="562"/>
  <c r="G14" i="562"/>
  <c r="G97" i="562"/>
  <c r="G99" i="562"/>
  <c r="G95" i="562"/>
  <c r="G11" i="562"/>
  <c r="G232" i="562"/>
  <c r="G51" i="562"/>
  <c r="G48" i="562"/>
  <c r="G93" i="562"/>
  <c r="G13" i="562"/>
  <c r="G50" i="562"/>
  <c r="K205" i="559"/>
  <c r="G205" i="559"/>
  <c r="J205" i="559"/>
  <c r="I205" i="559"/>
  <c r="H205" i="559"/>
  <c r="G136" i="562"/>
  <c r="E136" i="562" s="1"/>
  <c r="E280" i="562"/>
  <c r="E237" i="561"/>
  <c r="K205" i="562"/>
  <c r="K203" i="562"/>
  <c r="K50" i="562"/>
  <c r="K45" i="562"/>
  <c r="K239" i="562"/>
  <c r="K73" i="562"/>
  <c r="K232" i="562"/>
  <c r="K48" i="562"/>
  <c r="K100" i="562"/>
  <c r="K216" i="562"/>
  <c r="K97" i="562"/>
  <c r="K242" i="562"/>
  <c r="K25" i="562"/>
  <c r="K72" i="562"/>
  <c r="K96" i="562"/>
  <c r="K46" i="562"/>
  <c r="K47" i="562"/>
  <c r="K14" i="562"/>
  <c r="K51" i="562"/>
  <c r="K89" i="562"/>
  <c r="K52" i="562"/>
  <c r="K41" i="562"/>
  <c r="K238" i="562"/>
  <c r="K61" i="562"/>
  <c r="K11" i="562"/>
  <c r="K94" i="562"/>
  <c r="K24" i="562"/>
  <c r="K252" i="562"/>
  <c r="K13" i="562"/>
  <c r="K237" i="562"/>
  <c r="K95" i="562"/>
  <c r="K12" i="562"/>
  <c r="K240" i="562"/>
  <c r="K93" i="562"/>
  <c r="K60" i="562"/>
  <c r="K236" i="562"/>
  <c r="K204" i="562"/>
  <c r="K99" i="562"/>
  <c r="K62" i="562"/>
  <c r="K215" i="562"/>
  <c r="K49" i="562"/>
  <c r="K243" i="562"/>
  <c r="G148" i="562"/>
  <c r="G104" i="562"/>
  <c r="G149" i="562"/>
  <c r="G131" i="562"/>
  <c r="G137" i="562"/>
  <c r="E279" i="562"/>
  <c r="G147" i="562"/>
  <c r="G216" i="559"/>
  <c r="H216" i="559"/>
  <c r="I216" i="559"/>
  <c r="K216" i="559"/>
  <c r="J216" i="559"/>
  <c r="E25" i="561"/>
  <c r="H215" i="562"/>
  <c r="H94" i="562"/>
  <c r="H93" i="562"/>
  <c r="H243" i="562"/>
  <c r="H46" i="562"/>
  <c r="H41" i="562"/>
  <c r="H203" i="562"/>
  <c r="H12" i="562"/>
  <c r="H61" i="562"/>
  <c r="H100" i="562"/>
  <c r="H97" i="562"/>
  <c r="H238" i="562"/>
  <c r="H205" i="562"/>
  <c r="H60" i="562"/>
  <c r="H25" i="562"/>
  <c r="H47" i="562"/>
  <c r="H242" i="562"/>
  <c r="H252" i="562"/>
  <c r="H240" i="562"/>
  <c r="H45" i="562"/>
  <c r="H24" i="562"/>
  <c r="H99" i="562"/>
  <c r="H95" i="562"/>
  <c r="H237" i="562"/>
  <c r="H232" i="562"/>
  <c r="H48" i="562"/>
  <c r="H239" i="562"/>
  <c r="H50" i="562"/>
  <c r="H52" i="562"/>
  <c r="H73" i="562"/>
  <c r="H72" i="562"/>
  <c r="H62" i="562"/>
  <c r="H51" i="562"/>
  <c r="H216" i="562"/>
  <c r="H89" i="562"/>
  <c r="H14" i="562"/>
  <c r="H11" i="562"/>
  <c r="H96" i="562"/>
  <c r="H49" i="562"/>
  <c r="H13" i="562"/>
  <c r="H236" i="562"/>
  <c r="H204" i="562"/>
  <c r="I47" i="562"/>
  <c r="I240" i="562"/>
  <c r="I252" i="562"/>
  <c r="I215" i="562"/>
  <c r="I62" i="562"/>
  <c r="I50" i="562"/>
  <c r="I24" i="562"/>
  <c r="I45" i="562"/>
  <c r="I238" i="562"/>
  <c r="I237" i="562"/>
  <c r="I48" i="562"/>
  <c r="I242" i="562"/>
  <c r="I73" i="562"/>
  <c r="I205" i="562"/>
  <c r="I203" i="562"/>
  <c r="I46" i="562"/>
  <c r="I93" i="562"/>
  <c r="I94" i="562"/>
  <c r="I236" i="562"/>
  <c r="I243" i="562"/>
  <c r="I61" i="562"/>
  <c r="I13" i="562"/>
  <c r="I239" i="562"/>
  <c r="I72" i="562"/>
  <c r="I25" i="562"/>
  <c r="I52" i="562"/>
  <c r="I11" i="562"/>
  <c r="I41" i="562"/>
  <c r="I97" i="562"/>
  <c r="I96" i="562"/>
  <c r="I51" i="562"/>
  <c r="I95" i="562"/>
  <c r="I100" i="562"/>
  <c r="I14" i="562"/>
  <c r="I232" i="562"/>
  <c r="I204" i="562"/>
  <c r="I49" i="562"/>
  <c r="I216" i="562"/>
  <c r="I89" i="562"/>
  <c r="I12" i="562"/>
  <c r="I99" i="562"/>
  <c r="I60" i="562"/>
  <c r="G11" i="560"/>
  <c r="K11" i="560"/>
  <c r="H11" i="560"/>
  <c r="J11" i="560"/>
  <c r="I11" i="560"/>
  <c r="I15" i="560" s="1"/>
  <c r="E203" i="561"/>
  <c r="H104" i="562"/>
  <c r="H105" i="562" s="1"/>
  <c r="H149" i="562"/>
  <c r="H131" i="562"/>
  <c r="H148" i="562"/>
  <c r="H147" i="562"/>
  <c r="H137" i="562"/>
  <c r="J243" i="562"/>
  <c r="J51" i="562"/>
  <c r="J60" i="562"/>
  <c r="J11" i="562"/>
  <c r="J89" i="562"/>
  <c r="J12" i="562"/>
  <c r="J93" i="562"/>
  <c r="J41" i="562"/>
  <c r="J232" i="562"/>
  <c r="J48" i="562"/>
  <c r="J242" i="562"/>
  <c r="J215" i="562"/>
  <c r="J240" i="562"/>
  <c r="J94" i="562"/>
  <c r="J62" i="562"/>
  <c r="J99" i="562"/>
  <c r="J95" i="562"/>
  <c r="J100" i="562"/>
  <c r="J13" i="562"/>
  <c r="J252" i="562"/>
  <c r="J72" i="562"/>
  <c r="J47" i="562"/>
  <c r="J203" i="562"/>
  <c r="J97" i="562"/>
  <c r="J73" i="562"/>
  <c r="J205" i="562"/>
  <c r="J96" i="562"/>
  <c r="J45" i="562"/>
  <c r="J239" i="562"/>
  <c r="J24" i="562"/>
  <c r="J236" i="562"/>
  <c r="J204" i="562"/>
  <c r="J49" i="562"/>
  <c r="J14" i="562"/>
  <c r="J216" i="562"/>
  <c r="J46" i="562"/>
  <c r="J25" i="562"/>
  <c r="J61" i="562"/>
  <c r="J50" i="562"/>
  <c r="J237" i="562"/>
  <c r="J52" i="562"/>
  <c r="J238" i="562"/>
  <c r="I104" i="562"/>
  <c r="I105" i="562" s="1"/>
  <c r="I149" i="562"/>
  <c r="I131" i="562"/>
  <c r="I148" i="562"/>
  <c r="I147" i="562"/>
  <c r="I137" i="562"/>
  <c r="E205" i="564"/>
  <c r="E156" i="8"/>
  <c r="G288" i="8"/>
  <c r="E115" i="8"/>
  <c r="G253" i="8"/>
  <c r="G255" i="6"/>
  <c r="G193" i="8"/>
  <c r="E193" i="6"/>
  <c r="O255" i="8"/>
  <c r="G254" i="8"/>
  <c r="O195" i="8"/>
  <c r="G190" i="8"/>
  <c r="E190" i="6"/>
  <c r="G185" i="8"/>
  <c r="E185" i="6"/>
  <c r="W262" i="8"/>
  <c r="D26" i="485"/>
  <c r="D27" i="485"/>
  <c r="D33" i="485" s="1"/>
  <c r="N113" i="8"/>
  <c r="G271" i="6"/>
  <c r="G273" i="6"/>
  <c r="G270" i="6"/>
  <c r="G259" i="6"/>
  <c r="G260" i="6"/>
  <c r="G261" i="6"/>
  <c r="G258" i="6"/>
  <c r="G268" i="6"/>
  <c r="D17" i="485"/>
  <c r="D18" i="485" s="1"/>
  <c r="G34" i="63"/>
  <c r="H34" i="63"/>
  <c r="J34" i="63"/>
  <c r="K34" i="63"/>
  <c r="I34" i="63"/>
  <c r="D35" i="63"/>
  <c r="S184" i="8"/>
  <c r="J195" i="6"/>
  <c r="J197" i="6" s="1"/>
  <c r="BJ267" i="8"/>
  <c r="AE274" i="8"/>
  <c r="BJ274" i="8" s="1"/>
  <c r="D29" i="485"/>
  <c r="D30" i="485" s="1"/>
  <c r="K184" i="8"/>
  <c r="H195" i="6"/>
  <c r="H197" i="6" s="1"/>
  <c r="J113" i="8"/>
  <c r="J115" i="8" s="1"/>
  <c r="J288" i="8" s="1"/>
  <c r="AU274" i="8"/>
  <c r="BN274" i="8" s="1"/>
  <c r="BN267" i="8"/>
  <c r="G186" i="8"/>
  <c r="E186" i="6"/>
  <c r="E113" i="8"/>
  <c r="G191" i="8"/>
  <c r="E191" i="6"/>
  <c r="O262" i="8"/>
  <c r="S253" i="8"/>
  <c r="J255" i="6"/>
  <c r="J264" i="6"/>
  <c r="I113" i="8"/>
  <c r="G187" i="8"/>
  <c r="E187" i="6"/>
  <c r="K189" i="6"/>
  <c r="W189" i="8" s="1"/>
  <c r="K253" i="6"/>
  <c r="K254" i="6"/>
  <c r="W254" i="8" s="1"/>
  <c r="K188" i="6"/>
  <c r="G192" i="8"/>
  <c r="E192" i="6"/>
  <c r="E286" i="8"/>
  <c r="K285" i="8"/>
  <c r="G188" i="8"/>
  <c r="G194" i="8"/>
  <c r="E194" i="6"/>
  <c r="AY274" i="8"/>
  <c r="K253" i="8"/>
  <c r="H255" i="6"/>
  <c r="H264" i="6" s="1"/>
  <c r="G189" i="8"/>
  <c r="G184" i="8"/>
  <c r="G195" i="6"/>
  <c r="G197" i="6" s="1"/>
  <c r="E184" i="6"/>
  <c r="D104" i="560"/>
  <c r="D110" i="563"/>
  <c r="D110" i="562"/>
  <c r="D138" i="563"/>
  <c r="D147" i="561"/>
  <c r="D147" i="559"/>
  <c r="D104" i="559"/>
  <c r="R110" i="8"/>
  <c r="D203" i="559"/>
  <c r="D147" i="560"/>
  <c r="D216" i="560"/>
  <c r="D138" i="562"/>
  <c r="D150" i="563"/>
  <c r="D11" i="559"/>
  <c r="D72" i="560"/>
  <c r="D110" i="561"/>
  <c r="D24" i="559"/>
  <c r="D60" i="559"/>
  <c r="D45" i="560"/>
  <c r="D72" i="559"/>
  <c r="D236" i="560"/>
  <c r="P110" i="8"/>
  <c r="Z110" i="8"/>
  <c r="Y110" i="8"/>
  <c r="U110" i="8"/>
  <c r="D110" i="560"/>
  <c r="E110" i="560" l="1"/>
  <c r="D113" i="560"/>
  <c r="E113" i="560" s="1"/>
  <c r="F110" i="560" a="1"/>
  <c r="F110" i="560" s="1"/>
  <c r="U113" i="8"/>
  <c r="U115" i="8" s="1"/>
  <c r="U288" i="8" s="1"/>
  <c r="Y113" i="8"/>
  <c r="Y115" i="8" s="1"/>
  <c r="Y288" i="8" s="1"/>
  <c r="Z113" i="8"/>
  <c r="Z115" i="8" s="1"/>
  <c r="Z288" i="8" s="1"/>
  <c r="F236" i="560" a="1"/>
  <c r="F236" i="560" s="1"/>
  <c r="E236" i="560"/>
  <c r="D244" i="560"/>
  <c r="E244" i="560" s="1"/>
  <c r="E72" i="559"/>
  <c r="F72" i="559" a="1"/>
  <c r="F72" i="559" s="1"/>
  <c r="D90" i="559"/>
  <c r="E90" i="559" s="1"/>
  <c r="E45" i="560"/>
  <c r="F45" i="560" a="1"/>
  <c r="F45" i="560" s="1"/>
  <c r="D53" i="560"/>
  <c r="E53" i="560" s="1"/>
  <c r="E60" i="559"/>
  <c r="F60" i="559" a="1"/>
  <c r="F60" i="559" s="1"/>
  <c r="D63" i="559"/>
  <c r="E63" i="559" s="1"/>
  <c r="E24" i="559"/>
  <c r="F24" i="559" a="1"/>
  <c r="F24" i="559" s="1"/>
  <c r="D42" i="559"/>
  <c r="E42" i="559" s="1"/>
  <c r="F110" i="561" a="1"/>
  <c r="F110" i="561" s="1"/>
  <c r="D113" i="561"/>
  <c r="F72" i="560" a="1"/>
  <c r="F72" i="560" s="1"/>
  <c r="E72" i="560"/>
  <c r="D90" i="560"/>
  <c r="E90" i="560" s="1"/>
  <c r="E11" i="559"/>
  <c r="F11" i="559" a="1"/>
  <c r="F11" i="559" s="1"/>
  <c r="D15" i="559"/>
  <c r="E15" i="559" s="1"/>
  <c r="D55" i="559"/>
  <c r="F150" i="563" a="1"/>
  <c r="F150" i="563" s="1"/>
  <c r="E150" i="563"/>
  <c r="D284" i="563"/>
  <c r="F138" i="562" a="1"/>
  <c r="F138" i="562" s="1"/>
  <c r="E138" i="562"/>
  <c r="D283" i="562"/>
  <c r="F216" i="560" a="1"/>
  <c r="F216" i="560" s="1"/>
  <c r="E216" i="560"/>
  <c r="D233" i="560"/>
  <c r="E233" i="560" s="1"/>
  <c r="F147" i="560" a="1"/>
  <c r="F147" i="560" s="1"/>
  <c r="E147" i="560"/>
  <c r="D284" i="560"/>
  <c r="E284" i="560" s="1"/>
  <c r="E203" i="559"/>
  <c r="F203" i="559" a="1"/>
  <c r="F203" i="559" s="1"/>
  <c r="D206" i="559"/>
  <c r="E206" i="559" s="1"/>
  <c r="D246" i="559"/>
  <c r="E246" i="559" s="1"/>
  <c r="R113" i="8"/>
  <c r="R115" i="8" s="1"/>
  <c r="R288" i="8" s="1"/>
  <c r="F104" i="559" a="1"/>
  <c r="F104" i="559" s="1"/>
  <c r="E104" i="559"/>
  <c r="D105" i="559"/>
  <c r="E105" i="559" s="1"/>
  <c r="E147" i="559"/>
  <c r="F147" i="559" a="1"/>
  <c r="F147" i="559" s="1"/>
  <c r="D284" i="559"/>
  <c r="E284" i="559" s="1"/>
  <c r="F147" i="561" a="1"/>
  <c r="F147" i="561" s="1"/>
  <c r="E147" i="561"/>
  <c r="D284" i="561"/>
  <c r="F138" i="563" a="1"/>
  <c r="F138" i="563" s="1"/>
  <c r="E138" i="563"/>
  <c r="D283" i="563"/>
  <c r="E283" i="563" s="1"/>
  <c r="E110" i="563"/>
  <c r="F110" i="563" a="1"/>
  <c r="F110" i="563" s="1"/>
  <c r="D113" i="563"/>
  <c r="E113" i="563" s="1"/>
  <c r="D105" i="560"/>
  <c r="E105" i="560" s="1"/>
  <c r="E104" i="560"/>
  <c r="F104" i="560" a="1"/>
  <c r="F104" i="560" s="1"/>
  <c r="BH107" i="8"/>
  <c r="Q287" i="8"/>
  <c r="BF55" i="8"/>
  <c r="P248" i="8"/>
  <c r="BF248" i="8" s="1"/>
  <c r="BF246" i="8"/>
  <c r="T287" i="8"/>
  <c r="BG55" i="8"/>
  <c r="V287" i="8"/>
  <c r="I115" i="8"/>
  <c r="I288" i="8" s="1"/>
  <c r="I283" i="559"/>
  <c r="E51" i="561"/>
  <c r="E100" i="561"/>
  <c r="G233" i="561"/>
  <c r="J53" i="561"/>
  <c r="H134" i="8"/>
  <c r="BD283" i="8"/>
  <c r="H142" i="8"/>
  <c r="H141" i="8"/>
  <c r="BE63" i="8"/>
  <c r="M107" i="8"/>
  <c r="BI197" i="8"/>
  <c r="G19" i="68"/>
  <c r="G10" i="68" s="1"/>
  <c r="C29" i="68" s="1"/>
  <c r="M41" i="68" s="1"/>
  <c r="BN197" i="8"/>
  <c r="BD244" i="8"/>
  <c r="D246" i="563"/>
  <c r="E246" i="563" s="1"/>
  <c r="J242" i="564"/>
  <c r="G242" i="564"/>
  <c r="I242" i="564"/>
  <c r="H242" i="564"/>
  <c r="G242" i="563"/>
  <c r="H242" i="563"/>
  <c r="I242" i="563"/>
  <c r="K242" i="563"/>
  <c r="J242" i="563"/>
  <c r="J99" i="559"/>
  <c r="K99" i="559"/>
  <c r="H99" i="559"/>
  <c r="G99" i="559"/>
  <c r="I99" i="559"/>
  <c r="K243" i="560"/>
  <c r="J243" i="560"/>
  <c r="H243" i="560"/>
  <c r="I243" i="560"/>
  <c r="G243" i="560"/>
  <c r="T107" i="8"/>
  <c r="BG107" i="8" s="1"/>
  <c r="K96" i="559"/>
  <c r="G96" i="559"/>
  <c r="G101" i="559" s="1"/>
  <c r="I96" i="559"/>
  <c r="I101" i="559" s="1"/>
  <c r="BG283" i="8"/>
  <c r="I150" i="559"/>
  <c r="K150" i="559"/>
  <c r="J150" i="559"/>
  <c r="G150" i="559"/>
  <c r="H150" i="559"/>
  <c r="BG90" i="8"/>
  <c r="K50" i="564"/>
  <c r="G50" i="564"/>
  <c r="E50" i="564" s="1"/>
  <c r="H50" i="564"/>
  <c r="I50" i="564"/>
  <c r="J50" i="564"/>
  <c r="G131" i="559"/>
  <c r="J131" i="559"/>
  <c r="K131" i="559"/>
  <c r="I131" i="559"/>
  <c r="H131" i="559"/>
  <c r="BH206" i="8"/>
  <c r="G72" i="563"/>
  <c r="H72" i="563"/>
  <c r="I72" i="563"/>
  <c r="I90" i="563" s="1"/>
  <c r="J72" i="563"/>
  <c r="J90" i="563" s="1"/>
  <c r="K72" i="563"/>
  <c r="BG206" i="8"/>
  <c r="K48" i="563"/>
  <c r="H48" i="563"/>
  <c r="G48" i="563"/>
  <c r="J48" i="563"/>
  <c r="I48" i="563"/>
  <c r="J73" i="559"/>
  <c r="H73" i="559"/>
  <c r="G73" i="559"/>
  <c r="I73" i="559"/>
  <c r="K73" i="559"/>
  <c r="I150" i="561"/>
  <c r="K150" i="561"/>
  <c r="J150" i="561"/>
  <c r="H150" i="561"/>
  <c r="E150" i="561" s="1"/>
  <c r="K283" i="559"/>
  <c r="I42" i="563"/>
  <c r="AN274" i="8"/>
  <c r="M246" i="8"/>
  <c r="C30" i="68"/>
  <c r="M42" i="68" s="1"/>
  <c r="E228" i="561"/>
  <c r="J236" i="564"/>
  <c r="G236" i="564"/>
  <c r="K236" i="564"/>
  <c r="I236" i="564"/>
  <c r="H236" i="564"/>
  <c r="N142" i="8"/>
  <c r="N141" i="8"/>
  <c r="N134" i="8"/>
  <c r="I237" i="564"/>
  <c r="H237" i="564"/>
  <c r="J237" i="564"/>
  <c r="G237" i="564"/>
  <c r="E237" i="564" s="1"/>
  <c r="G89" i="563"/>
  <c r="K89" i="563"/>
  <c r="H89" i="563"/>
  <c r="J89" i="563"/>
  <c r="I89" i="563"/>
  <c r="K41" i="564"/>
  <c r="G41" i="564"/>
  <c r="J41" i="564"/>
  <c r="H41" i="564"/>
  <c r="I41" i="564"/>
  <c r="G138" i="559"/>
  <c r="H138" i="559"/>
  <c r="I138" i="559"/>
  <c r="J138" i="559"/>
  <c r="K138" i="559"/>
  <c r="I138" i="561"/>
  <c r="J138" i="561"/>
  <c r="K138" i="561"/>
  <c r="H138" i="561"/>
  <c r="I153" i="8"/>
  <c r="I146" i="8"/>
  <c r="K252" i="560"/>
  <c r="J252" i="560"/>
  <c r="I252" i="560"/>
  <c r="G252" i="560"/>
  <c r="H252" i="560"/>
  <c r="H49" i="563"/>
  <c r="G49" i="563"/>
  <c r="K49" i="563"/>
  <c r="I49" i="563"/>
  <c r="J49" i="563"/>
  <c r="H94" i="564"/>
  <c r="J94" i="564"/>
  <c r="I94" i="564"/>
  <c r="G94" i="564"/>
  <c r="E94" i="564" s="1"/>
  <c r="BG105" i="8"/>
  <c r="J134" i="8"/>
  <c r="J141" i="8"/>
  <c r="J142" i="8"/>
  <c r="H146" i="8"/>
  <c r="H153" i="8"/>
  <c r="BD284" i="8"/>
  <c r="K237" i="559"/>
  <c r="H237" i="559"/>
  <c r="G237" i="559"/>
  <c r="G137" i="560"/>
  <c r="J137" i="560"/>
  <c r="H137" i="560"/>
  <c r="I137" i="560"/>
  <c r="K137" i="560"/>
  <c r="G203" i="560"/>
  <c r="G206" i="560" s="1"/>
  <c r="J203" i="560"/>
  <c r="I203" i="560"/>
  <c r="I206" i="560" s="1"/>
  <c r="K203" i="560"/>
  <c r="K206" i="560" s="1"/>
  <c r="H203" i="560"/>
  <c r="H206" i="560" s="1"/>
  <c r="J150" i="564"/>
  <c r="K150" i="564"/>
  <c r="K284" i="564" s="1"/>
  <c r="G150" i="564"/>
  <c r="H150" i="564"/>
  <c r="I150" i="564"/>
  <c r="K15" i="560"/>
  <c r="G15" i="560"/>
  <c r="I7" i="390"/>
  <c r="I8" i="390" s="1"/>
  <c r="J283" i="559"/>
  <c r="J101" i="563"/>
  <c r="H42" i="563"/>
  <c r="J206" i="561"/>
  <c r="E279" i="564"/>
  <c r="AZ267" i="8"/>
  <c r="AB274" i="8"/>
  <c r="G18" i="68" s="1"/>
  <c r="G9" i="68" s="1"/>
  <c r="BI267" i="8"/>
  <c r="BE206" i="8"/>
  <c r="J215" i="563"/>
  <c r="I215" i="563"/>
  <c r="K215" i="563"/>
  <c r="H215" i="563"/>
  <c r="G215" i="563"/>
  <c r="G233" i="563" s="1"/>
  <c r="H215" i="564"/>
  <c r="J215" i="564"/>
  <c r="G215" i="564"/>
  <c r="I215" i="564"/>
  <c r="J48" i="560"/>
  <c r="H48" i="560"/>
  <c r="K48" i="560"/>
  <c r="H136" i="564"/>
  <c r="J136" i="564"/>
  <c r="I136" i="564"/>
  <c r="G136" i="564"/>
  <c r="K136" i="564"/>
  <c r="J243" i="563"/>
  <c r="K243" i="563"/>
  <c r="I243" i="563"/>
  <c r="G243" i="563"/>
  <c r="G244" i="563" s="1"/>
  <c r="H243" i="563"/>
  <c r="I51" i="564"/>
  <c r="G51" i="564"/>
  <c r="H51" i="564"/>
  <c r="J51" i="564"/>
  <c r="D107" i="564"/>
  <c r="D55" i="562"/>
  <c r="D287" i="562" s="1"/>
  <c r="K49" i="560"/>
  <c r="I49" i="560"/>
  <c r="G49" i="560"/>
  <c r="M153" i="8"/>
  <c r="M146" i="8"/>
  <c r="M154" i="8" s="1"/>
  <c r="BF63" i="8"/>
  <c r="G46" i="564"/>
  <c r="H46" i="564"/>
  <c r="I46" i="564"/>
  <c r="J46" i="564"/>
  <c r="J150" i="562"/>
  <c r="G150" i="562"/>
  <c r="H150" i="562"/>
  <c r="I150" i="562"/>
  <c r="K150" i="562"/>
  <c r="BF90" i="8"/>
  <c r="H240" i="564"/>
  <c r="K240" i="564"/>
  <c r="I240" i="564"/>
  <c r="J240" i="564"/>
  <c r="G240" i="564"/>
  <c r="E240" i="564" s="1"/>
  <c r="G13" i="560"/>
  <c r="K13" i="560"/>
  <c r="BG15" i="8"/>
  <c r="H100" i="559"/>
  <c r="J100" i="559"/>
  <c r="K100" i="559"/>
  <c r="I100" i="559"/>
  <c r="G100" i="559"/>
  <c r="K93" i="560"/>
  <c r="K101" i="560" s="1"/>
  <c r="G93" i="560"/>
  <c r="I93" i="560"/>
  <c r="H93" i="560"/>
  <c r="J93" i="560"/>
  <c r="E51" i="564"/>
  <c r="G283" i="559"/>
  <c r="E280" i="564"/>
  <c r="C31" i="68"/>
  <c r="M43" i="68" s="1"/>
  <c r="E136" i="561"/>
  <c r="N107" i="8"/>
  <c r="BE107" i="8" s="1"/>
  <c r="K284" i="562"/>
  <c r="M134" i="8"/>
  <c r="M143" i="8" s="1"/>
  <c r="M286" i="8" s="1"/>
  <c r="M186" i="8" s="1"/>
  <c r="M141" i="8"/>
  <c r="M142" i="8"/>
  <c r="H11" i="564"/>
  <c r="I11" i="564"/>
  <c r="G11" i="564"/>
  <c r="J11" i="564"/>
  <c r="BF284" i="8"/>
  <c r="G243" i="564"/>
  <c r="E243" i="564" s="1"/>
  <c r="I243" i="564"/>
  <c r="J243" i="564"/>
  <c r="H243" i="564"/>
  <c r="H205" i="560"/>
  <c r="J205" i="560"/>
  <c r="G205" i="560"/>
  <c r="X55" i="8"/>
  <c r="J93" i="564"/>
  <c r="I93" i="564"/>
  <c r="G93" i="564"/>
  <c r="H93" i="564"/>
  <c r="E93" i="564" s="1"/>
  <c r="J13" i="561"/>
  <c r="H13" i="561"/>
  <c r="E13" i="561" s="1"/>
  <c r="U246" i="8"/>
  <c r="U248" i="8" s="1"/>
  <c r="G239" i="564"/>
  <c r="E239" i="564" s="1"/>
  <c r="I239" i="564"/>
  <c r="H239" i="564"/>
  <c r="J239" i="564"/>
  <c r="J52" i="564"/>
  <c r="G52" i="564"/>
  <c r="H52" i="564"/>
  <c r="I52" i="564"/>
  <c r="N153" i="8"/>
  <c r="N146" i="8"/>
  <c r="G131" i="561"/>
  <c r="K131" i="561"/>
  <c r="H131" i="561"/>
  <c r="J131" i="561"/>
  <c r="I131" i="561"/>
  <c r="G137" i="561"/>
  <c r="H137" i="561"/>
  <c r="K137" i="561"/>
  <c r="I137" i="561"/>
  <c r="J137" i="561"/>
  <c r="N115" i="8"/>
  <c r="N288" i="8" s="1"/>
  <c r="N268" i="8" s="1"/>
  <c r="I233" i="563"/>
  <c r="G283" i="560"/>
  <c r="E283" i="560" s="1"/>
  <c r="I206" i="563"/>
  <c r="B31" i="68"/>
  <c r="M31" i="68" s="1"/>
  <c r="I12" i="564"/>
  <c r="G12" i="564"/>
  <c r="E12" i="564" s="1"/>
  <c r="J12" i="564"/>
  <c r="H12" i="564"/>
  <c r="I51" i="560"/>
  <c r="J51" i="560"/>
  <c r="H51" i="560"/>
  <c r="K51" i="560"/>
  <c r="G51" i="560"/>
  <c r="G72" i="564"/>
  <c r="H72" i="564"/>
  <c r="H90" i="564" s="1"/>
  <c r="J72" i="564"/>
  <c r="J90" i="564" s="1"/>
  <c r="I72" i="564"/>
  <c r="I49" i="559"/>
  <c r="H49" i="559"/>
  <c r="G49" i="559"/>
  <c r="H99" i="564"/>
  <c r="K99" i="564"/>
  <c r="J99" i="564"/>
  <c r="G99" i="564"/>
  <c r="E99" i="564" s="1"/>
  <c r="I99" i="564"/>
  <c r="G239" i="559"/>
  <c r="I239" i="559"/>
  <c r="H239" i="559"/>
  <c r="J239" i="559"/>
  <c r="K239" i="559"/>
  <c r="BH105" i="8"/>
  <c r="J204" i="564"/>
  <c r="G204" i="564"/>
  <c r="K204" i="564"/>
  <c r="H204" i="564"/>
  <c r="I204" i="564"/>
  <c r="K60" i="563"/>
  <c r="K63" i="563" s="1"/>
  <c r="G60" i="563"/>
  <c r="J60" i="563"/>
  <c r="I60" i="563"/>
  <c r="H60" i="563"/>
  <c r="H63" i="563" s="1"/>
  <c r="BG284" i="8"/>
  <c r="I13" i="564"/>
  <c r="J13" i="564"/>
  <c r="J15" i="564" s="1"/>
  <c r="K13" i="564"/>
  <c r="G13" i="564"/>
  <c r="E13" i="564" s="1"/>
  <c r="H13" i="564"/>
  <c r="BH42" i="8"/>
  <c r="K13" i="563"/>
  <c r="J13" i="563"/>
  <c r="I13" i="563"/>
  <c r="G13" i="563"/>
  <c r="H13" i="563"/>
  <c r="J232" i="564"/>
  <c r="H232" i="564"/>
  <c r="I232" i="564"/>
  <c r="G232" i="564"/>
  <c r="BG101" i="8"/>
  <c r="D55" i="561"/>
  <c r="D287" i="561" s="1"/>
  <c r="I62" i="560"/>
  <c r="G62" i="560"/>
  <c r="J62" i="560"/>
  <c r="H62" i="560"/>
  <c r="K62" i="560"/>
  <c r="H24" i="564"/>
  <c r="G24" i="564"/>
  <c r="I24" i="564"/>
  <c r="J24" i="564"/>
  <c r="J96" i="560"/>
  <c r="G96" i="560"/>
  <c r="H96" i="560"/>
  <c r="K96" i="560"/>
  <c r="I96" i="560"/>
  <c r="H252" i="559"/>
  <c r="I252" i="559"/>
  <c r="H238" i="559"/>
  <c r="J238" i="559"/>
  <c r="G238" i="559"/>
  <c r="K238" i="559"/>
  <c r="K244" i="559" s="1"/>
  <c r="I238" i="559"/>
  <c r="G138" i="564"/>
  <c r="J138" i="564"/>
  <c r="I138" i="564"/>
  <c r="I283" i="564" s="1"/>
  <c r="H138" i="564"/>
  <c r="K138" i="564"/>
  <c r="G236" i="559"/>
  <c r="G244" i="559" s="1"/>
  <c r="J236" i="559"/>
  <c r="J244" i="559" s="1"/>
  <c r="K236" i="559"/>
  <c r="H236" i="559"/>
  <c r="H244" i="559" s="1"/>
  <c r="I236" i="559"/>
  <c r="I244" i="559" s="1"/>
  <c r="E46" i="564"/>
  <c r="G283" i="561"/>
  <c r="BE283" i="8"/>
  <c r="L142" i="8"/>
  <c r="BE142" i="8" s="1"/>
  <c r="L134" i="8"/>
  <c r="L141" i="8"/>
  <c r="BM115" i="8"/>
  <c r="K18" i="68"/>
  <c r="K9" i="68" s="1"/>
  <c r="BN115" i="8"/>
  <c r="AO267" i="8"/>
  <c r="J239" i="563"/>
  <c r="K239" i="563"/>
  <c r="H239" i="563"/>
  <c r="G239" i="563"/>
  <c r="I239" i="563"/>
  <c r="L146" i="8"/>
  <c r="BE284" i="8"/>
  <c r="L153" i="8"/>
  <c r="BE153" i="8" s="1"/>
  <c r="J99" i="560"/>
  <c r="K99" i="560"/>
  <c r="G99" i="560"/>
  <c r="I99" i="560"/>
  <c r="H99" i="560"/>
  <c r="K131" i="564"/>
  <c r="G131" i="564"/>
  <c r="I131" i="564"/>
  <c r="H131" i="564"/>
  <c r="J131" i="564"/>
  <c r="I149" i="560"/>
  <c r="H149" i="560"/>
  <c r="J149" i="560"/>
  <c r="K149" i="560"/>
  <c r="G149" i="560"/>
  <c r="J239" i="560"/>
  <c r="H239" i="560"/>
  <c r="G239" i="560"/>
  <c r="I239" i="560"/>
  <c r="K239" i="560"/>
  <c r="D55" i="564"/>
  <c r="D287" i="564" s="1"/>
  <c r="K104" i="564"/>
  <c r="K105" i="564" s="1"/>
  <c r="G104" i="564"/>
  <c r="I104" i="564"/>
  <c r="I105" i="564" s="1"/>
  <c r="H104" i="564"/>
  <c r="H105" i="564" s="1"/>
  <c r="BF101" i="8"/>
  <c r="I41" i="559"/>
  <c r="J41" i="559"/>
  <c r="G41" i="559"/>
  <c r="H41" i="559"/>
  <c r="K41" i="559"/>
  <c r="J73" i="564"/>
  <c r="I73" i="564"/>
  <c r="H73" i="564"/>
  <c r="G73" i="564"/>
  <c r="I141" i="8"/>
  <c r="I134" i="8"/>
  <c r="I142" i="8"/>
  <c r="G52" i="559"/>
  <c r="G53" i="559" s="1"/>
  <c r="J52" i="559"/>
  <c r="K148" i="561"/>
  <c r="J148" i="561"/>
  <c r="G148" i="561"/>
  <c r="H148" i="561"/>
  <c r="I148" i="561"/>
  <c r="I238" i="564"/>
  <c r="J238" i="564"/>
  <c r="G238" i="564"/>
  <c r="E238" i="564" s="1"/>
  <c r="H238" i="564"/>
  <c r="BH283" i="8"/>
  <c r="G232" i="563"/>
  <c r="K232" i="563"/>
  <c r="H232" i="563"/>
  <c r="H233" i="563" s="1"/>
  <c r="J232" i="563"/>
  <c r="I232" i="563"/>
  <c r="H149" i="561"/>
  <c r="G149" i="561"/>
  <c r="I149" i="561"/>
  <c r="K149" i="561"/>
  <c r="J149" i="561"/>
  <c r="T246" i="8"/>
  <c r="H95" i="563"/>
  <c r="H101" i="563" s="1"/>
  <c r="J95" i="563"/>
  <c r="K95" i="563"/>
  <c r="K101" i="563" s="1"/>
  <c r="G95" i="563"/>
  <c r="G101" i="563" s="1"/>
  <c r="I95" i="563"/>
  <c r="J48" i="559"/>
  <c r="K48" i="559"/>
  <c r="I48" i="559"/>
  <c r="J97" i="559"/>
  <c r="I97" i="559"/>
  <c r="G97" i="559"/>
  <c r="H97" i="559"/>
  <c r="H101" i="559" s="1"/>
  <c r="K97" i="559"/>
  <c r="K101" i="559" s="1"/>
  <c r="K233" i="563"/>
  <c r="J283" i="560"/>
  <c r="E242" i="564"/>
  <c r="BI274" i="8"/>
  <c r="G7" i="390" s="1"/>
  <c r="G8" i="390" s="1"/>
  <c r="J244" i="561"/>
  <c r="I233" i="561"/>
  <c r="K283" i="560"/>
  <c r="I149" i="564"/>
  <c r="J153" i="8"/>
  <c r="J146" i="8"/>
  <c r="AT267" i="8"/>
  <c r="BH233" i="8"/>
  <c r="I238" i="560"/>
  <c r="J238" i="560"/>
  <c r="K238" i="560"/>
  <c r="G238" i="560"/>
  <c r="H238" i="560"/>
  <c r="J97" i="561"/>
  <c r="H97" i="561"/>
  <c r="H101" i="561" s="1"/>
  <c r="J45" i="564"/>
  <c r="I45" i="564"/>
  <c r="G45" i="564"/>
  <c r="G53" i="564" s="1"/>
  <c r="H45" i="564"/>
  <c r="BH101" i="8"/>
  <c r="I48" i="564"/>
  <c r="H48" i="564"/>
  <c r="E48" i="564" s="1"/>
  <c r="J48" i="564"/>
  <c r="G48" i="564"/>
  <c r="K25" i="564"/>
  <c r="K42" i="564" s="1"/>
  <c r="G25" i="564"/>
  <c r="J25" i="564"/>
  <c r="H25" i="564"/>
  <c r="I25" i="564"/>
  <c r="BF206" i="8"/>
  <c r="BF244" i="8"/>
  <c r="X246" i="8"/>
  <c r="H62" i="564"/>
  <c r="H63" i="564" s="1"/>
  <c r="J62" i="564"/>
  <c r="I62" i="564"/>
  <c r="G62" i="564"/>
  <c r="E62" i="564" s="1"/>
  <c r="J46" i="560"/>
  <c r="H46" i="560"/>
  <c r="T248" i="8"/>
  <c r="BG248" i="8" s="1"/>
  <c r="K60" i="560"/>
  <c r="J60" i="560"/>
  <c r="J63" i="560" s="1"/>
  <c r="H60" i="560"/>
  <c r="H63" i="560" s="1"/>
  <c r="I60" i="560"/>
  <c r="I63" i="560" s="1"/>
  <c r="G60" i="560"/>
  <c r="G63" i="560" s="1"/>
  <c r="I101" i="563"/>
  <c r="E41" i="561"/>
  <c r="I284" i="564"/>
  <c r="J15" i="560"/>
  <c r="H283" i="559"/>
  <c r="J63" i="563"/>
  <c r="J233" i="563"/>
  <c r="K63" i="560"/>
  <c r="I148" i="564"/>
  <c r="I283" i="560"/>
  <c r="K244" i="563"/>
  <c r="E14" i="561"/>
  <c r="BD107" i="8"/>
  <c r="H18" i="68"/>
  <c r="H9" i="68" s="1"/>
  <c r="M55" i="8"/>
  <c r="M287" i="8" s="1"/>
  <c r="M110" i="8" s="1"/>
  <c r="M113" i="8" s="1"/>
  <c r="BE15" i="8"/>
  <c r="J203" i="564"/>
  <c r="H203" i="564"/>
  <c r="G203" i="564"/>
  <c r="G206" i="564" s="1"/>
  <c r="I203" i="564"/>
  <c r="I206" i="564" s="1"/>
  <c r="D248" i="563"/>
  <c r="E248" i="563" s="1"/>
  <c r="H216" i="564"/>
  <c r="I216" i="564"/>
  <c r="K216" i="564"/>
  <c r="G216" i="564"/>
  <c r="J216" i="564"/>
  <c r="H137" i="564"/>
  <c r="G137" i="564"/>
  <c r="E137" i="564" s="1"/>
  <c r="K137" i="564"/>
  <c r="J137" i="564"/>
  <c r="G25" i="559"/>
  <c r="J25" i="559"/>
  <c r="K25" i="559"/>
  <c r="BH284" i="8"/>
  <c r="J100" i="564"/>
  <c r="G100" i="564"/>
  <c r="E100" i="564" s="1"/>
  <c r="H100" i="564"/>
  <c r="I100" i="564"/>
  <c r="BF105" i="8"/>
  <c r="H252" i="564"/>
  <c r="I252" i="564"/>
  <c r="J252" i="564"/>
  <c r="G252" i="564"/>
  <c r="E252" i="564" s="1"/>
  <c r="H243" i="559"/>
  <c r="G243" i="559"/>
  <c r="K243" i="559"/>
  <c r="J243" i="559"/>
  <c r="I243" i="559"/>
  <c r="K232" i="560"/>
  <c r="H232" i="560"/>
  <c r="I62" i="563"/>
  <c r="H62" i="563"/>
  <c r="K62" i="563"/>
  <c r="G62" i="563"/>
  <c r="G63" i="563" s="1"/>
  <c r="J62" i="563"/>
  <c r="H61" i="564"/>
  <c r="G61" i="564"/>
  <c r="G63" i="564" s="1"/>
  <c r="J61" i="564"/>
  <c r="I61" i="564"/>
  <c r="I63" i="564" s="1"/>
  <c r="BF283" i="8"/>
  <c r="J94" i="560"/>
  <c r="J101" i="560" s="1"/>
  <c r="I94" i="560"/>
  <c r="G94" i="560"/>
  <c r="BH53" i="8"/>
  <c r="I89" i="559"/>
  <c r="K89" i="559"/>
  <c r="J89" i="559"/>
  <c r="G89" i="559"/>
  <c r="H89" i="559"/>
  <c r="K104" i="561"/>
  <c r="K105" i="561" s="1"/>
  <c r="G104" i="561"/>
  <c r="G105" i="561" s="1"/>
  <c r="H104" i="561"/>
  <c r="H105" i="561" s="1"/>
  <c r="I104" i="561"/>
  <c r="I105" i="561" s="1"/>
  <c r="J104" i="561"/>
  <c r="J105" i="561" s="1"/>
  <c r="I24" i="560"/>
  <c r="G24" i="560"/>
  <c r="G42" i="560" s="1"/>
  <c r="J24" i="560"/>
  <c r="J42" i="560" s="1"/>
  <c r="K24" i="560"/>
  <c r="K42" i="560" s="1"/>
  <c r="H24" i="560"/>
  <c r="H42" i="560" s="1"/>
  <c r="I45" i="559"/>
  <c r="I53" i="559" s="1"/>
  <c r="H45" i="559"/>
  <c r="H53" i="559" s="1"/>
  <c r="J45" i="559"/>
  <c r="J53" i="559" s="1"/>
  <c r="G45" i="559"/>
  <c r="K45" i="559"/>
  <c r="K53" i="559" s="1"/>
  <c r="F110" i="562" a="1"/>
  <c r="F110" i="562" s="1"/>
  <c r="D113" i="562"/>
  <c r="H287" i="8"/>
  <c r="H110" i="8" s="1"/>
  <c r="BD55" i="8"/>
  <c r="J284" i="564"/>
  <c r="K233" i="561"/>
  <c r="L287" i="8"/>
  <c r="L110" i="8" s="1"/>
  <c r="BE55" i="8"/>
  <c r="G15" i="563"/>
  <c r="G90" i="561"/>
  <c r="E72" i="561"/>
  <c r="I244" i="561"/>
  <c r="K90" i="561"/>
  <c r="J42" i="561"/>
  <c r="E147" i="564"/>
  <c r="G284" i="564"/>
  <c r="K15" i="563"/>
  <c r="I90" i="561"/>
  <c r="I206" i="561"/>
  <c r="K15" i="561"/>
  <c r="K237" i="560"/>
  <c r="H237" i="560"/>
  <c r="J237" i="560"/>
  <c r="I237" i="560"/>
  <c r="G237" i="560"/>
  <c r="E60" i="561"/>
  <c r="G63" i="561"/>
  <c r="J244" i="563"/>
  <c r="E89" i="561"/>
  <c r="I15" i="563"/>
  <c r="H42" i="561"/>
  <c r="E149" i="564"/>
  <c r="I53" i="563"/>
  <c r="E238" i="561"/>
  <c r="K101" i="561"/>
  <c r="J101" i="561"/>
  <c r="I244" i="563"/>
  <c r="I246" i="563" s="1"/>
  <c r="I248" i="563" s="1"/>
  <c r="G206" i="563"/>
  <c r="H244" i="561"/>
  <c r="H15" i="561"/>
  <c r="K53" i="563"/>
  <c r="G15" i="561"/>
  <c r="E15" i="561" s="1"/>
  <c r="E11" i="561"/>
  <c r="G206" i="561"/>
  <c r="I101" i="561"/>
  <c r="K42" i="561"/>
  <c r="K206" i="561"/>
  <c r="G89" i="560"/>
  <c r="H89" i="560"/>
  <c r="J89" i="560"/>
  <c r="I89" i="560"/>
  <c r="K89" i="560"/>
  <c r="J215" i="559"/>
  <c r="H215" i="559"/>
  <c r="H233" i="559" s="1"/>
  <c r="I215" i="559"/>
  <c r="I233" i="559" s="1"/>
  <c r="K215" i="559"/>
  <c r="K233" i="559" s="1"/>
  <c r="G215" i="559"/>
  <c r="H248" i="8"/>
  <c r="BD248" i="8" s="1"/>
  <c r="BD246" i="8"/>
  <c r="E148" i="564"/>
  <c r="H90" i="561"/>
  <c r="J53" i="563"/>
  <c r="G101" i="561"/>
  <c r="E93" i="561"/>
  <c r="I42" i="561"/>
  <c r="G148" i="559"/>
  <c r="J148" i="559"/>
  <c r="I148" i="559"/>
  <c r="K148" i="559"/>
  <c r="H148" i="559"/>
  <c r="J101" i="559"/>
  <c r="J63" i="561"/>
  <c r="J15" i="561"/>
  <c r="H233" i="561"/>
  <c r="H206" i="561"/>
  <c r="E206" i="561" s="1"/>
  <c r="H53" i="563"/>
  <c r="E24" i="561"/>
  <c r="G42" i="561"/>
  <c r="I53" i="561"/>
  <c r="H283" i="560"/>
  <c r="E252" i="561"/>
  <c r="J15" i="563"/>
  <c r="J90" i="561"/>
  <c r="G244" i="561"/>
  <c r="E236" i="561"/>
  <c r="J110" i="560"/>
  <c r="J113" i="560" s="1"/>
  <c r="J233" i="559"/>
  <c r="K246" i="563"/>
  <c r="K248" i="563" s="1"/>
  <c r="H15" i="560"/>
  <c r="G42" i="563"/>
  <c r="H284" i="564"/>
  <c r="J233" i="561"/>
  <c r="E239" i="561"/>
  <c r="B34" i="68"/>
  <c r="M34" i="68" s="1"/>
  <c r="H244" i="563"/>
  <c r="I42" i="560"/>
  <c r="D287" i="563"/>
  <c r="E287" i="563" s="1"/>
  <c r="E55" i="563"/>
  <c r="H15" i="563"/>
  <c r="J206" i="563"/>
  <c r="H53" i="561"/>
  <c r="G53" i="561"/>
  <c r="E45" i="561"/>
  <c r="I15" i="561"/>
  <c r="K244" i="561"/>
  <c r="K53" i="561"/>
  <c r="M190" i="8"/>
  <c r="M193" i="8"/>
  <c r="M187" i="8"/>
  <c r="G20" i="68"/>
  <c r="G11" i="68" s="1"/>
  <c r="D29" i="68" s="1"/>
  <c r="M53" i="68" s="1"/>
  <c r="K90" i="564"/>
  <c r="M156" i="8"/>
  <c r="M285" i="8" s="1"/>
  <c r="M188" i="8" s="1"/>
  <c r="K233" i="564"/>
  <c r="E24" i="564"/>
  <c r="E72" i="564"/>
  <c r="I284" i="562"/>
  <c r="J244" i="562"/>
  <c r="J206" i="562"/>
  <c r="J101" i="562"/>
  <c r="I233" i="562"/>
  <c r="E11" i="564"/>
  <c r="K15" i="564"/>
  <c r="E60" i="564"/>
  <c r="K63" i="564"/>
  <c r="K101" i="564"/>
  <c r="J42" i="562"/>
  <c r="K53" i="564"/>
  <c r="K244" i="564"/>
  <c r="H63" i="562"/>
  <c r="H42" i="562"/>
  <c r="E48" i="562"/>
  <c r="E52" i="562"/>
  <c r="E25" i="562"/>
  <c r="H53" i="562"/>
  <c r="E137" i="562"/>
  <c r="E203" i="564"/>
  <c r="K206" i="564"/>
  <c r="P113" i="8"/>
  <c r="I15" i="562"/>
  <c r="I244" i="562"/>
  <c r="H101" i="562"/>
  <c r="E131" i="562"/>
  <c r="K90" i="562"/>
  <c r="E51" i="562"/>
  <c r="E49" i="562"/>
  <c r="E46" i="562"/>
  <c r="E238" i="562"/>
  <c r="E61" i="562"/>
  <c r="J90" i="562"/>
  <c r="I63" i="562"/>
  <c r="E149" i="562"/>
  <c r="E232" i="562"/>
  <c r="E73" i="562"/>
  <c r="E203" i="562"/>
  <c r="G206" i="562"/>
  <c r="E41" i="562"/>
  <c r="J53" i="562"/>
  <c r="J233" i="562"/>
  <c r="J15" i="562"/>
  <c r="I101" i="562"/>
  <c r="H244" i="562"/>
  <c r="H233" i="562"/>
  <c r="G105" i="562"/>
  <c r="E105" i="562" s="1"/>
  <c r="E104" i="562"/>
  <c r="K244" i="562"/>
  <c r="K53" i="562"/>
  <c r="G15" i="562"/>
  <c r="E11" i="562"/>
  <c r="E204" i="562"/>
  <c r="E242" i="562"/>
  <c r="E96" i="562"/>
  <c r="E100" i="562"/>
  <c r="E148" i="562"/>
  <c r="J63" i="562"/>
  <c r="I90" i="562"/>
  <c r="I53" i="562"/>
  <c r="K63" i="562"/>
  <c r="K42" i="562"/>
  <c r="E95" i="562"/>
  <c r="E239" i="562"/>
  <c r="E89" i="562"/>
  <c r="G90" i="562"/>
  <c r="E72" i="562"/>
  <c r="E205" i="562"/>
  <c r="E62" i="562"/>
  <c r="I206" i="562"/>
  <c r="I42" i="562"/>
  <c r="H90" i="562"/>
  <c r="H206" i="562"/>
  <c r="K101" i="562"/>
  <c r="K206" i="562"/>
  <c r="E50" i="562"/>
  <c r="E99" i="562"/>
  <c r="G63" i="562"/>
  <c r="E60" i="562"/>
  <c r="E45" i="562"/>
  <c r="G53" i="562"/>
  <c r="G244" i="562"/>
  <c r="E236" i="562"/>
  <c r="E243" i="562"/>
  <c r="J284" i="562"/>
  <c r="E147" i="562"/>
  <c r="G284" i="562"/>
  <c r="K15" i="562"/>
  <c r="E13" i="562"/>
  <c r="E97" i="562"/>
  <c r="E94" i="562"/>
  <c r="E240" i="562"/>
  <c r="E237" i="562"/>
  <c r="E216" i="562"/>
  <c r="G233" i="562"/>
  <c r="E215" i="562"/>
  <c r="H284" i="562"/>
  <c r="H15" i="562"/>
  <c r="K233" i="562"/>
  <c r="E93" i="562"/>
  <c r="G101" i="562"/>
  <c r="E14" i="562"/>
  <c r="E252" i="562"/>
  <c r="E47" i="562"/>
  <c r="E12" i="562"/>
  <c r="G42" i="562"/>
  <c r="E24" i="562"/>
  <c r="D248" i="559"/>
  <c r="E248" i="559" s="1"/>
  <c r="E189" i="6"/>
  <c r="M115" i="8"/>
  <c r="M288" i="8" s="1"/>
  <c r="M259" i="8" s="1"/>
  <c r="H7" i="390"/>
  <c r="H8" i="390" s="1"/>
  <c r="G258" i="8"/>
  <c r="I258" i="8" s="1"/>
  <c r="G262" i="6"/>
  <c r="E262" i="6" s="1"/>
  <c r="E258" i="6"/>
  <c r="H33" i="485"/>
  <c r="H34" i="485" s="1"/>
  <c r="J33" i="485"/>
  <c r="J34" i="485" s="1"/>
  <c r="K33" i="485"/>
  <c r="K34" i="485" s="1"/>
  <c r="I33" i="485"/>
  <c r="I34" i="485" s="1"/>
  <c r="G33" i="485"/>
  <c r="G34" i="485" s="1"/>
  <c r="D34" i="485"/>
  <c r="J267" i="6"/>
  <c r="J274" i="6" s="1"/>
  <c r="J289" i="6" s="1"/>
  <c r="S195" i="8"/>
  <c r="G261" i="8"/>
  <c r="J261" i="8" s="1"/>
  <c r="E261" i="6"/>
  <c r="I110" i="563"/>
  <c r="I113" i="563" s="1"/>
  <c r="G110" i="563"/>
  <c r="G113" i="563" s="1"/>
  <c r="H110" i="563"/>
  <c r="H113" i="563" s="1"/>
  <c r="K110" i="563"/>
  <c r="K113" i="563" s="1"/>
  <c r="J110" i="563"/>
  <c r="J113" i="563" s="1"/>
  <c r="E193" i="8"/>
  <c r="G260" i="8"/>
  <c r="J260" i="8" s="1"/>
  <c r="E260" i="6"/>
  <c r="E285" i="8"/>
  <c r="E254" i="6"/>
  <c r="S255" i="8"/>
  <c r="G259" i="8"/>
  <c r="E259" i="6"/>
  <c r="E254" i="8"/>
  <c r="W188" i="8"/>
  <c r="E188" i="8" s="1"/>
  <c r="K195" i="6"/>
  <c r="K197" i="6" s="1"/>
  <c r="E197" i="6" s="1"/>
  <c r="G195" i="8"/>
  <c r="E184" i="8"/>
  <c r="D38" i="63"/>
  <c r="G271" i="8"/>
  <c r="J271" i="8" s="1"/>
  <c r="E271" i="6"/>
  <c r="W253" i="8"/>
  <c r="E253" i="8" s="1"/>
  <c r="K255" i="6"/>
  <c r="K264" i="6" s="1"/>
  <c r="K267" i="6" s="1"/>
  <c r="K274" i="6" s="1"/>
  <c r="K289" i="6" s="1"/>
  <c r="H267" i="6"/>
  <c r="H274" i="6" s="1"/>
  <c r="H289" i="6" s="1"/>
  <c r="D115" i="562"/>
  <c r="N273" i="8"/>
  <c r="N271" i="8"/>
  <c r="N261" i="8"/>
  <c r="N260" i="8"/>
  <c r="N259" i="8"/>
  <c r="G273" i="8"/>
  <c r="E273" i="6"/>
  <c r="K195" i="8"/>
  <c r="M184" i="8"/>
  <c r="E189" i="8"/>
  <c r="E194" i="8"/>
  <c r="E190" i="8"/>
  <c r="O264" i="8"/>
  <c r="E253" i="6"/>
  <c r="E191" i="8"/>
  <c r="E186" i="8"/>
  <c r="K255" i="8"/>
  <c r="E188" i="6"/>
  <c r="E187" i="8"/>
  <c r="L7" i="390"/>
  <c r="L8" i="390" s="1"/>
  <c r="O197" i="8"/>
  <c r="G255" i="8"/>
  <c r="D115" i="563"/>
  <c r="E192" i="8"/>
  <c r="G270" i="8"/>
  <c r="J270" i="8" s="1"/>
  <c r="E270" i="6"/>
  <c r="G268" i="8"/>
  <c r="J268" i="8" s="1"/>
  <c r="E268" i="6"/>
  <c r="E185" i="8"/>
  <c r="D134" i="564"/>
  <c r="D146" i="563"/>
  <c r="D134" i="562"/>
  <c r="P146" i="8"/>
  <c r="D146" i="561"/>
  <c r="Z141" i="8"/>
  <c r="V142" i="8"/>
  <c r="P142" i="8"/>
  <c r="Y258" i="8"/>
  <c r="Y270" i="8"/>
  <c r="Y268" i="8"/>
  <c r="Y259" i="8"/>
  <c r="D273" i="561"/>
  <c r="D268" i="562"/>
  <c r="D110" i="564"/>
  <c r="D260" i="561"/>
  <c r="Q110" i="8"/>
  <c r="D141" i="562"/>
  <c r="Q146" i="8"/>
  <c r="Z146" i="8"/>
  <c r="R134" i="8"/>
  <c r="Q134" i="8"/>
  <c r="D141" i="563"/>
  <c r="X141" i="8"/>
  <c r="D153" i="562"/>
  <c r="Z259" i="8"/>
  <c r="Z260" i="8"/>
  <c r="Z271" i="8"/>
  <c r="Z273" i="8"/>
  <c r="D271" i="561"/>
  <c r="D142" i="564"/>
  <c r="D142" i="562"/>
  <c r="Q153" i="8"/>
  <c r="Z153" i="8"/>
  <c r="R141" i="8"/>
  <c r="D141" i="560" s="1"/>
  <c r="Q141" i="8"/>
  <c r="D134" i="563"/>
  <c r="X142" i="8"/>
  <c r="D146" i="562"/>
  <c r="Y271" i="8"/>
  <c r="D110" i="559"/>
  <c r="D141" i="564"/>
  <c r="D146" i="564"/>
  <c r="Y134" i="8"/>
  <c r="R142" i="8"/>
  <c r="D142" i="560" s="1"/>
  <c r="Q142" i="8"/>
  <c r="D142" i="563"/>
  <c r="D258" i="563"/>
  <c r="Y260" i="8"/>
  <c r="T134" i="8"/>
  <c r="D142" i="561"/>
  <c r="D153" i="564"/>
  <c r="Y142" i="8"/>
  <c r="I21" i="68"/>
  <c r="X146" i="8"/>
  <c r="D259" i="561"/>
  <c r="T110" i="8"/>
  <c r="T142" i="8"/>
  <c r="H22" i="68"/>
  <c r="D141" i="561"/>
  <c r="R153" i="8"/>
  <c r="D153" i="560" s="1"/>
  <c r="Y141" i="8"/>
  <c r="U146" i="8"/>
  <c r="T146" i="8"/>
  <c r="X153" i="8"/>
  <c r="U141" i="8"/>
  <c r="D141" i="559" s="1"/>
  <c r="Y153" i="8"/>
  <c r="Y273" i="8"/>
  <c r="Z258" i="8"/>
  <c r="D261" i="562"/>
  <c r="Y146" i="8"/>
  <c r="D261" i="561"/>
  <c r="Y261" i="8"/>
  <c r="Z270" i="8"/>
  <c r="T141" i="8"/>
  <c r="D134" i="561"/>
  <c r="R146" i="8"/>
  <c r="P153" i="8"/>
  <c r="U153" i="8"/>
  <c r="D153" i="559" s="1"/>
  <c r="T153" i="8"/>
  <c r="Z142" i="8"/>
  <c r="V153" i="8"/>
  <c r="V141" i="8"/>
  <c r="U134" i="8"/>
  <c r="P141" i="8"/>
  <c r="V110" i="8"/>
  <c r="D153" i="563"/>
  <c r="I22" i="68"/>
  <c r="D153" i="561"/>
  <c r="X134" i="8"/>
  <c r="Z134" i="8"/>
  <c r="V146" i="8"/>
  <c r="V134" i="8"/>
  <c r="U142" i="8"/>
  <c r="D142" i="559" s="1"/>
  <c r="P134" i="8"/>
  <c r="D260" i="562"/>
  <c r="L21" i="68"/>
  <c r="Z261" i="8"/>
  <c r="D271" i="562"/>
  <c r="Z268" i="8"/>
  <c r="D270" i="562"/>
  <c r="D268" i="561"/>
  <c r="D134" i="560"/>
  <c r="D146" i="559"/>
  <c r="D134" i="559"/>
  <c r="E134" i="559" l="1"/>
  <c r="F134" i="559" a="1"/>
  <c r="F134" i="559" s="1"/>
  <c r="D143" i="559"/>
  <c r="E146" i="559"/>
  <c r="F146" i="559" a="1"/>
  <c r="F146" i="559" s="1"/>
  <c r="D154" i="559"/>
  <c r="E154" i="559" s="1"/>
  <c r="E134" i="560"/>
  <c r="F134" i="560" a="1"/>
  <c r="F134" i="560" s="1"/>
  <c r="D143" i="560"/>
  <c r="P143" i="8"/>
  <c r="BF134" i="8"/>
  <c r="P156" i="8"/>
  <c r="F142" i="559" a="1"/>
  <c r="F142" i="559" s="1"/>
  <c r="E142" i="559"/>
  <c r="V143" i="8"/>
  <c r="V286" i="8" s="1"/>
  <c r="V156" i="8"/>
  <c r="V285" i="8" s="1"/>
  <c r="V154" i="8"/>
  <c r="Z143" i="8"/>
  <c r="Z286" i="8" s="1"/>
  <c r="Z156" i="8"/>
  <c r="Z285" i="8" s="1"/>
  <c r="X143" i="8"/>
  <c r="X156" i="8" s="1"/>
  <c r="BH134" i="8"/>
  <c r="F153" i="561" a="1"/>
  <c r="F153" i="561" s="1"/>
  <c r="E153" i="563"/>
  <c r="F153" i="563" a="1"/>
  <c r="F153" i="563" s="1"/>
  <c r="V113" i="8"/>
  <c r="V115" i="8"/>
  <c r="V288" i="8" s="1"/>
  <c r="BF141" i="8"/>
  <c r="U143" i="8"/>
  <c r="U286" i="8" s="1"/>
  <c r="BG153" i="8"/>
  <c r="F153" i="559" a="1"/>
  <c r="F153" i="559" s="1"/>
  <c r="E153" i="559"/>
  <c r="BF153" i="8"/>
  <c r="R154" i="8"/>
  <c r="F134" i="561" a="1"/>
  <c r="F134" i="561" s="1"/>
  <c r="D143" i="561"/>
  <c r="BG141" i="8"/>
  <c r="Y154" i="8"/>
  <c r="F141" i="559" a="1"/>
  <c r="F141" i="559" s="1"/>
  <c r="E141" i="559"/>
  <c r="BH153" i="8"/>
  <c r="BG146" i="8"/>
  <c r="T154" i="8"/>
  <c r="BG154" i="8" s="1"/>
  <c r="U154" i="8"/>
  <c r="E153" i="560"/>
  <c r="F153" i="560" a="1"/>
  <c r="F153" i="560" s="1"/>
  <c r="F141" i="561" a="1"/>
  <c r="F141" i="561" s="1"/>
  <c r="BG142" i="8"/>
  <c r="T113" i="8"/>
  <c r="BG110" i="8"/>
  <c r="BH146" i="8"/>
  <c r="X154" i="8"/>
  <c r="F153" i="564" a="1"/>
  <c r="F153" i="564" s="1"/>
  <c r="F142" i="561" a="1"/>
  <c r="F142" i="561" s="1"/>
  <c r="BG134" i="8"/>
  <c r="T143" i="8"/>
  <c r="T285" i="8" s="1"/>
  <c r="T156" i="8"/>
  <c r="F142" i="563" a="1"/>
  <c r="F142" i="563" s="1"/>
  <c r="E142" i="563"/>
  <c r="E142" i="560"/>
  <c r="F142" i="560" a="1"/>
  <c r="F142" i="560" s="1"/>
  <c r="Y143" i="8"/>
  <c r="Y286" i="8" s="1"/>
  <c r="Y156" i="8"/>
  <c r="Y285" i="8" s="1"/>
  <c r="F146" i="564" a="1"/>
  <c r="F146" i="564" s="1"/>
  <c r="D154" i="564"/>
  <c r="F141" i="564" a="1"/>
  <c r="F141" i="564" s="1"/>
  <c r="E110" i="559"/>
  <c r="F110" i="559" a="1"/>
  <c r="F110" i="559" s="1"/>
  <c r="D113" i="559"/>
  <c r="E113" i="559" s="1"/>
  <c r="D154" i="562"/>
  <c r="D285" i="562" s="1"/>
  <c r="F146" i="562" a="1"/>
  <c r="F146" i="562" s="1"/>
  <c r="K146" i="562" s="1"/>
  <c r="K154" i="562" s="1"/>
  <c r="BH142" i="8"/>
  <c r="F134" i="563" a="1"/>
  <c r="F134" i="563" s="1"/>
  <c r="D143" i="563"/>
  <c r="E134" i="563"/>
  <c r="E141" i="560"/>
  <c r="F141" i="560" a="1"/>
  <c r="F141" i="560" s="1"/>
  <c r="F142" i="562" a="1"/>
  <c r="F142" i="562" s="1"/>
  <c r="F142" i="564" a="1"/>
  <c r="F142" i="564" s="1"/>
  <c r="F153" i="562" a="1"/>
  <c r="F153" i="562" s="1"/>
  <c r="K153" i="562" s="1"/>
  <c r="BH141" i="8"/>
  <c r="E141" i="563"/>
  <c r="F141" i="563" a="1"/>
  <c r="F141" i="563" s="1"/>
  <c r="Q143" i="8"/>
  <c r="Q286" i="8" s="1"/>
  <c r="R143" i="8"/>
  <c r="R286" i="8" s="1"/>
  <c r="Z154" i="8"/>
  <c r="Q154" i="8"/>
  <c r="F141" i="562" a="1"/>
  <c r="F141" i="562" s="1"/>
  <c r="Q113" i="8"/>
  <c r="Q115" i="8" s="1"/>
  <c r="Q288" i="8" s="1"/>
  <c r="BF110" i="8"/>
  <c r="BF142" i="8"/>
  <c r="F146" i="561" a="1"/>
  <c r="F146" i="561" s="1"/>
  <c r="D154" i="561"/>
  <c r="P154" i="8"/>
  <c r="BF154" i="8" s="1"/>
  <c r="BF146" i="8"/>
  <c r="F134" i="562" a="1"/>
  <c r="F134" i="562" s="1"/>
  <c r="D156" i="562"/>
  <c r="D143" i="562"/>
  <c r="F146" i="563" a="1"/>
  <c r="F146" i="563" s="1"/>
  <c r="E146" i="563"/>
  <c r="D154" i="563"/>
  <c r="E154" i="563" s="1"/>
  <c r="F134" i="564" a="1"/>
  <c r="F134" i="564" s="1"/>
  <c r="D143" i="564"/>
  <c r="D286" i="564" s="1"/>
  <c r="D156" i="564"/>
  <c r="D285" i="564" s="1"/>
  <c r="M18" i="68"/>
  <c r="M9" i="68" s="1"/>
  <c r="N258" i="8"/>
  <c r="M185" i="8"/>
  <c r="I55" i="561"/>
  <c r="I287" i="561" s="1"/>
  <c r="I110" i="561" s="1"/>
  <c r="E42" i="561"/>
  <c r="H107" i="561"/>
  <c r="I244" i="560"/>
  <c r="E25" i="564"/>
  <c r="H53" i="564"/>
  <c r="J283" i="564"/>
  <c r="G42" i="564"/>
  <c r="I15" i="564"/>
  <c r="I55" i="564" s="1"/>
  <c r="I287" i="564" s="1"/>
  <c r="H101" i="560"/>
  <c r="K283" i="564"/>
  <c r="I233" i="564"/>
  <c r="J206" i="560"/>
  <c r="J244" i="564"/>
  <c r="E97" i="561"/>
  <c r="H11" i="559"/>
  <c r="J11" i="559"/>
  <c r="J15" i="559" s="1"/>
  <c r="K11" i="559"/>
  <c r="K15" i="559" s="1"/>
  <c r="K55" i="559" s="1"/>
  <c r="K287" i="559" s="1"/>
  <c r="G11" i="559"/>
  <c r="I11" i="559"/>
  <c r="I15" i="559" s="1"/>
  <c r="I236" i="560"/>
  <c r="K236" i="560"/>
  <c r="J236" i="560"/>
  <c r="H236" i="560"/>
  <c r="G236" i="560"/>
  <c r="I246" i="564"/>
  <c r="I248" i="564" s="1"/>
  <c r="E232" i="564"/>
  <c r="H101" i="564"/>
  <c r="H107" i="564" s="1"/>
  <c r="H15" i="564"/>
  <c r="I101" i="560"/>
  <c r="G283" i="564"/>
  <c r="E136" i="564"/>
  <c r="G233" i="564"/>
  <c r="G246" i="564" s="1"/>
  <c r="G248" i="564" s="1"/>
  <c r="H283" i="561"/>
  <c r="E283" i="561" s="1"/>
  <c r="E138" i="561"/>
  <c r="N156" i="8"/>
  <c r="N285" i="8" s="1"/>
  <c r="N143" i="8"/>
  <c r="E45" i="564"/>
  <c r="G24" i="559"/>
  <c r="G42" i="559" s="1"/>
  <c r="K24" i="559"/>
  <c r="K42" i="559" s="1"/>
  <c r="J24" i="559"/>
  <c r="J42" i="559" s="1"/>
  <c r="I24" i="559"/>
  <c r="I42" i="559" s="1"/>
  <c r="H24" i="559"/>
  <c r="H42" i="559" s="1"/>
  <c r="H45" i="560"/>
  <c r="H53" i="560" s="1"/>
  <c r="J45" i="560"/>
  <c r="J53" i="560" s="1"/>
  <c r="I45" i="560"/>
  <c r="I53" i="560" s="1"/>
  <c r="K45" i="560"/>
  <c r="K53" i="560" s="1"/>
  <c r="G45" i="560"/>
  <c r="G53" i="560" s="1"/>
  <c r="G55" i="560" s="1"/>
  <c r="G287" i="560" s="1"/>
  <c r="G246" i="563"/>
  <c r="G248" i="563" s="1"/>
  <c r="E53" i="561"/>
  <c r="I55" i="560"/>
  <c r="I287" i="560" s="1"/>
  <c r="J284" i="559"/>
  <c r="H244" i="560"/>
  <c r="X248" i="8"/>
  <c r="BH248" i="8" s="1"/>
  <c r="BH246" i="8"/>
  <c r="I53" i="564"/>
  <c r="BG246" i="8"/>
  <c r="AO274" i="8"/>
  <c r="J19" i="68"/>
  <c r="J10" i="68" s="1"/>
  <c r="C32" i="68" s="1"/>
  <c r="M44" i="68" s="1"/>
  <c r="G101" i="564"/>
  <c r="E101" i="564" s="1"/>
  <c r="G101" i="560"/>
  <c r="J233" i="564"/>
  <c r="K283" i="561"/>
  <c r="J104" i="560"/>
  <c r="J105" i="560" s="1"/>
  <c r="H104" i="560"/>
  <c r="H105" i="560" s="1"/>
  <c r="K104" i="560"/>
  <c r="K105" i="560" s="1"/>
  <c r="G104" i="560"/>
  <c r="G105" i="560" s="1"/>
  <c r="I104" i="560"/>
  <c r="I105" i="560" s="1"/>
  <c r="I138" i="563"/>
  <c r="I283" i="563" s="1"/>
  <c r="K138" i="563"/>
  <c r="K283" i="563" s="1"/>
  <c r="G138" i="563"/>
  <c r="G283" i="563" s="1"/>
  <c r="H138" i="563"/>
  <c r="H283" i="563" s="1"/>
  <c r="J138" i="563"/>
  <c r="J283" i="563" s="1"/>
  <c r="K138" i="562"/>
  <c r="K283" i="562" s="1"/>
  <c r="H138" i="562"/>
  <c r="H283" i="562" s="1"/>
  <c r="I138" i="562"/>
  <c r="I283" i="562" s="1"/>
  <c r="I134" i="562" s="1"/>
  <c r="J138" i="562"/>
  <c r="J283" i="562" s="1"/>
  <c r="J134" i="562" s="1"/>
  <c r="G138" i="562"/>
  <c r="G283" i="562" s="1"/>
  <c r="D107" i="560"/>
  <c r="E107" i="560" s="1"/>
  <c r="H246" i="563"/>
  <c r="H248" i="563" s="1"/>
  <c r="K244" i="560"/>
  <c r="B30" i="68"/>
  <c r="M30" i="68" s="1"/>
  <c r="J53" i="564"/>
  <c r="E53" i="564" s="1"/>
  <c r="G105" i="564"/>
  <c r="E105" i="564" s="1"/>
  <c r="E104" i="564"/>
  <c r="E131" i="564"/>
  <c r="E204" i="564"/>
  <c r="I90" i="564"/>
  <c r="I107" i="564" s="1"/>
  <c r="I101" i="564"/>
  <c r="H233" i="564"/>
  <c r="B29" i="68"/>
  <c r="M29" i="68" s="1"/>
  <c r="BD153" i="8"/>
  <c r="J283" i="561"/>
  <c r="K90" i="563"/>
  <c r="K107" i="563" s="1"/>
  <c r="H104" i="559"/>
  <c r="H105" i="559" s="1"/>
  <c r="K104" i="559"/>
  <c r="K105" i="559" s="1"/>
  <c r="I104" i="559"/>
  <c r="I105" i="559" s="1"/>
  <c r="G104" i="559"/>
  <c r="G105" i="559" s="1"/>
  <c r="J104" i="559"/>
  <c r="J105" i="559" s="1"/>
  <c r="K147" i="560"/>
  <c r="K284" i="560" s="1"/>
  <c r="J147" i="560"/>
  <c r="J284" i="560" s="1"/>
  <c r="G147" i="560"/>
  <c r="G284" i="560" s="1"/>
  <c r="I147" i="560"/>
  <c r="I284" i="560" s="1"/>
  <c r="H147" i="560"/>
  <c r="H284" i="560" s="1"/>
  <c r="D107" i="559"/>
  <c r="AT274" i="8"/>
  <c r="BM267" i="8"/>
  <c r="BE146" i="8"/>
  <c r="L154" i="8"/>
  <c r="BE154" i="8" s="1"/>
  <c r="B33" i="68"/>
  <c r="M33" i="68" s="1"/>
  <c r="M192" i="8"/>
  <c r="M191" i="8"/>
  <c r="AZ274" i="8"/>
  <c r="BO274" i="8" s="1"/>
  <c r="BO267" i="8"/>
  <c r="J107" i="563"/>
  <c r="BD146" i="8"/>
  <c r="H154" i="8"/>
  <c r="BD154" i="8" s="1"/>
  <c r="H42" i="564"/>
  <c r="H244" i="564"/>
  <c r="M248" i="8"/>
  <c r="BE248" i="8" s="1"/>
  <c r="BE246" i="8"/>
  <c r="BD141" i="8"/>
  <c r="D246" i="560"/>
  <c r="I72" i="559"/>
  <c r="I90" i="559" s="1"/>
  <c r="K72" i="559"/>
  <c r="K90" i="559" s="1"/>
  <c r="H72" i="559"/>
  <c r="H90" i="559" s="1"/>
  <c r="G72" i="559"/>
  <c r="G90" i="559" s="1"/>
  <c r="J72" i="559"/>
  <c r="J90" i="559" s="1"/>
  <c r="J154" i="8"/>
  <c r="I143" i="8"/>
  <c r="I286" i="8" s="1"/>
  <c r="I156" i="8"/>
  <c r="I285" i="8" s="1"/>
  <c r="J101" i="564"/>
  <c r="E52" i="564"/>
  <c r="I244" i="564"/>
  <c r="BL267" i="8"/>
  <c r="BD142" i="8"/>
  <c r="K147" i="561"/>
  <c r="K284" i="561" s="1"/>
  <c r="K153" i="561" s="1"/>
  <c r="I147" i="561"/>
  <c r="I284" i="561" s="1"/>
  <c r="E284" i="561" s="1"/>
  <c r="G147" i="561"/>
  <c r="G284" i="561" s="1"/>
  <c r="J147" i="561"/>
  <c r="J284" i="561" s="1"/>
  <c r="J153" i="561" s="1"/>
  <c r="H147" i="561"/>
  <c r="H284" i="561" s="1"/>
  <c r="H153" i="561" s="1"/>
  <c r="I150" i="563"/>
  <c r="I284" i="563" s="1"/>
  <c r="G150" i="563"/>
  <c r="G284" i="563" s="1"/>
  <c r="E284" i="563" s="1"/>
  <c r="K150" i="563"/>
  <c r="K284" i="563" s="1"/>
  <c r="H150" i="563"/>
  <c r="H284" i="563" s="1"/>
  <c r="J150" i="563"/>
  <c r="J284" i="563" s="1"/>
  <c r="I72" i="560"/>
  <c r="K72" i="560"/>
  <c r="K90" i="560" s="1"/>
  <c r="H72" i="560"/>
  <c r="J72" i="560"/>
  <c r="J90" i="560" s="1"/>
  <c r="G72" i="560"/>
  <c r="K60" i="559"/>
  <c r="H60" i="559"/>
  <c r="I60" i="559"/>
  <c r="G60" i="559"/>
  <c r="J60" i="559"/>
  <c r="J63" i="559" s="1"/>
  <c r="K110" i="560"/>
  <c r="K113" i="560" s="1"/>
  <c r="G110" i="560"/>
  <c r="G113" i="560" s="1"/>
  <c r="H110" i="560"/>
  <c r="H113" i="560" s="1"/>
  <c r="I110" i="560"/>
  <c r="I113" i="560" s="1"/>
  <c r="I146" i="562"/>
  <c r="M189" i="8"/>
  <c r="I246" i="561"/>
  <c r="I248" i="561" s="1"/>
  <c r="N270" i="8"/>
  <c r="M254" i="8"/>
  <c r="J55" i="560"/>
  <c r="J287" i="560" s="1"/>
  <c r="E233" i="564"/>
  <c r="J246" i="563"/>
  <c r="J248" i="563" s="1"/>
  <c r="J246" i="561"/>
  <c r="J248" i="561" s="1"/>
  <c r="E233" i="561"/>
  <c r="E101" i="561"/>
  <c r="G90" i="560"/>
  <c r="G107" i="560" s="1"/>
  <c r="G115" i="560" s="1"/>
  <c r="G288" i="560" s="1"/>
  <c r="I107" i="561"/>
  <c r="K107" i="561"/>
  <c r="H206" i="564"/>
  <c r="BE141" i="8"/>
  <c r="H283" i="564"/>
  <c r="J42" i="564"/>
  <c r="G90" i="564"/>
  <c r="E90" i="564" s="1"/>
  <c r="I283" i="561"/>
  <c r="E41" i="564"/>
  <c r="BL274" i="8"/>
  <c r="J18" i="68"/>
  <c r="J9" i="68" s="1"/>
  <c r="H90" i="563"/>
  <c r="H107" i="563" s="1"/>
  <c r="H115" i="563" s="1"/>
  <c r="D287" i="559"/>
  <c r="E287" i="559" s="1"/>
  <c r="E55" i="559"/>
  <c r="D115" i="561"/>
  <c r="D288" i="561" s="1"/>
  <c r="M253" i="8"/>
  <c r="J63" i="564"/>
  <c r="J107" i="564" s="1"/>
  <c r="H55" i="563"/>
  <c r="H287" i="563" s="1"/>
  <c r="J55" i="561"/>
  <c r="J287" i="561" s="1"/>
  <c r="J110" i="561" s="1"/>
  <c r="J113" i="561" s="1"/>
  <c r="H55" i="561"/>
  <c r="H287" i="561" s="1"/>
  <c r="H110" i="561" s="1"/>
  <c r="H113" i="561" s="1"/>
  <c r="M194" i="8"/>
  <c r="E216" i="564"/>
  <c r="J206" i="564"/>
  <c r="J246" i="564" s="1"/>
  <c r="J248" i="564" s="1"/>
  <c r="I63" i="563"/>
  <c r="I107" i="563" s="1"/>
  <c r="E73" i="564"/>
  <c r="L143" i="8"/>
  <c r="BE134" i="8"/>
  <c r="I42" i="564"/>
  <c r="N154" i="8"/>
  <c r="BH55" i="8"/>
  <c r="X287" i="8"/>
  <c r="G15" i="564"/>
  <c r="G55" i="564" s="1"/>
  <c r="J143" i="8"/>
  <c r="J156" i="8"/>
  <c r="J285" i="8" s="1"/>
  <c r="I154" i="8"/>
  <c r="G244" i="564"/>
  <c r="E236" i="564"/>
  <c r="E61" i="564"/>
  <c r="G53" i="563"/>
  <c r="G55" i="563" s="1"/>
  <c r="G287" i="563" s="1"/>
  <c r="G90" i="563"/>
  <c r="G107" i="563" s="1"/>
  <c r="H143" i="8"/>
  <c r="H156" i="8" s="1"/>
  <c r="BD134" i="8"/>
  <c r="E215" i="564"/>
  <c r="J147" i="559"/>
  <c r="H147" i="559"/>
  <c r="H284" i="559" s="1"/>
  <c r="I147" i="559"/>
  <c r="I284" i="559" s="1"/>
  <c r="K147" i="559"/>
  <c r="K284" i="559" s="1"/>
  <c r="G147" i="559"/>
  <c r="G284" i="559" s="1"/>
  <c r="H203" i="559"/>
  <c r="H206" i="559" s="1"/>
  <c r="K203" i="559"/>
  <c r="K206" i="559" s="1"/>
  <c r="J203" i="559"/>
  <c r="I203" i="559"/>
  <c r="I206" i="559" s="1"/>
  <c r="G203" i="559"/>
  <c r="G206" i="559" s="1"/>
  <c r="J216" i="560"/>
  <c r="J233" i="560" s="1"/>
  <c r="H216" i="560"/>
  <c r="H233" i="560" s="1"/>
  <c r="K216" i="560"/>
  <c r="K233" i="560" s="1"/>
  <c r="I216" i="560"/>
  <c r="I233" i="560" s="1"/>
  <c r="G216" i="560"/>
  <c r="G233" i="560" s="1"/>
  <c r="D55" i="560"/>
  <c r="D113" i="564"/>
  <c r="D115" i="564" s="1"/>
  <c r="D288" i="564" s="1"/>
  <c r="F110" i="564" a="1"/>
  <c r="F110" i="564" s="1"/>
  <c r="J107" i="560"/>
  <c r="J115" i="560" s="1"/>
  <c r="J288" i="560" s="1"/>
  <c r="G55" i="561"/>
  <c r="G287" i="561" s="1"/>
  <c r="E284" i="564"/>
  <c r="G153" i="564"/>
  <c r="G146" i="564"/>
  <c r="J153" i="564"/>
  <c r="J146" i="564"/>
  <c r="G107" i="561"/>
  <c r="E63" i="561"/>
  <c r="K55" i="561"/>
  <c r="K287" i="561" s="1"/>
  <c r="K110" i="561" s="1"/>
  <c r="K113" i="561" s="1"/>
  <c r="H153" i="564"/>
  <c r="H146" i="564"/>
  <c r="H154" i="564" s="1"/>
  <c r="H113" i="8"/>
  <c r="BD110" i="8"/>
  <c r="H90" i="560"/>
  <c r="H107" i="560" s="1"/>
  <c r="E244" i="561"/>
  <c r="K246" i="561"/>
  <c r="K248" i="561" s="1"/>
  <c r="G233" i="559"/>
  <c r="G246" i="559" s="1"/>
  <c r="G248" i="559" s="1"/>
  <c r="I153" i="560"/>
  <c r="H153" i="560"/>
  <c r="J153" i="560"/>
  <c r="K153" i="560"/>
  <c r="G153" i="560"/>
  <c r="G244" i="560"/>
  <c r="G246" i="560" s="1"/>
  <c r="G248" i="560" s="1"/>
  <c r="L113" i="8"/>
  <c r="BE110" i="8"/>
  <c r="J55" i="563"/>
  <c r="J287" i="563" s="1"/>
  <c r="J107" i="561"/>
  <c r="H141" i="559"/>
  <c r="J141" i="559"/>
  <c r="G141" i="559"/>
  <c r="K141" i="559"/>
  <c r="I141" i="559"/>
  <c r="G246" i="561"/>
  <c r="G248" i="561" s="1"/>
  <c r="I55" i="563"/>
  <c r="I287" i="563" s="1"/>
  <c r="J244" i="560"/>
  <c r="J246" i="560"/>
  <c r="J248" i="560" s="1"/>
  <c r="K55" i="563"/>
  <c r="K287" i="563" s="1"/>
  <c r="J115" i="561"/>
  <c r="J288" i="561" s="1"/>
  <c r="I246" i="559"/>
  <c r="I248" i="559" s="1"/>
  <c r="H246" i="561"/>
  <c r="H248" i="561" s="1"/>
  <c r="I90" i="560"/>
  <c r="E90" i="561"/>
  <c r="H141" i="560"/>
  <c r="I141" i="560"/>
  <c r="J141" i="560"/>
  <c r="G141" i="560"/>
  <c r="K141" i="560"/>
  <c r="J246" i="562"/>
  <c r="J248" i="562" s="1"/>
  <c r="I246" i="562"/>
  <c r="I248" i="562" s="1"/>
  <c r="J107" i="562"/>
  <c r="E244" i="562"/>
  <c r="E42" i="562"/>
  <c r="H246" i="562"/>
  <c r="H248" i="562" s="1"/>
  <c r="E233" i="562"/>
  <c r="K55" i="564"/>
  <c r="K287" i="564" s="1"/>
  <c r="K110" i="564" s="1"/>
  <c r="K113" i="564" s="1"/>
  <c r="K246" i="564"/>
  <c r="K248" i="564" s="1"/>
  <c r="E63" i="562"/>
  <c r="H107" i="562"/>
  <c r="I153" i="562"/>
  <c r="I154" i="562" s="1"/>
  <c r="E15" i="564"/>
  <c r="H55" i="562"/>
  <c r="H287" i="562" s="1"/>
  <c r="H110" i="562" s="1"/>
  <c r="H113" i="562" s="1"/>
  <c r="K107" i="562"/>
  <c r="E246" i="561"/>
  <c r="E101" i="562"/>
  <c r="K107" i="564"/>
  <c r="E90" i="562"/>
  <c r="H146" i="562"/>
  <c r="H153" i="562"/>
  <c r="Q193" i="8"/>
  <c r="Q191" i="8"/>
  <c r="Q185" i="8"/>
  <c r="Q184" i="8"/>
  <c r="Q186" i="8"/>
  <c r="Q187" i="8"/>
  <c r="Q194" i="8"/>
  <c r="Q190" i="8"/>
  <c r="Q192" i="8"/>
  <c r="J55" i="562"/>
  <c r="J287" i="562" s="1"/>
  <c r="J110" i="562" s="1"/>
  <c r="J113" i="562" s="1"/>
  <c r="R194" i="8"/>
  <c r="R186" i="8"/>
  <c r="R190" i="8"/>
  <c r="R192" i="8"/>
  <c r="R185" i="8"/>
  <c r="R184" i="8"/>
  <c r="R193" i="8"/>
  <c r="R191" i="8"/>
  <c r="R187" i="8"/>
  <c r="E143" i="560"/>
  <c r="G146" i="562"/>
  <c r="G153" i="562"/>
  <c r="E284" i="562"/>
  <c r="J153" i="562"/>
  <c r="J146" i="562"/>
  <c r="G142" i="562"/>
  <c r="G134" i="562"/>
  <c r="G141" i="562"/>
  <c r="I134" i="560"/>
  <c r="K134" i="560"/>
  <c r="J134" i="560"/>
  <c r="H134" i="560"/>
  <c r="G134" i="560"/>
  <c r="P285" i="8"/>
  <c r="G55" i="562"/>
  <c r="E15" i="562"/>
  <c r="G246" i="562"/>
  <c r="E206" i="562"/>
  <c r="I107" i="562"/>
  <c r="P115" i="8"/>
  <c r="BF113" i="8"/>
  <c r="K246" i="562"/>
  <c r="K248" i="562" s="1"/>
  <c r="G107" i="562"/>
  <c r="K55" i="562"/>
  <c r="K287" i="562" s="1"/>
  <c r="K110" i="562" s="1"/>
  <c r="K113" i="562" s="1"/>
  <c r="K115" i="562" s="1"/>
  <c r="K288" i="562" s="1"/>
  <c r="E53" i="562"/>
  <c r="I55" i="562"/>
  <c r="I287" i="562" s="1"/>
  <c r="I110" i="562" s="1"/>
  <c r="I113" i="562" s="1"/>
  <c r="I35" i="485"/>
  <c r="I66" i="63"/>
  <c r="G35" i="485"/>
  <c r="G66" i="63"/>
  <c r="J35" i="485"/>
  <c r="J66" i="63"/>
  <c r="H35" i="485"/>
  <c r="H66" i="63"/>
  <c r="K35" i="485"/>
  <c r="K66" i="63"/>
  <c r="M261" i="8"/>
  <c r="M270" i="8"/>
  <c r="I259" i="8"/>
  <c r="M260" i="8"/>
  <c r="H115" i="561"/>
  <c r="H288" i="561" s="1"/>
  <c r="M271" i="8"/>
  <c r="M268" i="8"/>
  <c r="M258" i="8"/>
  <c r="M273" i="8"/>
  <c r="I261" i="8"/>
  <c r="I260" i="8"/>
  <c r="I271" i="8"/>
  <c r="J258" i="8"/>
  <c r="E255" i="6"/>
  <c r="E195" i="6"/>
  <c r="O267" i="8"/>
  <c r="O274" i="8" s="1"/>
  <c r="F271" i="562" a="1"/>
  <c r="F271" i="562" s="1"/>
  <c r="F270" i="562" a="1"/>
  <c r="F270" i="562" s="1"/>
  <c r="F268" i="561" a="1"/>
  <c r="F268" i="561" s="1"/>
  <c r="F271" i="561" a="1"/>
  <c r="F271" i="561" s="1"/>
  <c r="Z262" i="8"/>
  <c r="F273" i="561" a="1"/>
  <c r="F273" i="561" s="1"/>
  <c r="Y262" i="8"/>
  <c r="F268" i="562" a="1"/>
  <c r="F268" i="562" s="1"/>
  <c r="F258" i="563" a="1"/>
  <c r="F258" i="563" s="1"/>
  <c r="E258" i="563"/>
  <c r="F259" i="561" a="1"/>
  <c r="F259" i="561" s="1"/>
  <c r="F260" i="562" a="1"/>
  <c r="F260" i="562" s="1"/>
  <c r="F260" i="561" a="1"/>
  <c r="F260" i="561" s="1"/>
  <c r="F261" i="562" a="1"/>
  <c r="F261" i="562" s="1"/>
  <c r="F261" i="561" a="1"/>
  <c r="F261" i="561" s="1"/>
  <c r="D288" i="562"/>
  <c r="I113" i="561"/>
  <c r="D35" i="485"/>
  <c r="E34" i="485"/>
  <c r="M195" i="8"/>
  <c r="M197" i="8" s="1"/>
  <c r="I270" i="8"/>
  <c r="G264" i="6"/>
  <c r="W255" i="8"/>
  <c r="E255" i="8" s="1"/>
  <c r="E259" i="8"/>
  <c r="E261" i="8"/>
  <c r="E270" i="8"/>
  <c r="S264" i="8"/>
  <c r="E268" i="8"/>
  <c r="K264" i="8"/>
  <c r="J273" i="8"/>
  <c r="E273" i="8"/>
  <c r="M255" i="8"/>
  <c r="I268" i="8"/>
  <c r="D40" i="63"/>
  <c r="E260" i="8"/>
  <c r="S197" i="8"/>
  <c r="D288" i="563"/>
  <c r="E288" i="563" s="1"/>
  <c r="E115" i="563"/>
  <c r="W195" i="8"/>
  <c r="E195" i="8" s="1"/>
  <c r="K197" i="8"/>
  <c r="E271" i="8"/>
  <c r="G262" i="8"/>
  <c r="E258" i="8"/>
  <c r="N262" i="8"/>
  <c r="G197" i="8"/>
  <c r="I273" i="8"/>
  <c r="J259" i="8"/>
  <c r="U260" i="8"/>
  <c r="D260" i="559" s="1"/>
  <c r="R268" i="8"/>
  <c r="D268" i="560" s="1"/>
  <c r="D194" i="560"/>
  <c r="G26" i="281"/>
  <c r="D268" i="563"/>
  <c r="U187" i="8"/>
  <c r="H20" i="281"/>
  <c r="U185" i="8"/>
  <c r="Z186" i="8"/>
  <c r="V185" i="8"/>
  <c r="V191" i="8"/>
  <c r="Z190" i="8"/>
  <c r="Z185" i="8"/>
  <c r="Z191" i="8"/>
  <c r="U258" i="8"/>
  <c r="R273" i="8"/>
  <c r="D273" i="560" s="1"/>
  <c r="D259" i="562"/>
  <c r="V187" i="8"/>
  <c r="D186" i="560"/>
  <c r="D185" i="560"/>
  <c r="U190" i="8"/>
  <c r="U186" i="8"/>
  <c r="U271" i="8"/>
  <c r="D271" i="559" s="1"/>
  <c r="R260" i="8"/>
  <c r="D260" i="560" s="1"/>
  <c r="Z187" i="8"/>
  <c r="H21" i="68"/>
  <c r="U270" i="8"/>
  <c r="D270" i="559" s="1"/>
  <c r="R261" i="8"/>
  <c r="D261" i="560" s="1"/>
  <c r="X110" i="8"/>
  <c r="U194" i="8"/>
  <c r="V192" i="8"/>
  <c r="D146" i="560"/>
  <c r="U261" i="8"/>
  <c r="D261" i="559" s="1"/>
  <c r="K21" i="68"/>
  <c r="R259" i="8"/>
  <c r="D259" i="560" s="1"/>
  <c r="Z194" i="8"/>
  <c r="U273" i="8"/>
  <c r="D273" i="559" s="1"/>
  <c r="R270" i="8"/>
  <c r="D270" i="560" s="1"/>
  <c r="D260" i="563"/>
  <c r="D192" i="560"/>
  <c r="Z192" i="8"/>
  <c r="Z193" i="8"/>
  <c r="K14" i="281"/>
  <c r="D271" i="563"/>
  <c r="U191" i="8"/>
  <c r="V186" i="8"/>
  <c r="D191" i="560"/>
  <c r="D273" i="562"/>
  <c r="D259" i="563"/>
  <c r="D258" i="561"/>
  <c r="U259" i="8"/>
  <c r="D259" i="559" s="1"/>
  <c r="R271" i="8"/>
  <c r="D271" i="560" s="1"/>
  <c r="V190" i="8"/>
  <c r="D270" i="563"/>
  <c r="V184" i="8"/>
  <c r="G21" i="68"/>
  <c r="U268" i="8"/>
  <c r="D268" i="559" s="1"/>
  <c r="R258" i="8"/>
  <c r="D270" i="561"/>
  <c r="D258" i="562"/>
  <c r="U193" i="8"/>
  <c r="V193" i="8"/>
  <c r="U184" i="8"/>
  <c r="D273" i="563"/>
  <c r="Y189" i="8"/>
  <c r="Z184" i="8"/>
  <c r="Y254" i="8"/>
  <c r="J26" i="281"/>
  <c r="D193" i="560"/>
  <c r="D184" i="560"/>
  <c r="D261" i="563"/>
  <c r="D187" i="560"/>
  <c r="U192" i="8"/>
  <c r="J20" i="281"/>
  <c r="D184" i="559"/>
  <c r="D190" i="560"/>
  <c r="V194" i="8"/>
  <c r="H13" i="281"/>
  <c r="D258" i="559"/>
  <c r="D262" i="559" l="1"/>
  <c r="E258" i="559"/>
  <c r="F258" i="559" a="1"/>
  <c r="F258" i="559" s="1"/>
  <c r="F270" i="561" a="1"/>
  <c r="F270" i="561" s="1"/>
  <c r="R262" i="8"/>
  <c r="F268" i="559" a="1"/>
  <c r="F268" i="559" s="1"/>
  <c r="F271" i="560" a="1"/>
  <c r="F271" i="560" s="1"/>
  <c r="F259" i="559" a="1"/>
  <c r="F259" i="559" s="1"/>
  <c r="D262" i="561"/>
  <c r="F258" i="561" a="1"/>
  <c r="F258" i="561" s="1"/>
  <c r="F270" i="560" a="1"/>
  <c r="F270" i="560" s="1"/>
  <c r="F273" i="559" a="1"/>
  <c r="F273" i="559" s="1"/>
  <c r="G273" i="559" s="1"/>
  <c r="E273" i="559" s="1"/>
  <c r="E259" i="560"/>
  <c r="F259" i="560" a="1"/>
  <c r="F259" i="560" s="1"/>
  <c r="F261" i="559" a="1"/>
  <c r="F261" i="559" s="1"/>
  <c r="E146" i="560"/>
  <c r="F146" i="560" a="1"/>
  <c r="F146" i="560" s="1"/>
  <c r="D154" i="560"/>
  <c r="D285" i="560" s="1"/>
  <c r="X113" i="8"/>
  <c r="BH110" i="8"/>
  <c r="F261" i="560" a="1"/>
  <c r="F261" i="560" s="1"/>
  <c r="E261" i="560"/>
  <c r="F270" i="559" a="1"/>
  <c r="F270" i="559" s="1"/>
  <c r="F260" i="560" a="1"/>
  <c r="F260" i="560" s="1"/>
  <c r="F271" i="559" a="1"/>
  <c r="F271" i="559" s="1"/>
  <c r="F273" i="560" a="1"/>
  <c r="F273" i="560" s="1"/>
  <c r="U262" i="8"/>
  <c r="F268" i="560" a="1"/>
  <c r="F268" i="560" s="1"/>
  <c r="F260" i="559" a="1"/>
  <c r="F260" i="559" s="1"/>
  <c r="H260" i="559" s="1"/>
  <c r="G287" i="564"/>
  <c r="H285" i="8"/>
  <c r="BD156" i="8"/>
  <c r="X285" i="8"/>
  <c r="BH156" i="8"/>
  <c r="G110" i="564"/>
  <c r="G113" i="564" s="1"/>
  <c r="H288" i="563"/>
  <c r="K143" i="560"/>
  <c r="I115" i="563"/>
  <c r="BM274" i="8"/>
  <c r="K7" i="390" s="1"/>
  <c r="K8" i="390" s="1"/>
  <c r="K20" i="68"/>
  <c r="K11" i="68" s="1"/>
  <c r="D33" i="68" s="1"/>
  <c r="M57" i="68" s="1"/>
  <c r="N286" i="8"/>
  <c r="H55" i="564"/>
  <c r="H287" i="564" s="1"/>
  <c r="G107" i="564"/>
  <c r="E107" i="564" s="1"/>
  <c r="I55" i="559"/>
  <c r="I287" i="559" s="1"/>
  <c r="H146" i="563"/>
  <c r="I146" i="563"/>
  <c r="K146" i="563"/>
  <c r="J146" i="563"/>
  <c r="G146" i="563"/>
  <c r="R156" i="8"/>
  <c r="R285" i="8" s="1"/>
  <c r="D286" i="563"/>
  <c r="E143" i="563"/>
  <c r="BH154" i="8"/>
  <c r="D156" i="561"/>
  <c r="D285" i="561" s="1"/>
  <c r="D286" i="561"/>
  <c r="U156" i="8"/>
  <c r="I153" i="561"/>
  <c r="G153" i="561"/>
  <c r="L156" i="8"/>
  <c r="L286" i="8"/>
  <c r="BE143" i="8"/>
  <c r="E107" i="559"/>
  <c r="D115" i="559"/>
  <c r="E63" i="564"/>
  <c r="N188" i="8"/>
  <c r="N253" i="8"/>
  <c r="N254" i="8"/>
  <c r="N189" i="8"/>
  <c r="I246" i="560"/>
  <c r="I248" i="560" s="1"/>
  <c r="I146" i="561"/>
  <c r="I154" i="561" s="1"/>
  <c r="G146" i="561"/>
  <c r="K146" i="561"/>
  <c r="K154" i="561" s="1"/>
  <c r="J146" i="561"/>
  <c r="J154" i="561" s="1"/>
  <c r="H146" i="561"/>
  <c r="H154" i="561" s="1"/>
  <c r="K142" i="564"/>
  <c r="I142" i="564"/>
  <c r="H142" i="564"/>
  <c r="J142" i="564"/>
  <c r="G142" i="564"/>
  <c r="I134" i="563"/>
  <c r="G134" i="563"/>
  <c r="J134" i="563"/>
  <c r="K134" i="563"/>
  <c r="H134" i="563"/>
  <c r="G141" i="564"/>
  <c r="H141" i="564"/>
  <c r="K141" i="564"/>
  <c r="J141" i="564"/>
  <c r="I141" i="564"/>
  <c r="H142" i="563"/>
  <c r="K142" i="563"/>
  <c r="G142" i="563"/>
  <c r="J142" i="563"/>
  <c r="I142" i="563"/>
  <c r="H134" i="561"/>
  <c r="I134" i="561"/>
  <c r="K134" i="561"/>
  <c r="J134" i="561"/>
  <c r="G134" i="561"/>
  <c r="J254" i="8"/>
  <c r="J188" i="8"/>
  <c r="J189" i="8"/>
  <c r="J253" i="8"/>
  <c r="I115" i="561"/>
  <c r="E206" i="564"/>
  <c r="E248" i="561"/>
  <c r="BD143" i="8"/>
  <c r="H286" i="8"/>
  <c r="J286" i="8"/>
  <c r="B32" i="68"/>
  <c r="M32" i="68" s="1"/>
  <c r="H246" i="564"/>
  <c r="H248" i="564" s="1"/>
  <c r="E248" i="564" s="1"/>
  <c r="G63" i="559"/>
  <c r="G107" i="559" s="1"/>
  <c r="G15" i="559"/>
  <c r="G55" i="559" s="1"/>
  <c r="G287" i="559" s="1"/>
  <c r="H246" i="559"/>
  <c r="H248" i="559" s="1"/>
  <c r="D286" i="562"/>
  <c r="Q156" i="8"/>
  <c r="H142" i="562"/>
  <c r="I142" i="562"/>
  <c r="K142" i="562"/>
  <c r="J142" i="562"/>
  <c r="E142" i="562" s="1"/>
  <c r="I142" i="559"/>
  <c r="K142" i="559"/>
  <c r="J142" i="559"/>
  <c r="H142" i="559"/>
  <c r="G142" i="559"/>
  <c r="I146" i="559"/>
  <c r="H146" i="559"/>
  <c r="G146" i="559"/>
  <c r="G154" i="559" s="1"/>
  <c r="K146" i="559"/>
  <c r="J146" i="559"/>
  <c r="I63" i="559"/>
  <c r="I253" i="8"/>
  <c r="I189" i="8"/>
  <c r="I254" i="8"/>
  <c r="I188" i="8"/>
  <c r="H246" i="560"/>
  <c r="H248" i="560" s="1"/>
  <c r="K146" i="564"/>
  <c r="K154" i="564" s="1"/>
  <c r="I146" i="564"/>
  <c r="T115" i="8"/>
  <c r="BG113" i="8"/>
  <c r="X286" i="8"/>
  <c r="BH143" i="8"/>
  <c r="H63" i="559"/>
  <c r="H107" i="559" s="1"/>
  <c r="I187" i="8"/>
  <c r="I184" i="8"/>
  <c r="I193" i="8"/>
  <c r="I186" i="8"/>
  <c r="I191" i="8"/>
  <c r="I190" i="8"/>
  <c r="I185" i="8"/>
  <c r="I194" i="8"/>
  <c r="I192" i="8"/>
  <c r="I143" i="562"/>
  <c r="I286" i="562" s="1"/>
  <c r="J55" i="559"/>
  <c r="J287" i="559" s="1"/>
  <c r="B35" i="68"/>
  <c r="M35" i="68" s="1"/>
  <c r="K134" i="562"/>
  <c r="H134" i="562"/>
  <c r="J141" i="563"/>
  <c r="I141" i="563"/>
  <c r="G141" i="563"/>
  <c r="H141" i="563"/>
  <c r="K141" i="563"/>
  <c r="T286" i="8"/>
  <c r="BG143" i="8"/>
  <c r="E143" i="559"/>
  <c r="D286" i="559"/>
  <c r="E286" i="559" s="1"/>
  <c r="E107" i="561"/>
  <c r="K107" i="559"/>
  <c r="K115" i="559" s="1"/>
  <c r="K63" i="559"/>
  <c r="E246" i="560"/>
  <c r="D248" i="560"/>
  <c r="E248" i="560" s="1"/>
  <c r="J107" i="559"/>
  <c r="H15" i="559"/>
  <c r="H55" i="559" s="1"/>
  <c r="E42" i="564"/>
  <c r="I134" i="564"/>
  <c r="G134" i="564"/>
  <c r="K134" i="564"/>
  <c r="H134" i="564"/>
  <c r="J134" i="564"/>
  <c r="H141" i="562"/>
  <c r="E141" i="562" s="1"/>
  <c r="K141" i="562"/>
  <c r="J141" i="562"/>
  <c r="J143" i="562" s="1"/>
  <c r="I141" i="562"/>
  <c r="H141" i="561"/>
  <c r="G141" i="561"/>
  <c r="J141" i="561"/>
  <c r="I141" i="561"/>
  <c r="K141" i="561"/>
  <c r="I153" i="563"/>
  <c r="J153" i="563"/>
  <c r="K153" i="563"/>
  <c r="H153" i="563"/>
  <c r="G153" i="563"/>
  <c r="P286" i="8"/>
  <c r="BF143" i="8"/>
  <c r="D156" i="559"/>
  <c r="D285" i="559" s="1"/>
  <c r="E285" i="559" s="1"/>
  <c r="K115" i="561"/>
  <c r="E283" i="562"/>
  <c r="J115" i="563"/>
  <c r="K246" i="559"/>
  <c r="K248" i="559" s="1"/>
  <c r="J7" i="390"/>
  <c r="J8" i="390" s="1"/>
  <c r="M7" i="390"/>
  <c r="M8" i="390" s="1"/>
  <c r="K246" i="560"/>
  <c r="K248" i="560" s="1"/>
  <c r="H55" i="560"/>
  <c r="H287" i="560" s="1"/>
  <c r="E283" i="564"/>
  <c r="K55" i="560"/>
  <c r="K287" i="560" s="1"/>
  <c r="D156" i="563"/>
  <c r="D285" i="563" s="1"/>
  <c r="K110" i="559"/>
  <c r="K113" i="559" s="1"/>
  <c r="J110" i="559"/>
  <c r="J113" i="559" s="1"/>
  <c r="G110" i="559"/>
  <c r="G113" i="559" s="1"/>
  <c r="I110" i="559"/>
  <c r="I113" i="559" s="1"/>
  <c r="H110" i="559"/>
  <c r="H113" i="559" s="1"/>
  <c r="H142" i="560"/>
  <c r="J142" i="560"/>
  <c r="J143" i="560" s="1"/>
  <c r="G142" i="560"/>
  <c r="I142" i="560"/>
  <c r="I143" i="560" s="1"/>
  <c r="K142" i="560"/>
  <c r="I142" i="561"/>
  <c r="J142" i="561"/>
  <c r="H142" i="561"/>
  <c r="H143" i="561" s="1"/>
  <c r="H286" i="561" s="1"/>
  <c r="G142" i="561"/>
  <c r="K142" i="561"/>
  <c r="G153" i="559"/>
  <c r="I153" i="559"/>
  <c r="I154" i="559" s="1"/>
  <c r="H153" i="559"/>
  <c r="H154" i="559" s="1"/>
  <c r="J153" i="559"/>
  <c r="K153" i="559"/>
  <c r="D156" i="560"/>
  <c r="E156" i="560" s="1"/>
  <c r="J134" i="559"/>
  <c r="J143" i="559" s="1"/>
  <c r="K134" i="559"/>
  <c r="K143" i="559" s="1"/>
  <c r="I134" i="559"/>
  <c r="I143" i="559" s="1"/>
  <c r="H134" i="559"/>
  <c r="G134" i="559"/>
  <c r="G143" i="559" s="1"/>
  <c r="G286" i="559" s="1"/>
  <c r="K107" i="560"/>
  <c r="J154" i="564"/>
  <c r="D287" i="560"/>
  <c r="E287" i="560" s="1"/>
  <c r="E55" i="560"/>
  <c r="D115" i="560"/>
  <c r="J206" i="559"/>
  <c r="J246" i="559" s="1"/>
  <c r="J248" i="559" s="1"/>
  <c r="E244" i="564"/>
  <c r="J55" i="564"/>
  <c r="J287" i="564" s="1"/>
  <c r="J110" i="564" s="1"/>
  <c r="K153" i="564"/>
  <c r="I153" i="564"/>
  <c r="E153" i="564" s="1"/>
  <c r="J21" i="281"/>
  <c r="H143" i="560"/>
  <c r="G154" i="564"/>
  <c r="H115" i="560"/>
  <c r="I273" i="560"/>
  <c r="K273" i="560"/>
  <c r="J273" i="560"/>
  <c r="G273" i="560"/>
  <c r="E273" i="560" s="1"/>
  <c r="H273" i="560"/>
  <c r="H268" i="560"/>
  <c r="I268" i="560"/>
  <c r="J268" i="560"/>
  <c r="K268" i="560"/>
  <c r="G268" i="560"/>
  <c r="E268" i="560" s="1"/>
  <c r="L115" i="8"/>
  <c r="BE113" i="8"/>
  <c r="H115" i="8"/>
  <c r="BD113" i="8"/>
  <c r="E287" i="561"/>
  <c r="G110" i="561"/>
  <c r="G271" i="560"/>
  <c r="E271" i="560" s="1"/>
  <c r="J271" i="560"/>
  <c r="H271" i="560"/>
  <c r="K271" i="560"/>
  <c r="I271" i="560"/>
  <c r="H110" i="564"/>
  <c r="H113" i="564" s="1"/>
  <c r="H115" i="564" s="1"/>
  <c r="I110" i="564"/>
  <c r="I113" i="564" s="1"/>
  <c r="I115" i="564" s="1"/>
  <c r="I107" i="560"/>
  <c r="I115" i="560" s="1"/>
  <c r="K115" i="563"/>
  <c r="E55" i="561"/>
  <c r="I260" i="560"/>
  <c r="K260" i="560"/>
  <c r="H260" i="560"/>
  <c r="G260" i="560"/>
  <c r="E260" i="560" s="1"/>
  <c r="J260" i="560"/>
  <c r="E246" i="564"/>
  <c r="G115" i="563"/>
  <c r="H270" i="560"/>
  <c r="I270" i="560"/>
  <c r="J270" i="560"/>
  <c r="G270" i="560"/>
  <c r="E270" i="560" s="1"/>
  <c r="K270" i="560"/>
  <c r="J27" i="281"/>
  <c r="J115" i="562"/>
  <c r="I115" i="562"/>
  <c r="H115" i="562"/>
  <c r="H154" i="562"/>
  <c r="G27" i="281"/>
  <c r="K115" i="564"/>
  <c r="F184" i="559" a="1"/>
  <c r="F184" i="559" s="1"/>
  <c r="K184" i="559" s="1"/>
  <c r="E184" i="559"/>
  <c r="F192" i="560" a="1"/>
  <c r="F192" i="560" s="1"/>
  <c r="F190" i="560" a="1"/>
  <c r="F190" i="560" s="1"/>
  <c r="F186" i="560" a="1"/>
  <c r="F186" i="560" s="1"/>
  <c r="F185" i="560" a="1"/>
  <c r="F185" i="560" s="1"/>
  <c r="F187" i="560" a="1"/>
  <c r="F187" i="560" s="1"/>
  <c r="F194" i="560" a="1"/>
  <c r="F194" i="560" s="1"/>
  <c r="F191" i="560" a="1"/>
  <c r="F191" i="560" s="1"/>
  <c r="F193" i="560" a="1"/>
  <c r="F193" i="560" s="1"/>
  <c r="F184" i="560" a="1"/>
  <c r="F184" i="560" s="1"/>
  <c r="G248" i="562"/>
  <c r="E248" i="562" s="1"/>
  <c r="E246" i="562"/>
  <c r="E107" i="562"/>
  <c r="G154" i="562"/>
  <c r="E146" i="562"/>
  <c r="J154" i="562"/>
  <c r="G287" i="562"/>
  <c r="E55" i="562"/>
  <c r="P254" i="8"/>
  <c r="P188" i="8"/>
  <c r="P189" i="8"/>
  <c r="P253" i="8"/>
  <c r="G143" i="560"/>
  <c r="P288" i="8"/>
  <c r="BF115" i="8"/>
  <c r="G143" i="562"/>
  <c r="E134" i="562"/>
  <c r="E153" i="562"/>
  <c r="K273" i="559"/>
  <c r="I273" i="559"/>
  <c r="H273" i="559"/>
  <c r="J273" i="559"/>
  <c r="I260" i="559"/>
  <c r="K260" i="559"/>
  <c r="H288" i="562"/>
  <c r="H268" i="562" s="1"/>
  <c r="J258" i="559"/>
  <c r="I258" i="559"/>
  <c r="K258" i="559"/>
  <c r="H258" i="559"/>
  <c r="G258" i="559"/>
  <c r="I270" i="559"/>
  <c r="K270" i="559"/>
  <c r="G270" i="559"/>
  <c r="E270" i="559" s="1"/>
  <c r="H270" i="559"/>
  <c r="J270" i="559"/>
  <c r="K259" i="559"/>
  <c r="H259" i="559"/>
  <c r="G259" i="559"/>
  <c r="E259" i="559" s="1"/>
  <c r="J259" i="559"/>
  <c r="I259" i="559"/>
  <c r="E259" i="563"/>
  <c r="F259" i="563" a="1"/>
  <c r="F259" i="563" s="1"/>
  <c r="K259" i="563" s="1"/>
  <c r="M262" i="8"/>
  <c r="H21" i="281"/>
  <c r="I262" i="8"/>
  <c r="F261" i="563" a="1"/>
  <c r="F261" i="563" s="1"/>
  <c r="F260" i="563" a="1"/>
  <c r="F260" i="563" s="1"/>
  <c r="D262" i="563"/>
  <c r="E262" i="563" s="1"/>
  <c r="E260" i="563"/>
  <c r="F271" i="563" a="1"/>
  <c r="F271" i="563" s="1"/>
  <c r="F258" i="562" a="1"/>
  <c r="F258" i="562" s="1"/>
  <c r="W264" i="8"/>
  <c r="E268" i="563"/>
  <c r="F268" i="563" a="1"/>
  <c r="F268" i="563" s="1"/>
  <c r="F259" i="562" a="1"/>
  <c r="F259" i="562" s="1"/>
  <c r="D262" i="562"/>
  <c r="F273" i="563" a="1"/>
  <c r="F273" i="563" s="1"/>
  <c r="F273" i="562" a="1"/>
  <c r="F273" i="562" s="1"/>
  <c r="F270" i="563" a="1"/>
  <c r="F270" i="563" s="1"/>
  <c r="E270" i="563"/>
  <c r="J258" i="561"/>
  <c r="H258" i="561"/>
  <c r="J273" i="561"/>
  <c r="H273" i="561"/>
  <c r="J268" i="561"/>
  <c r="H268" i="561"/>
  <c r="W197" i="8"/>
  <c r="S267" i="8"/>
  <c r="J260" i="561"/>
  <c r="H260" i="561"/>
  <c r="K268" i="562"/>
  <c r="J271" i="561"/>
  <c r="H271" i="561"/>
  <c r="E40" i="63"/>
  <c r="G267" i="6"/>
  <c r="E264" i="6"/>
  <c r="D37" i="485"/>
  <c r="E35" i="485"/>
  <c r="O289" i="8"/>
  <c r="H270" i="561"/>
  <c r="J270" i="561"/>
  <c r="K260" i="562"/>
  <c r="H259" i="561"/>
  <c r="J259" i="561"/>
  <c r="K267" i="8"/>
  <c r="E262" i="8"/>
  <c r="J262" i="8"/>
  <c r="H261" i="561"/>
  <c r="J261" i="561"/>
  <c r="K261" i="562"/>
  <c r="K270" i="562"/>
  <c r="G264" i="8"/>
  <c r="G258" i="563"/>
  <c r="K258" i="563"/>
  <c r="I258" i="563"/>
  <c r="J258" i="563"/>
  <c r="H258" i="563"/>
  <c r="H271" i="562"/>
  <c r="K271" i="562"/>
  <c r="T189" i="8"/>
  <c r="I13" i="281"/>
  <c r="D189" i="561"/>
  <c r="D253" i="563"/>
  <c r="V259" i="8"/>
  <c r="D193" i="563"/>
  <c r="Q259" i="8"/>
  <c r="Z253" i="8"/>
  <c r="Y191" i="8"/>
  <c r="J13" i="281"/>
  <c r="H12" i="281"/>
  <c r="H14" i="281"/>
  <c r="D185" i="559"/>
  <c r="D191" i="559"/>
  <c r="D193" i="559"/>
  <c r="I26" i="281"/>
  <c r="K12" i="281"/>
  <c r="H26" i="281"/>
  <c r="Y192" i="8"/>
  <c r="D189" i="563"/>
  <c r="V273" i="8"/>
  <c r="D186" i="563"/>
  <c r="Q270" i="8"/>
  <c r="Z254" i="8"/>
  <c r="Y184" i="8"/>
  <c r="I14" i="281"/>
  <c r="J14" i="281"/>
  <c r="D186" i="559"/>
  <c r="I12" i="281"/>
  <c r="D184" i="563"/>
  <c r="D254" i="563"/>
  <c r="V270" i="8"/>
  <c r="D191" i="563"/>
  <c r="M21" i="68"/>
  <c r="Q261" i="8"/>
  <c r="Y188" i="8"/>
  <c r="Y194" i="8"/>
  <c r="V188" i="8"/>
  <c r="V268" i="8"/>
  <c r="D254" i="562"/>
  <c r="D188" i="563"/>
  <c r="V260" i="8"/>
  <c r="D190" i="563"/>
  <c r="Q271" i="8"/>
  <c r="Y253" i="8"/>
  <c r="Y187" i="8"/>
  <c r="V253" i="8"/>
  <c r="D194" i="559"/>
  <c r="D188" i="562"/>
  <c r="V261" i="8"/>
  <c r="D185" i="563"/>
  <c r="Q273" i="8"/>
  <c r="Y185" i="8"/>
  <c r="V189" i="8"/>
  <c r="Z188" i="8"/>
  <c r="D258" i="560"/>
  <c r="T254" i="8"/>
  <c r="D188" i="561"/>
  <c r="D189" i="562"/>
  <c r="V271" i="8"/>
  <c r="D194" i="563"/>
  <c r="Q260" i="8"/>
  <c r="K31" i="281"/>
  <c r="Y186" i="8"/>
  <c r="K20" i="281"/>
  <c r="V254" i="8"/>
  <c r="Q258" i="8"/>
  <c r="Y193" i="8"/>
  <c r="G13" i="281"/>
  <c r="T253" i="8"/>
  <c r="D253" i="561"/>
  <c r="D253" i="562"/>
  <c r="V258" i="8"/>
  <c r="D187" i="563"/>
  <c r="D192" i="563"/>
  <c r="Q268" i="8"/>
  <c r="Z189" i="8"/>
  <c r="Y190" i="8"/>
  <c r="D187" i="559"/>
  <c r="D190" i="559"/>
  <c r="T188" i="8"/>
  <c r="D254" i="561"/>
  <c r="I20" i="281"/>
  <c r="J21" i="68"/>
  <c r="D192" i="559"/>
  <c r="K13" i="281"/>
  <c r="I21" i="281" l="1"/>
  <c r="F254" i="561" a="1"/>
  <c r="F254" i="561" s="1"/>
  <c r="F192" i="563" a="1"/>
  <c r="F192" i="563" s="1"/>
  <c r="E192" i="563"/>
  <c r="E187" i="563"/>
  <c r="F187" i="563" a="1"/>
  <c r="F187" i="563" s="1"/>
  <c r="V262" i="8"/>
  <c r="D255" i="562"/>
  <c r="F253" i="562" a="1"/>
  <c r="F253" i="562" s="1"/>
  <c r="D255" i="561"/>
  <c r="D264" i="561" s="1"/>
  <c r="F253" i="561" a="1"/>
  <c r="F253" i="561" s="1"/>
  <c r="T255" i="8"/>
  <c r="Q262" i="8"/>
  <c r="K21" i="281"/>
  <c r="K33" i="281"/>
  <c r="E194" i="563"/>
  <c r="F194" i="563" a="1"/>
  <c r="F194" i="563" s="1"/>
  <c r="F189" i="562" a="1"/>
  <c r="F189" i="562" s="1"/>
  <c r="F188" i="561" a="1"/>
  <c r="F188" i="561" s="1"/>
  <c r="E258" i="560"/>
  <c r="F258" i="560" a="1"/>
  <c r="F258" i="560" s="1"/>
  <c r="D262" i="560"/>
  <c r="Z195" i="8"/>
  <c r="Z197" i="8" s="1"/>
  <c r="E185" i="563"/>
  <c r="F185" i="563" a="1"/>
  <c r="F185" i="563" s="1"/>
  <c r="F188" i="562" a="1"/>
  <c r="F188" i="562" s="1"/>
  <c r="V255" i="8"/>
  <c r="V264" i="8" s="1"/>
  <c r="V267" i="8" s="1"/>
  <c r="V274" i="8" s="1"/>
  <c r="V289" i="8" s="1"/>
  <c r="E20" i="68" s="1"/>
  <c r="E11" i="68" s="1"/>
  <c r="Y255" i="8"/>
  <c r="Y264" i="8" s="1"/>
  <c r="F190" i="563" a="1"/>
  <c r="F190" i="563" s="1"/>
  <c r="E190" i="563"/>
  <c r="F188" i="563" a="1"/>
  <c r="F188" i="563" s="1"/>
  <c r="F254" i="562" a="1"/>
  <c r="F254" i="562" s="1"/>
  <c r="V195" i="8"/>
  <c r="V197" i="8" s="1"/>
  <c r="F191" i="563" a="1"/>
  <c r="F191" i="563" s="1"/>
  <c r="E191" i="563"/>
  <c r="F254" i="563" a="1"/>
  <c r="F254" i="563" s="1"/>
  <c r="D195" i="563"/>
  <c r="E184" i="563"/>
  <c r="F184" i="563" a="1"/>
  <c r="F184" i="563" s="1"/>
  <c r="D197" i="563"/>
  <c r="Y195" i="8"/>
  <c r="Y197" i="8" s="1"/>
  <c r="F186" i="563" a="1"/>
  <c r="F186" i="563" s="1"/>
  <c r="E186" i="563"/>
  <c r="F189" i="563" a="1"/>
  <c r="F189" i="563" s="1"/>
  <c r="Z255" i="8"/>
  <c r="Z264" i="8"/>
  <c r="F193" i="563" a="1"/>
  <c r="F193" i="563" s="1"/>
  <c r="E193" i="563"/>
  <c r="F253" i="563" a="1"/>
  <c r="F253" i="563" s="1"/>
  <c r="D255" i="563"/>
  <c r="F189" i="561" a="1"/>
  <c r="F189" i="561" s="1"/>
  <c r="I286" i="559"/>
  <c r="I156" i="559"/>
  <c r="I285" i="559" s="1"/>
  <c r="K156" i="559"/>
  <c r="K285" i="559" s="1"/>
  <c r="H287" i="559"/>
  <c r="H115" i="559"/>
  <c r="I115" i="559"/>
  <c r="J113" i="564"/>
  <c r="E110" i="564"/>
  <c r="T288" i="8"/>
  <c r="BG115" i="8"/>
  <c r="Q285" i="8"/>
  <c r="BF156" i="8"/>
  <c r="G143" i="561"/>
  <c r="E134" i="561"/>
  <c r="K143" i="563"/>
  <c r="K156" i="563" s="1"/>
  <c r="K285" i="563" s="1"/>
  <c r="L285" i="8"/>
  <c r="BE156" i="8"/>
  <c r="K286" i="560"/>
  <c r="K194" i="560" s="1"/>
  <c r="K261" i="560"/>
  <c r="I261" i="560"/>
  <c r="G261" i="560"/>
  <c r="J261" i="560"/>
  <c r="H261" i="560"/>
  <c r="J259" i="560"/>
  <c r="H259" i="560"/>
  <c r="K259" i="560"/>
  <c r="K268" i="559"/>
  <c r="G268" i="559"/>
  <c r="E268" i="559" s="1"/>
  <c r="I268" i="559"/>
  <c r="J268" i="559"/>
  <c r="H268" i="559"/>
  <c r="G115" i="564"/>
  <c r="G260" i="559"/>
  <c r="E260" i="559" s="1"/>
  <c r="G286" i="560"/>
  <c r="G185" i="560" s="1"/>
  <c r="I259" i="560"/>
  <c r="G156" i="559"/>
  <c r="G285" i="559" s="1"/>
  <c r="J156" i="559"/>
  <c r="J285" i="559" s="1"/>
  <c r="E142" i="561"/>
  <c r="I156" i="562"/>
  <c r="I285" i="562" s="1"/>
  <c r="I143" i="564"/>
  <c r="I286" i="564" s="1"/>
  <c r="I156" i="564"/>
  <c r="I285" i="564" s="1"/>
  <c r="I154" i="564"/>
  <c r="I107" i="559"/>
  <c r="J255" i="8"/>
  <c r="J143" i="561"/>
  <c r="J286" i="561" s="1"/>
  <c r="J156" i="561"/>
  <c r="J285" i="561" s="1"/>
  <c r="J143" i="563"/>
  <c r="J156" i="563"/>
  <c r="J285" i="563" s="1"/>
  <c r="N255" i="8"/>
  <c r="N264" i="8" s="1"/>
  <c r="E153" i="561"/>
  <c r="R254" i="8"/>
  <c r="R189" i="8"/>
  <c r="R253" i="8"/>
  <c r="R188" i="8"/>
  <c r="G259" i="560"/>
  <c r="K115" i="560"/>
  <c r="K288" i="561"/>
  <c r="K288" i="559"/>
  <c r="J154" i="559"/>
  <c r="J286" i="559" s="1"/>
  <c r="J186" i="8"/>
  <c r="J184" i="8"/>
  <c r="J191" i="8"/>
  <c r="J192" i="8"/>
  <c r="J193" i="8"/>
  <c r="J185" i="8"/>
  <c r="J190" i="8"/>
  <c r="J194" i="8"/>
  <c r="J187" i="8"/>
  <c r="K143" i="561"/>
  <c r="K286" i="561" s="1"/>
  <c r="G143" i="563"/>
  <c r="G154" i="563"/>
  <c r="G156" i="563" s="1"/>
  <c r="N193" i="8"/>
  <c r="N184" i="8"/>
  <c r="N194" i="8"/>
  <c r="N190" i="8"/>
  <c r="N192" i="8"/>
  <c r="N187" i="8"/>
  <c r="N186" i="8"/>
  <c r="N191" i="8"/>
  <c r="N185" i="8"/>
  <c r="X115" i="8"/>
  <c r="BH113" i="8"/>
  <c r="I184" i="559"/>
  <c r="BG286" i="8"/>
  <c r="H143" i="562"/>
  <c r="K154" i="559"/>
  <c r="K286" i="559" s="1"/>
  <c r="G115" i="559"/>
  <c r="H194" i="8"/>
  <c r="H185" i="8"/>
  <c r="H193" i="8"/>
  <c r="H187" i="8"/>
  <c r="H190" i="8"/>
  <c r="BD286" i="8"/>
  <c r="H192" i="8"/>
  <c r="H184" i="8"/>
  <c r="H186" i="8"/>
  <c r="H191" i="8"/>
  <c r="I143" i="561"/>
  <c r="I286" i="561" s="1"/>
  <c r="I143" i="563"/>
  <c r="U285" i="8"/>
  <c r="BG156" i="8"/>
  <c r="J154" i="563"/>
  <c r="G143" i="564"/>
  <c r="E134" i="564"/>
  <c r="E115" i="560"/>
  <c r="D288" i="560"/>
  <c r="E288" i="560" s="1"/>
  <c r="K143" i="562"/>
  <c r="K286" i="562" s="1"/>
  <c r="K156" i="562"/>
  <c r="K285" i="562" s="1"/>
  <c r="H156" i="561"/>
  <c r="H285" i="561" s="1"/>
  <c r="E142" i="564"/>
  <c r="G154" i="561"/>
  <c r="E154" i="561" s="1"/>
  <c r="E146" i="561"/>
  <c r="D288" i="559"/>
  <c r="E288" i="559" s="1"/>
  <c r="E115" i="559"/>
  <c r="K154" i="563"/>
  <c r="I271" i="559"/>
  <c r="J271" i="559"/>
  <c r="G271" i="559"/>
  <c r="E271" i="559" s="1"/>
  <c r="K271" i="559"/>
  <c r="H271" i="559"/>
  <c r="E154" i="560"/>
  <c r="D286" i="560"/>
  <c r="G184" i="559"/>
  <c r="P193" i="8"/>
  <c r="BF193" i="8" s="1"/>
  <c r="P192" i="8"/>
  <c r="BF192" i="8" s="1"/>
  <c r="P187" i="8"/>
  <c r="BF187" i="8" s="1"/>
  <c r="P191" i="8"/>
  <c r="BF191" i="8" s="1"/>
  <c r="P186" i="8"/>
  <c r="BF186" i="8" s="1"/>
  <c r="BF286" i="8"/>
  <c r="P190" i="8"/>
  <c r="BF190" i="8" s="1"/>
  <c r="P185" i="8"/>
  <c r="BF185" i="8" s="1"/>
  <c r="P184" i="8"/>
  <c r="BF184" i="8" s="1"/>
  <c r="P194" i="8"/>
  <c r="BF194" i="8" s="1"/>
  <c r="J143" i="564"/>
  <c r="J286" i="564" s="1"/>
  <c r="J156" i="564"/>
  <c r="J285" i="564" s="1"/>
  <c r="I154" i="563"/>
  <c r="I156" i="563" s="1"/>
  <c r="I285" i="563" s="1"/>
  <c r="H253" i="8"/>
  <c r="H189" i="8"/>
  <c r="H188" i="8"/>
  <c r="H254" i="8"/>
  <c r="BD285" i="8"/>
  <c r="H146" i="560"/>
  <c r="H154" i="560" s="1"/>
  <c r="G146" i="560"/>
  <c r="G154" i="560" s="1"/>
  <c r="J146" i="560"/>
  <c r="J154" i="560" s="1"/>
  <c r="J286" i="560" s="1"/>
  <c r="K146" i="560"/>
  <c r="K154" i="560" s="1"/>
  <c r="I146" i="560"/>
  <c r="I154" i="560" s="1"/>
  <c r="I286" i="560" s="1"/>
  <c r="H156" i="560"/>
  <c r="H285" i="560" s="1"/>
  <c r="I195" i="8"/>
  <c r="I197" i="8" s="1"/>
  <c r="H270" i="562"/>
  <c r="J260" i="559"/>
  <c r="H184" i="559"/>
  <c r="E146" i="564"/>
  <c r="H143" i="559"/>
  <c r="E141" i="561"/>
  <c r="H143" i="564"/>
  <c r="H156" i="564"/>
  <c r="J115" i="559"/>
  <c r="BH286" i="8"/>
  <c r="E141" i="564"/>
  <c r="H154" i="563"/>
  <c r="H156" i="563" s="1"/>
  <c r="H285" i="563" s="1"/>
  <c r="BH285" i="8"/>
  <c r="E55" i="564"/>
  <c r="D264" i="562"/>
  <c r="J184" i="559"/>
  <c r="J264" i="8"/>
  <c r="I288" i="561"/>
  <c r="I273" i="561" s="1"/>
  <c r="J288" i="563"/>
  <c r="K143" i="564"/>
  <c r="K286" i="564" s="1"/>
  <c r="K156" i="564"/>
  <c r="K285" i="564" s="1"/>
  <c r="I255" i="8"/>
  <c r="I264" i="8" s="1"/>
  <c r="I267" i="8" s="1"/>
  <c r="I274" i="8" s="1"/>
  <c r="I289" i="8" s="1"/>
  <c r="B19" i="68" s="1"/>
  <c r="B10" i="68" s="1"/>
  <c r="C24" i="68" s="1"/>
  <c r="M36" i="68" s="1"/>
  <c r="H143" i="563"/>
  <c r="L184" i="8"/>
  <c r="L193" i="8"/>
  <c r="L190" i="8"/>
  <c r="BE190" i="8" s="1"/>
  <c r="L186" i="8"/>
  <c r="BE186" i="8" s="1"/>
  <c r="L194" i="8"/>
  <c r="BE194" i="8" s="1"/>
  <c r="L192" i="8"/>
  <c r="BE192" i="8" s="1"/>
  <c r="BE286" i="8"/>
  <c r="L185" i="8"/>
  <c r="L191" i="8"/>
  <c r="L187" i="8"/>
  <c r="BE187" i="8" s="1"/>
  <c r="I288" i="563"/>
  <c r="E287" i="564"/>
  <c r="H261" i="559"/>
  <c r="J261" i="559"/>
  <c r="J262" i="559" s="1"/>
  <c r="G261" i="559"/>
  <c r="E261" i="559" s="1"/>
  <c r="I261" i="559"/>
  <c r="K261" i="559"/>
  <c r="I27" i="281"/>
  <c r="E185" i="559"/>
  <c r="F185" i="559" a="1"/>
  <c r="F185" i="559" s="1"/>
  <c r="J185" i="559" s="1"/>
  <c r="K55" i="281"/>
  <c r="E190" i="559"/>
  <c r="F190" i="559" a="1"/>
  <c r="F190" i="559" s="1"/>
  <c r="E194" i="559"/>
  <c r="F194" i="559" a="1"/>
  <c r="F194" i="559" s="1"/>
  <c r="F193" i="559" a="1"/>
  <c r="F193" i="559" s="1"/>
  <c r="K193" i="559" s="1"/>
  <c r="E193" i="559"/>
  <c r="D13" i="281"/>
  <c r="E13" i="281" s="1"/>
  <c r="I54" i="281"/>
  <c r="H27" i="281"/>
  <c r="E186" i="559"/>
  <c r="F186" i="559" a="1"/>
  <c r="F186" i="559" s="1"/>
  <c r="E191" i="559"/>
  <c r="F191" i="559" a="1"/>
  <c r="F191" i="559" s="1"/>
  <c r="H54" i="281"/>
  <c r="F192" i="559" a="1"/>
  <c r="F192" i="559" s="1"/>
  <c r="E192" i="559"/>
  <c r="E187" i="559"/>
  <c r="F187" i="559" a="1"/>
  <c r="F187" i="559" s="1"/>
  <c r="I288" i="560"/>
  <c r="H288" i="8"/>
  <c r="BD115" i="8"/>
  <c r="L288" i="8"/>
  <c r="BE115" i="8"/>
  <c r="E154" i="564"/>
  <c r="G156" i="564"/>
  <c r="G286" i="564"/>
  <c r="K288" i="563"/>
  <c r="G113" i="561"/>
  <c r="E110" i="561"/>
  <c r="G288" i="563"/>
  <c r="I288" i="564"/>
  <c r="H288" i="560"/>
  <c r="H286" i="560"/>
  <c r="H186" i="560" s="1"/>
  <c r="H288" i="564"/>
  <c r="J56" i="281"/>
  <c r="G191" i="559"/>
  <c r="J288" i="562"/>
  <c r="J258" i="562" s="1"/>
  <c r="H15" i="281"/>
  <c r="H56" i="281"/>
  <c r="I56" i="281"/>
  <c r="I15" i="281"/>
  <c r="Z267" i="8"/>
  <c r="Z274" i="8" s="1"/>
  <c r="Z289" i="8" s="1"/>
  <c r="F20" i="68" s="1"/>
  <c r="F11" i="68" s="1"/>
  <c r="D28" i="68" s="1"/>
  <c r="M52" i="68" s="1"/>
  <c r="I288" i="562"/>
  <c r="I258" i="562" s="1"/>
  <c r="E154" i="562"/>
  <c r="G156" i="560"/>
  <c r="G285" i="560" s="1"/>
  <c r="H156" i="562"/>
  <c r="H285" i="562" s="1"/>
  <c r="H286" i="562"/>
  <c r="K54" i="281"/>
  <c r="K15" i="281"/>
  <c r="G185" i="559"/>
  <c r="K288" i="564"/>
  <c r="H185" i="559"/>
  <c r="G156" i="562"/>
  <c r="G286" i="562"/>
  <c r="H193" i="559"/>
  <c r="H194" i="560"/>
  <c r="H192" i="560"/>
  <c r="G192" i="560"/>
  <c r="J156" i="562"/>
  <c r="J285" i="562" s="1"/>
  <c r="J286" i="562"/>
  <c r="H184" i="560"/>
  <c r="H191" i="560"/>
  <c r="H187" i="560"/>
  <c r="G187" i="560"/>
  <c r="P255" i="8"/>
  <c r="J193" i="559"/>
  <c r="H185" i="560"/>
  <c r="E287" i="562"/>
  <c r="G110" i="562"/>
  <c r="J156" i="560"/>
  <c r="J285" i="560" s="1"/>
  <c r="G190" i="560"/>
  <c r="H190" i="560"/>
  <c r="H261" i="562"/>
  <c r="H260" i="562"/>
  <c r="H262" i="559"/>
  <c r="K262" i="559"/>
  <c r="I262" i="559"/>
  <c r="G259" i="563"/>
  <c r="M264" i="8"/>
  <c r="M267" i="8" s="1"/>
  <c r="M274" i="8" s="1"/>
  <c r="M289" i="8" s="1"/>
  <c r="C19" i="68" s="1"/>
  <c r="C10" i="68" s="1"/>
  <c r="C25" i="68" s="1"/>
  <c r="M37" i="68" s="1"/>
  <c r="H259" i="563"/>
  <c r="I259" i="563"/>
  <c r="G261" i="563"/>
  <c r="E261" i="563" s="1"/>
  <c r="J259" i="563"/>
  <c r="G260" i="563"/>
  <c r="H258" i="562"/>
  <c r="K258" i="562"/>
  <c r="I271" i="563"/>
  <c r="K271" i="563"/>
  <c r="K261" i="563"/>
  <c r="I261" i="563"/>
  <c r="H261" i="563"/>
  <c r="J261" i="563"/>
  <c r="I260" i="563"/>
  <c r="K260" i="563"/>
  <c r="H260" i="563"/>
  <c r="J260" i="563"/>
  <c r="E197" i="8"/>
  <c r="J271" i="563"/>
  <c r="G271" i="563"/>
  <c r="E271" i="563" s="1"/>
  <c r="H271" i="563"/>
  <c r="D264" i="563"/>
  <c r="W267" i="8"/>
  <c r="J74" i="63"/>
  <c r="D39" i="485"/>
  <c r="D40" i="485" s="1"/>
  <c r="I271" i="561"/>
  <c r="S274" i="8"/>
  <c r="I258" i="561"/>
  <c r="I259" i="562"/>
  <c r="K259" i="562"/>
  <c r="H259" i="562"/>
  <c r="I259" i="561"/>
  <c r="I270" i="561"/>
  <c r="I261" i="561"/>
  <c r="E264" i="8"/>
  <c r="G267" i="8"/>
  <c r="G274" i="6"/>
  <c r="E267" i="6"/>
  <c r="I74" i="63"/>
  <c r="H262" i="561"/>
  <c r="K74" i="63"/>
  <c r="I268" i="561"/>
  <c r="J268" i="563"/>
  <c r="G268" i="563"/>
  <c r="K268" i="563"/>
  <c r="I268" i="563"/>
  <c r="H268" i="563"/>
  <c r="K274" i="8"/>
  <c r="J262" i="561"/>
  <c r="K273" i="563"/>
  <c r="J273" i="563"/>
  <c r="I273" i="563"/>
  <c r="H273" i="563"/>
  <c r="G273" i="563"/>
  <c r="E273" i="563" s="1"/>
  <c r="I260" i="561"/>
  <c r="H273" i="562"/>
  <c r="I273" i="562"/>
  <c r="K273" i="562"/>
  <c r="H74" i="63"/>
  <c r="G288" i="564"/>
  <c r="K270" i="563"/>
  <c r="H270" i="563"/>
  <c r="J270" i="563"/>
  <c r="I270" i="563"/>
  <c r="G270" i="563"/>
  <c r="D190" i="562"/>
  <c r="D184" i="561"/>
  <c r="T186" i="8"/>
  <c r="D194" i="564"/>
  <c r="D186" i="564"/>
  <c r="D188" i="564"/>
  <c r="X191" i="8"/>
  <c r="X253" i="8"/>
  <c r="D254" i="560"/>
  <c r="D194" i="562"/>
  <c r="D194" i="561"/>
  <c r="T193" i="8"/>
  <c r="D185" i="564"/>
  <c r="D191" i="564"/>
  <c r="D254" i="564"/>
  <c r="X188" i="8"/>
  <c r="P259" i="8"/>
  <c r="P261" i="8"/>
  <c r="P270" i="8"/>
  <c r="P258" i="8"/>
  <c r="D193" i="562"/>
  <c r="T194" i="8"/>
  <c r="D192" i="564"/>
  <c r="D253" i="564"/>
  <c r="X194" i="8"/>
  <c r="D189" i="564"/>
  <c r="X192" i="8"/>
  <c r="D189" i="560"/>
  <c r="D186" i="562"/>
  <c r="D187" i="562"/>
  <c r="D190" i="561"/>
  <c r="T192" i="8"/>
  <c r="D193" i="564"/>
  <c r="X193" i="8"/>
  <c r="X254" i="8"/>
  <c r="K26" i="281"/>
  <c r="D185" i="562"/>
  <c r="T187" i="8"/>
  <c r="D253" i="560"/>
  <c r="D184" i="562"/>
  <c r="D192" i="561"/>
  <c r="T190" i="8"/>
  <c r="D187" i="564"/>
  <c r="J31" i="281"/>
  <c r="X186" i="8"/>
  <c r="X189" i="8"/>
  <c r="P260" i="8"/>
  <c r="P268" i="8"/>
  <c r="I31" i="281"/>
  <c r="D193" i="561"/>
  <c r="G31" i="281"/>
  <c r="D188" i="560"/>
  <c r="D191" i="562"/>
  <c r="D187" i="561"/>
  <c r="T184" i="8"/>
  <c r="T191" i="8"/>
  <c r="D190" i="564"/>
  <c r="X190" i="8"/>
  <c r="X185" i="8"/>
  <c r="D191" i="561"/>
  <c r="D185" i="561"/>
  <c r="D184" i="564"/>
  <c r="P273" i="8"/>
  <c r="H31" i="281"/>
  <c r="G12" i="281"/>
  <c r="D192" i="562"/>
  <c r="D186" i="561"/>
  <c r="T185" i="8"/>
  <c r="X184" i="8"/>
  <c r="X187" i="8"/>
  <c r="P271" i="8"/>
  <c r="BH187" i="8" l="1"/>
  <c r="X195" i="8"/>
  <c r="BH184" i="8"/>
  <c r="BG185" i="8"/>
  <c r="F186" i="561" a="1"/>
  <c r="F186" i="561" s="1"/>
  <c r="F192" i="562" a="1"/>
  <c r="F192" i="562" s="1"/>
  <c r="G54" i="281"/>
  <c r="H33" i="281"/>
  <c r="H55" i="281"/>
  <c r="F184" i="564" a="1"/>
  <c r="F184" i="564" s="1"/>
  <c r="D195" i="564"/>
  <c r="D197" i="564" s="1"/>
  <c r="F185" i="561" a="1"/>
  <c r="F185" i="561" s="1"/>
  <c r="F191" i="561" a="1"/>
  <c r="F191" i="561" s="1"/>
  <c r="BH185" i="8"/>
  <c r="BH190" i="8"/>
  <c r="F190" i="564" a="1"/>
  <c r="F190" i="564" s="1"/>
  <c r="BG191" i="8"/>
  <c r="BG184" i="8"/>
  <c r="T195" i="8"/>
  <c r="F187" i="561" a="1"/>
  <c r="F187" i="561" s="1"/>
  <c r="F191" i="562" a="1"/>
  <c r="F191" i="562" s="1"/>
  <c r="D195" i="560"/>
  <c r="D197" i="560" s="1"/>
  <c r="F188" i="560" a="1"/>
  <c r="F188" i="560" s="1"/>
  <c r="D267" i="560"/>
  <c r="D274" i="560" s="1"/>
  <c r="D289" i="560" s="1"/>
  <c r="G33" i="281"/>
  <c r="D31" i="281"/>
  <c r="G55" i="281"/>
  <c r="F193" i="561" a="1"/>
  <c r="F193" i="561" s="1"/>
  <c r="I33" i="281"/>
  <c r="I55" i="281"/>
  <c r="BH189" i="8"/>
  <c r="BH186" i="8"/>
  <c r="J33" i="281"/>
  <c r="J55" i="281"/>
  <c r="F187" i="564" a="1"/>
  <c r="F187" i="564" s="1"/>
  <c r="BG190" i="8"/>
  <c r="F192" i="561" a="1"/>
  <c r="F192" i="561" s="1"/>
  <c r="F184" i="562" a="1"/>
  <c r="F184" i="562" s="1"/>
  <c r="D195" i="562"/>
  <c r="D197" i="562" s="1"/>
  <c r="F253" i="560" a="1"/>
  <c r="F253" i="560" s="1"/>
  <c r="D255" i="560"/>
  <c r="D264" i="560" s="1"/>
  <c r="BG187" i="8"/>
  <c r="F185" i="562" a="1"/>
  <c r="F185" i="562" s="1"/>
  <c r="K27" i="281"/>
  <c r="K56" i="281"/>
  <c r="K57" i="281" s="1"/>
  <c r="D26" i="281"/>
  <c r="BH254" i="8"/>
  <c r="BH193" i="8"/>
  <c r="F193" i="564" a="1"/>
  <c r="F193" i="564" s="1"/>
  <c r="BG192" i="8"/>
  <c r="F190" i="561" a="1"/>
  <c r="F190" i="561" s="1"/>
  <c r="F187" i="562" a="1"/>
  <c r="F187" i="562" s="1"/>
  <c r="H187" i="562" s="1"/>
  <c r="F186" i="562" a="1"/>
  <c r="F186" i="562" s="1"/>
  <c r="F189" i="560" a="1"/>
  <c r="F189" i="560" s="1"/>
  <c r="BH192" i="8"/>
  <c r="F189" i="564" a="1"/>
  <c r="F189" i="564" s="1"/>
  <c r="BH194" i="8"/>
  <c r="F253" i="564" a="1"/>
  <c r="F253" i="564" s="1"/>
  <c r="D255" i="564"/>
  <c r="F192" i="564" a="1"/>
  <c r="F192" i="564" s="1"/>
  <c r="BG194" i="8"/>
  <c r="F193" i="562" a="1"/>
  <c r="F193" i="562" s="1"/>
  <c r="BH188" i="8"/>
  <c r="F254" i="564" a="1"/>
  <c r="F254" i="564" s="1"/>
  <c r="F191" i="564" a="1"/>
  <c r="F191" i="564" s="1"/>
  <c r="F185" i="564" a="1"/>
  <c r="F185" i="564" s="1"/>
  <c r="BG193" i="8"/>
  <c r="F194" i="561" a="1"/>
  <c r="F194" i="561" s="1"/>
  <c r="F194" i="562" a="1"/>
  <c r="F194" i="562" s="1"/>
  <c r="F254" i="560" a="1"/>
  <c r="F254" i="560" s="1"/>
  <c r="BH253" i="8"/>
  <c r="X255" i="8"/>
  <c r="BH255" i="8" s="1"/>
  <c r="BH191" i="8"/>
  <c r="F188" i="564" a="1"/>
  <c r="F188" i="564" s="1"/>
  <c r="F186" i="564" a="1"/>
  <c r="F186" i="564" s="1"/>
  <c r="F194" i="564" a="1"/>
  <c r="F194" i="564" s="1"/>
  <c r="BG186" i="8"/>
  <c r="F184" i="561" a="1"/>
  <c r="F184" i="561" s="1"/>
  <c r="D195" i="561"/>
  <c r="D197" i="561" s="1"/>
  <c r="D267" i="561" s="1"/>
  <c r="D274" i="561" s="1"/>
  <c r="F190" i="562" a="1"/>
  <c r="F190" i="562" s="1"/>
  <c r="I191" i="560"/>
  <c r="I187" i="560"/>
  <c r="I192" i="560"/>
  <c r="I184" i="560"/>
  <c r="I193" i="560"/>
  <c r="I185" i="560"/>
  <c r="I190" i="560"/>
  <c r="I194" i="560"/>
  <c r="I186" i="560"/>
  <c r="D27" i="68"/>
  <c r="M51" i="68" s="1"/>
  <c r="J192" i="560"/>
  <c r="J191" i="560"/>
  <c r="J194" i="560"/>
  <c r="E194" i="560" s="1"/>
  <c r="J190" i="560"/>
  <c r="J184" i="560"/>
  <c r="J193" i="560"/>
  <c r="J187" i="560"/>
  <c r="J186" i="560"/>
  <c r="J185" i="560"/>
  <c r="E156" i="563"/>
  <c r="G262" i="559"/>
  <c r="E262" i="559" s="1"/>
  <c r="G254" i="560"/>
  <c r="H57" i="281"/>
  <c r="J286" i="563"/>
  <c r="Q188" i="8"/>
  <c r="Q253" i="8"/>
  <c r="Q254" i="8"/>
  <c r="BF254" i="8" s="1"/>
  <c r="Q189" i="8"/>
  <c r="BF189" i="8" s="1"/>
  <c r="BF285" i="8"/>
  <c r="H288" i="559"/>
  <c r="J184" i="563"/>
  <c r="H184" i="563"/>
  <c r="K184" i="563"/>
  <c r="I184" i="563"/>
  <c r="G184" i="563"/>
  <c r="K188" i="563"/>
  <c r="I188" i="563"/>
  <c r="H188" i="563"/>
  <c r="J188" i="563"/>
  <c r="G185" i="563"/>
  <c r="H185" i="563"/>
  <c r="I185" i="563"/>
  <c r="J185" i="563"/>
  <c r="K185" i="563"/>
  <c r="K189" i="562"/>
  <c r="I189" i="562"/>
  <c r="H195" i="8"/>
  <c r="BD184" i="8"/>
  <c r="K192" i="560"/>
  <c r="E192" i="560" s="1"/>
  <c r="BE193" i="8"/>
  <c r="I286" i="563"/>
  <c r="BD190" i="8"/>
  <c r="G286" i="563"/>
  <c r="E286" i="563" s="1"/>
  <c r="R195" i="8"/>
  <c r="L253" i="8"/>
  <c r="L254" i="8"/>
  <c r="BE254" i="8" s="1"/>
  <c r="BE285" i="8"/>
  <c r="L188" i="8"/>
  <c r="BE188" i="8" s="1"/>
  <c r="L189" i="8"/>
  <c r="BE189" i="8" s="1"/>
  <c r="J194" i="563"/>
  <c r="H194" i="563"/>
  <c r="K194" i="563"/>
  <c r="I194" i="563"/>
  <c r="G194" i="563"/>
  <c r="G288" i="559"/>
  <c r="K193" i="560"/>
  <c r="K184" i="560"/>
  <c r="P195" i="8"/>
  <c r="I57" i="281"/>
  <c r="BG285" i="8"/>
  <c r="I288" i="559"/>
  <c r="I254" i="562"/>
  <c r="K254" i="562"/>
  <c r="K188" i="562"/>
  <c r="I188" i="562"/>
  <c r="I187" i="563"/>
  <c r="G187" i="563"/>
  <c r="K187" i="563"/>
  <c r="J187" i="563"/>
  <c r="H187" i="563"/>
  <c r="K187" i="560"/>
  <c r="G184" i="560"/>
  <c r="D267" i="563"/>
  <c r="H193" i="560"/>
  <c r="G186" i="560"/>
  <c r="K191" i="560"/>
  <c r="G194" i="560"/>
  <c r="K185" i="559"/>
  <c r="Y267" i="8"/>
  <c r="Y274" i="8" s="1"/>
  <c r="Y289" i="8" s="1"/>
  <c r="F19" i="68" s="1"/>
  <c r="F10" i="68" s="1"/>
  <c r="BE191" i="8"/>
  <c r="BE184" i="8"/>
  <c r="L195" i="8"/>
  <c r="J288" i="559"/>
  <c r="I156" i="561"/>
  <c r="I285" i="561" s="1"/>
  <c r="I188" i="561" s="1"/>
  <c r="BD187" i="8"/>
  <c r="J195" i="8"/>
  <c r="J197" i="8" s="1"/>
  <c r="R255" i="8"/>
  <c r="R264" i="8" s="1"/>
  <c r="G285" i="563"/>
  <c r="G190" i="563"/>
  <c r="J190" i="563"/>
  <c r="H190" i="563"/>
  <c r="K190" i="563"/>
  <c r="I190" i="563"/>
  <c r="I253" i="561"/>
  <c r="H253" i="561"/>
  <c r="H255" i="561" s="1"/>
  <c r="J253" i="561"/>
  <c r="G192" i="563"/>
  <c r="I192" i="563"/>
  <c r="H192" i="563"/>
  <c r="J192" i="563"/>
  <c r="K192" i="563"/>
  <c r="H286" i="559"/>
  <c r="H156" i="559"/>
  <c r="K258" i="561"/>
  <c r="K262" i="561" s="1"/>
  <c r="K273" i="561"/>
  <c r="K259" i="561"/>
  <c r="K270" i="561"/>
  <c r="K271" i="561"/>
  <c r="K261" i="561"/>
  <c r="K260" i="561"/>
  <c r="K268" i="561"/>
  <c r="G286" i="561"/>
  <c r="E286" i="561" s="1"/>
  <c r="E143" i="561"/>
  <c r="I156" i="560"/>
  <c r="I285" i="560" s="1"/>
  <c r="I254" i="560" s="1"/>
  <c r="K288" i="560"/>
  <c r="K188" i="561"/>
  <c r="J188" i="561"/>
  <c r="H188" i="561"/>
  <c r="K185" i="560"/>
  <c r="E286" i="560"/>
  <c r="G193" i="559"/>
  <c r="BE185" i="8"/>
  <c r="BD193" i="8"/>
  <c r="K286" i="563"/>
  <c r="I189" i="561"/>
  <c r="J189" i="561"/>
  <c r="H189" i="561"/>
  <c r="K189" i="561"/>
  <c r="I189" i="563"/>
  <c r="K189" i="563"/>
  <c r="J189" i="563"/>
  <c r="H189" i="563"/>
  <c r="J254" i="563"/>
  <c r="I254" i="563"/>
  <c r="K254" i="563"/>
  <c r="H254" i="563"/>
  <c r="BD189" i="8"/>
  <c r="BD253" i="8"/>
  <c r="H255" i="8"/>
  <c r="BD255" i="8" s="1"/>
  <c r="BD192" i="8"/>
  <c r="K156" i="560"/>
  <c r="K285" i="560" s="1"/>
  <c r="K193" i="563"/>
  <c r="H193" i="563"/>
  <c r="J193" i="563"/>
  <c r="I193" i="563"/>
  <c r="G193" i="563"/>
  <c r="G193" i="560"/>
  <c r="E143" i="562"/>
  <c r="I193" i="559"/>
  <c r="G191" i="560"/>
  <c r="K190" i="560"/>
  <c r="K186" i="560"/>
  <c r="H286" i="563"/>
  <c r="H286" i="564"/>
  <c r="E286" i="564" s="1"/>
  <c r="H285" i="564"/>
  <c r="BD254" i="8"/>
  <c r="E143" i="564"/>
  <c r="BD191" i="8"/>
  <c r="BD185" i="8"/>
  <c r="G156" i="561"/>
  <c r="E156" i="561" s="1"/>
  <c r="J115" i="564"/>
  <c r="E113" i="564"/>
  <c r="K156" i="561"/>
  <c r="K285" i="561" s="1"/>
  <c r="K253" i="561" s="1"/>
  <c r="I258" i="560"/>
  <c r="H258" i="560"/>
  <c r="H262" i="560" s="1"/>
  <c r="J258" i="560"/>
  <c r="J262" i="560" s="1"/>
  <c r="K258" i="560"/>
  <c r="K262" i="560" s="1"/>
  <c r="G258" i="560"/>
  <c r="G262" i="560" s="1"/>
  <c r="E262" i="560" s="1"/>
  <c r="I253" i="562"/>
  <c r="K253" i="562"/>
  <c r="K255" i="562" s="1"/>
  <c r="K254" i="561"/>
  <c r="J254" i="561"/>
  <c r="H254" i="561"/>
  <c r="J267" i="8"/>
  <c r="J274" i="8" s="1"/>
  <c r="J289" i="8" s="1"/>
  <c r="B20" i="68" s="1"/>
  <c r="B11" i="68" s="1"/>
  <c r="D24" i="68" s="1"/>
  <c r="M48" i="68" s="1"/>
  <c r="H254" i="560"/>
  <c r="BD188" i="8"/>
  <c r="BD186" i="8"/>
  <c r="BD194" i="8"/>
  <c r="BH115" i="8"/>
  <c r="X288" i="8"/>
  <c r="N195" i="8"/>
  <c r="N197" i="8" s="1"/>
  <c r="I262" i="560"/>
  <c r="K253" i="563"/>
  <c r="I253" i="563"/>
  <c r="I255" i="563" s="1"/>
  <c r="H253" i="563"/>
  <c r="J253" i="563"/>
  <c r="I186" i="563"/>
  <c r="J186" i="563"/>
  <c r="K186" i="563"/>
  <c r="H186" i="563"/>
  <c r="G186" i="563"/>
  <c r="J191" i="563"/>
  <c r="H191" i="563"/>
  <c r="K191" i="563"/>
  <c r="I191" i="563"/>
  <c r="G191" i="563"/>
  <c r="H192" i="559"/>
  <c r="J192" i="559"/>
  <c r="K192" i="559"/>
  <c r="I192" i="559"/>
  <c r="G192" i="559"/>
  <c r="I190" i="559"/>
  <c r="G190" i="559"/>
  <c r="J190" i="559"/>
  <c r="H190" i="559"/>
  <c r="K190" i="559"/>
  <c r="L268" i="8"/>
  <c r="BE268" i="8" s="1"/>
  <c r="L273" i="8"/>
  <c r="BE273" i="8" s="1"/>
  <c r="L270" i="8"/>
  <c r="BE270" i="8" s="1"/>
  <c r="L271" i="8"/>
  <c r="BE271" i="8" s="1"/>
  <c r="L261" i="8"/>
  <c r="BE261" i="8" s="1"/>
  <c r="L260" i="8"/>
  <c r="BE260" i="8" s="1"/>
  <c r="L259" i="8"/>
  <c r="BE259" i="8" s="1"/>
  <c r="L258" i="8"/>
  <c r="K191" i="559"/>
  <c r="H191" i="559"/>
  <c r="J191" i="559"/>
  <c r="I191" i="559"/>
  <c r="G115" i="561"/>
  <c r="E113" i="561"/>
  <c r="H260" i="8"/>
  <c r="H268" i="8"/>
  <c r="H273" i="8"/>
  <c r="H261" i="8"/>
  <c r="H258" i="8"/>
  <c r="H259" i="8"/>
  <c r="H271" i="8"/>
  <c r="H270" i="8"/>
  <c r="K186" i="559"/>
  <c r="G186" i="559"/>
  <c r="J186" i="559"/>
  <c r="H186" i="559"/>
  <c r="I186" i="559"/>
  <c r="G192" i="564"/>
  <c r="G185" i="564"/>
  <c r="G194" i="564"/>
  <c r="G191" i="564"/>
  <c r="G190" i="564"/>
  <c r="G186" i="564"/>
  <c r="G187" i="564"/>
  <c r="G193" i="564"/>
  <c r="G184" i="564"/>
  <c r="J187" i="559"/>
  <c r="K187" i="559"/>
  <c r="H187" i="559"/>
  <c r="G187" i="559"/>
  <c r="I187" i="559"/>
  <c r="G285" i="564"/>
  <c r="E156" i="564"/>
  <c r="E26" i="281"/>
  <c r="D27" i="281"/>
  <c r="E27" i="281" s="1"/>
  <c r="I194" i="559"/>
  <c r="J194" i="559"/>
  <c r="G194" i="559"/>
  <c r="K194" i="559"/>
  <c r="H194" i="559"/>
  <c r="I185" i="559"/>
  <c r="J259" i="562"/>
  <c r="J262" i="562" s="1"/>
  <c r="J273" i="562"/>
  <c r="G189" i="560"/>
  <c r="G253" i="560"/>
  <c r="G255" i="560" s="1"/>
  <c r="G188" i="560"/>
  <c r="J261" i="562"/>
  <c r="J271" i="562"/>
  <c r="J268" i="562"/>
  <c r="J270" i="562"/>
  <c r="J260" i="562"/>
  <c r="I261" i="562"/>
  <c r="I268" i="562"/>
  <c r="I270" i="562"/>
  <c r="I271" i="562"/>
  <c r="I260" i="562"/>
  <c r="E191" i="560"/>
  <c r="H185" i="562"/>
  <c r="H190" i="562"/>
  <c r="H192" i="562"/>
  <c r="H191" i="562"/>
  <c r="H186" i="562"/>
  <c r="H193" i="562"/>
  <c r="H194" i="562"/>
  <c r="H253" i="562"/>
  <c r="H254" i="562"/>
  <c r="H188" i="562"/>
  <c r="H189" i="562"/>
  <c r="BF270" i="8"/>
  <c r="BF261" i="8"/>
  <c r="P262" i="8"/>
  <c r="BF262" i="8" s="1"/>
  <c r="BF258" i="8"/>
  <c r="BF273" i="8"/>
  <c r="BF271" i="8"/>
  <c r="BF268" i="8"/>
  <c r="BF260" i="8"/>
  <c r="BF259" i="8"/>
  <c r="E184" i="560"/>
  <c r="E286" i="562"/>
  <c r="G190" i="562"/>
  <c r="G187" i="562"/>
  <c r="G192" i="562"/>
  <c r="G193" i="562"/>
  <c r="G185" i="562"/>
  <c r="G186" i="562"/>
  <c r="G184" i="562"/>
  <c r="G191" i="562"/>
  <c r="G194" i="562"/>
  <c r="E187" i="560"/>
  <c r="J253" i="560"/>
  <c r="J189" i="560"/>
  <c r="J188" i="560"/>
  <c r="J254" i="560"/>
  <c r="E185" i="560"/>
  <c r="G285" i="562"/>
  <c r="E156" i="562"/>
  <c r="E190" i="560"/>
  <c r="G113" i="562"/>
  <c r="E113" i="562" s="1"/>
  <c r="E110" i="562"/>
  <c r="J191" i="562"/>
  <c r="J190" i="562"/>
  <c r="J186" i="562"/>
  <c r="J193" i="562"/>
  <c r="J192" i="562"/>
  <c r="J184" i="562"/>
  <c r="J185" i="562"/>
  <c r="J194" i="562"/>
  <c r="J189" i="562"/>
  <c r="J188" i="562"/>
  <c r="J254" i="562"/>
  <c r="J253" i="562"/>
  <c r="E193" i="560"/>
  <c r="E186" i="560"/>
  <c r="P197" i="8"/>
  <c r="K262" i="563"/>
  <c r="G262" i="563"/>
  <c r="H262" i="563"/>
  <c r="I262" i="563"/>
  <c r="I264" i="563" s="1"/>
  <c r="H262" i="562"/>
  <c r="J262" i="563"/>
  <c r="I262" i="561"/>
  <c r="G289" i="6"/>
  <c r="E274" i="6"/>
  <c r="W274" i="8"/>
  <c r="K262" i="562"/>
  <c r="K264" i="562" s="1"/>
  <c r="S289" i="8"/>
  <c r="D274" i="563"/>
  <c r="K289" i="8"/>
  <c r="G274" i="8"/>
  <c r="E267" i="8"/>
  <c r="T271" i="8"/>
  <c r="B3" i="390"/>
  <c r="D261" i="564"/>
  <c r="T259" i="8"/>
  <c r="D268" i="564"/>
  <c r="D259" i="564"/>
  <c r="T261" i="8"/>
  <c r="E23" i="68"/>
  <c r="T258" i="8"/>
  <c r="J12" i="281"/>
  <c r="D273" i="564"/>
  <c r="G20" i="281"/>
  <c r="D270" i="564"/>
  <c r="T270" i="8"/>
  <c r="U188" i="8"/>
  <c r="T268" i="8"/>
  <c r="U254" i="8"/>
  <c r="U189" i="8"/>
  <c r="T260" i="8"/>
  <c r="D271" i="564"/>
  <c r="U253" i="8"/>
  <c r="D260" i="564"/>
  <c r="T273" i="8"/>
  <c r="D258" i="564"/>
  <c r="BG273" i="8" l="1"/>
  <c r="U255" i="8"/>
  <c r="BG255" i="8" s="1"/>
  <c r="BG253" i="8"/>
  <c r="BG260" i="8"/>
  <c r="BG189" i="8"/>
  <c r="BG254" i="8"/>
  <c r="BG268" i="8"/>
  <c r="U195" i="8"/>
  <c r="U197" i="8" s="1"/>
  <c r="BG188" i="8"/>
  <c r="BG270" i="8"/>
  <c r="J54" i="281"/>
  <c r="J15" i="281"/>
  <c r="D12" i="281"/>
  <c r="E12" i="281" s="1"/>
  <c r="T262" i="8"/>
  <c r="BG262" i="8" s="1"/>
  <c r="BG258" i="8"/>
  <c r="T264" i="8"/>
  <c r="BG261" i="8"/>
  <c r="BG259" i="8"/>
  <c r="BG271" i="8"/>
  <c r="K255" i="561"/>
  <c r="K264" i="561"/>
  <c r="J194" i="561"/>
  <c r="G194" i="561"/>
  <c r="E194" i="561" s="1"/>
  <c r="H194" i="561"/>
  <c r="K194" i="561"/>
  <c r="I194" i="561"/>
  <c r="BG195" i="8"/>
  <c r="H285" i="559"/>
  <c r="E156" i="559"/>
  <c r="I195" i="563"/>
  <c r="I197" i="563" s="1"/>
  <c r="K184" i="562"/>
  <c r="I184" i="562"/>
  <c r="J185" i="561"/>
  <c r="K185" i="561"/>
  <c r="I185" i="561"/>
  <c r="G185" i="561"/>
  <c r="H185" i="561"/>
  <c r="K192" i="562"/>
  <c r="I192" i="562"/>
  <c r="E192" i="562" s="1"/>
  <c r="J255" i="561"/>
  <c r="K188" i="564"/>
  <c r="J188" i="564"/>
  <c r="I188" i="564"/>
  <c r="H188" i="564"/>
  <c r="K192" i="564"/>
  <c r="H192" i="564"/>
  <c r="J192" i="564"/>
  <c r="I192" i="564"/>
  <c r="K187" i="562"/>
  <c r="I187" i="562"/>
  <c r="J187" i="562"/>
  <c r="J255" i="563"/>
  <c r="J264" i="563" s="1"/>
  <c r="G189" i="563"/>
  <c r="E285" i="563"/>
  <c r="G254" i="563"/>
  <c r="E254" i="563" s="1"/>
  <c r="G188" i="563"/>
  <c r="E188" i="563" s="1"/>
  <c r="G253" i="563"/>
  <c r="Q255" i="8"/>
  <c r="BF253" i="8"/>
  <c r="H264" i="561"/>
  <c r="G195" i="560"/>
  <c r="H255" i="563"/>
  <c r="H264" i="563" s="1"/>
  <c r="H267" i="563" s="1"/>
  <c r="H274" i="563" s="1"/>
  <c r="H289" i="563" s="1"/>
  <c r="I254" i="561"/>
  <c r="C28" i="68"/>
  <c r="M40" i="68" s="1"/>
  <c r="BE253" i="8"/>
  <c r="L255" i="8"/>
  <c r="BE255" i="8" s="1"/>
  <c r="K195" i="563"/>
  <c r="K197" i="563" s="1"/>
  <c r="Q195" i="8"/>
  <c r="BF188" i="8"/>
  <c r="J185" i="564"/>
  <c r="H185" i="564"/>
  <c r="K185" i="564"/>
  <c r="I185" i="564"/>
  <c r="J253" i="564"/>
  <c r="K253" i="564"/>
  <c r="I253" i="564"/>
  <c r="I255" i="564" s="1"/>
  <c r="H253" i="564"/>
  <c r="J190" i="561"/>
  <c r="K190" i="561"/>
  <c r="H190" i="561"/>
  <c r="I190" i="561"/>
  <c r="G190" i="561"/>
  <c r="I185" i="562"/>
  <c r="K185" i="562"/>
  <c r="I188" i="560"/>
  <c r="K188" i="560"/>
  <c r="H188" i="560"/>
  <c r="H195" i="560" s="1"/>
  <c r="H197" i="560" s="1"/>
  <c r="R197" i="8"/>
  <c r="R267" i="8"/>
  <c r="R274" i="8" s="1"/>
  <c r="R289" i="8" s="1"/>
  <c r="D20" i="68" s="1"/>
  <c r="D11" i="68" s="1"/>
  <c r="D26" i="68" s="1"/>
  <c r="M50" i="68" s="1"/>
  <c r="H197" i="8"/>
  <c r="BD197" i="8" s="1"/>
  <c r="BD195" i="8"/>
  <c r="H195" i="563"/>
  <c r="H197" i="563" s="1"/>
  <c r="H191" i="564"/>
  <c r="E191" i="564" s="1"/>
  <c r="K191" i="564"/>
  <c r="J191" i="564"/>
  <c r="I191" i="564"/>
  <c r="G192" i="561"/>
  <c r="I192" i="561"/>
  <c r="H192" i="561"/>
  <c r="J192" i="561"/>
  <c r="K192" i="561"/>
  <c r="H190" i="564"/>
  <c r="J190" i="564"/>
  <c r="I190" i="564"/>
  <c r="K190" i="564"/>
  <c r="I186" i="561"/>
  <c r="H186" i="561"/>
  <c r="K186" i="561"/>
  <c r="G186" i="561"/>
  <c r="E186" i="561" s="1"/>
  <c r="J186" i="561"/>
  <c r="J264" i="561"/>
  <c r="T267" i="8"/>
  <c r="I27" i="68"/>
  <c r="H184" i="562"/>
  <c r="E190" i="564"/>
  <c r="K255" i="563"/>
  <c r="K264" i="563" s="1"/>
  <c r="K267" i="563" s="1"/>
  <c r="K274" i="563" s="1"/>
  <c r="I255" i="562"/>
  <c r="J288" i="564"/>
  <c r="E288" i="564" s="1"/>
  <c r="E115" i="564"/>
  <c r="E285" i="560"/>
  <c r="J195" i="563"/>
  <c r="J197" i="563" s="1"/>
  <c r="H184" i="561"/>
  <c r="I184" i="561"/>
  <c r="K184" i="561"/>
  <c r="G184" i="561"/>
  <c r="J184" i="561"/>
  <c r="J254" i="564"/>
  <c r="K254" i="564"/>
  <c r="I254" i="564"/>
  <c r="H254" i="564"/>
  <c r="J189" i="564"/>
  <c r="K189" i="564"/>
  <c r="I189" i="564"/>
  <c r="H189" i="564"/>
  <c r="H193" i="564"/>
  <c r="E193" i="564" s="1"/>
  <c r="K193" i="564"/>
  <c r="I193" i="564"/>
  <c r="J193" i="564"/>
  <c r="K191" i="562"/>
  <c r="I191" i="562"/>
  <c r="H184" i="564"/>
  <c r="K184" i="564"/>
  <c r="I184" i="564"/>
  <c r="J184" i="564"/>
  <c r="N267" i="8"/>
  <c r="N274" i="8" s="1"/>
  <c r="N289" i="8" s="1"/>
  <c r="C20" i="68" s="1"/>
  <c r="C11" i="68" s="1"/>
  <c r="D25" i="68" s="1"/>
  <c r="K254" i="560"/>
  <c r="E254" i="560" s="1"/>
  <c r="I253" i="560"/>
  <c r="I255" i="560" s="1"/>
  <c r="I264" i="560" s="1"/>
  <c r="K253" i="560"/>
  <c r="H253" i="560"/>
  <c r="H255" i="560" s="1"/>
  <c r="H264" i="560" s="1"/>
  <c r="J187" i="564"/>
  <c r="H187" i="564"/>
  <c r="I187" i="564"/>
  <c r="K187" i="564"/>
  <c r="K193" i="561"/>
  <c r="H193" i="561"/>
  <c r="G193" i="561"/>
  <c r="J193" i="561"/>
  <c r="I193" i="561"/>
  <c r="I33" i="68"/>
  <c r="L33" i="68" s="1"/>
  <c r="K194" i="564"/>
  <c r="J194" i="564"/>
  <c r="I194" i="564"/>
  <c r="H194" i="564"/>
  <c r="K194" i="562"/>
  <c r="I194" i="562"/>
  <c r="E194" i="562" s="1"/>
  <c r="I193" i="562"/>
  <c r="K193" i="562"/>
  <c r="I189" i="560"/>
  <c r="I195" i="560" s="1"/>
  <c r="I197" i="560" s="1"/>
  <c r="K189" i="560"/>
  <c r="E189" i="560" s="1"/>
  <c r="H189" i="560"/>
  <c r="D267" i="562"/>
  <c r="D274" i="562" s="1"/>
  <c r="D55" i="281"/>
  <c r="E55" i="281" s="1"/>
  <c r="I187" i="561"/>
  <c r="J187" i="561"/>
  <c r="G187" i="561"/>
  <c r="H187" i="561"/>
  <c r="K187" i="561"/>
  <c r="X197" i="8"/>
  <c r="BH197" i="8" s="1"/>
  <c r="BH195" i="8"/>
  <c r="E188" i="560"/>
  <c r="E185" i="564"/>
  <c r="G285" i="561"/>
  <c r="L197" i="8"/>
  <c r="BE197" i="8" s="1"/>
  <c r="BE195" i="8"/>
  <c r="K190" i="562"/>
  <c r="E190" i="562" s="1"/>
  <c r="I190" i="562"/>
  <c r="J186" i="564"/>
  <c r="I186" i="564"/>
  <c r="K186" i="564"/>
  <c r="H186" i="564"/>
  <c r="E186" i="564" s="1"/>
  <c r="K186" i="562"/>
  <c r="I186" i="562"/>
  <c r="D33" i="281"/>
  <c r="E33" i="281" s="1"/>
  <c r="E31" i="281"/>
  <c r="T197" i="8"/>
  <c r="BG197" i="8" s="1"/>
  <c r="G191" i="561"/>
  <c r="I191" i="561"/>
  <c r="J191" i="561"/>
  <c r="K191" i="561"/>
  <c r="H191" i="561"/>
  <c r="F273" i="564" a="1"/>
  <c r="F273" i="564" s="1"/>
  <c r="F268" i="564" a="1"/>
  <c r="F268" i="564" s="1"/>
  <c r="F260" i="564" a="1"/>
  <c r="F260" i="564" s="1"/>
  <c r="F270" i="564" a="1"/>
  <c r="F270" i="564" s="1"/>
  <c r="F271" i="564" a="1"/>
  <c r="F271" i="564" s="1"/>
  <c r="D20" i="281"/>
  <c r="G21" i="281"/>
  <c r="F259" i="564" a="1"/>
  <c r="F259" i="564" s="1"/>
  <c r="F258" i="564" a="1"/>
  <c r="F258" i="564" s="1"/>
  <c r="D262" i="564"/>
  <c r="D264" i="564" s="1"/>
  <c r="D267" i="564"/>
  <c r="D274" i="564" s="1"/>
  <c r="F261" i="564" a="1"/>
  <c r="F261" i="564" s="1"/>
  <c r="BD273" i="8"/>
  <c r="G254" i="564"/>
  <c r="G189" i="564"/>
  <c r="G188" i="564"/>
  <c r="G195" i="564" s="1"/>
  <c r="G253" i="564"/>
  <c r="E285" i="564"/>
  <c r="BD268" i="8"/>
  <c r="BD260" i="8"/>
  <c r="L262" i="8"/>
  <c r="BE262" i="8" s="1"/>
  <c r="BE258" i="8"/>
  <c r="BD270" i="8"/>
  <c r="E184" i="564"/>
  <c r="BD271" i="8"/>
  <c r="G288" i="561"/>
  <c r="E115" i="561"/>
  <c r="BD259" i="8"/>
  <c r="H262" i="8"/>
  <c r="BD258" i="8"/>
  <c r="BD261" i="8"/>
  <c r="I262" i="562"/>
  <c r="I264" i="562" s="1"/>
  <c r="I267" i="560"/>
  <c r="I274" i="560" s="1"/>
  <c r="I289" i="560" s="1"/>
  <c r="T274" i="8"/>
  <c r="H255" i="562"/>
  <c r="H264" i="562" s="1"/>
  <c r="J195" i="560"/>
  <c r="J197" i="560" s="1"/>
  <c r="H195" i="562"/>
  <c r="H197" i="562" s="1"/>
  <c r="G115" i="562"/>
  <c r="E115" i="562" s="1"/>
  <c r="E185" i="562"/>
  <c r="P264" i="8"/>
  <c r="G264" i="560"/>
  <c r="G197" i="560"/>
  <c r="J255" i="562"/>
  <c r="J264" i="562" s="1"/>
  <c r="J255" i="560"/>
  <c r="J264" i="560" s="1"/>
  <c r="E193" i="562"/>
  <c r="E187" i="562"/>
  <c r="G189" i="562"/>
  <c r="E189" i="562" s="1"/>
  <c r="G253" i="562"/>
  <c r="G188" i="562"/>
  <c r="E285" i="562"/>
  <c r="G254" i="562"/>
  <c r="E254" i="562" s="1"/>
  <c r="E191" i="562"/>
  <c r="H267" i="560"/>
  <c r="H274" i="560" s="1"/>
  <c r="J195" i="562"/>
  <c r="J197" i="562" s="1"/>
  <c r="L27" i="68"/>
  <c r="B4" i="390"/>
  <c r="G289" i="8"/>
  <c r="E274" i="8"/>
  <c r="D289" i="562"/>
  <c r="D289" i="564"/>
  <c r="D289" i="563"/>
  <c r="K289" i="563"/>
  <c r="D289" i="561"/>
  <c r="G74" i="63"/>
  <c r="W289" i="8"/>
  <c r="D254" i="559"/>
  <c r="X271" i="8"/>
  <c r="D253" i="559"/>
  <c r="X260" i="8"/>
  <c r="X261" i="8"/>
  <c r="H63" i="281"/>
  <c r="D188" i="559"/>
  <c r="F22" i="68"/>
  <c r="X270" i="8"/>
  <c r="D189" i="559"/>
  <c r="X259" i="8"/>
  <c r="X268" i="8"/>
  <c r="I76" i="281"/>
  <c r="X258" i="8"/>
  <c r="G14" i="281"/>
  <c r="H76" i="281"/>
  <c r="X273" i="8"/>
  <c r="K63" i="281"/>
  <c r="K117" i="281" l="1"/>
  <c r="BH273" i="8"/>
  <c r="X262" i="8"/>
  <c r="BH262" i="8" s="1"/>
  <c r="BH258" i="8"/>
  <c r="BH268" i="8"/>
  <c r="BH259" i="8"/>
  <c r="E189" i="559"/>
  <c r="F189" i="559" a="1"/>
  <c r="F189" i="559" s="1"/>
  <c r="BH270" i="8"/>
  <c r="E188" i="559"/>
  <c r="F188" i="559" a="1"/>
  <c r="F188" i="559" s="1"/>
  <c r="D195" i="559"/>
  <c r="E195" i="559" s="1"/>
  <c r="D197" i="559"/>
  <c r="BH261" i="8"/>
  <c r="BH260" i="8"/>
  <c r="D255" i="559"/>
  <c r="E255" i="559" s="1"/>
  <c r="F253" i="559" a="1"/>
  <c r="F253" i="559" s="1"/>
  <c r="E253" i="559"/>
  <c r="BH271" i="8"/>
  <c r="E254" i="559"/>
  <c r="F254" i="559" a="1"/>
  <c r="F254" i="559" s="1"/>
  <c r="K195" i="562"/>
  <c r="K197" i="562" s="1"/>
  <c r="E186" i="562"/>
  <c r="E194" i="564"/>
  <c r="K195" i="561"/>
  <c r="K197" i="561" s="1"/>
  <c r="I24" i="68" a="1"/>
  <c r="I24" i="68" s="1"/>
  <c r="E189" i="563"/>
  <c r="G195" i="563"/>
  <c r="E192" i="564"/>
  <c r="I195" i="561"/>
  <c r="I197" i="561" s="1"/>
  <c r="E185" i="561"/>
  <c r="E184" i="562"/>
  <c r="E192" i="561"/>
  <c r="Q264" i="8"/>
  <c r="BF264" i="8" s="1"/>
  <c r="BF255" i="8"/>
  <c r="D54" i="281"/>
  <c r="E54" i="281" s="1"/>
  <c r="J57" i="281"/>
  <c r="E191" i="561"/>
  <c r="E195" i="564"/>
  <c r="E187" i="564"/>
  <c r="I195" i="564"/>
  <c r="I197" i="564" s="1"/>
  <c r="J267" i="561"/>
  <c r="J274" i="561" s="1"/>
  <c r="I255" i="561"/>
  <c r="I264" i="561" s="1"/>
  <c r="K195" i="564"/>
  <c r="K197" i="564" s="1"/>
  <c r="J195" i="561"/>
  <c r="J197" i="561" s="1"/>
  <c r="K195" i="560"/>
  <c r="K197" i="560" s="1"/>
  <c r="H267" i="561"/>
  <c r="H274" i="561" s="1"/>
  <c r="E253" i="560"/>
  <c r="G254" i="561"/>
  <c r="E254" i="561" s="1"/>
  <c r="E285" i="561"/>
  <c r="G189" i="561"/>
  <c r="E189" i="561" s="1"/>
  <c r="G253" i="561"/>
  <c r="G188" i="561"/>
  <c r="E188" i="561" s="1"/>
  <c r="E187" i="561"/>
  <c r="E193" i="561"/>
  <c r="K255" i="560"/>
  <c r="K264" i="560" s="1"/>
  <c r="H195" i="564"/>
  <c r="H197" i="564" s="1"/>
  <c r="E184" i="561"/>
  <c r="H255" i="564"/>
  <c r="U267" i="8"/>
  <c r="K255" i="564"/>
  <c r="G255" i="563"/>
  <c r="E253" i="563"/>
  <c r="E189" i="564"/>
  <c r="M49" i="68"/>
  <c r="I29" i="68"/>
  <c r="L29" i="68" s="1"/>
  <c r="I31" i="68"/>
  <c r="L31" i="68" s="1"/>
  <c r="I28" i="68"/>
  <c r="L28" i="68" s="1"/>
  <c r="I25" i="68"/>
  <c r="L25" i="68" s="1"/>
  <c r="I35" i="68"/>
  <c r="L35" i="68" s="1"/>
  <c r="I34" i="68"/>
  <c r="L34" i="68" s="1"/>
  <c r="I26" i="68"/>
  <c r="L26" i="68" s="1"/>
  <c r="H195" i="561"/>
  <c r="H197" i="561" s="1"/>
  <c r="E190" i="561"/>
  <c r="J255" i="564"/>
  <c r="Q197" i="8"/>
  <c r="BF195" i="8"/>
  <c r="K267" i="561"/>
  <c r="K274" i="561" s="1"/>
  <c r="U264" i="8"/>
  <c r="BG264" i="8" s="1"/>
  <c r="J267" i="563"/>
  <c r="J274" i="563" s="1"/>
  <c r="J289" i="563" s="1"/>
  <c r="E254" i="564"/>
  <c r="I267" i="563"/>
  <c r="I274" i="563" s="1"/>
  <c r="J195" i="564"/>
  <c r="J197" i="564" s="1"/>
  <c r="I32" i="68"/>
  <c r="L32" i="68" s="1"/>
  <c r="I30" i="68"/>
  <c r="L30" i="68" s="1"/>
  <c r="I195" i="562"/>
  <c r="I197" i="562" s="1"/>
  <c r="L264" i="8"/>
  <c r="E20" i="281"/>
  <c r="D21" i="281"/>
  <c r="E21" i="281" s="1"/>
  <c r="G258" i="561"/>
  <c r="G259" i="561"/>
  <c r="E259" i="561" s="1"/>
  <c r="E288" i="561"/>
  <c r="G273" i="561"/>
  <c r="E273" i="561" s="1"/>
  <c r="G270" i="561"/>
  <c r="E270" i="561" s="1"/>
  <c r="G268" i="561"/>
  <c r="E268" i="561" s="1"/>
  <c r="G260" i="561"/>
  <c r="E260" i="561" s="1"/>
  <c r="G271" i="561"/>
  <c r="E271" i="561" s="1"/>
  <c r="G261" i="561"/>
  <c r="E261" i="561" s="1"/>
  <c r="K271" i="564"/>
  <c r="J271" i="564"/>
  <c r="I271" i="564"/>
  <c r="H271" i="564"/>
  <c r="G271" i="564"/>
  <c r="I261" i="564"/>
  <c r="J261" i="564"/>
  <c r="H261" i="564"/>
  <c r="G261" i="564"/>
  <c r="K261" i="564"/>
  <c r="H264" i="8"/>
  <c r="BD262" i="8"/>
  <c r="J270" i="564"/>
  <c r="H270" i="564"/>
  <c r="I270" i="564"/>
  <c r="K270" i="564"/>
  <c r="G270" i="564"/>
  <c r="G255" i="564"/>
  <c r="E253" i="564"/>
  <c r="J260" i="564"/>
  <c r="I260" i="564"/>
  <c r="H260" i="564"/>
  <c r="K260" i="564"/>
  <c r="G260" i="564"/>
  <c r="G197" i="564"/>
  <c r="E197" i="564" s="1"/>
  <c r="E188" i="564"/>
  <c r="H258" i="564"/>
  <c r="I258" i="564"/>
  <c r="K258" i="564"/>
  <c r="J258" i="564"/>
  <c r="G258" i="564"/>
  <c r="K268" i="564"/>
  <c r="J268" i="564"/>
  <c r="I268" i="564"/>
  <c r="H268" i="564"/>
  <c r="G268" i="564"/>
  <c r="H259" i="564"/>
  <c r="J259" i="564"/>
  <c r="I259" i="564"/>
  <c r="G259" i="564"/>
  <c r="K259" i="564"/>
  <c r="J273" i="564"/>
  <c r="I273" i="564"/>
  <c r="H273" i="564"/>
  <c r="G273" i="564"/>
  <c r="K273" i="564"/>
  <c r="P267" i="8"/>
  <c r="P274" i="8" s="1"/>
  <c r="P289" i="8" s="1"/>
  <c r="D18" i="68" s="1"/>
  <c r="D9" i="68" s="1"/>
  <c r="B26" i="68" s="1"/>
  <c r="I77" i="281"/>
  <c r="I130" i="281"/>
  <c r="J267" i="560"/>
  <c r="J274" i="560" s="1"/>
  <c r="J289" i="560" s="1"/>
  <c r="T289" i="8"/>
  <c r="E18" i="68" s="1"/>
  <c r="E9" i="68" s="1"/>
  <c r="E264" i="560"/>
  <c r="J267" i="562"/>
  <c r="J274" i="562" s="1"/>
  <c r="H267" i="562"/>
  <c r="G56" i="281"/>
  <c r="G57" i="281" s="1"/>
  <c r="G15" i="281"/>
  <c r="D14" i="281"/>
  <c r="E14" i="281" s="1"/>
  <c r="E195" i="560"/>
  <c r="G288" i="562"/>
  <c r="G268" i="562" s="1"/>
  <c r="H130" i="281"/>
  <c r="H77" i="281"/>
  <c r="E188" i="562"/>
  <c r="E255" i="560"/>
  <c r="G255" i="562"/>
  <c r="E253" i="562"/>
  <c r="H289" i="560"/>
  <c r="E197" i="560"/>
  <c r="G267" i="560"/>
  <c r="G195" i="562"/>
  <c r="G197" i="562" s="1"/>
  <c r="H117" i="281"/>
  <c r="I267" i="561"/>
  <c r="E66" i="63"/>
  <c r="D74" i="63"/>
  <c r="D68" i="63"/>
  <c r="K70" i="281"/>
  <c r="J70" i="281"/>
  <c r="I63" i="281"/>
  <c r="J76" i="281"/>
  <c r="H70" i="281"/>
  <c r="E21" i="68"/>
  <c r="G268" i="460" a="1"/>
  <c r="H71" i="281" l="1"/>
  <c r="H124" i="281"/>
  <c r="I117" i="281"/>
  <c r="J71" i="281"/>
  <c r="J124" i="281"/>
  <c r="K124" i="281"/>
  <c r="K71" i="281"/>
  <c r="G197" i="563"/>
  <c r="E195" i="563"/>
  <c r="E273" i="564"/>
  <c r="K262" i="564"/>
  <c r="K264" i="564" s="1"/>
  <c r="K267" i="564" s="1"/>
  <c r="K274" i="564" s="1"/>
  <c r="I267" i="562"/>
  <c r="I274" i="562" s="1"/>
  <c r="H289" i="561"/>
  <c r="BF197" i="8"/>
  <c r="Q267" i="8"/>
  <c r="Q274" i="8" s="1"/>
  <c r="Q289" i="8" s="1"/>
  <c r="D19" i="68" s="1"/>
  <c r="D10" i="68" s="1"/>
  <c r="C26" i="68" s="1"/>
  <c r="E268" i="564"/>
  <c r="I262" i="564"/>
  <c r="I264" i="564" s="1"/>
  <c r="I267" i="564" s="1"/>
  <c r="I274" i="564" s="1"/>
  <c r="I289" i="563"/>
  <c r="E253" i="561"/>
  <c r="G255" i="561"/>
  <c r="L24" i="68"/>
  <c r="L23" i="68" s="1"/>
  <c r="X264" i="8"/>
  <c r="U274" i="8"/>
  <c r="BG267" i="8"/>
  <c r="H254" i="559"/>
  <c r="H255" i="559" s="1"/>
  <c r="I254" i="559"/>
  <c r="I255" i="559" s="1"/>
  <c r="J254" i="559"/>
  <c r="G254" i="559"/>
  <c r="G255" i="559" s="1"/>
  <c r="K254" i="559"/>
  <c r="K267" i="560"/>
  <c r="K274" i="560" s="1"/>
  <c r="G197" i="561"/>
  <c r="E197" i="561" s="1"/>
  <c r="D264" i="559"/>
  <c r="E264" i="559" s="1"/>
  <c r="G188" i="559"/>
  <c r="J188" i="559"/>
  <c r="H188" i="559"/>
  <c r="I188" i="559"/>
  <c r="K188" i="559"/>
  <c r="E255" i="564"/>
  <c r="G195" i="561"/>
  <c r="J289" i="561"/>
  <c r="G253" i="559"/>
  <c r="I253" i="559"/>
  <c r="J253" i="559"/>
  <c r="H253" i="559"/>
  <c r="K253" i="559"/>
  <c r="K289" i="561"/>
  <c r="G264" i="563"/>
  <c r="E264" i="563" s="1"/>
  <c r="E255" i="563"/>
  <c r="K267" i="562"/>
  <c r="K274" i="562" s="1"/>
  <c r="J189" i="559"/>
  <c r="K189" i="559"/>
  <c r="H189" i="559"/>
  <c r="G189" i="559"/>
  <c r="I189" i="559"/>
  <c r="G262" i="564"/>
  <c r="E258" i="564"/>
  <c r="E258" i="561"/>
  <c r="G262" i="561"/>
  <c r="E262" i="561" s="1"/>
  <c r="J262" i="564"/>
  <c r="J264" i="564" s="1"/>
  <c r="J267" i="564" s="1"/>
  <c r="J274" i="564" s="1"/>
  <c r="K289" i="564"/>
  <c r="I289" i="564"/>
  <c r="E271" i="564"/>
  <c r="L267" i="8"/>
  <c r="BE264" i="8"/>
  <c r="H262" i="564"/>
  <c r="H264" i="564" s="1"/>
  <c r="H267" i="564" s="1"/>
  <c r="H274" i="564" s="1"/>
  <c r="H289" i="564" s="1"/>
  <c r="H267" i="8"/>
  <c r="BD264" i="8"/>
  <c r="E270" i="564"/>
  <c r="E261" i="564"/>
  <c r="E259" i="564"/>
  <c r="E260" i="564"/>
  <c r="D56" i="281"/>
  <c r="E56" i="281" s="1"/>
  <c r="E288" i="562"/>
  <c r="G261" i="562"/>
  <c r="E261" i="562" s="1"/>
  <c r="G258" i="562"/>
  <c r="E258" i="562" s="1"/>
  <c r="BF274" i="8"/>
  <c r="BF267" i="8"/>
  <c r="G273" i="562"/>
  <c r="J130" i="281"/>
  <c r="J77" i="281"/>
  <c r="B27" i="68"/>
  <c r="M27" i="68" s="1"/>
  <c r="G271" i="562"/>
  <c r="E271" i="562" s="1"/>
  <c r="G259" i="562"/>
  <c r="E259" i="562" s="1"/>
  <c r="D15" i="281"/>
  <c r="E15" i="281" s="1"/>
  <c r="G260" i="562"/>
  <c r="E260" i="562" s="1"/>
  <c r="G270" i="562"/>
  <c r="H274" i="562"/>
  <c r="G268" i="460"/>
  <c r="E197" i="562"/>
  <c r="M26" i="68"/>
  <c r="E195" i="562"/>
  <c r="E268" i="562"/>
  <c r="G274" i="560"/>
  <c r="E267" i="560"/>
  <c r="E255" i="562"/>
  <c r="J289" i="562"/>
  <c r="I274" i="561"/>
  <c r="E74" i="63"/>
  <c r="D76" i="63"/>
  <c r="D71" i="63"/>
  <c r="G177" i="460" a="1"/>
  <c r="G140" i="460" a="1"/>
  <c r="K24" i="460" a="1"/>
  <c r="D94" i="460" a="1"/>
  <c r="H194" i="460" a="1"/>
  <c r="G83" i="460" a="1"/>
  <c r="H228" i="460" a="1"/>
  <c r="H69" i="460" a="1"/>
  <c r="K14" i="460" a="1"/>
  <c r="G227" i="460" a="1"/>
  <c r="D154" i="460" a="1"/>
  <c r="D220" i="460" a="1"/>
  <c r="H216" i="460" a="1"/>
  <c r="K268" i="460" a="1"/>
  <c r="D111" i="460" a="1"/>
  <c r="G192" i="460" a="1"/>
  <c r="G115" i="460" a="1"/>
  <c r="K127" i="460" a="1"/>
  <c r="K231" i="460" a="1"/>
  <c r="I86" i="460" a="1"/>
  <c r="D164" i="460" a="1"/>
  <c r="I132" i="460" a="1"/>
  <c r="K227" i="460" a="1"/>
  <c r="G175" i="460" a="1"/>
  <c r="G211" i="460" a="1"/>
  <c r="H47" i="460" a="1"/>
  <c r="D253" i="460" a="1"/>
  <c r="K74" i="460" a="1"/>
  <c r="D248" i="460" a="1"/>
  <c r="K244" i="460" a="1"/>
  <c r="H67" i="460" a="1"/>
  <c r="I110" i="460" a="1"/>
  <c r="I113" i="460" a="1"/>
  <c r="G61" i="460" a="1"/>
  <c r="J23" i="460" a="1"/>
  <c r="G42" i="460" a="1"/>
  <c r="I93" i="460" a="1"/>
  <c r="H262" i="460" a="1"/>
  <c r="G246" i="460" a="1"/>
  <c r="K52" i="460" a="1"/>
  <c r="J38" i="460" a="1"/>
  <c r="G272" i="460" a="1"/>
  <c r="G74" i="460" a="1"/>
  <c r="G90" i="460" a="1"/>
  <c r="K147" i="460" a="1"/>
  <c r="H275" i="460" a="1"/>
  <c r="K55" i="460" a="1"/>
  <c r="G269" i="460" a="1"/>
  <c r="H36" i="460" a="1"/>
  <c r="J88" i="460" a="1"/>
  <c r="D126" i="460" a="1"/>
  <c r="I238" i="460" a="1"/>
  <c r="D186" i="460" a="1"/>
  <c r="D221" i="460" a="1"/>
  <c r="K35" i="460" a="1"/>
  <c r="K107" i="460" a="1"/>
  <c r="I246" i="460" a="1"/>
  <c r="K79" i="460" a="1"/>
  <c r="I156" i="460" a="1"/>
  <c r="H113" i="460" a="1"/>
  <c r="H73" i="460" a="1"/>
  <c r="I69" i="460" a="1"/>
  <c r="K192" i="460" a="1"/>
  <c r="J33" i="460" a="1"/>
  <c r="K194" i="460" a="1"/>
  <c r="D147" i="460" a="1"/>
  <c r="H37" i="460" a="1"/>
  <c r="K252" i="460" a="1"/>
  <c r="K49" i="460" a="1"/>
  <c r="I98" i="460" a="1"/>
  <c r="D107" i="460" a="1"/>
  <c r="G26" i="460" a="1"/>
  <c r="I48" i="460" a="1"/>
  <c r="K190" i="460" a="1"/>
  <c r="K89" i="460" a="1"/>
  <c r="K188" i="460" a="1"/>
  <c r="I139" i="460" a="1"/>
  <c r="H136" i="460" a="1"/>
  <c r="H140" i="460" a="1"/>
  <c r="G203" i="460" a="1"/>
  <c r="D24" i="460" a="1"/>
  <c r="J262" i="460" a="1"/>
  <c r="G191" i="460" a="1"/>
  <c r="H126" i="460" a="1"/>
  <c r="G193" i="460" a="1"/>
  <c r="K70" i="460" a="1"/>
  <c r="J269" i="460" a="1"/>
  <c r="J93" i="460" a="1"/>
  <c r="H195" i="460" a="1"/>
  <c r="D224" i="460" a="1"/>
  <c r="H248" i="460" a="1"/>
  <c r="J77" i="460" a="1"/>
  <c r="J81" i="460" a="1"/>
  <c r="D37" i="460" a="1"/>
  <c r="D86" i="460" a="1"/>
  <c r="K15" i="460" a="1"/>
  <c r="K260" i="460" a="1"/>
  <c r="G27" i="460" a="1"/>
  <c r="J135" i="460" a="1"/>
  <c r="G165" i="460" a="1"/>
  <c r="G49" i="460" a="1"/>
  <c r="D170" i="460" a="1"/>
  <c r="K178" i="460" a="1"/>
  <c r="D55" i="460" a="1"/>
  <c r="J24" i="460" a="1"/>
  <c r="K76" i="460" a="1"/>
  <c r="H78" i="460" a="1"/>
  <c r="D121" i="460" a="1"/>
  <c r="I190" i="460" a="1"/>
  <c r="J239" i="460" a="1"/>
  <c r="H264" i="460" a="1"/>
  <c r="I259" i="460" a="1"/>
  <c r="K81" i="460" a="1"/>
  <c r="J185" i="460" a="1"/>
  <c r="J82" i="460" a="1"/>
  <c r="J13" i="460" a="1"/>
  <c r="G187" i="460" a="1"/>
  <c r="I244" i="460" a="1"/>
  <c r="H41" i="460" a="1"/>
  <c r="H142" i="460" a="1"/>
  <c r="K176" i="460" a="1"/>
  <c r="D140" i="460" a="1"/>
  <c r="H272" i="460" a="1"/>
  <c r="H18" i="460" a="1"/>
  <c r="H45" i="460" a="1"/>
  <c r="D41" i="460" a="1"/>
  <c r="G36" i="460" a="1"/>
  <c r="G233" i="460" a="1"/>
  <c r="G11" i="460" a="1"/>
  <c r="K120" i="460" a="1"/>
  <c r="J220" i="460" a="1"/>
  <c r="K23" i="460" a="1"/>
  <c r="G86" i="460" a="1"/>
  <c r="J66" i="460" a="1"/>
  <c r="G181" i="460" a="1"/>
  <c r="J62" i="460" a="1"/>
  <c r="G96" i="460" a="1"/>
  <c r="J221" i="460" a="1"/>
  <c r="J128" i="460" a="1"/>
  <c r="G50" i="460" a="1"/>
  <c r="H49" i="460" a="1"/>
  <c r="D228" i="460" a="1"/>
  <c r="D171" i="460" a="1"/>
  <c r="H160" i="460" a="1"/>
  <c r="G75" i="460" a="1"/>
  <c r="J215" i="460" a="1"/>
  <c r="D255" i="460" a="1"/>
  <c r="G147" i="460" a="1"/>
  <c r="H237" i="460" a="1"/>
  <c r="D31" i="460" a="1"/>
  <c r="K203" i="460" a="1"/>
  <c r="I210" i="460" a="1"/>
  <c r="K153" i="460" a="1"/>
  <c r="H149" i="460" a="1"/>
  <c r="K76" i="281"/>
  <c r="G271" i="460" a="1"/>
  <c r="G195" i="460" a="1"/>
  <c r="J62" i="281"/>
  <c r="G258" i="460" a="1"/>
  <c r="H274" i="460" a="1"/>
  <c r="J18" i="460" a="1"/>
  <c r="K33" i="460" a="1"/>
  <c r="D110" i="460" a="1"/>
  <c r="G171" i="460" a="1"/>
  <c r="H211" i="460" a="1"/>
  <c r="H13" i="460" a="1"/>
  <c r="I81" i="460" a="1"/>
  <c r="J85" i="460" a="1"/>
  <c r="D152" i="460" a="1"/>
  <c r="J27" i="460" a="1"/>
  <c r="J193" i="460" a="1"/>
  <c r="G76" i="460" a="1"/>
  <c r="I51" i="460" a="1"/>
  <c r="D146" i="460" a="1"/>
  <c r="I143" i="460" a="1"/>
  <c r="I271" i="460" a="1"/>
  <c r="H218" i="460" a="1"/>
  <c r="H175" i="460" a="1"/>
  <c r="H64" i="281"/>
  <c r="I149" i="460" a="1"/>
  <c r="H83" i="460" a="1"/>
  <c r="D202" i="460" a="1"/>
  <c r="I194" i="460" a="1"/>
  <c r="D219" i="460" a="1"/>
  <c r="I115" i="460" a="1"/>
  <c r="H11" i="460" a="1"/>
  <c r="K26" i="460" a="1"/>
  <c r="J68" i="460" a="1"/>
  <c r="K13" i="460" a="1"/>
  <c r="G156" i="460" a="1"/>
  <c r="K230" i="460" a="1"/>
  <c r="G25" i="460" a="1"/>
  <c r="G122" i="460" a="1"/>
  <c r="D161" i="460" a="1"/>
  <c r="I33" i="460" a="1"/>
  <c r="I97" i="460" a="1"/>
  <c r="I90" i="460" a="1"/>
  <c r="J186" i="460" a="1"/>
  <c r="J151" i="460" a="1"/>
  <c r="K218" i="460" a="1"/>
  <c r="I188" i="460" a="1"/>
  <c r="H221" i="460" a="1"/>
  <c r="J96" i="460" a="1"/>
  <c r="I122" i="460" a="1"/>
  <c r="I151" i="460" a="1"/>
  <c r="K156" i="460" a="1"/>
  <c r="J122" i="460" a="1"/>
  <c r="J112" i="460" a="1"/>
  <c r="H96" i="460" a="1"/>
  <c r="D156" i="460" a="1"/>
  <c r="I220" i="460" a="1"/>
  <c r="J34" i="460" a="1"/>
  <c r="D48" i="460" a="1"/>
  <c r="G53" i="460" a="1"/>
  <c r="H75" i="460" a="1"/>
  <c r="J147" i="460" a="1"/>
  <c r="I242" i="460" a="1"/>
  <c r="K51" i="460" a="1"/>
  <c r="K239" i="460" a="1"/>
  <c r="K262" i="460" a="1"/>
  <c r="D231" i="460" a="1"/>
  <c r="J224" i="460" a="1"/>
  <c r="H210" i="460" a="1"/>
  <c r="D185" i="460" a="1"/>
  <c r="H214" i="460" a="1"/>
  <c r="H52" i="460" a="1"/>
  <c r="G164" i="460" a="1"/>
  <c r="H62" i="460" a="1"/>
  <c r="I112" i="460" a="1"/>
  <c r="J25" i="460" a="1"/>
  <c r="G217" i="460" a="1"/>
  <c r="H141" i="460" a="1"/>
  <c r="D99" i="460" a="1"/>
  <c r="J162" i="460" a="1"/>
  <c r="I195" i="460" a="1"/>
  <c r="D53" i="460" a="1"/>
  <c r="H84" i="460" a="1"/>
  <c r="J171" i="460" a="1"/>
  <c r="D18" i="460" a="1"/>
  <c r="I269" i="460" a="1"/>
  <c r="K270" i="460" a="1"/>
  <c r="J246" i="460" a="1"/>
  <c r="K275" i="460" a="1"/>
  <c r="K226" i="460" a="1"/>
  <c r="G85" i="460" a="1"/>
  <c r="K271" i="460" a="1"/>
  <c r="I29" i="460" a="1"/>
  <c r="H46" i="460" a="1"/>
  <c r="H23" i="460" a="1"/>
  <c r="G161" i="460" a="1"/>
  <c r="G142" i="460" a="1"/>
  <c r="D260" i="460" a="1"/>
  <c r="J80" i="460" a="1"/>
  <c r="K112" i="460" a="1"/>
  <c r="J152" i="460" a="1"/>
  <c r="J74" i="460" a="1"/>
  <c r="H51" i="460" a="1"/>
  <c r="G73" i="460" a="1"/>
  <c r="I19" i="460" a="1"/>
  <c r="K135" i="460" a="1"/>
  <c r="K242" i="460" a="1"/>
  <c r="J237" i="460" a="1"/>
  <c r="G223" i="460" a="1"/>
  <c r="J275" i="460" a="1"/>
  <c r="I141" i="460" a="1"/>
  <c r="H184" i="460" a="1"/>
  <c r="H123" i="460" a="1"/>
  <c r="J113" i="460" a="1"/>
  <c r="G189" i="460" a="1"/>
  <c r="D142" i="460" a="1"/>
  <c r="D176" i="460" a="1"/>
  <c r="G210" i="460" a="1"/>
  <c r="H179" i="460" a="1"/>
  <c r="J42" i="460" a="1"/>
  <c r="K150" i="460" a="1"/>
  <c r="J233" i="460" a="1"/>
  <c r="H122" i="460" a="1"/>
  <c r="J172" i="460" a="1"/>
  <c r="D223" i="460" a="1"/>
  <c r="D112" i="460" a="1"/>
  <c r="D26" i="460" a="1"/>
  <c r="G133" i="460" a="1"/>
  <c r="H197" i="460" a="1"/>
  <c r="K80" i="460" a="1"/>
  <c r="H33" i="460" a="1"/>
  <c r="I176" i="460" a="1"/>
  <c r="D218" i="460" a="1"/>
  <c r="I270" i="460" a="1"/>
  <c r="K36" i="460" a="1"/>
  <c r="K100" i="460" a="1"/>
  <c r="G206" i="460" a="1"/>
  <c r="H104" i="460" a="1"/>
  <c r="I154" i="460" a="1"/>
  <c r="H128" i="460" a="1"/>
  <c r="G204" i="460" a="1"/>
  <c r="J184" i="460" a="1"/>
  <c r="I85" i="460" a="1"/>
  <c r="I22" i="460" a="1"/>
  <c r="H225" i="460" a="1"/>
  <c r="I45" i="460" a="1"/>
  <c r="J240" i="460" a="1"/>
  <c r="K241" i="460" a="1"/>
  <c r="D95" i="460" a="1"/>
  <c r="I84" i="460" a="1"/>
  <c r="J120" i="460" a="1"/>
  <c r="J86" i="460" a="1"/>
  <c r="K222" i="460" a="1"/>
  <c r="I202" i="460" a="1"/>
  <c r="D104" i="460" a="1"/>
  <c r="I77" i="460" a="1"/>
  <c r="D25" i="460" a="1"/>
  <c r="I152" i="460" a="1"/>
  <c r="H39" i="460" a="1"/>
  <c r="D21" i="460" a="1"/>
  <c r="I26" i="460" a="1"/>
  <c r="D273" i="460" a="1"/>
  <c r="D123" i="460" a="1"/>
  <c r="D222" i="460" a="1"/>
  <c r="J41" i="460" a="1"/>
  <c r="J60" i="460" a="1"/>
  <c r="K124" i="460" a="1"/>
  <c r="D87" i="460" a="1"/>
  <c r="J168" i="460" a="1"/>
  <c r="J100" i="460" a="1"/>
  <c r="G163" i="460" a="1"/>
  <c r="H132" i="460" a="1"/>
  <c r="D189" i="460" a="1"/>
  <c r="K99" i="460" a="1"/>
  <c r="D188" i="460" a="1"/>
  <c r="H178" i="460" a="1"/>
  <c r="G113" i="460" a="1"/>
  <c r="D97" i="460" a="1"/>
  <c r="D233" i="460" a="1"/>
  <c r="H168" i="460" a="1"/>
  <c r="K29" i="460" a="1"/>
  <c r="G219" i="460" a="1"/>
  <c r="K168" i="460" a="1"/>
  <c r="I62" i="281"/>
  <c r="K40" i="460" a="1"/>
  <c r="I175" i="460" a="1"/>
  <c r="K181" i="460" a="1"/>
  <c r="J268" i="460" a="1"/>
  <c r="G205" i="460" a="1"/>
  <c r="I12" i="460" a="1"/>
  <c r="K69" i="460" a="1"/>
  <c r="H259" i="460" a="1"/>
  <c r="H209" i="460" a="1"/>
  <c r="I31" i="460" a="1"/>
  <c r="K219" i="460" a="1"/>
  <c r="I105" i="460" a="1"/>
  <c r="K67" i="460" a="1"/>
  <c r="I35" i="460" a="1"/>
  <c r="H252" i="460" a="1"/>
  <c r="K115" i="460" a="1"/>
  <c r="H202" i="460" a="1"/>
  <c r="D46" i="460" a="1"/>
  <c r="J176" i="460" a="1"/>
  <c r="H226" i="460" a="1"/>
  <c r="I243" i="460" a="1"/>
  <c r="K146" i="460" a="1"/>
  <c r="G186" i="460" a="1"/>
  <c r="I38" i="460" a="1"/>
  <c r="D40" i="460" a="1"/>
  <c r="D259" i="460" a="1"/>
  <c r="H271" i="460" a="1"/>
  <c r="K215" i="460" a="1"/>
  <c r="J218" i="460" a="1"/>
  <c r="J259" i="460" a="1"/>
  <c r="D165" i="460" a="1"/>
  <c r="K20" i="460" a="1"/>
  <c r="G22" i="460" a="1"/>
  <c r="G231" i="460" a="1"/>
  <c r="I226" i="460" a="1"/>
  <c r="D134" i="460" a="1"/>
  <c r="H147" i="460" a="1"/>
  <c r="H205" i="460" a="1"/>
  <c r="H261" i="460" a="1"/>
  <c r="K164" i="460" a="1"/>
  <c r="G95" i="460" a="1"/>
  <c r="I53" i="460" a="1"/>
  <c r="G242" i="460" a="1"/>
  <c r="K261" i="460" a="1"/>
  <c r="G101" i="460" a="1"/>
  <c r="D90" i="460" a="1"/>
  <c r="D122" i="460" a="1"/>
  <c r="J242" i="460" a="1"/>
  <c r="D242" i="460" a="1"/>
  <c r="D175" i="460" a="1"/>
  <c r="I137" i="460" a="1"/>
  <c r="D193" i="460" a="1"/>
  <c r="J178" i="460" a="1"/>
  <c r="J163" i="460" a="1"/>
  <c r="D71" i="460" a="1"/>
  <c r="I233" i="460" a="1"/>
  <c r="I213" i="460" a="1"/>
  <c r="D240" i="460" a="1"/>
  <c r="G179" i="460" a="1"/>
  <c r="I237" i="460" a="1"/>
  <c r="I150" i="460" a="1"/>
  <c r="K142" i="460" a="1"/>
  <c r="K19" i="460" a="1"/>
  <c r="I273" i="460" a="1"/>
  <c r="G232" i="460" a="1"/>
  <c r="H30" i="460" a="1"/>
  <c r="D143" i="460" a="1"/>
  <c r="I185" i="460" a="1"/>
  <c r="J195" i="460" a="1"/>
  <c r="I42" i="460" a="1"/>
  <c r="K104" i="460" a="1"/>
  <c r="J133" i="460" a="1"/>
  <c r="H77" i="460" a="1"/>
  <c r="K85" i="460" a="1"/>
  <c r="K143" i="460" a="1"/>
  <c r="G78" i="460" a="1"/>
  <c r="K48" i="460" a="1"/>
  <c r="I71" i="460" a="1"/>
  <c r="G230" i="460" a="1"/>
  <c r="H164" i="460" a="1"/>
  <c r="K50" i="460" a="1"/>
  <c r="J94" i="460" a="1"/>
  <c r="J232" i="460" a="1"/>
  <c r="H268" i="460" a="1"/>
  <c r="I272" i="460" a="1"/>
  <c r="K232" i="460" a="1"/>
  <c r="D271" i="460" a="1"/>
  <c r="K259" i="460" a="1"/>
  <c r="D115" i="460" a="1"/>
  <c r="D241" i="460" a="1"/>
  <c r="D98" i="460" a="1"/>
  <c r="H163" i="460" a="1"/>
  <c r="G41" i="460" a="1"/>
  <c r="G229" i="460" a="1"/>
  <c r="H188" i="460" a="1"/>
  <c r="K88" i="460" a="1"/>
  <c r="G127" i="460" a="1"/>
  <c r="D39" i="460" a="1"/>
  <c r="J243" i="460" a="1"/>
  <c r="H191" i="460" a="1"/>
  <c r="I82" i="460" a="1"/>
  <c r="I28" i="460" a="1"/>
  <c r="I262" i="460" a="1"/>
  <c r="J121" i="460" a="1"/>
  <c r="K75" i="460" a="1"/>
  <c r="I214" i="460" a="1"/>
  <c r="D153" i="460" a="1"/>
  <c r="I236" i="460" a="1"/>
  <c r="H189" i="460" a="1"/>
  <c r="H60" i="460" a="1"/>
  <c r="G82" i="460" a="1"/>
  <c r="G212" i="460" a="1"/>
  <c r="K84" i="460" a="1"/>
  <c r="D148" i="460" a="1"/>
  <c r="I100" i="460" a="1"/>
  <c r="J126" i="460" a="1"/>
  <c r="K240" i="460" a="1"/>
  <c r="K189" i="460" a="1"/>
  <c r="G139" i="460" a="1"/>
  <c r="H111" i="460" a="1"/>
  <c r="G143" i="460" a="1"/>
  <c r="H176" i="460" a="1"/>
  <c r="H131" i="460" a="1"/>
  <c r="J76" i="460" a="1"/>
  <c r="I27" i="460" a="1"/>
  <c r="H14" i="460" a="1"/>
  <c r="K272" i="460" a="1"/>
  <c r="D135" i="460" a="1"/>
  <c r="G222" i="460" a="1"/>
  <c r="J213" i="460" a="1"/>
  <c r="H101" i="460" a="1"/>
  <c r="I224" i="460" a="1"/>
  <c r="J45" i="460" a="1"/>
  <c r="K248" i="460" a="1"/>
  <c r="J99" i="460" a="1"/>
  <c r="I62" i="460" a="1"/>
  <c r="I40" i="460" a="1"/>
  <c r="D61" i="460" a="1"/>
  <c r="K269" i="460" a="1"/>
  <c r="K95" i="460" a="1"/>
  <c r="D205" i="460" a="1"/>
  <c r="H254" i="460" a="1"/>
  <c r="K25" i="460" a="1"/>
  <c r="K134" i="460" a="1"/>
  <c r="K204" i="460" a="1"/>
  <c r="I222" i="460" a="1"/>
  <c r="G30" i="460" a="1"/>
  <c r="H82" i="460" a="1"/>
  <c r="D210" i="460" a="1"/>
  <c r="J150" i="460" a="1"/>
  <c r="H224" i="460" a="1"/>
  <c r="G19" i="460" a="1"/>
  <c r="K211" i="460" a="1"/>
  <c r="K111" i="460" a="1"/>
  <c r="J89" i="460" a="1"/>
  <c r="D96" i="460" a="1"/>
  <c r="I160" i="460" a="1"/>
  <c r="J192" i="460" a="1"/>
  <c r="K151" i="460" a="1"/>
  <c r="I216" i="460" a="1"/>
  <c r="I55" i="460" a="1"/>
  <c r="D212" i="460" a="1"/>
  <c r="K62" i="281"/>
  <c r="I164" i="460" a="1"/>
  <c r="D204" i="460" a="1"/>
  <c r="D101" i="460" a="1"/>
  <c r="K72" i="460" a="1"/>
  <c r="J230" i="460" a="1"/>
  <c r="K22" i="460" a="1"/>
  <c r="J55" i="460" a="1"/>
  <c r="K267" i="460" a="1"/>
  <c r="H134" i="460" a="1"/>
  <c r="H215" i="460" a="1"/>
  <c r="K163" i="460" a="1"/>
  <c r="I181" i="460" a="1"/>
  <c r="K175" i="460" a="1"/>
  <c r="G169" i="460" a="1"/>
  <c r="G120" i="460" a="1"/>
  <c r="I123" i="460" a="1"/>
  <c r="D20" i="460" a="1"/>
  <c r="G40" i="460" a="1"/>
  <c r="J175" i="460" a="1"/>
  <c r="H139" i="460" a="1"/>
  <c r="I66" i="460" a="1"/>
  <c r="G244" i="460" a="1"/>
  <c r="H55" i="460" a="1"/>
  <c r="D72" i="460" a="1"/>
  <c r="H26" i="460" a="1"/>
  <c r="D32" i="460" a="1"/>
  <c r="K197" i="460" a="1"/>
  <c r="J29" i="460" a="1"/>
  <c r="J273" i="460" a="1"/>
  <c r="D80" i="460" a="1"/>
  <c r="D238" i="460" a="1"/>
  <c r="K185" i="460" a="1"/>
  <c r="J205" i="460" a="1"/>
  <c r="G81" i="460" a="1"/>
  <c r="K193" i="460" a="1"/>
  <c r="D66" i="460" a="1"/>
  <c r="D19" i="460" a="1"/>
  <c r="G188" i="460" a="1"/>
  <c r="J51" i="460" a="1"/>
  <c r="J39" i="460" a="1"/>
  <c r="G88" i="460" a="1"/>
  <c r="D30" i="460" a="1"/>
  <c r="H70" i="460" a="1"/>
  <c r="G67" i="460" a="1"/>
  <c r="J160" i="460" a="1"/>
  <c r="K228" i="460" a="1"/>
  <c r="I136" i="460" a="1"/>
  <c r="G209" i="460" a="1"/>
  <c r="I179" i="460" a="1"/>
  <c r="H15" i="460" a="1"/>
  <c r="G124" i="460" a="1"/>
  <c r="H66" i="460" a="1"/>
  <c r="H181" i="460" a="1"/>
  <c r="K246" i="460" a="1"/>
  <c r="K128" i="460" a="1"/>
  <c r="J69" i="460" a="1"/>
  <c r="J140" i="460" a="1"/>
  <c r="K122" i="460" a="1"/>
  <c r="G138" i="460" a="1"/>
  <c r="K177" i="460" a="1"/>
  <c r="H230" i="460" a="1"/>
  <c r="D214" i="460" a="1"/>
  <c r="D272" i="460" a="1"/>
  <c r="H270" i="460" a="1"/>
  <c r="K213" i="460" a="1"/>
  <c r="H115" i="460" a="1"/>
  <c r="I68" i="460" a="1"/>
  <c r="G154" i="460" a="1"/>
  <c r="K59" i="460" a="1"/>
  <c r="J214" i="460" a="1"/>
  <c r="D34" i="460" a="1"/>
  <c r="J216" i="460" a="1"/>
  <c r="J191" i="460" a="1"/>
  <c r="I248" i="460" a="1"/>
  <c r="D79" i="460" a="1"/>
  <c r="G121" i="460" a="1"/>
  <c r="G236" i="460" a="1"/>
  <c r="G240" i="460" a="1"/>
  <c r="G215" i="460" a="1"/>
  <c r="G275" i="460" a="1"/>
  <c r="J252" i="460" a="1"/>
  <c r="G18" i="460" a="1"/>
  <c r="D89" i="460" a="1"/>
  <c r="I78" i="460" a="1"/>
  <c r="J271" i="460" a="1"/>
  <c r="K186" i="460" a="1"/>
  <c r="K121" i="460" a="1"/>
  <c r="G220" i="460" a="1"/>
  <c r="I59" i="460" a="1"/>
  <c r="H170" i="460" a="1"/>
  <c r="I253" i="460" a="1"/>
  <c r="D125" i="460" a="1"/>
  <c r="H22" i="460" a="1"/>
  <c r="D124" i="460" a="1"/>
  <c r="I63" i="460" a="1"/>
  <c r="I34" i="460" a="1"/>
  <c r="D83" i="460" a="1"/>
  <c r="K68" i="460" a="1"/>
  <c r="J105" i="460" a="1"/>
  <c r="K86" i="460" a="1"/>
  <c r="J115" i="460" a="1"/>
  <c r="J194" i="460" a="1"/>
  <c r="G224" i="460" a="1"/>
  <c r="I52" i="460" a="1"/>
  <c r="J48" i="460" a="1"/>
  <c r="D197" i="460" a="1"/>
  <c r="G14" i="460" a="1"/>
  <c r="H153" i="460" a="1"/>
  <c r="J78" i="460" a="1"/>
  <c r="H242" i="460" a="1"/>
  <c r="D262" i="460" a="1"/>
  <c r="K149" i="460" a="1"/>
  <c r="J90" i="460" a="1"/>
  <c r="K217" i="460" a="1"/>
  <c r="D93" i="460" a="1"/>
  <c r="I218" i="460" a="1"/>
  <c r="J59" i="460" a="1"/>
  <c r="J210" i="460" a="1"/>
  <c r="I67" i="460" a="1"/>
  <c r="G213" i="460" a="1"/>
  <c r="H151" i="460" a="1"/>
  <c r="G146" i="460" a="1"/>
  <c r="D45" i="460" a="1"/>
  <c r="D187" i="460" a="1"/>
  <c r="D162" i="460" a="1"/>
  <c r="G184" i="460" a="1"/>
  <c r="G39" i="460" a="1"/>
  <c r="K273" i="460" a="1"/>
  <c r="G202" i="460" a="1"/>
  <c r="J253" i="460" a="1"/>
  <c r="J254" i="460" a="1"/>
  <c r="I223" i="460" a="1"/>
  <c r="I101" i="460" a="1"/>
  <c r="G228" i="460" a="1"/>
  <c r="K18" i="460" a="1"/>
  <c r="G46" i="460" a="1"/>
  <c r="D141" i="460" a="1"/>
  <c r="G137" i="460" a="1"/>
  <c r="J236" i="460" a="1"/>
  <c r="K39" i="460" a="1"/>
  <c r="I30" i="460" a="1"/>
  <c r="G153" i="460" a="1"/>
  <c r="J32" i="460" a="1"/>
  <c r="D209" i="460" a="1"/>
  <c r="D226" i="460" a="1"/>
  <c r="J95" i="460" a="1"/>
  <c r="G48" i="460" a="1"/>
  <c r="H243" i="460" a="1"/>
  <c r="I50" i="460" a="1"/>
  <c r="I241" i="460" a="1"/>
  <c r="K32" i="460" a="1"/>
  <c r="K132" i="460" a="1"/>
  <c r="I206" i="460" a="1"/>
  <c r="I165" i="460" a="1"/>
  <c r="K64" i="281"/>
  <c r="G259" i="460" a="1"/>
  <c r="D195" i="460" a="1"/>
  <c r="G84" i="460" a="1"/>
  <c r="J190" i="460" a="1"/>
  <c r="G238" i="460" a="1"/>
  <c r="H86" i="460" a="1"/>
  <c r="K137" i="460" a="1"/>
  <c r="G178" i="460" a="1"/>
  <c r="H192" i="460" a="1"/>
  <c r="J70" i="460" a="1"/>
  <c r="H98" i="460" a="1"/>
  <c r="J156" i="460" a="1"/>
  <c r="G172" i="460" a="1"/>
  <c r="J203" i="460" a="1"/>
  <c r="J204" i="460" a="1"/>
  <c r="H267" i="460" a="1"/>
  <c r="I64" i="281"/>
  <c r="J111" i="460" a="1"/>
  <c r="H152" i="460" a="1"/>
  <c r="H90" i="460" a="1"/>
  <c r="K209" i="460" a="1"/>
  <c r="H232" i="460" a="1"/>
  <c r="J26" i="460" a="1"/>
  <c r="G62" i="460" a="1"/>
  <c r="D184" i="460" a="1"/>
  <c r="I211" i="460" a="1"/>
  <c r="G71" i="460" a="1"/>
  <c r="G135" i="460" a="1"/>
  <c r="D190" i="460" a="1"/>
  <c r="K187" i="460" a="1"/>
  <c r="K77" i="460" a="1"/>
  <c r="G32" i="460" a="1"/>
  <c r="I39" i="460" a="1"/>
  <c r="H186" i="460" a="1"/>
  <c r="I219" i="460" a="1"/>
  <c r="K171" i="460" a="1"/>
  <c r="J165" i="460" a="1"/>
  <c r="H87" i="460" a="1"/>
  <c r="J142" i="460" a="1"/>
  <c r="G214" i="460" a="1"/>
  <c r="J153" i="460" a="1"/>
  <c r="G149" i="460" a="1"/>
  <c r="K255" i="460" a="1"/>
  <c r="J169" i="460" a="1"/>
  <c r="I227" i="460" a="1"/>
  <c r="K238" i="460" a="1"/>
  <c r="H269" i="460" a="1"/>
  <c r="J238" i="460" a="1"/>
  <c r="J125" i="460" a="1"/>
  <c r="I135" i="460" a="1"/>
  <c r="K83" i="460" a="1"/>
  <c r="K162" i="460" a="1"/>
  <c r="K27" i="460" a="1"/>
  <c r="D85" i="460" a="1"/>
  <c r="J110" i="460" a="1"/>
  <c r="I191" i="460" a="1"/>
  <c r="H255" i="460" a="1"/>
  <c r="J98" i="460" a="1"/>
  <c r="K221" i="460" a="1"/>
  <c r="J206" i="460" a="1"/>
  <c r="G253" i="460" a="1"/>
  <c r="D23" i="460" a="1"/>
  <c r="K236" i="460" a="1"/>
  <c r="G111" i="460" a="1"/>
  <c r="J11" i="460" a="1"/>
  <c r="D151" i="460" a="1"/>
  <c r="K34" i="460" a="1"/>
  <c r="J241" i="460" a="1"/>
  <c r="D172" i="460" a="1"/>
  <c r="H121" i="460" a="1"/>
  <c r="J179" i="460" a="1"/>
  <c r="J12" i="460" a="1"/>
  <c r="I231" i="460" a="1"/>
  <c r="J14" i="460" a="1"/>
  <c r="H150" i="460" a="1"/>
  <c r="D243" i="460" a="1"/>
  <c r="H105" i="460" a="1"/>
  <c r="G60" i="460" a="1"/>
  <c r="D35" i="460" a="1"/>
  <c r="G100" i="460" a="1"/>
  <c r="K113" i="460" a="1"/>
  <c r="I75" i="460" a="1"/>
  <c r="G77" i="460" a="1"/>
  <c r="J264" i="460" a="1"/>
  <c r="I258" i="460" a="1"/>
  <c r="D68" i="460" a="1"/>
  <c r="D82" i="460" a="1"/>
  <c r="I178" i="460" a="1"/>
  <c r="G226" i="460" a="1"/>
  <c r="K136" i="460" a="1"/>
  <c r="K148" i="460" a="1"/>
  <c r="I74" i="460" a="1"/>
  <c r="H244" i="460" a="1"/>
  <c r="K82" i="460" a="1"/>
  <c r="K170" i="460" a="1"/>
  <c r="G176" i="460" a="1"/>
  <c r="J188" i="460" a="1"/>
  <c r="K243" i="460" a="1"/>
  <c r="G105" i="460" a="1"/>
  <c r="D211" i="460" a="1"/>
  <c r="I138" i="460" a="1"/>
  <c r="J181" i="460" a="1"/>
  <c r="K229" i="460" a="1"/>
  <c r="K152" i="460" a="1"/>
  <c r="K123" i="460" a="1"/>
  <c r="I73" i="460" a="1"/>
  <c r="K225" i="460" a="1"/>
  <c r="K63" i="460" a="1"/>
  <c r="I162" i="460" a="1"/>
  <c r="D275" i="460" a="1"/>
  <c r="G170" i="460" a="1"/>
  <c r="D28" i="460" a="1"/>
  <c r="K172" i="460" a="1"/>
  <c r="D177" i="460" a="1"/>
  <c r="I252" i="460" a="1"/>
  <c r="J63" i="460" a="1"/>
  <c r="H59" i="460" a="1"/>
  <c r="I232" i="460" a="1"/>
  <c r="J20" i="460" a="1"/>
  <c r="K205" i="460" a="1"/>
  <c r="J272" i="460" a="1"/>
  <c r="G248" i="460" a="1"/>
  <c r="I171" i="460" a="1"/>
  <c r="I254" i="460" a="1"/>
  <c r="K90" i="460" a="1"/>
  <c r="D194" i="460" a="1"/>
  <c r="K12" i="460" a="1"/>
  <c r="K258" i="460" a="1"/>
  <c r="D88" i="460" a="1"/>
  <c r="D36" i="460" a="1"/>
  <c r="D246" i="460" a="1"/>
  <c r="I215" i="460" a="1"/>
  <c r="K38" i="460" a="1"/>
  <c r="G52" i="460" a="1"/>
  <c r="J229" i="460" a="1"/>
  <c r="I80" i="460" a="1"/>
  <c r="K216" i="460" a="1"/>
  <c r="D206" i="460" a="1"/>
  <c r="G216" i="460" a="1"/>
  <c r="D270" i="460" a="1"/>
  <c r="I192" i="460" a="1"/>
  <c r="G68" i="460" a="1"/>
  <c r="I205" i="460" a="1"/>
  <c r="G141" i="460" a="1"/>
  <c r="K60" i="460" a="1"/>
  <c r="I23" i="460" a="1"/>
  <c r="J148" i="460" a="1"/>
  <c r="H239" i="460" a="1"/>
  <c r="H88" i="460" a="1"/>
  <c r="H20" i="460" a="1"/>
  <c r="G98" i="460" a="1"/>
  <c r="H35" i="460" a="1"/>
  <c r="K212" i="460" a="1"/>
  <c r="D120" i="460" a="1"/>
  <c r="D84" i="460" a="1"/>
  <c r="I61" i="460" a="1"/>
  <c r="J84" i="460" a="1"/>
  <c r="G104" i="460" a="1"/>
  <c r="D213" i="460" a="1"/>
  <c r="I148" i="460" a="1"/>
  <c r="D67" i="460" a="1"/>
  <c r="H135" i="460" a="1"/>
  <c r="I111" i="460" a="1"/>
  <c r="I140" i="460" a="1"/>
  <c r="K202" i="460" a="1"/>
  <c r="I83" i="460" a="1"/>
  <c r="D42" i="460" a="1"/>
  <c r="I79" i="460" a="1"/>
  <c r="K46" i="460" a="1"/>
  <c r="K206" i="460" a="1"/>
  <c r="K154" i="460" a="1"/>
  <c r="G273" i="460" a="1"/>
  <c r="H227" i="460" a="1"/>
  <c r="D29" i="460" a="1"/>
  <c r="I163" i="460" a="1"/>
  <c r="I127" i="460" a="1"/>
  <c r="K98" i="460" a="1"/>
  <c r="D76" i="460" a="1"/>
  <c r="G152" i="460" a="1"/>
  <c r="J31" i="460" a="1"/>
  <c r="G255" i="460" a="1"/>
  <c r="I260" i="460" a="1"/>
  <c r="D81" i="460" a="1"/>
  <c r="G63" i="460" a="1"/>
  <c r="K191" i="460" a="1"/>
  <c r="H32" i="460" a="1"/>
  <c r="G151" i="460" a="1"/>
  <c r="I121" i="460" a="1"/>
  <c r="D14" i="460" a="1"/>
  <c r="H125" i="460" a="1"/>
  <c r="H217" i="460" a="1"/>
  <c r="I96" i="460" a="1"/>
  <c r="J123" i="460" a="1"/>
  <c r="K274" i="460" a="1"/>
  <c r="G107" i="460" a="1"/>
  <c r="I18" i="460" a="1"/>
  <c r="J149" i="460" a="1"/>
  <c r="H172" i="460" a="1"/>
  <c r="H260" i="460" a="1"/>
  <c r="I37" i="460" a="1"/>
  <c r="J61" i="460" a="1"/>
  <c r="I172" i="460" a="1"/>
  <c r="H238" i="460" a="1"/>
  <c r="I128" i="460" a="1"/>
  <c r="G94" i="460" a="1"/>
  <c r="K78" i="460" a="1"/>
  <c r="J19" i="460" a="1"/>
  <c r="G38" i="460" a="1"/>
  <c r="J21" i="460" a="1"/>
  <c r="I239" i="460" a="1"/>
  <c r="G13" i="460" a="1"/>
  <c r="K41" i="460" a="1"/>
  <c r="K66" i="460" a="1"/>
  <c r="J202" i="460" a="1"/>
  <c r="G162" i="460" a="1"/>
  <c r="K71" i="460" a="1"/>
  <c r="K30" i="460" a="1"/>
  <c r="K179" i="460" a="1"/>
  <c r="D217" i="460" a="1"/>
  <c r="I15" i="460" a="1"/>
  <c r="D268" i="460" a="1"/>
  <c r="J28" i="460" a="1"/>
  <c r="D203" i="460" a="1"/>
  <c r="D168" i="460" a="1"/>
  <c r="H29" i="460" a="1"/>
  <c r="J226" i="460" a="1"/>
  <c r="K42" i="460" a="1"/>
  <c r="D252" i="460" a="1"/>
  <c r="H25" i="460" a="1"/>
  <c r="I120" i="460" a="1"/>
  <c r="J79" i="460" a="1"/>
  <c r="H154" i="460" a="1"/>
  <c r="I88" i="460" a="1"/>
  <c r="I89" i="460" a="1"/>
  <c r="H246" i="460" a="1"/>
  <c r="K165" i="460" a="1"/>
  <c r="D191" i="460" a="1"/>
  <c r="K138" i="460" a="1"/>
  <c r="H169" i="460" a="1"/>
  <c r="J67" i="460" a="1"/>
  <c r="H61" i="460" a="1"/>
  <c r="J143" i="460" a="1"/>
  <c r="J146" i="460" a="1"/>
  <c r="G237" i="460" a="1"/>
  <c r="H38" i="460" a="1"/>
  <c r="H53" i="460" a="1"/>
  <c r="D77" i="460" a="1"/>
  <c r="D192" i="460" a="1"/>
  <c r="J177" i="460" a="1"/>
  <c r="G72" i="460" a="1"/>
  <c r="J244" i="460" a="1"/>
  <c r="G24" i="460" a="1"/>
  <c r="J40" i="460" a="1"/>
  <c r="D131" i="460" a="1"/>
  <c r="I20" i="460" a="1"/>
  <c r="I189" i="460" a="1"/>
  <c r="D49" i="460" a="1"/>
  <c r="G37" i="460" a="1"/>
  <c r="H273" i="460" a="1"/>
  <c r="I187" i="460" a="1"/>
  <c r="I193" i="460" a="1"/>
  <c r="D133" i="460" a="1"/>
  <c r="D50" i="460" a="1"/>
  <c r="I32" i="460" a="1"/>
  <c r="G89" i="460" a="1"/>
  <c r="I161" i="460" a="1"/>
  <c r="J134" i="460" a="1"/>
  <c r="G45" i="460" a="1"/>
  <c r="G79" i="460" a="1"/>
  <c r="K133" i="460" a="1"/>
  <c r="I107" i="460" a="1"/>
  <c r="I184" i="460" a="1"/>
  <c r="K31" i="460" a="1"/>
  <c r="K214" i="460" a="1"/>
  <c r="K73" i="460" a="1"/>
  <c r="I217" i="460" a="1"/>
  <c r="J30" i="460" a="1"/>
  <c r="D60" i="460" a="1"/>
  <c r="D51" i="460" a="1"/>
  <c r="D269" i="460" a="1"/>
  <c r="K21" i="460" a="1"/>
  <c r="K210" i="460" a="1"/>
  <c r="J53" i="460" a="1"/>
  <c r="H76" i="460" a="1"/>
  <c r="J49" i="460" a="1"/>
  <c r="H165" i="460" a="1"/>
  <c r="H112" i="460" a="1"/>
  <c r="H94" i="460" a="1"/>
  <c r="J97" i="460" a="1"/>
  <c r="H161" i="460" a="1"/>
  <c r="D160" i="460" a="1"/>
  <c r="I169" i="460" a="1"/>
  <c r="H63" i="460" a="1"/>
  <c r="G134" i="460" a="1"/>
  <c r="H193" i="460" a="1"/>
  <c r="I147" i="460" a="1"/>
  <c r="K126" i="460" a="1"/>
  <c r="I261" i="460" a="1"/>
  <c r="J75" i="460" a="1"/>
  <c r="J164" i="460" a="1"/>
  <c r="K195" i="460" a="1"/>
  <c r="K131" i="460" a="1"/>
  <c r="H74" i="460" a="1"/>
  <c r="D113" i="460" a="1"/>
  <c r="G20" i="460" a="1"/>
  <c r="J83" i="460" a="1"/>
  <c r="K97" i="460" a="1"/>
  <c r="G21" i="460" a="1"/>
  <c r="J137" i="460" a="1"/>
  <c r="G31" i="460" a="1"/>
  <c r="J127" i="460" a="1"/>
  <c r="G97" i="460" a="1"/>
  <c r="G252" i="460" a="1"/>
  <c r="K169" i="460" a="1"/>
  <c r="I153" i="460" a="1"/>
  <c r="H253" i="460" a="1"/>
  <c r="I177" i="460" a="1"/>
  <c r="H190" i="460" a="1"/>
  <c r="K47" i="460" a="1"/>
  <c r="G15" i="460" a="1"/>
  <c r="K161" i="460" a="1"/>
  <c r="H229" i="460" a="1"/>
  <c r="H137" i="460" a="1"/>
  <c r="G87" i="460" a="1"/>
  <c r="G23" i="460" a="1"/>
  <c r="J138" i="460" a="1"/>
  <c r="H48" i="460" a="1"/>
  <c r="I255" i="460" a="1"/>
  <c r="I21" i="460" a="1"/>
  <c r="K93" i="460" a="1"/>
  <c r="K94" i="460" a="1"/>
  <c r="G99" i="460" a="1"/>
  <c r="J270" i="460" a="1"/>
  <c r="K62" i="460" a="1"/>
  <c r="J223" i="460" a="1"/>
  <c r="H24" i="460" a="1"/>
  <c r="G221" i="460" a="1"/>
  <c r="H133" i="460" a="1"/>
  <c r="I225" i="460" a="1"/>
  <c r="I146" i="460" a="1"/>
  <c r="I212" i="460" a="1"/>
  <c r="D13" i="460" a="1"/>
  <c r="I95" i="460" a="1"/>
  <c r="D150" i="460" a="1"/>
  <c r="J131" i="460" a="1"/>
  <c r="G66" i="460" a="1"/>
  <c r="K87" i="460" a="1"/>
  <c r="D137" i="460" a="1"/>
  <c r="K141" i="460" a="1"/>
  <c r="D70" i="460" a="1"/>
  <c r="J107" i="460" a="1"/>
  <c r="I49" i="460" a="1"/>
  <c r="K233" i="460" a="1"/>
  <c r="I126" i="460" a="1"/>
  <c r="J212" i="460" a="1"/>
  <c r="J189" i="460" a="1"/>
  <c r="G34" i="460" a="1"/>
  <c r="G194" i="460" a="1"/>
  <c r="D105" i="460" a="1"/>
  <c r="K220" i="460" a="1"/>
  <c r="J209" i="460" a="1"/>
  <c r="H99" i="460" a="1"/>
  <c r="G168" i="460" a="1"/>
  <c r="H233" i="460" a="1"/>
  <c r="I94" i="460" a="1"/>
  <c r="D237" i="460" a="1"/>
  <c r="K237" i="460" a="1"/>
  <c r="H79" i="460" a="1"/>
  <c r="I13" i="460" a="1"/>
  <c r="K224" i="460" a="1"/>
  <c r="J52" i="460" a="1"/>
  <c r="I24" i="460" a="1"/>
  <c r="I99" i="460" a="1"/>
  <c r="I133" i="460" a="1"/>
  <c r="K160" i="460" a="1"/>
  <c r="K264" i="460" a="1"/>
  <c r="K101" i="460" a="1"/>
  <c r="G243" i="460" a="1"/>
  <c r="G150" i="460" a="1"/>
  <c r="D267" i="460" a="1"/>
  <c r="H146" i="460" a="1"/>
  <c r="J261" i="460" a="1"/>
  <c r="H31" i="460" a="1"/>
  <c r="J219" i="460" a="1"/>
  <c r="D22" i="460" a="1"/>
  <c r="H28" i="460" a="1"/>
  <c r="H223" i="460" a="1"/>
  <c r="D274" i="460" a="1"/>
  <c r="J170" i="460" a="1"/>
  <c r="H204" i="460" a="1"/>
  <c r="H80" i="460" a="1"/>
  <c r="H162" i="460" a="1"/>
  <c r="G126" i="460" a="1"/>
  <c r="H171" i="460" a="1"/>
  <c r="H34" i="460" a="1"/>
  <c r="D225" i="460" a="1"/>
  <c r="I209" i="460" a="1"/>
  <c r="H97" i="460" a="1"/>
  <c r="H143" i="460" a="1"/>
  <c r="G28" i="460" a="1"/>
  <c r="K110" i="460" a="1"/>
  <c r="I229" i="460" a="1"/>
  <c r="H93" i="460" a="1"/>
  <c r="J222" i="460" a="1"/>
  <c r="H89" i="460" a="1"/>
  <c r="H240" i="460" a="1"/>
  <c r="G128" i="460" a="1"/>
  <c r="H21" i="460" a="1"/>
  <c r="J161" i="460" a="1"/>
  <c r="G190" i="460" a="1"/>
  <c r="J258" i="460" a="1"/>
  <c r="K254" i="460" a="1"/>
  <c r="G55" i="460" a="1"/>
  <c r="I275" i="460" a="1"/>
  <c r="D232" i="460" a="1"/>
  <c r="I72" i="460" a="1"/>
  <c r="D244" i="460" a="1"/>
  <c r="J154" i="460" a="1"/>
  <c r="K223" i="460" a="1"/>
  <c r="G93" i="460" a="1"/>
  <c r="H95" i="460" a="1"/>
  <c r="G70" i="460" a="1"/>
  <c r="I41" i="460" a="1"/>
  <c r="J211" i="460" a="1"/>
  <c r="D261" i="460" a="1"/>
  <c r="G51" i="460" a="1"/>
  <c r="D139" i="460" a="1"/>
  <c r="H127" i="460" a="1"/>
  <c r="H212" i="460" a="1"/>
  <c r="J124" i="460" a="1"/>
  <c r="I230" i="460" a="1"/>
  <c r="G12" i="460" a="1"/>
  <c r="H156" i="460" a="1"/>
  <c r="H219" i="460" a="1"/>
  <c r="H71" i="460" a="1"/>
  <c r="I142" i="460" a="1"/>
  <c r="D127" i="460" a="1"/>
  <c r="H206" i="460" a="1"/>
  <c r="J22" i="460" a="1"/>
  <c r="H231" i="460" a="1"/>
  <c r="D47" i="460" a="1"/>
  <c r="H203" i="460" a="1"/>
  <c r="K61" i="460" a="1"/>
  <c r="H222" i="460" a="1"/>
  <c r="I203" i="460" a="1"/>
  <c r="H12" i="460" a="1"/>
  <c r="H185" i="460" a="1"/>
  <c r="J46" i="460" a="1"/>
  <c r="D132" i="460" a="1"/>
  <c r="I104" i="460" a="1"/>
  <c r="D254" i="460" a="1"/>
  <c r="H107" i="460" a="1"/>
  <c r="J217" i="460" a="1"/>
  <c r="J73" i="460" a="1"/>
  <c r="G185" i="460" a="1"/>
  <c r="I46" i="460" a="1"/>
  <c r="D69" i="460" a="1"/>
  <c r="J141" i="460" a="1"/>
  <c r="H124" i="460" a="1"/>
  <c r="D74" i="460" a="1"/>
  <c r="H213" i="460" a="1"/>
  <c r="G123" i="460" a="1"/>
  <c r="J15" i="460" a="1"/>
  <c r="J227" i="460" a="1"/>
  <c r="I131" i="460" a="1"/>
  <c r="K140" i="460" a="1"/>
  <c r="G125" i="460" a="1"/>
  <c r="I60" i="460" a="1"/>
  <c r="G110" i="460" a="1"/>
  <c r="G33" i="460" a="1"/>
  <c r="I186" i="460" a="1"/>
  <c r="I25" i="460" a="1"/>
  <c r="J71" i="460" a="1"/>
  <c r="K11" i="460" a="1"/>
  <c r="I221" i="460" a="1"/>
  <c r="K37" i="460" a="1"/>
  <c r="D215" i="460" a="1"/>
  <c r="D179" i="460" a="1"/>
  <c r="D149" i="460" a="1"/>
  <c r="I204" i="460" a="1"/>
  <c r="H148" i="460" a="1"/>
  <c r="K53" i="460" a="1"/>
  <c r="D216" i="460" a="1"/>
  <c r="J136" i="460" a="1"/>
  <c r="J47" i="460" a="1"/>
  <c r="D178" i="460" a="1"/>
  <c r="I76" i="460" a="1"/>
  <c r="G241" i="460" a="1"/>
  <c r="D229" i="460" a="1"/>
  <c r="D75" i="460" a="1"/>
  <c r="H220" i="460" a="1"/>
  <c r="I168" i="460" a="1"/>
  <c r="D62" i="460" a="1"/>
  <c r="D52" i="460" a="1"/>
  <c r="J231" i="460" a="1"/>
  <c r="G261" i="460" a="1"/>
  <c r="G260" i="460" a="1"/>
  <c r="K253" i="460" a="1"/>
  <c r="J225" i="460" a="1"/>
  <c r="J197" i="460" a="1"/>
  <c r="G254" i="460" a="1"/>
  <c r="J260" i="460" a="1"/>
  <c r="I134" i="460" a="1"/>
  <c r="D138" i="460" a="1"/>
  <c r="H72" i="460" a="1"/>
  <c r="D128" i="460" a="1"/>
  <c r="H19" i="460" a="1"/>
  <c r="H81" i="460" a="1"/>
  <c r="D15" i="460" a="1"/>
  <c r="G80" i="460" a="1"/>
  <c r="I125" i="460" a="1"/>
  <c r="K125" i="460" a="1"/>
  <c r="H138" i="460" a="1"/>
  <c r="G69" i="460" a="1"/>
  <c r="G136" i="460" a="1"/>
  <c r="G132" i="460" a="1"/>
  <c r="I87" i="460" a="1"/>
  <c r="H27" i="460" a="1"/>
  <c r="K184" i="460" a="1"/>
  <c r="I124" i="460" a="1"/>
  <c r="D33" i="460" a="1"/>
  <c r="D12" i="460" a="1"/>
  <c r="D100" i="460" a="1"/>
  <c r="D236" i="460" a="1"/>
  <c r="H68" i="460" a="1"/>
  <c r="K28" i="460" a="1"/>
  <c r="D258" i="460" a="1"/>
  <c r="D63" i="460" a="1"/>
  <c r="G112" i="460" a="1"/>
  <c r="D78" i="460" a="1"/>
  <c r="J248" i="460" a="1"/>
  <c r="H100" i="460" a="1"/>
  <c r="H85" i="460" a="1"/>
  <c r="D38" i="460" a="1"/>
  <c r="D264" i="460" a="1"/>
  <c r="H187" i="460" a="1"/>
  <c r="J255" i="460" a="1"/>
  <c r="H258" i="460" a="1"/>
  <c r="D239" i="460" a="1"/>
  <c r="H42" i="460" a="1"/>
  <c r="H120" i="460" a="1"/>
  <c r="J36" i="460" a="1"/>
  <c r="I36" i="460" a="1"/>
  <c r="I228" i="460" a="1"/>
  <c r="H177" i="460" a="1"/>
  <c r="G47" i="460" a="1"/>
  <c r="J104" i="460" a="1"/>
  <c r="J132" i="460" a="1"/>
  <c r="K139" i="460" a="1"/>
  <c r="D227" i="460" a="1"/>
  <c r="D163" i="460" a="1"/>
  <c r="J101" i="460" a="1"/>
  <c r="J87" i="460" a="1"/>
  <c r="K45" i="460" a="1"/>
  <c r="H50" i="460" a="1"/>
  <c r="G160" i="460" a="1"/>
  <c r="D59" i="460" a="1"/>
  <c r="H241" i="460" a="1"/>
  <c r="G35" i="460" a="1"/>
  <c r="J37" i="460" a="1"/>
  <c r="D230" i="460" a="1"/>
  <c r="I197" i="460" a="1"/>
  <c r="H40" i="460" a="1"/>
  <c r="I14" i="460" a="1"/>
  <c r="K96" i="460" a="1"/>
  <c r="G131" i="460" a="1"/>
  <c r="I47" i="460" a="1"/>
  <c r="G218" i="460" a="1"/>
  <c r="H110" i="460" a="1"/>
  <c r="D181" i="460" a="1"/>
  <c r="D73" i="460" a="1"/>
  <c r="J228" i="460" a="1"/>
  <c r="D27" i="460" a="1"/>
  <c r="G239" i="460" a="1"/>
  <c r="G29" i="460" a="1"/>
  <c r="G225" i="460" a="1"/>
  <c r="J72" i="460" a="1"/>
  <c r="I170" i="460" a="1"/>
  <c r="J187" i="460" a="1"/>
  <c r="J50" i="460" a="1"/>
  <c r="J139" i="460" a="1"/>
  <c r="D11" i="460" a="1"/>
  <c r="H236" i="460" a="1"/>
  <c r="I11" i="460" a="1"/>
  <c r="G148" i="460" a="1"/>
  <c r="I240" i="460" a="1"/>
  <c r="K105" i="460" a="1"/>
  <c r="D169" i="460" a="1"/>
  <c r="G59" i="460" a="1"/>
  <c r="I70" i="460" a="1"/>
  <c r="I268" i="460" a="1"/>
  <c r="J35" i="460" a="1"/>
  <c r="G270" i="460" a="1"/>
  <c r="D136" i="460" a="1"/>
  <c r="D136" i="460" l="1"/>
  <c r="J35" i="460"/>
  <c r="I268" i="460"/>
  <c r="I70" i="460"/>
  <c r="G59" i="460"/>
  <c r="D169" i="460"/>
  <c r="K105" i="460"/>
  <c r="I240" i="460"/>
  <c r="G148" i="460"/>
  <c r="I11" i="460"/>
  <c r="H236" i="460"/>
  <c r="D11" i="460"/>
  <c r="J139" i="460"/>
  <c r="J50" i="460"/>
  <c r="J187" i="460"/>
  <c r="I170" i="460"/>
  <c r="J72" i="460"/>
  <c r="G225" i="460"/>
  <c r="G29" i="460"/>
  <c r="G239" i="460"/>
  <c r="D27" i="460"/>
  <c r="J228" i="460"/>
  <c r="D73" i="460"/>
  <c r="D181" i="460"/>
  <c r="H110" i="460"/>
  <c r="G218" i="460"/>
  <c r="I47" i="460"/>
  <c r="G131" i="460"/>
  <c r="K96" i="460"/>
  <c r="I14" i="460"/>
  <c r="H40" i="460"/>
  <c r="I197" i="460"/>
  <c r="D230" i="460"/>
  <c r="J37" i="460"/>
  <c r="G35" i="460"/>
  <c r="H241" i="460"/>
  <c r="D59" i="460"/>
  <c r="E59" i="460" s="1"/>
  <c r="G160" i="460"/>
  <c r="H50" i="460"/>
  <c r="K45" i="460"/>
  <c r="J87" i="460"/>
  <c r="J101" i="460"/>
  <c r="D163" i="460"/>
  <c r="D227" i="460"/>
  <c r="K139" i="460"/>
  <c r="J132" i="460"/>
  <c r="J104" i="460"/>
  <c r="G47" i="460"/>
  <c r="H177" i="460"/>
  <c r="I228" i="460"/>
  <c r="I36" i="460"/>
  <c r="J36" i="460"/>
  <c r="H120" i="460"/>
  <c r="H42" i="460"/>
  <c r="D239" i="460"/>
  <c r="H258" i="460"/>
  <c r="J255" i="460"/>
  <c r="H187" i="460"/>
  <c r="D264" i="460"/>
  <c r="D38" i="460"/>
  <c r="H85" i="460"/>
  <c r="H100" i="460"/>
  <c r="J248" i="460"/>
  <c r="D78" i="460"/>
  <c r="E78" i="460" s="1"/>
  <c r="G112" i="460"/>
  <c r="D63" i="460"/>
  <c r="D258" i="460"/>
  <c r="K28" i="460"/>
  <c r="H68" i="460"/>
  <c r="D236" i="460"/>
  <c r="D100" i="460"/>
  <c r="D12" i="460"/>
  <c r="D33" i="460"/>
  <c r="I124" i="460"/>
  <c r="K184" i="460"/>
  <c r="H27" i="460"/>
  <c r="I87" i="460"/>
  <c r="G132" i="460"/>
  <c r="G136" i="460"/>
  <c r="G69" i="460"/>
  <c r="H138" i="460"/>
  <c r="K125" i="460"/>
  <c r="I125" i="460"/>
  <c r="G80" i="460"/>
  <c r="D15" i="460"/>
  <c r="H81" i="460"/>
  <c r="H19" i="460"/>
  <c r="D128" i="460"/>
  <c r="E128" i="460" s="1"/>
  <c r="H72" i="460"/>
  <c r="D138" i="460"/>
  <c r="I134" i="460"/>
  <c r="J260" i="460"/>
  <c r="G254" i="460"/>
  <c r="J197" i="460"/>
  <c r="J225" i="460"/>
  <c r="K253" i="460"/>
  <c r="J231" i="460"/>
  <c r="D52" i="460"/>
  <c r="D62" i="460"/>
  <c r="I168" i="460"/>
  <c r="H220" i="460"/>
  <c r="D75" i="460"/>
  <c r="D229" i="460"/>
  <c r="G241" i="460"/>
  <c r="I76" i="460"/>
  <c r="D178" i="460"/>
  <c r="E178" i="460" s="1"/>
  <c r="J47" i="460"/>
  <c r="J136" i="460"/>
  <c r="D216" i="460"/>
  <c r="K53" i="460"/>
  <c r="H148" i="460"/>
  <c r="I204" i="460"/>
  <c r="D149" i="460"/>
  <c r="D179" i="460"/>
  <c r="D215" i="460"/>
  <c r="K37" i="460"/>
  <c r="I221" i="460"/>
  <c r="K11" i="460"/>
  <c r="J71" i="460"/>
  <c r="I25" i="460"/>
  <c r="I186" i="460"/>
  <c r="G33" i="460"/>
  <c r="G110" i="460"/>
  <c r="I60" i="460"/>
  <c r="G125" i="460"/>
  <c r="K140" i="460"/>
  <c r="I131" i="460"/>
  <c r="J227" i="460"/>
  <c r="J15" i="460"/>
  <c r="G123" i="460"/>
  <c r="H213" i="460"/>
  <c r="D74" i="460"/>
  <c r="H124" i="460"/>
  <c r="J141" i="460"/>
  <c r="D69" i="460"/>
  <c r="I46" i="460"/>
  <c r="G185" i="460"/>
  <c r="J73" i="460"/>
  <c r="J217" i="460"/>
  <c r="H107" i="460"/>
  <c r="D254" i="460"/>
  <c r="I104" i="460"/>
  <c r="D132" i="460"/>
  <c r="E132" i="460" s="1"/>
  <c r="J46" i="460"/>
  <c r="H185" i="460"/>
  <c r="H12" i="460"/>
  <c r="I203" i="460"/>
  <c r="H222" i="460"/>
  <c r="K61" i="460"/>
  <c r="H203" i="460"/>
  <c r="D47" i="460"/>
  <c r="H231" i="460"/>
  <c r="J22" i="460"/>
  <c r="H206" i="460"/>
  <c r="D127" i="460"/>
  <c r="E127" i="460" s="1"/>
  <c r="I142" i="460"/>
  <c r="H71" i="460"/>
  <c r="H219" i="460"/>
  <c r="H156" i="460"/>
  <c r="G12" i="460"/>
  <c r="I230" i="460"/>
  <c r="J124" i="460"/>
  <c r="H212" i="460"/>
  <c r="H127" i="460"/>
  <c r="D139" i="460"/>
  <c r="G51" i="460"/>
  <c r="D261" i="460"/>
  <c r="J211" i="460"/>
  <c r="I41" i="460"/>
  <c r="G70" i="460"/>
  <c r="H95" i="460"/>
  <c r="G93" i="460"/>
  <c r="K223" i="460"/>
  <c r="J154" i="460"/>
  <c r="D244" i="460"/>
  <c r="I72" i="460"/>
  <c r="D232" i="460"/>
  <c r="I275" i="460"/>
  <c r="G55" i="460"/>
  <c r="K254" i="460"/>
  <c r="J258" i="460"/>
  <c r="G190" i="460"/>
  <c r="J161" i="460"/>
  <c r="H21" i="460"/>
  <c r="G128" i="460"/>
  <c r="H240" i="460"/>
  <c r="H89" i="460"/>
  <c r="J222" i="460"/>
  <c r="H93" i="460"/>
  <c r="I229" i="460"/>
  <c r="K110" i="460"/>
  <c r="G28" i="460"/>
  <c r="H143" i="460"/>
  <c r="H97" i="460"/>
  <c r="I209" i="460"/>
  <c r="D225" i="460"/>
  <c r="H34" i="460"/>
  <c r="H171" i="460"/>
  <c r="G126" i="460"/>
  <c r="H162" i="460"/>
  <c r="H80" i="460"/>
  <c r="H204" i="460"/>
  <c r="J170" i="460"/>
  <c r="D274" i="460"/>
  <c r="H223" i="460"/>
  <c r="H28" i="460"/>
  <c r="D22" i="460"/>
  <c r="J219" i="460"/>
  <c r="H31" i="460"/>
  <c r="J261" i="460"/>
  <c r="H146" i="460"/>
  <c r="D267" i="460"/>
  <c r="G150" i="460"/>
  <c r="G243" i="460"/>
  <c r="K101" i="460"/>
  <c r="K264" i="460"/>
  <c r="K160" i="460"/>
  <c r="I133" i="460"/>
  <c r="I99" i="460"/>
  <c r="I24" i="460"/>
  <c r="J52" i="460"/>
  <c r="K224" i="460"/>
  <c r="I13" i="460"/>
  <c r="H79" i="460"/>
  <c r="K237" i="460"/>
  <c r="D237" i="460"/>
  <c r="I94" i="460"/>
  <c r="H233" i="460"/>
  <c r="G168" i="460"/>
  <c r="H99" i="460"/>
  <c r="J209" i="460"/>
  <c r="K220" i="460"/>
  <c r="D105" i="460"/>
  <c r="G194" i="460"/>
  <c r="G34" i="460"/>
  <c r="J189" i="460"/>
  <c r="J212" i="460"/>
  <c r="I126" i="460"/>
  <c r="K233" i="460"/>
  <c r="I49" i="460"/>
  <c r="J107" i="460"/>
  <c r="D70" i="460"/>
  <c r="K141" i="460"/>
  <c r="D137" i="460"/>
  <c r="K87" i="460"/>
  <c r="G66" i="460"/>
  <c r="J131" i="460"/>
  <c r="D150" i="460"/>
  <c r="I95" i="460"/>
  <c r="D13" i="460"/>
  <c r="I212" i="460"/>
  <c r="I146" i="460"/>
  <c r="I225" i="460"/>
  <c r="H133" i="460"/>
  <c r="G221" i="460"/>
  <c r="H24" i="460"/>
  <c r="J223" i="460"/>
  <c r="K62" i="460"/>
  <c r="J270" i="460"/>
  <c r="G99" i="460"/>
  <c r="K94" i="460"/>
  <c r="K93" i="460"/>
  <c r="I21" i="460"/>
  <c r="I255" i="460"/>
  <c r="H48" i="460"/>
  <c r="J138" i="460"/>
  <c r="G23" i="460"/>
  <c r="G87" i="460"/>
  <c r="H137" i="460"/>
  <c r="H229" i="460"/>
  <c r="K161" i="460"/>
  <c r="G15" i="460"/>
  <c r="K47" i="460"/>
  <c r="H190" i="460"/>
  <c r="I177" i="460"/>
  <c r="H253" i="460"/>
  <c r="I153" i="460"/>
  <c r="K169" i="460"/>
  <c r="G252" i="460"/>
  <c r="G97" i="460"/>
  <c r="J127" i="460"/>
  <c r="G31" i="460"/>
  <c r="J137" i="460"/>
  <c r="G21" i="460"/>
  <c r="K97" i="460"/>
  <c r="J83" i="460"/>
  <c r="G20" i="460"/>
  <c r="D113" i="460"/>
  <c r="H74" i="460"/>
  <c r="K131" i="460"/>
  <c r="K195" i="460"/>
  <c r="J164" i="460"/>
  <c r="J75" i="460"/>
  <c r="I261" i="460"/>
  <c r="K126" i="460"/>
  <c r="I147" i="460"/>
  <c r="H193" i="460"/>
  <c r="G134" i="460"/>
  <c r="H63" i="460"/>
  <c r="I169" i="460"/>
  <c r="D160" i="460"/>
  <c r="E160" i="460" s="1"/>
  <c r="H161" i="460"/>
  <c r="J97" i="460"/>
  <c r="H94" i="460"/>
  <c r="H112" i="460"/>
  <c r="H165" i="460"/>
  <c r="J49" i="460"/>
  <c r="H76" i="460"/>
  <c r="J53" i="460"/>
  <c r="K210" i="460"/>
  <c r="K21" i="460"/>
  <c r="D269" i="460"/>
  <c r="E269" i="460" s="1"/>
  <c r="D51" i="460"/>
  <c r="D60" i="460"/>
  <c r="J30" i="460"/>
  <c r="I217" i="460"/>
  <c r="K73" i="460"/>
  <c r="K214" i="460"/>
  <c r="K31" i="460"/>
  <c r="I184" i="460"/>
  <c r="I107" i="460"/>
  <c r="K133" i="460"/>
  <c r="G79" i="460"/>
  <c r="G45" i="460"/>
  <c r="J134" i="460"/>
  <c r="I161" i="460"/>
  <c r="G89" i="460"/>
  <c r="I32" i="460"/>
  <c r="D50" i="460"/>
  <c r="D133" i="460"/>
  <c r="E133" i="460" s="1"/>
  <c r="I193" i="460"/>
  <c r="I187" i="460"/>
  <c r="H273" i="460"/>
  <c r="G37" i="460"/>
  <c r="D49" i="460"/>
  <c r="I189" i="460"/>
  <c r="I20" i="460"/>
  <c r="D131" i="460"/>
  <c r="J40" i="460"/>
  <c r="G24" i="460"/>
  <c r="J244" i="460"/>
  <c r="G72" i="460"/>
  <c r="J177" i="460"/>
  <c r="D192" i="460"/>
  <c r="D77" i="460"/>
  <c r="H53" i="460"/>
  <c r="H38" i="460"/>
  <c r="G237" i="460"/>
  <c r="J146" i="460"/>
  <c r="J143" i="460"/>
  <c r="H61" i="460"/>
  <c r="J67" i="460"/>
  <c r="H169" i="460"/>
  <c r="K138" i="460"/>
  <c r="D191" i="460"/>
  <c r="K165" i="460"/>
  <c r="H246" i="460"/>
  <c r="I89" i="460"/>
  <c r="I88" i="460"/>
  <c r="H154" i="460"/>
  <c r="J79" i="460"/>
  <c r="I120" i="460"/>
  <c r="H25" i="460"/>
  <c r="D252" i="460"/>
  <c r="K42" i="460"/>
  <c r="J226" i="460"/>
  <c r="H29" i="460"/>
  <c r="D168" i="460"/>
  <c r="E168" i="460" s="1"/>
  <c r="D203" i="460"/>
  <c r="J28" i="460"/>
  <c r="D268" i="460"/>
  <c r="I15" i="460"/>
  <c r="D217" i="460"/>
  <c r="K179" i="460"/>
  <c r="K30" i="460"/>
  <c r="K71" i="460"/>
  <c r="G162" i="460"/>
  <c r="J202" i="460"/>
  <c r="K66" i="460"/>
  <c r="K41" i="460"/>
  <c r="G13" i="460"/>
  <c r="I239" i="460"/>
  <c r="J21" i="460"/>
  <c r="G38" i="460"/>
  <c r="J19" i="460"/>
  <c r="K78" i="460"/>
  <c r="G94" i="460"/>
  <c r="I128" i="460"/>
  <c r="H238" i="460"/>
  <c r="I172" i="460"/>
  <c r="J61" i="460"/>
  <c r="I37" i="460"/>
  <c r="H260" i="460"/>
  <c r="H172" i="460"/>
  <c r="J149" i="460"/>
  <c r="I18" i="460"/>
  <c r="G107" i="460"/>
  <c r="K274" i="460"/>
  <c r="J123" i="460"/>
  <c r="I96" i="460"/>
  <c r="H217" i="460"/>
  <c r="H125" i="460"/>
  <c r="D14" i="460"/>
  <c r="I121" i="460"/>
  <c r="G151" i="460"/>
  <c r="H32" i="460"/>
  <c r="K191" i="460"/>
  <c r="G63" i="460"/>
  <c r="D81" i="460"/>
  <c r="I260" i="460"/>
  <c r="G255" i="460"/>
  <c r="J31" i="460"/>
  <c r="G152" i="460"/>
  <c r="D76" i="460"/>
  <c r="E76" i="460" s="1"/>
  <c r="K98" i="460"/>
  <c r="I127" i="460"/>
  <c r="I163" i="460"/>
  <c r="D29" i="460"/>
  <c r="H227" i="460"/>
  <c r="K154" i="460"/>
  <c r="K206" i="460"/>
  <c r="K46" i="460"/>
  <c r="I79" i="460"/>
  <c r="D42" i="460"/>
  <c r="E42" i="460" s="1"/>
  <c r="I83" i="460"/>
  <c r="K202" i="460"/>
  <c r="I140" i="460"/>
  <c r="I111" i="460"/>
  <c r="H135" i="460"/>
  <c r="D67" i="460"/>
  <c r="I148" i="460"/>
  <c r="D213" i="460"/>
  <c r="E213" i="460" s="1"/>
  <c r="G104" i="460"/>
  <c r="J84" i="460"/>
  <c r="I61" i="460"/>
  <c r="D84" i="460"/>
  <c r="D120" i="460"/>
  <c r="E120" i="460" s="1"/>
  <c r="K212" i="460"/>
  <c r="H35" i="460"/>
  <c r="G98" i="460"/>
  <c r="H20" i="460"/>
  <c r="H88" i="460"/>
  <c r="H239" i="460"/>
  <c r="J148" i="460"/>
  <c r="I23" i="460"/>
  <c r="K60" i="460"/>
  <c r="G141" i="460"/>
  <c r="I205" i="460"/>
  <c r="G68" i="460"/>
  <c r="I192" i="460"/>
  <c r="D270" i="460"/>
  <c r="G216" i="460"/>
  <c r="D206" i="460"/>
  <c r="K216" i="460"/>
  <c r="I80" i="460"/>
  <c r="J229" i="460"/>
  <c r="G52" i="460"/>
  <c r="K38" i="460"/>
  <c r="I215" i="460"/>
  <c r="D246" i="460"/>
  <c r="D36" i="460"/>
  <c r="D88" i="460"/>
  <c r="K258" i="460"/>
  <c r="K12" i="460"/>
  <c r="D194" i="460"/>
  <c r="K90" i="460"/>
  <c r="I254" i="460"/>
  <c r="I171" i="460"/>
  <c r="G248" i="460"/>
  <c r="J272" i="460"/>
  <c r="K205" i="460"/>
  <c r="J20" i="460"/>
  <c r="I232" i="460"/>
  <c r="H59" i="460"/>
  <c r="J63" i="460"/>
  <c r="I252" i="460"/>
  <c r="D177" i="460"/>
  <c r="E177" i="460" s="1"/>
  <c r="K172" i="460"/>
  <c r="D28" i="460"/>
  <c r="E28" i="460" s="1"/>
  <c r="G170" i="460"/>
  <c r="D275" i="460"/>
  <c r="E275" i="460" s="1"/>
  <c r="I162" i="460"/>
  <c r="K63" i="460"/>
  <c r="K225" i="460"/>
  <c r="I73" i="460"/>
  <c r="K123" i="460"/>
  <c r="K152" i="460"/>
  <c r="K229" i="460"/>
  <c r="J181" i="460"/>
  <c r="I138" i="460"/>
  <c r="D211" i="460"/>
  <c r="G105" i="460"/>
  <c r="K243" i="460"/>
  <c r="J188" i="460"/>
  <c r="G176" i="460"/>
  <c r="K170" i="460"/>
  <c r="K82" i="460"/>
  <c r="H244" i="460"/>
  <c r="I74" i="460"/>
  <c r="K148" i="460"/>
  <c r="K136" i="460"/>
  <c r="G226" i="460"/>
  <c r="I178" i="460"/>
  <c r="D82" i="460"/>
  <c r="D68" i="460"/>
  <c r="I258" i="460"/>
  <c r="J264" i="460"/>
  <c r="G77" i="460"/>
  <c r="I75" i="460"/>
  <c r="K113" i="460"/>
  <c r="G100" i="460"/>
  <c r="D35" i="460"/>
  <c r="G60" i="460"/>
  <c r="H105" i="460"/>
  <c r="D243" i="460"/>
  <c r="H150" i="460"/>
  <c r="J14" i="460"/>
  <c r="I231" i="460"/>
  <c r="J12" i="460"/>
  <c r="J179" i="460"/>
  <c r="H121" i="460"/>
  <c r="D172" i="460"/>
  <c r="J241" i="460"/>
  <c r="K34" i="460"/>
  <c r="D151" i="460"/>
  <c r="J11" i="460"/>
  <c r="G111" i="460"/>
  <c r="K236" i="460"/>
  <c r="D23" i="460"/>
  <c r="E23" i="460" s="1"/>
  <c r="G253" i="460"/>
  <c r="J206" i="460"/>
  <c r="K221" i="460"/>
  <c r="J98" i="460"/>
  <c r="H255" i="460"/>
  <c r="I191" i="460"/>
  <c r="J110" i="460"/>
  <c r="D85" i="460"/>
  <c r="K27" i="460"/>
  <c r="K162" i="460"/>
  <c r="K83" i="460"/>
  <c r="I135" i="460"/>
  <c r="J125" i="460"/>
  <c r="J238" i="460"/>
  <c r="H269" i="460"/>
  <c r="K238" i="460"/>
  <c r="I227" i="460"/>
  <c r="J169" i="460"/>
  <c r="K255" i="460"/>
  <c r="G149" i="460"/>
  <c r="J153" i="460"/>
  <c r="G214" i="460"/>
  <c r="J142" i="460"/>
  <c r="H87" i="460"/>
  <c r="J165" i="460"/>
  <c r="K171" i="460"/>
  <c r="I219" i="460"/>
  <c r="H186" i="460"/>
  <c r="I39" i="460"/>
  <c r="G32" i="460"/>
  <c r="K77" i="460"/>
  <c r="K187" i="460"/>
  <c r="D190" i="460"/>
  <c r="G135" i="460"/>
  <c r="G71" i="460"/>
  <c r="I211" i="460"/>
  <c r="D184" i="460"/>
  <c r="G62" i="460"/>
  <c r="J26" i="460"/>
  <c r="H232" i="460"/>
  <c r="K209" i="460"/>
  <c r="H90" i="460"/>
  <c r="H152" i="460"/>
  <c r="J111" i="460"/>
  <c r="I118" i="281"/>
  <c r="H267" i="460"/>
  <c r="J204" i="460"/>
  <c r="J203" i="460"/>
  <c r="G172" i="460"/>
  <c r="J156" i="460"/>
  <c r="H98" i="460"/>
  <c r="J70" i="460"/>
  <c r="H192" i="460"/>
  <c r="G178" i="460"/>
  <c r="K137" i="460"/>
  <c r="H86" i="460"/>
  <c r="G238" i="460"/>
  <c r="J190" i="460"/>
  <c r="G84" i="460"/>
  <c r="D195" i="460"/>
  <c r="K118" i="281"/>
  <c r="K106" i="281"/>
  <c r="K159" i="281" s="1"/>
  <c r="I165" i="460"/>
  <c r="I206" i="460"/>
  <c r="K132" i="460"/>
  <c r="K32" i="460"/>
  <c r="I241" i="460"/>
  <c r="I50" i="460"/>
  <c r="H243" i="460"/>
  <c r="G48" i="460"/>
  <c r="J95" i="460"/>
  <c r="D226" i="460"/>
  <c r="D209" i="460"/>
  <c r="E209" i="460" s="1"/>
  <c r="J32" i="460"/>
  <c r="G153" i="460"/>
  <c r="I30" i="460"/>
  <c r="K39" i="460"/>
  <c r="J236" i="460"/>
  <c r="G137" i="460"/>
  <c r="D141" i="460"/>
  <c r="G46" i="460"/>
  <c r="K18" i="460"/>
  <c r="G228" i="460"/>
  <c r="I101" i="460"/>
  <c r="I223" i="460"/>
  <c r="J254" i="460"/>
  <c r="J253" i="460"/>
  <c r="G202" i="460"/>
  <c r="K273" i="460"/>
  <c r="G39" i="460"/>
  <c r="G184" i="460"/>
  <c r="D162" i="460"/>
  <c r="D187" i="460"/>
  <c r="D45" i="460"/>
  <c r="G146" i="460"/>
  <c r="H151" i="460"/>
  <c r="G213" i="460"/>
  <c r="I67" i="460"/>
  <c r="J210" i="460"/>
  <c r="J59" i="460"/>
  <c r="I218" i="460"/>
  <c r="D93" i="460"/>
  <c r="K217" i="460"/>
  <c r="J90" i="460"/>
  <c r="K149" i="460"/>
  <c r="D262" i="460"/>
  <c r="H242" i="460"/>
  <c r="J78" i="460"/>
  <c r="H153" i="460"/>
  <c r="G14" i="460"/>
  <c r="D197" i="460"/>
  <c r="J48" i="460"/>
  <c r="I52" i="460"/>
  <c r="G224" i="460"/>
  <c r="J194" i="460"/>
  <c r="J115" i="460"/>
  <c r="K86" i="460"/>
  <c r="J105" i="460"/>
  <c r="K68" i="460"/>
  <c r="D83" i="460"/>
  <c r="I34" i="460"/>
  <c r="I63" i="460"/>
  <c r="D124" i="460"/>
  <c r="E124" i="460" s="1"/>
  <c r="H22" i="460"/>
  <c r="D125" i="460"/>
  <c r="E125" i="460" s="1"/>
  <c r="I253" i="460"/>
  <c r="H170" i="460"/>
  <c r="I59" i="460"/>
  <c r="G220" i="460"/>
  <c r="K121" i="460"/>
  <c r="K186" i="460"/>
  <c r="J271" i="460"/>
  <c r="I78" i="460"/>
  <c r="D89" i="460"/>
  <c r="G18" i="460"/>
  <c r="J252" i="460"/>
  <c r="G275" i="460"/>
  <c r="G215" i="460"/>
  <c r="G240" i="460"/>
  <c r="G236" i="460"/>
  <c r="G121" i="460"/>
  <c r="D79" i="460"/>
  <c r="I248" i="460"/>
  <c r="J191" i="460"/>
  <c r="J216" i="460"/>
  <c r="D34" i="460"/>
  <c r="J214" i="460"/>
  <c r="K59" i="460"/>
  <c r="G154" i="460"/>
  <c r="I68" i="460"/>
  <c r="H115" i="460"/>
  <c r="K213" i="460"/>
  <c r="H270" i="460"/>
  <c r="D272" i="460"/>
  <c r="D214" i="460"/>
  <c r="E214" i="460" s="1"/>
  <c r="H230" i="460"/>
  <c r="K177" i="460"/>
  <c r="G138" i="460"/>
  <c r="K122" i="460"/>
  <c r="J140" i="460"/>
  <c r="J69" i="460"/>
  <c r="K128" i="460"/>
  <c r="K246" i="460"/>
  <c r="H181" i="460"/>
  <c r="H66" i="460"/>
  <c r="G124" i="460"/>
  <c r="H15" i="460"/>
  <c r="I179" i="460"/>
  <c r="G209" i="460"/>
  <c r="I136" i="460"/>
  <c r="K228" i="460"/>
  <c r="J160" i="460"/>
  <c r="G67" i="460"/>
  <c r="H70" i="460"/>
  <c r="D30" i="460"/>
  <c r="E30" i="460" s="1"/>
  <c r="G88" i="460"/>
  <c r="J39" i="460"/>
  <c r="J51" i="460"/>
  <c r="G188" i="460"/>
  <c r="D19" i="460"/>
  <c r="D66" i="460"/>
  <c r="E66" i="460" s="1"/>
  <c r="K193" i="460"/>
  <c r="G81" i="460"/>
  <c r="J205" i="460"/>
  <c r="K185" i="460"/>
  <c r="D238" i="460"/>
  <c r="D80" i="460"/>
  <c r="J273" i="460"/>
  <c r="J29" i="460"/>
  <c r="K197" i="460"/>
  <c r="D32" i="460"/>
  <c r="E32" i="460" s="1"/>
  <c r="H26" i="460"/>
  <c r="D72" i="460"/>
  <c r="H55" i="460"/>
  <c r="G244" i="460"/>
  <c r="I66" i="460"/>
  <c r="H139" i="460"/>
  <c r="J175" i="460"/>
  <c r="G40" i="460"/>
  <c r="D20" i="460"/>
  <c r="I123" i="460"/>
  <c r="G120" i="460"/>
  <c r="G169" i="460"/>
  <c r="K175" i="460"/>
  <c r="I181" i="460"/>
  <c r="K163" i="460"/>
  <c r="H215" i="460"/>
  <c r="H134" i="460"/>
  <c r="K267" i="460"/>
  <c r="J55" i="460"/>
  <c r="K22" i="460"/>
  <c r="J230" i="460"/>
  <c r="K72" i="460"/>
  <c r="D101" i="460"/>
  <c r="E101" i="460" s="1"/>
  <c r="D204" i="460"/>
  <c r="E204" i="460" s="1"/>
  <c r="I164" i="460"/>
  <c r="K116" i="281"/>
  <c r="K104" i="281"/>
  <c r="K160" i="281" s="1"/>
  <c r="K65" i="281"/>
  <c r="D212" i="460"/>
  <c r="I55" i="460"/>
  <c r="I216" i="460"/>
  <c r="K151" i="460"/>
  <c r="J192" i="460"/>
  <c r="I160" i="460"/>
  <c r="D96" i="460"/>
  <c r="J89" i="460"/>
  <c r="K111" i="460"/>
  <c r="K211" i="460"/>
  <c r="G19" i="460"/>
  <c r="H224" i="460"/>
  <c r="J150" i="460"/>
  <c r="D210" i="460"/>
  <c r="E210" i="460" s="1"/>
  <c r="H82" i="460"/>
  <c r="G30" i="460"/>
  <c r="I222" i="460"/>
  <c r="K204" i="460"/>
  <c r="K134" i="460"/>
  <c r="K25" i="460"/>
  <c r="H254" i="460"/>
  <c r="D205" i="460"/>
  <c r="K95" i="460"/>
  <c r="K269" i="460"/>
  <c r="D61" i="460"/>
  <c r="I40" i="460"/>
  <c r="I62" i="460"/>
  <c r="J99" i="460"/>
  <c r="K248" i="460"/>
  <c r="J45" i="460"/>
  <c r="I224" i="460"/>
  <c r="H101" i="460"/>
  <c r="J213" i="460"/>
  <c r="G222" i="460"/>
  <c r="D135" i="460"/>
  <c r="K272" i="460"/>
  <c r="H14" i="460"/>
  <c r="I27" i="460"/>
  <c r="J76" i="460"/>
  <c r="H131" i="460"/>
  <c r="H176" i="460"/>
  <c r="G143" i="460"/>
  <c r="H111" i="460"/>
  <c r="G139" i="460"/>
  <c r="K189" i="460"/>
  <c r="K240" i="460"/>
  <c r="J126" i="460"/>
  <c r="I100" i="460"/>
  <c r="D148" i="460"/>
  <c r="E148" i="460" s="1"/>
  <c r="K84" i="460"/>
  <c r="G212" i="460"/>
  <c r="G82" i="460"/>
  <c r="H60" i="460"/>
  <c r="H189" i="460"/>
  <c r="I236" i="460"/>
  <c r="D153" i="460"/>
  <c r="E153" i="460" s="1"/>
  <c r="I214" i="460"/>
  <c r="K75" i="460"/>
  <c r="J121" i="460"/>
  <c r="I262" i="460"/>
  <c r="I28" i="460"/>
  <c r="I82" i="460"/>
  <c r="H191" i="460"/>
  <c r="J243" i="460"/>
  <c r="D39" i="460"/>
  <c r="G127" i="460"/>
  <c r="K88" i="460"/>
  <c r="H188" i="460"/>
  <c r="G229" i="460"/>
  <c r="G41" i="460"/>
  <c r="H163" i="460"/>
  <c r="D98" i="460"/>
  <c r="E98" i="460" s="1"/>
  <c r="D241" i="460"/>
  <c r="E241" i="460" s="1"/>
  <c r="D115" i="460"/>
  <c r="K259" i="460"/>
  <c r="D271" i="460"/>
  <c r="K232" i="460"/>
  <c r="I272" i="460"/>
  <c r="H268" i="460"/>
  <c r="J232" i="460"/>
  <c r="J94" i="460"/>
  <c r="K50" i="460"/>
  <c r="H164" i="460"/>
  <c r="G230" i="460"/>
  <c r="I71" i="460"/>
  <c r="K48" i="460"/>
  <c r="G78" i="460"/>
  <c r="K143" i="460"/>
  <c r="K85" i="460"/>
  <c r="H77" i="460"/>
  <c r="J133" i="460"/>
  <c r="K104" i="460"/>
  <c r="I42" i="460"/>
  <c r="J195" i="460"/>
  <c r="I185" i="460"/>
  <c r="D143" i="460"/>
  <c r="H30" i="460"/>
  <c r="G232" i="460"/>
  <c r="I273" i="460"/>
  <c r="K19" i="460"/>
  <c r="K142" i="460"/>
  <c r="I150" i="460"/>
  <c r="I237" i="460"/>
  <c r="G179" i="460"/>
  <c r="D240" i="460"/>
  <c r="I213" i="460"/>
  <c r="I233" i="460"/>
  <c r="D71" i="460"/>
  <c r="E71" i="460" s="1"/>
  <c r="J163" i="460"/>
  <c r="J178" i="460"/>
  <c r="D193" i="460"/>
  <c r="I137" i="460"/>
  <c r="D175" i="460"/>
  <c r="E175" i="460" s="1"/>
  <c r="D242" i="460"/>
  <c r="J242" i="460"/>
  <c r="D122" i="460"/>
  <c r="E122" i="460" s="1"/>
  <c r="D90" i="460"/>
  <c r="G101" i="460"/>
  <c r="K261" i="460"/>
  <c r="G242" i="460"/>
  <c r="I53" i="460"/>
  <c r="G95" i="460"/>
  <c r="K164" i="460"/>
  <c r="H261" i="460"/>
  <c r="H205" i="460"/>
  <c r="H147" i="460"/>
  <c r="D134" i="460"/>
  <c r="E134" i="460" s="1"/>
  <c r="I226" i="460"/>
  <c r="G231" i="460"/>
  <c r="G22" i="460"/>
  <c r="K20" i="460"/>
  <c r="D165" i="460"/>
  <c r="E165" i="460" s="1"/>
  <c r="J259" i="460"/>
  <c r="J218" i="460"/>
  <c r="K215" i="460"/>
  <c r="H271" i="460"/>
  <c r="D259" i="460"/>
  <c r="D40" i="460"/>
  <c r="I38" i="460"/>
  <c r="G186" i="460"/>
  <c r="K146" i="460"/>
  <c r="I243" i="460"/>
  <c r="H226" i="460"/>
  <c r="J176" i="460"/>
  <c r="D46" i="460"/>
  <c r="H202" i="460"/>
  <c r="K115" i="460"/>
  <c r="H252" i="460"/>
  <c r="I35" i="460"/>
  <c r="K67" i="460"/>
  <c r="I105" i="460"/>
  <c r="K219" i="460"/>
  <c r="I31" i="460"/>
  <c r="H209" i="460"/>
  <c r="H259" i="460"/>
  <c r="K69" i="460"/>
  <c r="I12" i="460"/>
  <c r="G205" i="460"/>
  <c r="J268" i="460"/>
  <c r="K181" i="460"/>
  <c r="I175" i="460"/>
  <c r="K40" i="460"/>
  <c r="I116" i="281"/>
  <c r="I65" i="281"/>
  <c r="I104" i="281"/>
  <c r="K168" i="460"/>
  <c r="G219" i="460"/>
  <c r="K29" i="460"/>
  <c r="H168" i="460"/>
  <c r="D233" i="460"/>
  <c r="D97" i="460"/>
  <c r="G113" i="460"/>
  <c r="H178" i="460"/>
  <c r="D188" i="460"/>
  <c r="K99" i="460"/>
  <c r="D189" i="460"/>
  <c r="H132" i="460"/>
  <c r="G163" i="460"/>
  <c r="J100" i="460"/>
  <c r="J168" i="460"/>
  <c r="D87" i="460"/>
  <c r="E87" i="460" s="1"/>
  <c r="K124" i="460"/>
  <c r="J60" i="460"/>
  <c r="J41" i="460"/>
  <c r="D222" i="460"/>
  <c r="D123" i="460"/>
  <c r="E123" i="460" s="1"/>
  <c r="D273" i="460"/>
  <c r="I26" i="460"/>
  <c r="D21" i="460"/>
  <c r="H39" i="460"/>
  <c r="I152" i="460"/>
  <c r="D25" i="460"/>
  <c r="I77" i="460"/>
  <c r="D104" i="460"/>
  <c r="I202" i="460"/>
  <c r="K222" i="460"/>
  <c r="J86" i="460"/>
  <c r="J120" i="460"/>
  <c r="I84" i="460"/>
  <c r="D95" i="460"/>
  <c r="K241" i="460"/>
  <c r="J240" i="460"/>
  <c r="I45" i="460"/>
  <c r="H225" i="460"/>
  <c r="I22" i="460"/>
  <c r="I85" i="460"/>
  <c r="J184" i="460"/>
  <c r="G204" i="460"/>
  <c r="H128" i="460"/>
  <c r="I154" i="460"/>
  <c r="H104" i="460"/>
  <c r="G206" i="460"/>
  <c r="K100" i="460"/>
  <c r="K36" i="460"/>
  <c r="I270" i="460"/>
  <c r="D218" i="460"/>
  <c r="I176" i="460"/>
  <c r="H33" i="460"/>
  <c r="K80" i="460"/>
  <c r="H197" i="460"/>
  <c r="G133" i="460"/>
  <c r="D26" i="460"/>
  <c r="D112" i="460"/>
  <c r="E112" i="460" s="1"/>
  <c r="D223" i="460"/>
  <c r="J172" i="460"/>
  <c r="H122" i="460"/>
  <c r="J233" i="460"/>
  <c r="K150" i="460"/>
  <c r="J42" i="460"/>
  <c r="H179" i="460"/>
  <c r="G210" i="460"/>
  <c r="D176" i="460"/>
  <c r="E176" i="460" s="1"/>
  <c r="D142" i="460"/>
  <c r="G189" i="460"/>
  <c r="J113" i="460"/>
  <c r="H123" i="460"/>
  <c r="H184" i="460"/>
  <c r="I141" i="460"/>
  <c r="J275" i="460"/>
  <c r="G223" i="460"/>
  <c r="J237" i="460"/>
  <c r="K242" i="460"/>
  <c r="K135" i="460"/>
  <c r="I19" i="460"/>
  <c r="G73" i="460"/>
  <c r="H51" i="460"/>
  <c r="J74" i="460"/>
  <c r="J152" i="460"/>
  <c r="K112" i="460"/>
  <c r="J80" i="460"/>
  <c r="D260" i="460"/>
  <c r="G142" i="460"/>
  <c r="G161" i="460"/>
  <c r="H23" i="460"/>
  <c r="H46" i="460"/>
  <c r="I29" i="460"/>
  <c r="K271" i="460"/>
  <c r="G85" i="460"/>
  <c r="K226" i="460"/>
  <c r="K275" i="460"/>
  <c r="J246" i="460"/>
  <c r="K270" i="460"/>
  <c r="I269" i="460"/>
  <c r="D18" i="460"/>
  <c r="J171" i="460"/>
  <c r="H84" i="460"/>
  <c r="D53" i="460"/>
  <c r="E53" i="460" s="1"/>
  <c r="I195" i="460"/>
  <c r="J162" i="460"/>
  <c r="D99" i="460"/>
  <c r="H141" i="460"/>
  <c r="G217" i="460"/>
  <c r="J25" i="460"/>
  <c r="I112" i="460"/>
  <c r="H62" i="460"/>
  <c r="G164" i="460"/>
  <c r="H52" i="460"/>
  <c r="H214" i="460"/>
  <c r="D185" i="460"/>
  <c r="E185" i="460" s="1"/>
  <c r="H210" i="460"/>
  <c r="J224" i="460"/>
  <c r="D231" i="460"/>
  <c r="K262" i="460"/>
  <c r="K239" i="460"/>
  <c r="K51" i="460"/>
  <c r="I242" i="460"/>
  <c r="J147" i="460"/>
  <c r="H75" i="460"/>
  <c r="G53" i="460"/>
  <c r="D48" i="460"/>
  <c r="J34" i="460"/>
  <c r="I220" i="460"/>
  <c r="D156" i="460"/>
  <c r="H96" i="460"/>
  <c r="J112" i="460"/>
  <c r="J122" i="460"/>
  <c r="K156" i="460"/>
  <c r="I151" i="460"/>
  <c r="I122" i="460"/>
  <c r="J96" i="460"/>
  <c r="H221" i="460"/>
  <c r="I188" i="460"/>
  <c r="K218" i="460"/>
  <c r="J151" i="460"/>
  <c r="J186" i="460"/>
  <c r="I90" i="460"/>
  <c r="I97" i="460"/>
  <c r="I33" i="460"/>
  <c r="D161" i="460"/>
  <c r="E161" i="460" s="1"/>
  <c r="G122" i="460"/>
  <c r="G25" i="460"/>
  <c r="K230" i="460"/>
  <c r="G156" i="460"/>
  <c r="K13" i="460"/>
  <c r="J68" i="460"/>
  <c r="K26" i="460"/>
  <c r="H11" i="460"/>
  <c r="I115" i="460"/>
  <c r="D219" i="460"/>
  <c r="E219" i="460" s="1"/>
  <c r="I194" i="460"/>
  <c r="D202" i="460"/>
  <c r="E202" i="460" s="1"/>
  <c r="H83" i="460"/>
  <c r="I149" i="460"/>
  <c r="H175" i="460"/>
  <c r="H218" i="460"/>
  <c r="I271" i="460"/>
  <c r="I143" i="460"/>
  <c r="D146" i="460"/>
  <c r="I51" i="460"/>
  <c r="G76" i="460"/>
  <c r="J193" i="460"/>
  <c r="J27" i="460"/>
  <c r="D152" i="460"/>
  <c r="J85" i="460"/>
  <c r="I81" i="460"/>
  <c r="H13" i="460"/>
  <c r="H211" i="460"/>
  <c r="G171" i="460"/>
  <c r="D110" i="460"/>
  <c r="K33" i="460"/>
  <c r="J18" i="460"/>
  <c r="G195" i="460"/>
  <c r="K77" i="281"/>
  <c r="K130" i="281"/>
  <c r="H149" i="460"/>
  <c r="K153" i="460"/>
  <c r="I210" i="460"/>
  <c r="K203" i="460"/>
  <c r="D31" i="460"/>
  <c r="E31" i="460" s="1"/>
  <c r="H237" i="460"/>
  <c r="G147" i="460"/>
  <c r="D255" i="460"/>
  <c r="J215" i="460"/>
  <c r="G75" i="460"/>
  <c r="H160" i="460"/>
  <c r="D171" i="460"/>
  <c r="E171" i="460" s="1"/>
  <c r="D228" i="460"/>
  <c r="H49" i="460"/>
  <c r="G50" i="460"/>
  <c r="J128" i="460"/>
  <c r="J221" i="460"/>
  <c r="G96" i="460"/>
  <c r="J62" i="460"/>
  <c r="G181" i="460"/>
  <c r="J66" i="460"/>
  <c r="G86" i="460"/>
  <c r="K23" i="460"/>
  <c r="J220" i="460"/>
  <c r="K120" i="460"/>
  <c r="G11" i="460"/>
  <c r="G233" i="460"/>
  <c r="G36" i="460"/>
  <c r="D41" i="460"/>
  <c r="H45" i="460"/>
  <c r="H18" i="460"/>
  <c r="H272" i="460"/>
  <c r="D140" i="460"/>
  <c r="K176" i="460"/>
  <c r="H142" i="460"/>
  <c r="H41" i="460"/>
  <c r="I244" i="460"/>
  <c r="G187" i="460"/>
  <c r="J13" i="460"/>
  <c r="J82" i="460"/>
  <c r="J185" i="460"/>
  <c r="K81" i="460"/>
  <c r="I259" i="460"/>
  <c r="H264" i="460"/>
  <c r="J239" i="460"/>
  <c r="I190" i="460"/>
  <c r="D121" i="460"/>
  <c r="E121" i="460" s="1"/>
  <c r="H78" i="460"/>
  <c r="K76" i="460"/>
  <c r="J24" i="460"/>
  <c r="D55" i="460"/>
  <c r="K178" i="460"/>
  <c r="D170" i="460"/>
  <c r="G49" i="460"/>
  <c r="G165" i="460"/>
  <c r="J135" i="460"/>
  <c r="G27" i="460"/>
  <c r="K260" i="460"/>
  <c r="K15" i="460"/>
  <c r="D86" i="460"/>
  <c r="E86" i="460" s="1"/>
  <c r="D37" i="460"/>
  <c r="J81" i="460"/>
  <c r="J77" i="460"/>
  <c r="H248" i="460"/>
  <c r="D224" i="460"/>
  <c r="H195" i="460"/>
  <c r="J93" i="460"/>
  <c r="J269" i="460"/>
  <c r="K70" i="460"/>
  <c r="G193" i="460"/>
  <c r="H126" i="460"/>
  <c r="G191" i="460"/>
  <c r="J262" i="460"/>
  <c r="D24" i="460"/>
  <c r="G203" i="460"/>
  <c r="H140" i="460"/>
  <c r="H136" i="460"/>
  <c r="I139" i="460"/>
  <c r="K188" i="460"/>
  <c r="K89" i="460"/>
  <c r="K190" i="460"/>
  <c r="I48" i="460"/>
  <c r="G26" i="460"/>
  <c r="D107" i="460"/>
  <c r="E107" i="460" s="1"/>
  <c r="I98" i="460"/>
  <c r="K49" i="460"/>
  <c r="K252" i="460"/>
  <c r="H37" i="460"/>
  <c r="D147" i="460"/>
  <c r="K194" i="460"/>
  <c r="J33" i="460"/>
  <c r="K192" i="460"/>
  <c r="I69" i="460"/>
  <c r="H73" i="460"/>
  <c r="H113" i="460"/>
  <c r="I156" i="460"/>
  <c r="K79" i="460"/>
  <c r="I246" i="460"/>
  <c r="K107" i="460"/>
  <c r="K35" i="460"/>
  <c r="D221" i="460"/>
  <c r="D186" i="460"/>
  <c r="I238" i="460"/>
  <c r="D126" i="460"/>
  <c r="E126" i="460" s="1"/>
  <c r="J88" i="460"/>
  <c r="H36" i="460"/>
  <c r="G269" i="460"/>
  <c r="K55" i="460"/>
  <c r="H275" i="460"/>
  <c r="K147" i="460"/>
  <c r="G90" i="460"/>
  <c r="G74" i="460"/>
  <c r="G272" i="460"/>
  <c r="J38" i="460"/>
  <c r="K52" i="460"/>
  <c r="G246" i="460"/>
  <c r="H262" i="460"/>
  <c r="I93" i="460"/>
  <c r="G42" i="460"/>
  <c r="J23" i="460"/>
  <c r="G61" i="460"/>
  <c r="I113" i="460"/>
  <c r="I110" i="460"/>
  <c r="H67" i="460"/>
  <c r="K244" i="460"/>
  <c r="D248" i="460"/>
  <c r="K74" i="460"/>
  <c r="D253" i="460"/>
  <c r="H47" i="460"/>
  <c r="G211" i="460"/>
  <c r="G175" i="460"/>
  <c r="K227" i="460"/>
  <c r="I132" i="460"/>
  <c r="D164" i="460"/>
  <c r="I86" i="460"/>
  <c r="K231" i="460"/>
  <c r="K127" i="460"/>
  <c r="G115" i="460"/>
  <c r="G192" i="460"/>
  <c r="D111" i="460"/>
  <c r="E111" i="460" s="1"/>
  <c r="K268" i="460"/>
  <c r="H216" i="460"/>
  <c r="D220" i="460"/>
  <c r="D154" i="460"/>
  <c r="G227" i="460"/>
  <c r="K14" i="460"/>
  <c r="H69" i="460"/>
  <c r="H228" i="460"/>
  <c r="G83" i="460"/>
  <c r="H194" i="460"/>
  <c r="D94" i="460"/>
  <c r="K24" i="460"/>
  <c r="G140" i="460"/>
  <c r="G177" i="460"/>
  <c r="H264" i="559"/>
  <c r="I195" i="559"/>
  <c r="I197" i="559" s="1"/>
  <c r="K255" i="559"/>
  <c r="K264" i="559" s="1"/>
  <c r="X267" i="8"/>
  <c r="BH264" i="8"/>
  <c r="H195" i="559"/>
  <c r="H197" i="559"/>
  <c r="E255" i="561"/>
  <c r="D267" i="559"/>
  <c r="E268" i="460"/>
  <c r="I264" i="559"/>
  <c r="J195" i="559"/>
  <c r="J197" i="559" s="1"/>
  <c r="J267" i="559" s="1"/>
  <c r="J274" i="559" s="1"/>
  <c r="J255" i="559"/>
  <c r="I289" i="562"/>
  <c r="J264" i="559"/>
  <c r="K289" i="562"/>
  <c r="G264" i="559"/>
  <c r="G195" i="559"/>
  <c r="G197" i="559" s="1"/>
  <c r="G267" i="559" s="1"/>
  <c r="G274" i="559" s="1"/>
  <c r="K195" i="559"/>
  <c r="K197" i="559" s="1"/>
  <c r="E195" i="561"/>
  <c r="D57" i="281"/>
  <c r="E57" i="281" s="1"/>
  <c r="K289" i="560"/>
  <c r="U289" i="8"/>
  <c r="E19" i="68" s="1"/>
  <c r="E10" i="68" s="1"/>
  <c r="BG274" i="8"/>
  <c r="E7" i="390" s="1"/>
  <c r="E8" i="390" s="1"/>
  <c r="M38" i="68"/>
  <c r="E197" i="563"/>
  <c r="G267" i="563"/>
  <c r="J104" i="281"/>
  <c r="J116" i="281"/>
  <c r="L274" i="8"/>
  <c r="BE267" i="8"/>
  <c r="E262" i="564"/>
  <c r="G264" i="564"/>
  <c r="H274" i="8"/>
  <c r="BD267" i="8"/>
  <c r="J289" i="564"/>
  <c r="G264" i="561"/>
  <c r="G258" i="460"/>
  <c r="E258" i="460" s="1"/>
  <c r="G261" i="460"/>
  <c r="E261" i="460" s="1"/>
  <c r="D7" i="390"/>
  <c r="D8" i="390" s="1"/>
  <c r="G273" i="460"/>
  <c r="E273" i="460" s="1"/>
  <c r="E273" i="562"/>
  <c r="G262" i="562"/>
  <c r="G264" i="562" s="1"/>
  <c r="E264" i="562" s="1"/>
  <c r="G259" i="460"/>
  <c r="E259" i="460" s="1"/>
  <c r="G271" i="460"/>
  <c r="H118" i="281"/>
  <c r="H106" i="281"/>
  <c r="H159" i="281" s="1"/>
  <c r="H274" i="460"/>
  <c r="G270" i="460"/>
  <c r="E270" i="460" s="1"/>
  <c r="G260" i="460"/>
  <c r="E260" i="460" s="1"/>
  <c r="H289" i="562"/>
  <c r="E270" i="562"/>
  <c r="G289" i="560"/>
  <c r="E289" i="560" s="1"/>
  <c r="E274" i="560"/>
  <c r="I289" i="561"/>
  <c r="D78" i="63"/>
  <c r="D79" i="63" s="1"/>
  <c r="J81" i="281"/>
  <c r="G81" i="281"/>
  <c r="G135" i="281" l="1"/>
  <c r="G83" i="281"/>
  <c r="J83" i="281"/>
  <c r="J135" i="281"/>
  <c r="G289" i="559"/>
  <c r="J289" i="559"/>
  <c r="E197" i="559"/>
  <c r="E82" i="460"/>
  <c r="E192" i="460"/>
  <c r="E113" i="460"/>
  <c r="E150" i="460"/>
  <c r="E12" i="460"/>
  <c r="E181" i="460"/>
  <c r="H267" i="559"/>
  <c r="H274" i="559" s="1"/>
  <c r="E55" i="460"/>
  <c r="E110" i="460"/>
  <c r="E97" i="460"/>
  <c r="E135" i="460"/>
  <c r="E79" i="460"/>
  <c r="E89" i="460"/>
  <c r="E93" i="460"/>
  <c r="E45" i="460"/>
  <c r="E49" i="460"/>
  <c r="E22" i="460"/>
  <c r="E244" i="460"/>
  <c r="E47" i="460"/>
  <c r="E69" i="460"/>
  <c r="E229" i="460"/>
  <c r="E100" i="460"/>
  <c r="E239" i="460"/>
  <c r="E73" i="460"/>
  <c r="E35" i="460"/>
  <c r="K267" i="559"/>
  <c r="K274" i="559" s="1"/>
  <c r="E24" i="460"/>
  <c r="E48" i="460"/>
  <c r="E231" i="460"/>
  <c r="E104" i="460"/>
  <c r="E233" i="460"/>
  <c r="E40" i="460"/>
  <c r="E242" i="460"/>
  <c r="E115" i="460"/>
  <c r="E187" i="460"/>
  <c r="E184" i="460"/>
  <c r="E88" i="460"/>
  <c r="E67" i="460"/>
  <c r="E75" i="460"/>
  <c r="E236" i="460"/>
  <c r="E169" i="460"/>
  <c r="E262" i="562"/>
  <c r="E147" i="460"/>
  <c r="E224" i="460"/>
  <c r="E140" i="460"/>
  <c r="E142" i="460"/>
  <c r="E222" i="460"/>
  <c r="E46" i="460"/>
  <c r="E240" i="460"/>
  <c r="E39" i="460"/>
  <c r="E61" i="460"/>
  <c r="E212" i="460"/>
  <c r="E19" i="460"/>
  <c r="E162" i="460"/>
  <c r="E151" i="460"/>
  <c r="E36" i="460"/>
  <c r="E206" i="460"/>
  <c r="E217" i="460"/>
  <c r="E139" i="460"/>
  <c r="E254" i="460"/>
  <c r="E216" i="460"/>
  <c r="E15" i="460"/>
  <c r="E27" i="460"/>
  <c r="X274" i="8"/>
  <c r="BH267" i="8"/>
  <c r="E154" i="460"/>
  <c r="E253" i="460"/>
  <c r="E146" i="460"/>
  <c r="E18" i="460"/>
  <c r="E223" i="460"/>
  <c r="E218" i="460"/>
  <c r="E95" i="460"/>
  <c r="E25" i="460"/>
  <c r="E189" i="460"/>
  <c r="E143" i="460"/>
  <c r="E80" i="460"/>
  <c r="E246" i="460"/>
  <c r="E84" i="460"/>
  <c r="E252" i="460"/>
  <c r="E137" i="460"/>
  <c r="E225" i="460"/>
  <c r="E74" i="460"/>
  <c r="E38" i="460"/>
  <c r="E227" i="460"/>
  <c r="E11" i="460"/>
  <c r="C27" i="68"/>
  <c r="E94" i="460"/>
  <c r="E220" i="460"/>
  <c r="E193" i="460"/>
  <c r="E96" i="460"/>
  <c r="E238" i="460"/>
  <c r="E272" i="460"/>
  <c r="E34" i="460"/>
  <c r="E243" i="460"/>
  <c r="E211" i="460"/>
  <c r="E255" i="460"/>
  <c r="E14" i="460"/>
  <c r="E191" i="460"/>
  <c r="E215" i="460"/>
  <c r="E62" i="460"/>
  <c r="E163" i="460"/>
  <c r="E164" i="460"/>
  <c r="E248" i="460"/>
  <c r="E186" i="460"/>
  <c r="E195" i="460"/>
  <c r="E99" i="460"/>
  <c r="E26" i="460"/>
  <c r="E188" i="460"/>
  <c r="E205" i="460"/>
  <c r="E72" i="460"/>
  <c r="E190" i="460"/>
  <c r="E172" i="460"/>
  <c r="E29" i="460"/>
  <c r="E131" i="460"/>
  <c r="E60" i="460"/>
  <c r="E13" i="460"/>
  <c r="E70" i="460"/>
  <c r="E237" i="460"/>
  <c r="E179" i="460"/>
  <c r="E52" i="460"/>
  <c r="E138" i="460"/>
  <c r="E63" i="460"/>
  <c r="G274" i="563"/>
  <c r="E267" i="563"/>
  <c r="E271" i="460"/>
  <c r="D274" i="559"/>
  <c r="E267" i="559"/>
  <c r="I267" i="559"/>
  <c r="I274" i="559" s="1"/>
  <c r="E221" i="460"/>
  <c r="E37" i="460"/>
  <c r="E170" i="460"/>
  <c r="E41" i="460"/>
  <c r="E228" i="460"/>
  <c r="E152" i="460"/>
  <c r="E156" i="460"/>
  <c r="E21" i="460"/>
  <c r="E90" i="460"/>
  <c r="E20" i="460"/>
  <c r="E83" i="460"/>
  <c r="E141" i="460"/>
  <c r="E226" i="460"/>
  <c r="E85" i="460"/>
  <c r="E68" i="460"/>
  <c r="E194" i="460"/>
  <c r="E81" i="460"/>
  <c r="E203" i="460"/>
  <c r="E77" i="460"/>
  <c r="E50" i="460"/>
  <c r="E51" i="460"/>
  <c r="E105" i="460"/>
  <c r="E232" i="460"/>
  <c r="E149" i="460"/>
  <c r="E33" i="460"/>
  <c r="E230" i="460"/>
  <c r="E136" i="460"/>
  <c r="E264" i="561"/>
  <c r="G267" i="561"/>
  <c r="H289" i="8"/>
  <c r="B18" i="68" s="1"/>
  <c r="B9" i="68" s="1"/>
  <c r="BD274" i="8"/>
  <c r="B7" i="390" s="1"/>
  <c r="B8" i="390" s="1"/>
  <c r="G267" i="564"/>
  <c r="E264" i="564"/>
  <c r="L289" i="8"/>
  <c r="C18" i="68" s="1"/>
  <c r="C9" i="68" s="1"/>
  <c r="B25" i="68" s="1"/>
  <c r="M25" i="68" s="1"/>
  <c r="BE274" i="8"/>
  <c r="C7" i="390" s="1"/>
  <c r="C8" i="390" s="1"/>
  <c r="G267" i="562"/>
  <c r="I81" i="281"/>
  <c r="K81" i="281"/>
  <c r="H81" i="281"/>
  <c r="E22" i="68"/>
  <c r="H135" i="281" l="1"/>
  <c r="H83" i="281"/>
  <c r="H105" i="281"/>
  <c r="H158" i="281" s="1"/>
  <c r="D81" i="281"/>
  <c r="K135" i="281"/>
  <c r="K83" i="281"/>
  <c r="K105" i="281"/>
  <c r="I135" i="281"/>
  <c r="I83" i="281"/>
  <c r="I105" i="281"/>
  <c r="I158" i="281" s="1"/>
  <c r="X289" i="8"/>
  <c r="F18" i="68" s="1"/>
  <c r="F9" i="68" s="1"/>
  <c r="BH274" i="8"/>
  <c r="F7" i="390" s="1"/>
  <c r="F8" i="390" s="1"/>
  <c r="H289" i="559"/>
  <c r="G289" i="563"/>
  <c r="E289" i="563" s="1"/>
  <c r="E274" i="563"/>
  <c r="D289" i="559"/>
  <c r="E274" i="559"/>
  <c r="M39" i="68"/>
  <c r="H28" i="68"/>
  <c r="K28" i="68" s="1"/>
  <c r="H34" i="68"/>
  <c r="K34" i="68" s="1"/>
  <c r="H32" i="68"/>
  <c r="K32" i="68" s="1"/>
  <c r="H26" i="68"/>
  <c r="K26" i="68" s="1"/>
  <c r="H25" i="68"/>
  <c r="K25" i="68" s="1"/>
  <c r="H27" i="68"/>
  <c r="K27" i="68" s="1"/>
  <c r="H24" i="68"/>
  <c r="H35" i="68"/>
  <c r="K35" i="68" s="1"/>
  <c r="H31" i="68"/>
  <c r="K31" i="68" s="1"/>
  <c r="H30" i="68"/>
  <c r="K30" i="68" s="1"/>
  <c r="H33" i="68"/>
  <c r="K33" i="68" s="1"/>
  <c r="H29" i="68"/>
  <c r="K29" i="68" s="1"/>
  <c r="K289" i="559"/>
  <c r="I289" i="559"/>
  <c r="G274" i="564"/>
  <c r="E267" i="564"/>
  <c r="B24" i="68"/>
  <c r="G274" i="561"/>
  <c r="E267" i="561"/>
  <c r="C3" i="390"/>
  <c r="J112" i="61" a="1"/>
  <c r="J34" i="61" a="1"/>
  <c r="J40" i="61" a="1"/>
  <c r="K216" i="61" a="1"/>
  <c r="H93" i="61" a="1"/>
  <c r="I186" i="61" a="1"/>
  <c r="J216" i="61" a="1"/>
  <c r="I98" i="61" a="1"/>
  <c r="K136" i="61" a="1"/>
  <c r="H190" i="61" a="1"/>
  <c r="K125" i="61" a="1"/>
  <c r="J175" i="61" a="1"/>
  <c r="G260" i="61" a="1"/>
  <c r="J35" i="61" a="1"/>
  <c r="K161" i="61" a="1"/>
  <c r="J191" i="61" a="1"/>
  <c r="J172" i="61" a="1"/>
  <c r="I137" i="61" a="1"/>
  <c r="K90" i="61" a="1"/>
  <c r="J188" i="61" a="1"/>
  <c r="I61" i="61" a="1"/>
  <c r="J179" i="61" a="1"/>
  <c r="G175" i="61" a="1"/>
  <c r="I228" i="61" a="1"/>
  <c r="J152" i="61" a="1"/>
  <c r="J105" i="61" a="1"/>
  <c r="J59" i="61" a="1"/>
  <c r="D164" i="61" a="1"/>
  <c r="G15" i="61" a="1"/>
  <c r="J128" i="61" a="1"/>
  <c r="D178" i="61" a="1"/>
  <c r="K232" i="61" a="1"/>
  <c r="D195" i="61" a="1"/>
  <c r="H273" i="61" a="1"/>
  <c r="G242" i="61" a="1"/>
  <c r="D35" i="61" a="1"/>
  <c r="G30" i="61" a="1"/>
  <c r="I240" i="61" a="1"/>
  <c r="J267" i="61" a="1"/>
  <c r="K193" i="61" a="1"/>
  <c r="J42" i="61" a="1"/>
  <c r="H147" i="61" a="1"/>
  <c r="H163" i="61" a="1"/>
  <c r="H99" i="61" a="1"/>
  <c r="D72" i="61" a="1"/>
  <c r="H73" i="61" a="1"/>
  <c r="H189" i="61" a="1"/>
  <c r="K53" i="61" a="1"/>
  <c r="G132" i="61" a="1"/>
  <c r="J142" i="61" a="1"/>
  <c r="D206" i="61" a="1"/>
  <c r="K210" i="61" a="1"/>
  <c r="K149" i="61" a="1"/>
  <c r="H212" i="61" a="1"/>
  <c r="G82" i="61" a="1"/>
  <c r="I220" i="61" a="1"/>
  <c r="G275" i="61" a="1"/>
  <c r="H105" i="61" a="1"/>
  <c r="J77" i="61" a="1"/>
  <c r="J271" i="61" a="1"/>
  <c r="K248" i="61" a="1"/>
  <c r="H75" i="61" a="1"/>
  <c r="K225" i="61" a="1"/>
  <c r="G190" i="61" a="1"/>
  <c r="K238" i="61" a="1"/>
  <c r="G154" i="61" a="1"/>
  <c r="G133" i="61" a="1"/>
  <c r="K101" i="61" a="1"/>
  <c r="J267" i="460" a="1"/>
  <c r="H168" i="61" a="1"/>
  <c r="D138" i="61" a="1"/>
  <c r="H27" i="61" a="1"/>
  <c r="J149" i="61" a="1"/>
  <c r="I272" i="61" a="1"/>
  <c r="H131" i="61" a="1"/>
  <c r="D232" i="61" a="1"/>
  <c r="D184" i="61" a="1"/>
  <c r="G23" i="61" a="1"/>
  <c r="H239" i="61" a="1"/>
  <c r="G252" i="61" a="1"/>
  <c r="D100" i="61" a="1"/>
  <c r="I33" i="61" a="1"/>
  <c r="D233" i="61" a="1"/>
  <c r="D74" i="61" a="1"/>
  <c r="J72" i="61" a="1"/>
  <c r="D190" i="61" a="1"/>
  <c r="H97" i="61" a="1"/>
  <c r="G262" i="61" a="1"/>
  <c r="J185" i="61" a="1"/>
  <c r="J140" i="61" a="1"/>
  <c r="D41" i="61" a="1"/>
  <c r="G168" i="61" a="1"/>
  <c r="D253" i="61" a="1"/>
  <c r="G34" i="61" a="1"/>
  <c r="I50" i="61" a="1"/>
  <c r="I112" i="61" a="1"/>
  <c r="D97" i="61" a="1"/>
  <c r="I230" i="61" a="1"/>
  <c r="G220" i="61" a="1"/>
  <c r="I152" i="61" a="1"/>
  <c r="G12" i="61" a="1"/>
  <c r="J24" i="61" a="1"/>
  <c r="D15" i="61" a="1"/>
  <c r="K123" i="61" a="1"/>
  <c r="D203" i="61" a="1"/>
  <c r="J176" i="61" a="1"/>
  <c r="H42" i="61" a="1"/>
  <c r="J274" i="61" a="1"/>
  <c r="G45" i="61" a="1"/>
  <c r="G151" i="61" a="1"/>
  <c r="I227" i="61" a="1"/>
  <c r="K85" i="61" a="1"/>
  <c r="I80" i="61" a="1"/>
  <c r="D273" i="61" a="1"/>
  <c r="G67" i="61" a="1"/>
  <c r="H100" i="61" a="1"/>
  <c r="J268" i="61" a="1"/>
  <c r="I68" i="61" a="1"/>
  <c r="K141" i="61" a="1"/>
  <c r="J21" i="61" a="1"/>
  <c r="J187" i="61" a="1"/>
  <c r="D63" i="61" a="1"/>
  <c r="D55" i="61" a="1"/>
  <c r="I141" i="61" a="1"/>
  <c r="H176" i="61" a="1"/>
  <c r="J22" i="61" a="1"/>
  <c r="I72" i="61" a="1"/>
  <c r="H197" i="61" a="1"/>
  <c r="G162" i="61" a="1"/>
  <c r="K179" i="61" a="1"/>
  <c r="D209" i="61" a="1"/>
  <c r="H81" i="61" a="1"/>
  <c r="J101" i="61" a="1"/>
  <c r="I46" i="61" a="1"/>
  <c r="G241" i="61" a="1"/>
  <c r="I126" i="61" a="1"/>
  <c r="I28" i="61" a="1"/>
  <c r="J121" i="61" a="1"/>
  <c r="K50" i="61" a="1"/>
  <c r="H253" i="61" a="1"/>
  <c r="I121" i="61" a="1"/>
  <c r="D29" i="61" a="1"/>
  <c r="G192" i="61" a="1"/>
  <c r="K181" i="61" a="1"/>
  <c r="D83" i="61" a="1"/>
  <c r="J46" i="61" a="1"/>
  <c r="K156" i="61" a="1"/>
  <c r="I85" i="61" a="1"/>
  <c r="D53" i="61" a="1"/>
  <c r="G69" i="61" a="1"/>
  <c r="D98" i="61" a="1"/>
  <c r="J31" i="61" a="1"/>
  <c r="K47" i="61" a="1"/>
  <c r="H33" i="61" a="1"/>
  <c r="J242" i="61" a="1"/>
  <c r="I218" i="61" a="1"/>
  <c r="K264" i="61" a="1"/>
  <c r="I168" i="61" a="1"/>
  <c r="H19" i="61" a="1"/>
  <c r="J37" i="61" a="1"/>
  <c r="H30" i="61" a="1"/>
  <c r="K124" i="61" a="1"/>
  <c r="I149" i="61" a="1"/>
  <c r="G142" i="61" a="1"/>
  <c r="G21" i="61" a="1"/>
  <c r="K111" i="61" a="1"/>
  <c r="D226" i="61" a="1"/>
  <c r="J148" i="61" a="1"/>
  <c r="J126" i="61" a="1"/>
  <c r="G20" i="61" a="1"/>
  <c r="G113" i="61" a="1"/>
  <c r="H38" i="61" a="1"/>
  <c r="J192" i="61" a="1"/>
  <c r="I205" i="61" a="1"/>
  <c r="K192" i="61" a="1"/>
  <c r="I274" i="61" a="1"/>
  <c r="G203" i="61" a="1"/>
  <c r="J86" i="61" a="1"/>
  <c r="I140" i="61" a="1"/>
  <c r="J153" i="61" a="1"/>
  <c r="K152" i="61" a="1"/>
  <c r="I127" i="61" a="1"/>
  <c r="G209" i="61" a="1"/>
  <c r="I147" i="61" a="1"/>
  <c r="H151" i="61" a="1"/>
  <c r="I53" i="61" a="1"/>
  <c r="J68" i="61" a="1"/>
  <c r="K273" i="61" a="1"/>
  <c r="D272" i="61" a="1"/>
  <c r="G70" i="281"/>
  <c r="I76" i="61" a="1"/>
  <c r="H63" i="61" a="1"/>
  <c r="J64" i="281"/>
  <c r="J221" i="61" a="1"/>
  <c r="I192" i="61" a="1"/>
  <c r="J218" i="61" a="1"/>
  <c r="I271" i="61" a="1"/>
  <c r="H221" i="61" a="1"/>
  <c r="J28" i="61" a="1"/>
  <c r="J134" i="61" a="1"/>
  <c r="J49" i="61" a="1"/>
  <c r="I212" i="61" a="1"/>
  <c r="G156" i="61" a="1"/>
  <c r="G99" i="61" a="1"/>
  <c r="D52" i="61" a="1"/>
  <c r="H77" i="61" a="1"/>
  <c r="G264" i="460" a="1"/>
  <c r="G164" i="61" a="1"/>
  <c r="J113" i="61" a="1"/>
  <c r="I172" i="61" a="1"/>
  <c r="I151" i="61" a="1"/>
  <c r="K39" i="61" a="1"/>
  <c r="J186" i="61" a="1"/>
  <c r="K121" i="61" a="1"/>
  <c r="D267" i="61" a="1"/>
  <c r="G107" i="61" a="1"/>
  <c r="D192" i="61" a="1"/>
  <c r="K139" i="61" a="1"/>
  <c r="G136" i="61" a="1"/>
  <c r="G253" i="61" a="1"/>
  <c r="I217" i="61" a="1"/>
  <c r="H68" i="61" a="1"/>
  <c r="G112" i="61" a="1"/>
  <c r="G225" i="61" a="1"/>
  <c r="J80" i="61" a="1"/>
  <c r="G153" i="61" a="1"/>
  <c r="K194" i="61" a="1"/>
  <c r="H134" i="61" a="1"/>
  <c r="G63" i="61" a="1"/>
  <c r="D141" i="61" a="1"/>
  <c r="D69" i="61" a="1"/>
  <c r="J81" i="61" a="1"/>
  <c r="H218" i="61" a="1"/>
  <c r="G33" i="61" a="1"/>
  <c r="G178" i="61" a="1"/>
  <c r="D113" i="61" a="1"/>
  <c r="J189" i="61" a="1"/>
  <c r="J124" i="61" a="1"/>
  <c r="D214" i="61" a="1"/>
  <c r="G204" i="61" a="1"/>
  <c r="J239" i="61" a="1"/>
  <c r="G255" i="61" a="1"/>
  <c r="H272" i="61" a="1"/>
  <c r="I18" i="61" a="1"/>
  <c r="I189" i="61" a="1"/>
  <c r="K237" i="61" a="1"/>
  <c r="D255" i="61" a="1"/>
  <c r="I105" i="61" a="1"/>
  <c r="H121" i="61" a="1"/>
  <c r="D31" i="61" a="1"/>
  <c r="J264" i="61" a="1"/>
  <c r="G270" i="61" a="1"/>
  <c r="J194" i="61" a="1"/>
  <c r="J178" i="61" a="1"/>
  <c r="J23" i="61" a="1"/>
  <c r="I26" i="61" a="1"/>
  <c r="D140" i="61" a="1"/>
  <c r="J227" i="61" a="1"/>
  <c r="K262" i="61" a="1"/>
  <c r="J63" i="61" a="1"/>
  <c r="D78" i="61" a="1"/>
  <c r="G40" i="61" a="1"/>
  <c r="H206" i="61" a="1"/>
  <c r="D42" i="61" a="1"/>
  <c r="K240" i="61" a="1"/>
  <c r="H211" i="61" a="1"/>
  <c r="J30" i="61" a="1"/>
  <c r="D93" i="61" a="1"/>
  <c r="H238" i="61" a="1"/>
  <c r="D122" i="61" a="1"/>
  <c r="H40" i="61" a="1"/>
  <c r="K19" i="61" a="1"/>
  <c r="H61" i="61" a="1"/>
  <c r="I39" i="61" a="1"/>
  <c r="K203" i="61" a="1"/>
  <c r="G169" i="61" a="1"/>
  <c r="J39" i="61" a="1"/>
  <c r="H148" i="61" a="1"/>
  <c r="I38" i="61" a="1"/>
  <c r="G31" i="61" a="1"/>
  <c r="J32" i="61" a="1"/>
  <c r="G11" i="61" a="1"/>
  <c r="J275" i="61" a="1"/>
  <c r="G181" i="61" a="1"/>
  <c r="I15" i="61" a="1"/>
  <c r="D150" i="61" a="1"/>
  <c r="K28" i="61" a="1"/>
  <c r="D75" i="61" a="1"/>
  <c r="D254" i="61" a="1"/>
  <c r="J220" i="61" a="1"/>
  <c r="H175" i="61" a="1"/>
  <c r="D197" i="61" a="1"/>
  <c r="K163" i="61" a="1"/>
  <c r="D221" i="61" a="1"/>
  <c r="K244" i="61" a="1"/>
  <c r="J165" i="61" a="1"/>
  <c r="H112" i="61" a="1"/>
  <c r="G111" i="61" a="1"/>
  <c r="D225" i="61" a="1"/>
  <c r="K137" i="61" a="1"/>
  <c r="K215" i="61" a="1"/>
  <c r="G232" i="61" a="1"/>
  <c r="K41" i="61" a="1"/>
  <c r="J177" i="61" a="1"/>
  <c r="I82" i="61" a="1"/>
  <c r="D177" i="61" a="1"/>
  <c r="J262" i="61" a="1"/>
  <c r="G229" i="61" a="1"/>
  <c r="D165" i="61" a="1"/>
  <c r="D133" i="61" a="1"/>
  <c r="K212" i="61" a="1"/>
  <c r="G254" i="61" a="1"/>
  <c r="K97" i="61" a="1"/>
  <c r="H252" i="61" a="1"/>
  <c r="H262" i="61" a="1"/>
  <c r="J184" i="61" a="1"/>
  <c r="D94" i="61" a="1"/>
  <c r="K81" i="61" a="1"/>
  <c r="H82" i="61" a="1"/>
  <c r="G63" i="281"/>
  <c r="H172" i="61" a="1"/>
  <c r="I37" i="61" a="1"/>
  <c r="H70" i="61" a="1"/>
  <c r="G187" i="61" a="1"/>
  <c r="H260" i="61" a="1"/>
  <c r="H162" i="61" a="1"/>
  <c r="H143" i="61" a="1"/>
  <c r="G50" i="61" a="1"/>
  <c r="D223" i="61" a="1"/>
  <c r="J269" i="61" a="1"/>
  <c r="K226" i="61" a="1"/>
  <c r="J50" i="61" a="1"/>
  <c r="K185" i="61" a="1"/>
  <c r="H53" i="61" a="1"/>
  <c r="D202" i="61" a="1"/>
  <c r="G125" i="61" a="1"/>
  <c r="D211" i="61" a="1"/>
  <c r="D111" i="61" a="1"/>
  <c r="G137" i="61" a="1"/>
  <c r="G141" i="61" a="1"/>
  <c r="G146" i="61" a="1"/>
  <c r="D71" i="61" a="1"/>
  <c r="K62" i="61" a="1"/>
  <c r="D110" i="61" a="1"/>
  <c r="I177" i="61" a="1"/>
  <c r="G244" i="61" a="1"/>
  <c r="J104" i="61" a="1"/>
  <c r="J53" i="61" a="1"/>
  <c r="G80" i="61" a="1"/>
  <c r="J219" i="61" a="1"/>
  <c r="H254" i="61" a="1"/>
  <c r="I75" i="61" a="1"/>
  <c r="I194" i="61" a="1"/>
  <c r="K224" i="61" a="1"/>
  <c r="D142" i="61" a="1"/>
  <c r="H156" i="61" a="1"/>
  <c r="H123" i="61" a="1"/>
  <c r="D149" i="61" a="1"/>
  <c r="I179" i="61" a="1"/>
  <c r="D32" i="61" a="1"/>
  <c r="D193" i="61" a="1"/>
  <c r="G273" i="61" a="1"/>
  <c r="H181" i="61" a="1"/>
  <c r="D181" i="61" a="1"/>
  <c r="G104" i="61" a="1"/>
  <c r="K135" i="61" a="1"/>
  <c r="I111" i="61" a="1"/>
  <c r="K246" i="61" a="1"/>
  <c r="D46" i="61" a="1"/>
  <c r="I243" i="61" a="1"/>
  <c r="I131" i="61" a="1"/>
  <c r="K228" i="61" a="1"/>
  <c r="J193" i="61" a="1"/>
  <c r="H187" i="61" a="1"/>
  <c r="G88" i="61" a="1"/>
  <c r="D62" i="61" a="1"/>
  <c r="K32" i="61" a="1"/>
  <c r="K242" i="61" a="1"/>
  <c r="H15" i="61" a="1"/>
  <c r="H23" i="61" a="1"/>
  <c r="I49" i="61" a="1"/>
  <c r="K48" i="61" a="1"/>
  <c r="K168" i="61" a="1"/>
  <c r="H126" i="61" a="1"/>
  <c r="G51" i="61" a="1"/>
  <c r="G13" i="61" a="1"/>
  <c r="K188" i="61" a="1"/>
  <c r="K223" i="61" a="1"/>
  <c r="D39" i="61" a="1"/>
  <c r="I209" i="61" a="1"/>
  <c r="H229" i="61" a="1"/>
  <c r="K21" i="61" a="1"/>
  <c r="G267" i="460" a="1"/>
  <c r="G179" i="61" a="1"/>
  <c r="D220" i="61" a="1"/>
  <c r="H111" i="61" a="1"/>
  <c r="J232" i="61" a="1"/>
  <c r="I34" i="61" a="1"/>
  <c r="I239" i="61" a="1"/>
  <c r="H36" i="61" a="1"/>
  <c r="K46" i="61" a="1"/>
  <c r="D18" i="61" a="1"/>
  <c r="G233" i="61" a="1"/>
  <c r="G177" i="61" a="1"/>
  <c r="H113" i="61" a="1"/>
  <c r="K268" i="61" a="1"/>
  <c r="K70" i="61" a="1"/>
  <c r="K107" i="61" a="1"/>
  <c r="J107" i="61" a="1"/>
  <c r="D185" i="61" a="1"/>
  <c r="I42" i="61" a="1"/>
  <c r="I134" i="61" a="1"/>
  <c r="I264" i="460" a="1"/>
  <c r="G197" i="460" a="1"/>
  <c r="I165" i="61" a="1"/>
  <c r="J136" i="61" a="1"/>
  <c r="G14" i="61" a="1"/>
  <c r="D82" i="61" a="1"/>
  <c r="G28" i="61" a="1"/>
  <c r="G87" i="61" a="1"/>
  <c r="K134" i="61" a="1"/>
  <c r="G212" i="61" a="1"/>
  <c r="H230" i="61" a="1"/>
  <c r="K33" i="61" a="1"/>
  <c r="J259" i="61" a="1"/>
  <c r="D204" i="61" a="1"/>
  <c r="I13" i="61" a="1"/>
  <c r="H153" i="61" a="1"/>
  <c r="D217" i="61" a="1"/>
  <c r="H132" i="61" a="1"/>
  <c r="H171" i="61" a="1"/>
  <c r="D84" i="61" a="1"/>
  <c r="J110" i="61" a="1"/>
  <c r="H258" i="61" a="1"/>
  <c r="D34" i="61" a="1"/>
  <c r="J233" i="61" a="1"/>
  <c r="D107" i="61" a="1"/>
  <c r="G268" i="61" a="1"/>
  <c r="D148" i="61" a="1"/>
  <c r="I190" i="61" a="1"/>
  <c r="I269" i="61" a="1"/>
  <c r="I219" i="61" a="1"/>
  <c r="I55" i="61" a="1"/>
  <c r="H32" i="61" a="1"/>
  <c r="J55" i="61" a="1"/>
  <c r="G115" i="61" a="1"/>
  <c r="G152" i="61" a="1"/>
  <c r="H62" i="61" a="1"/>
  <c r="G93" i="61" a="1"/>
  <c r="G61" i="61" a="1"/>
  <c r="K151" i="61" a="1"/>
  <c r="J197" i="61" a="1"/>
  <c r="D160" i="61" a="1"/>
  <c r="G226" i="61" a="1"/>
  <c r="I14" i="61" a="1"/>
  <c r="H110" i="61" a="1"/>
  <c r="I150" i="61" a="1"/>
  <c r="J94" i="61" a="1"/>
  <c r="K230" i="61" a="1"/>
  <c r="H138" i="61" a="1"/>
  <c r="J215" i="61" a="1"/>
  <c r="K89" i="61" a="1"/>
  <c r="D219" i="61" a="1"/>
  <c r="G86" i="61" a="1"/>
  <c r="I69" i="61" a="1"/>
  <c r="J138" i="61" a="1"/>
  <c r="I35" i="61" a="1"/>
  <c r="J125" i="61" a="1"/>
  <c r="J137" i="61" a="1"/>
  <c r="K31" i="61" a="1"/>
  <c r="I175" i="61" a="1"/>
  <c r="D33" i="61" a="1"/>
  <c r="H243" i="61" a="1"/>
  <c r="I12" i="61" a="1"/>
  <c r="I267" i="61" a="1"/>
  <c r="D77" i="61" a="1"/>
  <c r="D252" i="61" a="1"/>
  <c r="I223" i="61" a="1"/>
  <c r="I255" i="61" a="1"/>
  <c r="H62" i="281"/>
  <c r="H84" i="61" a="1"/>
  <c r="J123" i="61" a="1"/>
  <c r="J87" i="61" a="1"/>
  <c r="I45" i="61" a="1"/>
  <c r="K260" i="61" a="1"/>
  <c r="H160" i="61" a="1"/>
  <c r="G42" i="61" a="1"/>
  <c r="G236" i="61" a="1"/>
  <c r="J45" i="61" a="1"/>
  <c r="K83" i="61" a="1"/>
  <c r="G60" i="61" a="1"/>
  <c r="D49" i="61" a="1"/>
  <c r="J79" i="61" a="1"/>
  <c r="I73" i="61" a="1"/>
  <c r="K127" i="61" a="1"/>
  <c r="J161" i="61" a="1"/>
  <c r="I59" i="61" a="1"/>
  <c r="J164" i="61" a="1"/>
  <c r="K147" i="61" a="1"/>
  <c r="K104" i="61" a="1"/>
  <c r="I88" i="61" a="1"/>
  <c r="K25" i="61" a="1"/>
  <c r="G262" i="460" a="1"/>
  <c r="I95" i="61" a="1"/>
  <c r="H29" i="61" a="1"/>
  <c r="D112" i="61" a="1"/>
  <c r="D85" i="61" a="1"/>
  <c r="K73" i="61" a="1"/>
  <c r="G193" i="61" a="1"/>
  <c r="J246" i="61" a="1"/>
  <c r="J243" i="61" a="1"/>
  <c r="J273" i="61" a="1"/>
  <c r="D222" i="61" a="1"/>
  <c r="H47" i="61" a="1"/>
  <c r="I89" i="61" a="1"/>
  <c r="G84" i="61" a="1"/>
  <c r="G76" i="281"/>
  <c r="H274" i="61" a="1"/>
  <c r="H268" i="61" a="1"/>
  <c r="K98" i="61" a="1"/>
  <c r="H78" i="61" a="1"/>
  <c r="G216" i="61" a="1"/>
  <c r="K274" i="61" a="1"/>
  <c r="I93" i="61" a="1"/>
  <c r="G52" i="61" a="1"/>
  <c r="I241" i="61" a="1"/>
  <c r="I120" i="61" a="1"/>
  <c r="I104" i="61" a="1"/>
  <c r="H275" i="61" a="1"/>
  <c r="J241" i="61" a="1"/>
  <c r="D194" i="61" a="1"/>
  <c r="I160" i="61" a="1"/>
  <c r="H120" i="61" a="1"/>
  <c r="G205" i="61" a="1"/>
  <c r="D36" i="61" a="1"/>
  <c r="K55" i="61" a="1"/>
  <c r="D50" i="61" a="1"/>
  <c r="J115" i="61" a="1"/>
  <c r="G185" i="61" a="1"/>
  <c r="D248" i="61" a="1"/>
  <c r="G269" i="61" a="1"/>
  <c r="I244" i="61" a="1"/>
  <c r="K142" i="61" a="1"/>
  <c r="K86" i="61" a="1"/>
  <c r="H127" i="61" a="1"/>
  <c r="J99" i="61" a="1"/>
  <c r="I270" i="61" a="1"/>
  <c r="J14" i="61" a="1"/>
  <c r="G32" i="61" a="1"/>
  <c r="J203" i="61" a="1"/>
  <c r="G59" i="61" a="1"/>
  <c r="I221" i="61" a="1"/>
  <c r="J131" i="61" a="1"/>
  <c r="I156" i="61" a="1"/>
  <c r="K195" i="61" a="1"/>
  <c r="I236" i="61" a="1"/>
  <c r="J133" i="61" a="1"/>
  <c r="D132" i="61" a="1"/>
  <c r="I77" i="61" a="1"/>
  <c r="H178" i="61" a="1"/>
  <c r="H83" i="61" a="1"/>
  <c r="K220" i="61" a="1"/>
  <c r="G74" i="61" a="1"/>
  <c r="K252" i="61" a="1"/>
  <c r="G39" i="61" a="1"/>
  <c r="I261" i="61" a="1"/>
  <c r="D143" i="61" a="1"/>
  <c r="H228" i="61" a="1"/>
  <c r="G219" i="61" a="1"/>
  <c r="G95" i="61" a="1"/>
  <c r="D175" i="61" a="1"/>
  <c r="I71" i="61" a="1"/>
  <c r="G48" i="61" a="1"/>
  <c r="D241" i="61" a="1"/>
  <c r="K271" i="61" a="1"/>
  <c r="H227" i="61" a="1"/>
  <c r="J202" i="61" a="1"/>
  <c r="J147" i="61" a="1"/>
  <c r="G53" i="61" a="1"/>
  <c r="H87" i="61" a="1"/>
  <c r="K38" i="61" a="1"/>
  <c r="J209" i="61" a="1"/>
  <c r="J226" i="61" a="1"/>
  <c r="I154" i="61" a="1"/>
  <c r="K99" i="61" a="1"/>
  <c r="K112" i="61" a="1"/>
  <c r="H225" i="61" a="1"/>
  <c r="H122" i="61" a="1"/>
  <c r="G70" i="61" a="1"/>
  <c r="G47" i="61" a="1"/>
  <c r="K165" i="61" a="1"/>
  <c r="D171" i="61" a="1"/>
  <c r="G35" i="61" a="1"/>
  <c r="D88" i="61" a="1"/>
  <c r="G149" i="61" a="1"/>
  <c r="J228" i="61" a="1"/>
  <c r="H270" i="61" a="1"/>
  <c r="D260" i="61" a="1"/>
  <c r="I70" i="61" a="1"/>
  <c r="I163" i="61" a="1"/>
  <c r="K213" i="61" a="1"/>
  <c r="I142" i="61" a="1"/>
  <c r="I237" i="61" a="1"/>
  <c r="D67" i="61" a="1"/>
  <c r="G202" i="61" a="1"/>
  <c r="H98" i="61" a="1"/>
  <c r="H128" i="61" a="1"/>
  <c r="J61" i="61" a="1"/>
  <c r="H140" i="61" a="1"/>
  <c r="D237" i="61" a="1"/>
  <c r="J78" i="61" a="1"/>
  <c r="G89" i="61" a="1"/>
  <c r="G62" i="281"/>
  <c r="G96" i="61" a="1"/>
  <c r="G75" i="61" a="1"/>
  <c r="J274" i="460" a="1"/>
  <c r="D168" i="61" a="1"/>
  <c r="H18" i="61" a="1"/>
  <c r="D90" i="61" a="1"/>
  <c r="J27" i="61" a="1"/>
  <c r="J135" i="61" a="1"/>
  <c r="D189" i="61" a="1"/>
  <c r="I48" i="61" a="1"/>
  <c r="D124" i="61" a="1"/>
  <c r="J225" i="61" a="1"/>
  <c r="J36" i="61" a="1"/>
  <c r="H209" i="61" a="1"/>
  <c r="H210" i="61" a="1"/>
  <c r="I94" i="61" a="1"/>
  <c r="I176" i="61" a="1"/>
  <c r="K126" i="61" a="1"/>
  <c r="J163" i="61" a="1"/>
  <c r="D179" i="61" a="1"/>
  <c r="D21" i="61" a="1"/>
  <c r="I25" i="61" a="1"/>
  <c r="G90" i="61" a="1"/>
  <c r="K69" i="61" a="1"/>
  <c r="J88" i="61" a="1"/>
  <c r="D156" i="61" a="1"/>
  <c r="G36" i="61" a="1"/>
  <c r="G160" i="61" a="1"/>
  <c r="K115" i="61" a="1"/>
  <c r="I232" i="61" a="1"/>
  <c r="J12" i="61" a="1"/>
  <c r="I74" i="61" a="1"/>
  <c r="I184" i="61" a="1"/>
  <c r="D96" i="61" a="1"/>
  <c r="J168" i="61" a="1"/>
  <c r="J70" i="61" a="1"/>
  <c r="D239" i="61" a="1"/>
  <c r="I29" i="61" a="1"/>
  <c r="D270" i="61" a="1"/>
  <c r="G62" i="61" a="1"/>
  <c r="D27" i="61" a="1"/>
  <c r="G189" i="61" a="1"/>
  <c r="I162" i="61" a="1"/>
  <c r="D230" i="61" a="1"/>
  <c r="H21" i="61" a="1"/>
  <c r="K261" i="61" a="1"/>
  <c r="I231" i="61" a="1"/>
  <c r="G186" i="61" a="1"/>
  <c r="D13" i="61" a="1"/>
  <c r="H71" i="61" a="1"/>
  <c r="G191" i="61" a="1"/>
  <c r="H271" i="61" a="1"/>
  <c r="I138" i="61" a="1"/>
  <c r="I252" i="61" a="1"/>
  <c r="G218" i="61" a="1"/>
  <c r="K140" i="61" a="1"/>
  <c r="G214" i="61" a="1"/>
  <c r="D128" i="61" a="1"/>
  <c r="K14" i="61" a="1"/>
  <c r="J20" i="61" a="1"/>
  <c r="D87" i="61" a="1"/>
  <c r="K87" i="61" a="1"/>
  <c r="J236" i="61" a="1"/>
  <c r="D135" i="61" a="1"/>
  <c r="I123" i="61" a="1"/>
  <c r="K222" i="61" a="1"/>
  <c r="I253" i="61" a="1"/>
  <c r="H67" i="61" a="1"/>
  <c r="H72" i="61" a="1"/>
  <c r="K236" i="61" a="1"/>
  <c r="G243" i="61" a="1"/>
  <c r="I187" i="61" a="1"/>
  <c r="J224" i="61" a="1"/>
  <c r="G211" i="61" a="1"/>
  <c r="I275" i="61" a="1"/>
  <c r="J98" i="61" a="1"/>
  <c r="K162" i="61" a="1"/>
  <c r="H142" i="61" a="1"/>
  <c r="I226" i="61" a="1"/>
  <c r="K75" i="61" a="1"/>
  <c r="H139" i="61" a="1"/>
  <c r="H154" i="61" a="1"/>
  <c r="I70" i="281"/>
  <c r="G264" i="61" a="1"/>
  <c r="D125" i="61" a="1"/>
  <c r="D264" i="61" a="1"/>
  <c r="I204" i="61" a="1"/>
  <c r="I67" i="61" a="1"/>
  <c r="H90" i="61" a="1"/>
  <c r="I193" i="61" a="1"/>
  <c r="G240" i="61" a="1"/>
  <c r="D275" i="61" a="1"/>
  <c r="B21" i="68"/>
  <c r="H150" i="61" a="1"/>
  <c r="J238" i="61" a="1"/>
  <c r="K214" i="61" a="1"/>
  <c r="D38" i="61" a="1"/>
  <c r="J214" i="61" a="1"/>
  <c r="D262" i="61" a="1"/>
  <c r="G49" i="61" a="1"/>
  <c r="G147" i="61" a="1"/>
  <c r="H222" i="61" a="1"/>
  <c r="H241" i="61" a="1"/>
  <c r="G248" i="61" a="1"/>
  <c r="H11" i="61" a="1"/>
  <c r="I41" i="61" a="1"/>
  <c r="I51" i="61" a="1"/>
  <c r="K186" i="61" a="1"/>
  <c r="I197" i="61" a="1"/>
  <c r="I213" i="61" a="1"/>
  <c r="K12" i="61" a="1"/>
  <c r="J97" i="61" a="1"/>
  <c r="I274" i="460" a="1"/>
  <c r="H55" i="61" a="1"/>
  <c r="G224" i="61" a="1"/>
  <c r="K227" i="61" a="1"/>
  <c r="G38" i="61" a="1"/>
  <c r="K95" i="61" a="1"/>
  <c r="J41" i="61" a="1"/>
  <c r="G94" i="61" a="1"/>
  <c r="K63" i="61" a="1"/>
  <c r="J95" i="61" a="1"/>
  <c r="K40" i="61" a="1"/>
  <c r="I222" i="61" a="1"/>
  <c r="D80" i="61" a="1"/>
  <c r="D28" i="61" a="1"/>
  <c r="J230" i="61" a="1"/>
  <c r="G176" i="61" a="1"/>
  <c r="H224" i="61" a="1"/>
  <c r="K218" i="61" a="1"/>
  <c r="G215" i="61" a="1"/>
  <c r="D19" i="61" a="1"/>
  <c r="I273" i="61" a="1"/>
  <c r="D23" i="61" a="1"/>
  <c r="I99" i="61" a="1"/>
  <c r="H80" i="61" a="1"/>
  <c r="D48" i="61" a="1"/>
  <c r="K18" i="61" a="1"/>
  <c r="I125" i="61" a="1"/>
  <c r="G110" i="61" a="1"/>
  <c r="K217" i="61" a="1"/>
  <c r="J205" i="61" a="1"/>
  <c r="G246" i="61" a="1"/>
  <c r="I63" i="61" a="1"/>
  <c r="H244" i="61" a="1"/>
  <c r="J229" i="61" a="1"/>
  <c r="I262" i="61" a="1"/>
  <c r="K191" i="61" a="1"/>
  <c r="G259" i="61" a="1"/>
  <c r="K96" i="61" a="1"/>
  <c r="H49" i="61" a="1"/>
  <c r="J170" i="61" a="1"/>
  <c r="G138" i="61" a="1"/>
  <c r="D89" i="61" a="1"/>
  <c r="H107" i="61" a="1"/>
  <c r="D99" i="61" a="1"/>
  <c r="J127" i="61" a="1"/>
  <c r="K241" i="61" a="1"/>
  <c r="K187" i="61" a="1"/>
  <c r="H115" i="61" a="1"/>
  <c r="K84" i="61" a="1"/>
  <c r="K178" i="61" a="1"/>
  <c r="I161" i="61" a="1"/>
  <c r="K170" i="61" a="1"/>
  <c r="G150" i="61" a="1"/>
  <c r="D146" i="61" a="1"/>
  <c r="H264" i="61" a="1"/>
  <c r="D188" i="61" a="1"/>
  <c r="G79" i="61" a="1"/>
  <c r="D61" i="61" a="1"/>
  <c r="I246" i="61" a="1"/>
  <c r="I62" i="61" a="1"/>
  <c r="I97" i="61" a="1"/>
  <c r="J11" i="61" a="1"/>
  <c r="I124" i="61" a="1"/>
  <c r="G140" i="61" a="1"/>
  <c r="G131" i="61" a="1"/>
  <c r="G267" i="61" a="1"/>
  <c r="J248" i="61" a="1"/>
  <c r="D95" i="61" a="1"/>
  <c r="G81" i="61" a="1"/>
  <c r="J89" i="61" a="1"/>
  <c r="D215" i="61" a="1"/>
  <c r="I169" i="61" a="1"/>
  <c r="D261" i="61" a="1"/>
  <c r="H24" i="61" a="1"/>
  <c r="I78" i="61" a="1"/>
  <c r="H161" i="61" a="1"/>
  <c r="I110" i="61" a="1"/>
  <c r="H231" i="61" a="1"/>
  <c r="I211" i="61" a="1"/>
  <c r="I23" i="61" a="1"/>
  <c r="G46" i="61" a="1"/>
  <c r="J93" i="61" a="1"/>
  <c r="I96" i="61" a="1"/>
  <c r="J213" i="61" a="1"/>
  <c r="K172" i="61" a="1"/>
  <c r="J260" i="61" a="1"/>
  <c r="G195" i="61" a="1"/>
  <c r="K80" i="61" a="1"/>
  <c r="J76" i="61" a="1"/>
  <c r="H170" i="61" a="1"/>
  <c r="J29" i="61" a="1"/>
  <c r="G230" i="61" a="1"/>
  <c r="J63" i="281"/>
  <c r="G97" i="61" a="1"/>
  <c r="H28" i="61" a="1"/>
  <c r="I260" i="61" a="1"/>
  <c r="J272" i="61" a="1"/>
  <c r="J231" i="61" a="1"/>
  <c r="I79" i="61" a="1"/>
  <c r="K154" i="61" a="1"/>
  <c r="I47" i="61" a="1"/>
  <c r="I27" i="61" a="1"/>
  <c r="D14" i="61" a="1"/>
  <c r="D121" i="61" a="1"/>
  <c r="D26" i="61" a="1"/>
  <c r="I128" i="61" a="1"/>
  <c r="G188" i="61" a="1"/>
  <c r="K67" i="61" a="1"/>
  <c r="D76" i="61" a="1"/>
  <c r="J252" i="61" a="1"/>
  <c r="J19" i="61" a="1"/>
  <c r="K45" i="61" a="1"/>
  <c r="D147" i="61" a="1"/>
  <c r="J60" i="61" a="1"/>
  <c r="H233" i="61" a="1"/>
  <c r="I203" i="61" a="1"/>
  <c r="D24" i="61" a="1"/>
  <c r="J47" i="61" a="1"/>
  <c r="K160" i="61" a="1"/>
  <c r="J212" i="61" a="1"/>
  <c r="H104" i="61" a="1"/>
  <c r="J13" i="61" a="1"/>
  <c r="K177" i="61" a="1"/>
  <c r="G143" i="61" a="1"/>
  <c r="D229" i="61" a="1"/>
  <c r="J169" i="61" a="1"/>
  <c r="D191" i="61" a="1"/>
  <c r="H193" i="61" a="1"/>
  <c r="K122" i="61" a="1"/>
  <c r="K128" i="61" a="1"/>
  <c r="J181" i="61" a="1"/>
  <c r="D47" i="61" a="1"/>
  <c r="K254" i="61" a="1"/>
  <c r="K120" i="61" a="1"/>
  <c r="K190" i="61" a="1"/>
  <c r="I20" i="61" a="1"/>
  <c r="I90" i="61" a="1"/>
  <c r="G261" i="61" a="1"/>
  <c r="I101" i="61" a="1"/>
  <c r="I188" i="61" a="1"/>
  <c r="I264" i="61" a="1"/>
  <c r="H141" i="61" a="1"/>
  <c r="G101" i="61" a="1"/>
  <c r="K94" i="61" a="1"/>
  <c r="I267" i="460" a="1"/>
  <c r="H217" i="61" a="1"/>
  <c r="G171" i="61" a="1"/>
  <c r="I40" i="61" a="1"/>
  <c r="D25" i="61" a="1"/>
  <c r="G239" i="61" a="1"/>
  <c r="J139" i="61" a="1"/>
  <c r="G22" i="61" a="1"/>
  <c r="D22" i="61" a="1"/>
  <c r="H205" i="61" a="1"/>
  <c r="G221" i="61" a="1"/>
  <c r="K76" i="61" a="1"/>
  <c r="D269" i="61" a="1"/>
  <c r="J69" i="61" a="1"/>
  <c r="H34" i="61" a="1"/>
  <c r="K205" i="61" a="1"/>
  <c r="H51" i="61" a="1"/>
  <c r="J38" i="61" a="1"/>
  <c r="J82" i="61" a="1"/>
  <c r="K189" i="61" a="1"/>
  <c r="H89" i="61" a="1"/>
  <c r="K20" i="61" a="1"/>
  <c r="H169" i="61" a="1"/>
  <c r="K51" i="61" a="1"/>
  <c r="K71" i="61" a="1"/>
  <c r="H267" i="61" a="1"/>
  <c r="K52" i="61" a="1"/>
  <c r="D240" i="61" a="1"/>
  <c r="K148" i="61" a="1"/>
  <c r="H237" i="61" a="1"/>
  <c r="G170" i="61" a="1"/>
  <c r="G41" i="61" a="1"/>
  <c r="H184" i="61" a="1"/>
  <c r="G55" i="61" a="1"/>
  <c r="G85" i="61" a="1"/>
  <c r="K229" i="61" a="1"/>
  <c r="I268" i="61" a="1"/>
  <c r="H101" i="61" a="1"/>
  <c r="G78" i="61" a="1"/>
  <c r="K231" i="61" a="1"/>
  <c r="D127" i="61" a="1"/>
  <c r="H223" i="61" a="1"/>
  <c r="D126" i="61" a="1"/>
  <c r="H226" i="61" a="1"/>
  <c r="I115" i="61" a="1"/>
  <c r="I139" i="61" a="1"/>
  <c r="K27" i="61" a="1"/>
  <c r="G77" i="61" a="1"/>
  <c r="G237" i="61" a="1"/>
  <c r="K143" i="61" a="1"/>
  <c r="H214" i="61" a="1"/>
  <c r="H242" i="61" a="1"/>
  <c r="G274" i="61" a="1"/>
  <c r="G29" i="61" a="1"/>
  <c r="K153" i="61" a="1"/>
  <c r="H74" i="61" a="1"/>
  <c r="D162" i="61" a="1"/>
  <c r="G161" i="61" a="1"/>
  <c r="D271" i="61" a="1"/>
  <c r="H146" i="61" a="1"/>
  <c r="H204" i="61" a="1"/>
  <c r="K110" i="61" a="1"/>
  <c r="K68" i="61" a="1"/>
  <c r="G184" i="61" a="1"/>
  <c r="K77" i="61" a="1"/>
  <c r="J62" i="61" a="1"/>
  <c r="D163" i="61" a="1"/>
  <c r="D59" i="61" a="1"/>
  <c r="I259" i="61" a="1"/>
  <c r="K164" i="61" a="1"/>
  <c r="I100" i="61" a="1"/>
  <c r="K253" i="61" a="1"/>
  <c r="H236" i="61" a="1"/>
  <c r="K211" i="61" a="1"/>
  <c r="G135" i="61" a="1"/>
  <c r="K150" i="61" a="1"/>
  <c r="K61" i="61" a="1"/>
  <c r="H269" i="61" a="1"/>
  <c r="J26" i="61" a="1"/>
  <c r="K259" i="61" a="1"/>
  <c r="D152" i="61" a="1"/>
  <c r="H202" i="61" a="1"/>
  <c r="D236" i="61" a="1"/>
  <c r="K22" i="61" a="1"/>
  <c r="H216" i="61" a="1"/>
  <c r="I81" i="61" a="1"/>
  <c r="K169" i="61" a="1"/>
  <c r="E289" i="559" l="1"/>
  <c r="K158" i="281"/>
  <c r="K107" i="281"/>
  <c r="K110" i="281"/>
  <c r="E81" i="281"/>
  <c r="D83" i="281"/>
  <c r="E83" i="281" s="1"/>
  <c r="D135" i="281"/>
  <c r="B28" i="68"/>
  <c r="M28" i="68" s="1"/>
  <c r="K24" i="68"/>
  <c r="K23" i="68" s="1"/>
  <c r="G289" i="561"/>
  <c r="E289" i="561" s="1"/>
  <c r="E274" i="561"/>
  <c r="M24" i="68"/>
  <c r="G32" i="68"/>
  <c r="J32" i="68" s="1"/>
  <c r="G31" i="68"/>
  <c r="J31" i="68" s="1"/>
  <c r="G28" i="68"/>
  <c r="J28" i="68" s="1"/>
  <c r="G24" i="68"/>
  <c r="G25" i="68"/>
  <c r="J25" i="68" s="1"/>
  <c r="G34" i="68"/>
  <c r="J34" i="68" s="1"/>
  <c r="G27" i="68"/>
  <c r="J27" i="68" s="1"/>
  <c r="G30" i="68"/>
  <c r="J30" i="68" s="1"/>
  <c r="G26" i="68"/>
  <c r="J26" i="68" s="1"/>
  <c r="G29" i="68"/>
  <c r="J29" i="68" s="1"/>
  <c r="G35" i="68"/>
  <c r="J35" i="68" s="1"/>
  <c r="G33" i="68"/>
  <c r="J33" i="68" s="1"/>
  <c r="G289" i="564"/>
  <c r="E289" i="564" s="1"/>
  <c r="E274" i="564"/>
  <c r="H228" i="61"/>
  <c r="I14" i="61"/>
  <c r="J63" i="61"/>
  <c r="H34" i="61"/>
  <c r="K164" i="61"/>
  <c r="H216" i="61"/>
  <c r="G181" i="61"/>
  <c r="D226" i="61"/>
  <c r="E226" i="61" s="1"/>
  <c r="G81" i="61"/>
  <c r="H212" i="61"/>
  <c r="I213" i="61"/>
  <c r="H214" i="61"/>
  <c r="I55" i="61"/>
  <c r="J115" i="61"/>
  <c r="I76" i="61"/>
  <c r="G39" i="61"/>
  <c r="K51" i="61"/>
  <c r="H162" i="61"/>
  <c r="J118" i="281"/>
  <c r="J106" i="281"/>
  <c r="K19" i="61"/>
  <c r="G94" i="61"/>
  <c r="K220" i="61"/>
  <c r="I110" i="61"/>
  <c r="H178" i="61"/>
  <c r="K63" i="61"/>
  <c r="G23" i="61"/>
  <c r="J232" i="61"/>
  <c r="G202" i="61"/>
  <c r="G149" i="61"/>
  <c r="J176" i="61"/>
  <c r="G211" i="61"/>
  <c r="J89" i="61"/>
  <c r="G135" i="61"/>
  <c r="I268" i="61"/>
  <c r="I140" i="61"/>
  <c r="D84" i="61"/>
  <c r="E84" i="61" s="1"/>
  <c r="I134" i="61"/>
  <c r="H42" i="61"/>
  <c r="J134" i="61"/>
  <c r="D252" i="61"/>
  <c r="E252" i="61" s="1"/>
  <c r="I63" i="61"/>
  <c r="G154" i="61"/>
  <c r="I219" i="61"/>
  <c r="G13" i="61"/>
  <c r="I89" i="61"/>
  <c r="G252" i="61"/>
  <c r="I94" i="61"/>
  <c r="G41" i="61"/>
  <c r="H121" i="61"/>
  <c r="J243" i="61"/>
  <c r="G105" i="281"/>
  <c r="G117" i="281"/>
  <c r="D63" i="281"/>
  <c r="H61" i="61"/>
  <c r="J138" i="61"/>
  <c r="D19" i="61"/>
  <c r="E19" i="61" s="1"/>
  <c r="I218" i="61"/>
  <c r="K253" i="61"/>
  <c r="G32" i="61"/>
  <c r="D34" i="61"/>
  <c r="E34" i="61" s="1"/>
  <c r="H163" i="61"/>
  <c r="D203" i="61"/>
  <c r="E203" i="61" s="1"/>
  <c r="D168" i="61"/>
  <c r="E168" i="61" s="1"/>
  <c r="D39" i="61"/>
  <c r="E39" i="61" s="1"/>
  <c r="J69" i="61"/>
  <c r="H154" i="61"/>
  <c r="H146" i="61"/>
  <c r="J107" i="61"/>
  <c r="K252" i="61"/>
  <c r="J14" i="61"/>
  <c r="D112" i="61"/>
  <c r="E112" i="61" s="1"/>
  <c r="H101" i="61"/>
  <c r="I197" i="61"/>
  <c r="D271" i="61"/>
  <c r="E271" i="61" s="1"/>
  <c r="J275" i="61"/>
  <c r="D162" i="61"/>
  <c r="E162" i="61" s="1"/>
  <c r="J202" i="61"/>
  <c r="D70" i="281"/>
  <c r="G124" i="281"/>
  <c r="G71" i="281"/>
  <c r="G226" i="61"/>
  <c r="D88" i="61"/>
  <c r="E88" i="61" s="1"/>
  <c r="J28" i="61"/>
  <c r="K211" i="61"/>
  <c r="G243" i="61"/>
  <c r="J153" i="61"/>
  <c r="D184" i="61"/>
  <c r="E184" i="61" s="1"/>
  <c r="K70" i="61"/>
  <c r="G270" i="61"/>
  <c r="D222" i="61"/>
  <c r="E222" i="61" s="1"/>
  <c r="J229" i="61"/>
  <c r="K14" i="61"/>
  <c r="H40" i="61"/>
  <c r="H171" i="61"/>
  <c r="I187" i="61"/>
  <c r="H236" i="61"/>
  <c r="G185" i="61"/>
  <c r="J86" i="61"/>
  <c r="G51" i="61"/>
  <c r="G161" i="61"/>
  <c r="D261" i="61"/>
  <c r="E261" i="61" s="1"/>
  <c r="G237" i="61"/>
  <c r="G133" i="61"/>
  <c r="G246" i="61"/>
  <c r="H111" i="61"/>
  <c r="I105" i="61"/>
  <c r="H47" i="61"/>
  <c r="D50" i="61"/>
  <c r="E50" i="61" s="1"/>
  <c r="H161" i="61"/>
  <c r="H210" i="61"/>
  <c r="J242" i="61"/>
  <c r="I124" i="281"/>
  <c r="I71" i="281"/>
  <c r="I106" i="281"/>
  <c r="G218" i="61"/>
  <c r="H83" i="61"/>
  <c r="I69" i="61"/>
  <c r="K238" i="61"/>
  <c r="H19" i="61"/>
  <c r="H147" i="61"/>
  <c r="I138" i="61"/>
  <c r="H184" i="61"/>
  <c r="K61" i="61"/>
  <c r="G170" i="61"/>
  <c r="H231" i="61"/>
  <c r="D95" i="61"/>
  <c r="E95" i="61" s="1"/>
  <c r="I252" i="61"/>
  <c r="I273" i="61"/>
  <c r="G215" i="61"/>
  <c r="H73" i="61"/>
  <c r="J203" i="61"/>
  <c r="D85" i="61"/>
  <c r="E85" i="61" s="1"/>
  <c r="G11" i="61"/>
  <c r="J274" i="460"/>
  <c r="K186" i="61"/>
  <c r="D215" i="61"/>
  <c r="E215" i="61" s="1"/>
  <c r="G262" i="460"/>
  <c r="E262" i="460" s="1"/>
  <c r="G191" i="61"/>
  <c r="K126" i="61"/>
  <c r="H51" i="61"/>
  <c r="D160" i="61"/>
  <c r="E160" i="61" s="1"/>
  <c r="G35" i="61"/>
  <c r="K143" i="61"/>
  <c r="H271" i="61"/>
  <c r="J97" i="61"/>
  <c r="I95" i="61"/>
  <c r="G254" i="61"/>
  <c r="H18" i="61"/>
  <c r="J49" i="61"/>
  <c r="H270" i="61"/>
  <c r="H132" i="61"/>
  <c r="I271" i="61"/>
  <c r="D122" i="61"/>
  <c r="H258" i="61"/>
  <c r="H126" i="61"/>
  <c r="H24" i="61"/>
  <c r="K223" i="61"/>
  <c r="H77" i="61"/>
  <c r="K86" i="61"/>
  <c r="H29" i="61"/>
  <c r="H98" i="61"/>
  <c r="G203" i="61"/>
  <c r="D255" i="61"/>
  <c r="K25" i="61"/>
  <c r="J125" i="61"/>
  <c r="D272" i="61"/>
  <c r="E272" i="61" s="1"/>
  <c r="G190" i="61"/>
  <c r="J264" i="61"/>
  <c r="J246" i="61"/>
  <c r="D264" i="61"/>
  <c r="H237" i="61"/>
  <c r="I168" i="61"/>
  <c r="H33" i="61"/>
  <c r="I169" i="61"/>
  <c r="G84" i="61"/>
  <c r="D185" i="61"/>
  <c r="E185" i="61" s="1"/>
  <c r="K218" i="61"/>
  <c r="D72" i="61"/>
  <c r="E72" i="61" s="1"/>
  <c r="J42" i="61"/>
  <c r="G74" i="61"/>
  <c r="G205" i="61"/>
  <c r="H227" i="61"/>
  <c r="I15" i="61"/>
  <c r="G75" i="61"/>
  <c r="D269" i="61"/>
  <c r="E269" i="61" s="1"/>
  <c r="H260" i="61"/>
  <c r="D232" i="61"/>
  <c r="E232" i="61" s="1"/>
  <c r="K205" i="61"/>
  <c r="I51" i="61"/>
  <c r="I62" i="61"/>
  <c r="G216" i="61"/>
  <c r="I78" i="61"/>
  <c r="D230" i="61"/>
  <c r="E230" i="61" s="1"/>
  <c r="K73" i="61"/>
  <c r="I73" i="61"/>
  <c r="H63" i="61"/>
  <c r="J197" i="61"/>
  <c r="K12" i="61"/>
  <c r="D171" i="61"/>
  <c r="E171" i="61" s="1"/>
  <c r="G187" i="61"/>
  <c r="H82" i="61"/>
  <c r="K268" i="61"/>
  <c r="J228" i="61"/>
  <c r="D217" i="61"/>
  <c r="E217" i="61" s="1"/>
  <c r="K212" i="61"/>
  <c r="G12" i="61"/>
  <c r="H239" i="61"/>
  <c r="H238" i="61"/>
  <c r="J110" i="61"/>
  <c r="K168" i="61"/>
  <c r="K236" i="61"/>
  <c r="D15" i="61"/>
  <c r="E15" i="61" s="1"/>
  <c r="I274" i="61"/>
  <c r="K262" i="61"/>
  <c r="G274" i="61"/>
  <c r="J205" i="61"/>
  <c r="K188" i="61"/>
  <c r="K237" i="61"/>
  <c r="H209" i="61"/>
  <c r="K225" i="61"/>
  <c r="D31" i="61"/>
  <c r="E31" i="61" s="1"/>
  <c r="K47" i="61"/>
  <c r="H221" i="61"/>
  <c r="I253" i="61"/>
  <c r="J163" i="61"/>
  <c r="H274" i="61"/>
  <c r="K264" i="61"/>
  <c r="K193" i="61"/>
  <c r="H107" i="61"/>
  <c r="G86" i="61"/>
  <c r="H224" i="61"/>
  <c r="K111" i="61"/>
  <c r="K76" i="61"/>
  <c r="D248" i="61"/>
  <c r="E248" i="61" s="1"/>
  <c r="D143" i="61"/>
  <c r="E143" i="61" s="1"/>
  <c r="G96" i="61"/>
  <c r="G77" i="281"/>
  <c r="D76" i="281"/>
  <c r="G130" i="281"/>
  <c r="K151" i="61"/>
  <c r="K149" i="61"/>
  <c r="I41" i="61"/>
  <c r="D273" i="61"/>
  <c r="E273" i="61" s="1"/>
  <c r="I246" i="61"/>
  <c r="K274" i="61"/>
  <c r="J32" i="61"/>
  <c r="H113" i="61"/>
  <c r="H99" i="61"/>
  <c r="K165" i="61"/>
  <c r="I100" i="61"/>
  <c r="K273" i="61"/>
  <c r="H153" i="61"/>
  <c r="I162" i="61"/>
  <c r="H244" i="61"/>
  <c r="K48" i="61"/>
  <c r="D275" i="61"/>
  <c r="E275" i="61" s="1"/>
  <c r="J79" i="61"/>
  <c r="I23" i="61"/>
  <c r="D221" i="61"/>
  <c r="E221" i="61" s="1"/>
  <c r="H131" i="61"/>
  <c r="D93" i="61"/>
  <c r="E93" i="61" s="1"/>
  <c r="I270" i="61"/>
  <c r="G36" i="61"/>
  <c r="I211" i="61"/>
  <c r="I189" i="61"/>
  <c r="I81" i="61"/>
  <c r="I193" i="61"/>
  <c r="I176" i="61"/>
  <c r="D133" i="61"/>
  <c r="E133" i="61" s="1"/>
  <c r="I192" i="61"/>
  <c r="K229" i="61"/>
  <c r="K192" i="61"/>
  <c r="J41" i="61"/>
  <c r="J31" i="61"/>
  <c r="G193" i="61"/>
  <c r="H75" i="61"/>
  <c r="D67" i="61"/>
  <c r="E67" i="61" s="1"/>
  <c r="J267" i="61"/>
  <c r="G77" i="61"/>
  <c r="J137" i="61"/>
  <c r="K148" i="61"/>
  <c r="I269" i="61"/>
  <c r="J133" i="61"/>
  <c r="H269" i="61"/>
  <c r="K217" i="61"/>
  <c r="D220" i="61"/>
  <c r="E220" i="61" s="1"/>
  <c r="G221" i="61"/>
  <c r="J248" i="61"/>
  <c r="K142" i="61"/>
  <c r="G262" i="61"/>
  <c r="J36" i="61"/>
  <c r="J227" i="61"/>
  <c r="H11" i="61"/>
  <c r="D150" i="61"/>
  <c r="E150" i="61" s="1"/>
  <c r="K87" i="61"/>
  <c r="D219" i="61"/>
  <c r="E219" i="61" s="1"/>
  <c r="G21" i="61"/>
  <c r="G47" i="61"/>
  <c r="J273" i="61"/>
  <c r="I35" i="61"/>
  <c r="D125" i="61"/>
  <c r="G176" i="61"/>
  <c r="K210" i="61"/>
  <c r="H169" i="61"/>
  <c r="I88" i="61"/>
  <c r="H120" i="61"/>
  <c r="H110" i="61"/>
  <c r="G31" i="61"/>
  <c r="K95" i="61"/>
  <c r="K22" i="61"/>
  <c r="D89" i="61"/>
  <c r="E89" i="61" s="1"/>
  <c r="J68" i="61"/>
  <c r="G104" i="281"/>
  <c r="G116" i="281"/>
  <c r="D62" i="281"/>
  <c r="I237" i="61"/>
  <c r="K77" i="61"/>
  <c r="D156" i="61"/>
  <c r="D61" i="61"/>
  <c r="E61" i="61" s="1"/>
  <c r="D77" i="61"/>
  <c r="E77" i="61" s="1"/>
  <c r="I272" i="61"/>
  <c r="I13" i="61"/>
  <c r="K81" i="61"/>
  <c r="G189" i="61"/>
  <c r="D97" i="61"/>
  <c r="E97" i="61" s="1"/>
  <c r="G61" i="61"/>
  <c r="I77" i="61"/>
  <c r="D49" i="61"/>
  <c r="E49" i="61" s="1"/>
  <c r="J241" i="61"/>
  <c r="H78" i="61"/>
  <c r="H74" i="61"/>
  <c r="K85" i="61"/>
  <c r="I161" i="61"/>
  <c r="G95" i="61"/>
  <c r="G110" i="61"/>
  <c r="G177" i="61"/>
  <c r="I49" i="61"/>
  <c r="H72" i="61"/>
  <c r="D165" i="61"/>
  <c r="E165" i="61" s="1"/>
  <c r="J168" i="61"/>
  <c r="J225" i="61"/>
  <c r="J30" i="61"/>
  <c r="K75" i="61"/>
  <c r="K163" i="61"/>
  <c r="K89" i="61"/>
  <c r="I205" i="61"/>
  <c r="I18" i="61"/>
  <c r="G267" i="61"/>
  <c r="G220" i="61"/>
  <c r="K260" i="61"/>
  <c r="K150" i="61"/>
  <c r="K248" i="61"/>
  <c r="D98" i="61"/>
  <c r="E98" i="61" s="1"/>
  <c r="H71" i="61"/>
  <c r="I115" i="61"/>
  <c r="I227" i="61"/>
  <c r="I221" i="61"/>
  <c r="I38" i="61"/>
  <c r="D240" i="61"/>
  <c r="E240" i="61" s="1"/>
  <c r="I190" i="61"/>
  <c r="K104" i="61"/>
  <c r="G232" i="61"/>
  <c r="J230" i="61"/>
  <c r="G179" i="61"/>
  <c r="K271" i="61"/>
  <c r="G79" i="61"/>
  <c r="J218" i="61"/>
  <c r="I53" i="61"/>
  <c r="G89" i="61"/>
  <c r="I240" i="61"/>
  <c r="D27" i="61"/>
  <c r="E27" i="61" s="1"/>
  <c r="H97" i="61"/>
  <c r="G93" i="61"/>
  <c r="H205" i="61"/>
  <c r="D94" i="61"/>
  <c r="E94" i="61" s="1"/>
  <c r="G60" i="61"/>
  <c r="I112" i="61"/>
  <c r="K231" i="61"/>
  <c r="J149" i="61"/>
  <c r="G233" i="61"/>
  <c r="D140" i="61"/>
  <c r="E140" i="61" s="1"/>
  <c r="K123" i="61"/>
  <c r="D126" i="61"/>
  <c r="E126" i="61" s="1"/>
  <c r="D128" i="61"/>
  <c r="H211" i="61"/>
  <c r="G248" i="61"/>
  <c r="K178" i="61"/>
  <c r="G138" i="61"/>
  <c r="I125" i="61"/>
  <c r="G142" i="61"/>
  <c r="J99" i="61"/>
  <c r="G48" i="61"/>
  <c r="D96" i="61"/>
  <c r="E96" i="61" s="1"/>
  <c r="J192" i="61"/>
  <c r="D206" i="61"/>
  <c r="E206" i="61" s="1"/>
  <c r="I45" i="61"/>
  <c r="J88" i="61"/>
  <c r="D124" i="61"/>
  <c r="J271" i="61"/>
  <c r="K20" i="61"/>
  <c r="G70" i="61"/>
  <c r="K55" i="61"/>
  <c r="H70" i="61"/>
  <c r="J215" i="61"/>
  <c r="K140" i="61"/>
  <c r="D204" i="61"/>
  <c r="E204" i="61" s="1"/>
  <c r="G131" i="61"/>
  <c r="H23" i="61"/>
  <c r="G229" i="61"/>
  <c r="K215" i="61"/>
  <c r="I267" i="61"/>
  <c r="D28" i="61"/>
  <c r="E28" i="61" s="1"/>
  <c r="H272" i="61"/>
  <c r="H142" i="61"/>
  <c r="J78" i="61"/>
  <c r="G69" i="61"/>
  <c r="D163" i="61"/>
  <c r="E163" i="61" s="1"/>
  <c r="I50" i="61"/>
  <c r="I204" i="61"/>
  <c r="H62" i="61"/>
  <c r="G38" i="61"/>
  <c r="G30" i="61"/>
  <c r="D197" i="61"/>
  <c r="I261" i="61"/>
  <c r="D13" i="61"/>
  <c r="E13" i="61" s="1"/>
  <c r="D135" i="61"/>
  <c r="E135" i="61" s="1"/>
  <c r="K110" i="61"/>
  <c r="H148" i="61"/>
  <c r="I142" i="61"/>
  <c r="D22" i="61"/>
  <c r="E22" i="61" s="1"/>
  <c r="H151" i="61"/>
  <c r="D18" i="61"/>
  <c r="E18" i="61" s="1"/>
  <c r="H241" i="61"/>
  <c r="I244" i="61"/>
  <c r="K84" i="61"/>
  <c r="D190" i="61"/>
  <c r="E190" i="61" s="1"/>
  <c r="D148" i="61"/>
  <c r="E148" i="61" s="1"/>
  <c r="K147" i="61"/>
  <c r="K222" i="61"/>
  <c r="I184" i="61"/>
  <c r="H27" i="61"/>
  <c r="G267" i="460"/>
  <c r="H122" i="61"/>
  <c r="I80" i="61"/>
  <c r="I241" i="61"/>
  <c r="K98" i="61"/>
  <c r="I26" i="61"/>
  <c r="J184" i="61"/>
  <c r="D188" i="61"/>
  <c r="J170" i="61"/>
  <c r="K18" i="61"/>
  <c r="J259" i="61"/>
  <c r="G62" i="61"/>
  <c r="K69" i="61"/>
  <c r="H15" i="61"/>
  <c r="J87" i="61"/>
  <c r="K240" i="61"/>
  <c r="I149" i="61"/>
  <c r="G255" i="61"/>
  <c r="I259" i="61"/>
  <c r="D152" i="61"/>
  <c r="E152" i="61" s="1"/>
  <c r="J142" i="61"/>
  <c r="D53" i="61"/>
  <c r="E53" i="61" s="1"/>
  <c r="I12" i="61"/>
  <c r="I48" i="61"/>
  <c r="H38" i="61"/>
  <c r="K137" i="61"/>
  <c r="I37" i="61"/>
  <c r="H138" i="61"/>
  <c r="K83" i="61"/>
  <c r="H172" i="61"/>
  <c r="J77" i="61"/>
  <c r="I152" i="61"/>
  <c r="I156" i="61"/>
  <c r="J39" i="61"/>
  <c r="K52" i="61"/>
  <c r="H89" i="61"/>
  <c r="D35" i="61"/>
  <c r="E35" i="61" s="1"/>
  <c r="G99" i="61"/>
  <c r="G34" i="61"/>
  <c r="D80" i="61"/>
  <c r="E80" i="61" s="1"/>
  <c r="G22" i="61"/>
  <c r="H275" i="61"/>
  <c r="H175" i="61"/>
  <c r="I147" i="61"/>
  <c r="D237" i="61"/>
  <c r="E237" i="61" s="1"/>
  <c r="K227" i="61"/>
  <c r="H222" i="61"/>
  <c r="H115" i="61"/>
  <c r="J98" i="61"/>
  <c r="K213" i="61"/>
  <c r="K27" i="61"/>
  <c r="I74" i="61"/>
  <c r="G268" i="61"/>
  <c r="H225" i="61"/>
  <c r="J262" i="61"/>
  <c r="J123" i="61"/>
  <c r="G152" i="61"/>
  <c r="K21" i="61"/>
  <c r="I236" i="61"/>
  <c r="J72" i="61"/>
  <c r="D138" i="61"/>
  <c r="E138" i="61" s="1"/>
  <c r="H242" i="61"/>
  <c r="G156" i="61"/>
  <c r="K46" i="61"/>
  <c r="I160" i="61"/>
  <c r="G85" i="61"/>
  <c r="K33" i="61"/>
  <c r="H264" i="61"/>
  <c r="D87" i="61"/>
  <c r="E87" i="61" s="1"/>
  <c r="J23" i="61"/>
  <c r="H49" i="61"/>
  <c r="D42" i="61"/>
  <c r="E42" i="61" s="1"/>
  <c r="D270" i="61"/>
  <c r="E270" i="61" s="1"/>
  <c r="D225" i="61"/>
  <c r="E225" i="61" s="1"/>
  <c r="D48" i="61"/>
  <c r="E48" i="61" s="1"/>
  <c r="G113" i="61"/>
  <c r="K242" i="61"/>
  <c r="G140" i="61"/>
  <c r="J24" i="61"/>
  <c r="D253" i="61"/>
  <c r="G90" i="61"/>
  <c r="H105" i="61"/>
  <c r="G186" i="61"/>
  <c r="J45" i="61"/>
  <c r="H223" i="61"/>
  <c r="H243" i="61"/>
  <c r="H267" i="61"/>
  <c r="J239" i="61"/>
  <c r="I42" i="61"/>
  <c r="K187" i="61"/>
  <c r="J26" i="61"/>
  <c r="D189" i="61"/>
  <c r="I222" i="61"/>
  <c r="K124" i="61"/>
  <c r="D177" i="61"/>
  <c r="E177" i="61" s="1"/>
  <c r="J12" i="61"/>
  <c r="J164" i="61"/>
  <c r="J62" i="61"/>
  <c r="J220" i="61"/>
  <c r="K230" i="61"/>
  <c r="H140" i="61"/>
  <c r="D52" i="61"/>
  <c r="E52" i="61" s="1"/>
  <c r="G141" i="61"/>
  <c r="J221" i="61"/>
  <c r="K107" i="61"/>
  <c r="I85" i="61"/>
  <c r="H262" i="61"/>
  <c r="H84" i="61"/>
  <c r="D74" i="61"/>
  <c r="E74" i="61" s="1"/>
  <c r="G169" i="61"/>
  <c r="G132" i="61"/>
  <c r="G242" i="61"/>
  <c r="H139" i="61"/>
  <c r="J224" i="61"/>
  <c r="D175" i="61"/>
  <c r="E175" i="61" s="1"/>
  <c r="G52" i="61"/>
  <c r="G209" i="61"/>
  <c r="G115" i="61"/>
  <c r="J139" i="61"/>
  <c r="K153" i="61"/>
  <c r="H226" i="61"/>
  <c r="G111" i="61"/>
  <c r="K96" i="61"/>
  <c r="H168" i="61"/>
  <c r="K189" i="61"/>
  <c r="G147" i="61"/>
  <c r="H67" i="61"/>
  <c r="G184" i="61"/>
  <c r="G214" i="61"/>
  <c r="G224" i="61"/>
  <c r="K112" i="61"/>
  <c r="D146" i="61"/>
  <c r="E146" i="61" s="1"/>
  <c r="G168" i="61"/>
  <c r="I25" i="61"/>
  <c r="D147" i="61"/>
  <c r="E147" i="61" s="1"/>
  <c r="H230" i="61"/>
  <c r="J236" i="61"/>
  <c r="D33" i="61"/>
  <c r="E33" i="61" s="1"/>
  <c r="H80" i="61"/>
  <c r="H36" i="61"/>
  <c r="I163" i="61"/>
  <c r="K32" i="61"/>
  <c r="I124" i="61"/>
  <c r="I29" i="61"/>
  <c r="G230" i="61"/>
  <c r="K241" i="61"/>
  <c r="I212" i="61"/>
  <c r="J135" i="61"/>
  <c r="D107" i="61"/>
  <c r="E107" i="61" s="1"/>
  <c r="G204" i="61"/>
  <c r="I231" i="61"/>
  <c r="D254" i="61"/>
  <c r="J94" i="61"/>
  <c r="H229" i="61"/>
  <c r="K156" i="61"/>
  <c r="I59" i="61"/>
  <c r="J274" i="61"/>
  <c r="H204" i="61"/>
  <c r="K203" i="61"/>
  <c r="H206" i="61"/>
  <c r="I232" i="61"/>
  <c r="D233" i="61"/>
  <c r="E233" i="61" s="1"/>
  <c r="G240" i="61"/>
  <c r="G236" i="61"/>
  <c r="H104" i="281"/>
  <c r="H116" i="281"/>
  <c r="H65" i="281"/>
  <c r="J178" i="61"/>
  <c r="H252" i="61"/>
  <c r="G137" i="61"/>
  <c r="H202" i="61"/>
  <c r="G78" i="61"/>
  <c r="H273" i="61"/>
  <c r="G259" i="61"/>
  <c r="G239" i="61"/>
  <c r="D132" i="61"/>
  <c r="E132" i="61" s="1"/>
  <c r="I82" i="61"/>
  <c r="I67" i="61"/>
  <c r="H30" i="61"/>
  <c r="G49" i="61"/>
  <c r="J29" i="61"/>
  <c r="H112" i="61"/>
  <c r="D21" i="61"/>
  <c r="E21" i="61" s="1"/>
  <c r="G20" i="61"/>
  <c r="K53" i="61"/>
  <c r="K45" i="61"/>
  <c r="K99" i="61"/>
  <c r="H127" i="61"/>
  <c r="I226" i="61"/>
  <c r="K162" i="61"/>
  <c r="I175" i="61"/>
  <c r="G275" i="61"/>
  <c r="G269" i="61"/>
  <c r="I127" i="61"/>
  <c r="G46" i="61"/>
  <c r="J82" i="61"/>
  <c r="D36" i="61"/>
  <c r="E36" i="61" s="1"/>
  <c r="D194" i="61"/>
  <c r="E194" i="61" s="1"/>
  <c r="D41" i="61"/>
  <c r="E41" i="61" s="1"/>
  <c r="G219" i="61"/>
  <c r="J267" i="460"/>
  <c r="K40" i="61"/>
  <c r="D111" i="61"/>
  <c r="E111" i="61" s="1"/>
  <c r="J11" i="61"/>
  <c r="J61" i="61"/>
  <c r="G212" i="61"/>
  <c r="I104" i="61"/>
  <c r="D75" i="61"/>
  <c r="E75" i="61" s="1"/>
  <c r="H55" i="61"/>
  <c r="D62" i="61"/>
  <c r="E62" i="61" s="1"/>
  <c r="J127" i="61"/>
  <c r="I275" i="61"/>
  <c r="J55" i="61"/>
  <c r="I70" i="61"/>
  <c r="J19" i="61"/>
  <c r="D214" i="61"/>
  <c r="E214" i="61" s="1"/>
  <c r="K261" i="61"/>
  <c r="G150" i="61"/>
  <c r="K115" i="61"/>
  <c r="I33" i="61"/>
  <c r="H268" i="61"/>
  <c r="J161" i="61"/>
  <c r="I255" i="61"/>
  <c r="I99" i="61"/>
  <c r="I239" i="61"/>
  <c r="J233" i="61"/>
  <c r="D239" i="61"/>
  <c r="E239" i="61" s="1"/>
  <c r="K259" i="61"/>
  <c r="I93" i="61"/>
  <c r="D223" i="61"/>
  <c r="E223" i="61" s="1"/>
  <c r="J27" i="61"/>
  <c r="G40" i="61"/>
  <c r="J46" i="61"/>
  <c r="G42" i="61"/>
  <c r="I150" i="61"/>
  <c r="H170" i="61"/>
  <c r="I40" i="61"/>
  <c r="J126" i="61"/>
  <c r="D241" i="61"/>
  <c r="E241" i="61" s="1"/>
  <c r="J165" i="61"/>
  <c r="I209" i="61"/>
  <c r="D211" i="61"/>
  <c r="E211" i="61" s="1"/>
  <c r="I27" i="61"/>
  <c r="I71" i="61"/>
  <c r="J131" i="61"/>
  <c r="K191" i="61"/>
  <c r="G264" i="61"/>
  <c r="D195" i="61"/>
  <c r="K97" i="61"/>
  <c r="J214" i="61"/>
  <c r="D25" i="61"/>
  <c r="E25" i="61" s="1"/>
  <c r="J177" i="61"/>
  <c r="D179" i="61"/>
  <c r="E179" i="61" s="1"/>
  <c r="I39" i="61"/>
  <c r="I220" i="61"/>
  <c r="J194" i="61"/>
  <c r="J226" i="61"/>
  <c r="J37" i="61"/>
  <c r="D262" i="61"/>
  <c r="E262" i="61" s="1"/>
  <c r="D59" i="61"/>
  <c r="E59" i="61" s="1"/>
  <c r="G87" i="61"/>
  <c r="K195" i="61"/>
  <c r="J140" i="61"/>
  <c r="G50" i="61"/>
  <c r="J76" i="61"/>
  <c r="H187" i="61"/>
  <c r="H189" i="61"/>
  <c r="I154" i="61"/>
  <c r="G29" i="61"/>
  <c r="J189" i="61"/>
  <c r="D127" i="61"/>
  <c r="K152" i="61"/>
  <c r="K71" i="61"/>
  <c r="K181" i="61"/>
  <c r="I230" i="61"/>
  <c r="D99" i="61"/>
  <c r="E99" i="61" s="1"/>
  <c r="K31" i="61"/>
  <c r="K101" i="61"/>
  <c r="J38" i="61"/>
  <c r="K134" i="61"/>
  <c r="I139" i="61"/>
  <c r="D178" i="61"/>
  <c r="E178" i="61" s="1"/>
  <c r="I123" i="61"/>
  <c r="G160" i="61"/>
  <c r="G45" i="61"/>
  <c r="J252" i="61"/>
  <c r="I47" i="61"/>
  <c r="G171" i="61"/>
  <c r="I274" i="460"/>
  <c r="G88" i="61"/>
  <c r="D38" i="61"/>
  <c r="E38" i="61" s="1"/>
  <c r="K170" i="61"/>
  <c r="I223" i="61"/>
  <c r="J95" i="61"/>
  <c r="J124" i="61"/>
  <c r="I97" i="61"/>
  <c r="J209" i="61"/>
  <c r="K28" i="61"/>
  <c r="G55" i="61"/>
  <c r="H128" i="61"/>
  <c r="H21" i="61"/>
  <c r="G125" i="61"/>
  <c r="G151" i="61"/>
  <c r="G59" i="61"/>
  <c r="H143" i="61"/>
  <c r="H32" i="61"/>
  <c r="G28" i="61"/>
  <c r="J70" i="61"/>
  <c r="K244" i="61"/>
  <c r="D100" i="61"/>
  <c r="E100" i="61" s="1"/>
  <c r="J193" i="61"/>
  <c r="I34" i="61"/>
  <c r="K80" i="61"/>
  <c r="H160" i="61"/>
  <c r="D78" i="61"/>
  <c r="E78" i="61" s="1"/>
  <c r="H90" i="61"/>
  <c r="J20" i="61"/>
  <c r="D23" i="61"/>
  <c r="E23" i="61" s="1"/>
  <c r="J148" i="61"/>
  <c r="D83" i="61"/>
  <c r="E83" i="61" s="1"/>
  <c r="K127" i="61"/>
  <c r="D76" i="61"/>
  <c r="E76" i="61" s="1"/>
  <c r="D113" i="61"/>
  <c r="E113" i="61" s="1"/>
  <c r="K68" i="61"/>
  <c r="I262" i="61"/>
  <c r="K154" i="61"/>
  <c r="G192" i="61"/>
  <c r="J128" i="61"/>
  <c r="J185" i="61"/>
  <c r="J104" i="61"/>
  <c r="H217" i="61"/>
  <c r="G82" i="61"/>
  <c r="K224" i="61"/>
  <c r="D260" i="61"/>
  <c r="E260" i="61" s="1"/>
  <c r="K232" i="61"/>
  <c r="I172" i="61"/>
  <c r="D236" i="61"/>
  <c r="E236" i="61" s="1"/>
  <c r="K41" i="61"/>
  <c r="D192" i="61"/>
  <c r="E192" i="61" s="1"/>
  <c r="J268" i="61"/>
  <c r="G195" i="61"/>
  <c r="I141" i="61"/>
  <c r="D202" i="61"/>
  <c r="E202" i="61" s="1"/>
  <c r="D90" i="61"/>
  <c r="E90" i="61" s="1"/>
  <c r="K214" i="61"/>
  <c r="K125" i="61"/>
  <c r="K38" i="61"/>
  <c r="K254" i="61"/>
  <c r="D191" i="61"/>
  <c r="E191" i="61" s="1"/>
  <c r="D82" i="61"/>
  <c r="E82" i="61" s="1"/>
  <c r="I120" i="61"/>
  <c r="K216" i="61"/>
  <c r="K228" i="61"/>
  <c r="G104" i="61"/>
  <c r="J212" i="61"/>
  <c r="K67" i="61"/>
  <c r="G178" i="61"/>
  <c r="D29" i="61"/>
  <c r="E29" i="61" s="1"/>
  <c r="H134" i="61"/>
  <c r="I194" i="61"/>
  <c r="I79" i="61"/>
  <c r="G15" i="61"/>
  <c r="G241" i="61"/>
  <c r="G244" i="61"/>
  <c r="I267" i="460"/>
  <c r="G107" i="61"/>
  <c r="J113" i="61"/>
  <c r="J238" i="61"/>
  <c r="H87" i="61"/>
  <c r="J179" i="61"/>
  <c r="D55" i="61"/>
  <c r="E55" i="61" s="1"/>
  <c r="G261" i="61"/>
  <c r="I179" i="61"/>
  <c r="G14" i="61"/>
  <c r="H190" i="61"/>
  <c r="H100" i="61"/>
  <c r="I131" i="61"/>
  <c r="J40" i="61"/>
  <c r="H53" i="61"/>
  <c r="G33" i="61"/>
  <c r="J169" i="61"/>
  <c r="K160" i="61"/>
  <c r="J260" i="61"/>
  <c r="I121" i="61"/>
  <c r="D164" i="61"/>
  <c r="E164" i="61" s="1"/>
  <c r="H68" i="61"/>
  <c r="I75" i="61"/>
  <c r="I177" i="61"/>
  <c r="J231" i="61"/>
  <c r="G162" i="61"/>
  <c r="G164" i="61"/>
  <c r="D181" i="61"/>
  <c r="E181" i="61" s="1"/>
  <c r="D267" i="61"/>
  <c r="G67" i="61"/>
  <c r="K94" i="61"/>
  <c r="J191" i="61"/>
  <c r="D63" i="61"/>
  <c r="E63" i="61" s="1"/>
  <c r="J34" i="61"/>
  <c r="K194" i="61"/>
  <c r="K136" i="61"/>
  <c r="D47" i="61"/>
  <c r="E47" i="61" s="1"/>
  <c r="J47" i="61"/>
  <c r="H150" i="61"/>
  <c r="I46" i="61"/>
  <c r="I61" i="61"/>
  <c r="I90" i="61"/>
  <c r="D229" i="61"/>
  <c r="E229" i="61" s="1"/>
  <c r="G188" i="61"/>
  <c r="G53" i="61"/>
  <c r="K172" i="61"/>
  <c r="D149" i="61"/>
  <c r="E149" i="61" s="1"/>
  <c r="J136" i="61"/>
  <c r="I217" i="61"/>
  <c r="H254" i="61"/>
  <c r="I243" i="61"/>
  <c r="H197" i="61"/>
  <c r="D110" i="61"/>
  <c r="E110" i="61" s="1"/>
  <c r="H181" i="61"/>
  <c r="K185" i="61"/>
  <c r="J272" i="61"/>
  <c r="G153" i="61"/>
  <c r="H218" i="61"/>
  <c r="J101" i="61"/>
  <c r="K121" i="61"/>
  <c r="H253" i="61"/>
  <c r="J187" i="61"/>
  <c r="J112" i="61"/>
  <c r="J188" i="61"/>
  <c r="J59" i="61"/>
  <c r="I20" i="61"/>
  <c r="D24" i="61"/>
  <c r="E24" i="61" s="1"/>
  <c r="I264" i="460"/>
  <c r="I98" i="61"/>
  <c r="I128" i="61"/>
  <c r="G101" i="61"/>
  <c r="K161" i="61"/>
  <c r="J181" i="61"/>
  <c r="I260" i="61"/>
  <c r="J147" i="61"/>
  <c r="I165" i="61"/>
  <c r="G143" i="61"/>
  <c r="D46" i="61"/>
  <c r="E46" i="61" s="1"/>
  <c r="K62" i="61"/>
  <c r="J81" i="61"/>
  <c r="K50" i="61"/>
  <c r="J105" i="61"/>
  <c r="H123" i="61"/>
  <c r="H141" i="61"/>
  <c r="M3" i="390"/>
  <c r="C4" i="390"/>
  <c r="J50" i="61"/>
  <c r="J213" i="61"/>
  <c r="G273" i="61"/>
  <c r="G253" i="61"/>
  <c r="J219" i="61"/>
  <c r="G197" i="460"/>
  <c r="E197" i="460" s="1"/>
  <c r="J186" i="61"/>
  <c r="I203" i="61"/>
  <c r="K246" i="61"/>
  <c r="J80" i="61"/>
  <c r="J21" i="61"/>
  <c r="D69" i="61"/>
  <c r="E69" i="61" s="1"/>
  <c r="H81" i="61"/>
  <c r="J121" i="61"/>
  <c r="I72" i="61"/>
  <c r="H28" i="61"/>
  <c r="J152" i="61"/>
  <c r="K90" i="61"/>
  <c r="J216" i="61"/>
  <c r="J35" i="61"/>
  <c r="K128" i="61"/>
  <c r="K177" i="61"/>
  <c r="K190" i="61"/>
  <c r="I264" i="61"/>
  <c r="D71" i="61"/>
  <c r="E71" i="61" s="1"/>
  <c r="D26" i="61"/>
  <c r="E26" i="61" s="1"/>
  <c r="I111" i="61"/>
  <c r="D141" i="61"/>
  <c r="E141" i="61" s="1"/>
  <c r="D193" i="61"/>
  <c r="E193" i="61" s="1"/>
  <c r="K226" i="61"/>
  <c r="G264" i="460"/>
  <c r="H156" i="61"/>
  <c r="I28" i="61"/>
  <c r="G225" i="61"/>
  <c r="I228" i="61"/>
  <c r="D209" i="61"/>
  <c r="E209" i="61" s="1"/>
  <c r="G80" i="61"/>
  <c r="H233" i="61"/>
  <c r="I96" i="61"/>
  <c r="I188" i="61"/>
  <c r="I137" i="61"/>
  <c r="G136" i="61"/>
  <c r="K39" i="61"/>
  <c r="G97" i="61"/>
  <c r="J22" i="61"/>
  <c r="G146" i="61"/>
  <c r="G260" i="61"/>
  <c r="K141" i="61"/>
  <c r="K122" i="61"/>
  <c r="I186" i="61"/>
  <c r="D121" i="61"/>
  <c r="K135" i="61"/>
  <c r="J13" i="61"/>
  <c r="G63" i="61"/>
  <c r="I126" i="61"/>
  <c r="K120" i="61"/>
  <c r="G175" i="61"/>
  <c r="J269" i="61"/>
  <c r="D142" i="61"/>
  <c r="E142" i="61" s="1"/>
  <c r="J60" i="61"/>
  <c r="I101" i="61"/>
  <c r="D32" i="61"/>
  <c r="E32" i="61" s="1"/>
  <c r="J53" i="61"/>
  <c r="G112" i="61"/>
  <c r="K139" i="61"/>
  <c r="I151" i="61"/>
  <c r="D14" i="61"/>
  <c r="E14" i="61" s="1"/>
  <c r="J93" i="61"/>
  <c r="H176" i="61"/>
  <c r="I68" i="61"/>
  <c r="J117" i="281"/>
  <c r="J65" i="281"/>
  <c r="J105" i="281"/>
  <c r="J175" i="61"/>
  <c r="H93" i="61"/>
  <c r="K179" i="61"/>
  <c r="H104" i="61"/>
  <c r="K169" i="61"/>
  <c r="J172" i="61"/>
  <c r="H193" i="61"/>
  <c r="E267" i="562"/>
  <c r="G274" i="562"/>
  <c r="H50" i="61" a="1"/>
  <c r="J52" i="61" a="1"/>
  <c r="J122" i="61" a="1"/>
  <c r="G238" i="61" a="1"/>
  <c r="G98" i="61" a="1"/>
  <c r="D37" i="61" a="1"/>
  <c r="J84" i="61" a="1"/>
  <c r="H46" i="61" a="1"/>
  <c r="H124" i="61" a="1"/>
  <c r="D246" i="61" a="1"/>
  <c r="H125" i="61" a="1"/>
  <c r="G122" i="61" a="1"/>
  <c r="H52" i="61" a="1"/>
  <c r="D231" i="61" a="1"/>
  <c r="D40" i="61" a="1"/>
  <c r="D172" i="61" a="1"/>
  <c r="J223" i="61" a="1"/>
  <c r="H86" i="61" a="1"/>
  <c r="H37" i="61" a="1"/>
  <c r="I202" i="61" a="1"/>
  <c r="G124" i="61" a="1"/>
  <c r="D104" i="61" a="1"/>
  <c r="I87" i="61" a="1"/>
  <c r="D243" i="61" a="1"/>
  <c r="G120" i="61" a="1"/>
  <c r="D218" i="61" a="1"/>
  <c r="J151" i="61" a="1"/>
  <c r="J222" i="61" a="1"/>
  <c r="F21" i="68"/>
  <c r="K175" i="61" a="1"/>
  <c r="H203" i="61" a="1"/>
  <c r="K255" i="61" a="1"/>
  <c r="D101" i="61" a="1"/>
  <c r="H152" i="61" a="1"/>
  <c r="K171" i="61" a="1"/>
  <c r="G231" i="61" a="1"/>
  <c r="D70" i="61" a="1"/>
  <c r="G26" i="61" a="1"/>
  <c r="J83" i="61" a="1"/>
  <c r="J25" i="61" a="1"/>
  <c r="H94" i="61" a="1"/>
  <c r="G217" i="61" a="1"/>
  <c r="D79" i="61" a="1"/>
  <c r="I107" i="61" a="1"/>
  <c r="H22" i="61" a="1"/>
  <c r="H95" i="61" a="1"/>
  <c r="D228" i="61" a="1"/>
  <c r="G210" i="61" a="1"/>
  <c r="D115" i="61" a="1"/>
  <c r="D120" i="61" a="1"/>
  <c r="I36" i="61" a="1"/>
  <c r="J211" i="61" a="1"/>
  <c r="H76" i="61" a="1"/>
  <c r="J237" i="61" a="1"/>
  <c r="K88" i="61" a="1"/>
  <c r="H31" i="61" a="1"/>
  <c r="D30" i="61" a="1"/>
  <c r="K35" i="61" a="1"/>
  <c r="H69" i="61" a="1"/>
  <c r="I146" i="61" a="1"/>
  <c r="D212" i="61" a="1"/>
  <c r="H220" i="61" a="1"/>
  <c r="G197" i="61" a="1"/>
  <c r="D224" i="61" a="1"/>
  <c r="I164" i="61" a="1"/>
  <c r="K267" i="61" a="1"/>
  <c r="G24" i="61" a="1"/>
  <c r="D51" i="61" a="1"/>
  <c r="K11" i="61" a="1"/>
  <c r="D60" i="61" a="1"/>
  <c r="K209" i="61" a="1"/>
  <c r="H25" i="61" a="1"/>
  <c r="G258" i="61" a="1"/>
  <c r="K13" i="61" a="1"/>
  <c r="K15" i="61" a="1"/>
  <c r="K233" i="61" a="1"/>
  <c r="I86" i="61" a="1"/>
  <c r="G172" i="61" a="1"/>
  <c r="G27" i="61" a="1"/>
  <c r="I225" i="61" a="1"/>
  <c r="G73" i="61" a="1"/>
  <c r="J150" i="61" a="1"/>
  <c r="K74" i="61" a="1"/>
  <c r="H259" i="61" a="1"/>
  <c r="D170" i="61" a="1"/>
  <c r="K60" i="61" a="1"/>
  <c r="D258" i="61" a="1"/>
  <c r="J141" i="61" a="1"/>
  <c r="D186" i="61" a="1"/>
  <c r="J146" i="61" a="1"/>
  <c r="G213" i="61" a="1"/>
  <c r="J100" i="61" a="1"/>
  <c r="H12" i="61" a="1"/>
  <c r="J143" i="61" a="1"/>
  <c r="H137" i="61" a="1"/>
  <c r="D274" i="61" a="1"/>
  <c r="H188" i="61" a="1"/>
  <c r="K146" i="61" a="1"/>
  <c r="D137" i="61" a="1"/>
  <c r="I30" i="61" a="1"/>
  <c r="J261" i="61" a="1"/>
  <c r="J71" i="61" a="1"/>
  <c r="K176" i="61" a="1"/>
  <c r="G194" i="61" a="1"/>
  <c r="J90" i="61" a="1"/>
  <c r="K197" i="61" a="1"/>
  <c r="D210" i="61" a="1"/>
  <c r="I214" i="61" a="1"/>
  <c r="H41" i="61" a="1"/>
  <c r="I143" i="61" a="1"/>
  <c r="G25" i="61" a="1"/>
  <c r="J154" i="61" a="1"/>
  <c r="D12" i="61" a="1"/>
  <c r="I185" i="61" a="1"/>
  <c r="G227" i="61" a="1"/>
  <c r="K243" i="61" a="1"/>
  <c r="G100" i="61" a="1"/>
  <c r="J171" i="61" a="1"/>
  <c r="G228" i="61" a="1"/>
  <c r="I258" i="61" a="1"/>
  <c r="K26" i="61" a="1"/>
  <c r="D154" i="61" a="1"/>
  <c r="H164" i="61" a="1"/>
  <c r="H219" i="61" a="1"/>
  <c r="G18" i="61" a="1"/>
  <c r="H45" i="61" a="1"/>
  <c r="G272" i="61" a="1"/>
  <c r="I84" i="61" a="1"/>
  <c r="J240" i="61" a="1"/>
  <c r="K23" i="61" a="1"/>
  <c r="I148" i="61" a="1"/>
  <c r="K132" i="61" a="1"/>
  <c r="I19" i="61" a="1"/>
  <c r="D259" i="61" a="1"/>
  <c r="D151" i="61" a="1"/>
  <c r="G105" i="61" a="1"/>
  <c r="G68" i="61" a="1"/>
  <c r="K105" i="61" a="1"/>
  <c r="H261" i="61" a="1"/>
  <c r="I136" i="61" a="1"/>
  <c r="I153" i="61" a="1"/>
  <c r="D105" i="61" a="1"/>
  <c r="J206" i="61" a="1"/>
  <c r="K275" i="61" a="1"/>
  <c r="H194" i="61" a="1"/>
  <c r="H213" i="61" a="1"/>
  <c r="K100" i="61" a="1"/>
  <c r="D131" i="61" a="1"/>
  <c r="D176" i="61" a="1"/>
  <c r="H88" i="61" a="1"/>
  <c r="I133" i="61" a="1"/>
  <c r="J74" i="61" a="1"/>
  <c r="D81" i="61" a="1"/>
  <c r="K258" i="61" a="1"/>
  <c r="J75" i="61" a="1"/>
  <c r="J132" i="61" a="1"/>
  <c r="D161" i="61" a="1"/>
  <c r="H185" i="61" a="1"/>
  <c r="H195" i="61" a="1"/>
  <c r="K272" i="61" a="1"/>
  <c r="I210" i="61" a="1"/>
  <c r="J111" i="61" a="1"/>
  <c r="G134" i="61" a="1"/>
  <c r="I224" i="61" a="1"/>
  <c r="H59" i="61" a="1"/>
  <c r="H215" i="61" a="1"/>
  <c r="G76" i="61" a="1"/>
  <c r="G222" i="61" a="1"/>
  <c r="H248" i="61" a="1"/>
  <c r="D216" i="61" a="1"/>
  <c r="H133" i="61" a="1"/>
  <c r="I215" i="61" a="1"/>
  <c r="D244" i="61" a="1"/>
  <c r="H165" i="61" a="1"/>
  <c r="H191" i="61" a="1"/>
  <c r="H177" i="61" a="1"/>
  <c r="J195" i="61" a="1"/>
  <c r="D227" i="61" a="1"/>
  <c r="D86" i="61" a="1"/>
  <c r="I229" i="61" a="1"/>
  <c r="J33" i="61" a="1"/>
  <c r="G165" i="61" a="1"/>
  <c r="I22" i="61" a="1"/>
  <c r="G206" i="61" a="1"/>
  <c r="I31" i="61" a="1"/>
  <c r="G139" i="61" a="1"/>
  <c r="J270" i="61" a="1"/>
  <c r="K113" i="61" a="1"/>
  <c r="J190" i="61" a="1"/>
  <c r="G83" i="61" a="1"/>
  <c r="I113" i="61" a="1"/>
  <c r="H48" i="61" a="1"/>
  <c r="K184" i="61" a="1"/>
  <c r="K202" i="61" a="1"/>
  <c r="K269" i="61" a="1"/>
  <c r="K79" i="61" a="1"/>
  <c r="I181" i="61" a="1"/>
  <c r="J156" i="61" a="1"/>
  <c r="K78" i="61" a="1"/>
  <c r="H232" i="61" a="1"/>
  <c r="D268" i="61" a="1"/>
  <c r="I32" i="61" a="1"/>
  <c r="H135" i="61" a="1"/>
  <c r="G223" i="61" a="1"/>
  <c r="K49" i="61" a="1"/>
  <c r="I216" i="61" a="1"/>
  <c r="D213" i="61" a="1"/>
  <c r="J51" i="61" a="1"/>
  <c r="G37" i="61" a="1"/>
  <c r="I170" i="61" a="1"/>
  <c r="I178" i="61" a="1"/>
  <c r="D238" i="61" a="1"/>
  <c r="G72" i="61" a="1"/>
  <c r="K133" i="61" a="1"/>
  <c r="I233" i="61" a="1"/>
  <c r="I191" i="61" a="1"/>
  <c r="I132" i="61" a="1"/>
  <c r="I60" i="61" a="1"/>
  <c r="H192" i="61" a="1"/>
  <c r="I242" i="61" a="1"/>
  <c r="I195" i="61" a="1"/>
  <c r="I206" i="61" a="1"/>
  <c r="I238" i="61" a="1"/>
  <c r="K42" i="61" a="1"/>
  <c r="J67" i="61" a="1"/>
  <c r="K72" i="61" a="1"/>
  <c r="I254" i="61" a="1"/>
  <c r="I122" i="61" a="1"/>
  <c r="G121" i="61" a="1"/>
  <c r="G64" i="281"/>
  <c r="J210" i="61" a="1"/>
  <c r="J120" i="61" a="1"/>
  <c r="H149" i="61" a="1"/>
  <c r="K131" i="61" a="1"/>
  <c r="H20" i="61" a="1"/>
  <c r="G274" i="460" a="1"/>
  <c r="J244" i="61" a="1"/>
  <c r="H85" i="61" a="1"/>
  <c r="J162" i="61" a="1"/>
  <c r="J48" i="61" a="1"/>
  <c r="K29" i="61" a="1"/>
  <c r="D136" i="61" a="1"/>
  <c r="D11" i="61" a="1"/>
  <c r="D187" i="61" a="1"/>
  <c r="I135" i="61" a="1"/>
  <c r="K239" i="61" a="1"/>
  <c r="K270" i="61" a="1"/>
  <c r="I24" i="61" a="1"/>
  <c r="J217" i="61" a="1"/>
  <c r="H14" i="61" a="1"/>
  <c r="K24" i="61" a="1"/>
  <c r="I83" i="61" a="1"/>
  <c r="H246" i="61" a="1"/>
  <c r="J253" i="61" a="1"/>
  <c r="D169" i="61" a="1"/>
  <c r="D134" i="61" a="1"/>
  <c r="K138" i="61" a="1"/>
  <c r="I248" i="61" a="1"/>
  <c r="H186" i="61" a="1"/>
  <c r="K34" i="61" a="1"/>
  <c r="D123" i="61" a="1"/>
  <c r="D73" i="61" a="1"/>
  <c r="J204" i="61" a="1"/>
  <c r="H26" i="61" a="1"/>
  <c r="I21" i="61" a="1"/>
  <c r="K93" i="61" a="1"/>
  <c r="K82" i="61" a="1"/>
  <c r="H79" i="61" a="1"/>
  <c r="H96" i="61" a="1"/>
  <c r="J258" i="61" a="1"/>
  <c r="D68" i="61" a="1"/>
  <c r="G271" i="61" a="1"/>
  <c r="G128" i="61" a="1"/>
  <c r="H35" i="61" a="1"/>
  <c r="G71" i="61" a="1"/>
  <c r="H255" i="61" a="1"/>
  <c r="H240" i="61" a="1"/>
  <c r="J85" i="61" a="1"/>
  <c r="G123" i="61" a="1"/>
  <c r="J254" i="61" a="1"/>
  <c r="D20" i="61" a="1"/>
  <c r="I52" i="61" a="1"/>
  <c r="K30" i="61" a="1"/>
  <c r="K206" i="61" a="1"/>
  <c r="K37" i="61" a="1"/>
  <c r="K36" i="61" a="1"/>
  <c r="H13" i="61" a="1"/>
  <c r="K204" i="61" a="1"/>
  <c r="J73" i="61" a="1"/>
  <c r="J160" i="61" a="1"/>
  <c r="I11" i="61" a="1"/>
  <c r="K221" i="61" a="1"/>
  <c r="G127" i="61" a="1"/>
  <c r="G148" i="61" a="1"/>
  <c r="K219" i="61" a="1"/>
  <c r="J18" i="61" a="1"/>
  <c r="J255" i="61" a="1"/>
  <c r="G19" i="61" a="1"/>
  <c r="D242" i="61" a="1"/>
  <c r="I171" i="61" a="1"/>
  <c r="D139" i="61" a="1"/>
  <c r="D45" i="61" a="1"/>
  <c r="H179" i="61" a="1"/>
  <c r="H136" i="61" a="1"/>
  <c r="J15" i="61" a="1"/>
  <c r="H39" i="61" a="1"/>
  <c r="G126" i="61" a="1"/>
  <c r="D153" i="61" a="1"/>
  <c r="D205" i="61" a="1"/>
  <c r="H60" i="61" a="1"/>
  <c r="J96" i="61" a="1"/>
  <c r="K59" i="61" a="1"/>
  <c r="G163" i="61" a="1"/>
  <c r="G163" i="61" l="1"/>
  <c r="K59" i="61"/>
  <c r="J96" i="61"/>
  <c r="H60" i="61"/>
  <c r="D205" i="61"/>
  <c r="E205" i="61" s="1"/>
  <c r="D153" i="61"/>
  <c r="E153" i="61" s="1"/>
  <c r="G126" i="61"/>
  <c r="H39" i="61"/>
  <c r="J15" i="61"/>
  <c r="H136" i="61"/>
  <c r="H179" i="61"/>
  <c r="D45" i="61"/>
  <c r="E45" i="61" s="1"/>
  <c r="D139" i="61"/>
  <c r="E139" i="61" s="1"/>
  <c r="I171" i="61"/>
  <c r="D242" i="61"/>
  <c r="E242" i="61" s="1"/>
  <c r="G19" i="61"/>
  <c r="J255" i="61"/>
  <c r="J18" i="61"/>
  <c r="K219" i="61"/>
  <c r="G148" i="61"/>
  <c r="G127" i="61"/>
  <c r="K221" i="61"/>
  <c r="I11" i="61"/>
  <c r="J160" i="61"/>
  <c r="J73" i="61"/>
  <c r="K204" i="61"/>
  <c r="H13" i="61"/>
  <c r="K36" i="61"/>
  <c r="K37" i="61"/>
  <c r="K206" i="61"/>
  <c r="K30" i="61"/>
  <c r="I52" i="61"/>
  <c r="D20" i="61"/>
  <c r="E20" i="61" s="1"/>
  <c r="J254" i="61"/>
  <c r="G123" i="61"/>
  <c r="J85" i="61"/>
  <c r="H240" i="61"/>
  <c r="H255" i="61"/>
  <c r="G71" i="61"/>
  <c r="H35" i="61"/>
  <c r="G128" i="61"/>
  <c r="G271" i="61"/>
  <c r="D68" i="61"/>
  <c r="E68" i="61" s="1"/>
  <c r="J258" i="61"/>
  <c r="H96" i="61"/>
  <c r="H79" i="61"/>
  <c r="K82" i="61"/>
  <c r="K93" i="61"/>
  <c r="I21" i="61"/>
  <c r="H26" i="61"/>
  <c r="J204" i="61"/>
  <c r="D73" i="61"/>
  <c r="E73" i="61" s="1"/>
  <c r="D123" i="61"/>
  <c r="E123" i="61" s="1"/>
  <c r="K34" i="61"/>
  <c r="H186" i="61"/>
  <c r="I248" i="61"/>
  <c r="K138" i="61"/>
  <c r="D134" i="61"/>
  <c r="E134" i="61" s="1"/>
  <c r="D169" i="61"/>
  <c r="E169" i="61" s="1"/>
  <c r="J253" i="61"/>
  <c r="H246" i="61"/>
  <c r="I83" i="61"/>
  <c r="K24" i="61"/>
  <c r="H14" i="61"/>
  <c r="J217" i="61"/>
  <c r="I24" i="61"/>
  <c r="K270" i="61"/>
  <c r="K239" i="61"/>
  <c r="I135" i="61"/>
  <c r="D187" i="61"/>
  <c r="E187" i="61" s="1"/>
  <c r="D11" i="61"/>
  <c r="E11" i="61" s="1"/>
  <c r="D136" i="61"/>
  <c r="E136" i="61" s="1"/>
  <c r="K29" i="61"/>
  <c r="J48" i="61"/>
  <c r="J162" i="61"/>
  <c r="H85" i="61"/>
  <c r="J244" i="61"/>
  <c r="H20" i="61"/>
  <c r="K131" i="61"/>
  <c r="H149" i="61"/>
  <c r="J120" i="61"/>
  <c r="J210" i="61"/>
  <c r="G121" i="61"/>
  <c r="I122" i="61"/>
  <c r="I254" i="61"/>
  <c r="K72" i="61"/>
  <c r="J67" i="61"/>
  <c r="K42" i="61"/>
  <c r="I238" i="61"/>
  <c r="I206" i="61"/>
  <c r="I195" i="61"/>
  <c r="E195" i="61" s="1"/>
  <c r="I242" i="61"/>
  <c r="H192" i="61"/>
  <c r="I60" i="61"/>
  <c r="I132" i="61"/>
  <c r="I191" i="61"/>
  <c r="I233" i="61"/>
  <c r="K133" i="61"/>
  <c r="G72" i="61"/>
  <c r="D238" i="61"/>
  <c r="E238" i="61" s="1"/>
  <c r="I178" i="61"/>
  <c r="I170" i="61"/>
  <c r="G37" i="61"/>
  <c r="J51" i="61"/>
  <c r="D213" i="61"/>
  <c r="E213" i="61" s="1"/>
  <c r="I216" i="61"/>
  <c r="K49" i="61"/>
  <c r="G223" i="61"/>
  <c r="H135" i="61"/>
  <c r="I32" i="61"/>
  <c r="D268" i="61"/>
  <c r="E268" i="61" s="1"/>
  <c r="H232" i="61"/>
  <c r="K78" i="61"/>
  <c r="J156" i="61"/>
  <c r="I181" i="61"/>
  <c r="K79" i="61"/>
  <c r="K269" i="61"/>
  <c r="K202" i="61"/>
  <c r="K184" i="61"/>
  <c r="H48" i="61"/>
  <c r="I113" i="61"/>
  <c r="G83" i="61"/>
  <c r="J190" i="61"/>
  <c r="K113" i="61"/>
  <c r="J270" i="61"/>
  <c r="G139" i="61"/>
  <c r="I31" i="61"/>
  <c r="G206" i="61"/>
  <c r="I22" i="61"/>
  <c r="G165" i="61"/>
  <c r="J33" i="61"/>
  <c r="I229" i="61"/>
  <c r="D86" i="61"/>
  <c r="E86" i="61" s="1"/>
  <c r="D227" i="61"/>
  <c r="E227" i="61" s="1"/>
  <c r="J195" i="61"/>
  <c r="H177" i="61"/>
  <c r="H191" i="61"/>
  <c r="H165" i="61"/>
  <c r="D244" i="61"/>
  <c r="E244" i="61" s="1"/>
  <c r="I215" i="61"/>
  <c r="H133" i="61"/>
  <c r="D216" i="61"/>
  <c r="E216" i="61" s="1"/>
  <c r="H248" i="61"/>
  <c r="G222" i="61"/>
  <c r="G76" i="61"/>
  <c r="H215" i="61"/>
  <c r="H59" i="61"/>
  <c r="I224" i="61"/>
  <c r="G134" i="61"/>
  <c r="J111" i="61"/>
  <c r="I210" i="61"/>
  <c r="K272" i="61"/>
  <c r="H195" i="61"/>
  <c r="H185" i="61"/>
  <c r="D161" i="61"/>
  <c r="E161" i="61" s="1"/>
  <c r="J132" i="61"/>
  <c r="J75" i="61"/>
  <c r="K258" i="61"/>
  <c r="D81" i="61"/>
  <c r="E81" i="61" s="1"/>
  <c r="J74" i="61"/>
  <c r="I133" i="61"/>
  <c r="H88" i="61"/>
  <c r="D176" i="61"/>
  <c r="E176" i="61" s="1"/>
  <c r="D131" i="61"/>
  <c r="E131" i="61" s="1"/>
  <c r="K100" i="61"/>
  <c r="H213" i="61"/>
  <c r="H194" i="61"/>
  <c r="K275" i="61"/>
  <c r="J206" i="61"/>
  <c r="D105" i="61"/>
  <c r="E105" i="61" s="1"/>
  <c r="I153" i="61"/>
  <c r="I136" i="61"/>
  <c r="H261" i="61"/>
  <c r="K105" i="61"/>
  <c r="G68" i="61"/>
  <c r="G105" i="61"/>
  <c r="D151" i="61"/>
  <c r="E151" i="61" s="1"/>
  <c r="D259" i="61"/>
  <c r="E259" i="61" s="1"/>
  <c r="I19" i="61"/>
  <c r="K132" i="61"/>
  <c r="I148" i="61"/>
  <c r="K23" i="61"/>
  <c r="J240" i="61"/>
  <c r="I84" i="61"/>
  <c r="G272" i="61"/>
  <c r="H45" i="61"/>
  <c r="G18" i="61"/>
  <c r="H219" i="61"/>
  <c r="H164" i="61"/>
  <c r="D154" i="61"/>
  <c r="E154" i="61" s="1"/>
  <c r="K26" i="61"/>
  <c r="I258" i="61"/>
  <c r="G228" i="61"/>
  <c r="J171" i="61"/>
  <c r="G100" i="61"/>
  <c r="K243" i="61"/>
  <c r="G227" i="61"/>
  <c r="I185" i="61"/>
  <c r="D12" i="61"/>
  <c r="E12" i="61" s="1"/>
  <c r="J154" i="61"/>
  <c r="G25" i="61"/>
  <c r="I143" i="61"/>
  <c r="H41" i="61"/>
  <c r="I214" i="61"/>
  <c r="D210" i="61"/>
  <c r="E210" i="61" s="1"/>
  <c r="K197" i="61"/>
  <c r="E197" i="61" s="1"/>
  <c r="J90" i="61"/>
  <c r="G194" i="61"/>
  <c r="K176" i="61"/>
  <c r="J71" i="61"/>
  <c r="J261" i="61"/>
  <c r="I30" i="61"/>
  <c r="D137" i="61"/>
  <c r="E137" i="61" s="1"/>
  <c r="K146" i="61"/>
  <c r="H188" i="61"/>
  <c r="D274" i="61"/>
  <c r="H137" i="61"/>
  <c r="J143" i="61"/>
  <c r="H12" i="61"/>
  <c r="J100" i="61"/>
  <c r="G213" i="61"/>
  <c r="J146" i="61"/>
  <c r="D186" i="61"/>
  <c r="E186" i="61" s="1"/>
  <c r="J141" i="61"/>
  <c r="D258" i="61"/>
  <c r="E258" i="61" s="1"/>
  <c r="K60" i="61"/>
  <c r="D170" i="61"/>
  <c r="E170" i="61" s="1"/>
  <c r="H259" i="61"/>
  <c r="K74" i="61"/>
  <c r="J150" i="61"/>
  <c r="G73" i="61"/>
  <c r="I225" i="61"/>
  <c r="G27" i="61"/>
  <c r="G172" i="61"/>
  <c r="I86" i="61"/>
  <c r="K233" i="61"/>
  <c r="K15" i="61"/>
  <c r="K13" i="61"/>
  <c r="G258" i="61"/>
  <c r="H25" i="61"/>
  <c r="K209" i="61"/>
  <c r="D60" i="61"/>
  <c r="E60" i="61" s="1"/>
  <c r="K11" i="61"/>
  <c r="D51" i="61"/>
  <c r="E51" i="61" s="1"/>
  <c r="G24" i="61"/>
  <c r="K267" i="61"/>
  <c r="I164" i="61"/>
  <c r="D224" i="61"/>
  <c r="E224" i="61" s="1"/>
  <c r="G197" i="61"/>
  <c r="H220" i="61"/>
  <c r="D212" i="61"/>
  <c r="E212" i="61" s="1"/>
  <c r="I146" i="61"/>
  <c r="H69" i="61"/>
  <c r="K35" i="61"/>
  <c r="D30" i="61"/>
  <c r="E30" i="61" s="1"/>
  <c r="H31" i="61"/>
  <c r="K88" i="61"/>
  <c r="J237" i="61"/>
  <c r="H76" i="61"/>
  <c r="J211" i="61"/>
  <c r="I36" i="61"/>
  <c r="D120" i="61"/>
  <c r="E120" i="61" s="1"/>
  <c r="D115" i="61"/>
  <c r="E115" i="61" s="1"/>
  <c r="G210" i="61"/>
  <c r="D228" i="61"/>
  <c r="E228" i="61" s="1"/>
  <c r="H95" i="61"/>
  <c r="H22" i="61"/>
  <c r="I107" i="61"/>
  <c r="D79" i="61"/>
  <c r="E79" i="61" s="1"/>
  <c r="G217" i="61"/>
  <c r="H94" i="61"/>
  <c r="J25" i="61"/>
  <c r="J83" i="61"/>
  <c r="G26" i="61"/>
  <c r="D70" i="61"/>
  <c r="E70" i="61" s="1"/>
  <c r="G231" i="61"/>
  <c r="K171" i="61"/>
  <c r="H152" i="61"/>
  <c r="D101" i="61"/>
  <c r="E101" i="61" s="1"/>
  <c r="K255" i="61"/>
  <c r="H203" i="61"/>
  <c r="K175" i="61"/>
  <c r="J222" i="61"/>
  <c r="J151" i="61"/>
  <c r="D218" i="61"/>
  <c r="E218" i="61" s="1"/>
  <c r="G120" i="61"/>
  <c r="D243" i="61"/>
  <c r="E243" i="61" s="1"/>
  <c r="I87" i="61"/>
  <c r="D104" i="61"/>
  <c r="E104" i="61" s="1"/>
  <c r="G124" i="61"/>
  <c r="I202" i="61"/>
  <c r="H37" i="61"/>
  <c r="H86" i="61"/>
  <c r="J223" i="61"/>
  <c r="D172" i="61"/>
  <c r="E172" i="61" s="1"/>
  <c r="D40" i="61"/>
  <c r="E40" i="61" s="1"/>
  <c r="D231" i="61"/>
  <c r="E231" i="61" s="1"/>
  <c r="H52" i="61"/>
  <c r="G122" i="61"/>
  <c r="E122" i="61" s="1"/>
  <c r="H125" i="61"/>
  <c r="D246" i="61"/>
  <c r="E246" i="61" s="1"/>
  <c r="H124" i="61"/>
  <c r="H46" i="61"/>
  <c r="J84" i="61"/>
  <c r="D37" i="61"/>
  <c r="E37" i="61" s="1"/>
  <c r="G98" i="61"/>
  <c r="G238" i="61"/>
  <c r="J122" i="61"/>
  <c r="J52" i="61"/>
  <c r="H50" i="61"/>
  <c r="K111" i="281"/>
  <c r="K109" i="281"/>
  <c r="J24" i="68"/>
  <c r="J23" i="68" s="1"/>
  <c r="N38" i="68" a="1"/>
  <c r="N38" i="68" s="1"/>
  <c r="P13" i="390" s="1"/>
  <c r="P14" i="390" s="1"/>
  <c r="P15" i="390" s="1"/>
  <c r="N59" i="68" a="1"/>
  <c r="N59" i="68" s="1"/>
  <c r="AK13" i="390" s="1"/>
  <c r="AK14" i="390" s="1"/>
  <c r="AK15" i="390" s="1"/>
  <c r="N48" i="68" a="1"/>
  <c r="N48" i="68" s="1"/>
  <c r="Z13" i="390" s="1"/>
  <c r="Z14" i="390" s="1"/>
  <c r="Z15" i="390" s="1"/>
  <c r="N32" i="68" a="1"/>
  <c r="N32" i="68" s="1"/>
  <c r="J13" i="390" s="1"/>
  <c r="J14" i="390" s="1"/>
  <c r="J15" i="390" s="1"/>
  <c r="N29" i="68" a="1"/>
  <c r="N29" i="68" s="1"/>
  <c r="G13" i="390" s="1"/>
  <c r="N50" i="68" a="1"/>
  <c r="N50" i="68" s="1"/>
  <c r="AB13" i="390" s="1"/>
  <c r="AB14" i="390" s="1"/>
  <c r="AB15" i="390" s="1"/>
  <c r="N52" i="68" a="1"/>
  <c r="N52" i="68" s="1"/>
  <c r="AD13" i="390" s="1"/>
  <c r="AD14" i="390" s="1"/>
  <c r="AD15" i="390" s="1"/>
  <c r="N34" i="68" a="1"/>
  <c r="N34" i="68" s="1"/>
  <c r="L13" i="390" s="1"/>
  <c r="L14" i="390" s="1"/>
  <c r="L15" i="390" s="1"/>
  <c r="N27" i="68" a="1"/>
  <c r="N27" i="68" s="1"/>
  <c r="E13" i="390" s="1"/>
  <c r="N49" i="68" a="1"/>
  <c r="N49" i="68" s="1"/>
  <c r="AA13" i="390" s="1"/>
  <c r="AA14" i="390" s="1"/>
  <c r="AA15" i="390" s="1"/>
  <c r="N56" i="68" a="1"/>
  <c r="N56" i="68" s="1"/>
  <c r="AH13" i="390" s="1"/>
  <c r="AH14" i="390" s="1"/>
  <c r="AH15" i="390" s="1"/>
  <c r="N28" i="68" a="1"/>
  <c r="N28" i="68" s="1"/>
  <c r="F13" i="390" s="1"/>
  <c r="N57" i="68" a="1"/>
  <c r="N57" i="68" s="1"/>
  <c r="AI13" i="390" s="1"/>
  <c r="AI14" i="390" s="1"/>
  <c r="AI15" i="390" s="1"/>
  <c r="N44" i="68" a="1"/>
  <c r="N44" i="68" s="1"/>
  <c r="V13" i="390" s="1"/>
  <c r="V14" i="390" s="1"/>
  <c r="V15" i="390" s="1"/>
  <c r="N45" i="68" a="1"/>
  <c r="N45" i="68" s="1"/>
  <c r="W13" i="390" s="1"/>
  <c r="W14" i="390" s="1"/>
  <c r="W15" i="390" s="1"/>
  <c r="N33" i="68" a="1"/>
  <c r="N33" i="68" s="1"/>
  <c r="K13" i="390" s="1"/>
  <c r="K14" i="390" s="1"/>
  <c r="K15" i="390" s="1"/>
  <c r="N35" i="68" a="1"/>
  <c r="N35" i="68" s="1"/>
  <c r="M13" i="390" s="1"/>
  <c r="M14" i="390" s="1"/>
  <c r="M15" i="390" s="1"/>
  <c r="N43" i="68" a="1"/>
  <c r="N43" i="68" s="1"/>
  <c r="U13" i="390" s="1"/>
  <c r="U14" i="390" s="1"/>
  <c r="U15" i="390" s="1"/>
  <c r="N41" i="68" a="1"/>
  <c r="N41" i="68" s="1"/>
  <c r="S13" i="390" s="1"/>
  <c r="S14" i="390" s="1"/>
  <c r="S15" i="390" s="1"/>
  <c r="N24" i="68" a="1"/>
  <c r="N24" i="68" s="1"/>
  <c r="B13" i="390" s="1"/>
  <c r="N58" i="68" a="1"/>
  <c r="N58" i="68" s="1"/>
  <c r="AJ13" i="390" s="1"/>
  <c r="AJ14" i="390" s="1"/>
  <c r="AJ15" i="390" s="1"/>
  <c r="N30" i="68" a="1"/>
  <c r="N30" i="68" s="1"/>
  <c r="H13" i="390" s="1"/>
  <c r="H14" i="390" s="1"/>
  <c r="H15" i="390" s="1"/>
  <c r="N47" i="68" a="1"/>
  <c r="N47" i="68" s="1"/>
  <c r="Y13" i="390" s="1"/>
  <c r="Y14" i="390" s="1"/>
  <c r="Y15" i="390" s="1"/>
  <c r="N55" i="68" a="1"/>
  <c r="N55" i="68" s="1"/>
  <c r="AG13" i="390" s="1"/>
  <c r="AG14" i="390" s="1"/>
  <c r="AG15" i="390" s="1"/>
  <c r="N53" i="68" a="1"/>
  <c r="N53" i="68" s="1"/>
  <c r="AE13" i="390" s="1"/>
  <c r="AE14" i="390" s="1"/>
  <c r="AE15" i="390" s="1"/>
  <c r="N40" i="68" a="1"/>
  <c r="N40" i="68" s="1"/>
  <c r="R13" i="390" s="1"/>
  <c r="R14" i="390" s="1"/>
  <c r="R15" i="390" s="1"/>
  <c r="N26" i="68" a="1"/>
  <c r="N26" i="68" s="1"/>
  <c r="D13" i="390" s="1"/>
  <c r="N37" i="68" a="1"/>
  <c r="N37" i="68" s="1"/>
  <c r="O13" i="390" s="1"/>
  <c r="O14" i="390" s="1"/>
  <c r="O15" i="390" s="1"/>
  <c r="N39" i="68" a="1"/>
  <c r="N39" i="68" s="1"/>
  <c r="Q13" i="390" s="1"/>
  <c r="Q14" i="390" s="1"/>
  <c r="Q15" i="390" s="1"/>
  <c r="N54" i="68" a="1"/>
  <c r="N54" i="68" s="1"/>
  <c r="AF13" i="390" s="1"/>
  <c r="AF14" i="390" s="1"/>
  <c r="AF15" i="390" s="1"/>
  <c r="N25" i="68" a="1"/>
  <c r="N25" i="68" s="1"/>
  <c r="C13" i="390" s="1"/>
  <c r="N46" i="68" a="1"/>
  <c r="N46" i="68" s="1"/>
  <c r="X13" i="390" s="1"/>
  <c r="X14" i="390" s="1"/>
  <c r="X15" i="390" s="1"/>
  <c r="N42" i="68" a="1"/>
  <c r="N42" i="68" s="1"/>
  <c r="T13" i="390" s="1"/>
  <c r="T14" i="390" s="1"/>
  <c r="T15" i="390" s="1"/>
  <c r="N36" i="68" a="1"/>
  <c r="N36" i="68" s="1"/>
  <c r="N13" i="390" s="1"/>
  <c r="N14" i="390" s="1"/>
  <c r="N15" i="390" s="1"/>
  <c r="N31" i="68" a="1"/>
  <c r="N31" i="68" s="1"/>
  <c r="I13" i="390" s="1"/>
  <c r="I14" i="390" s="1"/>
  <c r="I15" i="390" s="1"/>
  <c r="N51" i="68" a="1"/>
  <c r="N51" i="68" s="1"/>
  <c r="AC13" i="390" s="1"/>
  <c r="AC14" i="390" s="1"/>
  <c r="AC15" i="390" s="1"/>
  <c r="E264" i="460"/>
  <c r="G274" i="460"/>
  <c r="E274" i="460" s="1"/>
  <c r="G118" i="281"/>
  <c r="D64" i="281"/>
  <c r="G106" i="281"/>
  <c r="G160" i="281" s="1"/>
  <c r="G65" i="281"/>
  <c r="E255" i="61"/>
  <c r="E267" i="61"/>
  <c r="E125" i="61"/>
  <c r="E264" i="61"/>
  <c r="D117" i="281"/>
  <c r="E63" i="281"/>
  <c r="E188" i="61"/>
  <c r="E267" i="460"/>
  <c r="D77" i="281"/>
  <c r="E77" i="281" s="1"/>
  <c r="E76" i="281"/>
  <c r="D130" i="281"/>
  <c r="J158" i="281"/>
  <c r="J107" i="281"/>
  <c r="J109" i="281" s="1"/>
  <c r="G158" i="281"/>
  <c r="D105" i="281"/>
  <c r="G289" i="562"/>
  <c r="E289" i="562" s="1"/>
  <c r="E274" i="562"/>
  <c r="E121" i="61"/>
  <c r="E62" i="281"/>
  <c r="D116" i="281"/>
  <c r="D65" i="281"/>
  <c r="E65" i="281" s="1"/>
  <c r="E253" i="61"/>
  <c r="I107" i="281"/>
  <c r="I111" i="281" s="1"/>
  <c r="I159" i="281"/>
  <c r="I160" i="281"/>
  <c r="H160" i="281"/>
  <c r="H107" i="281"/>
  <c r="E254" i="61"/>
  <c r="E189" i="61"/>
  <c r="E124" i="61"/>
  <c r="E156" i="61"/>
  <c r="J159" i="281"/>
  <c r="J160" i="281"/>
  <c r="E274" i="61"/>
  <c r="E127" i="61"/>
  <c r="E128" i="61"/>
  <c r="G107" i="281"/>
  <c r="G109" i="281" s="1"/>
  <c r="D104" i="281"/>
  <c r="E70" i="281"/>
  <c r="D124" i="281"/>
  <c r="D71" i="281"/>
  <c r="E71" i="281" s="1"/>
  <c r="J189" i="60" a="1"/>
  <c r="G211" i="60" a="1"/>
  <c r="D261" i="60" a="1"/>
  <c r="G186" i="60" a="1"/>
  <c r="K254" i="60" a="1"/>
  <c r="H25" i="60" a="1"/>
  <c r="J32" i="60" a="1"/>
  <c r="D156" i="60" a="1"/>
  <c r="H73" i="60" a="1"/>
  <c r="H241" i="60" a="1"/>
  <c r="G193" i="60" a="1"/>
  <c r="J26" i="60" a="1"/>
  <c r="H227" i="60" a="1"/>
  <c r="I237" i="60" a="1"/>
  <c r="K181" i="60" a="1"/>
  <c r="I87" i="60" a="1"/>
  <c r="D239" i="60" a="1"/>
  <c r="J93" i="60" a="1"/>
  <c r="D141" i="60" a="1"/>
  <c r="E3" i="390"/>
  <c r="G113" i="60" a="1"/>
  <c r="H120" i="60" a="1"/>
  <c r="I79" i="60" a="1"/>
  <c r="J205" i="60" a="1"/>
  <c r="D126" i="60" a="1"/>
  <c r="H100" i="60" a="1"/>
  <c r="G100" i="60" a="1"/>
  <c r="K214" i="60" a="1"/>
  <c r="D84" i="60" a="1"/>
  <c r="I274" i="60" a="1"/>
  <c r="J12" i="60" a="1"/>
  <c r="H93" i="60" a="1"/>
  <c r="I76" i="60" a="1"/>
  <c r="J59" i="60" a="1"/>
  <c r="D220" i="60" a="1"/>
  <c r="J149" i="60" a="1"/>
  <c r="I31" i="60" a="1"/>
  <c r="I46" i="60" a="1"/>
  <c r="G224" i="60" a="1"/>
  <c r="D148" i="60" a="1"/>
  <c r="H67" i="60" a="1"/>
  <c r="K27" i="60" a="1"/>
  <c r="D168" i="60" a="1"/>
  <c r="D46" i="60" a="1"/>
  <c r="D227" i="60" a="1"/>
  <c r="G115" i="60" a="1"/>
  <c r="K100" i="60" a="1"/>
  <c r="I231" i="60" a="1"/>
  <c r="K191" i="60" a="1"/>
  <c r="I178" i="60" a="1"/>
  <c r="G148" i="60" a="1"/>
  <c r="I214" i="60" a="1"/>
  <c r="H86" i="60" a="1"/>
  <c r="H248" i="60" a="1"/>
  <c r="K66" i="60" a="1"/>
  <c r="J33" i="60" a="1"/>
  <c r="D59" i="60" a="1"/>
  <c r="G253" i="60" a="1"/>
  <c r="K69" i="60" a="1"/>
  <c r="H84" i="60" a="1"/>
  <c r="G25" i="60" a="1"/>
  <c r="D193" i="60" a="1"/>
  <c r="K140" i="60" a="1"/>
  <c r="G142" i="60" a="1"/>
  <c r="I171" i="60" a="1"/>
  <c r="I104" i="60" a="1"/>
  <c r="J139" i="60" a="1"/>
  <c r="J138" i="60" a="1"/>
  <c r="I219" i="60" a="1"/>
  <c r="H19" i="60" a="1"/>
  <c r="K275" i="60" a="1"/>
  <c r="G262" i="60" a="1"/>
  <c r="H131" i="60" a="1"/>
  <c r="D268" i="60" a="1"/>
  <c r="G49" i="60" a="1"/>
  <c r="G63" i="60" a="1"/>
  <c r="K176" i="60" a="1"/>
  <c r="I42" i="60" a="1"/>
  <c r="D210" i="60" a="1"/>
  <c r="G90" i="60" a="1"/>
  <c r="D191" i="60" a="1"/>
  <c r="D29" i="60" a="1"/>
  <c r="J141" i="60" a="1"/>
  <c r="I161" i="60" a="1"/>
  <c r="H66" i="60" a="1"/>
  <c r="G112" i="60" a="1"/>
  <c r="K46" i="60" a="1"/>
  <c r="I63" i="60" a="1"/>
  <c r="D135" i="60" a="1"/>
  <c r="H170" i="60" a="1"/>
  <c r="K268" i="60" a="1"/>
  <c r="I191" i="60" a="1"/>
  <c r="H68" i="60" a="1"/>
  <c r="K219" i="60" a="1"/>
  <c r="J241" i="60" a="1"/>
  <c r="H53" i="60" a="1"/>
  <c r="D244" i="60" a="1"/>
  <c r="G176" i="60" a="1"/>
  <c r="H185" i="60" a="1"/>
  <c r="G150" i="60" a="1"/>
  <c r="D222" i="60" a="1"/>
  <c r="G236" i="60" a="1"/>
  <c r="G47" i="60" a="1"/>
  <c r="J232" i="60" a="1"/>
  <c r="I153" i="60" a="1"/>
  <c r="H215" i="60" a="1"/>
  <c r="J248" i="60" a="1"/>
  <c r="I269" i="60" a="1"/>
  <c r="G77" i="60" a="1"/>
  <c r="D89" i="60" a="1"/>
  <c r="I60" i="60" a="1"/>
  <c r="H218" i="60" a="1"/>
  <c r="K63" i="60" a="1"/>
  <c r="K20" i="60" a="1"/>
  <c r="H178" i="60" a="1"/>
  <c r="D217" i="60" a="1"/>
  <c r="K261" i="60" a="1"/>
  <c r="K134" i="60" a="1"/>
  <c r="D154" i="60" a="1"/>
  <c r="K206" i="60" a="1"/>
  <c r="G226" i="60" a="1"/>
  <c r="H236" i="60" a="1"/>
  <c r="K220" i="60" a="1"/>
  <c r="I77" i="60" a="1"/>
  <c r="K237" i="60" a="1"/>
  <c r="J71" i="60" a="1"/>
  <c r="D95" i="60" a="1"/>
  <c r="H237" i="60" a="1"/>
  <c r="D88" i="60" a="1"/>
  <c r="I107" i="60" a="1"/>
  <c r="D104" i="60" a="1"/>
  <c r="K97" i="60" a="1"/>
  <c r="K231" i="60" a="1"/>
  <c r="D96" i="60" a="1"/>
  <c r="K189" i="60" a="1"/>
  <c r="D53" i="60" a="1"/>
  <c r="J165" i="60" a="1"/>
  <c r="I164" i="60" a="1"/>
  <c r="K120" i="60" a="1"/>
  <c r="K238" i="60" a="1"/>
  <c r="I230" i="60" a="1"/>
  <c r="H21" i="60" a="1"/>
  <c r="G137" i="60" a="1"/>
  <c r="D37" i="60" a="1"/>
  <c r="D49" i="60" a="1"/>
  <c r="K131" i="60" a="1"/>
  <c r="J72" i="60" a="1"/>
  <c r="K179" i="60" a="1"/>
  <c r="G76" i="60" a="1"/>
  <c r="J126" i="60" a="1"/>
  <c r="G85" i="60" a="1"/>
  <c r="D184" i="60" a="1"/>
  <c r="I126" i="60" a="1"/>
  <c r="I97" i="60" a="1"/>
  <c r="I147" i="60" a="1"/>
  <c r="D70" i="60" a="1"/>
  <c r="J187" i="60" a="1"/>
  <c r="G213" i="60" a="1"/>
  <c r="J124" i="60" a="1"/>
  <c r="D101" i="60" a="1"/>
  <c r="K197" i="60" a="1"/>
  <c r="K267" i="60" a="1"/>
  <c r="D50" i="60" a="1"/>
  <c r="K209" i="60" a="1"/>
  <c r="G269" i="60" a="1"/>
  <c r="K80" i="60" a="1"/>
  <c r="H230" i="60" a="1"/>
  <c r="J269" i="60" a="1"/>
  <c r="K270" i="60" a="1"/>
  <c r="D225" i="60" a="1"/>
  <c r="K177" i="60" a="1"/>
  <c r="K216" i="60" a="1"/>
  <c r="G132" i="60" a="1"/>
  <c r="D152" i="60" a="1"/>
  <c r="J224" i="60" a="1"/>
  <c r="J41" i="60" a="1"/>
  <c r="K59" i="60" a="1"/>
  <c r="I216" i="60" a="1"/>
  <c r="K110" i="60" a="1"/>
  <c r="J202" i="60" a="1"/>
  <c r="K76" i="60" a="1"/>
  <c r="H126" i="60" a="1"/>
  <c r="H22" i="60" a="1"/>
  <c r="K12" i="60" a="1"/>
  <c r="D219" i="60" a="1"/>
  <c r="D177" i="60" a="1"/>
  <c r="G52" i="60" a="1"/>
  <c r="J146" i="60" a="1"/>
  <c r="G227" i="60" a="1"/>
  <c r="H223" i="60" a="1"/>
  <c r="I209" i="60" a="1"/>
  <c r="H261" i="60" a="1"/>
  <c r="G273" i="60" a="1"/>
  <c r="D107" i="60" a="1"/>
  <c r="I236" i="60" a="1"/>
  <c r="J20" i="60" a="1"/>
  <c r="D134" i="60" a="1"/>
  <c r="D187" i="60" a="1"/>
  <c r="D195" i="60" a="1"/>
  <c r="I122" i="60" a="1"/>
  <c r="I71" i="60" a="1"/>
  <c r="I83" i="60" a="1"/>
  <c r="K51" i="60" a="1"/>
  <c r="I61" i="60" a="1"/>
  <c r="J123" i="60" a="1"/>
  <c r="D30" i="60" a="1"/>
  <c r="H101" i="60" a="1"/>
  <c r="J272" i="60" a="1"/>
  <c r="D170" i="60" a="1"/>
  <c r="I186" i="60" a="1"/>
  <c r="K225" i="60" a="1"/>
  <c r="H176" i="60" a="1"/>
  <c r="G161" i="60" a="1"/>
  <c r="H112" i="60" a="1"/>
  <c r="H270" i="60" a="1"/>
  <c r="D47" i="60" a="1"/>
  <c r="H37" i="60" a="1"/>
  <c r="K126" i="60" a="1"/>
  <c r="J238" i="60" a="1"/>
  <c r="H38" i="60" a="1"/>
  <c r="D243" i="60" a="1"/>
  <c r="J209" i="60" a="1"/>
  <c r="K164" i="60" a="1"/>
  <c r="K99" i="60" a="1"/>
  <c r="K153" i="60" a="1"/>
  <c r="J142" i="60" a="1"/>
  <c r="G188" i="60" a="1"/>
  <c r="G27" i="60" a="1"/>
  <c r="H13" i="60" a="1"/>
  <c r="G175" i="60" a="1"/>
  <c r="H45" i="60" a="1"/>
  <c r="H195" i="60" a="1"/>
  <c r="I156" i="60" a="1"/>
  <c r="H26" i="60" a="1"/>
  <c r="I33" i="60" a="1"/>
  <c r="D67" i="60" a="1"/>
  <c r="H52" i="60" a="1"/>
  <c r="H40" i="60" a="1"/>
  <c r="I28" i="60" a="1"/>
  <c r="G164" i="60" a="1"/>
  <c r="G69" i="60" a="1"/>
  <c r="H41" i="60" a="1"/>
  <c r="G194" i="60" a="1"/>
  <c r="D246" i="60" a="1"/>
  <c r="J107" i="60" a="1"/>
  <c r="K259" i="60" a="1"/>
  <c r="D38" i="60" a="1"/>
  <c r="G99" i="60" a="1"/>
  <c r="K242" i="60" a="1"/>
  <c r="F3" i="390"/>
  <c r="G141" i="60" a="1"/>
  <c r="I146" i="60" a="1"/>
  <c r="G140" i="60" a="1"/>
  <c r="D125" i="60" a="1"/>
  <c r="K184" i="60" a="1"/>
  <c r="K175" i="60" a="1"/>
  <c r="I11" i="60" a="1"/>
  <c r="K269" i="60" a="1"/>
  <c r="H175" i="60" a="1"/>
  <c r="K203" i="60" a="1"/>
  <c r="D33" i="60" a="1"/>
  <c r="I202" i="60" a="1"/>
  <c r="I72" i="60" a="1"/>
  <c r="G203" i="60" a="1"/>
  <c r="D100" i="60" a="1"/>
  <c r="D66" i="60" a="1"/>
  <c r="D181" i="60" a="1"/>
  <c r="H165" i="60" a="1"/>
  <c r="D26" i="60" a="1"/>
  <c r="K246" i="60" a="1"/>
  <c r="J186" i="60" a="1"/>
  <c r="G94" i="60" a="1"/>
  <c r="J181" i="60" a="1"/>
  <c r="I21" i="60" a="1"/>
  <c r="H202" i="60" a="1"/>
  <c r="G133" i="60" a="1"/>
  <c r="J222" i="60" a="1"/>
  <c r="D40" i="60" a="1"/>
  <c r="K260" i="60" a="1"/>
  <c r="H191" i="60" a="1"/>
  <c r="I181" i="60" a="1"/>
  <c r="I27" i="60" a="1"/>
  <c r="J178" i="60" a="1"/>
  <c r="H141" i="60" a="1"/>
  <c r="G146" i="60" a="1"/>
  <c r="I240" i="60" a="1"/>
  <c r="H125" i="60" a="1"/>
  <c r="D132" i="60" a="1"/>
  <c r="I50" i="60" a="1"/>
  <c r="D194" i="60" a="1"/>
  <c r="I270" i="60" a="1"/>
  <c r="I205" i="60" a="1"/>
  <c r="H122" i="60" a="1"/>
  <c r="G179" i="60" a="1"/>
  <c r="G70" i="60" a="1"/>
  <c r="G38" i="60" a="1"/>
  <c r="I221" i="60" a="1"/>
  <c r="D124" i="60" a="1"/>
  <c r="G252" i="60" a="1"/>
  <c r="I85" i="60" a="1"/>
  <c r="D90" i="60" a="1"/>
  <c r="I252" i="60" a="1"/>
  <c r="G178" i="60" a="1"/>
  <c r="D80" i="60" a="1"/>
  <c r="G105" i="60" a="1"/>
  <c r="J220" i="60" a="1"/>
  <c r="H217" i="60" a="1"/>
  <c r="H262" i="60" a="1"/>
  <c r="K228" i="60" a="1"/>
  <c r="I222" i="60" a="1"/>
  <c r="J246" i="60" a="1"/>
  <c r="H177" i="60" a="1"/>
  <c r="J53" i="60" a="1"/>
  <c r="J270" i="60" a="1"/>
  <c r="H128" i="60" a="1"/>
  <c r="G204" i="60" a="1"/>
  <c r="D206" i="60" a="1"/>
  <c r="K45" i="60" a="1"/>
  <c r="J160" i="60" a="1"/>
  <c r="I35" i="60" a="1"/>
  <c r="J80" i="60" a="1"/>
  <c r="I111" i="60" a="1"/>
  <c r="D264" i="60" a="1"/>
  <c r="I148" i="60" a="1"/>
  <c r="K26" i="60" a="1"/>
  <c r="D165" i="60" a="1"/>
  <c r="K169" i="60" a="1"/>
  <c r="H78" i="60" a="1"/>
  <c r="I194" i="60" a="1"/>
  <c r="I29" i="60" a="1"/>
  <c r="G225" i="60" a="1"/>
  <c r="J195" i="60" a="1"/>
  <c r="I93" i="60" a="1"/>
  <c r="H164" i="60" a="1"/>
  <c r="D271" i="60" a="1"/>
  <c r="G261" i="60" a="1"/>
  <c r="I242" i="60" a="1"/>
  <c r="H14" i="60" a="1"/>
  <c r="K48" i="60" a="1"/>
  <c r="D240" i="60" a="1"/>
  <c r="D81" i="60" a="1"/>
  <c r="D85" i="60" a="1"/>
  <c r="D42" i="60" a="1"/>
  <c r="G168" i="60" a="1"/>
  <c r="H11" i="60" a="1"/>
  <c r="H87" i="60" a="1"/>
  <c r="I73" i="60" a="1"/>
  <c r="H254" i="60" a="1"/>
  <c r="D35" i="60" a="1"/>
  <c r="J125" i="60" a="1"/>
  <c r="H264" i="60" a="1"/>
  <c r="D34" i="60" a="1"/>
  <c r="H239" i="60" a="1"/>
  <c r="J62" i="60" a="1"/>
  <c r="K84" i="60" a="1"/>
  <c r="K194" i="60" a="1"/>
  <c r="H147" i="60" a="1"/>
  <c r="H85" i="60" a="1"/>
  <c r="G88" i="60" a="1"/>
  <c r="H272" i="60" a="1"/>
  <c r="J122" i="60" a="1"/>
  <c r="G169" i="60" a="1"/>
  <c r="H134" i="60" a="1"/>
  <c r="D41" i="60" a="1"/>
  <c r="I22" i="60" a="1"/>
  <c r="I246" i="60" a="1"/>
  <c r="J184" i="60" a="1"/>
  <c r="G14" i="390"/>
  <c r="D15" i="60" a="1"/>
  <c r="G107" i="60" a="1"/>
  <c r="I105" i="60" a="1"/>
  <c r="I232" i="60" a="1"/>
  <c r="H214" i="60" a="1"/>
  <c r="D267" i="60" a="1"/>
  <c r="I239" i="60" a="1"/>
  <c r="G29" i="60" a="1"/>
  <c r="K23" i="60" a="1"/>
  <c r="G80" i="60" a="1"/>
  <c r="H162" i="60" a="1"/>
  <c r="K74" i="60" a="1"/>
  <c r="D164" i="60" a="1"/>
  <c r="J176" i="60" a="1"/>
  <c r="I163" i="60" a="1"/>
  <c r="I204" i="60" a="1"/>
  <c r="D113" i="60" a="1"/>
  <c r="H72" i="60" a="1"/>
  <c r="I127" i="60" a="1"/>
  <c r="G135" i="60" a="1"/>
  <c r="J120" i="60" a="1"/>
  <c r="H244" i="60" a="1"/>
  <c r="K217" i="60" a="1"/>
  <c r="I243" i="60" a="1"/>
  <c r="D248" i="60" a="1"/>
  <c r="J45" i="60" a="1"/>
  <c r="K95" i="60" a="1"/>
  <c r="H169" i="60" a="1"/>
  <c r="G177" i="60" a="1"/>
  <c r="D93" i="60" a="1"/>
  <c r="H148" i="60" a="1"/>
  <c r="H252" i="60" a="1"/>
  <c r="H171" i="60" a="1"/>
  <c r="I88" i="60" a="1"/>
  <c r="I101" i="60" a="1"/>
  <c r="D228" i="60" a="1"/>
  <c r="G241" i="60" a="1"/>
  <c r="D153" i="60" a="1"/>
  <c r="J60" i="60" a="1"/>
  <c r="H79" i="60" a="1"/>
  <c r="D229" i="60" a="1"/>
  <c r="J243" i="60" a="1"/>
  <c r="J77" i="60" a="1"/>
  <c r="I172" i="60" a="1"/>
  <c r="G139" i="60" a="1"/>
  <c r="J22" i="60" a="1"/>
  <c r="G74" i="60" a="1"/>
  <c r="K68" i="60" a="1"/>
  <c r="K151" i="60" a="1"/>
  <c r="G96" i="60" a="1"/>
  <c r="H246" i="60" a="1"/>
  <c r="H71" i="60" a="1"/>
  <c r="H253" i="60" a="1"/>
  <c r="K186" i="60" a="1"/>
  <c r="D259" i="60" a="1"/>
  <c r="J15" i="60" a="1"/>
  <c r="G12" i="60" a="1"/>
  <c r="G39" i="60" a="1"/>
  <c r="H197" i="60" a="1"/>
  <c r="I67" i="60" a="1"/>
  <c r="H69" i="60" a="1"/>
  <c r="D192" i="60" a="1"/>
  <c r="K41" i="60" a="1"/>
  <c r="K221" i="60" a="1"/>
  <c r="J216" i="60" a="1"/>
  <c r="J164" i="60" a="1"/>
  <c r="J115" i="60" a="1"/>
  <c r="I179" i="60" a="1"/>
  <c r="G51" i="60" a="1"/>
  <c r="J19" i="60" a="1"/>
  <c r="D137" i="60" a="1"/>
  <c r="G97" i="60" a="1"/>
  <c r="I52" i="60" a="1"/>
  <c r="H149" i="60" a="1"/>
  <c r="D212" i="60" a="1"/>
  <c r="H97" i="60" a="1"/>
  <c r="J161" i="60" a="1"/>
  <c r="I258" i="60" a="1"/>
  <c r="H70" i="60" a="1"/>
  <c r="J217" i="60" a="1"/>
  <c r="I268" i="60" a="1"/>
  <c r="K37" i="60" a="1"/>
  <c r="H123" i="60" a="1"/>
  <c r="K40" i="60" a="1"/>
  <c r="J73" i="60" a="1"/>
  <c r="D45" i="60" a="1"/>
  <c r="G134" i="60" a="1"/>
  <c r="D52" i="60" a="1"/>
  <c r="H107" i="60" a="1"/>
  <c r="H229" i="60" a="1"/>
  <c r="H98" i="60" a="1"/>
  <c r="J25" i="60" a="1"/>
  <c r="D79" i="60" a="1"/>
  <c r="K240" i="60" a="1"/>
  <c r="K258" i="60" a="1"/>
  <c r="D71" i="60" a="1"/>
  <c r="J76" i="60" a="1"/>
  <c r="J260" i="60" a="1"/>
  <c r="I120" i="60" a="1"/>
  <c r="K30" i="60" a="1"/>
  <c r="I138" i="60" a="1"/>
  <c r="H154" i="60" a="1"/>
  <c r="G18" i="60" a="1"/>
  <c r="H275" i="60" a="1"/>
  <c r="D252" i="60" a="1"/>
  <c r="K98" i="60" a="1"/>
  <c r="J78" i="60" a="1"/>
  <c r="J67" i="60" a="1"/>
  <c r="I248" i="60" a="1"/>
  <c r="K25" i="60" a="1"/>
  <c r="H27" i="60" a="1"/>
  <c r="H59" i="60" a="1"/>
  <c r="J213" i="60" a="1"/>
  <c r="J240" i="60" a="1"/>
  <c r="I143" i="60" a="1"/>
  <c r="K49" i="60" a="1"/>
  <c r="G147" i="60" a="1"/>
  <c r="D214" i="60" a="1"/>
  <c r="J39" i="60" a="1"/>
  <c r="H29" i="60" a="1"/>
  <c r="G31" i="60" a="1"/>
  <c r="J28" i="60" a="1"/>
  <c r="J131" i="60" a="1"/>
  <c r="K213" i="60" a="1"/>
  <c r="I224" i="60" a="1"/>
  <c r="K71" i="60" a="1"/>
  <c r="I168" i="60" a="1"/>
  <c r="H81" i="60" a="1"/>
  <c r="J172" i="60" a="1"/>
  <c r="H240" i="60" a="1"/>
  <c r="K243" i="60" a="1"/>
  <c r="D178" i="60" a="1"/>
  <c r="J96" i="60" a="1"/>
  <c r="J11" i="60" a="1"/>
  <c r="I206" i="60" a="1"/>
  <c r="D175" i="60" a="1"/>
  <c r="K223" i="60" a="1"/>
  <c r="J46" i="60" a="1"/>
  <c r="G50" i="60" a="1"/>
  <c r="K244" i="60" a="1"/>
  <c r="H238" i="60" a="1"/>
  <c r="D233" i="60" a="1"/>
  <c r="I203" i="60" a="1"/>
  <c r="D216" i="60" a="1"/>
  <c r="K170" i="60" a="1"/>
  <c r="J75" i="60" a="1"/>
  <c r="I133" i="60" a="1"/>
  <c r="J66" i="60" a="1"/>
  <c r="H243" i="60" a="1"/>
  <c r="I55" i="60" a="1"/>
  <c r="J37" i="60" a="1"/>
  <c r="H211" i="60" a="1"/>
  <c r="G259" i="60" a="1"/>
  <c r="I45" i="60" a="1"/>
  <c r="G125" i="60" a="1"/>
  <c r="G258" i="60" a="1"/>
  <c r="J203" i="60" a="1"/>
  <c r="K202" i="60" a="1"/>
  <c r="D218" i="60" a="1"/>
  <c r="D136" i="60" a="1"/>
  <c r="J104" i="60" a="1"/>
  <c r="D23" i="60" a="1"/>
  <c r="H160" i="60" a="1"/>
  <c r="I15" i="60" a="1"/>
  <c r="D21" i="60" a="1"/>
  <c r="G152" i="60" a="1"/>
  <c r="D189" i="60" a="1"/>
  <c r="I51" i="60" a="1"/>
  <c r="G61" i="60" a="1"/>
  <c r="J137" i="60" a="1"/>
  <c r="H143" i="60" a="1"/>
  <c r="J177" i="60" a="1"/>
  <c r="I197" i="60" a="1"/>
  <c r="K36" i="60" a="1"/>
  <c r="J219" i="60" a="1"/>
  <c r="G246" i="60" a="1"/>
  <c r="G35" i="60" a="1"/>
  <c r="I136" i="60" a="1"/>
  <c r="J271" i="60" a="1"/>
  <c r="H161" i="60" a="1"/>
  <c r="I70" i="60" a="1"/>
  <c r="H20" i="60" a="1"/>
  <c r="H15" i="60" a="1"/>
  <c r="J70" i="60" a="1"/>
  <c r="I99" i="60" a="1"/>
  <c r="I220" i="60" a="1"/>
  <c r="D25" i="60" a="1"/>
  <c r="G45" i="60" a="1"/>
  <c r="H205" i="60" a="1"/>
  <c r="D215" i="60" a="1"/>
  <c r="K85" i="60" a="1"/>
  <c r="J231" i="60" a="1"/>
  <c r="K62" i="60" a="1"/>
  <c r="I170" i="60" a="1"/>
  <c r="J237" i="60" a="1"/>
  <c r="H50" i="60" a="1"/>
  <c r="J100" i="60" a="1"/>
  <c r="K61" i="60" a="1"/>
  <c r="J14" i="60" a="1"/>
  <c r="J110" i="60" a="1"/>
  <c r="D111" i="60" a="1"/>
  <c r="K248" i="60" a="1"/>
  <c r="I96" i="60" a="1"/>
  <c r="I193" i="60" a="1"/>
  <c r="I36" i="60" a="1"/>
  <c r="D253" i="60" a="1"/>
  <c r="I95" i="60" a="1"/>
  <c r="J212" i="60" a="1"/>
  <c r="D12" i="60" a="1"/>
  <c r="J221" i="60" a="1"/>
  <c r="K148" i="60" a="1"/>
  <c r="J258" i="60" a="1"/>
  <c r="K87" i="60" a="1"/>
  <c r="I38" i="60" a="1"/>
  <c r="H133" i="60" a="1"/>
  <c r="G28" i="60" a="1"/>
  <c r="K13" i="60" a="1"/>
  <c r="J18" i="60" a="1"/>
  <c r="K29" i="60" a="1"/>
  <c r="K22" i="60" a="1"/>
  <c r="D31" i="60" a="1"/>
  <c r="D149" i="60" a="1"/>
  <c r="G13" i="60" a="1"/>
  <c r="K81" i="60" a="1"/>
  <c r="G60" i="60" a="1"/>
  <c r="H255" i="60" a="1"/>
  <c r="J42" i="60" a="1"/>
  <c r="D22" i="60" a="1"/>
  <c r="G268" i="60" a="1"/>
  <c r="K50" i="60" a="1"/>
  <c r="D223" i="60" a="1"/>
  <c r="H61" i="60" a="1"/>
  <c r="K11" i="60" a="1"/>
  <c r="H137" i="60" a="1"/>
  <c r="J215" i="60" a="1"/>
  <c r="K229" i="60" a="1"/>
  <c r="K274" i="60" a="1"/>
  <c r="D224" i="60" a="1"/>
  <c r="D18" i="60" a="1"/>
  <c r="H31" i="60" a="1"/>
  <c r="H121" i="60" a="1"/>
  <c r="K152" i="60" a="1"/>
  <c r="D62" i="60" a="1"/>
  <c r="J206" i="60" a="1"/>
  <c r="I113" i="60" a="1"/>
  <c r="G229" i="60" a="1"/>
  <c r="G20" i="60" a="1"/>
  <c r="H212" i="60" a="1"/>
  <c r="H184" i="60" a="1"/>
  <c r="J85" i="60" a="1"/>
  <c r="H99" i="60" a="1"/>
  <c r="K123" i="60" a="1"/>
  <c r="D221" i="60" a="1"/>
  <c r="D105" i="60" a="1"/>
  <c r="I23" i="60" a="1"/>
  <c r="J61" i="60" a="1"/>
  <c r="D143" i="60" a="1"/>
  <c r="D241" i="60" a="1"/>
  <c r="J81" i="60" a="1"/>
  <c r="D61" i="60" a="1"/>
  <c r="J261" i="60" a="1"/>
  <c r="I213" i="60" a="1"/>
  <c r="H233" i="60" a="1"/>
  <c r="K107" i="60" a="1"/>
  <c r="H63" i="60" a="1"/>
  <c r="I160" i="60" a="1"/>
  <c r="H90" i="60" a="1"/>
  <c r="G89" i="60" a="1"/>
  <c r="D255" i="60" a="1"/>
  <c r="H179" i="60" a="1"/>
  <c r="K35" i="60" a="1"/>
  <c r="I233" i="60" a="1"/>
  <c r="J227" i="60" a="1"/>
  <c r="G212" i="60" a="1"/>
  <c r="J275" i="60" a="1"/>
  <c r="I132" i="60" a="1"/>
  <c r="J175" i="60" a="1"/>
  <c r="G67" i="60" a="1"/>
  <c r="I255" i="60" a="1"/>
  <c r="G101" i="60" a="1"/>
  <c r="H204" i="60" a="1"/>
  <c r="I134" i="60" a="1"/>
  <c r="J51" i="60" a="1"/>
  <c r="J55" i="60" a="1"/>
  <c r="D120" i="60" a="1"/>
  <c r="I210" i="60" a="1"/>
  <c r="J74" i="60" a="1"/>
  <c r="D72" i="60" a="1"/>
  <c r="G232" i="60" a="1"/>
  <c r="J229" i="60" a="1"/>
  <c r="H135" i="60" a="1"/>
  <c r="J147" i="60" a="1"/>
  <c r="H231" i="60" a="1"/>
  <c r="J134" i="60" a="1"/>
  <c r="K127" i="60" a="1"/>
  <c r="K188" i="60" a="1"/>
  <c r="H136" i="60" a="1"/>
  <c r="K149" i="60" a="1"/>
  <c r="G248" i="60" a="1"/>
  <c r="I78" i="60" a="1"/>
  <c r="H273" i="60" a="1"/>
  <c r="D258" i="60" a="1"/>
  <c r="G131" i="60" a="1"/>
  <c r="K150" i="60" a="1"/>
  <c r="J268" i="60" a="1"/>
  <c r="G239" i="60" a="1"/>
  <c r="I47" i="60" a="1"/>
  <c r="K111" i="60" a="1"/>
  <c r="J24" i="60" a="1"/>
  <c r="D55" i="60" a="1"/>
  <c r="J95" i="60" a="1"/>
  <c r="G275" i="60" a="1"/>
  <c r="J274" i="60" a="1"/>
  <c r="I229" i="60" a="1"/>
  <c r="I264" i="60" a="1"/>
  <c r="I223" i="60" a="1"/>
  <c r="K112" i="60" a="1"/>
  <c r="I149" i="60" a="1"/>
  <c r="J111" i="60" a="1"/>
  <c r="G223" i="60" a="1"/>
  <c r="J97" i="60" a="1"/>
  <c r="I81" i="60" a="1"/>
  <c r="I82" i="60" a="1"/>
  <c r="J242" i="60" a="1"/>
  <c r="I238" i="60" a="1"/>
  <c r="D78" i="60" a="1"/>
  <c r="D232" i="60" a="1"/>
  <c r="K73" i="60" a="1"/>
  <c r="D176" i="60" a="1"/>
  <c r="K171" i="60" a="1"/>
  <c r="D63" i="60" a="1"/>
  <c r="J223" i="60" a="1"/>
  <c r="J273" i="60" a="1"/>
  <c r="G124" i="60" a="1"/>
  <c r="H24" i="60" a="1"/>
  <c r="K272" i="60" a="1"/>
  <c r="G81" i="60" a="1"/>
  <c r="D13" i="60" a="1"/>
  <c r="K39" i="60" a="1"/>
  <c r="J190" i="60" a="1"/>
  <c r="K136" i="60" a="1"/>
  <c r="J128" i="60" a="1"/>
  <c r="J188" i="60" a="1"/>
  <c r="D11" i="60" a="1"/>
  <c r="K262" i="60" a="1"/>
  <c r="K210" i="60" a="1"/>
  <c r="J86" i="60" a="1"/>
  <c r="I48" i="60" a="1"/>
  <c r="K33" i="60" a="1"/>
  <c r="J38" i="60" a="1"/>
  <c r="G48" i="60" a="1"/>
  <c r="G216" i="60" a="1"/>
  <c r="G221" i="60" a="1"/>
  <c r="G126" i="60" a="1"/>
  <c r="D269" i="60" a="1"/>
  <c r="K53" i="60" a="1"/>
  <c r="I53" i="60" a="1"/>
  <c r="H268" i="60" a="1"/>
  <c r="K255" i="60" a="1"/>
  <c r="G14" i="60" a="1"/>
  <c r="D273" i="60" a="1"/>
  <c r="K137" i="60" a="1"/>
  <c r="K253" i="60" a="1"/>
  <c r="D204" i="60" a="1"/>
  <c r="I25" i="60" a="1"/>
  <c r="J89" i="60" a="1"/>
  <c r="H110" i="60" a="1"/>
  <c r="D83" i="60" a="1"/>
  <c r="J170" i="60" a="1"/>
  <c r="I212" i="60" a="1"/>
  <c r="G55" i="60" a="1"/>
  <c r="G228" i="60" a="1"/>
  <c r="H33" i="60" a="1"/>
  <c r="G42" i="60" a="1"/>
  <c r="G84" i="60" a="1"/>
  <c r="I26" i="60" a="1"/>
  <c r="G190" i="60" a="1"/>
  <c r="D51" i="60" a="1"/>
  <c r="I176" i="60" a="1"/>
  <c r="J21" i="60" a="1"/>
  <c r="H82" i="60" a="1"/>
  <c r="G270" i="60" a="1"/>
  <c r="G219" i="60" a="1"/>
  <c r="H39" i="60" a="1"/>
  <c r="H193" i="60" a="1"/>
  <c r="I225" i="60" a="1"/>
  <c r="J88" i="60" a="1"/>
  <c r="H172" i="60" a="1"/>
  <c r="K19" i="60" a="1"/>
  <c r="I59" i="60" a="1"/>
  <c r="J163" i="60" a="1"/>
  <c r="D260" i="60" a="1"/>
  <c r="I151" i="60" a="1"/>
  <c r="H138" i="60" a="1"/>
  <c r="J31" i="60" a="1"/>
  <c r="H34" i="60" a="1"/>
  <c r="G165" i="60" a="1"/>
  <c r="J151" i="60" a="1"/>
  <c r="D86" i="60" a="1"/>
  <c r="I211" i="60" a="1"/>
  <c r="J168" i="60" a="1"/>
  <c r="I98" i="60" a="1"/>
  <c r="I227" i="60" a="1"/>
  <c r="G209" i="60" a="1"/>
  <c r="H83" i="60" a="1"/>
  <c r="G128" i="60" a="1"/>
  <c r="G15" i="60" a="1"/>
  <c r="J211" i="60" a="1"/>
  <c r="D68" i="60" a="1"/>
  <c r="G36" i="60" a="1"/>
  <c r="G66" i="60" a="1"/>
  <c r="K55" i="60" a="1"/>
  <c r="H203" i="60" a="1"/>
  <c r="K232" i="60" a="1"/>
  <c r="G231" i="60" a="1"/>
  <c r="G187" i="60" a="1"/>
  <c r="J99" i="60" a="1"/>
  <c r="I14" i="60" a="1"/>
  <c r="H228" i="60" a="1"/>
  <c r="G53" i="60" a="1"/>
  <c r="D171" i="60" a="1"/>
  <c r="G156" i="60" a="1"/>
  <c r="K224" i="60" a="1"/>
  <c r="I215" i="60" a="1"/>
  <c r="K21" i="60" a="1"/>
  <c r="I66" i="60" a="1"/>
  <c r="I140" i="60" a="1"/>
  <c r="J228" i="60" a="1"/>
  <c r="I125" i="60" a="1"/>
  <c r="G111" i="60" a="1"/>
  <c r="G238" i="60" a="1"/>
  <c r="K161" i="60" a="1"/>
  <c r="K205" i="60" a="1"/>
  <c r="D231" i="60" a="1"/>
  <c r="G205" i="60" a="1"/>
  <c r="G214" i="60" a="1"/>
  <c r="D82" i="60" a="1"/>
  <c r="I141" i="60" a="1"/>
  <c r="D236" i="60" a="1"/>
  <c r="I13" i="60" a="1"/>
  <c r="I260" i="60" a="1"/>
  <c r="G222" i="60" a="1"/>
  <c r="K24" i="60" a="1"/>
  <c r="H48" i="60" a="1"/>
  <c r="K32" i="60" a="1"/>
  <c r="I18" i="60" a="1"/>
  <c r="G122" i="60" a="1"/>
  <c r="H74" i="60" a="1"/>
  <c r="J193" i="60" a="1"/>
  <c r="G271" i="60" a="1"/>
  <c r="K168" i="60" a="1"/>
  <c r="G170" i="60" a="1"/>
  <c r="J94" i="60" a="1"/>
  <c r="J259" i="60" a="1"/>
  <c r="I20" i="60" a="1"/>
  <c r="I40" i="60" a="1"/>
  <c r="H192" i="60" a="1"/>
  <c r="I37" i="60" a="1"/>
  <c r="G30" i="60" a="1"/>
  <c r="K172" i="60" a="1"/>
  <c r="G153" i="60" a="1"/>
  <c r="J156" i="60" a="1"/>
  <c r="G83" i="60" a="1"/>
  <c r="I80" i="60" a="1"/>
  <c r="K146" i="60" a="1"/>
  <c r="K70" i="60" a="1"/>
  <c r="H47" i="60" a="1"/>
  <c r="K252" i="60" a="1"/>
  <c r="K230" i="60" a="1"/>
  <c r="H111" i="60" a="1"/>
  <c r="K104" i="60" a="1"/>
  <c r="J218" i="60" a="1"/>
  <c r="G98" i="60" a="1"/>
  <c r="G189" i="60" a="1"/>
  <c r="K93" i="60" a="1"/>
  <c r="I165" i="60" a="1"/>
  <c r="K141" i="60" a="1"/>
  <c r="J169" i="60" a="1"/>
  <c r="K139" i="60" a="1"/>
  <c r="I162" i="60" a="1"/>
  <c r="K178" i="60" a="1"/>
  <c r="I84" i="60" a="1"/>
  <c r="K142" i="60" a="1"/>
  <c r="I75" i="60" a="1"/>
  <c r="I189" i="60" a="1"/>
  <c r="H62" i="60" a="1"/>
  <c r="I152" i="60" a="1"/>
  <c r="D138" i="60" a="1"/>
  <c r="G254" i="60" a="1"/>
  <c r="D19" i="60" a="1"/>
  <c r="J82" i="60" a="1"/>
  <c r="I262" i="60" a="1"/>
  <c r="J254" i="60" a="1"/>
  <c r="J253" i="60" a="1"/>
  <c r="G191" i="60" a="1"/>
  <c r="I139" i="60" a="1"/>
  <c r="G121" i="60" a="1"/>
  <c r="H206" i="60" a="1"/>
  <c r="K42" i="60" a="1"/>
  <c r="H168" i="60" a="1"/>
  <c r="H209" i="60" a="1"/>
  <c r="K226" i="60" a="1"/>
  <c r="I137" i="60" a="1"/>
  <c r="J79" i="60" a="1"/>
  <c r="K218" i="60" a="1"/>
  <c r="D110" i="60" a="1"/>
  <c r="K165" i="60" a="1"/>
  <c r="K78" i="60" a="1"/>
  <c r="G233" i="60" a="1"/>
  <c r="K67" i="60" a="1"/>
  <c r="H242" i="60" a="1"/>
  <c r="D203" i="60" a="1"/>
  <c r="D163" i="60" a="1"/>
  <c r="K75" i="60" a="1"/>
  <c r="I41" i="60" a="1"/>
  <c r="D133" i="60" a="1"/>
  <c r="H127" i="60" a="1"/>
  <c r="D98" i="60" a="1"/>
  <c r="G104" i="60" a="1"/>
  <c r="I241" i="60" a="1"/>
  <c r="J84" i="60" a="1"/>
  <c r="H146" i="60" a="1"/>
  <c r="I259" i="60" a="1"/>
  <c r="G37" i="60" a="1"/>
  <c r="G138" i="60" a="1"/>
  <c r="G143" i="60" a="1"/>
  <c r="G185" i="60" a="1"/>
  <c r="G218" i="60" a="1"/>
  <c r="G220" i="60" a="1"/>
  <c r="H220" i="60" a="1"/>
  <c r="I177" i="60" a="1"/>
  <c r="J98" i="60" a="1"/>
  <c r="K204" i="60" a="1"/>
  <c r="J214" i="60" a="1"/>
  <c r="D14" i="390"/>
  <c r="G206" i="60" a="1"/>
  <c r="I150" i="60" a="1"/>
  <c r="K227" i="60" a="1"/>
  <c r="G75" i="60" a="1"/>
  <c r="K31" i="60" a="1"/>
  <c r="D205" i="60" a="1"/>
  <c r="K163" i="60" a="1"/>
  <c r="H95" i="60" a="1"/>
  <c r="G62" i="60" a="1"/>
  <c r="H156" i="60" a="1"/>
  <c r="H94" i="60" a="1"/>
  <c r="G230" i="60" a="1"/>
  <c r="I192" i="60" a="1"/>
  <c r="G59" i="60" a="1"/>
  <c r="D151" i="60" a="1"/>
  <c r="J83" i="60" a="1"/>
  <c r="J40" i="60" a="1"/>
  <c r="D162" i="60" a="1"/>
  <c r="H75" i="60" a="1"/>
  <c r="J13" i="60" a="1"/>
  <c r="H55" i="60" a="1"/>
  <c r="G11" i="60" a="1"/>
  <c r="J23" i="60" a="1"/>
  <c r="D230" i="60" a="1"/>
  <c r="H188" i="60" a="1"/>
  <c r="K185" i="60" a="1"/>
  <c r="D142" i="60" a="1"/>
  <c r="H189" i="60" a="1"/>
  <c r="D28" i="60" a="1"/>
  <c r="K28" i="60" a="1"/>
  <c r="D36" i="60" a="1"/>
  <c r="J153" i="60" a="1"/>
  <c r="D185" i="60" a="1"/>
  <c r="I185" i="60" a="1"/>
  <c r="G73" i="60" a="1"/>
  <c r="J50" i="60" a="1"/>
  <c r="G71" i="60" a="1"/>
  <c r="G151" i="60" a="1"/>
  <c r="G149" i="60" a="1"/>
  <c r="G162" i="60" a="1"/>
  <c r="K90" i="60" a="1"/>
  <c r="G243" i="60" a="1"/>
  <c r="G120" i="60" a="1"/>
  <c r="H60" i="60" a="1"/>
  <c r="K193" i="60" a="1"/>
  <c r="H219" i="60" a="1"/>
  <c r="K236" i="60" a="1"/>
  <c r="G237" i="60" a="1"/>
  <c r="G136" i="60" a="1"/>
  <c r="I115" i="60" a="1"/>
  <c r="H186" i="60" a="1"/>
  <c r="I100" i="60" a="1"/>
  <c r="D74" i="60" a="1"/>
  <c r="H258" i="60" a="1"/>
  <c r="I228" i="60" a="1"/>
  <c r="D139" i="60" a="1"/>
  <c r="J162" i="60" a="1"/>
  <c r="I123" i="60" a="1"/>
  <c r="G19" i="60" a="1"/>
  <c r="G244" i="60" a="1"/>
  <c r="K83" i="60" a="1"/>
  <c r="E14" i="390"/>
  <c r="K96" i="60" a="1"/>
  <c r="J29" i="60" a="1"/>
  <c r="D150" i="60" a="1"/>
  <c r="H194" i="60" a="1"/>
  <c r="H226" i="60" a="1"/>
  <c r="H23" i="60" a="1"/>
  <c r="K105" i="60" a="1"/>
  <c r="I226" i="60" a="1"/>
  <c r="D87" i="60" a="1"/>
  <c r="D213" i="60" a="1"/>
  <c r="D60" i="60" a="1"/>
  <c r="G68" i="60" a="1"/>
  <c r="K101" i="60" a="1"/>
  <c r="G267" i="60" a="1"/>
  <c r="H187" i="60" a="1"/>
  <c r="D161" i="60" a="1"/>
  <c r="I12" i="60" a="1"/>
  <c r="H46" i="60" a="1"/>
  <c r="H274" i="60" a="1"/>
  <c r="D97" i="60" a="1"/>
  <c r="J47" i="60" a="1"/>
  <c r="D20" i="60" a="1"/>
  <c r="J30" i="60" a="1"/>
  <c r="I253" i="60" a="1"/>
  <c r="J233" i="60" a="1"/>
  <c r="K128" i="60" a="1"/>
  <c r="D262" i="60" a="1"/>
  <c r="K239" i="60" a="1"/>
  <c r="H76" i="60" a="1"/>
  <c r="J236" i="60" a="1"/>
  <c r="G172" i="60" a="1"/>
  <c r="D39" i="60" a="1"/>
  <c r="D147" i="60" a="1"/>
  <c r="K135" i="60" a="1"/>
  <c r="H32" i="60" a="1"/>
  <c r="D140" i="60" a="1"/>
  <c r="H259" i="60" a="1"/>
  <c r="G217" i="60" a="1"/>
  <c r="G123" i="60" a="1"/>
  <c r="H12" i="60" a="1"/>
  <c r="F14" i="390"/>
  <c r="K82" i="60" a="1"/>
  <c r="D275" i="60" a="1"/>
  <c r="D75" i="60" a="1"/>
  <c r="G192" i="60" a="1"/>
  <c r="G24" i="60" a="1"/>
  <c r="J154" i="60" a="1"/>
  <c r="H124" i="60" a="1"/>
  <c r="K14" i="60" a="1"/>
  <c r="D274" i="60" a="1"/>
  <c r="K133" i="60" a="1"/>
  <c r="I74" i="60" a="1"/>
  <c r="J210" i="60" a="1"/>
  <c r="K121" i="60" a="1"/>
  <c r="D123" i="60" a="1"/>
  <c r="B14" i="390"/>
  <c r="D202" i="60" a="1"/>
  <c r="I188" i="60" a="1"/>
  <c r="I94" i="60" a="1"/>
  <c r="I110" i="60" a="1"/>
  <c r="K52" i="60" a="1"/>
  <c r="G87" i="60" a="1"/>
  <c r="H96" i="60" a="1"/>
  <c r="I154" i="60" a="1"/>
  <c r="H104" i="60" a="1"/>
  <c r="I217" i="60" a="1"/>
  <c r="G154" i="60" a="1"/>
  <c r="K38" i="60" a="1"/>
  <c r="G127" i="60" a="1"/>
  <c r="K162" i="60" a="1"/>
  <c r="K89" i="60" a="1"/>
  <c r="H271" i="60" a="1"/>
  <c r="D172" i="60" a="1"/>
  <c r="J192" i="60" a="1"/>
  <c r="H190" i="60" a="1"/>
  <c r="D121" i="60" a="1"/>
  <c r="H260" i="60" a="1"/>
  <c r="K34" i="60" a="1"/>
  <c r="K187" i="60" a="1"/>
  <c r="H221" i="60" a="1"/>
  <c r="D254" i="60" a="1"/>
  <c r="H210" i="60" a="1"/>
  <c r="J133" i="60" a="1"/>
  <c r="I261" i="60" a="1"/>
  <c r="I142" i="60" a="1"/>
  <c r="G21" i="60" a="1"/>
  <c r="J52" i="60" a="1"/>
  <c r="J264" i="60" a="1"/>
  <c r="D99" i="60" a="1"/>
  <c r="I187" i="60" a="1"/>
  <c r="D146" i="60" a="1"/>
  <c r="H163" i="60" a="1"/>
  <c r="K124" i="60" a="1"/>
  <c r="C14" i="390"/>
  <c r="J152" i="60" a="1"/>
  <c r="J143" i="60" a="1"/>
  <c r="I135" i="60" a="1"/>
  <c r="I271" i="60" a="1"/>
  <c r="G40" i="60" a="1"/>
  <c r="J226" i="60" a="1"/>
  <c r="K94" i="60" a="1"/>
  <c r="G195" i="60" a="1"/>
  <c r="D94" i="60" a="1"/>
  <c r="D73" i="60" a="1"/>
  <c r="K154" i="60" a="1"/>
  <c r="D211" i="60" a="1"/>
  <c r="J87" i="60" a="1"/>
  <c r="I34" i="60" a="1"/>
  <c r="H232" i="60" a="1"/>
  <c r="H139" i="60" a="1"/>
  <c r="H115" i="60" a="1"/>
  <c r="H18" i="60" a="1"/>
  <c r="H77" i="60" a="1"/>
  <c r="D160" i="60" a="1"/>
  <c r="G260" i="60" a="1"/>
  <c r="K264" i="60" a="1"/>
  <c r="H267" i="60" a="1"/>
  <c r="G255" i="60" a="1"/>
  <c r="G181" i="60" a="1"/>
  <c r="D190" i="60" a="1"/>
  <c r="K113" i="60" a="1"/>
  <c r="K122" i="60" a="1"/>
  <c r="H213" i="60" a="1"/>
  <c r="J68" i="60" a="1"/>
  <c r="I68" i="60" a="1"/>
  <c r="H150" i="60" a="1"/>
  <c r="I49" i="60" a="1"/>
  <c r="H89" i="60" a="1"/>
  <c r="K215" i="60" a="1"/>
  <c r="G264" i="60" a="1"/>
  <c r="G197" i="60" a="1"/>
  <c r="D77" i="60" a="1"/>
  <c r="G274" i="60" a="1"/>
  <c r="H151" i="60" a="1"/>
  <c r="K160" i="60" a="1"/>
  <c r="G184" i="60" a="1"/>
  <c r="J132" i="60" a="1"/>
  <c r="J48" i="60" a="1"/>
  <c r="K190" i="60" a="1"/>
  <c r="K77" i="60" a="1"/>
  <c r="H132" i="60" a="1"/>
  <c r="K60" i="60" a="1"/>
  <c r="J230" i="60" a="1"/>
  <c r="J105" i="60" a="1"/>
  <c r="J113" i="60" a="1"/>
  <c r="J171" i="60" a="1"/>
  <c r="K241" i="60" a="1"/>
  <c r="J179" i="60" a="1"/>
  <c r="D27" i="60" a="1"/>
  <c r="D226" i="60" a="1"/>
  <c r="G41" i="60" a="1"/>
  <c r="K86" i="60" a="1"/>
  <c r="J135" i="60" a="1"/>
  <c r="H152" i="60" a="1"/>
  <c r="J27" i="60" a="1"/>
  <c r="J63" i="60" a="1"/>
  <c r="J191" i="60" a="1"/>
  <c r="I169" i="60" a="1"/>
  <c r="H105" i="60" a="1"/>
  <c r="D131" i="60" a="1"/>
  <c r="D76" i="60" a="1"/>
  <c r="K72" i="60" a="1"/>
  <c r="J225" i="60" a="1"/>
  <c r="H142" i="60" a="1"/>
  <c r="J267" i="60" a="1"/>
  <c r="J35" i="60" a="1"/>
  <c r="I32" i="60" a="1"/>
  <c r="J262" i="60" a="1"/>
  <c r="G82" i="60" a="1"/>
  <c r="K15" i="60" a="1"/>
  <c r="K192" i="60" a="1"/>
  <c r="J101" i="60" a="1"/>
  <c r="J121" i="60" a="1"/>
  <c r="J255" i="60" a="1"/>
  <c r="D127" i="60" a="1"/>
  <c r="G163" i="60" a="1"/>
  <c r="G242" i="60" a="1"/>
  <c r="H28" i="60" a="1"/>
  <c r="I175" i="60" a="1"/>
  <c r="J244" i="60" a="1"/>
  <c r="G240" i="60" a="1"/>
  <c r="D238" i="60" a="1"/>
  <c r="D24" i="60" a="1"/>
  <c r="H222" i="60" a="1"/>
  <c r="I90" i="60" a="1"/>
  <c r="D32" i="60" a="1"/>
  <c r="D242" i="60" a="1"/>
  <c r="J127" i="60" a="1"/>
  <c r="H36" i="60" a="1"/>
  <c r="G72" i="60" a="1"/>
  <c r="H80" i="60" a="1"/>
  <c r="H35" i="60" a="1"/>
  <c r="G160" i="60" a="1"/>
  <c r="I86" i="60" a="1"/>
  <c r="K271" i="60" a="1"/>
  <c r="G79" i="60" a="1"/>
  <c r="J239" i="60" a="1"/>
  <c r="G78" i="60" a="1"/>
  <c r="D237" i="60" a="1"/>
  <c r="J140" i="60" a="1"/>
  <c r="H269" i="60" a="1"/>
  <c r="I89" i="60" a="1"/>
  <c r="K125" i="60" a="1"/>
  <c r="G215" i="60" a="1"/>
  <c r="H153" i="60" a="1"/>
  <c r="I19" i="60" a="1"/>
  <c r="H225" i="60" a="1"/>
  <c r="G93" i="60" a="1"/>
  <c r="K143" i="60" a="1"/>
  <c r="H88" i="60" a="1"/>
  <c r="D122" i="60" a="1"/>
  <c r="K233" i="60" a="1"/>
  <c r="H224" i="60" a="1"/>
  <c r="J204" i="60" a="1"/>
  <c r="K212" i="60" a="1"/>
  <c r="I39" i="60" a="1"/>
  <c r="I275" i="60" a="1"/>
  <c r="I131" i="60" a="1"/>
  <c r="J36" i="60" a="1"/>
  <c r="I195" i="60" a="1"/>
  <c r="I121" i="60" a="1"/>
  <c r="D197" i="60" a="1"/>
  <c r="H113" i="60" a="1"/>
  <c r="I272" i="60" a="1"/>
  <c r="H140" i="60" a="1"/>
  <c r="D272" i="60" a="1"/>
  <c r="I62" i="60" a="1"/>
  <c r="J185" i="60" a="1"/>
  <c r="J194" i="60" a="1"/>
  <c r="J252" i="60" a="1"/>
  <c r="K156" i="60" a="1"/>
  <c r="D186" i="60" a="1"/>
  <c r="I30" i="60" a="1"/>
  <c r="I69" i="60" a="1"/>
  <c r="G110" i="60" a="1"/>
  <c r="D188" i="60" a="1"/>
  <c r="D112" i="60" a="1"/>
  <c r="H49" i="60" a="1"/>
  <c r="H42" i="60" a="1"/>
  <c r="K195" i="60" a="1"/>
  <c r="I244" i="60" a="1"/>
  <c r="I112" i="60" a="1"/>
  <c r="G32" i="60" a="1"/>
  <c r="G202" i="60" a="1"/>
  <c r="H30" i="60" a="1"/>
  <c r="J34" i="60" a="1"/>
  <c r="J112" i="60" a="1"/>
  <c r="G46" i="60" a="1"/>
  <c r="K132" i="60" a="1"/>
  <c r="I124" i="60" a="1"/>
  <c r="G26" i="60" a="1"/>
  <c r="I273" i="60" a="1"/>
  <c r="D48" i="60" a="1"/>
  <c r="K222" i="60" a="1"/>
  <c r="I128" i="60" a="1"/>
  <c r="G34" i="60" a="1"/>
  <c r="K211" i="60" a="1"/>
  <c r="D14" i="60" a="1"/>
  <c r="K18" i="60" a="1"/>
  <c r="J150" i="60" a="1"/>
  <c r="K88" i="60" a="1"/>
  <c r="J148" i="60" a="1"/>
  <c r="K147" i="60" a="1"/>
  <c r="G171" i="60" a="1"/>
  <c r="D115" i="60" a="1"/>
  <c r="D169" i="60" a="1"/>
  <c r="J197" i="60" a="1"/>
  <c r="I218" i="60" a="1"/>
  <c r="H216" i="60" a="1"/>
  <c r="G95" i="60" a="1"/>
  <c r="I254" i="60" a="1"/>
  <c r="D179" i="60" a="1"/>
  <c r="K79" i="60" a="1"/>
  <c r="J90" i="60" a="1"/>
  <c r="G210" i="60" a="1"/>
  <c r="G23" i="60" a="1"/>
  <c r="I190" i="60" a="1"/>
  <c r="K273" i="60" a="1"/>
  <c r="K47" i="60" a="1"/>
  <c r="I24" i="60" a="1"/>
  <c r="D209" i="60" a="1"/>
  <c r="H181" i="60" a="1"/>
  <c r="H51" i="60" a="1"/>
  <c r="I267" i="60" a="1"/>
  <c r="J136" i="60" a="1"/>
  <c r="G33" i="60" a="1"/>
  <c r="K115" i="60" a="1"/>
  <c r="D128" i="60" a="1"/>
  <c r="I184" i="60" a="1"/>
  <c r="K138" i="60" a="1"/>
  <c r="J69" i="60" a="1"/>
  <c r="J49" i="60" a="1"/>
  <c r="D270" i="60" a="1"/>
  <c r="G272" i="60" a="1"/>
  <c r="G86" i="60" a="1"/>
  <c r="D69" i="60" a="1"/>
  <c r="G22" i="60" a="1"/>
  <c r="J111" i="281" l="1"/>
  <c r="G19" i="60"/>
  <c r="G19" i="65" s="1"/>
  <c r="J192" i="60"/>
  <c r="J192" i="65" s="1"/>
  <c r="J238" i="60"/>
  <c r="J238" i="65" s="1"/>
  <c r="D274" i="60"/>
  <c r="H76" i="60"/>
  <c r="H76" i="65" s="1"/>
  <c r="I127" i="60"/>
  <c r="I127" i="65" s="1"/>
  <c r="J187" i="60"/>
  <c r="J187" i="65" s="1"/>
  <c r="J194" i="60"/>
  <c r="J194" i="65" s="1"/>
  <c r="I123" i="60"/>
  <c r="I123" i="65" s="1"/>
  <c r="K11" i="60"/>
  <c r="K11" i="65" s="1"/>
  <c r="D22" i="60"/>
  <c r="J115" i="60"/>
  <c r="J115" i="65" s="1"/>
  <c r="J288" i="65" s="1"/>
  <c r="J18" i="486" s="1"/>
  <c r="J46" i="486" s="1"/>
  <c r="D177" i="60"/>
  <c r="E177" i="60" s="1"/>
  <c r="H72" i="60"/>
  <c r="H72" i="65" s="1"/>
  <c r="D70" i="60"/>
  <c r="K83" i="60"/>
  <c r="K83" i="65" s="1"/>
  <c r="J162" i="60"/>
  <c r="J162" i="65" s="1"/>
  <c r="K170" i="60"/>
  <c r="K170" i="65" s="1"/>
  <c r="H96" i="60"/>
  <c r="H96" i="65" s="1"/>
  <c r="G210" i="60"/>
  <c r="G210" i="65" s="1"/>
  <c r="G34" i="60"/>
  <c r="G34" i="65" s="1"/>
  <c r="D113" i="60"/>
  <c r="I147" i="60"/>
  <c r="I147" i="65" s="1"/>
  <c r="G244" i="60"/>
  <c r="G244" i="65" s="1"/>
  <c r="D139" i="60"/>
  <c r="E139" i="60" s="1"/>
  <c r="G175" i="60"/>
  <c r="G175" i="65" s="1"/>
  <c r="K244" i="60"/>
  <c r="K244" i="65" s="1"/>
  <c r="D149" i="60"/>
  <c r="G74" i="60"/>
  <c r="G74" i="65" s="1"/>
  <c r="I204" i="60"/>
  <c r="I204" i="65" s="1"/>
  <c r="I97" i="60"/>
  <c r="I97" i="65" s="1"/>
  <c r="J185" i="60"/>
  <c r="J185" i="65" s="1"/>
  <c r="I228" i="60"/>
  <c r="I228" i="65" s="1"/>
  <c r="G22" i="60"/>
  <c r="G22" i="65" s="1"/>
  <c r="K115" i="60"/>
  <c r="K115" i="65" s="1"/>
  <c r="K288" i="65" s="1"/>
  <c r="K18" i="486" s="1"/>
  <c r="K46" i="486" s="1"/>
  <c r="D30" i="60"/>
  <c r="K239" i="60"/>
  <c r="K239" i="65" s="1"/>
  <c r="I163" i="60"/>
  <c r="I163" i="65" s="1"/>
  <c r="I126" i="60"/>
  <c r="I126" i="65" s="1"/>
  <c r="I62" i="60"/>
  <c r="I62" i="65" s="1"/>
  <c r="H258" i="60"/>
  <c r="H258" i="65" s="1"/>
  <c r="G214" i="60"/>
  <c r="G214" i="65" s="1"/>
  <c r="H70" i="60"/>
  <c r="H70" i="65" s="1"/>
  <c r="K14" i="60"/>
  <c r="K14" i="65" s="1"/>
  <c r="D219" i="60"/>
  <c r="E219" i="60" s="1"/>
  <c r="J176" i="60"/>
  <c r="J176" i="65" s="1"/>
  <c r="D184" i="60"/>
  <c r="D272" i="60"/>
  <c r="E272" i="60" s="1"/>
  <c r="D74" i="60"/>
  <c r="H107" i="60"/>
  <c r="H107" i="65" s="1"/>
  <c r="H10" i="63" s="1"/>
  <c r="K126" i="60"/>
  <c r="K126" i="65" s="1"/>
  <c r="I206" i="60"/>
  <c r="I206" i="65" s="1"/>
  <c r="I128" i="60"/>
  <c r="I128" i="65" s="1"/>
  <c r="D164" i="60"/>
  <c r="E164" i="60" s="1"/>
  <c r="G85" i="60"/>
  <c r="G85" i="65" s="1"/>
  <c r="H140" i="60"/>
  <c r="H140" i="65" s="1"/>
  <c r="I100" i="60"/>
  <c r="I100" i="65" s="1"/>
  <c r="D172" i="60"/>
  <c r="E172" i="60" s="1"/>
  <c r="G87" i="60"/>
  <c r="G87" i="65" s="1"/>
  <c r="J164" i="60"/>
  <c r="J164" i="65" s="1"/>
  <c r="J22" i="60"/>
  <c r="J22" i="65" s="1"/>
  <c r="K74" i="60"/>
  <c r="K74" i="65" s="1"/>
  <c r="J126" i="60"/>
  <c r="J126" i="65" s="1"/>
  <c r="I272" i="60"/>
  <c r="I272" i="65" s="1"/>
  <c r="I55" i="63" s="1"/>
  <c r="H186" i="60"/>
  <c r="H186" i="65" s="1"/>
  <c r="H13" i="60"/>
  <c r="H13" i="65" s="1"/>
  <c r="K171" i="60"/>
  <c r="K171" i="65" s="1"/>
  <c r="J90" i="60"/>
  <c r="J90" i="65" s="1"/>
  <c r="D262" i="60"/>
  <c r="H162" i="60"/>
  <c r="H162" i="65" s="1"/>
  <c r="G76" i="60"/>
  <c r="G76" i="65" s="1"/>
  <c r="H113" i="60"/>
  <c r="H113" i="65" s="1"/>
  <c r="H11" i="63" s="1"/>
  <c r="I115" i="60"/>
  <c r="I115" i="65" s="1"/>
  <c r="I288" i="65" s="1"/>
  <c r="I18" i="486" s="1"/>
  <c r="I46" i="486" s="1"/>
  <c r="D69" i="60"/>
  <c r="G33" i="60"/>
  <c r="G33" i="65" s="1"/>
  <c r="J123" i="60"/>
  <c r="J123" i="65" s="1"/>
  <c r="K12" i="60"/>
  <c r="K12" i="65" s="1"/>
  <c r="G80" i="60"/>
  <c r="G80" i="65" s="1"/>
  <c r="K179" i="60"/>
  <c r="K179" i="65" s="1"/>
  <c r="D197" i="60"/>
  <c r="G136" i="60"/>
  <c r="G136" i="65" s="1"/>
  <c r="G124" i="60"/>
  <c r="G124" i="65" s="1"/>
  <c r="I258" i="60"/>
  <c r="I258" i="65" s="1"/>
  <c r="H124" i="60"/>
  <c r="H124" i="65" s="1"/>
  <c r="K222" i="60"/>
  <c r="K222" i="65" s="1"/>
  <c r="K23" i="60"/>
  <c r="K23" i="65" s="1"/>
  <c r="J72" i="60"/>
  <c r="J72" i="65" s="1"/>
  <c r="I121" i="60"/>
  <c r="I121" i="65" s="1"/>
  <c r="G237" i="60"/>
  <c r="G237" i="65" s="1"/>
  <c r="D52" i="60"/>
  <c r="H37" i="60"/>
  <c r="H37" i="65" s="1"/>
  <c r="J216" i="60"/>
  <c r="J216" i="65" s="1"/>
  <c r="G139" i="60"/>
  <c r="G139" i="65" s="1"/>
  <c r="G29" i="60"/>
  <c r="G29" i="65" s="1"/>
  <c r="K131" i="60"/>
  <c r="K131" i="65" s="1"/>
  <c r="I195" i="60"/>
  <c r="I195" i="65" s="1"/>
  <c r="K236" i="60"/>
  <c r="K236" i="65" s="1"/>
  <c r="H271" i="60"/>
  <c r="H271" i="65" s="1"/>
  <c r="H54" i="63" s="1"/>
  <c r="K52" i="60"/>
  <c r="K52" i="65" s="1"/>
  <c r="K79" i="60"/>
  <c r="K79" i="65" s="1"/>
  <c r="K128" i="60"/>
  <c r="K128" i="65" s="1"/>
  <c r="I239" i="60"/>
  <c r="I239" i="65" s="1"/>
  <c r="D49" i="60"/>
  <c r="J36" i="60"/>
  <c r="J36" i="65" s="1"/>
  <c r="H219" i="60"/>
  <c r="H219" i="65" s="1"/>
  <c r="G27" i="60"/>
  <c r="G27" i="65" s="1"/>
  <c r="J42" i="60"/>
  <c r="J42" i="65" s="1"/>
  <c r="I61" i="60"/>
  <c r="I61" i="65" s="1"/>
  <c r="H22" i="60"/>
  <c r="H22" i="65" s="1"/>
  <c r="D267" i="60"/>
  <c r="D37" i="60"/>
  <c r="E37" i="60" s="1"/>
  <c r="I131" i="60"/>
  <c r="I131" i="65" s="1"/>
  <c r="K193" i="60"/>
  <c r="K193" i="65" s="1"/>
  <c r="H61" i="60"/>
  <c r="H61" i="65" s="1"/>
  <c r="J136" i="60"/>
  <c r="J136" i="65" s="1"/>
  <c r="J154" i="60"/>
  <c r="J154" i="65" s="1"/>
  <c r="D48" i="60"/>
  <c r="H214" i="60"/>
  <c r="H214" i="65" s="1"/>
  <c r="G137" i="60"/>
  <c r="G137" i="65" s="1"/>
  <c r="I275" i="60"/>
  <c r="H60" i="60"/>
  <c r="H60" i="65" s="1"/>
  <c r="G86" i="60"/>
  <c r="G86" i="65" s="1"/>
  <c r="D47" i="60"/>
  <c r="K221" i="60"/>
  <c r="K221" i="65" s="1"/>
  <c r="I172" i="60"/>
  <c r="I172" i="65" s="1"/>
  <c r="I232" i="60"/>
  <c r="I232" i="65" s="1"/>
  <c r="H21" i="60"/>
  <c r="H21" i="65" s="1"/>
  <c r="I39" i="60"/>
  <c r="I39" i="65" s="1"/>
  <c r="G120" i="60"/>
  <c r="G120" i="65" s="1"/>
  <c r="D216" i="60"/>
  <c r="J161" i="60"/>
  <c r="J161" i="65" s="1"/>
  <c r="D179" i="60"/>
  <c r="E179" i="60" s="1"/>
  <c r="J233" i="60"/>
  <c r="J233" i="65" s="1"/>
  <c r="I105" i="60"/>
  <c r="I105" i="65" s="1"/>
  <c r="I230" i="60"/>
  <c r="I230" i="65" s="1"/>
  <c r="K212" i="60"/>
  <c r="K212" i="65" s="1"/>
  <c r="G243" i="60"/>
  <c r="G243" i="65" s="1"/>
  <c r="K89" i="60"/>
  <c r="K89" i="65" s="1"/>
  <c r="G50" i="60"/>
  <c r="G50" i="65" s="1"/>
  <c r="K51" i="60"/>
  <c r="K51" i="65" s="1"/>
  <c r="I273" i="60"/>
  <c r="I273" i="65" s="1"/>
  <c r="I56" i="63" s="1"/>
  <c r="G107" i="60"/>
  <c r="G107" i="65" s="1"/>
  <c r="K238" i="60"/>
  <c r="K238" i="65" s="1"/>
  <c r="J204" i="60"/>
  <c r="J204" i="65" s="1"/>
  <c r="K90" i="60"/>
  <c r="K90" i="65" s="1"/>
  <c r="G134" i="60"/>
  <c r="G134" i="65" s="1"/>
  <c r="I110" i="60"/>
  <c r="I110" i="65" s="1"/>
  <c r="G24" i="60"/>
  <c r="G24" i="65" s="1"/>
  <c r="J77" i="60"/>
  <c r="J77" i="65" s="1"/>
  <c r="D15" i="60"/>
  <c r="K120" i="60"/>
  <c r="K120" i="65" s="1"/>
  <c r="H224" i="60"/>
  <c r="H224" i="65" s="1"/>
  <c r="G162" i="60"/>
  <c r="G162" i="65" s="1"/>
  <c r="G188" i="60"/>
  <c r="G188" i="65" s="1"/>
  <c r="I267" i="60"/>
  <c r="I267" i="65" s="1"/>
  <c r="D31" i="60"/>
  <c r="H126" i="60"/>
  <c r="H126" i="65" s="1"/>
  <c r="G15" i="390"/>
  <c r="I164" i="60"/>
  <c r="I164" i="65" s="1"/>
  <c r="K233" i="60"/>
  <c r="K233" i="65" s="1"/>
  <c r="G149" i="60"/>
  <c r="G149" i="65" s="1"/>
  <c r="G272" i="60"/>
  <c r="G272" i="65" s="1"/>
  <c r="H270" i="60"/>
  <c r="H270" i="65" s="1"/>
  <c r="H53" i="63" s="1"/>
  <c r="K41" i="60"/>
  <c r="K41" i="65" s="1"/>
  <c r="J11" i="60"/>
  <c r="J11" i="65" s="1"/>
  <c r="J184" i="60"/>
  <c r="J184" i="65" s="1"/>
  <c r="J165" i="60"/>
  <c r="J165" i="65" s="1"/>
  <c r="D122" i="60"/>
  <c r="E122" i="60" s="1"/>
  <c r="G151" i="60"/>
  <c r="G151" i="65" s="1"/>
  <c r="G205" i="60"/>
  <c r="G205" i="65" s="1"/>
  <c r="D176" i="60"/>
  <c r="E176" i="60" s="1"/>
  <c r="I254" i="60"/>
  <c r="I254" i="65" s="1"/>
  <c r="I253" i="60"/>
  <c r="I253" i="65" s="1"/>
  <c r="I246" i="60"/>
  <c r="I246" i="65" s="1"/>
  <c r="D53" i="60"/>
  <c r="H88" i="60"/>
  <c r="H88" i="65" s="1"/>
  <c r="G71" i="60"/>
  <c r="G71" i="65" s="1"/>
  <c r="D45" i="60"/>
  <c r="H97" i="60"/>
  <c r="H97" i="65" s="1"/>
  <c r="I83" i="60"/>
  <c r="I83" i="65" s="1"/>
  <c r="G26" i="60"/>
  <c r="G26" i="65" s="1"/>
  <c r="I22" i="60"/>
  <c r="I22" i="65" s="1"/>
  <c r="K189" i="60"/>
  <c r="K189" i="65" s="1"/>
  <c r="K143" i="60"/>
  <c r="K143" i="65" s="1"/>
  <c r="J50" i="60"/>
  <c r="J50" i="65" s="1"/>
  <c r="K162" i="60"/>
  <c r="K162" i="65" s="1"/>
  <c r="I94" i="60"/>
  <c r="I94" i="65" s="1"/>
  <c r="G192" i="60"/>
  <c r="G192" i="65" s="1"/>
  <c r="J243" i="60"/>
  <c r="J243" i="65" s="1"/>
  <c r="D41" i="60"/>
  <c r="D96" i="60"/>
  <c r="G93" i="60"/>
  <c r="G93" i="65" s="1"/>
  <c r="G73" i="60"/>
  <c r="G73" i="65" s="1"/>
  <c r="J142" i="60"/>
  <c r="J142" i="65" s="1"/>
  <c r="H255" i="60"/>
  <c r="H255" i="65" s="1"/>
  <c r="H24" i="63" s="1"/>
  <c r="H51" i="63" s="1"/>
  <c r="D192" i="60"/>
  <c r="K76" i="60"/>
  <c r="K76" i="65" s="1"/>
  <c r="H134" i="60"/>
  <c r="H134" i="65" s="1"/>
  <c r="K231" i="60"/>
  <c r="K231" i="65" s="1"/>
  <c r="H225" i="60"/>
  <c r="H225" i="65" s="1"/>
  <c r="I185" i="60"/>
  <c r="I185" i="65" s="1"/>
  <c r="D270" i="60"/>
  <c r="H112" i="60"/>
  <c r="H112" i="65" s="1"/>
  <c r="G95" i="60"/>
  <c r="G95" i="65" s="1"/>
  <c r="J30" i="60"/>
  <c r="J30" i="65" s="1"/>
  <c r="G169" i="60"/>
  <c r="G169" i="65" s="1"/>
  <c r="K97" i="60"/>
  <c r="K97" i="65" s="1"/>
  <c r="I19" i="60"/>
  <c r="I19" i="65" s="1"/>
  <c r="D185" i="60"/>
  <c r="J273" i="60"/>
  <c r="J273" i="65" s="1"/>
  <c r="J56" i="63" s="1"/>
  <c r="H51" i="60"/>
  <c r="H51" i="65" s="1"/>
  <c r="I71" i="60"/>
  <c r="I71" i="65" s="1"/>
  <c r="I124" i="60"/>
  <c r="I124" i="65" s="1"/>
  <c r="J122" i="60"/>
  <c r="J122" i="65" s="1"/>
  <c r="D104" i="60"/>
  <c r="H153" i="60"/>
  <c r="H153" i="65" s="1"/>
  <c r="J153" i="60"/>
  <c r="J153" i="65" s="1"/>
  <c r="D223" i="60"/>
  <c r="D212" i="60"/>
  <c r="D75" i="60"/>
  <c r="J202" i="60"/>
  <c r="J202" i="65" s="1"/>
  <c r="H272" i="60"/>
  <c r="H272" i="65" s="1"/>
  <c r="H55" i="63" s="1"/>
  <c r="I107" i="60"/>
  <c r="I107" i="65" s="1"/>
  <c r="I10" i="63" s="1"/>
  <c r="G215" i="60"/>
  <c r="G215" i="65" s="1"/>
  <c r="D36" i="60"/>
  <c r="E36" i="60" s="1"/>
  <c r="I203" i="60"/>
  <c r="I203" i="65" s="1"/>
  <c r="J46" i="60"/>
  <c r="J46" i="65" s="1"/>
  <c r="H69" i="60"/>
  <c r="H69" i="65" s="1"/>
  <c r="D229" i="60"/>
  <c r="E229" i="60" s="1"/>
  <c r="G88" i="60"/>
  <c r="G88" i="65" s="1"/>
  <c r="D88" i="60"/>
  <c r="E88" i="60" s="1"/>
  <c r="K125" i="60"/>
  <c r="K125" i="65" s="1"/>
  <c r="K28" i="60"/>
  <c r="K28" i="65" s="1"/>
  <c r="J73" i="60"/>
  <c r="J73" i="65" s="1"/>
  <c r="I188" i="60"/>
  <c r="I188" i="65" s="1"/>
  <c r="H216" i="60"/>
  <c r="H216" i="65" s="1"/>
  <c r="D20" i="60"/>
  <c r="H85" i="60"/>
  <c r="H85" i="65" s="1"/>
  <c r="H237" i="60"/>
  <c r="H237" i="65" s="1"/>
  <c r="I89" i="60"/>
  <c r="I89" i="65" s="1"/>
  <c r="D28" i="60"/>
  <c r="E28" i="60" s="1"/>
  <c r="G127" i="60"/>
  <c r="G127" i="65" s="1"/>
  <c r="G161" i="60"/>
  <c r="G161" i="65" s="1"/>
  <c r="I122" i="60"/>
  <c r="I122" i="65" s="1"/>
  <c r="K110" i="60"/>
  <c r="K110" i="65" s="1"/>
  <c r="H147" i="60"/>
  <c r="H147" i="65" s="1"/>
  <c r="D95" i="60"/>
  <c r="H269" i="60"/>
  <c r="H269" i="65" s="1"/>
  <c r="H189" i="60"/>
  <c r="H189" i="65" s="1"/>
  <c r="K153" i="60"/>
  <c r="K153" i="65" s="1"/>
  <c r="H181" i="60"/>
  <c r="H181" i="65" s="1"/>
  <c r="D275" i="60"/>
  <c r="E275" i="60" s="1"/>
  <c r="K132" i="60"/>
  <c r="K132" i="65" s="1"/>
  <c r="K194" i="60"/>
  <c r="K194" i="65" s="1"/>
  <c r="J71" i="60"/>
  <c r="J71" i="65" s="1"/>
  <c r="J140" i="60"/>
  <c r="J140" i="65" s="1"/>
  <c r="D142" i="60"/>
  <c r="J49" i="60"/>
  <c r="J49" i="65" s="1"/>
  <c r="H149" i="60"/>
  <c r="H149" i="65" s="1"/>
  <c r="I67" i="60"/>
  <c r="I67" i="65" s="1"/>
  <c r="H79" i="60"/>
  <c r="H79" i="65" s="1"/>
  <c r="K84" i="60"/>
  <c r="K84" i="65" s="1"/>
  <c r="K237" i="60"/>
  <c r="K237" i="65" s="1"/>
  <c r="D237" i="60"/>
  <c r="K185" i="60"/>
  <c r="K185" i="65" s="1"/>
  <c r="K40" i="60"/>
  <c r="K40" i="65" s="1"/>
  <c r="K73" i="60"/>
  <c r="K73" i="65" s="1"/>
  <c r="I218" i="60"/>
  <c r="I218" i="65" s="1"/>
  <c r="J47" i="60"/>
  <c r="J47" i="65" s="1"/>
  <c r="J62" i="60"/>
  <c r="J62" i="65" s="1"/>
  <c r="I77" i="60"/>
  <c r="I77" i="65" s="1"/>
  <c r="G78" i="60"/>
  <c r="G78" i="65" s="1"/>
  <c r="H188" i="60"/>
  <c r="H188" i="65" s="1"/>
  <c r="K38" i="60"/>
  <c r="K38" i="65" s="1"/>
  <c r="G60" i="60"/>
  <c r="G60" i="65" s="1"/>
  <c r="K22" i="60"/>
  <c r="K22" i="65" s="1"/>
  <c r="J60" i="60"/>
  <c r="J60" i="65" s="1"/>
  <c r="H239" i="60"/>
  <c r="H239" i="65" s="1"/>
  <c r="K220" i="60"/>
  <c r="K220" i="65" s="1"/>
  <c r="J239" i="60"/>
  <c r="J239" i="65" s="1"/>
  <c r="D230" i="60"/>
  <c r="E230" i="60" s="1"/>
  <c r="D231" i="60"/>
  <c r="E231" i="60" s="1"/>
  <c r="H176" i="60"/>
  <c r="H176" i="65" s="1"/>
  <c r="K82" i="60"/>
  <c r="K82" i="65" s="1"/>
  <c r="I216" i="60"/>
  <c r="I216" i="65" s="1"/>
  <c r="D34" i="60"/>
  <c r="E34" i="60" s="1"/>
  <c r="H236" i="60"/>
  <c r="H236" i="65" s="1"/>
  <c r="G79" i="60"/>
  <c r="G79" i="65" s="1"/>
  <c r="J23" i="60"/>
  <c r="J23" i="65" s="1"/>
  <c r="J223" i="60"/>
  <c r="J223" i="65" s="1"/>
  <c r="D202" i="60"/>
  <c r="E202" i="60" s="1"/>
  <c r="D195" i="60"/>
  <c r="G46" i="60"/>
  <c r="G46" i="65" s="1"/>
  <c r="H264" i="60"/>
  <c r="H264" i="65" s="1"/>
  <c r="G226" i="60"/>
  <c r="G226" i="65" s="1"/>
  <c r="K271" i="60"/>
  <c r="K271" i="65" s="1"/>
  <c r="K54" i="63" s="1"/>
  <c r="G11" i="60"/>
  <c r="G11" i="65" s="1"/>
  <c r="K99" i="60"/>
  <c r="K99" i="65" s="1"/>
  <c r="I52" i="60"/>
  <c r="I52" i="65" s="1"/>
  <c r="H197" i="60"/>
  <c r="H197" i="65" s="1"/>
  <c r="D97" i="60"/>
  <c r="J125" i="60"/>
  <c r="J125" i="65" s="1"/>
  <c r="K206" i="60"/>
  <c r="K206" i="65" s="1"/>
  <c r="I86" i="60"/>
  <c r="I86" i="65" s="1"/>
  <c r="H55" i="60"/>
  <c r="H55" i="65" s="1"/>
  <c r="J69" i="60"/>
  <c r="J69" i="65" s="1"/>
  <c r="D209" i="60"/>
  <c r="E209" i="60" s="1"/>
  <c r="J197" i="60"/>
  <c r="J197" i="65" s="1"/>
  <c r="K59" i="60"/>
  <c r="K59" i="65" s="1"/>
  <c r="D35" i="60"/>
  <c r="E35" i="60" s="1"/>
  <c r="D154" i="60"/>
  <c r="G160" i="60"/>
  <c r="G160" i="65" s="1"/>
  <c r="J13" i="60"/>
  <c r="J13" i="65" s="1"/>
  <c r="K50" i="60"/>
  <c r="K50" i="65" s="1"/>
  <c r="B15" i="390"/>
  <c r="F15" i="390"/>
  <c r="D153" i="60"/>
  <c r="H254" i="60"/>
  <c r="H254" i="65" s="1"/>
  <c r="K134" i="60"/>
  <c r="K134" i="65" s="1"/>
  <c r="H35" i="60"/>
  <c r="H35" i="65" s="1"/>
  <c r="H75" i="60"/>
  <c r="H75" i="65" s="1"/>
  <c r="D233" i="60"/>
  <c r="K225" i="60"/>
  <c r="K225" i="65" s="1"/>
  <c r="D187" i="60"/>
  <c r="J112" i="60"/>
  <c r="J112" i="65" s="1"/>
  <c r="I73" i="60"/>
  <c r="I73" i="65" s="1"/>
  <c r="K261" i="60"/>
  <c r="K261" i="65" s="1"/>
  <c r="H80" i="60"/>
  <c r="H80" i="65" s="1"/>
  <c r="D162" i="60"/>
  <c r="E162" i="60" s="1"/>
  <c r="H123" i="60"/>
  <c r="H123" i="65" s="1"/>
  <c r="K223" i="60"/>
  <c r="K223" i="65" s="1"/>
  <c r="G39" i="60"/>
  <c r="G39" i="65" s="1"/>
  <c r="H274" i="60"/>
  <c r="H274" i="65" s="1"/>
  <c r="H289" i="65" s="1"/>
  <c r="H87" i="60"/>
  <c r="H87" i="65" s="1"/>
  <c r="D217" i="60"/>
  <c r="G72" i="60"/>
  <c r="G72" i="65" s="1"/>
  <c r="J40" i="60"/>
  <c r="J40" i="65" s="1"/>
  <c r="G154" i="60"/>
  <c r="G154" i="65" s="1"/>
  <c r="G97" i="60"/>
  <c r="G97" i="65" s="1"/>
  <c r="H12" i="60"/>
  <c r="H12" i="65" s="1"/>
  <c r="J41" i="60"/>
  <c r="J41" i="65" s="1"/>
  <c r="H11" i="60"/>
  <c r="H11" i="65" s="1"/>
  <c r="H178" i="60"/>
  <c r="H178" i="65" s="1"/>
  <c r="H36" i="60"/>
  <c r="H36" i="65" s="1"/>
  <c r="J83" i="60"/>
  <c r="J83" i="65" s="1"/>
  <c r="K164" i="60"/>
  <c r="K164" i="65" s="1"/>
  <c r="I24" i="60"/>
  <c r="I24" i="65" s="1"/>
  <c r="D169" i="60"/>
  <c r="E169" i="60" s="1"/>
  <c r="G241" i="60"/>
  <c r="G241" i="65" s="1"/>
  <c r="E241" i="65" s="1"/>
  <c r="G168" i="60"/>
  <c r="G168" i="65" s="1"/>
  <c r="K20" i="60"/>
  <c r="K20" i="65" s="1"/>
  <c r="J127" i="60"/>
  <c r="J127" i="65" s="1"/>
  <c r="D151" i="60"/>
  <c r="E151" i="60" s="1"/>
  <c r="K138" i="60"/>
  <c r="K138" i="65" s="1"/>
  <c r="D123" i="60"/>
  <c r="E123" i="60" s="1"/>
  <c r="D134" i="60"/>
  <c r="J34" i="60"/>
  <c r="J34" i="65" s="1"/>
  <c r="D42" i="60"/>
  <c r="K63" i="60"/>
  <c r="K63" i="65" s="1"/>
  <c r="D242" i="60"/>
  <c r="G59" i="60"/>
  <c r="G59" i="65" s="1"/>
  <c r="K37" i="60"/>
  <c r="K37" i="65" s="1"/>
  <c r="I186" i="60"/>
  <c r="I186" i="65" s="1"/>
  <c r="G12" i="60"/>
  <c r="G12" i="65" s="1"/>
  <c r="H46" i="60"/>
  <c r="H46" i="65" s="1"/>
  <c r="D85" i="60"/>
  <c r="E85" i="60" s="1"/>
  <c r="H218" i="60"/>
  <c r="H218" i="65" s="1"/>
  <c r="D32" i="60"/>
  <c r="I192" i="60"/>
  <c r="I192" i="65" s="1"/>
  <c r="I217" i="60"/>
  <c r="I217" i="65" s="1"/>
  <c r="K81" i="60"/>
  <c r="K81" i="65" s="1"/>
  <c r="G123" i="60"/>
  <c r="G123" i="65" s="1"/>
  <c r="J224" i="60"/>
  <c r="J224" i="65" s="1"/>
  <c r="D81" i="60"/>
  <c r="E81" i="60" s="1"/>
  <c r="I60" i="60"/>
  <c r="I60" i="65" s="1"/>
  <c r="I90" i="60"/>
  <c r="I90" i="65" s="1"/>
  <c r="G230" i="60"/>
  <c r="G230" i="65" s="1"/>
  <c r="J209" i="60"/>
  <c r="J209" i="65" s="1"/>
  <c r="D232" i="60"/>
  <c r="D115" i="60"/>
  <c r="D228" i="60"/>
  <c r="E228" i="60" s="1"/>
  <c r="D240" i="60"/>
  <c r="D89" i="60"/>
  <c r="H222" i="60"/>
  <c r="H222" i="65" s="1"/>
  <c r="H94" i="60"/>
  <c r="H94" i="65" s="1"/>
  <c r="K205" i="60"/>
  <c r="K205" i="65" s="1"/>
  <c r="D137" i="60"/>
  <c r="J20" i="60"/>
  <c r="J20" i="65" s="1"/>
  <c r="I12" i="60"/>
  <c r="I12" i="65" s="1"/>
  <c r="K48" i="60"/>
  <c r="K48" i="65" s="1"/>
  <c r="G77" i="60"/>
  <c r="G77" i="65" s="1"/>
  <c r="D24" i="60"/>
  <c r="H156" i="60"/>
  <c r="H156" i="65" s="1"/>
  <c r="I184" i="60"/>
  <c r="I184" i="65" s="1"/>
  <c r="K47" i="60"/>
  <c r="K47" i="65" s="1"/>
  <c r="K29" i="60"/>
  <c r="K29" i="65" s="1"/>
  <c r="H30" i="60"/>
  <c r="H30" i="65" s="1"/>
  <c r="H14" i="60"/>
  <c r="H14" i="65" s="1"/>
  <c r="I269" i="60"/>
  <c r="I269" i="65" s="1"/>
  <c r="D238" i="60"/>
  <c r="G62" i="60"/>
  <c r="G62" i="65" s="1"/>
  <c r="I268" i="60"/>
  <c r="I268" i="65" s="1"/>
  <c r="K121" i="60"/>
  <c r="K121" i="65" s="1"/>
  <c r="J15" i="60"/>
  <c r="J15" i="65" s="1"/>
  <c r="D152" i="60"/>
  <c r="E152" i="60" s="1"/>
  <c r="I242" i="60"/>
  <c r="I242" i="65" s="1"/>
  <c r="J248" i="60"/>
  <c r="J248" i="65" s="1"/>
  <c r="J23" i="63" s="1"/>
  <c r="J50" i="63" s="1"/>
  <c r="G240" i="60"/>
  <c r="G240" i="65" s="1"/>
  <c r="H95" i="60"/>
  <c r="H95" i="65" s="1"/>
  <c r="H104" i="60"/>
  <c r="H104" i="65" s="1"/>
  <c r="D170" i="60"/>
  <c r="E170" i="60" s="1"/>
  <c r="G217" i="60"/>
  <c r="G217" i="65" s="1"/>
  <c r="D161" i="60"/>
  <c r="E161" i="60" s="1"/>
  <c r="G261" i="60"/>
  <c r="G261" i="65" s="1"/>
  <c r="H215" i="60"/>
  <c r="H215" i="65" s="1"/>
  <c r="J244" i="60"/>
  <c r="J244" i="65" s="1"/>
  <c r="K163" i="60"/>
  <c r="K163" i="65" s="1"/>
  <c r="D243" i="60"/>
  <c r="J19" i="60"/>
  <c r="J19" i="65" s="1"/>
  <c r="G171" i="60"/>
  <c r="G171" i="65" s="1"/>
  <c r="I101" i="60"/>
  <c r="I101" i="65" s="1"/>
  <c r="D271" i="60"/>
  <c r="I153" i="60"/>
  <c r="I153" i="65" s="1"/>
  <c r="I175" i="60"/>
  <c r="I175" i="65" s="1"/>
  <c r="D205" i="60"/>
  <c r="K161" i="60"/>
  <c r="K161" i="65" s="1"/>
  <c r="K273" i="60"/>
  <c r="K273" i="65" s="1"/>
  <c r="K56" i="63" s="1"/>
  <c r="I236" i="60"/>
  <c r="I236" i="65" s="1"/>
  <c r="G202" i="60"/>
  <c r="G202" i="65" s="1"/>
  <c r="H164" i="60"/>
  <c r="H164" i="65" s="1"/>
  <c r="J232" i="60"/>
  <c r="J232" i="65" s="1"/>
  <c r="H28" i="60"/>
  <c r="H28" i="65" s="1"/>
  <c r="K31" i="60"/>
  <c r="K31" i="65" s="1"/>
  <c r="G268" i="60"/>
  <c r="G268" i="65" s="1"/>
  <c r="J210" i="60"/>
  <c r="J210" i="65" s="1"/>
  <c r="D259" i="60"/>
  <c r="G132" i="60"/>
  <c r="G132" i="65" s="1"/>
  <c r="E132" i="65" s="1"/>
  <c r="I93" i="60"/>
  <c r="I93" i="65" s="1"/>
  <c r="G47" i="60"/>
  <c r="G47" i="65" s="1"/>
  <c r="G242" i="60"/>
  <c r="G242" i="65" s="1"/>
  <c r="G75" i="60"/>
  <c r="G75" i="65" s="1"/>
  <c r="H238" i="60"/>
  <c r="H238" i="65" s="1"/>
  <c r="D78" i="60"/>
  <c r="H259" i="60"/>
  <c r="H259" i="65" s="1"/>
  <c r="H187" i="60"/>
  <c r="H187" i="65" s="1"/>
  <c r="J195" i="60"/>
  <c r="J195" i="65" s="1"/>
  <c r="G236" i="60"/>
  <c r="G236" i="65" s="1"/>
  <c r="G163" i="60"/>
  <c r="G163" i="65" s="1"/>
  <c r="K227" i="60"/>
  <c r="K227" i="65" s="1"/>
  <c r="D63" i="60"/>
  <c r="J272" i="60"/>
  <c r="J272" i="65" s="1"/>
  <c r="J55" i="63" s="1"/>
  <c r="D107" i="60"/>
  <c r="I88" i="60"/>
  <c r="I88" i="65" s="1"/>
  <c r="G225" i="60"/>
  <c r="G225" i="65" s="1"/>
  <c r="D222" i="60"/>
  <c r="D127" i="60"/>
  <c r="E127" i="60" s="1"/>
  <c r="I150" i="60"/>
  <c r="I150" i="65" s="1"/>
  <c r="G238" i="60"/>
  <c r="G238" i="65" s="1"/>
  <c r="G51" i="60"/>
  <c r="G51" i="65" s="1"/>
  <c r="K147" i="60"/>
  <c r="K147" i="65" s="1"/>
  <c r="G32" i="60"/>
  <c r="G32" i="65" s="1"/>
  <c r="I29" i="60"/>
  <c r="I29" i="65" s="1"/>
  <c r="G150" i="60"/>
  <c r="G150" i="65" s="1"/>
  <c r="J255" i="60"/>
  <c r="J255" i="65" s="1"/>
  <c r="J24" i="63" s="1"/>
  <c r="J51" i="63" s="1"/>
  <c r="G206" i="60"/>
  <c r="G206" i="65" s="1"/>
  <c r="H38" i="60"/>
  <c r="H38" i="65" s="1"/>
  <c r="I190" i="60"/>
  <c r="I190" i="65" s="1"/>
  <c r="K186" i="60"/>
  <c r="K186" i="65" s="1"/>
  <c r="K216" i="60"/>
  <c r="K216" i="65" s="1"/>
  <c r="I194" i="60"/>
  <c r="I194" i="65" s="1"/>
  <c r="H185" i="60"/>
  <c r="H185" i="65" s="1"/>
  <c r="J121" i="60"/>
  <c r="J121" i="65" s="1"/>
  <c r="D15" i="390"/>
  <c r="I154" i="60"/>
  <c r="I154" i="65" s="1"/>
  <c r="I74" i="60"/>
  <c r="I74" i="65" s="1"/>
  <c r="D140" i="60"/>
  <c r="E140" i="60" s="1"/>
  <c r="G267" i="60"/>
  <c r="G267" i="65" s="1"/>
  <c r="H78" i="60"/>
  <c r="H78" i="65" s="1"/>
  <c r="G176" i="60"/>
  <c r="G176" i="65" s="1"/>
  <c r="J101" i="60"/>
  <c r="J101" i="65" s="1"/>
  <c r="J214" i="60"/>
  <c r="J214" i="65" s="1"/>
  <c r="D128" i="60"/>
  <c r="E128" i="60" s="1"/>
  <c r="I238" i="60"/>
  <c r="I238" i="65" s="1"/>
  <c r="G273" i="60"/>
  <c r="G273" i="65" s="1"/>
  <c r="H171" i="60"/>
  <c r="H171" i="65" s="1"/>
  <c r="K169" i="60"/>
  <c r="K169" i="65" s="1"/>
  <c r="D244" i="60"/>
  <c r="K192" i="60"/>
  <c r="K192" i="65" s="1"/>
  <c r="K204" i="60"/>
  <c r="K204" i="65" s="1"/>
  <c r="J217" i="60"/>
  <c r="J217" i="65" s="1"/>
  <c r="G13" i="60"/>
  <c r="G13" i="65" s="1"/>
  <c r="H253" i="60"/>
  <c r="H253" i="65" s="1"/>
  <c r="I112" i="60"/>
  <c r="I112" i="65" s="1"/>
  <c r="D165" i="60"/>
  <c r="E165" i="60" s="1"/>
  <c r="H53" i="60"/>
  <c r="H53" i="65" s="1"/>
  <c r="K15" i="60"/>
  <c r="K15" i="65" s="1"/>
  <c r="J98" i="60"/>
  <c r="J98" i="65" s="1"/>
  <c r="G111" i="60"/>
  <c r="G111" i="65" s="1"/>
  <c r="K133" i="60"/>
  <c r="K133" i="65" s="1"/>
  <c r="J148" i="60"/>
  <c r="J148" i="65" s="1"/>
  <c r="K177" i="60"/>
  <c r="K177" i="65" s="1"/>
  <c r="K26" i="60"/>
  <c r="K26" i="65" s="1"/>
  <c r="J241" i="60"/>
  <c r="J241" i="65" s="1"/>
  <c r="G82" i="60"/>
  <c r="G82" i="65" s="1"/>
  <c r="I177" i="60"/>
  <c r="I177" i="65" s="1"/>
  <c r="I125" i="60"/>
  <c r="I125" i="65" s="1"/>
  <c r="G23" i="60"/>
  <c r="G23" i="65" s="1"/>
  <c r="H32" i="60"/>
  <c r="H32" i="65" s="1"/>
  <c r="H252" i="60"/>
  <c r="H252" i="65" s="1"/>
  <c r="I148" i="60"/>
  <c r="I148" i="65" s="1"/>
  <c r="K219" i="60"/>
  <c r="K219" i="65" s="1"/>
  <c r="J262" i="60"/>
  <c r="J262" i="65" s="1"/>
  <c r="H220" i="60"/>
  <c r="H220" i="65" s="1"/>
  <c r="J228" i="60"/>
  <c r="J228" i="65" s="1"/>
  <c r="I179" i="60"/>
  <c r="I179" i="65" s="1"/>
  <c r="J18" i="60"/>
  <c r="J18" i="65" s="1"/>
  <c r="K101" i="60"/>
  <c r="K101" i="65" s="1"/>
  <c r="D264" i="60"/>
  <c r="H68" i="60"/>
  <c r="H68" i="65" s="1"/>
  <c r="I32" i="60"/>
  <c r="I32" i="65" s="1"/>
  <c r="G220" i="60"/>
  <c r="G220" i="65" s="1"/>
  <c r="I140" i="60"/>
  <c r="I140" i="65" s="1"/>
  <c r="J242" i="60"/>
  <c r="J242" i="65" s="1"/>
  <c r="H261" i="60"/>
  <c r="H261" i="65" s="1"/>
  <c r="D225" i="60"/>
  <c r="E225" i="60" s="1"/>
  <c r="I111" i="60"/>
  <c r="I111" i="65" s="1"/>
  <c r="I191" i="60"/>
  <c r="I191" i="65" s="1"/>
  <c r="J35" i="60"/>
  <c r="J35" i="65" s="1"/>
  <c r="G218" i="60"/>
  <c r="G218" i="65" s="1"/>
  <c r="I66" i="60"/>
  <c r="I66" i="65" s="1"/>
  <c r="D175" i="60"/>
  <c r="E175" i="60" s="1"/>
  <c r="H71" i="60"/>
  <c r="H71" i="65" s="1"/>
  <c r="I244" i="60"/>
  <c r="I244" i="65" s="1"/>
  <c r="J80" i="60"/>
  <c r="J80" i="65" s="1"/>
  <c r="K268" i="60"/>
  <c r="K268" i="65" s="1"/>
  <c r="J267" i="60"/>
  <c r="J267" i="65" s="1"/>
  <c r="G185" i="60"/>
  <c r="G185" i="65" s="1"/>
  <c r="K21" i="60"/>
  <c r="K21" i="65" s="1"/>
  <c r="H101" i="60"/>
  <c r="H101" i="65" s="1"/>
  <c r="K135" i="60"/>
  <c r="K135" i="65" s="1"/>
  <c r="K270" i="60"/>
  <c r="K270" i="65" s="1"/>
  <c r="K53" i="63" s="1"/>
  <c r="I35" i="60"/>
  <c r="I35" i="65" s="1"/>
  <c r="H170" i="60"/>
  <c r="H170" i="65" s="1"/>
  <c r="H142" i="60"/>
  <c r="H142" i="65" s="1"/>
  <c r="G143" i="60"/>
  <c r="G143" i="65" s="1"/>
  <c r="I215" i="60"/>
  <c r="I215" i="65" s="1"/>
  <c r="I82" i="60"/>
  <c r="I82" i="65" s="1"/>
  <c r="K88" i="60"/>
  <c r="K88" i="65" s="1"/>
  <c r="G68" i="60"/>
  <c r="G68" i="65" s="1"/>
  <c r="J160" i="60"/>
  <c r="J160" i="65" s="1"/>
  <c r="D135" i="60"/>
  <c r="E135" i="60" s="1"/>
  <c r="J225" i="60"/>
  <c r="J225" i="65" s="1"/>
  <c r="G138" i="60"/>
  <c r="G138" i="65" s="1"/>
  <c r="K224" i="60"/>
  <c r="K224" i="65" s="1"/>
  <c r="I81" i="60"/>
  <c r="I81" i="65" s="1"/>
  <c r="I209" i="60"/>
  <c r="I209" i="65" s="1"/>
  <c r="H148" i="60"/>
  <c r="H148" i="65" s="1"/>
  <c r="K45" i="60"/>
  <c r="K45" i="65" s="1"/>
  <c r="I63" i="60"/>
  <c r="I63" i="65" s="1"/>
  <c r="K72" i="60"/>
  <c r="K72" i="65" s="1"/>
  <c r="G37" i="60"/>
  <c r="G37" i="65" s="1"/>
  <c r="G156" i="60"/>
  <c r="G156" i="65" s="1"/>
  <c r="J97" i="60"/>
  <c r="J97" i="65" s="1"/>
  <c r="H246" i="60"/>
  <c r="H246" i="65" s="1"/>
  <c r="K195" i="60"/>
  <c r="K195" i="65" s="1"/>
  <c r="D206" i="60"/>
  <c r="K46" i="60"/>
  <c r="K46" i="65" s="1"/>
  <c r="D76" i="60"/>
  <c r="E76" i="60" s="1"/>
  <c r="I259" i="60"/>
  <c r="I259" i="65" s="1"/>
  <c r="D171" i="60"/>
  <c r="E171" i="60" s="1"/>
  <c r="G223" i="60"/>
  <c r="G223" i="65" s="1"/>
  <c r="D147" i="60"/>
  <c r="J96" i="60"/>
  <c r="J96" i="65" s="1"/>
  <c r="G204" i="60"/>
  <c r="G204" i="65" s="1"/>
  <c r="G112" i="60"/>
  <c r="G112" i="65" s="1"/>
  <c r="D131" i="60"/>
  <c r="H146" i="60"/>
  <c r="H146" i="65" s="1"/>
  <c r="G53" i="60"/>
  <c r="G53" i="65" s="1"/>
  <c r="J111" i="60"/>
  <c r="J111" i="65" s="1"/>
  <c r="J150" i="60"/>
  <c r="J150" i="65" s="1"/>
  <c r="J269" i="60"/>
  <c r="J269" i="65" s="1"/>
  <c r="H128" i="60"/>
  <c r="H128" i="65" s="1"/>
  <c r="H66" i="60"/>
  <c r="H66" i="65" s="1"/>
  <c r="H105" i="60"/>
  <c r="H105" i="65" s="1"/>
  <c r="J84" i="60"/>
  <c r="J84" i="65" s="1"/>
  <c r="H228" i="60"/>
  <c r="H228" i="65" s="1"/>
  <c r="I149" i="60"/>
  <c r="I149" i="65" s="1"/>
  <c r="H223" i="60"/>
  <c r="H223" i="65" s="1"/>
  <c r="D93" i="60"/>
  <c r="J270" i="60"/>
  <c r="J270" i="65" s="1"/>
  <c r="J53" i="63" s="1"/>
  <c r="I161" i="60"/>
  <c r="I161" i="65" s="1"/>
  <c r="I169" i="60"/>
  <c r="I169" i="65" s="1"/>
  <c r="I241" i="60"/>
  <c r="I241" i="65" s="1"/>
  <c r="I14" i="60"/>
  <c r="I14" i="65" s="1"/>
  <c r="K112" i="60"/>
  <c r="K112" i="65" s="1"/>
  <c r="D39" i="60"/>
  <c r="E39" i="60" s="1"/>
  <c r="D60" i="60"/>
  <c r="J53" i="60"/>
  <c r="J53" i="65" s="1"/>
  <c r="J141" i="60"/>
  <c r="J141" i="65" s="1"/>
  <c r="J191" i="60"/>
  <c r="J191" i="65" s="1"/>
  <c r="G104" i="60"/>
  <c r="G104" i="65" s="1"/>
  <c r="J99" i="60"/>
  <c r="J99" i="65" s="1"/>
  <c r="I223" i="60"/>
  <c r="I223" i="65" s="1"/>
  <c r="G96" i="60"/>
  <c r="G96" i="65" s="1"/>
  <c r="H42" i="60"/>
  <c r="H42" i="65" s="1"/>
  <c r="H177" i="60"/>
  <c r="H177" i="65" s="1"/>
  <c r="D29" i="60"/>
  <c r="J63" i="60"/>
  <c r="J63" i="65" s="1"/>
  <c r="D98" i="60"/>
  <c r="E98" i="60" s="1"/>
  <c r="G187" i="60"/>
  <c r="G187" i="65" s="1"/>
  <c r="I264" i="60"/>
  <c r="I264" i="65" s="1"/>
  <c r="K13" i="60"/>
  <c r="K13" i="65" s="1"/>
  <c r="H230" i="60"/>
  <c r="H230" i="65" s="1"/>
  <c r="J246" i="60"/>
  <c r="J246" i="65" s="1"/>
  <c r="D191" i="60"/>
  <c r="J27" i="60"/>
  <c r="J27" i="65" s="1"/>
  <c r="H127" i="60"/>
  <c r="H127" i="65" s="1"/>
  <c r="G231" i="60"/>
  <c r="G231" i="65" s="1"/>
  <c r="I229" i="60"/>
  <c r="I229" i="65" s="1"/>
  <c r="K18" i="60"/>
  <c r="K18" i="65" s="1"/>
  <c r="G177" i="60"/>
  <c r="G177" i="65" s="1"/>
  <c r="I222" i="60"/>
  <c r="I222" i="65" s="1"/>
  <c r="G90" i="60"/>
  <c r="G90" i="65" s="1"/>
  <c r="H152" i="60"/>
  <c r="H152" i="65" s="1"/>
  <c r="D133" i="60"/>
  <c r="E133" i="60" s="1"/>
  <c r="K232" i="60"/>
  <c r="K232" i="65" s="1"/>
  <c r="J274" i="60"/>
  <c r="J274" i="65" s="1"/>
  <c r="J289" i="65" s="1"/>
  <c r="G227" i="60"/>
  <c r="G227" i="65" s="1"/>
  <c r="D213" i="60"/>
  <c r="K228" i="60"/>
  <c r="K228" i="65" s="1"/>
  <c r="D210" i="60"/>
  <c r="E210" i="60" s="1"/>
  <c r="J135" i="60"/>
  <c r="J135" i="65" s="1"/>
  <c r="I41" i="60"/>
  <c r="I41" i="65" s="1"/>
  <c r="H203" i="60"/>
  <c r="H203" i="65" s="1"/>
  <c r="G275" i="60"/>
  <c r="K151" i="60"/>
  <c r="K151" i="65" s="1"/>
  <c r="H49" i="60"/>
  <c r="H49" i="65" s="1"/>
  <c r="H262" i="60"/>
  <c r="H262" i="65" s="1"/>
  <c r="I42" i="60"/>
  <c r="I42" i="65" s="1"/>
  <c r="K86" i="60"/>
  <c r="K86" i="65" s="1"/>
  <c r="K75" i="60"/>
  <c r="K75" i="65" s="1"/>
  <c r="K55" i="60"/>
  <c r="K55" i="65" s="1"/>
  <c r="J95" i="60"/>
  <c r="J95" i="65" s="1"/>
  <c r="D14" i="60"/>
  <c r="K80" i="60"/>
  <c r="K80" i="65" s="1"/>
  <c r="H217" i="60"/>
  <c r="H217" i="65" s="1"/>
  <c r="K176" i="60"/>
  <c r="K176" i="65" s="1"/>
  <c r="G41" i="60"/>
  <c r="G41" i="65" s="1"/>
  <c r="D163" i="60"/>
  <c r="E163" i="60" s="1"/>
  <c r="G66" i="60"/>
  <c r="G66" i="65" s="1"/>
  <c r="D55" i="60"/>
  <c r="G172" i="60"/>
  <c r="G172" i="65" s="1"/>
  <c r="H169" i="60"/>
  <c r="H169" i="65" s="1"/>
  <c r="J220" i="60"/>
  <c r="J220" i="65" s="1"/>
  <c r="G63" i="60"/>
  <c r="G63" i="65" s="1"/>
  <c r="D226" i="60"/>
  <c r="E226" i="60" s="1"/>
  <c r="D203" i="60"/>
  <c r="G36" i="60"/>
  <c r="G36" i="65" s="1"/>
  <c r="J24" i="60"/>
  <c r="J24" i="65" s="1"/>
  <c r="J146" i="60"/>
  <c r="J146" i="65" s="1"/>
  <c r="D112" i="60"/>
  <c r="G105" i="60"/>
  <c r="G105" i="65" s="1"/>
  <c r="G49" i="60"/>
  <c r="G49" i="65" s="1"/>
  <c r="D27" i="60"/>
  <c r="H242" i="60"/>
  <c r="H242" i="65" s="1"/>
  <c r="D68" i="60"/>
  <c r="K111" i="60"/>
  <c r="K111" i="65" s="1"/>
  <c r="G28" i="60"/>
  <c r="G28" i="65" s="1"/>
  <c r="G279" i="65" s="1"/>
  <c r="D87" i="60"/>
  <c r="E87" i="60" s="1"/>
  <c r="D80" i="60"/>
  <c r="D268" i="60"/>
  <c r="J179" i="60"/>
  <c r="J179" i="65" s="1"/>
  <c r="K67" i="60"/>
  <c r="K67" i="65" s="1"/>
  <c r="J211" i="60"/>
  <c r="J211" i="65" s="1"/>
  <c r="I47" i="60"/>
  <c r="I47" i="65" s="1"/>
  <c r="H133" i="60"/>
  <c r="H133" i="65" s="1"/>
  <c r="G269" i="60"/>
  <c r="G269" i="65" s="1"/>
  <c r="G178" i="60"/>
  <c r="G178" i="65" s="1"/>
  <c r="H131" i="60"/>
  <c r="H131" i="65" s="1"/>
  <c r="K241" i="60"/>
  <c r="K241" i="65" s="1"/>
  <c r="G233" i="60"/>
  <c r="G233" i="65" s="1"/>
  <c r="G15" i="60"/>
  <c r="G15" i="65" s="1"/>
  <c r="G239" i="60"/>
  <c r="G239" i="65" s="1"/>
  <c r="I38" i="60"/>
  <c r="I38" i="65" s="1"/>
  <c r="K95" i="60"/>
  <c r="K95" i="65" s="1"/>
  <c r="I252" i="60"/>
  <c r="I252" i="65" s="1"/>
  <c r="G262" i="60"/>
  <c r="G262" i="65" s="1"/>
  <c r="J171" i="60"/>
  <c r="J171" i="65" s="1"/>
  <c r="E171" i="65" s="1"/>
  <c r="K78" i="60"/>
  <c r="K78" i="65" s="1"/>
  <c r="G128" i="60"/>
  <c r="G128" i="65" s="1"/>
  <c r="J268" i="60"/>
  <c r="J268" i="65" s="1"/>
  <c r="K87" i="60"/>
  <c r="K87" i="65" s="1"/>
  <c r="I226" i="60"/>
  <c r="I226" i="65" s="1"/>
  <c r="D90" i="60"/>
  <c r="K275" i="60"/>
  <c r="J113" i="60"/>
  <c r="J113" i="65" s="1"/>
  <c r="J11" i="63" s="1"/>
  <c r="K165" i="60"/>
  <c r="K165" i="65" s="1"/>
  <c r="H83" i="60"/>
  <c r="H83" i="65" s="1"/>
  <c r="K150" i="60"/>
  <c r="K150" i="65" s="1"/>
  <c r="J236" i="60"/>
  <c r="J236" i="65" s="1"/>
  <c r="D188" i="60"/>
  <c r="I85" i="60"/>
  <c r="I85" i="65" s="1"/>
  <c r="H19" i="60"/>
  <c r="H19" i="65" s="1"/>
  <c r="J105" i="60"/>
  <c r="J105" i="65" s="1"/>
  <c r="D110" i="60"/>
  <c r="G209" i="60"/>
  <c r="G209" i="65" s="1"/>
  <c r="G131" i="60"/>
  <c r="G131" i="65" s="1"/>
  <c r="K211" i="60"/>
  <c r="K211" i="65" s="1"/>
  <c r="K209" i="60"/>
  <c r="K209" i="65" s="1"/>
  <c r="G252" i="60"/>
  <c r="G252" i="65" s="1"/>
  <c r="I219" i="60"/>
  <c r="I219" i="65" s="1"/>
  <c r="J230" i="60"/>
  <c r="J230" i="65" s="1"/>
  <c r="K218" i="60"/>
  <c r="K218" i="65" s="1"/>
  <c r="I227" i="60"/>
  <c r="I227" i="65" s="1"/>
  <c r="D258" i="60"/>
  <c r="G52" i="60"/>
  <c r="G52" i="65" s="1"/>
  <c r="J45" i="60"/>
  <c r="J45" i="65" s="1"/>
  <c r="D124" i="60"/>
  <c r="E124" i="60" s="1"/>
  <c r="J138" i="60"/>
  <c r="J138" i="65" s="1"/>
  <c r="K60" i="60"/>
  <c r="K60" i="65" s="1"/>
  <c r="J79" i="60"/>
  <c r="J79" i="65" s="1"/>
  <c r="I98" i="60"/>
  <c r="I98" i="65" s="1"/>
  <c r="H273" i="60"/>
  <c r="H273" i="65" s="1"/>
  <c r="H56" i="63" s="1"/>
  <c r="K68" i="60"/>
  <c r="K68" i="65" s="1"/>
  <c r="K105" i="60"/>
  <c r="K105" i="65" s="1"/>
  <c r="I221" i="60"/>
  <c r="I221" i="65" s="1"/>
  <c r="J139" i="60"/>
  <c r="J139" i="65" s="1"/>
  <c r="H132" i="60"/>
  <c r="H132" i="65" s="1"/>
  <c r="I137" i="60"/>
  <c r="I137" i="65" s="1"/>
  <c r="J168" i="60"/>
  <c r="J168" i="65" s="1"/>
  <c r="I78" i="60"/>
  <c r="I78" i="65" s="1"/>
  <c r="J258" i="60"/>
  <c r="J258" i="65" s="1"/>
  <c r="G110" i="60"/>
  <c r="G110" i="65" s="1"/>
  <c r="G38" i="60"/>
  <c r="G38" i="65" s="1"/>
  <c r="I104" i="60"/>
  <c r="I104" i="65" s="1"/>
  <c r="K77" i="60"/>
  <c r="K77" i="65" s="1"/>
  <c r="K226" i="60"/>
  <c r="K226" i="65" s="1"/>
  <c r="I211" i="60"/>
  <c r="I211" i="65" s="1"/>
  <c r="G248" i="60"/>
  <c r="G248" i="65" s="1"/>
  <c r="G23" i="63" s="1"/>
  <c r="K148" i="60"/>
  <c r="K148" i="65" s="1"/>
  <c r="K284" i="65" s="1"/>
  <c r="K14" i="486" s="1"/>
  <c r="K42" i="486" s="1"/>
  <c r="D50" i="60"/>
  <c r="G70" i="60"/>
  <c r="G70" i="65" s="1"/>
  <c r="I171" i="60"/>
  <c r="I171" i="65" s="1"/>
  <c r="K190" i="60"/>
  <c r="K190" i="65" s="1"/>
  <c r="H209" i="60"/>
  <c r="H209" i="65" s="1"/>
  <c r="D86" i="60"/>
  <c r="E86" i="60" s="1"/>
  <c r="K149" i="60"/>
  <c r="K149" i="65" s="1"/>
  <c r="J221" i="60"/>
  <c r="J221" i="65" s="1"/>
  <c r="D248" i="60"/>
  <c r="G179" i="60"/>
  <c r="G179" i="65" s="1"/>
  <c r="G142" i="60"/>
  <c r="G142" i="65" s="1"/>
  <c r="J48" i="60"/>
  <c r="J48" i="65" s="1"/>
  <c r="H168" i="60"/>
  <c r="H168" i="65" s="1"/>
  <c r="J151" i="60"/>
  <c r="J151" i="65" s="1"/>
  <c r="H136" i="60"/>
  <c r="H136" i="65" s="1"/>
  <c r="D12" i="60"/>
  <c r="H23" i="60"/>
  <c r="H23" i="65" s="1"/>
  <c r="H122" i="60"/>
  <c r="H122" i="65" s="1"/>
  <c r="K140" i="60"/>
  <c r="K140" i="65" s="1"/>
  <c r="J132" i="60"/>
  <c r="J132" i="65" s="1"/>
  <c r="K42" i="60"/>
  <c r="K42" i="65" s="1"/>
  <c r="G165" i="60"/>
  <c r="G165" i="65" s="1"/>
  <c r="K188" i="60"/>
  <c r="K188" i="65" s="1"/>
  <c r="J212" i="60"/>
  <c r="J212" i="65" s="1"/>
  <c r="I69" i="60"/>
  <c r="I69" i="65" s="1"/>
  <c r="I205" i="60"/>
  <c r="I205" i="65" s="1"/>
  <c r="D193" i="60"/>
  <c r="G184" i="60"/>
  <c r="G184" i="65" s="1"/>
  <c r="H206" i="60"/>
  <c r="H206" i="65" s="1"/>
  <c r="H34" i="60"/>
  <c r="H34" i="65" s="1"/>
  <c r="K127" i="60"/>
  <c r="K127" i="65" s="1"/>
  <c r="I95" i="60"/>
  <c r="I95" i="65" s="1"/>
  <c r="E95" i="65" s="1"/>
  <c r="K267" i="60"/>
  <c r="K267" i="65" s="1"/>
  <c r="I270" i="60"/>
  <c r="I270" i="65" s="1"/>
  <c r="I53" i="63" s="1"/>
  <c r="G25" i="60"/>
  <c r="G25" i="65" s="1"/>
  <c r="K160" i="60"/>
  <c r="K160" i="65" s="1"/>
  <c r="G121" i="60"/>
  <c r="G121" i="65" s="1"/>
  <c r="J31" i="60"/>
  <c r="J31" i="65" s="1"/>
  <c r="J134" i="60"/>
  <c r="J134" i="65" s="1"/>
  <c r="D253" i="60"/>
  <c r="I243" i="60"/>
  <c r="I243" i="65" s="1"/>
  <c r="D194" i="60"/>
  <c r="H84" i="60"/>
  <c r="H84" i="65" s="1"/>
  <c r="H151" i="60"/>
  <c r="H151" i="65" s="1"/>
  <c r="I139" i="60"/>
  <c r="I139" i="65" s="1"/>
  <c r="H138" i="60"/>
  <c r="H138" i="65" s="1"/>
  <c r="H231" i="60"/>
  <c r="H231" i="65" s="1"/>
  <c r="I36" i="60"/>
  <c r="I36" i="65" s="1"/>
  <c r="H226" i="60"/>
  <c r="H226" i="65" s="1"/>
  <c r="I50" i="60"/>
  <c r="I50" i="65" s="1"/>
  <c r="K69" i="60"/>
  <c r="K69" i="65" s="1"/>
  <c r="G274" i="60"/>
  <c r="G274" i="65" s="1"/>
  <c r="G191" i="60"/>
  <c r="G191" i="65" s="1"/>
  <c r="I151" i="60"/>
  <c r="I151" i="65" s="1"/>
  <c r="I284" i="65" s="1"/>
  <c r="I14" i="486" s="1"/>
  <c r="I42" i="486" s="1"/>
  <c r="J147" i="60"/>
  <c r="J147" i="65" s="1"/>
  <c r="I193" i="60"/>
  <c r="I193" i="65" s="1"/>
  <c r="D178" i="60"/>
  <c r="E178" i="60" s="1"/>
  <c r="D132" i="60"/>
  <c r="E132" i="60" s="1"/>
  <c r="G253" i="60"/>
  <c r="G253" i="65" s="1"/>
  <c r="D77" i="60"/>
  <c r="J253" i="60"/>
  <c r="J253" i="65" s="1"/>
  <c r="D260" i="60"/>
  <c r="H135" i="60"/>
  <c r="H135" i="65" s="1"/>
  <c r="I96" i="60"/>
  <c r="I96" i="65" s="1"/>
  <c r="K197" i="60"/>
  <c r="K197" i="65" s="1"/>
  <c r="H125" i="60"/>
  <c r="H125" i="65" s="1"/>
  <c r="D59" i="60"/>
  <c r="E59" i="60" s="1"/>
  <c r="G197" i="60"/>
  <c r="G197" i="65" s="1"/>
  <c r="J254" i="60"/>
  <c r="J254" i="65" s="1"/>
  <c r="J163" i="60"/>
  <c r="J163" i="65" s="1"/>
  <c r="J229" i="60"/>
  <c r="J229" i="65" s="1"/>
  <c r="K248" i="60"/>
  <c r="K248" i="65" s="1"/>
  <c r="K23" i="63" s="1"/>
  <c r="K50" i="63" s="1"/>
  <c r="I30" i="60"/>
  <c r="I30" i="65" s="1"/>
  <c r="I240" i="60"/>
  <c r="I240" i="65" s="1"/>
  <c r="J33" i="60"/>
  <c r="J33" i="65" s="1"/>
  <c r="G264" i="60"/>
  <c r="G264" i="65" s="1"/>
  <c r="I262" i="60"/>
  <c r="I262" i="65" s="1"/>
  <c r="I59" i="60"/>
  <c r="I59" i="65" s="1"/>
  <c r="G232" i="60"/>
  <c r="G232" i="65" s="1"/>
  <c r="D111" i="60"/>
  <c r="E111" i="60" s="1"/>
  <c r="K217" i="60"/>
  <c r="K217" i="65" s="1"/>
  <c r="G146" i="60"/>
  <c r="G146" i="65" s="1"/>
  <c r="K66" i="60"/>
  <c r="K66" i="65" s="1"/>
  <c r="K215" i="60"/>
  <c r="K215" i="65" s="1"/>
  <c r="J82" i="60"/>
  <c r="J82" i="65" s="1"/>
  <c r="K19" i="60"/>
  <c r="K19" i="65" s="1"/>
  <c r="D72" i="60"/>
  <c r="J110" i="60"/>
  <c r="J110" i="65" s="1"/>
  <c r="H194" i="60"/>
  <c r="H194" i="65" s="1"/>
  <c r="H141" i="60"/>
  <c r="H141" i="65" s="1"/>
  <c r="H248" i="60"/>
  <c r="H248" i="65" s="1"/>
  <c r="H23" i="63" s="1"/>
  <c r="H50" i="63" s="1"/>
  <c r="H89" i="60"/>
  <c r="H89" i="65" s="1"/>
  <c r="D19" i="60"/>
  <c r="H172" i="60"/>
  <c r="H172" i="65" s="1"/>
  <c r="J74" i="60"/>
  <c r="J74" i="65" s="1"/>
  <c r="J14" i="60"/>
  <c r="J14" i="65" s="1"/>
  <c r="D101" i="60"/>
  <c r="J178" i="60"/>
  <c r="J178" i="65" s="1"/>
  <c r="H86" i="60"/>
  <c r="H86" i="65" s="1"/>
  <c r="I49" i="60"/>
  <c r="I49" i="65" s="1"/>
  <c r="G254" i="60"/>
  <c r="G254" i="65" s="1"/>
  <c r="J88" i="60"/>
  <c r="J88" i="65" s="1"/>
  <c r="I210" i="60"/>
  <c r="I210" i="65" s="1"/>
  <c r="K61" i="60"/>
  <c r="K61" i="65" s="1"/>
  <c r="H244" i="60"/>
  <c r="H244" i="65" s="1"/>
  <c r="I27" i="60"/>
  <c r="I27" i="65" s="1"/>
  <c r="I214" i="60"/>
  <c r="I214" i="65" s="1"/>
  <c r="H150" i="60"/>
  <c r="H150" i="65" s="1"/>
  <c r="D138" i="60"/>
  <c r="E138" i="60" s="1"/>
  <c r="I225" i="60"/>
  <c r="I225" i="65" s="1"/>
  <c r="E225" i="65" s="1"/>
  <c r="D120" i="60"/>
  <c r="E120" i="60" s="1"/>
  <c r="J100" i="60"/>
  <c r="J100" i="65" s="1"/>
  <c r="D186" i="60"/>
  <c r="I181" i="60"/>
  <c r="I181" i="65" s="1"/>
  <c r="G148" i="60"/>
  <c r="G148" i="65" s="1"/>
  <c r="I68" i="60"/>
  <c r="I68" i="65" s="1"/>
  <c r="I152" i="60"/>
  <c r="I152" i="65" s="1"/>
  <c r="H193" i="60"/>
  <c r="H193" i="65" s="1"/>
  <c r="J55" i="60"/>
  <c r="J55" i="65" s="1"/>
  <c r="H50" i="60"/>
  <c r="H50" i="65" s="1"/>
  <c r="D150" i="60"/>
  <c r="E150" i="60" s="1"/>
  <c r="H191" i="60"/>
  <c r="H191" i="65" s="1"/>
  <c r="I178" i="60"/>
  <c r="I178" i="65" s="1"/>
  <c r="J68" i="60"/>
  <c r="J68" i="65" s="1"/>
  <c r="H62" i="60"/>
  <c r="H62" i="65" s="1"/>
  <c r="H39" i="60"/>
  <c r="H39" i="65" s="1"/>
  <c r="J51" i="60"/>
  <c r="J51" i="65" s="1"/>
  <c r="J237" i="60"/>
  <c r="J237" i="65" s="1"/>
  <c r="J124" i="60"/>
  <c r="J124" i="65" s="1"/>
  <c r="K260" i="60"/>
  <c r="K260" i="65" s="1"/>
  <c r="K191" i="60"/>
  <c r="K191" i="65" s="1"/>
  <c r="H213" i="60"/>
  <c r="H213" i="65" s="1"/>
  <c r="I189" i="60"/>
  <c r="I189" i="65" s="1"/>
  <c r="G219" i="60"/>
  <c r="G219" i="65" s="1"/>
  <c r="I134" i="60"/>
  <c r="I134" i="65" s="1"/>
  <c r="I170" i="60"/>
  <c r="I170" i="65" s="1"/>
  <c r="J120" i="60"/>
  <c r="J120" i="65" s="1"/>
  <c r="D40" i="60"/>
  <c r="E40" i="60" s="1"/>
  <c r="I231" i="60"/>
  <c r="I231" i="65" s="1"/>
  <c r="K122" i="60"/>
  <c r="K122" i="65" s="1"/>
  <c r="I75" i="60"/>
  <c r="I75" i="65" s="1"/>
  <c r="G270" i="60"/>
  <c r="G270" i="65" s="1"/>
  <c r="G53" i="63" s="1"/>
  <c r="E53" i="63" s="1"/>
  <c r="H204" i="60"/>
  <c r="H204" i="65" s="1"/>
  <c r="K62" i="60"/>
  <c r="K62" i="65" s="1"/>
  <c r="K243" i="60"/>
  <c r="K243" i="65" s="1"/>
  <c r="J222" i="60"/>
  <c r="J222" i="65" s="1"/>
  <c r="K100" i="60"/>
  <c r="K100" i="65" s="1"/>
  <c r="K113" i="60"/>
  <c r="K113" i="65" s="1"/>
  <c r="K11" i="63" s="1"/>
  <c r="K142" i="60"/>
  <c r="K142" i="65" s="1"/>
  <c r="H82" i="60"/>
  <c r="H82" i="65" s="1"/>
  <c r="G101" i="60"/>
  <c r="G101" i="65" s="1"/>
  <c r="J231" i="60"/>
  <c r="J231" i="65" s="1"/>
  <c r="J29" i="60"/>
  <c r="J29" i="65" s="1"/>
  <c r="G133" i="60"/>
  <c r="G133" i="65" s="1"/>
  <c r="E133" i="65" s="1"/>
  <c r="G115" i="60"/>
  <c r="G115" i="65" s="1"/>
  <c r="G288" i="65" s="1"/>
  <c r="G18" i="486" s="1"/>
  <c r="D190" i="60"/>
  <c r="I84" i="60"/>
  <c r="I84" i="65" s="1"/>
  <c r="J21" i="60"/>
  <c r="J21" i="65" s="1"/>
  <c r="I255" i="60"/>
  <c r="I255" i="65" s="1"/>
  <c r="I24" i="63" s="1"/>
  <c r="I51" i="63" s="1"/>
  <c r="K85" i="60"/>
  <c r="K85" i="65" s="1"/>
  <c r="K156" i="60"/>
  <c r="K156" i="65" s="1"/>
  <c r="H202" i="60"/>
  <c r="H202" i="65" s="1"/>
  <c r="D227" i="60"/>
  <c r="E227" i="60" s="1"/>
  <c r="G181" i="60"/>
  <c r="G181" i="65" s="1"/>
  <c r="K178" i="60"/>
  <c r="K178" i="65" s="1"/>
  <c r="I176" i="60"/>
  <c r="I176" i="65" s="1"/>
  <c r="G67" i="60"/>
  <c r="G67" i="65" s="1"/>
  <c r="D215" i="60"/>
  <c r="H240" i="60"/>
  <c r="H240" i="65" s="1"/>
  <c r="I21" i="60"/>
  <c r="I21" i="65" s="1"/>
  <c r="D46" i="60"/>
  <c r="G255" i="60"/>
  <c r="G255" i="65" s="1"/>
  <c r="G24" i="63" s="1"/>
  <c r="G51" i="63" s="1"/>
  <c r="E51" i="63" s="1"/>
  <c r="I162" i="60"/>
  <c r="I162" i="65" s="1"/>
  <c r="D51" i="60"/>
  <c r="J175" i="60"/>
  <c r="J175" i="65" s="1"/>
  <c r="H205" i="60"/>
  <c r="H205" i="65" s="1"/>
  <c r="J172" i="60"/>
  <c r="J172" i="65" s="1"/>
  <c r="J181" i="60"/>
  <c r="J181" i="65" s="1"/>
  <c r="D168" i="60"/>
  <c r="E168" i="60" s="1"/>
  <c r="H267" i="60"/>
  <c r="H267" i="65" s="1"/>
  <c r="K139" i="60"/>
  <c r="K139" i="65" s="1"/>
  <c r="G190" i="60"/>
  <c r="G190" i="65" s="1"/>
  <c r="I132" i="60"/>
  <c r="I132" i="65" s="1"/>
  <c r="G45" i="60"/>
  <c r="G45" i="65" s="1"/>
  <c r="H81" i="60"/>
  <c r="H81" i="65" s="1"/>
  <c r="G94" i="60"/>
  <c r="G94" i="65" s="1"/>
  <c r="K27" i="60"/>
  <c r="K27" i="65" s="1"/>
  <c r="K264" i="60"/>
  <c r="K264" i="65" s="1"/>
  <c r="J169" i="60"/>
  <c r="J169" i="65" s="1"/>
  <c r="I26" i="60"/>
  <c r="I26" i="65" s="1"/>
  <c r="J275" i="60"/>
  <c r="D25" i="60"/>
  <c r="I168" i="60"/>
  <c r="I168" i="65" s="1"/>
  <c r="J186" i="60"/>
  <c r="J186" i="65" s="1"/>
  <c r="H67" i="60"/>
  <c r="H67" i="65" s="1"/>
  <c r="G260" i="60"/>
  <c r="G260" i="65" s="1"/>
  <c r="K141" i="60"/>
  <c r="K141" i="65" s="1"/>
  <c r="G84" i="60"/>
  <c r="G84" i="65" s="1"/>
  <c r="G212" i="60"/>
  <c r="G212" i="65" s="1"/>
  <c r="I220" i="60"/>
  <c r="I220" i="65" s="1"/>
  <c r="E220" i="65" s="1"/>
  <c r="K71" i="60"/>
  <c r="K71" i="65" s="1"/>
  <c r="K246" i="60"/>
  <c r="K246" i="65" s="1"/>
  <c r="D148" i="60"/>
  <c r="D160" i="60"/>
  <c r="E160" i="60" s="1"/>
  <c r="I165" i="60"/>
  <c r="I165" i="65" s="1"/>
  <c r="G42" i="60"/>
  <c r="G42" i="65" s="1"/>
  <c r="J227" i="60"/>
  <c r="J227" i="65" s="1"/>
  <c r="I99" i="60"/>
  <c r="I99" i="65" s="1"/>
  <c r="J252" i="60"/>
  <c r="J252" i="65" s="1"/>
  <c r="D26" i="60"/>
  <c r="G224" i="60"/>
  <c r="G224" i="65" s="1"/>
  <c r="H77" i="60"/>
  <c r="H77" i="65" s="1"/>
  <c r="K93" i="60"/>
  <c r="K93" i="65" s="1"/>
  <c r="H33" i="60"/>
  <c r="H33" i="65" s="1"/>
  <c r="E33" i="65" s="1"/>
  <c r="I233" i="60"/>
  <c r="I233" i="65" s="1"/>
  <c r="J70" i="60"/>
  <c r="J70" i="65" s="1"/>
  <c r="K96" i="60"/>
  <c r="K96" i="65" s="1"/>
  <c r="H165" i="60"/>
  <c r="H165" i="65" s="1"/>
  <c r="I46" i="60"/>
  <c r="I46" i="65" s="1"/>
  <c r="E46" i="65" s="1"/>
  <c r="H18" i="60"/>
  <c r="H18" i="65" s="1"/>
  <c r="G189" i="60"/>
  <c r="G189" i="65" s="1"/>
  <c r="G228" i="60"/>
  <c r="G228" i="65" s="1"/>
  <c r="E228" i="65" s="1"/>
  <c r="K35" i="60"/>
  <c r="K35" i="65" s="1"/>
  <c r="H15" i="60"/>
  <c r="H15" i="65" s="1"/>
  <c r="E15" i="65" s="1"/>
  <c r="I224" i="60"/>
  <c r="I224" i="65" s="1"/>
  <c r="D181" i="60"/>
  <c r="E181" i="60" s="1"/>
  <c r="I31" i="60"/>
  <c r="I31" i="65" s="1"/>
  <c r="H115" i="60"/>
  <c r="H115" i="65" s="1"/>
  <c r="H288" i="65" s="1"/>
  <c r="H18" i="486" s="1"/>
  <c r="H46" i="486" s="1"/>
  <c r="G98" i="60"/>
  <c r="G98" i="65" s="1"/>
  <c r="G55" i="60"/>
  <c r="G55" i="65" s="1"/>
  <c r="H179" i="60"/>
  <c r="H179" i="65" s="1"/>
  <c r="H20" i="60"/>
  <c r="H20" i="65" s="1"/>
  <c r="G135" i="60"/>
  <c r="G135" i="65" s="1"/>
  <c r="D66" i="60"/>
  <c r="E66" i="60" s="1"/>
  <c r="J149" i="60"/>
  <c r="J149" i="65" s="1"/>
  <c r="H139" i="60"/>
  <c r="H139" i="65" s="1"/>
  <c r="J218" i="60"/>
  <c r="J218" i="65" s="1"/>
  <c r="E218" i="65" s="1"/>
  <c r="I212" i="60"/>
  <c r="I212" i="65" s="1"/>
  <c r="D255" i="60"/>
  <c r="I70" i="60"/>
  <c r="I70" i="65" s="1"/>
  <c r="E70" i="65" s="1"/>
  <c r="G213" i="60"/>
  <c r="G213" i="65" s="1"/>
  <c r="D100" i="60"/>
  <c r="D220" i="60"/>
  <c r="H232" i="60"/>
  <c r="H232" i="65" s="1"/>
  <c r="K104" i="60"/>
  <c r="K104" i="65" s="1"/>
  <c r="J170" i="60"/>
  <c r="J170" i="65" s="1"/>
  <c r="G89" i="60"/>
  <c r="G89" i="65" s="1"/>
  <c r="H161" i="60"/>
  <c r="H161" i="65" s="1"/>
  <c r="K213" i="60"/>
  <c r="K213" i="65" s="1"/>
  <c r="G203" i="60"/>
  <c r="G203" i="65" s="1"/>
  <c r="E203" i="65" s="1"/>
  <c r="J59" i="60"/>
  <c r="J59" i="65" s="1"/>
  <c r="I34" i="60"/>
  <c r="I34" i="65" s="1"/>
  <c r="H111" i="60"/>
  <c r="H111" i="65" s="1"/>
  <c r="D83" i="60"/>
  <c r="E83" i="60" s="1"/>
  <c r="H90" i="60"/>
  <c r="H90" i="65" s="1"/>
  <c r="J271" i="60"/>
  <c r="J271" i="65" s="1"/>
  <c r="J54" i="63" s="1"/>
  <c r="J131" i="60"/>
  <c r="J131" i="65" s="1"/>
  <c r="I72" i="60"/>
  <c r="I72" i="65" s="1"/>
  <c r="E72" i="65" s="1"/>
  <c r="I76" i="60"/>
  <c r="I76" i="65" s="1"/>
  <c r="J87" i="60"/>
  <c r="J87" i="65" s="1"/>
  <c r="K230" i="60"/>
  <c r="K230" i="65" s="1"/>
  <c r="H110" i="60"/>
  <c r="H110" i="65" s="1"/>
  <c r="I160" i="60"/>
  <c r="I160" i="65" s="1"/>
  <c r="I136" i="60"/>
  <c r="I136" i="65" s="1"/>
  <c r="I283" i="65" s="1"/>
  <c r="I13" i="486" s="1"/>
  <c r="I41" i="486" s="1"/>
  <c r="J28" i="60"/>
  <c r="J28" i="65" s="1"/>
  <c r="I202" i="60"/>
  <c r="I202" i="65" s="1"/>
  <c r="H93" i="60"/>
  <c r="H93" i="65" s="1"/>
  <c r="D211" i="60"/>
  <c r="K252" i="60"/>
  <c r="K252" i="65" s="1"/>
  <c r="J89" i="60"/>
  <c r="J89" i="65" s="1"/>
  <c r="H63" i="60"/>
  <c r="H63" i="65" s="1"/>
  <c r="G35" i="60"/>
  <c r="G35" i="65" s="1"/>
  <c r="E35" i="65" s="1"/>
  <c r="G31" i="60"/>
  <c r="G31" i="65" s="1"/>
  <c r="E31" i="65" s="1"/>
  <c r="D33" i="60"/>
  <c r="E33" i="60" s="1"/>
  <c r="J12" i="60"/>
  <c r="J12" i="65" s="1"/>
  <c r="K154" i="60"/>
  <c r="K154" i="65" s="1"/>
  <c r="K286" i="65" s="1"/>
  <c r="K16" i="486" s="1"/>
  <c r="K44" i="486" s="1"/>
  <c r="H47" i="60"/>
  <c r="H47" i="65" s="1"/>
  <c r="I25" i="60"/>
  <c r="I25" i="65" s="1"/>
  <c r="K107" i="60"/>
  <c r="K107" i="65" s="1"/>
  <c r="K10" i="63" s="1"/>
  <c r="G246" i="60"/>
  <c r="G246" i="65" s="1"/>
  <c r="E246" i="65" s="1"/>
  <c r="H29" i="60"/>
  <c r="H29" i="65" s="1"/>
  <c r="K203" i="60"/>
  <c r="K203" i="65" s="1"/>
  <c r="I274" i="60"/>
  <c r="I274" i="65" s="1"/>
  <c r="I289" i="65" s="1"/>
  <c r="D73" i="60"/>
  <c r="K70" i="60"/>
  <c r="K70" i="65" s="1"/>
  <c r="D204" i="60"/>
  <c r="E204" i="60" s="1"/>
  <c r="H233" i="60"/>
  <c r="H233" i="65" s="1"/>
  <c r="J219" i="60"/>
  <c r="J219" i="65" s="1"/>
  <c r="J39" i="60"/>
  <c r="J39" i="65" s="1"/>
  <c r="H175" i="60"/>
  <c r="H175" i="65" s="1"/>
  <c r="D84" i="60"/>
  <c r="E84" i="60" s="1"/>
  <c r="D94" i="60"/>
  <c r="K146" i="60"/>
  <c r="K146" i="65" s="1"/>
  <c r="K253" i="60"/>
  <c r="K253" i="65" s="1"/>
  <c r="E253" i="65" s="1"/>
  <c r="I213" i="60"/>
  <c r="I213" i="65" s="1"/>
  <c r="K36" i="60"/>
  <c r="K36" i="65" s="1"/>
  <c r="D214" i="60"/>
  <c r="E214" i="60" s="1"/>
  <c r="K269" i="60"/>
  <c r="K269" i="65" s="1"/>
  <c r="K214" i="60"/>
  <c r="K214" i="65" s="1"/>
  <c r="G195" i="60"/>
  <c r="G195" i="65" s="1"/>
  <c r="I80" i="60"/>
  <c r="I80" i="65" s="1"/>
  <c r="K137" i="60"/>
  <c r="K137" i="65" s="1"/>
  <c r="J261" i="60"/>
  <c r="J261" i="65" s="1"/>
  <c r="I197" i="60"/>
  <c r="I197" i="65" s="1"/>
  <c r="E197" i="65" s="1"/>
  <c r="G147" i="60"/>
  <c r="G147" i="65" s="1"/>
  <c r="E147" i="65" s="1"/>
  <c r="I11" i="60"/>
  <c r="I11" i="65" s="1"/>
  <c r="E11" i="65" s="1"/>
  <c r="G100" i="60"/>
  <c r="G100" i="65" s="1"/>
  <c r="K94" i="60"/>
  <c r="K94" i="65" s="1"/>
  <c r="G83" i="60"/>
  <c r="G83" i="65" s="1"/>
  <c r="D273" i="60"/>
  <c r="E273" i="60" s="1"/>
  <c r="D61" i="60"/>
  <c r="J177" i="60"/>
  <c r="J177" i="65" s="1"/>
  <c r="K49" i="60"/>
  <c r="K49" i="65" s="1"/>
  <c r="K175" i="60"/>
  <c r="K175" i="65" s="1"/>
  <c r="H100" i="60"/>
  <c r="H100" i="65" s="1"/>
  <c r="J226" i="60"/>
  <c r="J226" i="65" s="1"/>
  <c r="J156" i="60"/>
  <c r="J156" i="65" s="1"/>
  <c r="G14" i="60"/>
  <c r="G14" i="65" s="1"/>
  <c r="J81" i="60"/>
  <c r="J81" i="65" s="1"/>
  <c r="H143" i="60"/>
  <c r="H143" i="65" s="1"/>
  <c r="I143" i="60"/>
  <c r="I143" i="65" s="1"/>
  <c r="I286" i="65" s="1"/>
  <c r="I16" i="486" s="1"/>
  <c r="I44" i="486" s="1"/>
  <c r="K184" i="60"/>
  <c r="K184" i="65" s="1"/>
  <c r="E184" i="65" s="1"/>
  <c r="D126" i="60"/>
  <c r="E126" i="60" s="1"/>
  <c r="G40" i="60"/>
  <c r="G40" i="65" s="1"/>
  <c r="G153" i="60"/>
  <c r="G153" i="65" s="1"/>
  <c r="E153" i="65" s="1"/>
  <c r="K255" i="60"/>
  <c r="K255" i="65" s="1"/>
  <c r="K24" i="63" s="1"/>
  <c r="K51" i="63" s="1"/>
  <c r="D241" i="60"/>
  <c r="E241" i="60" s="1"/>
  <c r="J137" i="60"/>
  <c r="J137" i="65" s="1"/>
  <c r="J283" i="65" s="1"/>
  <c r="J13" i="486" s="1"/>
  <c r="J41" i="486" s="1"/>
  <c r="J240" i="60"/>
  <c r="J240" i="65" s="1"/>
  <c r="D125" i="60"/>
  <c r="E125" i="60" s="1"/>
  <c r="J205" i="60"/>
  <c r="J205" i="65" s="1"/>
  <c r="I271" i="60"/>
  <c r="I271" i="65" s="1"/>
  <c r="I54" i="63" s="1"/>
  <c r="K172" i="60"/>
  <c r="K172" i="65" s="1"/>
  <c r="H268" i="60"/>
  <c r="H268" i="65" s="1"/>
  <c r="E268" i="65" s="1"/>
  <c r="D143" i="60"/>
  <c r="G61" i="60"/>
  <c r="G61" i="65" s="1"/>
  <c r="E61" i="65" s="1"/>
  <c r="J213" i="60"/>
  <c r="J213" i="65" s="1"/>
  <c r="E213" i="65" s="1"/>
  <c r="G140" i="60"/>
  <c r="G140" i="65" s="1"/>
  <c r="E140" i="65" s="1"/>
  <c r="I79" i="60"/>
  <c r="I79" i="65" s="1"/>
  <c r="I135" i="60"/>
  <c r="I135" i="65" s="1"/>
  <c r="G30" i="60"/>
  <c r="G30" i="65" s="1"/>
  <c r="I53" i="60"/>
  <c r="I53" i="65" s="1"/>
  <c r="J61" i="60"/>
  <c r="J61" i="65" s="1"/>
  <c r="I51" i="60"/>
  <c r="I51" i="65" s="1"/>
  <c r="H59" i="60"/>
  <c r="H59" i="65" s="1"/>
  <c r="I146" i="60"/>
  <c r="I146" i="65" s="1"/>
  <c r="H120" i="60"/>
  <c r="H120" i="65" s="1"/>
  <c r="J143" i="60"/>
  <c r="J143" i="65" s="1"/>
  <c r="I37" i="60"/>
  <c r="I37" i="65" s="1"/>
  <c r="K53" i="60"/>
  <c r="K53" i="65" s="1"/>
  <c r="I23" i="60"/>
  <c r="I23" i="65" s="1"/>
  <c r="D189" i="60"/>
  <c r="H27" i="60"/>
  <c r="H27" i="65" s="1"/>
  <c r="G141" i="60"/>
  <c r="G141" i="65" s="1"/>
  <c r="E141" i="65" s="1"/>
  <c r="G113" i="60"/>
  <c r="G113" i="65" s="1"/>
  <c r="G11" i="63" s="1"/>
  <c r="J152" i="60"/>
  <c r="J152" i="65" s="1"/>
  <c r="J284" i="65" s="1"/>
  <c r="J14" i="486" s="1"/>
  <c r="J42" i="486" s="1"/>
  <c r="H192" i="60"/>
  <c r="H192" i="65" s="1"/>
  <c r="D269" i="60"/>
  <c r="E269" i="60" s="1"/>
  <c r="D105" i="60"/>
  <c r="G152" i="60"/>
  <c r="G152" i="65" s="1"/>
  <c r="K25" i="60"/>
  <c r="K25" i="65" s="1"/>
  <c r="C15" i="390"/>
  <c r="I40" i="60"/>
  <c r="I40" i="65" s="1"/>
  <c r="I282" i="65" s="1"/>
  <c r="I12" i="486" s="1"/>
  <c r="I40" i="486" s="1"/>
  <c r="G126" i="60"/>
  <c r="G126" i="65" s="1"/>
  <c r="D221" i="60"/>
  <c r="D21" i="60"/>
  <c r="I248" i="60"/>
  <c r="I248" i="65" s="1"/>
  <c r="I23" i="63" s="1"/>
  <c r="I50" i="63" s="1"/>
  <c r="K242" i="60"/>
  <c r="K242" i="65" s="1"/>
  <c r="E242" i="65" s="1"/>
  <c r="D141" i="60"/>
  <c r="K124" i="60"/>
  <c r="K124" i="65" s="1"/>
  <c r="K21" i="63" s="1"/>
  <c r="I20" i="60"/>
  <c r="I20" i="65" s="1"/>
  <c r="G221" i="60"/>
  <c r="G221" i="65" s="1"/>
  <c r="K123" i="60"/>
  <c r="K123" i="65" s="1"/>
  <c r="I15" i="60"/>
  <c r="I15" i="65" s="1"/>
  <c r="J67" i="60"/>
  <c r="J67" i="65" s="1"/>
  <c r="G99" i="60"/>
  <c r="G99" i="65" s="1"/>
  <c r="J93" i="60"/>
  <c r="J93" i="65" s="1"/>
  <c r="H163" i="60"/>
  <c r="H163" i="65" s="1"/>
  <c r="E163" i="65" s="1"/>
  <c r="J259" i="60"/>
  <c r="J259" i="65" s="1"/>
  <c r="G216" i="60"/>
  <c r="G216" i="65" s="1"/>
  <c r="H99" i="60"/>
  <c r="H99" i="65" s="1"/>
  <c r="H160" i="60"/>
  <c r="H160" i="65" s="1"/>
  <c r="J78" i="60"/>
  <c r="J78" i="65" s="1"/>
  <c r="D38" i="60"/>
  <c r="E38" i="60" s="1"/>
  <c r="D239" i="60"/>
  <c r="E239" i="60" s="1"/>
  <c r="D146" i="60"/>
  <c r="E146" i="60" s="1"/>
  <c r="J94" i="60"/>
  <c r="J94" i="65" s="1"/>
  <c r="G48" i="60"/>
  <c r="G48" i="65" s="1"/>
  <c r="J85" i="60"/>
  <c r="J85" i="65" s="1"/>
  <c r="D23" i="60"/>
  <c r="E23" i="60" s="1"/>
  <c r="K98" i="60"/>
  <c r="K98" i="65" s="1"/>
  <c r="K259" i="60"/>
  <c r="K259" i="65" s="1"/>
  <c r="I87" i="60"/>
  <c r="I87" i="65" s="1"/>
  <c r="I187" i="60"/>
  <c r="I187" i="65" s="1"/>
  <c r="G170" i="60"/>
  <c r="G170" i="65" s="1"/>
  <c r="J38" i="60"/>
  <c r="J38" i="65" s="1"/>
  <c r="H184" i="60"/>
  <c r="H184" i="65" s="1"/>
  <c r="J104" i="60"/>
  <c r="J104" i="65" s="1"/>
  <c r="E104" i="65" s="1"/>
  <c r="D252" i="60"/>
  <c r="J107" i="60"/>
  <c r="J107" i="65" s="1"/>
  <c r="J10" i="63" s="1"/>
  <c r="K181" i="60"/>
  <c r="K181" i="65" s="1"/>
  <c r="D99" i="60"/>
  <c r="E99" i="60" s="1"/>
  <c r="K168" i="60"/>
  <c r="K168" i="65" s="1"/>
  <c r="K33" i="60"/>
  <c r="K33" i="65" s="1"/>
  <c r="H212" i="60"/>
  <c r="H212" i="65" s="1"/>
  <c r="D136" i="60"/>
  <c r="H275" i="60"/>
  <c r="D246" i="60"/>
  <c r="I237" i="60"/>
  <c r="I237" i="65" s="1"/>
  <c r="E237" i="65" s="1"/>
  <c r="J264" i="60"/>
  <c r="J264" i="65" s="1"/>
  <c r="E264" i="65" s="1"/>
  <c r="G271" i="60"/>
  <c r="G271" i="65" s="1"/>
  <c r="I48" i="60"/>
  <c r="I48" i="65" s="1"/>
  <c r="G20" i="60"/>
  <c r="G20" i="65" s="1"/>
  <c r="D218" i="60"/>
  <c r="E218" i="60" s="1"/>
  <c r="G18" i="60"/>
  <c r="G18" i="65" s="1"/>
  <c r="G194" i="60"/>
  <c r="G194" i="65" s="1"/>
  <c r="E194" i="65" s="1"/>
  <c r="H227" i="60"/>
  <c r="H227" i="65" s="1"/>
  <c r="E227" i="65" s="1"/>
  <c r="J52" i="60"/>
  <c r="J52" i="65" s="1"/>
  <c r="E52" i="65" s="1"/>
  <c r="J193" i="60"/>
  <c r="J193" i="65" s="1"/>
  <c r="J86" i="60"/>
  <c r="J86" i="65" s="1"/>
  <c r="G229" i="60"/>
  <c r="G229" i="65" s="1"/>
  <c r="K202" i="60"/>
  <c r="K202" i="65" s="1"/>
  <c r="H154" i="60"/>
  <c r="H154" i="65" s="1"/>
  <c r="H41" i="60"/>
  <c r="H41" i="65" s="1"/>
  <c r="J26" i="60"/>
  <c r="J26" i="65" s="1"/>
  <c r="G21" i="60"/>
  <c r="G21" i="65" s="1"/>
  <c r="E21" i="65" s="1"/>
  <c r="H74" i="60"/>
  <c r="H74" i="65" s="1"/>
  <c r="E74" i="65" s="1"/>
  <c r="K210" i="60"/>
  <c r="K210" i="65" s="1"/>
  <c r="I113" i="60"/>
  <c r="I113" i="65" s="1"/>
  <c r="I11" i="63" s="1"/>
  <c r="J203" i="60"/>
  <c r="J203" i="65" s="1"/>
  <c r="I138" i="60"/>
  <c r="I138" i="65" s="1"/>
  <c r="G69" i="60"/>
  <c r="G69" i="65" s="1"/>
  <c r="G193" i="60"/>
  <c r="G193" i="65" s="1"/>
  <c r="I142" i="60"/>
  <c r="I142" i="65" s="1"/>
  <c r="E142" i="65" s="1"/>
  <c r="G122" i="60"/>
  <c r="G122" i="65" s="1"/>
  <c r="K262" i="60"/>
  <c r="K262" i="65" s="1"/>
  <c r="J206" i="60"/>
  <c r="J206" i="65" s="1"/>
  <c r="G258" i="60"/>
  <c r="G258" i="65" s="1"/>
  <c r="E258" i="65" s="1"/>
  <c r="K30" i="60"/>
  <c r="K30" i="65" s="1"/>
  <c r="G164" i="60"/>
  <c r="G164" i="65" s="1"/>
  <c r="G286" i="65" s="1"/>
  <c r="H241" i="60"/>
  <c r="H241" i="65" s="1"/>
  <c r="I261" i="60"/>
  <c r="I261" i="65" s="1"/>
  <c r="E261" i="65" s="1"/>
  <c r="I18" i="60"/>
  <c r="I18" i="65" s="1"/>
  <c r="D11" i="60"/>
  <c r="D62" i="60"/>
  <c r="G125" i="60"/>
  <c r="G125" i="65" s="1"/>
  <c r="E125" i="65" s="1"/>
  <c r="I120" i="60"/>
  <c r="I120" i="65" s="1"/>
  <c r="I28" i="60"/>
  <c r="I28" i="65" s="1"/>
  <c r="H73" i="60"/>
  <c r="H73" i="65" s="1"/>
  <c r="E73" i="65" s="1"/>
  <c r="J133" i="60"/>
  <c r="J133" i="65" s="1"/>
  <c r="K32" i="60"/>
  <c r="K32" i="65" s="1"/>
  <c r="J188" i="60"/>
  <c r="J188" i="65" s="1"/>
  <c r="K152" i="60"/>
  <c r="K152" i="65" s="1"/>
  <c r="I45" i="60"/>
  <c r="I45" i="65" s="1"/>
  <c r="J260" i="60"/>
  <c r="J260" i="65" s="1"/>
  <c r="H40" i="60"/>
  <c r="H40" i="65" s="1"/>
  <c r="E40" i="65" s="1"/>
  <c r="D156" i="60"/>
  <c r="H210" i="60"/>
  <c r="H210" i="65" s="1"/>
  <c r="H48" i="60"/>
  <c r="H48" i="65" s="1"/>
  <c r="J128" i="60"/>
  <c r="J128" i="65" s="1"/>
  <c r="E128" i="65" s="1"/>
  <c r="H121" i="60"/>
  <c r="H121" i="65" s="1"/>
  <c r="G259" i="60"/>
  <c r="G259" i="65" s="1"/>
  <c r="J76" i="60"/>
  <c r="J76" i="65" s="1"/>
  <c r="H52" i="60"/>
  <c r="H52" i="65" s="1"/>
  <c r="J32" i="60"/>
  <c r="J32" i="65" s="1"/>
  <c r="D254" i="60"/>
  <c r="E254" i="60" s="1"/>
  <c r="K24" i="60"/>
  <c r="K24" i="65" s="1"/>
  <c r="K136" i="60"/>
  <c r="K136" i="65" s="1"/>
  <c r="K283" i="65" s="1"/>
  <c r="K13" i="486" s="1"/>
  <c r="K41" i="486" s="1"/>
  <c r="H31" i="60"/>
  <c r="H31" i="65" s="1"/>
  <c r="H211" i="60"/>
  <c r="H211" i="65" s="1"/>
  <c r="D71" i="60"/>
  <c r="E71" i="60" s="1"/>
  <c r="D67" i="60"/>
  <c r="H25" i="60"/>
  <c r="H25" i="65" s="1"/>
  <c r="E25" i="65" s="1"/>
  <c r="H221" i="60"/>
  <c r="H221" i="65" s="1"/>
  <c r="G222" i="60"/>
  <c r="G222" i="65" s="1"/>
  <c r="J190" i="60"/>
  <c r="J190" i="65" s="1"/>
  <c r="D18" i="60"/>
  <c r="J37" i="60"/>
  <c r="J37" i="65" s="1"/>
  <c r="K258" i="60"/>
  <c r="K258" i="65" s="1"/>
  <c r="I33" i="60"/>
  <c r="I33" i="65" s="1"/>
  <c r="K254" i="60"/>
  <c r="K254" i="65" s="1"/>
  <c r="E254" i="65" s="1"/>
  <c r="K187" i="60"/>
  <c r="K187" i="65" s="1"/>
  <c r="E187" i="65" s="1"/>
  <c r="I260" i="60"/>
  <c r="I260" i="65" s="1"/>
  <c r="K39" i="60"/>
  <c r="K39" i="65" s="1"/>
  <c r="K282" i="65" s="1"/>
  <c r="K12" i="486" s="1"/>
  <c r="K40" i="486" s="1"/>
  <c r="D224" i="60"/>
  <c r="E224" i="60" s="1"/>
  <c r="I55" i="60"/>
  <c r="I55" i="65" s="1"/>
  <c r="K240" i="60"/>
  <c r="K240" i="65" s="1"/>
  <c r="H26" i="60"/>
  <c r="H26" i="65" s="1"/>
  <c r="G186" i="60"/>
  <c r="G186" i="65" s="1"/>
  <c r="K34" i="60"/>
  <c r="K34" i="65" s="1"/>
  <c r="I13" i="60"/>
  <c r="I13" i="65" s="1"/>
  <c r="D13" i="60"/>
  <c r="K274" i="60"/>
  <c r="K274" i="65" s="1"/>
  <c r="K289" i="65" s="1"/>
  <c r="H243" i="60"/>
  <c r="H243" i="65" s="1"/>
  <c r="D79" i="60"/>
  <c r="I156" i="60"/>
  <c r="I156" i="65" s="1"/>
  <c r="E156" i="65" s="1"/>
  <c r="D261" i="60"/>
  <c r="H260" i="60"/>
  <c r="H260" i="65" s="1"/>
  <c r="E260" i="65" s="1"/>
  <c r="D236" i="60"/>
  <c r="G81" i="60"/>
  <c r="G81" i="65" s="1"/>
  <c r="K229" i="60"/>
  <c r="K229" i="65" s="1"/>
  <c r="J66" i="60"/>
  <c r="J66" i="65" s="1"/>
  <c r="J25" i="60"/>
  <c r="J25" i="65" s="1"/>
  <c r="H195" i="60"/>
  <c r="H195" i="65" s="1"/>
  <c r="G211" i="60"/>
  <c r="G211" i="65" s="1"/>
  <c r="D121" i="60"/>
  <c r="E121" i="60" s="1"/>
  <c r="I141" i="60"/>
  <c r="I141" i="65" s="1"/>
  <c r="K272" i="60"/>
  <c r="K272" i="65" s="1"/>
  <c r="K55" i="63" s="1"/>
  <c r="J215" i="60"/>
  <c r="J215" i="65" s="1"/>
  <c r="E215" i="65" s="1"/>
  <c r="I133" i="60"/>
  <c r="I133" i="65" s="1"/>
  <c r="H98" i="60"/>
  <c r="H98" i="65" s="1"/>
  <c r="H45" i="60"/>
  <c r="H45" i="65" s="1"/>
  <c r="J189" i="60"/>
  <c r="J189" i="65" s="1"/>
  <c r="E189" i="65" s="1"/>
  <c r="H190" i="60"/>
  <c r="H190" i="65" s="1"/>
  <c r="D82" i="60"/>
  <c r="E82" i="60" s="1"/>
  <c r="H24" i="60"/>
  <c r="H24" i="65" s="1"/>
  <c r="H137" i="60"/>
  <c r="H137" i="65" s="1"/>
  <c r="J75" i="60"/>
  <c r="J75" i="65" s="1"/>
  <c r="H229" i="60"/>
  <c r="H229" i="65" s="1"/>
  <c r="E229" i="65" s="1"/>
  <c r="E29" i="65"/>
  <c r="E86" i="65"/>
  <c r="E179" i="65"/>
  <c r="E62" i="65"/>
  <c r="E96" i="65"/>
  <c r="E212" i="65"/>
  <c r="E244" i="65"/>
  <c r="J279" i="65"/>
  <c r="J9" i="486" s="1"/>
  <c r="J37" i="486" s="1"/>
  <c r="E162" i="65"/>
  <c r="E97" i="65"/>
  <c r="E238" i="65"/>
  <c r="G284" i="65"/>
  <c r="G14" i="486" s="1"/>
  <c r="E110" i="65"/>
  <c r="E80" i="65"/>
  <c r="E131" i="65"/>
  <c r="E105" i="65"/>
  <c r="E50" i="65"/>
  <c r="E262" i="65"/>
  <c r="E134" i="65"/>
  <c r="E12" i="65"/>
  <c r="E217" i="65"/>
  <c r="E252" i="65"/>
  <c r="E99" i="65"/>
  <c r="J21" i="63"/>
  <c r="J22" i="63" s="1"/>
  <c r="J49" i="63" s="1"/>
  <c r="E239" i="65"/>
  <c r="G280" i="65"/>
  <c r="G10" i="486" s="1"/>
  <c r="E127" i="65"/>
  <c r="H279" i="65"/>
  <c r="H9" i="486" s="1"/>
  <c r="H37" i="486" s="1"/>
  <c r="E181" i="65"/>
  <c r="E60" i="65"/>
  <c r="E68" i="65"/>
  <c r="E240" i="65"/>
  <c r="E22" i="65"/>
  <c r="E136" i="65"/>
  <c r="H284" i="65"/>
  <c r="H14" i="486" s="1"/>
  <c r="H42" i="486" s="1"/>
  <c r="E15" i="390"/>
  <c r="F4" i="390"/>
  <c r="E4" i="390"/>
  <c r="E83" i="65"/>
  <c r="E88" i="65"/>
  <c r="I21" i="63"/>
  <c r="E36" i="65"/>
  <c r="E123" i="65"/>
  <c r="E150" i="65"/>
  <c r="G9" i="486"/>
  <c r="E270" i="65"/>
  <c r="E191" i="65"/>
  <c r="E24" i="63"/>
  <c r="G56" i="63"/>
  <c r="E56" i="63" s="1"/>
  <c r="E273" i="65"/>
  <c r="E172" i="65"/>
  <c r="E195" i="65"/>
  <c r="D106" i="281"/>
  <c r="D160" i="281" s="1"/>
  <c r="G111" i="281"/>
  <c r="G159" i="281"/>
  <c r="E288" i="65"/>
  <c r="E248" i="65"/>
  <c r="E82" i="65"/>
  <c r="E87" i="65"/>
  <c r="E185" i="65"/>
  <c r="I109" i="281"/>
  <c r="I110" i="281"/>
  <c r="G50" i="63"/>
  <c r="E23" i="63"/>
  <c r="E233" i="65"/>
  <c r="J110" i="281"/>
  <c r="I279" i="65"/>
  <c r="I9" i="486" s="1"/>
  <c r="I37" i="486" s="1"/>
  <c r="E64" i="281"/>
  <c r="D118" i="281"/>
  <c r="E101" i="65"/>
  <c r="G55" i="63"/>
  <c r="E50" i="63"/>
  <c r="E112" i="65"/>
  <c r="G110" i="281"/>
  <c r="E104" i="281"/>
  <c r="H109" i="281"/>
  <c r="H111" i="281"/>
  <c r="H110" i="281"/>
  <c r="G289" i="65"/>
  <c r="E274" i="65"/>
  <c r="E41" i="65"/>
  <c r="E81" i="65"/>
  <c r="E105" i="281"/>
  <c r="D158" i="281"/>
  <c r="E267" i="65"/>
  <c r="I285" i="65" l="1"/>
  <c r="I15" i="486" s="1"/>
  <c r="I43" i="486" s="1"/>
  <c r="E236" i="60"/>
  <c r="E13" i="65"/>
  <c r="E48" i="65"/>
  <c r="I281" i="65"/>
  <c r="I11" i="486" s="1"/>
  <c r="I39" i="486" s="1"/>
  <c r="E122" i="65"/>
  <c r="K285" i="65"/>
  <c r="K15" i="486" s="1"/>
  <c r="K43" i="486" s="1"/>
  <c r="E170" i="65"/>
  <c r="E94" i="65"/>
  <c r="E259" i="65"/>
  <c r="H285" i="65"/>
  <c r="H15" i="486" s="1"/>
  <c r="H43" i="486" s="1"/>
  <c r="E79" i="65"/>
  <c r="E100" i="65"/>
  <c r="E93" i="65"/>
  <c r="E220" i="60"/>
  <c r="E224" i="65"/>
  <c r="E148" i="60"/>
  <c r="K281" i="65"/>
  <c r="K11" i="486" s="1"/>
  <c r="K39" i="486" s="1"/>
  <c r="E148" i="65"/>
  <c r="E19" i="65"/>
  <c r="E63" i="65"/>
  <c r="E90" i="65"/>
  <c r="E176" i="65"/>
  <c r="E77" i="65"/>
  <c r="E186" i="65"/>
  <c r="E156" i="60"/>
  <c r="J281" i="65"/>
  <c r="J11" i="486" s="1"/>
  <c r="J39" i="486" s="1"/>
  <c r="H281" i="65"/>
  <c r="H11" i="486" s="1"/>
  <c r="H39" i="486" s="1"/>
  <c r="E135" i="65"/>
  <c r="J286" i="65"/>
  <c r="J16" i="486" s="1"/>
  <c r="J44" i="486" s="1"/>
  <c r="J285" i="65"/>
  <c r="J15" i="486" s="1"/>
  <c r="J43" i="486" s="1"/>
  <c r="E101" i="60"/>
  <c r="E188" i="60"/>
  <c r="E60" i="60"/>
  <c r="E216" i="65"/>
  <c r="E97" i="60"/>
  <c r="E124" i="65"/>
  <c r="E246" i="60"/>
  <c r="E272" i="65"/>
  <c r="E55" i="63"/>
  <c r="E136" i="60"/>
  <c r="E53" i="65"/>
  <c r="E14" i="65"/>
  <c r="E34" i="65"/>
  <c r="E165" i="65"/>
  <c r="E39" i="65"/>
  <c r="E164" i="65"/>
  <c r="H283" i="65"/>
  <c r="H13" i="486" s="1"/>
  <c r="H41" i="486" s="1"/>
  <c r="E62" i="60"/>
  <c r="E20" i="65"/>
  <c r="E192" i="65"/>
  <c r="E30" i="65"/>
  <c r="E121" i="65"/>
  <c r="E206" i="65"/>
  <c r="E37" i="65"/>
  <c r="E143" i="65"/>
  <c r="E18" i="65"/>
  <c r="E193" i="65"/>
  <c r="G281" i="65"/>
  <c r="G11" i="486" s="1"/>
  <c r="I9" i="63"/>
  <c r="I12" i="63" s="1"/>
  <c r="I287" i="65"/>
  <c r="I17" i="486" s="1"/>
  <c r="I45" i="486" s="1"/>
  <c r="E221" i="60"/>
  <c r="E152" i="65"/>
  <c r="E19" i="60"/>
  <c r="E226" i="65"/>
  <c r="E137" i="65"/>
  <c r="E110" i="60"/>
  <c r="E203" i="60"/>
  <c r="E115" i="65"/>
  <c r="G285" i="65"/>
  <c r="E27" i="65"/>
  <c r="E151" i="65"/>
  <c r="E13" i="60"/>
  <c r="E11" i="60"/>
  <c r="K280" i="65"/>
  <c r="K10" i="486" s="1"/>
  <c r="K38" i="486" s="1"/>
  <c r="E38" i="65"/>
  <c r="G282" i="65"/>
  <c r="G12" i="486" s="1"/>
  <c r="E94" i="60"/>
  <c r="E73" i="60"/>
  <c r="E211" i="60"/>
  <c r="E232" i="65"/>
  <c r="E139" i="65"/>
  <c r="E190" i="60"/>
  <c r="E77" i="60"/>
  <c r="E27" i="60"/>
  <c r="J280" i="65"/>
  <c r="J10" i="486" s="1"/>
  <c r="J38" i="486" s="1"/>
  <c r="E131" i="60"/>
  <c r="H280" i="65"/>
  <c r="H10" i="486" s="1"/>
  <c r="H38" i="486" s="1"/>
  <c r="E238" i="60"/>
  <c r="E24" i="60"/>
  <c r="E222" i="65"/>
  <c r="E32" i="60"/>
  <c r="E242" i="60"/>
  <c r="E237" i="60"/>
  <c r="E204" i="65"/>
  <c r="E197" i="60"/>
  <c r="E271" i="65"/>
  <c r="G54" i="63"/>
  <c r="E54" i="63" s="1"/>
  <c r="I19" i="486"/>
  <c r="I47" i="486" s="1"/>
  <c r="I320" i="65"/>
  <c r="I322" i="65"/>
  <c r="E46" i="60"/>
  <c r="E193" i="60"/>
  <c r="E268" i="60"/>
  <c r="E49" i="65"/>
  <c r="E42" i="65"/>
  <c r="E191" i="60"/>
  <c r="E29" i="60"/>
  <c r="E244" i="60"/>
  <c r="E222" i="60"/>
  <c r="E236" i="65"/>
  <c r="E89" i="60"/>
  <c r="E217" i="60"/>
  <c r="E154" i="60"/>
  <c r="E95" i="60"/>
  <c r="E104" i="60"/>
  <c r="E96" i="60"/>
  <c r="E53" i="60"/>
  <c r="E49" i="60"/>
  <c r="E184" i="60"/>
  <c r="E70" i="60"/>
  <c r="E100" i="60"/>
  <c r="E26" i="60"/>
  <c r="I280" i="65"/>
  <c r="I10" i="486" s="1"/>
  <c r="I38" i="486" s="1"/>
  <c r="H21" i="63"/>
  <c r="E194" i="60"/>
  <c r="E90" i="60"/>
  <c r="E80" i="60"/>
  <c r="E206" i="60"/>
  <c r="E45" i="65"/>
  <c r="E264" i="60"/>
  <c r="E26" i="65"/>
  <c r="E169" i="65"/>
  <c r="E78" i="65"/>
  <c r="E271" i="60"/>
  <c r="E240" i="60"/>
  <c r="E42" i="60"/>
  <c r="E41" i="60"/>
  <c r="E15" i="60"/>
  <c r="G10" i="63"/>
  <c r="E10" i="63" s="1"/>
  <c r="E107" i="65"/>
  <c r="E267" i="60"/>
  <c r="E113" i="60"/>
  <c r="E243" i="65"/>
  <c r="E186" i="60"/>
  <c r="E248" i="60"/>
  <c r="E50" i="60"/>
  <c r="E112" i="60"/>
  <c r="E213" i="60"/>
  <c r="E93" i="60"/>
  <c r="E32" i="65"/>
  <c r="H19" i="486"/>
  <c r="H47" i="486" s="1"/>
  <c r="H320" i="65"/>
  <c r="H322" i="65"/>
  <c r="E153" i="60"/>
  <c r="E47" i="65"/>
  <c r="E20" i="60"/>
  <c r="E48" i="60"/>
  <c r="E262" i="60"/>
  <c r="E67" i="60"/>
  <c r="E189" i="60"/>
  <c r="E25" i="60"/>
  <c r="E215" i="60"/>
  <c r="E253" i="60"/>
  <c r="E147" i="60"/>
  <c r="E107" i="60"/>
  <c r="E259" i="60"/>
  <c r="E115" i="60"/>
  <c r="G21" i="63"/>
  <c r="E134" i="60"/>
  <c r="E187" i="60"/>
  <c r="E195" i="60"/>
  <c r="E69" i="65"/>
  <c r="E75" i="60"/>
  <c r="E192" i="60"/>
  <c r="E31" i="60"/>
  <c r="E221" i="65"/>
  <c r="E30" i="60"/>
  <c r="E149" i="60"/>
  <c r="E274" i="60"/>
  <c r="E261" i="60"/>
  <c r="E141" i="60"/>
  <c r="E113" i="65"/>
  <c r="E12" i="60"/>
  <c r="E146" i="65"/>
  <c r="E14" i="60"/>
  <c r="E255" i="65"/>
  <c r="E79" i="60"/>
  <c r="E252" i="60"/>
  <c r="E105" i="60"/>
  <c r="E143" i="60"/>
  <c r="E61" i="60"/>
  <c r="E89" i="65"/>
  <c r="E255" i="60"/>
  <c r="E67" i="65"/>
  <c r="E51" i="65"/>
  <c r="J287" i="65"/>
  <c r="J17" i="486" s="1"/>
  <c r="J45" i="486" s="1"/>
  <c r="J9" i="63"/>
  <c r="J12" i="63" s="1"/>
  <c r="E72" i="60"/>
  <c r="E258" i="60"/>
  <c r="E24" i="65"/>
  <c r="E55" i="60"/>
  <c r="J19" i="486"/>
  <c r="J47" i="486" s="1"/>
  <c r="J320" i="65"/>
  <c r="J322" i="65"/>
  <c r="E223" i="65"/>
  <c r="E78" i="60"/>
  <c r="E137" i="60"/>
  <c r="E232" i="60"/>
  <c r="E149" i="65"/>
  <c r="E161" i="65"/>
  <c r="E212" i="60"/>
  <c r="E47" i="60"/>
  <c r="E22" i="60"/>
  <c r="E120" i="65"/>
  <c r="E21" i="60"/>
  <c r="G9" i="63"/>
  <c r="G287" i="65"/>
  <c r="E55" i="65"/>
  <c r="E190" i="65"/>
  <c r="E51" i="60"/>
  <c r="H282" i="65"/>
  <c r="H12" i="486" s="1"/>
  <c r="H40" i="486" s="1"/>
  <c r="H286" i="65"/>
  <c r="H16" i="486" s="1"/>
  <c r="H44" i="486" s="1"/>
  <c r="E260" i="60"/>
  <c r="E211" i="65"/>
  <c r="E68" i="60"/>
  <c r="K9" i="63"/>
  <c r="K12" i="63" s="1"/>
  <c r="K287" i="65"/>
  <c r="K17" i="486" s="1"/>
  <c r="K45" i="486" s="1"/>
  <c r="E231" i="65"/>
  <c r="E63" i="60"/>
  <c r="E243" i="60"/>
  <c r="E138" i="65"/>
  <c r="E154" i="65"/>
  <c r="E233" i="60"/>
  <c r="E223" i="60"/>
  <c r="E270" i="60"/>
  <c r="E45" i="60"/>
  <c r="E205" i="65"/>
  <c r="E216" i="60"/>
  <c r="E52" i="60"/>
  <c r="E69" i="60"/>
  <c r="K320" i="65"/>
  <c r="K19" i="486"/>
  <c r="K47" i="486" s="1"/>
  <c r="K322" i="65"/>
  <c r="E18" i="60"/>
  <c r="E11" i="63"/>
  <c r="E85" i="65"/>
  <c r="E84" i="65"/>
  <c r="E205" i="60"/>
  <c r="E230" i="65"/>
  <c r="J282" i="65"/>
  <c r="J12" i="486" s="1"/>
  <c r="J40" i="486" s="1"/>
  <c r="E75" i="65"/>
  <c r="H9" i="63"/>
  <c r="H12" i="63" s="1"/>
  <c r="H287" i="65"/>
  <c r="H17" i="486" s="1"/>
  <c r="H45" i="486" s="1"/>
  <c r="E188" i="65"/>
  <c r="E142" i="60"/>
  <c r="K279" i="65"/>
  <c r="K9" i="486" s="1"/>
  <c r="K37" i="486" s="1"/>
  <c r="E185" i="60"/>
  <c r="G283" i="65"/>
  <c r="G13" i="486" s="1"/>
  <c r="E74" i="60"/>
  <c r="E283" i="65"/>
  <c r="J48" i="63"/>
  <c r="E280" i="65"/>
  <c r="E284" i="65"/>
  <c r="G38" i="486"/>
  <c r="E10" i="486"/>
  <c r="G15" i="486"/>
  <c r="E285" i="65"/>
  <c r="E279" i="65"/>
  <c r="I48" i="63"/>
  <c r="I22" i="63"/>
  <c r="J37" i="63"/>
  <c r="D107" i="281"/>
  <c r="D111" i="281" s="1"/>
  <c r="D159" i="281"/>
  <c r="E106" i="281"/>
  <c r="G37" i="486"/>
  <c r="E37" i="486" s="1"/>
  <c r="E9" i="486"/>
  <c r="K48" i="63"/>
  <c r="K22" i="63"/>
  <c r="K49" i="63" s="1"/>
  <c r="I44" i="63"/>
  <c r="I8" i="485"/>
  <c r="I35" i="63"/>
  <c r="I36" i="63" s="1"/>
  <c r="I52" i="63" s="1"/>
  <c r="G42" i="486"/>
  <c r="E42" i="486" s="1"/>
  <c r="E14" i="486"/>
  <c r="G322" i="65"/>
  <c r="E322" i="65" s="1"/>
  <c r="G320" i="65"/>
  <c r="E289" i="65"/>
  <c r="G19" i="486"/>
  <c r="E281" i="65"/>
  <c r="E21" i="63"/>
  <c r="G39" i="486"/>
  <c r="E39" i="486" s="1"/>
  <c r="E11" i="486"/>
  <c r="G41" i="486"/>
  <c r="E41" i="486" s="1"/>
  <c r="E13" i="486"/>
  <c r="G16" i="486"/>
  <c r="G46" i="486"/>
  <c r="E46" i="486" s="1"/>
  <c r="E18" i="486"/>
  <c r="G40" i="486"/>
  <c r="D3" i="390"/>
  <c r="E282" i="65" l="1"/>
  <c r="E286" i="65"/>
  <c r="D4" i="390"/>
  <c r="J17" i="63"/>
  <c r="J330" i="65"/>
  <c r="J332" i="65" s="1"/>
  <c r="E12" i="486"/>
  <c r="J44" i="63"/>
  <c r="J8" i="485"/>
  <c r="J35" i="63"/>
  <c r="J36" i="63" s="1"/>
  <c r="J52" i="63" s="1"/>
  <c r="J57" i="63" s="1"/>
  <c r="H48" i="63"/>
  <c r="H22" i="63"/>
  <c r="I17" i="63"/>
  <c r="I330" i="65"/>
  <c r="I332" i="65" s="1"/>
  <c r="H8" i="485"/>
  <c r="H44" i="63"/>
  <c r="H35" i="63"/>
  <c r="H36" i="63" s="1"/>
  <c r="H52" i="63" s="1"/>
  <c r="K8" i="485"/>
  <c r="K35" i="63"/>
  <c r="K36" i="63" s="1"/>
  <c r="K52" i="63" s="1"/>
  <c r="K57" i="63" s="1"/>
  <c r="K44" i="63"/>
  <c r="K17" i="63"/>
  <c r="K330" i="65"/>
  <c r="K332" i="65" s="1"/>
  <c r="E287" i="65"/>
  <c r="G17" i="486"/>
  <c r="E40" i="486"/>
  <c r="E38" i="486"/>
  <c r="G12" i="63"/>
  <c r="E9" i="63"/>
  <c r="G48" i="63"/>
  <c r="E48" i="63" s="1"/>
  <c r="G22" i="63"/>
  <c r="H17" i="63"/>
  <c r="H330" i="65"/>
  <c r="H332" i="65" s="1"/>
  <c r="J38" i="63"/>
  <c r="G43" i="486"/>
  <c r="E43" i="486" s="1"/>
  <c r="E15" i="486"/>
  <c r="G47" i="486"/>
  <c r="E47" i="486" s="1"/>
  <c r="E19" i="486"/>
  <c r="E22" i="63"/>
  <c r="I49" i="63"/>
  <c r="D109" i="281"/>
  <c r="E107" i="281"/>
  <c r="D110" i="281"/>
  <c r="I37" i="63"/>
  <c r="I38" i="63" s="1"/>
  <c r="E320" i="65"/>
  <c r="G17" i="63"/>
  <c r="G330" i="65"/>
  <c r="G44" i="486"/>
  <c r="E44" i="486" s="1"/>
  <c r="E16" i="486"/>
  <c r="K37" i="63"/>
  <c r="I3" i="390"/>
  <c r="K59" i="63" l="1"/>
  <c r="K38" i="63"/>
  <c r="J59" i="63"/>
  <c r="E12" i="63"/>
  <c r="G35" i="63"/>
  <c r="G8" i="485"/>
  <c r="E8" i="485" s="1"/>
  <c r="G44" i="63"/>
  <c r="E44" i="63" s="1"/>
  <c r="G45" i="486"/>
  <c r="E45" i="486" s="1"/>
  <c r="E17" i="486"/>
  <c r="H61" i="63"/>
  <c r="H70" i="63"/>
  <c r="H12" i="485"/>
  <c r="H18" i="63"/>
  <c r="G37" i="63"/>
  <c r="E37" i="63" s="1"/>
  <c r="G49" i="63"/>
  <c r="K61" i="63"/>
  <c r="K62" i="63" s="1"/>
  <c r="K70" i="63"/>
  <c r="K12" i="485"/>
  <c r="K18" i="63"/>
  <c r="K40" i="63" s="1"/>
  <c r="I70" i="63"/>
  <c r="I12" i="485"/>
  <c r="I61" i="63"/>
  <c r="I18" i="63"/>
  <c r="J70" i="63"/>
  <c r="J12" i="485"/>
  <c r="J18" i="63"/>
  <c r="J40" i="63" s="1"/>
  <c r="J61" i="63"/>
  <c r="J62" i="63" s="1"/>
  <c r="I40" i="63"/>
  <c r="E49" i="63"/>
  <c r="H49" i="63"/>
  <c r="H57" i="63" s="1"/>
  <c r="H59" i="63" s="1"/>
  <c r="H62" i="63" s="1"/>
  <c r="H22" i="485" s="1"/>
  <c r="H37" i="63"/>
  <c r="H38" i="63" s="1"/>
  <c r="I57" i="63"/>
  <c r="I59" i="63" s="1"/>
  <c r="I4" i="390"/>
  <c r="G332" i="65"/>
  <c r="E332" i="65" s="1"/>
  <c r="E330" i="65"/>
  <c r="G61" i="63"/>
  <c r="G70" i="63"/>
  <c r="E70" i="63" s="1"/>
  <c r="G12" i="485"/>
  <c r="E17" i="63"/>
  <c r="G18" i="63"/>
  <c r="G3" i="390"/>
  <c r="K22" i="485" l="1"/>
  <c r="K64" i="63"/>
  <c r="K21" i="485" s="1"/>
  <c r="J22" i="485"/>
  <c r="J64" i="63"/>
  <c r="J21" i="485" s="1"/>
  <c r="J27" i="485" s="1"/>
  <c r="I13" i="485"/>
  <c r="I15" i="485" s="1"/>
  <c r="I23" i="485"/>
  <c r="I36" i="485" s="1"/>
  <c r="I37" i="485" s="1"/>
  <c r="I39" i="485" s="1"/>
  <c r="H64" i="63"/>
  <c r="H21" i="485" s="1"/>
  <c r="H27" i="485" s="1"/>
  <c r="K25" i="63"/>
  <c r="K26" i="63" s="1"/>
  <c r="K28" i="63" s="1"/>
  <c r="K68" i="63"/>
  <c r="K71" i="63" s="1"/>
  <c r="K13" i="485"/>
  <c r="K15" i="485" s="1"/>
  <c r="K23" i="485"/>
  <c r="K36" i="485" s="1"/>
  <c r="K37" i="485" s="1"/>
  <c r="J23" i="485"/>
  <c r="J36" i="485" s="1"/>
  <c r="J37" i="485" s="1"/>
  <c r="J13" i="485"/>
  <c r="J15" i="485" s="1"/>
  <c r="H68" i="63"/>
  <c r="H71" i="63" s="1"/>
  <c r="H25" i="63"/>
  <c r="H26" i="63" s="1"/>
  <c r="H28" i="63" s="1"/>
  <c r="H40" i="63"/>
  <c r="H23" i="485"/>
  <c r="H36" i="485" s="1"/>
  <c r="H37" i="485" s="1"/>
  <c r="H13" i="485"/>
  <c r="H15" i="485" s="1"/>
  <c r="J68" i="63"/>
  <c r="J71" i="63" s="1"/>
  <c r="J25" i="63"/>
  <c r="J26" i="63" s="1"/>
  <c r="J28" i="63" s="1"/>
  <c r="I62" i="63"/>
  <c r="I22" i="485" s="1"/>
  <c r="I24" i="485" s="1"/>
  <c r="I17" i="485" s="1"/>
  <c r="I18" i="485" s="1"/>
  <c r="I88" i="63" s="1"/>
  <c r="G36" i="63"/>
  <c r="E35" i="63"/>
  <c r="I25" i="63"/>
  <c r="I26" i="63" s="1"/>
  <c r="I28" i="63" s="1"/>
  <c r="I68" i="63"/>
  <c r="I71" i="63" s="1"/>
  <c r="G4" i="390"/>
  <c r="G25" i="63"/>
  <c r="E18" i="63"/>
  <c r="G68" i="63"/>
  <c r="G23" i="485"/>
  <c r="G13" i="485"/>
  <c r="E12" i="485"/>
  <c r="K26" i="485"/>
  <c r="K27" i="485"/>
  <c r="H45" i="63" l="1"/>
  <c r="H30" i="63"/>
  <c r="H75" i="63"/>
  <c r="H76" i="63" s="1"/>
  <c r="H78" i="63" s="1"/>
  <c r="H79" i="63" s="1"/>
  <c r="G38" i="63"/>
  <c r="G52" i="63"/>
  <c r="E36" i="63"/>
  <c r="I87" i="63"/>
  <c r="J24" i="485"/>
  <c r="J26" i="485"/>
  <c r="I64" i="63"/>
  <c r="I21" i="485" s="1"/>
  <c r="I27" i="485" s="1"/>
  <c r="H24" i="485"/>
  <c r="J75" i="63"/>
  <c r="J76" i="63" s="1"/>
  <c r="J78" i="63" s="1"/>
  <c r="J79" i="63" s="1"/>
  <c r="J45" i="63"/>
  <c r="J30" i="63"/>
  <c r="H26" i="485"/>
  <c r="I29" i="485"/>
  <c r="I30" i="485" s="1"/>
  <c r="I45" i="63"/>
  <c r="I30" i="63"/>
  <c r="I75" i="63"/>
  <c r="I76" i="63" s="1"/>
  <c r="I78" i="63" s="1"/>
  <c r="I79" i="63" s="1"/>
  <c r="K75" i="63"/>
  <c r="K76" i="63" s="1"/>
  <c r="K78" i="63" s="1"/>
  <c r="K79" i="63" s="1"/>
  <c r="K30" i="63"/>
  <c r="K45" i="63"/>
  <c r="K24" i="485"/>
  <c r="I40" i="485"/>
  <c r="I85" i="63" s="1"/>
  <c r="I84" i="63"/>
  <c r="E13" i="485"/>
  <c r="G15" i="485"/>
  <c r="G71" i="63"/>
  <c r="E68" i="63"/>
  <c r="G36" i="485"/>
  <c r="E23" i="485"/>
  <c r="E25" i="63"/>
  <c r="G26" i="63"/>
  <c r="K29" i="485" l="1"/>
  <c r="K30" i="485" s="1"/>
  <c r="K17" i="485"/>
  <c r="K39" i="485"/>
  <c r="J81" i="63"/>
  <c r="J82" i="63" s="1"/>
  <c r="J31" i="63"/>
  <c r="E38" i="63"/>
  <c r="G40" i="63"/>
  <c r="H31" i="63"/>
  <c r="H81" i="63"/>
  <c r="H82" i="63" s="1"/>
  <c r="E52" i="63"/>
  <c r="G57" i="63"/>
  <c r="H29" i="485"/>
  <c r="H30" i="485" s="1"/>
  <c r="H39" i="485"/>
  <c r="H17" i="485"/>
  <c r="I26" i="485"/>
  <c r="K81" i="63"/>
  <c r="K82" i="63" s="1"/>
  <c r="K31" i="63"/>
  <c r="I31" i="63"/>
  <c r="I81" i="63"/>
  <c r="I82" i="63" s="1"/>
  <c r="J29" i="485"/>
  <c r="J30" i="485" s="1"/>
  <c r="J39" i="485"/>
  <c r="J17" i="485"/>
  <c r="E26" i="63"/>
  <c r="G28" i="63"/>
  <c r="E36" i="485"/>
  <c r="G37" i="485"/>
  <c r="H40" i="485" l="1"/>
  <c r="H85" i="63" s="1"/>
  <c r="H84" i="63"/>
  <c r="E57" i="63"/>
  <c r="G59" i="63"/>
  <c r="K84" i="63"/>
  <c r="K40" i="485"/>
  <c r="K85" i="63" s="1"/>
  <c r="J18" i="485"/>
  <c r="J88" i="63" s="1"/>
  <c r="J87" i="63"/>
  <c r="K18" i="485"/>
  <c r="K88" i="63" s="1"/>
  <c r="K87" i="63"/>
  <c r="H18" i="485"/>
  <c r="H88" i="63" s="1"/>
  <c r="H87" i="63"/>
  <c r="J40" i="485"/>
  <c r="J85" i="63" s="1"/>
  <c r="J84" i="63"/>
  <c r="E37" i="485"/>
  <c r="G45" i="63"/>
  <c r="E45" i="63" s="1"/>
  <c r="G30" i="63"/>
  <c r="G75" i="63"/>
  <c r="E59" i="63" l="1"/>
  <c r="G62" i="63"/>
  <c r="G76" i="63"/>
  <c r="E75" i="63"/>
  <c r="G81" i="63"/>
  <c r="G82" i="63" s="1"/>
  <c r="G31" i="63"/>
  <c r="E62" i="63" l="1"/>
  <c r="G22" i="485"/>
  <c r="G64" i="63"/>
  <c r="G78" i="63"/>
  <c r="G79" i="63" s="1"/>
  <c r="E76" i="63"/>
  <c r="G24" i="485" l="1"/>
  <c r="E22" i="485"/>
  <c r="E64" i="63"/>
  <c r="G21" i="485"/>
  <c r="H3" i="390"/>
  <c r="H4" i="390" l="1"/>
  <c r="G27" i="485"/>
  <c r="G26" i="485"/>
  <c r="E21" i="485"/>
  <c r="E24" i="485"/>
  <c r="G29" i="485"/>
  <c r="G30" i="485" s="1"/>
  <c r="G17" i="485"/>
  <c r="G39" i="485"/>
  <c r="G40" i="485" l="1"/>
  <c r="G85" i="63" s="1"/>
  <c r="G84" i="63"/>
  <c r="G18" i="485"/>
  <c r="G88" i="63" s="1"/>
  <c r="G87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<sst xmlns="http://schemas.openxmlformats.org/spreadsheetml/2006/main" count="813" uniqueCount="449">
  <si>
    <t>Table of Contents</t>
  </si>
  <si>
    <t>Line No.</t>
  </si>
  <si>
    <t>Worksheet</t>
  </si>
  <si>
    <t>Link</t>
  </si>
  <si>
    <t>Schedule No.</t>
  </si>
  <si>
    <t>Schedule Description</t>
  </si>
  <si>
    <t>Schedule Full Description (includes method)</t>
  </si>
  <si>
    <t>Filing Package</t>
  </si>
  <si>
    <t>Contents</t>
  </si>
  <si>
    <t>Input-Accounts</t>
  </si>
  <si>
    <t>Account Balances and Allocation Methods</t>
  </si>
  <si>
    <t xml:space="preserve"> </t>
  </si>
  <si>
    <t>General Inputs</t>
  </si>
  <si>
    <t>GrandTotal</t>
  </si>
  <si>
    <t>Cost of Service Allocation Study Detail by Account</t>
  </si>
  <si>
    <t>Input-Func_Class</t>
  </si>
  <si>
    <t>Summary</t>
  </si>
  <si>
    <t>Summary of Cost of Service and Rate of Return Under Present and Proposed Rates</t>
  </si>
  <si>
    <t>Input-Ext Allocators</t>
  </si>
  <si>
    <t>Rate Spread</t>
  </si>
  <si>
    <t>Class Revenue Apportionment</t>
  </si>
  <si>
    <t>Internal Alloc</t>
  </si>
  <si>
    <t>Functionalization</t>
  </si>
  <si>
    <t>UnitCost</t>
  </si>
  <si>
    <t>Functionalized and Classified Rate Base and Revenue Requirement, and Unit Costs by Customer Class</t>
  </si>
  <si>
    <t>Classification</t>
  </si>
  <si>
    <t>Dist_Dem</t>
  </si>
  <si>
    <t>Dist_Cust</t>
  </si>
  <si>
    <t>CustAccts_Cust</t>
  </si>
  <si>
    <t>Gas_Comm</t>
  </si>
  <si>
    <t>Template</t>
  </si>
  <si>
    <t>DemandTotal</t>
  </si>
  <si>
    <t>CommodityTotal</t>
  </si>
  <si>
    <t>CustomerTotal</t>
  </si>
  <si>
    <t>Requried Internals</t>
  </si>
  <si>
    <t>INPUTS</t>
  </si>
  <si>
    <t>Error Check</t>
  </si>
  <si>
    <t>Heading 1</t>
  </si>
  <si>
    <t>COLUMBIA GAS OF KENTUCKY, INC.</t>
  </si>
  <si>
    <t>Heading 2</t>
  </si>
  <si>
    <t>Heading 3</t>
  </si>
  <si>
    <t>FORECASTED PERIOD 12/31/2026 TO 12/31/2027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</si>
  <si>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</si>
  <si>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</si>
  <si>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</si>
  <si>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</si>
  <si>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</si>
  <si>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</si>
  <si>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</si>
  <si>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</si>
  <si>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</si>
  <si>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</si>
  <si>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</si>
  <si>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</si>
  <si>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</si>
  <si>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</si>
  <si>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Distribution</t>
  </si>
  <si>
    <t>On Site</t>
  </si>
  <si>
    <t>Cust Accts</t>
  </si>
  <si>
    <t>Gas Costs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</si>
  <si>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</si>
  <si>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</si>
  <si>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</si>
  <si>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</si>
  <si>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</si>
  <si>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</si>
  <si>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</si>
  <si>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</si>
  <si>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</si>
  <si>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</si>
  <si>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</si>
  <si>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</si>
  <si>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</si>
  <si>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</si>
  <si>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</si>
  <si>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</si>
  <si>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Class 16</t>
  </si>
  <si>
    <t>Class 17</t>
  </si>
  <si>
    <t>Class 18</t>
  </si>
  <si>
    <t>Class 19</t>
  </si>
  <si>
    <t>Class 20</t>
  </si>
  <si>
    <t>Names Of Classes</t>
  </si>
  <si>
    <t>GS-RESIDENTIAL</t>
  </si>
  <si>
    <t>GS-OTHER</t>
  </si>
  <si>
    <t>IUS</t>
  </si>
  <si>
    <t>DS-ML</t>
  </si>
  <si>
    <t>DS/IS</t>
  </si>
  <si>
    <t>Total Return on Ratebase</t>
  </si>
  <si>
    <t>RoR by Function</t>
  </si>
  <si>
    <t>Revenue Gross-up Factors</t>
  </si>
  <si>
    <t>Factor</t>
  </si>
  <si>
    <t>Actual Gross-Up</t>
  </si>
  <si>
    <t>Gross-up Federal Income Tax</t>
  </si>
  <si>
    <t>Gross-up State Utility Tax</t>
  </si>
  <si>
    <t>Gross-up Bad Debts</t>
  </si>
  <si>
    <t>Gross-up Annual Filing Fee</t>
  </si>
  <si>
    <t>Deficiency</t>
  </si>
  <si>
    <t>Error Check Limitation</t>
  </si>
  <si>
    <t>TY Billing Determinant Totals</t>
  </si>
  <si>
    <t>Design Peak Day</t>
  </si>
  <si>
    <t>All Volumes</t>
  </si>
  <si>
    <t>Customer Count</t>
  </si>
  <si>
    <t>Model Run Scenarios</t>
  </si>
  <si>
    <t>Heading Description</t>
  </si>
  <si>
    <t>Customer-Demand</t>
  </si>
  <si>
    <t>Customer-Demand Method (Zero-Intercept)</t>
  </si>
  <si>
    <t>Demand-Commodity</t>
  </si>
  <si>
    <t>Average Study</t>
  </si>
  <si>
    <t>Average of Customer-Demand and Demand-Commodity Methods</t>
  </si>
  <si>
    <t>Current Selection:</t>
  </si>
  <si>
    <t>Functional Allocation Factors</t>
  </si>
  <si>
    <t>Total</t>
  </si>
  <si>
    <t>Classification Allocation Factors</t>
  </si>
  <si>
    <t>Demand</t>
  </si>
  <si>
    <t>Commodity</t>
  </si>
  <si>
    <t>Customer</t>
  </si>
  <si>
    <t>DEMAND</t>
  </si>
  <si>
    <t>CUSTOMER</t>
  </si>
  <si>
    <t>ZERO_INTERCEPT</t>
  </si>
  <si>
    <t>AVGERAGE STUDY</t>
  </si>
  <si>
    <t>Possible Functional Classifications</t>
  </si>
  <si>
    <t>OnSite_Dem</t>
  </si>
  <si>
    <t>CustAccts_Dem</t>
  </si>
  <si>
    <t>Gas_Dem</t>
  </si>
  <si>
    <t>External Class Allocation Factors</t>
  </si>
  <si>
    <t>DEMAND EXTERNAL ALLOCATORS</t>
  </si>
  <si>
    <t>DESIGN DAY EXCL DS-ML</t>
  </si>
  <si>
    <t>DESIGN DAY</t>
  </si>
  <si>
    <t>DESIGN DAY EXCL INTERR DEMAND</t>
  </si>
  <si>
    <t>THROUGHPUT EXCL DS-ML</t>
  </si>
  <si>
    <t>DEMAND_COMMODITY</t>
  </si>
  <si>
    <t>AVG_DESIGN DAY_DEM-COMM_DEMAND</t>
  </si>
  <si>
    <t>CUSTOMER EXTERNAL ALLOCATORS</t>
  </si>
  <si>
    <t>CUSTOMERS</t>
  </si>
  <si>
    <t>CUSTOMERS EXCL DS-ML</t>
  </si>
  <si>
    <t>METERS_ACCT 381</t>
  </si>
  <si>
    <t>IND_M&amp;R_ACCT 385</t>
  </si>
  <si>
    <t>SERVICES_ACCT 380</t>
  </si>
  <si>
    <t>UNCOLLECTIBLES</t>
  </si>
  <si>
    <t>DS-ML_DIRECT</t>
  </si>
  <si>
    <t>COMMODITY EXTERNAL ALLOCATORS</t>
  </si>
  <si>
    <t>TOTAL_REVENUE</t>
  </si>
  <si>
    <t>REVENUE_GAS SERVICE</t>
  </si>
  <si>
    <t>REVENUE_TRANSPORT</t>
  </si>
  <si>
    <t>GAS_COST</t>
  </si>
  <si>
    <t>NON-GAS COST _REVENUE_SALES</t>
  </si>
  <si>
    <t>THROUGHPUT</t>
  </si>
  <si>
    <t>TRACKERS</t>
  </si>
  <si>
    <t>Choice of Inputs:</t>
  </si>
  <si>
    <t>HTY</t>
  </si>
  <si>
    <t>Demand Allocation</t>
  </si>
  <si>
    <t>Customer Allocation</t>
  </si>
  <si>
    <t>Run Model for:</t>
  </si>
  <si>
    <t>From Datasheet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</si>
  <si>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</si>
  <si>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</si>
  <si>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</si>
  <si>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</si>
  <si>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</si>
  <si>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</si>
  <si>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</si>
  <si>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</si>
  <si>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</si>
  <si>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</si>
  <si>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</si>
  <si>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</si>
  <si>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</si>
  <si>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</si>
  <si>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</si>
  <si>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</si>
  <si>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INT_DISTPT_SUBTOTAL</t>
  </si>
  <si>
    <t>Misc. Intangible Plant - Plant Related</t>
  </si>
  <si>
    <t>MISC INTANGIBLE PLANT-OTHER SOFTWARE</t>
  </si>
  <si>
    <t>MISC INTANGIBLE PLANT-CLOUD SOFTWARE</t>
  </si>
  <si>
    <t>Distribution Plant</t>
  </si>
  <si>
    <t>LAND-CITY GATE &amp; MAIN LINE IND. M &amp; R</t>
  </si>
  <si>
    <t>DISTRIBUTION</t>
  </si>
  <si>
    <t>LAND-OTHER DISTRIBUTION SYSTEMS</t>
  </si>
  <si>
    <t>RIGHTS OF WAY</t>
  </si>
  <si>
    <t>STRUCTURES &amp; IMPROVEMENTS</t>
  </si>
  <si>
    <t>STRUC &amp; IMPROV-REGULATING - DS-ML DIRECT ASSIGNMENT</t>
  </si>
  <si>
    <t>STRUC &amp; IMPROV-DISTR. IND. M &amp; R</t>
  </si>
  <si>
    <t>ON SITE</t>
  </si>
  <si>
    <t>STRUC &amp; IMPROV-OTHER DISTR. SYSTEMS</t>
  </si>
  <si>
    <t>STRUC &amp; IMPROV-OTHER DISTR SYS-ILP</t>
  </si>
  <si>
    <t>STRUC &amp; IMPROV-COMMUNICATIONS</t>
  </si>
  <si>
    <t>MAINS (Less SMRP)</t>
  </si>
  <si>
    <t>MAINS - DS-ML DIRECT ASSIGNMENT</t>
  </si>
  <si>
    <t>M &amp; R STATION EQUIP-REG (LESS SMRP)</t>
  </si>
  <si>
    <t>M &amp; R STA EQUIP-GENERAL-REGULATING - DS-ML DIRECT ASSIGNMENT</t>
  </si>
  <si>
    <t>M &amp; R STA EQUIP REG FMV</t>
  </si>
  <si>
    <t>M &amp; R STA EQUIP-CITY GATE CHECK STA</t>
  </si>
  <si>
    <t>SERVICES (Less SMRP)</t>
  </si>
  <si>
    <t>METERS</t>
  </si>
  <si>
    <t>METERS - AMI</t>
  </si>
  <si>
    <t>METER INSTALLATIONS (Less SMRP)</t>
  </si>
  <si>
    <t>HOUSE REGULATORS (Less SMRP)</t>
  </si>
  <si>
    <t>HOUSE REGULATOR INSTALLATIONS</t>
  </si>
  <si>
    <t>INDUSTRIAL M &amp; R STATION EQUIPMENT</t>
  </si>
  <si>
    <t>INDUSTRIAL M &amp; R STATION EQUIPMENT - DS-ML DIRECT ASSIGNMENT</t>
  </si>
  <si>
    <t>General Plant</t>
  </si>
  <si>
    <t>OFFICE FURN &amp; EQUIP-UNSPECIFIED</t>
  </si>
  <si>
    <t>OFFICE FURN &amp; EQUIP-INFO SYSTEMS</t>
  </si>
  <si>
    <t>TRANS EQUIP-TRAILERS OVER $1,000</t>
  </si>
  <si>
    <t>TRANS EQUIP-TRAILERS $1,000 or LESS</t>
  </si>
  <si>
    <t>TOOLS,SHOP, &amp; GAR EQ-TOOLS &amp; OTHER</t>
  </si>
  <si>
    <t>LABORATORY EQUIPMENT</t>
  </si>
  <si>
    <t>POWER OPERATED EQUIP-GENERAL TOOLS</t>
  </si>
  <si>
    <t>MISCELLANEOUS EQUIPMENT</t>
  </si>
  <si>
    <t>Accumulated Depreciation &amp; Amortization</t>
  </si>
  <si>
    <t>Other Assets</t>
  </si>
  <si>
    <t>Retirement Work in Progress</t>
  </si>
  <si>
    <t>N/A</t>
  </si>
  <si>
    <t>INT_MAINS_PLANT</t>
  </si>
  <si>
    <t>Other Rate Base Items</t>
  </si>
  <si>
    <t>Accumulated deferred income taxes</t>
  </si>
  <si>
    <t>INT_TOTAL PLANT</t>
  </si>
  <si>
    <t>Materials &amp; Supplies</t>
  </si>
  <si>
    <t>Gas Stored Underground</t>
  </si>
  <si>
    <t>OPERATION AND MAINTENANCE EXPENSE</t>
  </si>
  <si>
    <t>Production, Storage, LNG, Transmission, and Distribution Expense</t>
  </si>
  <si>
    <t>Other Gas Supply Expenses</t>
  </si>
  <si>
    <t>Natural gas well head purchases</t>
  </si>
  <si>
    <t xml:space="preserve">801-803 </t>
  </si>
  <si>
    <t>GAS COSTS</t>
  </si>
  <si>
    <t>COMMODITY</t>
  </si>
  <si>
    <t>Natural Gas City Gate Purchases</t>
  </si>
  <si>
    <t xml:space="preserve">804 </t>
  </si>
  <si>
    <t>Other gas purchases</t>
  </si>
  <si>
    <t xml:space="preserve">805 </t>
  </si>
  <si>
    <t>Exchange gas</t>
  </si>
  <si>
    <t xml:space="preserve">806 </t>
  </si>
  <si>
    <t>Gas Withdrawn from Storage</t>
  </si>
  <si>
    <t xml:space="preserve">808 </t>
  </si>
  <si>
    <t>Gas Used for Other Utility Operations</t>
  </si>
  <si>
    <t xml:space="preserve">812 </t>
  </si>
  <si>
    <t>Exchange Fees</t>
  </si>
  <si>
    <t xml:space="preserve">813 </t>
  </si>
  <si>
    <t>Purchased Gas Expense</t>
  </si>
  <si>
    <t>Operation Expenses</t>
  </si>
  <si>
    <t>Transmission Expense - Operations</t>
  </si>
  <si>
    <t>852</t>
  </si>
  <si>
    <t>Other expenses</t>
  </si>
  <si>
    <t>859</t>
  </si>
  <si>
    <t xml:space="preserve">M&amp;R Station Equipment </t>
  </si>
  <si>
    <t>865</t>
  </si>
  <si>
    <t>Operation supervision and engineering</t>
  </si>
  <si>
    <t>INT_871-879</t>
  </si>
  <si>
    <t>Distribution load dispatching</t>
  </si>
  <si>
    <t>Mains and services expenses</t>
  </si>
  <si>
    <t>INT_MAINS_SERVICES</t>
  </si>
  <si>
    <t>Measuring and regulating station expenses—general</t>
  </si>
  <si>
    <t>Measuring and regulating station expenses—industrial</t>
  </si>
  <si>
    <t>INT_IND M&amp;R</t>
  </si>
  <si>
    <t>Meter and house regulator expenses</t>
  </si>
  <si>
    <t>Customer installations expenses</t>
  </si>
  <si>
    <t>OTHER EXPENSE</t>
  </si>
  <si>
    <t>TELECOMMUNICATION EXPENSE - ENGINEERING</t>
  </si>
  <si>
    <t>Maintenance Expenses</t>
  </si>
  <si>
    <t>Maintenance supervision and engineering</t>
  </si>
  <si>
    <t>INT_866-893</t>
  </si>
  <si>
    <t>Maintenance of structures and improvements</t>
  </si>
  <si>
    <t>Maintenance of mains</t>
  </si>
  <si>
    <t>Maintenance of measuring and regulating station equipment—general</t>
  </si>
  <si>
    <t>Maintenance of measuring and regulating station equipment—industrial</t>
  </si>
  <si>
    <t>Maintenance of services</t>
  </si>
  <si>
    <t>Maintenance of meters and house regulators</t>
  </si>
  <si>
    <t>Maintenance of other equipment</t>
  </si>
  <si>
    <t>Customer Accounts, Service, and Sales Expense</t>
  </si>
  <si>
    <t>Customer Account</t>
  </si>
  <si>
    <t xml:space="preserve">Supervision </t>
  </si>
  <si>
    <t>Meter reading expenses</t>
  </si>
  <si>
    <t>CUST ACCTS</t>
  </si>
  <si>
    <t>Customer records and collection expenses</t>
  </si>
  <si>
    <t>Uncollectible accounts</t>
  </si>
  <si>
    <t xml:space="preserve">Miscellaneous customer accounts expenses </t>
  </si>
  <si>
    <t>Customer Service &amp; Information Expenses</t>
  </si>
  <si>
    <t xml:space="preserve">Customer assistance expenses </t>
  </si>
  <si>
    <t xml:space="preserve">Informational and instructional advertising expenses </t>
  </si>
  <si>
    <t>Miscellaneous customer service and informational expenses</t>
  </si>
  <si>
    <t>Sales Expenses</t>
  </si>
  <si>
    <t>Supervision</t>
  </si>
  <si>
    <t>Demonstrating and selling expenses</t>
  </si>
  <si>
    <t>Advertising expenses</t>
  </si>
  <si>
    <t>Miscellaneous sales expenses</t>
  </si>
  <si>
    <t>Administrative and General Expenses</t>
  </si>
  <si>
    <t>Administrative and general salaries</t>
  </si>
  <si>
    <t>INT_OM_Exc_A&amp;G,Gas,Uncoll</t>
  </si>
  <si>
    <t>Office supplies and expenses</t>
  </si>
  <si>
    <t>Outside services employed</t>
  </si>
  <si>
    <t>Property insurance</t>
  </si>
  <si>
    <t>Injuries and damages</t>
  </si>
  <si>
    <t>INT_LABOR</t>
  </si>
  <si>
    <t>Employee pensions and benefits</t>
  </si>
  <si>
    <t>Regulatory commission expenses</t>
  </si>
  <si>
    <t>General advertising expenses</t>
  </si>
  <si>
    <t>Miscellaneous general expenses</t>
  </si>
  <si>
    <t>Rents</t>
  </si>
  <si>
    <t>Maintenance of general plant</t>
  </si>
  <si>
    <t>Adjustments, Depreciation and Amortization Expense</t>
  </si>
  <si>
    <t>Depreciation Expense</t>
  </si>
  <si>
    <t/>
  </si>
  <si>
    <t>Taxes</t>
  </si>
  <si>
    <t>Taxes Other Than Income Taxes</t>
  </si>
  <si>
    <t>Taxes Other Than Income Taxes - Property</t>
  </si>
  <si>
    <t>Taxes Other Than Income Taxes - Payroll</t>
  </si>
  <si>
    <t>Taxes Other Than Income Taxes - Other</t>
  </si>
  <si>
    <t>Income Taxes</t>
  </si>
  <si>
    <t>FEDERAL INCOME TAXES</t>
  </si>
  <si>
    <t>INT_RATEBASE</t>
  </si>
  <si>
    <t>STATE INCOME TAXES</t>
  </si>
  <si>
    <t>DEFERRED INCOME TAX EXPENSE - FEDERAL</t>
  </si>
  <si>
    <t>410-411.1</t>
  </si>
  <si>
    <t>410-411.2</t>
  </si>
  <si>
    <t>REVENUE REQUIREMENT AT EQUAL RATES OF RETURN</t>
  </si>
  <si>
    <t>Test Year Expenses at Current Rates</t>
  </si>
  <si>
    <t>Return on Rate Base</t>
  </si>
  <si>
    <t>Gross Up Items</t>
  </si>
  <si>
    <t>INTERNAL ALLOCATION FACTORS</t>
  </si>
  <si>
    <t>INT_REVENUE REQUIREMENT</t>
  </si>
  <si>
    <t>last line for internals</t>
  </si>
  <si>
    <t>Revenue/Margin</t>
  </si>
  <si>
    <t>Operating Revenue</t>
  </si>
  <si>
    <t>Allocation Factor</t>
  </si>
  <si>
    <t>Revenue Category</t>
  </si>
  <si>
    <t>Gas Service Revenue</t>
  </si>
  <si>
    <t xml:space="preserve">480 </t>
  </si>
  <si>
    <t>Gas Cost Revenue</t>
  </si>
  <si>
    <t xml:space="preserve">481.1 </t>
  </si>
  <si>
    <t>Tracker Revenue</t>
  </si>
  <si>
    <t>Forfeited Discounts</t>
  </si>
  <si>
    <t xml:space="preserve">487 </t>
  </si>
  <si>
    <t>Miscellaneous Service Revenues</t>
  </si>
  <si>
    <t xml:space="preserve">488 </t>
  </si>
  <si>
    <t>Rental from Gas Propertied</t>
  </si>
  <si>
    <t xml:space="preserve">493 </t>
  </si>
  <si>
    <t>Other Gas Reveue</t>
  </si>
  <si>
    <t xml:space="preserve">495 </t>
  </si>
  <si>
    <t>NET INCOME AT CURRENT RATES</t>
  </si>
  <si>
    <t>EARNINGS (DEFICIENCY)/SURPLUS</t>
  </si>
  <si>
    <t>REQUIRED INCOME INCREASE/(DECREASE)</t>
  </si>
  <si>
    <t>REVENUE GROSS-UP</t>
  </si>
  <si>
    <t>REQUIRED REVENUE INCREASE/(DECREASE)</t>
  </si>
  <si>
    <t>Total Check</t>
  </si>
  <si>
    <t>END</t>
  </si>
  <si>
    <t>~</t>
  </si>
  <si>
    <t>Distribution Demand</t>
  </si>
  <si>
    <t>Distribution Commodity</t>
  </si>
  <si>
    <t>Distribution Customer</t>
  </si>
  <si>
    <t>On Site Customer</t>
  </si>
  <si>
    <t>Cust Accts Customer</t>
  </si>
  <si>
    <t>Gas Costs Commodity</t>
  </si>
  <si>
    <t>Allocation : Demand Total</t>
  </si>
  <si>
    <t>ACCOUNT DESCRIPTION</t>
  </si>
  <si>
    <t>FERC ACCOUNT</t>
  </si>
  <si>
    <t>ACCOUNT BALANCE</t>
  </si>
  <si>
    <t>Allocation : Commodity Total</t>
  </si>
  <si>
    <t>Category Description</t>
  </si>
  <si>
    <t>Total System</t>
  </si>
  <si>
    <t>Rate Base</t>
  </si>
  <si>
    <t>Accumulated Reserve</t>
  </si>
  <si>
    <t>Revenue at Current Rates</t>
  </si>
  <si>
    <t>Gas Purchase Revenue</t>
  </si>
  <si>
    <t>Other Revenues</t>
  </si>
  <si>
    <t>Total Revenue at Current Rates</t>
  </si>
  <si>
    <t>Expenses at Current Rates</t>
  </si>
  <si>
    <t>Gas Cost Expense</t>
  </si>
  <si>
    <t>O&amp;M and A&amp;G Expenses</t>
  </si>
  <si>
    <t>Depreciation and Amortization Expense</t>
  </si>
  <si>
    <t>Taxes Other Than Income</t>
  </si>
  <si>
    <t>Current Income Taxes</t>
  </si>
  <si>
    <t>Operating Income at Current Rates</t>
  </si>
  <si>
    <t>Current Rate of Return</t>
  </si>
  <si>
    <t>Relative Rate of Return</t>
  </si>
  <si>
    <t>Current Revenue at Equal Rates of Return</t>
  </si>
  <si>
    <t>Current Operating Income at Equal ROR</t>
  </si>
  <si>
    <t>Current Income Taxes - Equal ROR</t>
  </si>
  <si>
    <t>Other Expenses - Equal ROR</t>
  </si>
  <si>
    <t>Total Current Revenue at Equal Rates of Return</t>
  </si>
  <si>
    <t>Current (Subsidies)/Excesses</t>
  </si>
  <si>
    <t>Revenue Requirement at Equal Rates of Return</t>
  </si>
  <si>
    <t>Required Return</t>
  </si>
  <si>
    <t>Required Operating Income</t>
  </si>
  <si>
    <t>Operating Income (Deficiency)/Sufficiency</t>
  </si>
  <si>
    <t>Expenses at Required Return</t>
  </si>
  <si>
    <t>Increase - Federal Income Tax</t>
  </si>
  <si>
    <t>Increase - State Income Tax</t>
  </si>
  <si>
    <t>Increase - Bad Debts</t>
  </si>
  <si>
    <t>Increase - Annual Filing Fee</t>
  </si>
  <si>
    <t>Total Expenses at Required Return</t>
  </si>
  <si>
    <t>Total Rate Revenue at Equal Rates of Return</t>
  </si>
  <si>
    <t>Base Rate Revenue (Deficiency)/Surplus</t>
  </si>
  <si>
    <t>Proposed Margin (Decrease)/Increase</t>
  </si>
  <si>
    <t>Total Revenue at Proposed Increase</t>
  </si>
  <si>
    <t>Total Rate Revenue at Proposed Increase</t>
  </si>
  <si>
    <t>Revenue Conversion Factor</t>
  </si>
  <si>
    <t>Income Increase</t>
  </si>
  <si>
    <t>Income at Current Rates</t>
  </si>
  <si>
    <t>Proposed Operating Income</t>
  </si>
  <si>
    <t>Proposed Return</t>
  </si>
  <si>
    <t>Index of Rate of Return</t>
  </si>
  <si>
    <t>Current Return</t>
  </si>
  <si>
    <t>Proposed Revenue to Cost Ratio</t>
  </si>
  <si>
    <t>Proposed Parity Ratio</t>
  </si>
  <si>
    <t>Current Revenue to Cost Ratio</t>
  </si>
  <si>
    <t>Current Parity Ratio</t>
  </si>
  <si>
    <t>Description</t>
  </si>
  <si>
    <t>Total Rate Base</t>
  </si>
  <si>
    <t>Total Revenue</t>
  </si>
  <si>
    <t>Total Revenue less Gas Purchases (margin)</t>
  </si>
  <si>
    <t>Scenario A: Revenues at Equalized Rates of Return</t>
  </si>
  <si>
    <t>Revenue Increase/(Decrease)</t>
  </si>
  <si>
    <t>Total Base Rate Revenue at Equalized Rates of Return</t>
  </si>
  <si>
    <t>Total Margin at Equalized Rates of Return</t>
  </si>
  <si>
    <t>% Increase of Total Revenues</t>
  </si>
  <si>
    <t>% Increase of Base Rate Revenues</t>
  </si>
  <si>
    <t>Resulting Revenue to Cost Ratio</t>
  </si>
  <si>
    <t>Resulting Parity Ratio</t>
  </si>
  <si>
    <t>Scenario B: Equal Percentage Increase on Gas Service Revenue</t>
  </si>
  <si>
    <t>Percent Increase</t>
  </si>
  <si>
    <t>Total Base Rate Revenue</t>
  </si>
  <si>
    <t>Total Margin at Equal Percentage Increase</t>
  </si>
  <si>
    <t>Lookup Tool</t>
  </si>
  <si>
    <t>Line</t>
  </si>
  <si>
    <t>TOTAL</t>
  </si>
  <si>
    <t>Functional Rate Base</t>
  </si>
  <si>
    <t>Subtotal</t>
  </si>
  <si>
    <t>Functional Revenue Requirement</t>
  </si>
  <si>
    <t>Energy</t>
  </si>
  <si>
    <t>Unit Costs</t>
  </si>
  <si>
    <t>Customer (per cust month)</t>
  </si>
  <si>
    <t>Demand &amp; Customer (per cust month)</t>
  </si>
  <si>
    <t>BILLING DETERMINANTS</t>
  </si>
  <si>
    <t>Demand (Peak Day Demand * 12)</t>
  </si>
  <si>
    <t>Customers (Number of Bills)</t>
  </si>
  <si>
    <t>Totals</t>
  </si>
  <si>
    <t>Funct+Class</t>
  </si>
  <si>
    <t>Count of Errors</t>
  </si>
  <si>
    <t>First Error</t>
  </si>
  <si>
    <t>Functional/Classification Check</t>
  </si>
  <si>
    <t>Possible Sheets</t>
  </si>
  <si>
    <t>Required Sheets</t>
  </si>
  <si>
    <t>REVENUE REQUIREMENTS FROM LAST RUN</t>
  </si>
  <si>
    <t>INDEXED LIST</t>
  </si>
  <si>
    <t>Blank Rows Removed</t>
  </si>
  <si>
    <t>OTHER EQUIPMENT</t>
  </si>
  <si>
    <t>Allocation Percentage</t>
  </si>
  <si>
    <t>Allocation Basis</t>
  </si>
  <si>
    <t>Internal Allocation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</si>
</sst>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0.0000%"/>
    <numFmt numFmtId="173" formatCode="_(&quot;$&quot;* #,##0.0000_);_(&quot;$&quot;* \(#,##0.0000\);_(&quot;$&quot;* &quot;-&quot;??_);_(@_)"/>
    <numFmt numFmtId="174" formatCode="0.000"/>
    <numFmt numFmtId="175" formatCode="&quot;$&quot;#,##0.00"/>
    <numFmt numFmtId="176" formatCode="_(* #,##0.0000_);_(* \(#,##0.0000\);_(* &quot;-&quot;??_);_(@_)"/>
    <numFmt numFmtId="177" formatCode="_(&quot;$&quot;* #,##0.0000_);_(&quot;$&quot;* \(#,##0.0000\);_(&quot;$&quot;* &quot;-&quot;????_);_(@_)"/>
    <numFmt numFmtId="178" formatCode="_(* #,##0.00000_);_(* \(#,##0.00000\);_(* &quot;-&quot;??_);_(@_)"/>
    <numFmt numFmtId="179" formatCode="_(* #,##0.00_);_(* \(#,##0.00\);_(* &quot;-&quot;_);_(@_)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8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i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8"/>
      <name val="Helv"/>
    </font>
    <font>
      <sz val="8"/>
      <name val="Arial"/>
      <family val="2"/>
    </font>
    <font>
      <u/>
      <sz val="11"/>
      <color indexed="12"/>
      <name val="Calibri"/>
      <family val="2"/>
      <scheme val="minor"/>
    </font>
    <font>
      <sz val="10"/>
      <name val="MS Sans Serif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6" fillId="5" borderId="1">
      <alignment horizontal="left"/>
      <protection locked="0"/>
    </xf>
    <xf numFmtId="4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>
      <alignment horizontal="left" vertical="center"/>
    </xf>
    <xf numFmtId="42" fontId="7" fillId="6" borderId="0"/>
    <xf numFmtId="42" fontId="7" fillId="6" borderId="4">
      <alignment vertical="center"/>
    </xf>
    <xf numFmtId="0" fontId="12" fillId="6" borderId="0">
      <alignment horizontal="left" wrapText="1"/>
    </xf>
    <xf numFmtId="0" fontId="1" fillId="0" borderId="0"/>
    <xf numFmtId="44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171" fontId="7" fillId="0" borderId="0">
      <alignment horizontal="left" wrapText="1"/>
    </xf>
    <xf numFmtId="0" fontId="12" fillId="6" borderId="3" applyNumberFormat="0">
      <alignment horizontal="center" vertical="center" wrapText="1"/>
    </xf>
    <xf numFmtId="175" fontId="22" fillId="6" borderId="0">
      <alignment horizontal="left" vertical="center"/>
    </xf>
    <xf numFmtId="42" fontId="7" fillId="6" borderId="2">
      <alignment horizontal="left"/>
    </xf>
    <xf numFmtId="10" fontId="7" fillId="0" borderId="1"/>
    <xf numFmtId="41" fontId="7" fillId="6" borderId="0"/>
    <xf numFmtId="177" fontId="7" fillId="6" borderId="0"/>
    <xf numFmtId="177" fontId="23" fillId="6" borderId="2">
      <alignment horizontal="left"/>
    </xf>
    <xf numFmtId="0" fontId="7" fillId="0" borderId="0"/>
    <xf numFmtId="0" fontId="1" fillId="0" borderId="0"/>
    <xf numFmtId="43" fontId="1" fillId="0" borderId="0" applyFont="0" applyFill="0" applyBorder="0" applyAlignment="0" applyProtection="0"/>
    <xf numFmtId="4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7" fillId="0" borderId="0"/>
    <xf numFmtId="0" fontId="34" fillId="0" borderId="0"/>
  </cellStyleXfs>
  <cellXfs count="201">
    <xf numFmtId="0" fontId="0" fillId="0" borderId="0" xfId="0"/>
    <xf numFmtId="0" fontId="2" fillId="0" borderId="0" xfId="0" applyFont="1"/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/>
    </xf>
    <xf numFmtId="10" fontId="0" fillId="0" borderId="0" xfId="2" applyNumberFormat="1" applyFon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37" fontId="2" fillId="0" borderId="0" xfId="0" applyNumberFormat="1" applyFont="1" applyAlignment="1">
      <alignment horizontal="center" wrapText="1"/>
    </xf>
    <xf numFmtId="41" fontId="0" fillId="0" borderId="0" xfId="0" applyNumberFormat="1"/>
    <xf numFmtId="37" fontId="2" fillId="0" borderId="0" xfId="0" applyNumberFormat="1" applyFont="1"/>
    <xf numFmtId="164" fontId="0" fillId="0" borderId="0" xfId="2" applyNumberFormat="1" applyFont="1"/>
    <xf numFmtId="9" fontId="0" fillId="0" borderId="0" xfId="2" applyFont="1"/>
    <xf numFmtId="0" fontId="4" fillId="0" borderId="0" xfId="0" applyFont="1"/>
    <xf numFmtId="0" fontId="0" fillId="4" borderId="0" xfId="0" applyFill="1"/>
    <xf numFmtId="0" fontId="8" fillId="0" borderId="0" xfId="0" applyFont="1" applyAlignment="1">
      <alignment horizontal="center" wrapText="1"/>
    </xf>
    <xf numFmtId="37" fontId="8" fillId="0" borderId="0" xfId="0" applyNumberFormat="1" applyFont="1" applyAlignment="1">
      <alignment horizontal="center" wrapText="1"/>
    </xf>
    <xf numFmtId="0" fontId="8" fillId="0" borderId="0" xfId="0" applyFont="1"/>
    <xf numFmtId="37" fontId="2" fillId="0" borderId="0" xfId="0" applyNumberFormat="1" applyFont="1" applyAlignment="1">
      <alignment horizontal="left"/>
    </xf>
    <xf numFmtId="3" fontId="0" fillId="0" borderId="0" xfId="0" quotePrefix="1" applyNumberFormat="1"/>
    <xf numFmtId="0" fontId="11" fillId="0" borderId="0" xfId="0" applyFont="1"/>
    <xf numFmtId="170" fontId="3" fillId="0" borderId="0" xfId="4" applyNumberFormat="1" applyFont="1" applyFill="1"/>
    <xf numFmtId="10" fontId="0" fillId="0" borderId="0" xfId="2" applyNumberFormat="1" applyFont="1" applyBorder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165" fontId="0" fillId="0" borderId="0" xfId="1" applyNumberFormat="1" applyFont="1"/>
    <xf numFmtId="37" fontId="0" fillId="0" borderId="0" xfId="0" applyNumberFormat="1"/>
    <xf numFmtId="0" fontId="3" fillId="0" borderId="0" xfId="0" applyFont="1"/>
    <xf numFmtId="0" fontId="0" fillId="0" borderId="0" xfId="0" applyAlignment="1">
      <alignment horizontal="left"/>
    </xf>
    <xf numFmtId="37" fontId="3" fillId="7" borderId="1" xfId="0" applyNumberFormat="1" applyFont="1" applyFill="1" applyBorder="1" applyProtection="1">
      <protection locked="0"/>
    </xf>
    <xf numFmtId="165" fontId="0" fillId="0" borderId="0" xfId="1" applyNumberFormat="1" applyFont="1" applyBorder="1"/>
    <xf numFmtId="165" fontId="5" fillId="0" borderId="0" xfId="1" applyNumberFormat="1" applyFont="1" applyFill="1" applyBorder="1"/>
    <xf numFmtId="170" fontId="16" fillId="0" borderId="0" xfId="4" applyNumberFormat="1" applyFont="1" applyFill="1" applyBorder="1"/>
    <xf numFmtId="37" fontId="3" fillId="0" borderId="0" xfId="0" applyNumberFormat="1" applyFont="1" applyAlignment="1" applyProtection="1">
      <alignment horizontal="left" indent="1"/>
      <protection locked="0"/>
    </xf>
    <xf numFmtId="41" fontId="2" fillId="0" borderId="0" xfId="0" applyNumberFormat="1" applyFont="1"/>
    <xf numFmtId="41" fontId="17" fillId="0" borderId="0" xfId="0" applyNumberFormat="1" applyFont="1"/>
    <xf numFmtId="37" fontId="13" fillId="0" borderId="0" xfId="0" applyNumberFormat="1" applyFont="1"/>
    <xf numFmtId="165" fontId="3" fillId="0" borderId="0" xfId="1" applyNumberFormat="1" applyFont="1" applyFill="1" applyAlignment="1">
      <alignment wrapText="1"/>
    </xf>
    <xf numFmtId="37" fontId="5" fillId="0" borderId="0" xfId="0" applyNumberFormat="1" applyFont="1" applyAlignment="1">
      <alignment wrapText="1"/>
    </xf>
    <xf numFmtId="0" fontId="13" fillId="0" borderId="0" xfId="0" applyFont="1"/>
    <xf numFmtId="165" fontId="3" fillId="0" borderId="0" xfId="1" applyNumberFormat="1" applyFont="1" applyFill="1"/>
    <xf numFmtId="37" fontId="3" fillId="2" borderId="13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37" fontId="19" fillId="0" borderId="0" xfId="0" applyNumberFormat="1" applyFont="1" applyAlignment="1">
      <alignment horizontal="center" wrapText="1"/>
    </xf>
    <xf numFmtId="9" fontId="3" fillId="0" borderId="0" xfId="2" applyFont="1" applyFill="1" applyBorder="1"/>
    <xf numFmtId="37" fontId="3" fillId="0" borderId="0" xfId="0" applyNumberFormat="1" applyFont="1"/>
    <xf numFmtId="41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170" fontId="3" fillId="0" borderId="0" xfId="4" applyNumberFormat="1" applyFont="1"/>
    <xf numFmtId="170" fontId="3" fillId="0" borderId="2" xfId="4" applyNumberFormat="1" applyFont="1" applyBorder="1"/>
    <xf numFmtId="170" fontId="3" fillId="0" borderId="0" xfId="4" applyNumberFormat="1" applyFont="1" applyBorder="1"/>
    <xf numFmtId="44" fontId="3" fillId="0" borderId="0" xfId="4" applyFont="1"/>
    <xf numFmtId="44" fontId="3" fillId="0" borderId="0" xfId="4" applyFont="1" applyFill="1"/>
    <xf numFmtId="170" fontId="2" fillId="0" borderId="0" xfId="4" applyNumberFormat="1" applyFont="1" applyFill="1" applyBorder="1"/>
    <xf numFmtId="37" fontId="3" fillId="0" borderId="0" xfId="0" applyNumberFormat="1" applyFont="1" applyProtection="1">
      <protection locked="0"/>
    </xf>
    <xf numFmtId="0" fontId="19" fillId="0" borderId="0" xfId="0" applyFont="1" applyAlignment="1">
      <alignment horizontal="center"/>
    </xf>
    <xf numFmtId="37" fontId="13" fillId="0" borderId="0" xfId="0" applyNumberFormat="1" applyFont="1" applyAlignment="1">
      <alignment vertical="top" wrapText="1"/>
    </xf>
    <xf numFmtId="0" fontId="13" fillId="0" borderId="0" xfId="0" applyFont="1" applyAlignment="1">
      <alignment vertical="top"/>
    </xf>
    <xf numFmtId="170" fontId="3" fillId="0" borderId="2" xfId="4" applyNumberFormat="1" applyFont="1" applyBorder="1" applyAlignment="1">
      <alignment vertical="top"/>
    </xf>
    <xf numFmtId="41" fontId="3" fillId="0" borderId="0" xfId="0" applyNumberFormat="1" applyFont="1" applyAlignment="1">
      <alignment vertical="top"/>
    </xf>
    <xf numFmtId="10" fontId="3" fillId="0" borderId="0" xfId="2" applyNumberFormat="1" applyFont="1" applyFill="1" applyBorder="1"/>
    <xf numFmtId="173" fontId="3" fillId="0" borderId="0" xfId="4" applyNumberFormat="1" applyFont="1"/>
    <xf numFmtId="0" fontId="3" fillId="0" borderId="3" xfId="0" applyFont="1" applyBorder="1"/>
    <xf numFmtId="37" fontId="3" fillId="0" borderId="10" xfId="0" applyNumberFormat="1" applyFont="1" applyBorder="1" applyAlignment="1">
      <alignment horizontal="left" indent="1"/>
    </xf>
    <xf numFmtId="165" fontId="3" fillId="0" borderId="2" xfId="1" applyNumberFormat="1" applyFont="1" applyFill="1" applyBorder="1"/>
    <xf numFmtId="0" fontId="3" fillId="0" borderId="2" xfId="0" applyFont="1" applyBorder="1"/>
    <xf numFmtId="37" fontId="3" fillId="0" borderId="2" xfId="0" applyNumberFormat="1" applyFont="1" applyBorder="1"/>
    <xf numFmtId="37" fontId="3" fillId="0" borderId="11" xfId="0" applyNumberFormat="1" applyFont="1" applyBorder="1" applyAlignment="1">
      <alignment horizontal="left" indent="1"/>
    </xf>
    <xf numFmtId="165" fontId="3" fillId="0" borderId="0" xfId="1" applyNumberFormat="1" applyFont="1" applyFill="1" applyBorder="1"/>
    <xf numFmtId="37" fontId="3" fillId="0" borderId="12" xfId="0" applyNumberFormat="1" applyFont="1" applyBorder="1" applyAlignment="1">
      <alignment horizontal="left" indent="1"/>
    </xf>
    <xf numFmtId="165" fontId="3" fillId="0" borderId="3" xfId="1" applyNumberFormat="1" applyFont="1" applyBorder="1"/>
    <xf numFmtId="37" fontId="3" fillId="0" borderId="3" xfId="0" applyNumberFormat="1" applyFont="1" applyBorder="1"/>
    <xf numFmtId="0" fontId="15" fillId="0" borderId="0" xfId="12"/>
    <xf numFmtId="0" fontId="15" fillId="0" borderId="0" xfId="12" applyAlignment="1">
      <alignment horizontal="center"/>
    </xf>
    <xf numFmtId="0" fontId="10" fillId="0" borderId="0" xfId="0" applyFont="1"/>
    <xf numFmtId="0" fontId="15" fillId="0" borderId="0" xfId="12" applyAlignment="1">
      <alignment vertical="center"/>
    </xf>
    <xf numFmtId="170" fontId="0" fillId="0" borderId="0" xfId="0" applyNumberFormat="1"/>
    <xf numFmtId="0" fontId="3" fillId="0" borderId="0" xfId="0" applyFont="1" applyAlignment="1">
      <alignment horizontal="left" indent="1"/>
    </xf>
    <xf numFmtId="41" fontId="0" fillId="0" borderId="2" xfId="0" applyNumberFormat="1" applyBorder="1"/>
    <xf numFmtId="41" fontId="0" fillId="0" borderId="4" xfId="0" applyNumberFormat="1" applyBorder="1"/>
    <xf numFmtId="165" fontId="1" fillId="0" borderId="17" xfId="1" applyNumberFormat="1" applyFont="1" applyFill="1" applyBorder="1"/>
    <xf numFmtId="0" fontId="1" fillId="0" borderId="0" xfId="0" applyFont="1"/>
    <xf numFmtId="37" fontId="3" fillId="0" borderId="1" xfId="0" applyNumberFormat="1" applyFont="1" applyBorder="1" applyProtection="1">
      <protection locked="0"/>
    </xf>
    <xf numFmtId="37" fontId="2" fillId="0" borderId="0" xfId="0" applyNumberFormat="1" applyFont="1" applyAlignment="1">
      <alignment horizontal="center" textRotation="90" wrapText="1"/>
    </xf>
    <xf numFmtId="43" fontId="0" fillId="0" borderId="0" xfId="1" applyFont="1" applyBorder="1"/>
    <xf numFmtId="165" fontId="5" fillId="0" borderId="0" xfId="1" applyNumberFormat="1" applyFont="1" applyBorder="1"/>
    <xf numFmtId="165" fontId="1" fillId="0" borderId="0" xfId="1" applyNumberFormat="1" applyFont="1" applyFill="1" applyBorder="1"/>
    <xf numFmtId="0" fontId="28" fillId="0" borderId="0" xfId="0" applyFont="1"/>
    <xf numFmtId="0" fontId="0" fillId="0" borderId="0" xfId="0" quotePrefix="1"/>
    <xf numFmtId="39" fontId="3" fillId="0" borderId="0" xfId="0" applyNumberFormat="1" applyFont="1"/>
    <xf numFmtId="170" fontId="3" fillId="0" borderId="0" xfId="4" applyNumberFormat="1" applyFont="1" applyFill="1" applyBorder="1"/>
    <xf numFmtId="49" fontId="30" fillId="0" borderId="0" xfId="12" applyNumberFormat="1" applyFont="1"/>
    <xf numFmtId="37" fontId="3" fillId="0" borderId="0" xfId="0" applyNumberFormat="1" applyFont="1" applyAlignment="1">
      <alignment horizontal="center"/>
    </xf>
    <xf numFmtId="0" fontId="0" fillId="0" borderId="0" xfId="0" quotePrefix="1" applyAlignment="1">
      <alignment horizontal="center"/>
    </xf>
    <xf numFmtId="0" fontId="18" fillId="0" borderId="0" xfId="0" applyFont="1"/>
    <xf numFmtId="0" fontId="18" fillId="0" borderId="15" xfId="0" applyFont="1" applyBorder="1"/>
    <xf numFmtId="0" fontId="18" fillId="0" borderId="3" xfId="0" applyFont="1" applyBorder="1"/>
    <xf numFmtId="0" fontId="18" fillId="0" borderId="16" xfId="0" applyFont="1" applyBorder="1"/>
    <xf numFmtId="0" fontId="0" fillId="3" borderId="0" xfId="0" quotePrefix="1" applyFill="1"/>
    <xf numFmtId="0" fontId="32" fillId="0" borderId="0" xfId="0" applyFont="1" applyAlignment="1" applyProtection="1">
      <alignment horizontal="right"/>
      <protection locked="0"/>
    </xf>
    <xf numFmtId="170" fontId="3" fillId="7" borderId="1" xfId="4" applyNumberFormat="1" applyFont="1" applyFill="1" applyBorder="1" applyProtection="1">
      <protection locked="0"/>
    </xf>
    <xf numFmtId="49" fontId="33" fillId="0" borderId="0" xfId="12" applyNumberFormat="1" applyFont="1"/>
    <xf numFmtId="42" fontId="3" fillId="0" borderId="0" xfId="8" applyFont="1" applyFill="1" applyBorder="1">
      <alignment vertical="center"/>
    </xf>
    <xf numFmtId="42" fontId="13" fillId="0" borderId="0" xfId="7" applyFont="1" applyFill="1"/>
    <xf numFmtId="176" fontId="1" fillId="0" borderId="0" xfId="1" applyNumberFormat="1" applyFont="1" applyFill="1" applyBorder="1"/>
    <xf numFmtId="10" fontId="2" fillId="0" borderId="0" xfId="2" applyNumberFormat="1" applyFont="1" applyFill="1" applyBorder="1"/>
    <xf numFmtId="43" fontId="2" fillId="0" borderId="0" xfId="1" applyFont="1" applyFill="1" applyBorder="1"/>
    <xf numFmtId="43" fontId="0" fillId="0" borderId="0" xfId="0" applyNumberFormat="1"/>
    <xf numFmtId="165" fontId="0" fillId="0" borderId="0" xfId="1" applyNumberFormat="1" applyFont="1" applyFill="1" applyBorder="1"/>
    <xf numFmtId="170" fontId="0" fillId="0" borderId="0" xfId="4" applyNumberFormat="1" applyFont="1" applyFill="1" applyBorder="1"/>
    <xf numFmtId="170" fontId="1" fillId="0" borderId="0" xfId="4" applyNumberFormat="1" applyFont="1" applyFill="1" applyBorder="1"/>
    <xf numFmtId="170" fontId="2" fillId="0" borderId="0" xfId="0" applyNumberFormat="1" applyFont="1"/>
    <xf numFmtId="165" fontId="5" fillId="0" borderId="0" xfId="1" applyNumberFormat="1" applyFont="1" applyFill="1"/>
    <xf numFmtId="0" fontId="3" fillId="0" borderId="0" xfId="9" applyFont="1" applyFill="1" applyAlignment="1">
      <alignment horizontal="left" indent="1"/>
    </xf>
    <xf numFmtId="37" fontId="3" fillId="0" borderId="14" xfId="0" applyNumberFormat="1" applyFont="1" applyBorder="1"/>
    <xf numFmtId="37" fontId="3" fillId="0" borderId="15" xfId="0" applyNumberFormat="1" applyFont="1" applyBorder="1"/>
    <xf numFmtId="37" fontId="3" fillId="0" borderId="16" xfId="0" applyNumberFormat="1" applyFont="1" applyBorder="1"/>
    <xf numFmtId="0" fontId="0" fillId="9" borderId="0" xfId="0" applyFill="1"/>
    <xf numFmtId="37" fontId="13" fillId="8" borderId="1" xfId="0" applyNumberFormat="1" applyFont="1" applyFill="1" applyBorder="1" applyAlignment="1" applyProtection="1">
      <alignment horizontal="center" vertical="center" wrapText="1"/>
      <protection locked="0"/>
    </xf>
    <xf numFmtId="37" fontId="13" fillId="8" borderId="1" xfId="0" applyNumberFormat="1" applyFont="1" applyFill="1" applyBorder="1" applyAlignment="1" applyProtection="1">
      <alignment horizontal="center" vertical="center"/>
      <protection locked="0"/>
    </xf>
    <xf numFmtId="37" fontId="3" fillId="8" borderId="1" xfId="0" applyNumberFormat="1" applyFont="1" applyFill="1" applyBorder="1" applyAlignment="1" applyProtection="1">
      <alignment horizontal="left"/>
      <protection locked="0"/>
    </xf>
    <xf numFmtId="37" fontId="3" fillId="8" borderId="1" xfId="0" applyNumberFormat="1" applyFont="1" applyFill="1" applyBorder="1" applyAlignment="1" applyProtection="1">
      <alignment horizontal="center" wrapText="1"/>
      <protection locked="0"/>
    </xf>
    <xf numFmtId="10" fontId="3" fillId="8" borderId="1" xfId="2" applyNumberFormat="1" applyFont="1" applyFill="1" applyBorder="1" applyProtection="1">
      <protection locked="0"/>
    </xf>
    <xf numFmtId="37" fontId="3" fillId="8" borderId="1" xfId="0" applyNumberFormat="1" applyFont="1" applyFill="1" applyBorder="1" applyProtection="1">
      <protection locked="0"/>
    </xf>
    <xf numFmtId="169" fontId="3" fillId="8" borderId="1" xfId="1" applyNumberFormat="1" applyFont="1" applyFill="1" applyBorder="1" applyProtection="1">
      <protection locked="0"/>
    </xf>
    <xf numFmtId="37" fontId="3" fillId="8" borderId="1" xfId="0" applyNumberFormat="1" applyFont="1" applyFill="1" applyBorder="1" applyAlignment="1" applyProtection="1">
      <alignment horizontal="left" wrapText="1"/>
      <protection locked="0"/>
    </xf>
    <xf numFmtId="37" fontId="13" fillId="8" borderId="1" xfId="0" applyNumberFormat="1" applyFont="1" applyFill="1" applyBorder="1" applyProtection="1">
      <protection locked="0"/>
    </xf>
    <xf numFmtId="39" fontId="3" fillId="8" borderId="1" xfId="0" applyNumberFormat="1" applyFont="1" applyFill="1" applyBorder="1" applyProtection="1">
      <protection locked="0"/>
    </xf>
    <xf numFmtId="37" fontId="2" fillId="9" borderId="0" xfId="0" applyNumberFormat="1" applyFont="1" applyFill="1" applyAlignment="1">
      <alignment horizontal="center"/>
    </xf>
    <xf numFmtId="0" fontId="18" fillId="9" borderId="0" xfId="0" applyFont="1" applyFill="1" applyAlignment="1">
      <alignment horizontal="right"/>
    </xf>
    <xf numFmtId="165" fontId="3" fillId="0" borderId="5" xfId="1" applyNumberFormat="1" applyFont="1" applyFill="1" applyBorder="1"/>
    <xf numFmtId="37" fontId="13" fillId="8" borderId="19" xfId="0" applyNumberFormat="1" applyFont="1" applyFill="1" applyBorder="1" applyAlignment="1" applyProtection="1">
      <alignment horizontal="centerContinuous" vertical="center"/>
      <protection locked="0"/>
    </xf>
    <xf numFmtId="0" fontId="0" fillId="8" borderId="21" xfId="0" applyFill="1" applyBorder="1" applyAlignment="1">
      <alignment horizontal="centerContinuous" vertical="center"/>
    </xf>
    <xf numFmtId="0" fontId="0" fillId="8" borderId="20" xfId="0" applyFill="1" applyBorder="1" applyAlignment="1">
      <alignment horizontal="centerContinuous" vertical="center"/>
    </xf>
    <xf numFmtId="43" fontId="3" fillId="0" borderId="0" xfId="1" applyFont="1" applyFill="1"/>
    <xf numFmtId="170" fontId="2" fillId="0" borderId="0" xfId="4" applyNumberFormat="1" applyFont="1" applyFill="1"/>
    <xf numFmtId="2" fontId="0" fillId="0" borderId="0" xfId="0" applyNumberFormat="1"/>
    <xf numFmtId="10" fontId="0" fillId="0" borderId="0" xfId="0" applyNumberFormat="1"/>
    <xf numFmtId="9" fontId="2" fillId="0" borderId="0" xfId="2" applyFont="1"/>
    <xf numFmtId="0" fontId="18" fillId="0" borderId="18" xfId="0" applyFont="1" applyBorder="1"/>
    <xf numFmtId="0" fontId="18" fillId="0" borderId="22" xfId="0" applyFont="1" applyBorder="1"/>
    <xf numFmtId="165" fontId="0" fillId="0" borderId="0" xfId="0" applyNumberFormat="1"/>
    <xf numFmtId="170" fontId="0" fillId="0" borderId="0" xfId="4" applyNumberFormat="1" applyFont="1" applyFill="1"/>
    <xf numFmtId="0" fontId="3" fillId="0" borderId="0" xfId="0" applyFont="1" applyAlignment="1">
      <alignment wrapText="1"/>
    </xf>
    <xf numFmtId="37" fontId="3" fillId="0" borderId="1" xfId="0" applyNumberFormat="1" applyFont="1" applyBorder="1" applyAlignment="1" applyProtection="1">
      <alignment horizontal="left" indent="1"/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165" fontId="3" fillId="0" borderId="1" xfId="1" applyNumberFormat="1" applyFont="1" applyFill="1" applyBorder="1" applyProtection="1">
      <protection locked="0"/>
    </xf>
    <xf numFmtId="39" fontId="3" fillId="0" borderId="1" xfId="0" applyNumberFormat="1" applyFont="1" applyBorder="1" applyAlignment="1" applyProtection="1">
      <alignment horizontal="center"/>
      <protection locked="0"/>
    </xf>
    <xf numFmtId="164" fontId="3" fillId="0" borderId="8" xfId="2" applyNumberFormat="1" applyFont="1" applyFill="1" applyBorder="1" applyProtection="1">
      <protection locked="0"/>
    </xf>
    <xf numFmtId="0" fontId="13" fillId="0" borderId="0" xfId="0" applyFont="1" applyAlignment="1">
      <alignment horizontal="left"/>
    </xf>
    <xf numFmtId="167" fontId="3" fillId="0" borderId="0" xfId="0" applyNumberFormat="1" applyFont="1" applyAlignment="1">
      <alignment horizontal="center"/>
    </xf>
    <xf numFmtId="0" fontId="3" fillId="0" borderId="7" xfId="0" applyFont="1" applyBorder="1"/>
    <xf numFmtId="37" fontId="3" fillId="0" borderId="8" xfId="0" applyNumberFormat="1" applyFont="1" applyBorder="1" applyProtection="1">
      <protection locked="0"/>
    </xf>
    <xf numFmtId="165" fontId="3" fillId="0" borderId="0" xfId="0" applyNumberFormat="1" applyFont="1"/>
    <xf numFmtId="165" fontId="13" fillId="0" borderId="0" xfId="1" applyNumberFormat="1" applyFont="1" applyFill="1"/>
    <xf numFmtId="0" fontId="20" fillId="0" borderId="0" xfId="0" applyFont="1"/>
    <xf numFmtId="166" fontId="3" fillId="0" borderId="1" xfId="0" applyNumberFormat="1" applyFont="1" applyBorder="1" applyAlignment="1" applyProtection="1">
      <alignment horizontal="left" indent="1"/>
      <protection locked="0"/>
    </xf>
    <xf numFmtId="43" fontId="3" fillId="0" borderId="0" xfId="0" applyNumberFormat="1" applyFont="1"/>
    <xf numFmtId="165" fontId="3" fillId="0" borderId="0" xfId="1" applyNumberFormat="1" applyFont="1" applyFill="1" applyAlignment="1">
      <alignment horizontal="right"/>
    </xf>
    <xf numFmtId="0" fontId="3" fillId="0" borderId="6" xfId="0" applyFont="1" applyBorder="1"/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166" fontId="3" fillId="0" borderId="0" xfId="0" applyNumberFormat="1" applyFont="1" applyAlignment="1">
      <alignment horizontal="center"/>
    </xf>
    <xf numFmtId="166" fontId="3" fillId="0" borderId="0" xfId="0" applyNumberFormat="1" applyFont="1" applyAlignment="1" applyProtection="1">
      <alignment horizontal="center"/>
      <protection locked="0"/>
    </xf>
    <xf numFmtId="174" fontId="3" fillId="0" borderId="0" xfId="0" applyNumberFormat="1" applyFont="1"/>
    <xf numFmtId="0" fontId="13" fillId="0" borderId="7" xfId="0" applyFont="1" applyBorder="1"/>
    <xf numFmtId="0" fontId="31" fillId="0" borderId="0" xfId="35"/>
    <xf numFmtId="0" fontId="3" fillId="0" borderId="9" xfId="0" applyFont="1" applyBorder="1"/>
    <xf numFmtId="0" fontId="26" fillId="0" borderId="0" xfId="0" applyFont="1"/>
    <xf numFmtId="0" fontId="25" fillId="0" borderId="0" xfId="0" applyFont="1"/>
    <xf numFmtId="0" fontId="27" fillId="0" borderId="0" xfId="0" applyFont="1" applyAlignment="1">
      <alignment horizontal="left" indent="1"/>
    </xf>
    <xf numFmtId="41" fontId="8" fillId="0" borderId="0" xfId="0" applyNumberFormat="1" applyFont="1"/>
    <xf numFmtId="41" fontId="21" fillId="0" borderId="0" xfId="0" applyNumberFormat="1" applyFont="1"/>
    <xf numFmtId="10" fontId="3" fillId="0" borderId="0" xfId="2" applyNumberFormat="1" applyFont="1" applyFill="1"/>
    <xf numFmtId="10" fontId="2" fillId="0" borderId="0" xfId="0" applyNumberFormat="1" applyFont="1"/>
    <xf numFmtId="179" fontId="3" fillId="0" borderId="0" xfId="0" applyNumberFormat="1" applyFont="1"/>
    <xf numFmtId="10" fontId="0" fillId="0" borderId="0" xfId="2" applyNumberFormat="1" applyFont="1" applyFill="1" applyBorder="1"/>
    <xf numFmtId="170" fontId="3" fillId="0" borderId="0" xfId="2" applyNumberFormat="1" applyFont="1" applyFill="1" applyBorder="1"/>
    <xf numFmtId="164" fontId="0" fillId="0" borderId="0" xfId="2" applyNumberFormat="1" applyFont="1" applyFill="1"/>
    <xf numFmtId="43" fontId="0" fillId="0" borderId="0" xfId="1" applyFont="1" applyFill="1"/>
    <xf numFmtId="0" fontId="2" fillId="0" borderId="0" xfId="0" applyFont="1" applyAlignment="1">
      <alignment horizontal="left" indent="1"/>
    </xf>
    <xf numFmtId="0" fontId="29" fillId="0" borderId="0" xfId="0" applyFont="1" applyAlignment="1">
      <alignment horizontal="left"/>
    </xf>
    <xf numFmtId="170" fontId="1" fillId="0" borderId="0" xfId="4" applyNumberFormat="1" applyFont="1" applyFill="1"/>
    <xf numFmtId="43" fontId="2" fillId="0" borderId="0" xfId="1" applyFont="1" applyFill="1"/>
    <xf numFmtId="37" fontId="3" fillId="8" borderId="1" xfId="0" quotePrefix="1" applyNumberFormat="1" applyFont="1" applyFill="1" applyBorder="1" applyAlignment="1" applyProtection="1">
      <alignment horizontal="left"/>
      <protection locked="0"/>
    </xf>
    <xf numFmtId="0" fontId="13" fillId="0" borderId="0" xfId="0" applyFont="1" applyAlignment="1">
      <alignment horizontal="center"/>
    </xf>
    <xf numFmtId="37" fontId="3" fillId="8" borderId="1" xfId="0" applyNumberFormat="1" applyFont="1" applyFill="1" applyBorder="1" applyAlignment="1" applyProtection="1">
      <alignment wrapText="1"/>
      <protection locked="0"/>
    </xf>
    <xf numFmtId="10" fontId="3" fillId="7" borderId="1" xfId="2" applyNumberFormat="1" applyFont="1" applyFill="1" applyBorder="1" applyProtection="1">
      <protection locked="0"/>
    </xf>
    <xf numFmtId="37" fontId="13" fillId="0" borderId="0" xfId="0" applyNumberFormat="1" applyFont="1" applyAlignment="1">
      <alignment horizontal="center" wrapText="1"/>
    </xf>
    <xf numFmtId="178" fontId="3" fillId="7" borderId="1" xfId="1" applyNumberFormat="1" applyFont="1" applyFill="1" applyBorder="1" applyProtection="1">
      <protection locked="0"/>
    </xf>
    <xf numFmtId="10" fontId="3" fillId="0" borderId="0" xfId="2" applyNumberFormat="1" applyFont="1"/>
    <xf numFmtId="168" fontId="3" fillId="0" borderId="0" xfId="0" applyNumberFormat="1" applyFont="1"/>
    <xf numFmtId="170" fontId="3" fillId="7" borderId="0" xfId="4" applyNumberFormat="1" applyFont="1" applyFill="1"/>
    <xf numFmtId="165" fontId="20" fillId="0" borderId="0" xfId="0" applyNumberFormat="1" applyFont="1"/>
    <xf numFmtId="170" fontId="3" fillId="0" borderId="0" xfId="0" applyNumberFormat="1" applyFont="1"/>
    <xf numFmtId="165" fontId="3" fillId="7" borderId="1" xfId="1" applyNumberFormat="1" applyFont="1" applyFill="1" applyBorder="1" applyProtection="1">
      <protection locked="0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37" fontId="13" fillId="0" borderId="0" xfId="0" applyNumberFormat="1" applyFont="1" applyAlignment="1">
      <alignment horizontal="center"/>
    </xf>
    <xf numFmtId="172" fontId="3" fillId="0" borderId="0" xfId="2" applyNumberFormat="1" applyFont="1"/>
    <xf numFmtId="9" fontId="3" fillId="0" borderId="0" xfId="2" applyFont="1"/>
    <xf numFmtId="164" fontId="3" fillId="0" borderId="0" xfId="2" applyNumberFormat="1" applyFont="1"/>
  </cellXfs>
  <cellStyles count="38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209" xfId="26" xr:uid="{1CEECA1D-3B50-4B71-B3FF-CF953DF06529}"/>
    <cellStyle name="Comma 4" xfId="5" xr:uid="{00000000-0005-0000-0000-000001000000}"/>
    <cellStyle name="Comma 5 30" xfId="34" xr:uid="{5895D509-6CC4-4AC2-B5DB-A262C54B70F0}"/>
    <cellStyle name="Currency" xfId="4" builtinId="4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3 2" xfId="36" xr:uid="{22B70064-FCD5-4916-9681-3C82A03D8F57}"/>
    <cellStyle name="Normal 4" xfId="37" xr:uid="{5A4B72BB-6C06-42A5-86B5-FDAD20C2ED05}"/>
    <cellStyle name="Normal 4 39 2" xfId="28" xr:uid="{3C99173D-7707-40C2-B802-B2834331784A}"/>
    <cellStyle name="Normal 5" xfId="10" xr:uid="{41711E79-EC67-4FE5-9D3A-30D6F85FA362}"/>
    <cellStyle name="Normal_Schedules A thru L Cost of Servive June 30, 2009" xfId="35" xr:uid="{2821FC1E-781A-48F8-8242-CC1D7367604A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0"/>
  <tableStyles count="0" defaultTableStyle="TableStyleMedium2" defaultPivotStyle="PivotStyleLight16"/>
  <colors>
    <mruColors>
      <color rgb="FFFFFFCC"/>
      <color rgb="FF008000"/>
      <color rgb="FFFF99FF"/>
      <color rgb="FFFF66CC"/>
      <color rgb="FF5B9BD5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18F3-01CE-4CE2-8E01-5EF9F47938B5}">
  <sheetPr codeName="Sheet5">
    <tabColor theme="9"/>
  </sheetPr>
  <dimension ref="A1:L30"/>
  <sheetViews>
    <sheetView workbookViewId="0"/>
  </sheetViews>
  <sheetFormatPr defaultRowHeight="14.25"/>
  <cols>
    <col min="1" max="1" width="5.1328125" customWidth="1"/>
    <col min="2" max="2" width="25.86328125" customWidth="1"/>
    <col min="3" max="3" width="17.53125" bestFit="1" customWidth="1"/>
    <col min="4" max="4" width="21.6640625" customWidth="1"/>
    <col min="5" max="5" width="84.6640625" bestFit="1" customWidth="1"/>
    <col min="6" max="6" width="67.1328125" customWidth="1"/>
    <col min="7" max="7" width="18.46484375" bestFit="1" customWidth="1"/>
    <col min="9" max="9" width="13.33203125" customWidth="1"/>
    <col min="10" max="10" width="25.86328125" bestFit="1" customWidth="1"/>
    <col min="11" max="11" width="83.53125" bestFit="1" customWidth="1"/>
  </cols>
  <sheetData>
    <row r="1" spans="1:12">
      <c r="A1" s="25"/>
      <c r="B1" s="9" t="str">
        <f>'General Inputs'!C1</f>
        <v>COLUMBIA GAS OF KENTUCKY, INC.</v>
      </c>
    </row>
    <row r="2" spans="1:12">
      <c r="B2" s="9" t="str">
        <f>'General Inputs'!C2</f>
        <v>Gas Class Cost of Service Study - Average of Customer-Demand and Demand-Commodity Methods</v>
      </c>
    </row>
    <row r="3" spans="1:12">
      <c r="B3" s="1" t="s">
        <v>0</v>
      </c>
      <c r="J3">
        <f>IF('General Inputs'!D45='General Inputs'!D43,1,IF('General Inputs'!D45='General Inputs'!D41,2,3))</f>
        <v>1</v>
      </c>
    </row>
    <row r="5" spans="1:12" ht="30.75" customHeight="1">
      <c r="A5" s="117" t="s">
        <v>1</v>
      </c>
      <c r="B5" s="117" t="s">
        <v>2</v>
      </c>
      <c r="C5" s="118" t="s">
        <v>3</v>
      </c>
      <c r="D5" s="118" t="s">
        <v>4</v>
      </c>
      <c r="E5" s="118" t="s">
        <v>5</v>
      </c>
      <c r="F5" s="118" t="s">
        <v>6</v>
      </c>
      <c r="I5" s="130" t="s">
        <v>7</v>
      </c>
      <c r="J5" s="131"/>
      <c r="K5" s="132"/>
    </row>
    <row r="6" spans="1:12">
      <c r="A6" s="92">
        <v>1</v>
      </c>
      <c r="B6" s="97" t="s">
        <v>8</v>
      </c>
      <c r="C6" s="100" t="str">
        <f t="shared" ref="C6:C24" si="0">HYPERLINK("#'"&amp;B6&amp;"'!A1",B6)</f>
        <v>Contents</v>
      </c>
      <c r="D6" t="str">
        <f t="shared" ref="D6:D26" si="1">_xlfn.IFNA(VLOOKUP(B6,I:K,2,FALSE),"")</f>
        <v/>
      </c>
      <c r="E6" t="str">
        <f t="shared" ref="E6:E26" si="2">_xlfn.IFNA(VLOOKUP(B6,I:K,3,FALSE),B6)</f>
        <v>Contents</v>
      </c>
      <c r="F6" t="str">
        <f t="shared" ref="F6:F24" si="3">IF(D6="",B6,_xlfn.CONCAT(D6," - ",E6))</f>
        <v>Contents</v>
      </c>
      <c r="I6" s="138" t="s">
        <v>9</v>
      </c>
      <c r="J6" s="93" t="str">
        <f>"Attachment RJA-2, "&amp;CHOOSE($J$3,"Schedule 1", "Schedule 7","Scheduel 8")</f>
        <v>Attachment RJA-2, Schedule 1</v>
      </c>
      <c r="K6" s="94" t="s">
        <v>10</v>
      </c>
      <c r="L6" s="93" t="s">
        <v>11</v>
      </c>
    </row>
    <row r="7" spans="1:12">
      <c r="A7" s="92">
        <v>2</v>
      </c>
      <c r="B7" s="97" t="s">
        <v>12</v>
      </c>
      <c r="C7" s="100" t="str">
        <f t="shared" si="0"/>
        <v>General Inputs</v>
      </c>
      <c r="D7" t="str">
        <f t="shared" si="1"/>
        <v/>
      </c>
      <c r="E7" t="str">
        <f t="shared" si="2"/>
        <v>General Inputs</v>
      </c>
      <c r="F7" t="str">
        <f t="shared" si="3"/>
        <v>General Inputs</v>
      </c>
      <c r="H7" s="90"/>
      <c r="I7" s="138" t="s">
        <v>13</v>
      </c>
      <c r="J7" s="93" t="str">
        <f>"Attachment RJA-2, "&amp;CHOOSE($J$3,"Schedule 5", "DO NOT PRINT","DO NOT PRINT")</f>
        <v>Attachment RJA-2, Schedule 5</v>
      </c>
      <c r="K7" s="94" t="s">
        <v>14</v>
      </c>
      <c r="L7" s="93" t="s">
        <v>11</v>
      </c>
    </row>
    <row r="8" spans="1:12">
      <c r="A8" s="92">
        <v>3</v>
      </c>
      <c r="B8" s="97" t="s">
        <v>15</v>
      </c>
      <c r="C8" s="100" t="str">
        <f t="shared" si="0"/>
        <v>Input-Func_Class</v>
      </c>
      <c r="D8" t="str">
        <f t="shared" si="1"/>
        <v/>
      </c>
      <c r="E8" t="str">
        <f t="shared" si="2"/>
        <v>Input-Func_Class</v>
      </c>
      <c r="F8" t="str">
        <f t="shared" si="3"/>
        <v>Input-Func_Class</v>
      </c>
      <c r="H8" s="90"/>
      <c r="I8" s="138" t="s">
        <v>16</v>
      </c>
      <c r="J8" s="93" t="str">
        <f>"Attachment RJA-2, "&amp;CHOOSE($J$3,"Schedule 4", "Schedule 7","Scheduel 8")</f>
        <v>Attachment RJA-2, Schedule 4</v>
      </c>
      <c r="K8" s="94" t="s">
        <v>17</v>
      </c>
      <c r="L8" s="93" t="s">
        <v>11</v>
      </c>
    </row>
    <row r="9" spans="1:12">
      <c r="A9" s="92">
        <v>4</v>
      </c>
      <c r="B9" s="97" t="s">
        <v>18</v>
      </c>
      <c r="C9" s="100" t="str">
        <f t="shared" si="0"/>
        <v>Input-Ext Allocators</v>
      </c>
      <c r="D9" t="str">
        <f t="shared" si="1"/>
        <v/>
      </c>
      <c r="E9" t="str">
        <f t="shared" si="2"/>
        <v>Input-Ext Allocators</v>
      </c>
      <c r="F9" t="str">
        <f t="shared" si="3"/>
        <v>Input-Ext Allocators</v>
      </c>
      <c r="H9" s="90"/>
      <c r="I9" s="138" t="s">
        <v>19</v>
      </c>
      <c r="J9" s="93" t="str">
        <f>"Attachment RJA-3"&amp;CHOOSE($J$3,, " DO NOT PRINT"," DO NOT PRINT")</f>
        <v>Attachment RJA-3</v>
      </c>
      <c r="K9" s="94" t="s">
        <v>20</v>
      </c>
      <c r="L9" s="93" t="s">
        <v>11</v>
      </c>
    </row>
    <row r="10" spans="1:12">
      <c r="A10" s="92">
        <v>5</v>
      </c>
      <c r="B10" s="97" t="s">
        <v>9</v>
      </c>
      <c r="C10" s="100" t="str">
        <f t="shared" si="0"/>
        <v>Input-Accounts</v>
      </c>
      <c r="D10" t="str">
        <f>_xlfn.IFNA(VLOOKUP(B10,I:K,2,FALSE),"")</f>
        <v>Attachment RJA-2, Schedule 1</v>
      </c>
      <c r="E10" t="str">
        <f t="shared" si="2"/>
        <v>Account Balances and Allocation Methods</v>
      </c>
      <c r="F10" t="str">
        <f t="shared" si="3"/>
        <v>Attachment RJA-2, Schedule 1 - Account Balances and Allocation Methods</v>
      </c>
      <c r="H10" s="90"/>
      <c r="I10" s="138" t="s">
        <v>21</v>
      </c>
      <c r="J10" s="93" t="str">
        <f>"Attachment RJA-2, "&amp;CHOOSE($J$3,"Schedule 3", "DO NOT PRINT","DO NOT PRINT")</f>
        <v>Attachment RJA-2, Schedule 3</v>
      </c>
      <c r="K10" s="94" t="s">
        <v>448</v>
      </c>
      <c r="L10" s="93" t="s">
        <v>11</v>
      </c>
    </row>
    <row r="11" spans="1:12">
      <c r="A11" s="92">
        <v>6</v>
      </c>
      <c r="B11" s="97" t="s">
        <v>22</v>
      </c>
      <c r="C11" s="100" t="str">
        <f t="shared" si="0"/>
        <v>Functionalization</v>
      </c>
      <c r="D11" t="str">
        <f t="shared" si="1"/>
        <v/>
      </c>
      <c r="E11" t="str">
        <f t="shared" si="2"/>
        <v>Functionalization</v>
      </c>
      <c r="F11" t="str">
        <f t="shared" si="3"/>
        <v>Functionalization</v>
      </c>
      <c r="H11" s="90"/>
      <c r="I11" s="139" t="s">
        <v>23</v>
      </c>
      <c r="J11" s="95" t="str">
        <f>"Attachment RJA-2, "&amp;CHOOSE($J$3,"Schedule 6", "Schedule 7","Scheduel 8")</f>
        <v>Attachment RJA-2, Schedule 6</v>
      </c>
      <c r="K11" s="96" t="s">
        <v>24</v>
      </c>
      <c r="L11" s="93" t="s">
        <v>11</v>
      </c>
    </row>
    <row r="12" spans="1:12">
      <c r="A12" s="92">
        <v>7</v>
      </c>
      <c r="B12" s="97" t="s">
        <v>25</v>
      </c>
      <c r="C12" s="100" t="str">
        <f t="shared" si="0"/>
        <v>Classification</v>
      </c>
      <c r="D12" t="str">
        <f t="shared" si="1"/>
        <v/>
      </c>
      <c r="E12" t="str">
        <f t="shared" si="2"/>
        <v>Classification</v>
      </c>
      <c r="F12" t="str">
        <f t="shared" si="3"/>
        <v>Classification</v>
      </c>
      <c r="H12" s="90"/>
    </row>
    <row r="13" spans="1:12">
      <c r="A13" s="92">
        <v>8</v>
      </c>
      <c r="B13" s="97" t="s">
        <v>26</v>
      </c>
      <c r="C13" s="100" t="str">
        <f t="shared" si="0"/>
        <v>Dist_Dem</v>
      </c>
      <c r="D13" t="str">
        <f t="shared" si="1"/>
        <v/>
      </c>
      <c r="E13" t="str">
        <f t="shared" si="2"/>
        <v>Dist_Dem</v>
      </c>
      <c r="F13" t="str">
        <f t="shared" si="3"/>
        <v>Dist_Dem</v>
      </c>
      <c r="H13" s="90"/>
    </row>
    <row r="14" spans="1:12">
      <c r="A14" s="92">
        <v>9</v>
      </c>
      <c r="B14" s="97" t="s">
        <v>27</v>
      </c>
      <c r="C14" s="100" t="str">
        <f t="shared" si="0"/>
        <v>Dist_Cust</v>
      </c>
      <c r="D14" t="str">
        <f t="shared" si="1"/>
        <v/>
      </c>
      <c r="E14" t="str">
        <f t="shared" si="2"/>
        <v>Dist_Cust</v>
      </c>
      <c r="F14" t="str">
        <f t="shared" si="3"/>
        <v>Dist_Cust</v>
      </c>
      <c r="H14" s="90"/>
    </row>
    <row r="15" spans="1:12">
      <c r="A15" s="92">
        <v>10</v>
      </c>
      <c r="B15" s="97" t="s">
        <v>28</v>
      </c>
      <c r="C15" s="100" t="str">
        <f t="shared" si="0"/>
        <v>CustAccts_Cust</v>
      </c>
      <c r="D15" t="str">
        <f t="shared" si="1"/>
        <v/>
      </c>
      <c r="E15" t="str">
        <f t="shared" si="2"/>
        <v>CustAccts_Cust</v>
      </c>
      <c r="F15" t="str">
        <f t="shared" si="3"/>
        <v>CustAccts_Cust</v>
      </c>
      <c r="H15" s="90"/>
    </row>
    <row r="16" spans="1:12">
      <c r="A16" s="92">
        <v>11</v>
      </c>
      <c r="B16" s="97" t="s">
        <v>29</v>
      </c>
      <c r="C16" s="100" t="str">
        <f t="shared" si="0"/>
        <v>Gas_Comm</v>
      </c>
      <c r="D16" t="str">
        <f t="shared" si="1"/>
        <v/>
      </c>
      <c r="E16" t="str">
        <f t="shared" si="2"/>
        <v>Gas_Comm</v>
      </c>
      <c r="F16" t="str">
        <f t="shared" si="3"/>
        <v>Gas_Comm</v>
      </c>
      <c r="H16" s="90"/>
    </row>
    <row r="17" spans="1:8">
      <c r="A17" s="92">
        <v>12</v>
      </c>
      <c r="B17" s="97" t="s">
        <v>30</v>
      </c>
      <c r="C17" s="100" t="str">
        <f t="shared" si="0"/>
        <v>Template</v>
      </c>
      <c r="D17" t="str">
        <f t="shared" si="1"/>
        <v/>
      </c>
      <c r="E17" t="str">
        <f t="shared" si="2"/>
        <v>Template</v>
      </c>
      <c r="F17" t="str">
        <f t="shared" si="3"/>
        <v>Template</v>
      </c>
      <c r="H17" s="90"/>
    </row>
    <row r="18" spans="1:8">
      <c r="A18" s="92">
        <v>13</v>
      </c>
      <c r="B18" s="97" t="s">
        <v>31</v>
      </c>
      <c r="C18" s="100" t="str">
        <f t="shared" si="0"/>
        <v>DemandTotal</v>
      </c>
      <c r="D18" t="str">
        <f t="shared" si="1"/>
        <v/>
      </c>
      <c r="E18" t="str">
        <f t="shared" si="2"/>
        <v>DemandTotal</v>
      </c>
      <c r="F18" t="str">
        <f t="shared" si="3"/>
        <v>DemandTotal</v>
      </c>
      <c r="H18" s="90"/>
    </row>
    <row r="19" spans="1:8">
      <c r="A19" s="92">
        <v>14</v>
      </c>
      <c r="B19" s="97" t="s">
        <v>32</v>
      </c>
      <c r="C19" s="100" t="str">
        <f t="shared" si="0"/>
        <v>CommodityTotal</v>
      </c>
      <c r="D19" t="str">
        <f t="shared" si="1"/>
        <v/>
      </c>
      <c r="E19" t="str">
        <f t="shared" si="2"/>
        <v>CommodityTotal</v>
      </c>
      <c r="F19" t="str">
        <f t="shared" si="3"/>
        <v>CommodityTotal</v>
      </c>
      <c r="H19" s="90"/>
    </row>
    <row r="20" spans="1:8">
      <c r="A20" s="92">
        <v>15</v>
      </c>
      <c r="B20" s="97" t="s">
        <v>33</v>
      </c>
      <c r="C20" s="100" t="str">
        <f t="shared" si="0"/>
        <v>CustomerTotal</v>
      </c>
      <c r="D20" t="str">
        <f t="shared" si="1"/>
        <v/>
      </c>
      <c r="E20" t="str">
        <f t="shared" si="2"/>
        <v>CustomerTotal</v>
      </c>
      <c r="F20" t="str">
        <f t="shared" si="3"/>
        <v>CustomerTotal</v>
      </c>
      <c r="H20" s="90"/>
    </row>
    <row r="21" spans="1:8">
      <c r="A21" s="92">
        <v>16</v>
      </c>
      <c r="B21" s="97" t="s">
        <v>13</v>
      </c>
      <c r="C21" s="100" t="str">
        <f t="shared" si="0"/>
        <v>GrandTotal</v>
      </c>
      <c r="D21" t="str">
        <f t="shared" si="1"/>
        <v>Attachment RJA-2, Schedule 5</v>
      </c>
      <c r="E21" t="str">
        <f t="shared" si="2"/>
        <v>Cost of Service Allocation Study Detail by Account</v>
      </c>
      <c r="F21" t="str">
        <f t="shared" si="3"/>
        <v>Attachment RJA-2, Schedule 5 - Cost of Service Allocation Study Detail by Account</v>
      </c>
      <c r="H21" s="90"/>
    </row>
    <row r="22" spans="1:8">
      <c r="A22" s="92">
        <v>17</v>
      </c>
      <c r="B22" s="97" t="s">
        <v>34</v>
      </c>
      <c r="C22" s="100" t="str">
        <f t="shared" si="0"/>
        <v>Requried Internals</v>
      </c>
      <c r="D22" t="str">
        <f t="shared" si="1"/>
        <v/>
      </c>
      <c r="E22" t="str">
        <f t="shared" si="2"/>
        <v>Requried Internals</v>
      </c>
      <c r="F22" t="str">
        <f t="shared" si="3"/>
        <v>Requried Internals</v>
      </c>
      <c r="H22" s="90"/>
    </row>
    <row r="23" spans="1:8">
      <c r="A23" s="92">
        <v>18</v>
      </c>
      <c r="B23" s="97" t="s">
        <v>16</v>
      </c>
      <c r="C23" s="100" t="str">
        <f t="shared" si="0"/>
        <v>Summary</v>
      </c>
      <c r="D23" t="str">
        <f t="shared" si="1"/>
        <v>Attachment RJA-2, Schedule 4</v>
      </c>
      <c r="E23" t="str">
        <f t="shared" si="2"/>
        <v>Summary of Cost of Service and Rate of Return Under Present and Proposed Rates</v>
      </c>
      <c r="F23" t="str">
        <f t="shared" si="3"/>
        <v>Attachment RJA-2, Schedule 4 - Summary of Cost of Service and Rate of Return Under Present and Proposed Rates</v>
      </c>
      <c r="H23" s="90"/>
    </row>
    <row r="24" spans="1:8">
      <c r="A24" s="92">
        <v>19</v>
      </c>
      <c r="B24" s="97" t="s">
        <v>19</v>
      </c>
      <c r="C24" s="100" t="str">
        <f t="shared" si="0"/>
        <v>Rate Spread</v>
      </c>
      <c r="D24" t="str">
        <f t="shared" si="1"/>
        <v>Attachment RJA-3</v>
      </c>
      <c r="E24" t="str">
        <f>_xlfn.IFNA(VLOOKUP(B24,I:K,3,FALSE),B24)</f>
        <v>Class Revenue Apportionment</v>
      </c>
      <c r="F24" t="str">
        <f t="shared" si="3"/>
        <v>Attachment RJA-3 - Class Revenue Apportionment</v>
      </c>
      <c r="H24" s="90"/>
    </row>
    <row r="25" spans="1:8">
      <c r="A25" s="92">
        <v>20</v>
      </c>
      <c r="B25" s="97" t="s">
        <v>21</v>
      </c>
      <c r="C25" s="100" t="str">
        <f>HYPERLINK("#'"&amp;B25&amp;"'!A1",B25)</f>
        <v>Internal Alloc</v>
      </c>
      <c r="D25" t="str">
        <f t="shared" si="1"/>
        <v>Attachment RJA-2, Schedule 3</v>
      </c>
      <c r="E25" t="str">
        <f t="shared" si="2"/>
        <v>Internal Allocation Summary</v>
      </c>
      <c r="F25" t="str">
        <f>IF(D25="",B25,_xlfn.CONCAT(D25," - ",E25))</f>
        <v>Attachment RJA-2, Schedule 3 - Internal Allocation Summary</v>
      </c>
      <c r="H25" s="90"/>
    </row>
    <row r="26" spans="1:8">
      <c r="A26" s="92">
        <v>21</v>
      </c>
      <c r="B26" s="97" t="s">
        <v>23</v>
      </c>
      <c r="C26" s="100" t="str">
        <f>HYPERLINK("#'"&amp;B26&amp;"'!A1",B26)</f>
        <v>UnitCost</v>
      </c>
      <c r="D26" t="str">
        <f t="shared" si="1"/>
        <v>Attachment RJA-2, Schedule 6</v>
      </c>
      <c r="E26" t="str">
        <f t="shared" si="2"/>
        <v>Functionalized and Classified Rate Base and Revenue Requirement, and Unit Costs by Customer Class</v>
      </c>
      <c r="F26" t="str">
        <f>IF(D26="",B26,_xlfn.CONCAT(D26," - ",E26))</f>
        <v>Attachment RJA-2, Schedule 6 - Functionalized and Classified Rate Base and Revenue Requirement, and Unit Costs by Customer Class</v>
      </c>
      <c r="G26" s="90"/>
    </row>
    <row r="27" spans="1:8">
      <c r="A27" s="92">
        <v>22</v>
      </c>
      <c r="B27" s="97"/>
      <c r="C27" s="100"/>
      <c r="G27" s="90"/>
    </row>
    <row r="28" spans="1:8">
      <c r="A28" s="92">
        <v>23</v>
      </c>
      <c r="B28" s="97"/>
      <c r="C28" s="100"/>
      <c r="G28" s="90"/>
    </row>
    <row r="29" spans="1:8">
      <c r="A29" s="92">
        <v>24</v>
      </c>
      <c r="B29" s="87"/>
      <c r="C29" s="100"/>
      <c r="G29" s="90"/>
    </row>
    <row r="30" spans="1:8">
      <c r="A30" s="92">
        <v>25</v>
      </c>
      <c r="B30" s="87"/>
      <c r="C30" s="90"/>
      <c r="G30" s="90"/>
    </row>
  </sheetData>
  <phoneticPr fontId="1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9604D-5A9D-49E5-8C04-1F036F9CBA6D}">
  <sheetPr codeName="Sheet16">
    <tabColor theme="7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25.86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348</v>
      </c>
      <c r="D5" t="str">
        <f>LEFT(ADDRESS(5,MATCH($B$5,Classification!$A$6:$ABB$6,0)),3)</f>
        <v>$J$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Customer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78.905862538487327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8">
        <f ca="1">IFERROR(INDEX(G$278:G$314,MATCH($F11,$B$278:$B$314,0))/INDEX($D$278:$D$314,MATCH($F11,$B$278:$B$314,0)),SUMIFS('Input-Ext Allocators'!D$8:D$63,'Input-Ext Allocators'!$B$8:$B$63,$F11))*$D11</f>
        <v>70.957189091011088</v>
      </c>
      <c r="H11" s="8">
        <f ca="1">IFERROR(INDEX(H$278:H$314,MATCH($F11,$B$278:$B$314,0))/INDEX($D$278:$D$314,MATCH($F11,$B$278:$B$314,0)),SUMIFS('Input-Ext Allocators'!E$8:E$63,'Input-Ext Allocators'!$B$8:$B$63,$F11))*$D11</f>
        <v>7.8780498955002498</v>
      </c>
      <c r="I11" s="8">
        <f ca="1">IFERROR(INDEX(I$278:I$314,MATCH($F11,$B$278:$B$314,0))/INDEX($D$278:$D$314,MATCH($F11,$B$278:$B$314,0)),SUMIFS('Input-Ext Allocators'!F$8:F$63,'Input-Ext Allocators'!$B$8:$B$63,$F11))*$D11</f>
        <v>1.128660443481411E-3</v>
      </c>
      <c r="J11" s="8">
        <f ca="1">IFERROR(INDEX(J$278:J$314,MATCH($F11,$B$278:$B$314,0))/INDEX($D$278:$D$314,MATCH($F11,$B$278:$B$314,0)),SUMIFS('Input-Ext Allocators'!G$8:G$63,'Input-Ext Allocators'!$B$8:$B$63,$F11))*$D11</f>
        <v>3.3377757341112931E-2</v>
      </c>
      <c r="K11" s="8">
        <f ca="1">IFERROR(INDEX(K$278:K$314,MATCH($F11,$B$278:$B$314,0))/INDEX($D$278:$D$314,MATCH($F11,$B$278:$B$314,0)),SUMIFS('Input-Ext Allocators'!H$8:H$63,'Input-Ext Allocators'!$B$8:$B$63,$F11))*$D11</f>
        <v>3.6117134191405151E-2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10258.765863442781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8">
        <f ca="1">IFERROR(INDEX(G$278:G$314,MATCH($F12,$B$278:$B$314,0))/INDEX($D$278:$D$314,MATCH($F12,$B$278:$B$314,0)),SUMIFS('Input-Ext Allocators'!D$8:D$63,'Input-Ext Allocators'!$B$8:$B$63,$F12))*$D12</f>
        <v>9225.3372030203755</v>
      </c>
      <c r="H12" s="8">
        <f ca="1">IFERROR(INDEX(H$278:H$314,MATCH($F12,$B$278:$B$314,0))/INDEX($D$278:$D$314,MATCH($F12,$B$278:$B$314,0)),SUMIFS('Input-Ext Allocators'!E$8:E$63,'Input-Ext Allocators'!$B$8:$B$63,$F12))*$D12</f>
        <v>1024.2467002884152</v>
      </c>
      <c r="I12" s="8">
        <f ca="1">IFERROR(INDEX(I$278:I$314,MATCH($F12,$B$278:$B$314,0))/INDEX($D$278:$D$314,MATCH($F12,$B$278:$B$314,0)),SUMIFS('Input-Ext Allocators'!F$8:F$63,'Input-Ext Allocators'!$B$8:$B$63,$F12))*$D12</f>
        <v>0.14674021494103368</v>
      </c>
      <c r="J12" s="8">
        <f ca="1">IFERROR(INDEX(J$278:J$314,MATCH($F12,$B$278:$B$314,0))/INDEX($D$278:$D$314,MATCH($F12,$B$278:$B$314,0)),SUMIFS('Input-Ext Allocators'!G$8:G$63,'Input-Ext Allocators'!$B$8:$B$63,$F12))*$D12</f>
        <v>4.3395330409355708</v>
      </c>
      <c r="K12" s="8">
        <f ca="1">IFERROR(INDEX(K$278:K$314,MATCH($F12,$B$278:$B$314,0))/INDEX($D$278:$D$314,MATCH($F12,$B$278:$B$314,0)),SUMIFS('Input-Ext Allocators'!H$8:H$63,'Input-Ext Allocators'!$B$8:$B$63,$F12))*$D12</f>
        <v>4.6956868781130776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2725589.0516140279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8">
        <f ca="1">IFERROR(INDEX(G$278:G$314,MATCH($F13,$B$278:$B$314,0))/INDEX($D$278:$D$314,MATCH($F13,$B$278:$B$314,0)),SUMIFS('Input-Ext Allocators'!D$8:D$63,'Input-Ext Allocators'!$B$8:$B$63,$F13))*$D13</f>
        <v>2451023.681864358</v>
      </c>
      <c r="H13" s="8">
        <f ca="1">IFERROR(INDEX(H$278:H$314,MATCH($F13,$B$278:$B$314,0))/INDEX($D$278:$D$314,MATCH($F13,$B$278:$B$314,0)),SUMIFS('Input-Ext Allocators'!E$8:E$63,'Input-Ext Allocators'!$B$8:$B$63,$F13))*$D13</f>
        <v>272125.87065721664</v>
      </c>
      <c r="I13" s="8">
        <f ca="1">IFERROR(INDEX(I$278:I$314,MATCH($F13,$B$278:$B$314,0))/INDEX($D$278:$D$314,MATCH($F13,$B$278:$B$314,0)),SUMIFS('Input-Ext Allocators'!F$8:F$63,'Input-Ext Allocators'!$B$8:$B$63,$F13))*$D13</f>
        <v>38.986514420804667</v>
      </c>
      <c r="J13" s="8">
        <f ca="1">IFERROR(INDEX(J$278:J$314,MATCH($F13,$B$278:$B$314,0))/INDEX($D$278:$D$314,MATCH($F13,$B$278:$B$314,0)),SUMIFS('Input-Ext Allocators'!G$8:G$63,'Input-Ext Allocators'!$B$8:$B$63,$F13))*$D13</f>
        <v>1152.9441165666674</v>
      </c>
      <c r="K13" s="8">
        <f ca="1">IFERROR(INDEX(K$278:K$314,MATCH($F13,$B$278:$B$314,0))/INDEX($D$278:$D$314,MATCH($F13,$B$278:$B$314,0)),SUMIFS('Input-Ext Allocators'!H$8:H$63,'Input-Ext Allocators'!$B$8:$B$63,$F13))*$D13</f>
        <v>1247.5684614657494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1540071.4194850235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INT_DISTPT_SUBTOTAL</v>
      </c>
      <c r="G14" s="8">
        <f ca="1">IFERROR(INDEX(G$278:G$314,MATCH($F14,$B$278:$B$314,0))/INDEX($D$278:$D$314,MATCH($F14,$B$278:$B$314,0)),SUMIFS('Input-Ext Allocators'!D$8:D$63,'Input-Ext Allocators'!$B$8:$B$63,$F14))*$D14</f>
        <v>1384930.541412666</v>
      </c>
      <c r="H14" s="8">
        <f ca="1">IFERROR(INDEX(H$278:H$314,MATCH($F14,$B$278:$B$314,0))/INDEX($D$278:$D$314,MATCH($F14,$B$278:$B$314,0)),SUMIFS('Input-Ext Allocators'!E$8:E$63,'Input-Ext Allocators'!$B$8:$B$63,$F14))*$D14</f>
        <v>153762.45940431871</v>
      </c>
      <c r="I14" s="8">
        <f ca="1">IFERROR(INDEX(I$278:I$314,MATCH($F14,$B$278:$B$314,0))/INDEX($D$278:$D$314,MATCH($F14,$B$278:$B$314,0)),SUMIFS('Input-Ext Allocators'!F$8:F$63,'Input-Ext Allocators'!$B$8:$B$63,$F14))*$D14</f>
        <v>22.029005645317863</v>
      </c>
      <c r="J14" s="8">
        <f ca="1">IFERROR(INDEX(J$278:J$314,MATCH($F14,$B$278:$B$314,0))/INDEX($D$278:$D$314,MATCH($F14,$B$278:$B$314,0)),SUMIFS('Input-Ext Allocators'!G$8:G$63,'Input-Ext Allocators'!$B$8:$B$63,$F14))*$D14</f>
        <v>651.46148174327914</v>
      </c>
      <c r="K14" s="8">
        <f ca="1">IFERROR(INDEX(K$278:K$314,MATCH($F14,$B$278:$B$314,0))/INDEX($D$278:$D$314,MATCH($F14,$B$278:$B$314,0)),SUMIFS('Input-Ext Allocators'!H$8:H$63,'Input-Ext Allocators'!$B$8:$B$63,$F14))*$D14</f>
        <v>704.92818065017161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4275998.1428250326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3845250.5176691352</v>
      </c>
      <c r="H15" s="77">
        <f t="shared" ca="1" si="1"/>
        <v>426920.45481171925</v>
      </c>
      <c r="I15" s="77">
        <f t="shared" ca="1" si="1"/>
        <v>61.163388941507051</v>
      </c>
      <c r="J15" s="77">
        <f t="shared" ca="1" si="1"/>
        <v>1808.7785091082233</v>
      </c>
      <c r="K15" s="77">
        <f t="shared" ca="1" si="1"/>
        <v>1957.2284461282256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205190.83856734814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CUSTOMERS EXCL DS-ML</v>
      </c>
      <c r="G18" s="8">
        <f ca="1">IFERROR(INDEX(G$278:G$314,MATCH($F18,$B$278:$B$314,0))/INDEX($D$278:$D$314,MATCH($F18,$B$278:$B$314,0)),SUMIFS('Input-Ext Allocators'!D$8:D$63,'Input-Ext Allocators'!$B$8:$B$63,$F18))*$D18</f>
        <v>184598.78844145196</v>
      </c>
      <c r="H18" s="8">
        <f ca="1">IFERROR(INDEX(H$278:H$314,MATCH($F18,$B$278:$B$314,0))/INDEX($D$278:$D$314,MATCH($F18,$B$278:$B$314,0)),SUMIFS('Input-Ext Allocators'!E$8:E$63,'Input-Ext Allocators'!$B$8:$B$63,$F18))*$D18</f>
        <v>20495.153269464594</v>
      </c>
      <c r="I18" s="8">
        <f ca="1">IFERROR(INDEX(I$278:I$314,MATCH($F18,$B$278:$B$314,0))/INDEX($D$278:$D$314,MATCH($F18,$B$278:$B$314,0)),SUMIFS('Input-Ext Allocators'!F$8:F$63,'Input-Ext Allocators'!$B$8:$B$63,$F18))*$D18</f>
        <v>2.9362683767141249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93.960588054851996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945798.56297127286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CUSTOMERS EXCL DS-ML</v>
      </c>
      <c r="G19" s="8">
        <f ca="1">IFERROR(INDEX(G$278:G$314,MATCH($F19,$B$278:$B$314,0))/INDEX($D$278:$D$314,MATCH($F19,$B$278:$B$314,0)),SUMIFS('Input-Ext Allocators'!D$8:D$63,'Input-Ext Allocators'!$B$8:$B$63,$F19))*$D19</f>
        <v>850882.37882929621</v>
      </c>
      <c r="H19" s="8">
        <f ca="1">IFERROR(INDEX(H$278:H$314,MATCH($F19,$B$278:$B$314,0))/INDEX($D$278:$D$314,MATCH($F19,$B$278:$B$314,0)),SUMIFS('Input-Ext Allocators'!E$8:E$63,'Input-Ext Allocators'!$B$8:$B$63,$F19))*$D19</f>
        <v>94469.551591472482</v>
      </c>
      <c r="I19" s="8">
        <f ca="1">IFERROR(INDEX(I$278:I$314,MATCH($F19,$B$278:$B$314,0))/INDEX($D$278:$D$314,MATCH($F19,$B$278:$B$314,0)),SUMIFS('Input-Ext Allocators'!F$8:F$63,'Input-Ext Allocators'!$B$8:$B$63,$F19))*$D19</f>
        <v>13.534319712245342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433.09823079185094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638383.77318173414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CUSTOMERS EXCL DS-ML</v>
      </c>
      <c r="G20" s="8">
        <f ca="1">IFERROR(INDEX(G$278:G$314,MATCH($F20,$B$278:$B$314,0))/INDEX($D$278:$D$314,MATCH($F20,$B$278:$B$314,0)),SUMIFS('Input-Ext Allocators'!D$8:D$63,'Input-Ext Allocators'!$B$8:$B$63,$F20))*$D20</f>
        <v>574318.38532767398</v>
      </c>
      <c r="H20" s="8">
        <f ca="1">IFERROR(INDEX(H$278:H$314,MATCH($F20,$B$278:$B$314,0))/INDEX($D$278:$D$314,MATCH($F20,$B$278:$B$314,0)),SUMIFS('Input-Ext Allocators'!E$8:E$63,'Input-Ext Allocators'!$B$8:$B$63,$F20))*$D20</f>
        <v>63763.925170588846</v>
      </c>
      <c r="I20" s="8">
        <f ca="1">IFERROR(INDEX(I$278:I$314,MATCH($F20,$B$278:$B$314,0))/INDEX($D$278:$D$314,MATCH($F20,$B$278:$B$314,0)),SUMIFS('Input-Ext Allocators'!F$8:F$63,'Input-Ext Allocators'!$B$8:$B$63,$F20))*$D20</f>
        <v>9.1352328324625844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292.3274506388027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862731.08745643904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CUSTOMERS EXCL DS-ML</v>
      </c>
      <c r="G21" s="8">
        <f ca="1">IFERROR(INDEX(G$278:G$314,MATCH($F21,$B$278:$B$314,0))/INDEX($D$278:$D$314,MATCH($F21,$B$278:$B$314,0)),SUMIFS('Input-Ext Allocators'!D$8:D$63,'Input-Ext Allocators'!$B$8:$B$63,$F21))*$D21</f>
        <v>776151.18982499139</v>
      </c>
      <c r="H21" s="8">
        <f ca="1">IFERROR(INDEX(H$278:H$314,MATCH($F21,$B$278:$B$314,0))/INDEX($D$278:$D$314,MATCH($F21,$B$278:$B$314,0)),SUMIFS('Input-Ext Allocators'!E$8:E$63,'Input-Ext Allocators'!$B$8:$B$63,$F21))*$D21</f>
        <v>86172.491867603647</v>
      </c>
      <c r="I21" s="8">
        <f ca="1">IFERROR(INDEX(I$278:I$314,MATCH($F21,$B$278:$B$314,0))/INDEX($D$278:$D$314,MATCH($F21,$B$278:$B$314,0)),SUMIFS('Input-Ext Allocators'!F$8:F$63,'Input-Ext Allocators'!$B$8:$B$63,$F21))*$D21</f>
        <v>12.345629207393072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395.06013463657831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10955.829513632294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DS-ML_DIRECT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10955.829513632294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1433085.2581679819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INT_DISTPT_SUBTOTAL</v>
      </c>
      <c r="G24" s="8">
        <f ca="1">IFERROR(INDEX(G$278:G$314,MATCH($F24,$B$278:$B$314,0))/INDEX($D$278:$D$314,MATCH($F24,$B$278:$B$314,0)),SUMIFS('Input-Ext Allocators'!D$8:D$63,'Input-Ext Allocators'!$B$8:$B$63,$F24))*$D24</f>
        <v>1288721.7549616983</v>
      </c>
      <c r="H24" s="8">
        <f ca="1">IFERROR(INDEX(H$278:H$314,MATCH($F24,$B$278:$B$314,0))/INDEX($D$278:$D$314,MATCH($F24,$B$278:$B$314,0)),SUMIFS('Input-Ext Allocators'!E$8:E$63,'Input-Ext Allocators'!$B$8:$B$63,$F24))*$D24</f>
        <v>143080.84095584683</v>
      </c>
      <c r="I24" s="8">
        <f ca="1">IFERROR(INDEX(I$278:I$314,MATCH($F24,$B$278:$B$314,0))/INDEX($D$278:$D$314,MATCH($F24,$B$278:$B$314,0)),SUMIFS('Input-Ext Allocators'!F$8:F$63,'Input-Ext Allocators'!$B$8:$B$63,$F24))*$D24</f>
        <v>20.498687816023899</v>
      </c>
      <c r="J24" s="8">
        <f ca="1">IFERROR(INDEX(J$278:J$314,MATCH($F24,$B$278:$B$314,0))/INDEX($D$278:$D$314,MATCH($F24,$B$278:$B$314,0)),SUMIFS('Input-Ext Allocators'!G$8:G$63,'Input-Ext Allocators'!$B$8:$B$63,$F24))*$D24</f>
        <v>606.20555250791222</v>
      </c>
      <c r="K24" s="8">
        <f ca="1">IFERROR(INDEX(K$278:K$314,MATCH($F24,$B$278:$B$314,0))/INDEX($D$278:$D$314,MATCH($F24,$B$278:$B$314,0)),SUMIFS('Input-Ext Allocators'!H$8:H$63,'Input-Ext Allocators'!$B$8:$B$63,$F24))*$D24</f>
        <v>655.95801011276478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107123.61028532364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INT_DISTPT_SUBTOTAL</v>
      </c>
      <c r="G25" s="8">
        <f ca="1">IFERROR(INDEX(G$278:G$314,MATCH($F25,$B$278:$B$314,0))/INDEX($D$278:$D$314,MATCH($F25,$B$278:$B$314,0)),SUMIFS('Input-Ext Allocators'!D$8:D$63,'Input-Ext Allocators'!$B$8:$B$63,$F25))*$D25</f>
        <v>96332.389338243564</v>
      </c>
      <c r="H25" s="8">
        <f ca="1">IFERROR(INDEX(H$278:H$314,MATCH($F25,$B$278:$B$314,0))/INDEX($D$278:$D$314,MATCH($F25,$B$278:$B$314,0)),SUMIFS('Input-Ext Allocators'!E$8:E$63,'Input-Ext Allocators'!$B$8:$B$63,$F25))*$D25</f>
        <v>10695.341507765259</v>
      </c>
      <c r="I25" s="8">
        <f ca="1">IFERROR(INDEX(I$278:I$314,MATCH($F25,$B$278:$B$314,0))/INDEX($D$278:$D$314,MATCH($F25,$B$278:$B$314,0)),SUMIFS('Input-Ext Allocators'!F$8:F$63,'Input-Ext Allocators'!$B$8:$B$63,$F25))*$D25</f>
        <v>1.5322838836339912</v>
      </c>
      <c r="J25" s="8">
        <f ca="1">IFERROR(INDEX(J$278:J$314,MATCH($F25,$B$278:$B$314,0))/INDEX($D$278:$D$314,MATCH($F25,$B$278:$B$314,0)),SUMIFS('Input-Ext Allocators'!G$8:G$63,'Input-Ext Allocators'!$B$8:$B$63,$F25))*$D25</f>
        <v>45.314071154896311</v>
      </c>
      <c r="K25" s="8">
        <f ca="1">IFERROR(INDEX(K$278:K$314,MATCH($F25,$B$278:$B$314,0))/INDEX($D$278:$D$314,MATCH($F25,$B$278:$B$314,0)),SUMIFS('Input-Ext Allocators'!H$8:H$63,'Input-Ext Allocators'!$B$8:$B$63,$F25))*$D25</f>
        <v>49.033084276287717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31324.726378052372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CUSTOMERS EXCL DS-ML</v>
      </c>
      <c r="G26" s="8">
        <f ca="1">IFERROR(INDEX(G$278:G$314,MATCH($F26,$B$278:$B$314,0))/INDEX($D$278:$D$314,MATCH($F26,$B$278:$B$314,0)),SUMIFS('Input-Ext Allocators'!D$8:D$63,'Input-Ext Allocators'!$B$8:$B$63,$F26))*$D26</f>
        <v>28181.114605418967</v>
      </c>
      <c r="H26" s="8">
        <f ca="1">IFERROR(INDEX(H$278:H$314,MATCH($F26,$B$278:$B$314,0))/INDEX($D$278:$D$314,MATCH($F26,$B$278:$B$314,0)),SUMIFS('Input-Ext Allocators'!E$8:E$63,'Input-Ext Allocators'!$B$8:$B$63,$F26))*$D26</f>
        <v>3128.8193601855364</v>
      </c>
      <c r="I26" s="8">
        <f ca="1">IFERROR(INDEX(I$278:I$314,MATCH($F26,$B$278:$B$314,0))/INDEX($D$278:$D$314,MATCH($F26,$B$278:$B$314,0)),SUMIFS('Input-Ext Allocators'!F$8:F$63,'Input-Ext Allocators'!$B$8:$B$63,$F26))*$D26</f>
        <v>0.44825492266268424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14.344157525205896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119348179.72270434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CUSTOMERS EXCL DS-ML</v>
      </c>
      <c r="G27" s="8">
        <f ca="1">IFERROR(INDEX(G$278:G$314,MATCH($F27,$B$278:$B$314,0))/INDEX($D$278:$D$314,MATCH($F27,$B$278:$B$314,0)),SUMIFS('Input-Ext Allocators'!D$8:D$63,'Input-Ext Allocators'!$B$8:$B$63,$F27))*$D27</f>
        <v>107370921.30101439</v>
      </c>
      <c r="H27" s="8">
        <f ca="1">IFERROR(INDEX(H$278:H$314,MATCH($F27,$B$278:$B$314,0))/INDEX($D$278:$D$314,MATCH($F27,$B$278:$B$314,0)),SUMIFS('Input-Ext Allocators'!E$8:E$63,'Input-Ext Allocators'!$B$8:$B$63,$F27))*$D27</f>
        <v>11920898.871152971</v>
      </c>
      <c r="I27" s="8">
        <f ca="1">IFERROR(INDEX(I$278:I$314,MATCH($F27,$B$278:$B$314,0))/INDEX($D$278:$D$314,MATCH($F27,$B$278:$B$314,0)),SUMIFS('Input-Ext Allocators'!F$8:F$63,'Input-Ext Allocators'!$B$8:$B$63,$F27))*$D27</f>
        <v>1707.8651677869584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54651.685369182669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7877673.5574729498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CUSTOMERS EXCL DS-ML</v>
      </c>
      <c r="G29" s="8">
        <f ca="1">IFERROR(INDEX(G$278:G$314,MATCH($F29,$B$278:$B$314,0))/INDEX($D$278:$D$314,MATCH($F29,$B$278:$B$314,0)),SUMIFS('Input-Ext Allocators'!D$8:D$63,'Input-Ext Allocators'!$B$8:$B$63,$F29))*$D29</f>
        <v>7087104.8853843743</v>
      </c>
      <c r="H29" s="8">
        <f ca="1">IFERROR(INDEX(H$278:H$314,MATCH($F29,$B$278:$B$314,0))/INDEX($D$278:$D$314,MATCH($F29,$B$278:$B$314,0)),SUMIFS('Input-Ext Allocators'!E$8:E$63,'Input-Ext Allocators'!$B$8:$B$63,$F29))*$D29</f>
        <v>786848.61417057714</v>
      </c>
      <c r="I29" s="8">
        <f ca="1">IFERROR(INDEX(I$278:I$314,MATCH($F29,$B$278:$B$314,0))/INDEX($D$278:$D$314,MATCH($F29,$B$278:$B$314,0)),SUMIFS('Input-Ext Allocators'!F$8:F$63,'Input-Ext Allocators'!$B$8:$B$63,$F29))*$D29</f>
        <v>112.72902781813427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3607.3288901802966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44098.055677476455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DS-ML_DIRECT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44098.055677476455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-184236.04087895431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CUSTOMERS EXCL DS-ML</v>
      </c>
      <c r="G31" s="8">
        <f ca="1">IFERROR(INDEX(G$278:G$314,MATCH($F31,$B$278:$B$314,0))/INDEX($D$278:$D$314,MATCH($F31,$B$278:$B$314,0)),SUMIFS('Input-Ext Allocators'!D$8:D$63,'Input-Ext Allocators'!$B$8:$B$63,$F31))*$D31</f>
        <v>-165746.92208951639</v>
      </c>
      <c r="H31" s="8">
        <f ca="1">IFERROR(INDEX(H$278:H$314,MATCH($F31,$B$278:$B$314,0))/INDEX($D$278:$D$314,MATCH($F31,$B$278:$B$314,0)),SUMIFS('Input-Ext Allocators'!E$8:E$63,'Input-Ext Allocators'!$B$8:$B$63,$F31))*$D31</f>
        <v>-18402.117374914695</v>
      </c>
      <c r="I31" s="8">
        <f ca="1">IFERROR(INDEX(I$278:I$314,MATCH($F31,$B$278:$B$314,0))/INDEX($D$278:$D$314,MATCH($F31,$B$278:$B$314,0)),SUMIFS('Input-Ext Allocators'!F$8:F$63,'Input-Ext Allocators'!$B$8:$B$63,$F31))*$D31</f>
        <v>-2.6364065007041106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-84.365008022531541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368676.89146980143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CUSTOMERS EXCL DS-ML</v>
      </c>
      <c r="G32" s="8">
        <f ca="1">IFERROR(INDEX(G$278:G$314,MATCH($F32,$B$278:$B$314,0))/INDEX($D$278:$D$314,MATCH($F32,$B$278:$B$314,0)),SUMIFS('Input-Ext Allocators'!D$8:D$63,'Input-Ext Allocators'!$B$8:$B$63,$F32))*$D32</f>
        <v>331678.10008899652</v>
      </c>
      <c r="H32" s="8">
        <f ca="1">IFERROR(INDEX(H$278:H$314,MATCH($F32,$B$278:$B$314,0))/INDEX($D$278:$D$314,MATCH($F32,$B$278:$B$314,0)),SUMIFS('Input-Ext Allocators'!E$8:E$63,'Input-Ext Allocators'!$B$8:$B$63,$F32))*$D32</f>
        <v>36824.691834880679</v>
      </c>
      <c r="I32" s="8">
        <f ca="1">IFERROR(INDEX(I$278:I$314,MATCH($F32,$B$278:$B$314,0))/INDEX($D$278:$D$314,MATCH($F32,$B$278:$B$314,0)),SUMIFS('Input-Ext Allocators'!F$8:F$63,'Input-Ext Allocators'!$B$8:$B$63,$F32))*$D32</f>
        <v>5.2757438158854839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168.82380210833549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0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8">
        <f ca="1">IFERROR(INDEX(G$278:G$314,MATCH($F33,$B$278:$B$314,0))/INDEX($D$278:$D$314,MATCH($F33,$B$278:$B$314,0)),SUMIFS('Input-Ext Allocators'!D$8:D$63,'Input-Ext Allocators'!$B$8:$B$63,$F33))*$D33</f>
        <v>0</v>
      </c>
      <c r="H33" s="8">
        <f ca="1">IFERROR(INDEX(H$278:H$314,MATCH($F33,$B$278:$B$314,0))/INDEX($D$278:$D$314,MATCH($F33,$B$278:$B$314,0)),SUMIFS('Input-Ext Allocators'!E$8:E$63,'Input-Ext Allocators'!$B$8:$B$63,$F33))*$D33</f>
        <v>0</v>
      </c>
      <c r="I33" s="8">
        <f ca="1">IFERROR(INDEX(I$278:I$314,MATCH($F33,$B$278:$B$314,0))/INDEX($D$278:$D$314,MATCH($F33,$B$278:$B$314,0)),SUMIFS('Input-Ext Allocators'!F$8:F$63,'Input-Ext Allocators'!$B$8:$B$63,$F33))*$D33</f>
        <v>0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0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8">
        <f ca="1">IFERROR(INDEX(G$278:G$314,MATCH($F34,$B$278:$B$314,0))/INDEX($D$278:$D$314,MATCH($F34,$B$278:$B$314,0)),SUMIFS('Input-Ext Allocators'!D$8:D$63,'Input-Ext Allocators'!$B$8:$B$63,$F34))*$D34</f>
        <v>0</v>
      </c>
      <c r="H34" s="8">
        <f ca="1">IFERROR(INDEX(H$278:H$314,MATCH($F34,$B$278:$B$314,0))/INDEX($D$278:$D$314,MATCH($F34,$B$278:$B$314,0)),SUMIFS('Input-Ext Allocators'!E$8:E$63,'Input-Ext Allocators'!$B$8:$B$63,$F34))*$D34</f>
        <v>0</v>
      </c>
      <c r="I34" s="8">
        <f ca="1">IFERROR(INDEX(I$278:I$314,MATCH($F34,$B$278:$B$314,0))/INDEX($D$278:$D$314,MATCH($F34,$B$278:$B$314,0)),SUMIFS('Input-Ext Allocators'!F$8:F$63,'Input-Ext Allocators'!$B$8:$B$63,$F34))*$D34</f>
        <v>0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0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8">
        <f ca="1">IFERROR(INDEX(G$278:G$314,MATCH($F35,$B$278:$B$314,0))/INDEX($D$278:$D$314,MATCH($F35,$B$278:$B$314,0)),SUMIFS('Input-Ext Allocators'!D$8:D$63,'Input-Ext Allocators'!$B$8:$B$63,$F35))*$D35</f>
        <v>0</v>
      </c>
      <c r="H35" s="8">
        <f ca="1">IFERROR(INDEX(H$278:H$314,MATCH($F35,$B$278:$B$314,0))/INDEX($D$278:$D$314,MATCH($F35,$B$278:$B$314,0)),SUMIFS('Input-Ext Allocators'!E$8:E$63,'Input-Ext Allocators'!$B$8:$B$63,$F35))*$D35</f>
        <v>0</v>
      </c>
      <c r="I35" s="8">
        <f ca="1">IFERROR(INDEX(I$278:I$314,MATCH($F35,$B$278:$B$314,0))/INDEX($D$278:$D$314,MATCH($F35,$B$278:$B$314,0)),SUMIFS('Input-Ext Allocators'!F$8:F$63,'Input-Ext Allocators'!$B$8:$B$63,$F35))*$D35</f>
        <v>0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0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8">
        <f ca="1">IFERROR(INDEX(G$278:G$314,MATCH($F36,$B$278:$B$314,0))/INDEX($D$278:$D$314,MATCH($F36,$B$278:$B$314,0)),SUMIFS('Input-Ext Allocators'!D$8:D$63,'Input-Ext Allocators'!$B$8:$B$63,$F36))*$D36</f>
        <v>0</v>
      </c>
      <c r="H36" s="8">
        <f ca="1">IFERROR(INDEX(H$278:H$314,MATCH($F36,$B$278:$B$314,0))/INDEX($D$278:$D$314,MATCH($F36,$B$278:$B$314,0)),SUMIFS('Input-Ext Allocators'!E$8:E$63,'Input-Ext Allocators'!$B$8:$B$63,$F36))*$D36</f>
        <v>0</v>
      </c>
      <c r="I36" s="8">
        <f ca="1">IFERROR(INDEX(I$278:I$314,MATCH($F36,$B$278:$B$314,0))/INDEX($D$278:$D$314,MATCH($F36,$B$278:$B$314,0)),SUMIFS('Input-Ext Allocators'!F$8:F$63,'Input-Ext Allocators'!$B$8:$B$63,$F36))*$D36</f>
        <v>0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0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8">
        <f ca="1">IFERROR(INDEX(G$278:G$314,MATCH($F37,$B$278:$B$314,0))/INDEX($D$278:$D$314,MATCH($F37,$B$278:$B$314,0)),SUMIFS('Input-Ext Allocators'!D$8:D$63,'Input-Ext Allocators'!$B$8:$B$63,$F37))*$D37</f>
        <v>0</v>
      </c>
      <c r="H37" s="8">
        <f ca="1">IFERROR(INDEX(H$278:H$314,MATCH($F37,$B$278:$B$314,0))/INDEX($D$278:$D$314,MATCH($F37,$B$278:$B$314,0)),SUMIFS('Input-Ext Allocators'!E$8:E$63,'Input-Ext Allocators'!$B$8:$B$63,$F37))*$D37</f>
        <v>0</v>
      </c>
      <c r="I37" s="8">
        <f ca="1">IFERROR(INDEX(I$278:I$314,MATCH($F37,$B$278:$B$314,0))/INDEX($D$278:$D$314,MATCH($F37,$B$278:$B$314,0)),SUMIFS('Input-Ext Allocators'!F$8:F$63,'Input-Ext Allocators'!$B$8:$B$63,$F37))*$D37</f>
        <v>0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0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8">
        <f ca="1">IFERROR(INDEX(G$278:G$314,MATCH($F38,$B$278:$B$314,0))/INDEX($D$278:$D$314,MATCH($F38,$B$278:$B$314,0)),SUMIFS('Input-Ext Allocators'!D$8:D$63,'Input-Ext Allocators'!$B$8:$B$63,$F38))*$D38</f>
        <v>0</v>
      </c>
      <c r="H38" s="8">
        <f ca="1">IFERROR(INDEX(H$278:H$314,MATCH($F38,$B$278:$B$314,0))/INDEX($D$278:$D$314,MATCH($F38,$B$278:$B$314,0)),SUMIFS('Input-Ext Allocators'!E$8:E$63,'Input-Ext Allocators'!$B$8:$B$63,$F38))*$D38</f>
        <v>0</v>
      </c>
      <c r="I38" s="8">
        <f ca="1">IFERROR(INDEX(I$278:I$314,MATCH($F38,$B$278:$B$314,0))/INDEX($D$278:$D$314,MATCH($F38,$B$278:$B$314,0)),SUMIFS('Input-Ext Allocators'!F$8:F$63,'Input-Ext Allocators'!$B$8:$B$63,$F38))*$D38</f>
        <v>0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0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0</v>
      </c>
      <c r="I39" s="8">
        <f ca="1">IFERROR(INDEX(I$278:I$314,MATCH($F39,$B$278:$B$314,0))/INDEX($D$278:$D$314,MATCH($F39,$B$278:$B$314,0)),SUMIFS('Input-Ext Allocators'!F$8:F$63,'Input-Ext Allocators'!$B$8:$B$63,$F39))*$D39</f>
        <v>0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0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0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527273.64654250315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INT_DISTPT_SUBTOTAL</v>
      </c>
      <c r="G41" s="8">
        <f ca="1">IFERROR(INDEX(G$278:G$314,MATCH($F41,$B$278:$B$314,0))/INDEX($D$278:$D$314,MATCH($F41,$B$278:$B$314,0)),SUMIFS('Input-Ext Allocators'!D$8:D$63,'Input-Ext Allocators'!$B$8:$B$63,$F41))*$D41</f>
        <v>474158.12509715941</v>
      </c>
      <c r="H41" s="8">
        <f ca="1">IFERROR(INDEX(H$278:H$314,MATCH($F41,$B$278:$B$314,0))/INDEX($D$278:$D$314,MATCH($F41,$B$278:$B$314,0)),SUMIFS('Input-Ext Allocators'!E$8:E$63,'Input-Ext Allocators'!$B$8:$B$63,$F41))*$D41</f>
        <v>52643.592787774054</v>
      </c>
      <c r="I41" s="8">
        <f ca="1">IFERROR(INDEX(I$278:I$314,MATCH($F41,$B$278:$B$314,0))/INDEX($D$278:$D$314,MATCH($F41,$B$278:$B$314,0)),SUMIFS('Input-Ext Allocators'!F$8:F$63,'Input-Ext Allocators'!$B$8:$B$63,$F41))*$D41</f>
        <v>7.5420620039790895</v>
      </c>
      <c r="J41" s="8">
        <f ca="1">IFERROR(INDEX(J$278:J$314,MATCH($F41,$B$278:$B$314,0))/INDEX($D$278:$D$314,MATCH($F41,$B$278:$B$314,0)),SUMIFS('Input-Ext Allocators'!G$8:G$63,'Input-Ext Allocators'!$B$8:$B$63,$F41))*$D41</f>
        <v>223.04061143841096</v>
      </c>
      <c r="K41" s="8">
        <f ca="1">IFERROR(INDEX(K$278:K$314,MATCH($F41,$B$278:$B$314,0))/INDEX($D$278:$D$314,MATCH($F41,$B$278:$B$314,0)),SUMIFS('Input-Ext Allocators'!H$8:H$63,'Input-Ext Allocators'!$B$8:$B$63,$F41))*$D41</f>
        <v>241.34598412733087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132216259.5195099</v>
      </c>
      <c r="E42" s="8">
        <f t="shared" ca="1" si="2"/>
        <v>0</v>
      </c>
      <c r="G42" s="77">
        <f t="shared" ref="G42:K42" ca="1" si="4">SUBTOTAL(9,G18:G41)</f>
        <v>118897301.49082419</v>
      </c>
      <c r="H42" s="77">
        <f t="shared" ca="1" si="4"/>
        <v>13200619.776294217</v>
      </c>
      <c r="I42" s="77">
        <f t="shared" ca="1" si="4"/>
        <v>1891.2062716753887</v>
      </c>
      <c r="J42" s="77">
        <f t="shared" ca="1" si="4"/>
        <v>55928.445426209968</v>
      </c>
      <c r="K42" s="77">
        <f t="shared" ca="1" si="4"/>
        <v>60518.600693612439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242587.78259773497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INT_DISTPT_SUBTOTAL</v>
      </c>
      <c r="G45" s="8">
        <f ca="1">IFERROR(INDEX(G$278:G$314,MATCH($F45,$B$278:$B$314,0))/INDEX($D$278:$D$314,MATCH($F45,$B$278:$B$314,0)),SUMIFS('Input-Ext Allocators'!D$8:D$63,'Input-Ext Allocators'!$B$8:$B$63,$F45))*$D45</f>
        <v>218150.42136521277</v>
      </c>
      <c r="H45" s="8">
        <f ca="1">IFERROR(INDEX(H$278:H$314,MATCH($F45,$B$278:$B$314,0))/INDEX($D$278:$D$314,MATCH($F45,$B$278:$B$314,0)),SUMIFS('Input-Ext Allocators'!E$8:E$63,'Input-Ext Allocators'!$B$8:$B$63,$F45))*$D45</f>
        <v>24220.236543407038</v>
      </c>
      <c r="I45" s="8">
        <f ca="1">IFERROR(INDEX(I$278:I$314,MATCH($F45,$B$278:$B$314,0))/INDEX($D$278:$D$314,MATCH($F45,$B$278:$B$314,0)),SUMIFS('Input-Ext Allocators'!F$8:F$63,'Input-Ext Allocators'!$B$8:$B$63,$F45))*$D45</f>
        <v>3.469947928854876</v>
      </c>
      <c r="J45" s="8">
        <f ca="1">IFERROR(INDEX(J$278:J$314,MATCH($F45,$B$278:$B$314,0))/INDEX($D$278:$D$314,MATCH($F45,$B$278:$B$314,0)),SUMIFS('Input-Ext Allocators'!G$8:G$63,'Input-Ext Allocators'!$B$8:$B$63,$F45))*$D45</f>
        <v>102.61640746296165</v>
      </c>
      <c r="K45" s="8">
        <f ca="1">IFERROR(INDEX(K$278:K$314,MATCH($F45,$B$278:$B$314,0))/INDEX($D$278:$D$314,MATCH($F45,$B$278:$B$314,0)),SUMIFS('Input-Ext Allocators'!H$8:H$63,'Input-Ext Allocators'!$B$8:$B$63,$F45))*$D45</f>
        <v>111.03833372335603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89533.246858188475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INT_DISTPT_SUBTOTAL</v>
      </c>
      <c r="G46" s="8">
        <f ca="1">IFERROR(INDEX(G$278:G$314,MATCH($F46,$B$278:$B$314,0))/INDEX($D$278:$D$314,MATCH($F46,$B$278:$B$314,0)),SUMIFS('Input-Ext Allocators'!D$8:D$63,'Input-Ext Allocators'!$B$8:$B$63,$F46))*$D46</f>
        <v>80514.011543183937</v>
      </c>
      <c r="H46" s="8">
        <f ca="1">IFERROR(INDEX(H$278:H$314,MATCH($F46,$B$278:$B$314,0))/INDEX($D$278:$D$314,MATCH($F46,$B$278:$B$314,0)),SUMIFS('Input-Ext Allocators'!E$8:E$63,'Input-Ext Allocators'!$B$8:$B$63,$F46))*$D46</f>
        <v>8939.0998762722829</v>
      </c>
      <c r="I46" s="8">
        <f ca="1">IFERROR(INDEX(I$278:I$314,MATCH($F46,$B$278:$B$314,0))/INDEX($D$278:$D$314,MATCH($F46,$B$278:$B$314,0)),SUMIFS('Input-Ext Allocators'!F$8:F$63,'Input-Ext Allocators'!$B$8:$B$63,$F46))*$D46</f>
        <v>1.2806733347094958</v>
      </c>
      <c r="J46" s="8">
        <f ca="1">IFERROR(INDEX(J$278:J$314,MATCH($F46,$B$278:$B$314,0))/INDEX($D$278:$D$314,MATCH($F46,$B$278:$B$314,0)),SUMIFS('Input-Ext Allocators'!G$8:G$63,'Input-Ext Allocators'!$B$8:$B$63,$F46))*$D46</f>
        <v>37.873218686849</v>
      </c>
      <c r="K46" s="8">
        <f ca="1">IFERROR(INDEX(K$278:K$314,MATCH($F46,$B$278:$B$314,0))/INDEX($D$278:$D$314,MATCH($F46,$B$278:$B$314,0)),SUMIFS('Input-Ext Allocators'!H$8:H$63,'Input-Ext Allocators'!$B$8:$B$63,$F46))*$D46</f>
        <v>40.981546710703867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7406.795819604703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INT_DISTPT_SUBTOTAL</v>
      </c>
      <c r="G47" s="8">
        <f ca="1">IFERROR(INDEX(G$278:G$314,MATCH($F47,$B$278:$B$314,0))/INDEX($D$278:$D$314,MATCH($F47,$B$278:$B$314,0)),SUMIFS('Input-Ext Allocators'!D$8:D$63,'Input-Ext Allocators'!$B$8:$B$63,$F47))*$D47</f>
        <v>6660.6636645515428</v>
      </c>
      <c r="H47" s="8">
        <f ca="1">IFERROR(INDEX(H$278:H$314,MATCH($F47,$B$278:$B$314,0))/INDEX($D$278:$D$314,MATCH($F47,$B$278:$B$314,0)),SUMIFS('Input-Ext Allocators'!E$8:E$63,'Input-Ext Allocators'!$B$8:$B$63,$F47))*$D47</f>
        <v>739.50280949234957</v>
      </c>
      <c r="I47" s="8">
        <f ca="1">IFERROR(INDEX(I$278:I$314,MATCH($F47,$B$278:$B$314,0))/INDEX($D$278:$D$314,MATCH($F47,$B$278:$B$314,0)),SUMIFS('Input-Ext Allocators'!F$8:F$63,'Input-Ext Allocators'!$B$8:$B$63,$F47))*$D47</f>
        <v>0.10594596124532227</v>
      </c>
      <c r="J47" s="8">
        <f ca="1">IFERROR(INDEX(J$278:J$314,MATCH($F47,$B$278:$B$314,0))/INDEX($D$278:$D$314,MATCH($F47,$B$278:$B$314,0)),SUMIFS('Input-Ext Allocators'!G$8:G$63,'Input-Ext Allocators'!$B$8:$B$63,$F47))*$D47</f>
        <v>3.1331288397151695</v>
      </c>
      <c r="K47" s="8">
        <f ca="1">IFERROR(INDEX(K$278:K$314,MATCH($F47,$B$278:$B$314,0))/INDEX($D$278:$D$314,MATCH($F47,$B$278:$B$314,0)),SUMIFS('Input-Ext Allocators'!H$8:H$63,'Input-Ext Allocators'!$B$8:$B$63,$F47))*$D47</f>
        <v>3.3902707598503126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3703.3979098023515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8">
        <f ca="1">IFERROR(INDEX(G$278:G$314,MATCH($F48,$B$278:$B$314,0))/INDEX($D$278:$D$314,MATCH($F48,$B$278:$B$314,0)),SUMIFS('Input-Ext Allocators'!D$8:D$63,'Input-Ext Allocators'!$B$8:$B$63,$F48))*$D48</f>
        <v>3330.3318322757714</v>
      </c>
      <c r="H48" s="8">
        <f ca="1">IFERROR(INDEX(H$278:H$314,MATCH($F48,$B$278:$B$314,0))/INDEX($D$278:$D$314,MATCH($F48,$B$278:$B$314,0)),SUMIFS('Input-Ext Allocators'!E$8:E$63,'Input-Ext Allocators'!$B$8:$B$63,$F48))*$D48</f>
        <v>369.75140474617479</v>
      </c>
      <c r="I48" s="8">
        <f ca="1">IFERROR(INDEX(I$278:I$314,MATCH($F48,$B$278:$B$314,0))/INDEX($D$278:$D$314,MATCH($F48,$B$278:$B$314,0)),SUMIFS('Input-Ext Allocators'!F$8:F$63,'Input-Ext Allocators'!$B$8:$B$63,$F48))*$D48</f>
        <v>5.2972980622661134E-2</v>
      </c>
      <c r="J48" s="8">
        <f ca="1">IFERROR(INDEX(J$278:J$314,MATCH($F48,$B$278:$B$314,0))/INDEX($D$278:$D$314,MATCH($F48,$B$278:$B$314,0)),SUMIFS('Input-Ext Allocators'!G$8:G$63,'Input-Ext Allocators'!$B$8:$B$63,$F48))*$D48</f>
        <v>1.5665644198575848</v>
      </c>
      <c r="K48" s="8">
        <f ca="1">IFERROR(INDEX(K$278:K$314,MATCH($F48,$B$278:$B$314,0))/INDEX($D$278:$D$314,MATCH($F48,$B$278:$B$314,0)),SUMIFS('Input-Ext Allocators'!H$8:H$63,'Input-Ext Allocators'!$B$8:$B$63,$F48))*$D48</f>
        <v>1.6951353799251563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1100640.3263541434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8">
        <f ca="1">IFERROR(INDEX(G$278:G$314,MATCH($F49,$B$278:$B$314,0))/INDEX($D$278:$D$314,MATCH($F49,$B$278:$B$314,0)),SUMIFS('Input-Ext Allocators'!D$8:D$63,'Input-Ext Allocators'!$B$8:$B$63,$F49))*$D49</f>
        <v>989766.04837453808</v>
      </c>
      <c r="H49" s="8">
        <f ca="1">IFERROR(INDEX(H$278:H$314,MATCH($F49,$B$278:$B$314,0))/INDEX($D$278:$D$314,MATCH($F49,$B$278:$B$314,0)),SUMIFS('Input-Ext Allocators'!E$8:E$63,'Input-Ext Allocators'!$B$8:$B$63,$F49))*$D49</f>
        <v>109889.16576114076</v>
      </c>
      <c r="I49" s="8">
        <f ca="1">IFERROR(INDEX(I$278:I$314,MATCH($F49,$B$278:$B$314,0))/INDEX($D$278:$D$314,MATCH($F49,$B$278:$B$314,0)),SUMIFS('Input-Ext Allocators'!F$8:F$63,'Input-Ext Allocators'!$B$8:$B$63,$F49))*$D49</f>
        <v>15.743433490134775</v>
      </c>
      <c r="J49" s="8">
        <f ca="1">IFERROR(INDEX(J$278:J$314,MATCH($F49,$B$278:$B$314,0))/INDEX($D$278:$D$314,MATCH($F49,$B$278:$B$314,0)),SUMIFS('Input-Ext Allocators'!G$8:G$63,'Input-Ext Allocators'!$B$8:$B$63,$F49))*$D49</f>
        <v>465.57891329016343</v>
      </c>
      <c r="K49" s="8">
        <f ca="1">IFERROR(INDEX(K$278:K$314,MATCH($F49,$B$278:$B$314,0))/INDEX($D$278:$D$314,MATCH($F49,$B$278:$B$314,0)),SUMIFS('Input-Ext Allocators'!H$8:H$63,'Input-Ext Allocators'!$B$8:$B$63,$F49))*$D49</f>
        <v>503.7898716843128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8995.7633501381788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8">
        <f ca="1">IFERROR(INDEX(G$278:G$314,MATCH($F50,$B$278:$B$314,0))/INDEX($D$278:$D$314,MATCH($F50,$B$278:$B$314,0)),SUMIFS('Input-Ext Allocators'!D$8:D$63,'Input-Ext Allocators'!$B$8:$B$63,$F50))*$D50</f>
        <v>8089.5647106372653</v>
      </c>
      <c r="H50" s="8">
        <f ca="1">IFERROR(INDEX(H$278:H$314,MATCH($F50,$B$278:$B$314,0))/INDEX($D$278:$D$314,MATCH($F50,$B$278:$B$314,0)),SUMIFS('Input-Ext Allocators'!E$8:E$63,'Input-Ext Allocators'!$B$8:$B$63,$F50))*$D50</f>
        <v>898.14711151448057</v>
      </c>
      <c r="I50" s="8">
        <f ca="1">IFERROR(INDEX(I$278:I$314,MATCH($F50,$B$278:$B$314,0))/INDEX($D$278:$D$314,MATCH($F50,$B$278:$B$314,0)),SUMIFS('Input-Ext Allocators'!F$8:F$63,'Input-Ext Allocators'!$B$8:$B$63,$F50))*$D50</f>
        <v>0.1286743712771462</v>
      </c>
      <c r="J50" s="8">
        <f ca="1">IFERROR(INDEX(J$278:J$314,MATCH($F50,$B$278:$B$314,0))/INDEX($D$278:$D$314,MATCH($F50,$B$278:$B$314,0)),SUMIFS('Input-Ext Allocators'!G$8:G$63,'Input-Ext Allocators'!$B$8:$B$63,$F50))*$D50</f>
        <v>3.8052737342872902</v>
      </c>
      <c r="K50" s="8">
        <f ca="1">IFERROR(INDEX(K$278:K$314,MATCH($F50,$B$278:$B$314,0))/INDEX($D$278:$D$314,MATCH($F50,$B$278:$B$314,0)),SUMIFS('Input-Ext Allocators'!H$8:H$63,'Input-Ext Allocators'!$B$8:$B$63,$F50))*$D50</f>
        <v>4.1175798808686785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28090.456785166363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8">
        <f ca="1">IFERROR(INDEX(G$278:G$314,MATCH($F51,$B$278:$B$314,0))/INDEX($D$278:$D$314,MATCH($F51,$B$278:$B$314,0)),SUMIFS('Input-Ext Allocators'!D$8:D$63,'Input-Ext Allocators'!$B$8:$B$63,$F51))*$D51</f>
        <v>25260.732088008124</v>
      </c>
      <c r="H51" s="8">
        <f ca="1">IFERROR(INDEX(H$278:H$314,MATCH($F51,$B$278:$B$314,0))/INDEX($D$278:$D$314,MATCH($F51,$B$278:$B$314,0)),SUMIFS('Input-Ext Allocators'!E$8:E$63,'Input-Ext Allocators'!$B$8:$B$63,$F51))*$D51</f>
        <v>2804.5827397551511</v>
      </c>
      <c r="I51" s="8">
        <f ca="1">IFERROR(INDEX(I$278:I$314,MATCH($F51,$B$278:$B$314,0))/INDEX($D$278:$D$314,MATCH($F51,$B$278:$B$314,0)),SUMIFS('Input-Ext Allocators'!F$8:F$63,'Input-Ext Allocators'!$B$8:$B$63,$F51))*$D51</f>
        <v>0.40180268477867492</v>
      </c>
      <c r="J51" s="8">
        <f ca="1">IFERROR(INDEX(J$278:J$314,MATCH($F51,$B$278:$B$314,0))/INDEX($D$278:$D$314,MATCH($F51,$B$278:$B$314,0)),SUMIFS('Input-Ext Allocators'!G$8:G$63,'Input-Ext Allocators'!$B$8:$B$63,$F51))*$D51</f>
        <v>11.882468805394247</v>
      </c>
      <c r="K51" s="8">
        <f ca="1">IFERROR(INDEX(K$278:K$314,MATCH($F51,$B$278:$B$314,0))/INDEX($D$278:$D$314,MATCH($F51,$B$278:$B$314,0)),SUMIFS('Input-Ext Allocators'!H$8:H$63,'Input-Ext Allocators'!$B$8:$B$63,$F51))*$D51</f>
        <v>12.857685912917598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19287.121062089329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8">
        <f ca="1">IFERROR(INDEX(G$278:G$314,MATCH($F52,$B$278:$B$314,0))/INDEX($D$278:$D$314,MATCH($F52,$B$278:$B$314,0)),SUMIFS('Input-Ext Allocators'!D$8:D$63,'Input-Ext Allocators'!$B$8:$B$63,$F52))*$D52</f>
        <v>17344.21058456034</v>
      </c>
      <c r="H52" s="8">
        <f ca="1">IFERROR(INDEX(H$278:H$314,MATCH($F52,$B$278:$B$314,0))/INDEX($D$278:$D$314,MATCH($F52,$B$278:$B$314,0)),SUMIFS('Input-Ext Allocators'!E$8:E$63,'Input-Ext Allocators'!$B$8:$B$63,$F52))*$D52</f>
        <v>1925.6478185455544</v>
      </c>
      <c r="I52" s="8">
        <f ca="1">IFERROR(INDEX(I$278:I$314,MATCH($F52,$B$278:$B$314,0))/INDEX($D$278:$D$314,MATCH($F52,$B$278:$B$314,0)),SUMIFS('Input-Ext Allocators'!F$8:F$63,'Input-Ext Allocators'!$B$8:$B$63,$F52))*$D52</f>
        <v>0.27588077629592467</v>
      </c>
      <c r="J52" s="8">
        <f ca="1">IFERROR(INDEX(J$278:J$314,MATCH($F52,$B$278:$B$314,0))/INDEX($D$278:$D$314,MATCH($F52,$B$278:$B$314,0)),SUMIFS('Input-Ext Allocators'!G$8:G$63,'Input-Ext Allocators'!$B$8:$B$63,$F52))*$D52</f>
        <v>8.1585933656714484</v>
      </c>
      <c r="K52" s="8">
        <f ca="1">IFERROR(INDEX(K$278:K$314,MATCH($F52,$B$278:$B$314,0))/INDEX($D$278:$D$314,MATCH($F52,$B$278:$B$314,0)),SUMIFS('Input-Ext Allocators'!H$8:H$63,'Input-Ext Allocators'!$B$8:$B$63,$F52))*$D52</f>
        <v>8.8281848414695894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1500244.8907368677</v>
      </c>
      <c r="E53" s="8">
        <f t="shared" ca="1" si="6"/>
        <v>0</v>
      </c>
      <c r="G53" s="77">
        <f t="shared" ref="G53:K53" ca="1" si="7">SUBTOTAL(9,G45:G52)</f>
        <v>1349115.9841629681</v>
      </c>
      <c r="H53" s="77">
        <f t="shared" ca="1" si="7"/>
        <v>149786.13406487377</v>
      </c>
      <c r="I53" s="77">
        <f t="shared" ca="1" si="7"/>
        <v>21.459331527918877</v>
      </c>
      <c r="J53" s="77">
        <f t="shared" ca="1" si="7"/>
        <v>634.61456860489989</v>
      </c>
      <c r="K53" s="77">
        <f t="shared" ca="1" si="7"/>
        <v>686.69860889340407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137992502.55307177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124091667.99265629</v>
      </c>
      <c r="H55" s="8">
        <f t="shared" ca="1" si="8"/>
        <v>13777326.365170809</v>
      </c>
      <c r="I55" s="8">
        <f t="shared" ca="1" si="8"/>
        <v>1973.8289921448147</v>
      </c>
      <c r="J55" s="8">
        <f t="shared" ca="1" si="8"/>
        <v>58371.838503923093</v>
      </c>
      <c r="K55" s="8">
        <f t="shared" ca="1" si="8"/>
        <v>63162.527748634071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-9048.1089149627933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8">
        <f ca="1">IFERROR(INDEX(G$278:G$314,MATCH($F60,$B$278:$B$314,0))/INDEX($D$278:$D$314,MATCH($F60,$B$278:$B$314,0)),SUMIFS('Input-Ext Allocators'!D$8:D$63,'Input-Ext Allocators'!$B$8:$B$63,$F60))*$D60</f>
        <v>-8136.6371843653642</v>
      </c>
      <c r="H60" s="8">
        <f ca="1">IFERROR(INDEX(H$278:H$314,MATCH($F60,$B$278:$B$314,0))/INDEX($D$278:$D$314,MATCH($F60,$B$278:$B$314,0)),SUMIFS('Input-Ext Allocators'!E$8:E$63,'Input-Ext Allocators'!$B$8:$B$63,$F60))*$D60</f>
        <v>-903.37335146965893</v>
      </c>
      <c r="I60" s="8">
        <f ca="1">IFERROR(INDEX(I$278:I$314,MATCH($F60,$B$278:$B$314,0))/INDEX($D$278:$D$314,MATCH($F60,$B$278:$B$314,0)),SUMIFS('Input-Ext Allocators'!F$8:F$63,'Input-Ext Allocators'!$B$8:$B$63,$F60))*$D60</f>
        <v>-0.1294231162563981</v>
      </c>
      <c r="J60" s="8">
        <f ca="1">IFERROR(INDEX(J$278:J$314,MATCH($F60,$B$278:$B$314,0))/INDEX($D$278:$D$314,MATCH($F60,$B$278:$B$314,0)),SUMIFS('Input-Ext Allocators'!G$8:G$63,'Input-Ext Allocators'!$B$8:$B$63,$F60))*$D60</f>
        <v>-3.8274162913089218</v>
      </c>
      <c r="K60" s="8">
        <f ca="1">IFERROR(INDEX(K$278:K$314,MATCH($F60,$B$278:$B$314,0))/INDEX($D$278:$D$314,MATCH($F60,$B$278:$B$314,0)),SUMIFS('Input-Ext Allocators'!H$8:H$63,'Input-Ext Allocators'!$B$8:$B$63,$F60))*$D60</f>
        <v>-4.1415397202047393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-1115306.320976913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8">
        <f ca="1">IFERROR(INDEX(G$278:G$314,MATCH($F61,$B$278:$B$314,0))/INDEX($D$278:$D$314,MATCH($F61,$B$278:$B$314,0)),SUMIFS('Input-Ext Allocators'!D$8:D$63,'Input-Ext Allocators'!$B$8:$B$63,$F61))*$D61</f>
        <v>-1002954.6470435916</v>
      </c>
      <c r="H61" s="8">
        <f ca="1">IFERROR(INDEX(H$278:H$314,MATCH($F61,$B$278:$B$314,0))/INDEX($D$278:$D$314,MATCH($F61,$B$278:$B$314,0)),SUMIFS('Input-Ext Allocators'!E$8:E$63,'Input-Ext Allocators'!$B$8:$B$63,$F61))*$D61</f>
        <v>-111353.4351283118</v>
      </c>
      <c r="I61" s="8">
        <f ca="1">IFERROR(INDEX(I$278:I$314,MATCH($F61,$B$278:$B$314,0))/INDEX($D$278:$D$314,MATCH($F61,$B$278:$B$314,0)),SUMIFS('Input-Ext Allocators'!F$8:F$63,'Input-Ext Allocators'!$B$8:$B$63,$F61))*$D61</f>
        <v>-15.953214201763865</v>
      </c>
      <c r="J61" s="8">
        <f ca="1">IFERROR(INDEX(J$278:J$314,MATCH($F61,$B$278:$B$314,0))/INDEX($D$278:$D$314,MATCH($F61,$B$278:$B$314,0)),SUMIFS('Input-Ext Allocators'!G$8:G$63,'Input-Ext Allocators'!$B$8:$B$63,$F61))*$D61</f>
        <v>-471.7827363514233</v>
      </c>
      <c r="K61" s="8">
        <f ca="1">IFERROR(INDEX(K$278:K$314,MATCH($F61,$B$278:$B$314,0))/INDEX($D$278:$D$314,MATCH($F61,$B$278:$B$314,0)),SUMIFS('Input-Ext Allocators'!H$8:H$63,'Input-Ext Allocators'!$B$8:$B$63,$F61))*$D61</f>
        <v>-510.50285445644369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-467057.32636922679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INT_DISTPT_SUBTOTAL</v>
      </c>
      <c r="G62" s="8">
        <f ca="1">IFERROR(INDEX(G$278:G$314,MATCH($F62,$B$278:$B$314,0))/INDEX($D$278:$D$314,MATCH($F62,$B$278:$B$314,0)),SUMIFS('Input-Ext Allocators'!D$8:D$63,'Input-Ext Allocators'!$B$8:$B$63,$F62))*$D62</f>
        <v>-420007.76567594486</v>
      </c>
      <c r="H62" s="8">
        <f ca="1">IFERROR(INDEX(H$278:H$314,MATCH($F62,$B$278:$B$314,0))/INDEX($D$278:$D$314,MATCH($F62,$B$278:$B$314,0)),SUMIFS('Input-Ext Allocators'!E$8:E$63,'Input-Ext Allocators'!$B$8:$B$63,$F62))*$D62</f>
        <v>-46631.527782881662</v>
      </c>
      <c r="I62" s="8">
        <f ca="1">IFERROR(INDEX(I$278:I$314,MATCH($F62,$B$278:$B$314,0))/INDEX($D$278:$D$314,MATCH($F62,$B$278:$B$314,0)),SUMIFS('Input-Ext Allocators'!F$8:F$63,'Input-Ext Allocators'!$B$8:$B$63,$F62))*$D62</f>
        <v>-6.6807346393813258</v>
      </c>
      <c r="J62" s="8">
        <f ca="1">IFERROR(INDEX(J$278:J$314,MATCH($F62,$B$278:$B$314,0))/INDEX($D$278:$D$314,MATCH($F62,$B$278:$B$314,0)),SUMIFS('Input-Ext Allocators'!G$8:G$63,'Input-Ext Allocators'!$B$8:$B$63,$F62))*$D62</f>
        <v>-197.56866730069834</v>
      </c>
      <c r="K62" s="8">
        <f ca="1">IFERROR(INDEX(K$278:K$314,MATCH($F62,$B$278:$B$314,0))/INDEX($D$278:$D$314,MATCH($F62,$B$278:$B$314,0)),SUMIFS('Input-Ext Allocators'!H$8:H$63,'Input-Ext Allocators'!$B$8:$B$63,$F62))*$D62</f>
        <v>-213.78350846020243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-1591411.7562611024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-1431099.0499039018</v>
      </c>
      <c r="H63" s="77">
        <f t="shared" ca="1" si="10"/>
        <v>-158888.33626266313</v>
      </c>
      <c r="I63" s="77">
        <f t="shared" ca="1" si="10"/>
        <v>-22.763371957401588</v>
      </c>
      <c r="J63" s="77">
        <f t="shared" ca="1" si="10"/>
        <v>-673.17881994343054</v>
      </c>
      <c r="K63" s="77">
        <f t="shared" ca="1" si="10"/>
        <v>-728.42790263685083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-104041.08285398986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CUSTOMERS EXCL DS-ML</v>
      </c>
      <c r="G67" s="8">
        <f ca="1">IFERROR(INDEX(G$278:G$314,MATCH($F67,$B$278:$B$314,0))/INDEX($D$278:$D$314,MATCH($F67,$B$278:$B$314,0)),SUMIFS('Input-Ext Allocators'!D$8:D$63,'Input-Ext Allocators'!$B$8:$B$63,$F67))*$D67</f>
        <v>-93599.977353177324</v>
      </c>
      <c r="H67" s="8">
        <f ca="1">IFERROR(INDEX(H$278:H$314,MATCH($F67,$B$278:$B$314,0))/INDEX($D$278:$D$314,MATCH($F67,$B$278:$B$314,0)),SUMIFS('Input-Ext Allocators'!E$8:E$63,'Input-Ext Allocators'!$B$8:$B$63,$F67))*$D67</f>
        <v>-10391.97438980058</v>
      </c>
      <c r="I67" s="8">
        <f ca="1">IFERROR(INDEX(I$278:I$314,MATCH($F67,$B$278:$B$314,0))/INDEX($D$278:$D$314,MATCH($F67,$B$278:$B$314,0)),SUMIFS('Input-Ext Allocators'!F$8:F$63,'Input-Ext Allocators'!$B$8:$B$63,$F67))*$D67</f>
        <v>-1.488821545816702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-47.642289466134464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-298946.80563391856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CUSTOMERS EXCL DS-ML</v>
      </c>
      <c r="G68" s="8">
        <f ca="1">IFERROR(INDEX(G$278:G$314,MATCH($F68,$B$278:$B$314,0))/INDEX($D$278:$D$314,MATCH($F68,$B$278:$B$314,0)),SUMIFS('Input-Ext Allocators'!D$8:D$63,'Input-Ext Allocators'!$B$8:$B$63,$F68))*$D68</f>
        <v>-268945.81899352488</v>
      </c>
      <c r="H68" s="8">
        <f ca="1">IFERROR(INDEX(H$278:H$314,MATCH($F68,$B$278:$B$314,0))/INDEX($D$278:$D$314,MATCH($F68,$B$278:$B$314,0)),SUMIFS('Input-Ext Allocators'!E$8:E$63,'Input-Ext Allocators'!$B$8:$B$63,$F68))*$D68</f>
        <v>-29859.815592463692</v>
      </c>
      <c r="I68" s="8">
        <f ca="1">IFERROR(INDEX(I$278:I$314,MATCH($F68,$B$278:$B$314,0))/INDEX($D$278:$D$314,MATCH($F68,$B$278:$B$314,0)),SUMIFS('Input-Ext Allocators'!F$8:F$63,'Input-Ext Allocators'!$B$8:$B$63,$F68))*$D68</f>
        <v>-4.277910543332907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-136.89313738665302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-169601.57724820398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CUSTOMERS EXCL DS-ML</v>
      </c>
      <c r="G69" s="8">
        <f ca="1">IFERROR(INDEX(G$278:G$314,MATCH($F69,$B$278:$B$314,0))/INDEX($D$278:$D$314,MATCH($F69,$B$278:$B$314,0)),SUMIFS('Input-Ext Allocators'!D$8:D$63,'Input-Ext Allocators'!$B$8:$B$63,$F69))*$D69</f>
        <v>-152581.10886613355</v>
      </c>
      <c r="H69" s="8">
        <f ca="1">IFERROR(INDEX(H$278:H$314,MATCH($F69,$B$278:$B$314,0))/INDEX($D$278:$D$314,MATCH($F69,$B$278:$B$314,0)),SUMIFS('Input-Ext Allocators'!E$8:E$63,'Input-Ext Allocators'!$B$8:$B$63,$F69))*$D69</f>
        <v>-16940.377770832965</v>
      </c>
      <c r="I69" s="8">
        <f ca="1">IFERROR(INDEX(I$278:I$314,MATCH($F69,$B$278:$B$314,0))/INDEX($D$278:$D$314,MATCH($F69,$B$278:$B$314,0)),SUMIFS('Input-Ext Allocators'!F$8:F$63,'Input-Ext Allocators'!$B$8:$B$63,$F69))*$D69</f>
        <v>-2.4269882193170433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-77.663623018145387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-1899.412290519263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DS-ML_DIRECT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-1899.412290519263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-816699.22943189193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INT_DISTPT_SUBTOTAL</v>
      </c>
      <c r="G72" s="8">
        <f ca="1">IFERROR(INDEX(G$278:G$314,MATCH($F72,$B$278:$B$314,0))/INDEX($D$278:$D$314,MATCH($F72,$B$278:$B$314,0)),SUMIFS('Input-Ext Allocators'!D$8:D$63,'Input-Ext Allocators'!$B$8:$B$63,$F72))*$D72</f>
        <v>-734428.08669654455</v>
      </c>
      <c r="H72" s="8">
        <f ca="1">IFERROR(INDEX(H$278:H$314,MATCH($F72,$B$278:$B$314,0))/INDEX($D$278:$D$314,MATCH($F72,$B$278:$B$314,0)),SUMIFS('Input-Ext Allocators'!E$8:E$63,'Input-Ext Allocators'!$B$8:$B$63,$F72))*$D72</f>
        <v>-81540.167892376659</v>
      </c>
      <c r="I72" s="8">
        <f ca="1">IFERROR(INDEX(I$278:I$314,MATCH($F72,$B$278:$B$314,0))/INDEX($D$278:$D$314,MATCH($F72,$B$278:$B$314,0)),SUMIFS('Input-Ext Allocators'!F$8:F$63,'Input-Ext Allocators'!$B$8:$B$63,$F72))*$D72</f>
        <v>-11.681972477417858</v>
      </c>
      <c r="J72" s="8">
        <f ca="1">IFERROR(INDEX(J$278:J$314,MATCH($F72,$B$278:$B$314,0))/INDEX($D$278:$D$314,MATCH($F72,$B$278:$B$314,0)),SUMIFS('Input-Ext Allocators'!G$8:G$63,'Input-Ext Allocators'!$B$8:$B$63,$F72))*$D72</f>
        <v>-345.46975121595557</v>
      </c>
      <c r="K72" s="8">
        <f ca="1">IFERROR(INDEX(K$278:K$314,MATCH($F72,$B$278:$B$314,0))/INDEX($D$278:$D$314,MATCH($F72,$B$278:$B$314,0)),SUMIFS('Input-Ext Allocators'!H$8:H$63,'Input-Ext Allocators'!$B$8:$B$63,$F72))*$D72</f>
        <v>-373.82311927737146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-106797.96766789642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INT_DISTPT_SUBTOTAL</v>
      </c>
      <c r="G73" s="8">
        <f ca="1">IFERROR(INDEX(G$278:G$314,MATCH($F73,$B$278:$B$314,0))/INDEX($D$278:$D$314,MATCH($F73,$B$278:$B$314,0)),SUMIFS('Input-Ext Allocators'!D$8:D$63,'Input-Ext Allocators'!$B$8:$B$63,$F73))*$D73</f>
        <v>-96039.550707025206</v>
      </c>
      <c r="H73" s="8">
        <f ca="1">IFERROR(INDEX(H$278:H$314,MATCH($F73,$B$278:$B$314,0))/INDEX($D$278:$D$314,MATCH($F73,$B$278:$B$314,0)),SUMIFS('Input-Ext Allocators'!E$8:E$63,'Input-Ext Allocators'!$B$8:$B$63,$F73))*$D73</f>
        <v>-10662.828983275185</v>
      </c>
      <c r="I73" s="8">
        <f ca="1">IFERROR(INDEX(I$278:I$314,MATCH($F73,$B$278:$B$314,0))/INDEX($D$278:$D$314,MATCH($F73,$B$278:$B$314,0)),SUMIFS('Input-Ext Allocators'!F$8:F$63,'Input-Ext Allocators'!$B$8:$B$63,$F73))*$D73</f>
        <v>-1.5276259288359864</v>
      </c>
      <c r="J73" s="8">
        <f ca="1">IFERROR(INDEX(J$278:J$314,MATCH($F73,$B$278:$B$314,0))/INDEX($D$278:$D$314,MATCH($F73,$B$278:$B$314,0)),SUMIFS('Input-Ext Allocators'!G$8:G$63,'Input-Ext Allocators'!$B$8:$B$63,$F73))*$D73</f>
        <v>-45.176321944448112</v>
      </c>
      <c r="K73" s="8">
        <f ca="1">IFERROR(INDEX(K$278:K$314,MATCH($F73,$B$278:$B$314,0))/INDEX($D$278:$D$314,MATCH($F73,$B$278:$B$314,0)),SUMIFS('Input-Ext Allocators'!H$8:H$63,'Input-Ext Allocators'!$B$8:$B$63,$F73))*$D73</f>
        <v>-48.884029722751563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-5964.0435421082984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CUSTOMERS EXCL DS-ML</v>
      </c>
      <c r="G74" s="8">
        <f ca="1">IFERROR(INDEX(G$278:G$314,MATCH($F74,$B$278:$B$314,0))/INDEX($D$278:$D$314,MATCH($F74,$B$278:$B$314,0)),SUMIFS('Input-Ext Allocators'!D$8:D$63,'Input-Ext Allocators'!$B$8:$B$63,$F74))*$D74</f>
        <v>-5365.5183621850638</v>
      </c>
      <c r="H74" s="8">
        <f ca="1">IFERROR(INDEX(H$278:H$314,MATCH($F74,$B$278:$B$314,0))/INDEX($D$278:$D$314,MATCH($F74,$B$278:$B$314,0)),SUMIFS('Input-Ext Allocators'!E$8:E$63,'Input-Ext Allocators'!$B$8:$B$63,$F74))*$D74</f>
        <v>-595.7087916532405</v>
      </c>
      <c r="I74" s="8">
        <f ca="1">IFERROR(INDEX(I$278:I$314,MATCH($F74,$B$278:$B$314,0))/INDEX($D$278:$D$314,MATCH($F74,$B$278:$B$314,0)),SUMIFS('Input-Ext Allocators'!F$8:F$63,'Input-Ext Allocators'!$B$8:$B$63,$F74))*$D74</f>
        <v>-8.5345099090722132E-2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-2.7310431709031082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-22998694.458555713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CUSTOMERS EXCL DS-ML</v>
      </c>
      <c r="G75" s="8">
        <f ca="1">IFERROR(INDEX(G$278:G$314,MATCH($F75,$B$278:$B$314,0))/INDEX($D$278:$D$314,MATCH($F75,$B$278:$B$314,0)),SUMIFS('Input-Ext Allocators'!D$8:D$63,'Input-Ext Allocators'!$B$8:$B$63,$F75))*$D75</f>
        <v>-20690646.631336045</v>
      </c>
      <c r="H75" s="8">
        <f ca="1">IFERROR(INDEX(H$278:H$314,MATCH($F75,$B$278:$B$314,0))/INDEX($D$278:$D$314,MATCH($F75,$B$278:$B$314,0)),SUMIFS('Input-Ext Allocators'!E$8:E$63,'Input-Ext Allocators'!$B$8:$B$63,$F75))*$D75</f>
        <v>-2297187.2000560788</v>
      </c>
      <c r="I75" s="8">
        <f ca="1">IFERROR(INDEX(I$278:I$314,MATCH($F75,$B$278:$B$314,0))/INDEX($D$278:$D$314,MATCH($F75,$B$278:$B$314,0)),SUMIFS('Input-Ext Allocators'!F$8:F$63,'Input-Ext Allocators'!$B$8:$B$63,$F75))*$D75</f>
        <v>-329.10991404814882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-10531.517249540762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-253131.27483758624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CUSTOMERS EXCL DS-ML</v>
      </c>
      <c r="G77" s="8">
        <f ca="1">IFERROR(INDEX(G$278:G$314,MATCH($F77,$B$278:$B$314,0))/INDEX($D$278:$D$314,MATCH($F77,$B$278:$B$314,0)),SUMIFS('Input-Ext Allocators'!D$8:D$63,'Input-Ext Allocators'!$B$8:$B$63,$F77))*$D77</f>
        <v>-227728.13337044555</v>
      </c>
      <c r="H77" s="8">
        <f ca="1">IFERROR(INDEX(H$278:H$314,MATCH($F77,$B$278:$B$314,0))/INDEX($D$278:$D$314,MATCH($F77,$B$278:$B$314,0)),SUMIFS('Input-Ext Allocators'!E$8:E$63,'Input-Ext Allocators'!$B$8:$B$63,$F77))*$D77</f>
        <v>-25283.605795043783</v>
      </c>
      <c r="I77" s="8">
        <f ca="1">IFERROR(INDEX(I$278:I$314,MATCH($F77,$B$278:$B$314,0))/INDEX($D$278:$D$314,MATCH($F77,$B$278:$B$314,0)),SUMIFS('Input-Ext Allocators'!F$8:F$63,'Input-Ext Allocators'!$B$8:$B$63,$F77))*$D77</f>
        <v>-3.6222930938458138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-115.91337900306604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-2635.2995337859484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DS-ML_DIRECT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-2635.2995337859484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68573.284489452344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CUSTOMERS EXCL DS-ML</v>
      </c>
      <c r="G79" s="8">
        <f ca="1">IFERROR(INDEX(G$278:G$314,MATCH($F79,$B$278:$B$314,0))/INDEX($D$278:$D$314,MATCH($F79,$B$278:$B$314,0)),SUMIFS('Input-Ext Allocators'!D$8:D$63,'Input-Ext Allocators'!$B$8:$B$63,$F79))*$D79</f>
        <v>61691.571244537314</v>
      </c>
      <c r="H79" s="8">
        <f ca="1">IFERROR(INDEX(H$278:H$314,MATCH($F79,$B$278:$B$314,0))/INDEX($D$278:$D$314,MATCH($F79,$B$278:$B$314,0)),SUMIFS('Input-Ext Allocators'!E$8:E$63,'Input-Ext Allocators'!$B$8:$B$63,$F79))*$D79</f>
        <v>6849.331020890756</v>
      </c>
      <c r="I79" s="8">
        <f ca="1">IFERROR(INDEX(I$278:I$314,MATCH($F79,$B$278:$B$314,0))/INDEX($D$278:$D$314,MATCH($F79,$B$278:$B$314,0)),SUMIFS('Input-Ext Allocators'!F$8:F$63,'Input-Ext Allocators'!$B$8:$B$63,$F79))*$D79</f>
        <v>0.98127951588692774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31.400944508381688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-116449.94859955023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CUSTOMERS EXCL DS-ML</v>
      </c>
      <c r="G80" s="8">
        <f ca="1">IFERROR(INDEX(G$278:G$314,MATCH($F80,$B$278:$B$314,0))/INDEX($D$278:$D$314,MATCH($F80,$B$278:$B$314,0)),SUMIFS('Input-Ext Allocators'!D$8:D$63,'Input-Ext Allocators'!$B$8:$B$63,$F80))*$D80</f>
        <v>-104763.54390691132</v>
      </c>
      <c r="H80" s="8">
        <f ca="1">IFERROR(INDEX(H$278:H$314,MATCH($F80,$B$278:$B$314,0))/INDEX($D$278:$D$314,MATCH($F80,$B$278:$B$314,0)),SUMIFS('Input-Ext Allocators'!E$8:E$63,'Input-Ext Allocators'!$B$8:$B$63,$F80))*$D80</f>
        <v>-11631.413767948035</v>
      </c>
      <c r="I80" s="8">
        <f ca="1">IFERROR(INDEX(I$278:I$314,MATCH($F80,$B$278:$B$314,0))/INDEX($D$278:$D$314,MATCH($F80,$B$278:$B$314,0)),SUMIFS('Input-Ext Allocators'!F$8:F$63,'Input-Ext Allocators'!$B$8:$B$63,$F80))*$D80</f>
        <v>-1.6663916572991453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-53.324533033572649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0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-</v>
      </c>
      <c r="G81" s="8">
        <f ca="1">IFERROR(INDEX(G$278:G$314,MATCH($F81,$B$278:$B$314,0))/INDEX($D$278:$D$314,MATCH($F81,$B$278:$B$314,0)),SUMIFS('Input-Ext Allocators'!D$8:D$63,'Input-Ext Allocators'!$B$8:$B$63,$F81))*$D81</f>
        <v>0</v>
      </c>
      <c r="H81" s="8">
        <f ca="1">IFERROR(INDEX(H$278:H$314,MATCH($F81,$B$278:$B$314,0))/INDEX($D$278:$D$314,MATCH($F81,$B$278:$B$314,0)),SUMIFS('Input-Ext Allocators'!E$8:E$63,'Input-Ext Allocators'!$B$8:$B$63,$F81))*$D81</f>
        <v>0</v>
      </c>
      <c r="I81" s="8">
        <f ca="1">IFERROR(INDEX(I$278:I$314,MATCH($F81,$B$278:$B$314,0))/INDEX($D$278:$D$314,MATCH($F81,$B$278:$B$314,0)),SUMIFS('Input-Ext Allocators'!F$8:F$63,'Input-Ext Allocators'!$B$8:$B$63,$F81))*$D81</f>
        <v>0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0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0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8">
        <f ca="1">IFERROR(INDEX(G$278:G$314,MATCH($F82,$B$278:$B$314,0))/INDEX($D$278:$D$314,MATCH($F82,$B$278:$B$314,0)),SUMIFS('Input-Ext Allocators'!D$8:D$63,'Input-Ext Allocators'!$B$8:$B$63,$F82))*$D82</f>
        <v>0</v>
      </c>
      <c r="H82" s="8">
        <f ca="1">IFERROR(INDEX(H$278:H$314,MATCH($F82,$B$278:$B$314,0))/INDEX($D$278:$D$314,MATCH($F82,$B$278:$B$314,0)),SUMIFS('Input-Ext Allocators'!E$8:E$63,'Input-Ext Allocators'!$B$8:$B$63,$F82))*$D82</f>
        <v>0</v>
      </c>
      <c r="I82" s="8">
        <f ca="1">IFERROR(INDEX(I$278:I$314,MATCH($F82,$B$278:$B$314,0))/INDEX($D$278:$D$314,MATCH($F82,$B$278:$B$314,0)),SUMIFS('Input-Ext Allocators'!F$8:F$63,'Input-Ext Allocators'!$B$8:$B$63,$F82))*$D82</f>
        <v>0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0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0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8">
        <f ca="1">IFERROR(INDEX(G$278:G$314,MATCH($F83,$B$278:$B$314,0))/INDEX($D$278:$D$314,MATCH($F83,$B$278:$B$314,0)),SUMIFS('Input-Ext Allocators'!D$8:D$63,'Input-Ext Allocators'!$B$8:$B$63,$F83))*$D83</f>
        <v>0</v>
      </c>
      <c r="H83" s="8">
        <f ca="1">IFERROR(INDEX(H$278:H$314,MATCH($F83,$B$278:$B$314,0))/INDEX($D$278:$D$314,MATCH($F83,$B$278:$B$314,0)),SUMIFS('Input-Ext Allocators'!E$8:E$63,'Input-Ext Allocators'!$B$8:$B$63,$F83))*$D83</f>
        <v>0</v>
      </c>
      <c r="I83" s="8">
        <f ca="1">IFERROR(INDEX(I$278:I$314,MATCH($F83,$B$278:$B$314,0))/INDEX($D$278:$D$314,MATCH($F83,$B$278:$B$314,0)),SUMIFS('Input-Ext Allocators'!F$8:F$63,'Input-Ext Allocators'!$B$8:$B$63,$F83))*$D83</f>
        <v>0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0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0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8">
        <f ca="1">IFERROR(INDEX(G$278:G$314,MATCH($F84,$B$278:$B$314,0))/INDEX($D$278:$D$314,MATCH($F84,$B$278:$B$314,0)),SUMIFS('Input-Ext Allocators'!D$8:D$63,'Input-Ext Allocators'!$B$8:$B$63,$F84))*$D84</f>
        <v>0</v>
      </c>
      <c r="H84" s="8">
        <f ca="1">IFERROR(INDEX(H$278:H$314,MATCH($F84,$B$278:$B$314,0))/INDEX($D$278:$D$314,MATCH($F84,$B$278:$B$314,0)),SUMIFS('Input-Ext Allocators'!E$8:E$63,'Input-Ext Allocators'!$B$8:$B$63,$F84))*$D84</f>
        <v>0</v>
      </c>
      <c r="I84" s="8">
        <f ca="1">IFERROR(INDEX(I$278:I$314,MATCH($F84,$B$278:$B$314,0))/INDEX($D$278:$D$314,MATCH($F84,$B$278:$B$314,0)),SUMIFS('Input-Ext Allocators'!F$8:F$63,'Input-Ext Allocators'!$B$8:$B$63,$F84))*$D84</f>
        <v>0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0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0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8">
        <f ca="1">IFERROR(INDEX(G$278:G$314,MATCH($F85,$B$278:$B$314,0))/INDEX($D$278:$D$314,MATCH($F85,$B$278:$B$314,0)),SUMIFS('Input-Ext Allocators'!D$8:D$63,'Input-Ext Allocators'!$B$8:$B$63,$F85))*$D85</f>
        <v>0</v>
      </c>
      <c r="H85" s="8">
        <f ca="1">IFERROR(INDEX(H$278:H$314,MATCH($F85,$B$278:$B$314,0))/INDEX($D$278:$D$314,MATCH($F85,$B$278:$B$314,0)),SUMIFS('Input-Ext Allocators'!E$8:E$63,'Input-Ext Allocators'!$B$8:$B$63,$F85))*$D85</f>
        <v>0</v>
      </c>
      <c r="I85" s="8">
        <f ca="1">IFERROR(INDEX(I$278:I$314,MATCH($F85,$B$278:$B$314,0))/INDEX($D$278:$D$314,MATCH($F85,$B$278:$B$314,0)),SUMIFS('Input-Ext Allocators'!F$8:F$63,'Input-Ext Allocators'!$B$8:$B$63,$F85))*$D85</f>
        <v>0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0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8">
        <f ca="1">IFERROR(INDEX(G$278:G$314,MATCH($F86,$B$278:$B$314,0))/INDEX($D$278:$D$314,MATCH($F86,$B$278:$B$314,0)),SUMIFS('Input-Ext Allocators'!D$8:D$63,'Input-Ext Allocators'!$B$8:$B$63,$F86))*$D86</f>
        <v>0</v>
      </c>
      <c r="H86" s="8">
        <f ca="1">IFERROR(INDEX(H$278:H$314,MATCH($F86,$B$278:$B$314,0))/INDEX($D$278:$D$314,MATCH($F86,$B$278:$B$314,0)),SUMIFS('Input-Ext Allocators'!E$8:E$63,'Input-Ext Allocators'!$B$8:$B$63,$F86))*$D86</f>
        <v>0</v>
      </c>
      <c r="I86" s="8">
        <f ca="1">IFERROR(INDEX(I$278:I$314,MATCH($F86,$B$278:$B$314,0))/INDEX($D$278:$D$314,MATCH($F86,$B$278:$B$314,0)),SUMIFS('Input-Ext Allocators'!F$8:F$63,'Input-Ext Allocators'!$B$8:$B$63,$F86))*$D86</f>
        <v>0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0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0</v>
      </c>
      <c r="I87" s="8">
        <f ca="1">IFERROR(INDEX(I$278:I$314,MATCH($F87,$B$278:$B$314,0))/INDEX($D$278:$D$314,MATCH($F87,$B$278:$B$314,0)),SUMIFS('Input-Ext Allocators'!F$8:F$63,'Input-Ext Allocators'!$B$8:$B$63,$F87))*$D87</f>
        <v>0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0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0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-64721.623219951194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INT_DISTPT_SUBTOTAL</v>
      </c>
      <c r="G89" s="8">
        <f ca="1">IFERROR(INDEX(G$278:G$314,MATCH($F89,$B$278:$B$314,0))/INDEX($D$278:$D$314,MATCH($F89,$B$278:$B$314,0)),SUMIFS('Input-Ext Allocators'!D$8:D$63,'Input-Ext Allocators'!$B$8:$B$63,$F89))*$D89</f>
        <v>-58201.815547675156</v>
      </c>
      <c r="H89" s="8">
        <f ca="1">IFERROR(INDEX(H$278:H$314,MATCH($F89,$B$278:$B$314,0))/INDEX($D$278:$D$314,MATCH($F89,$B$278:$B$314,0)),SUMIFS('Input-Ext Allocators'!E$8:E$63,'Input-Ext Allocators'!$B$8:$B$63,$F89))*$D89</f>
        <v>-6461.8795187219775</v>
      </c>
      <c r="I89" s="8">
        <f ca="1">IFERROR(INDEX(I$278:I$314,MATCH($F89,$B$278:$B$314,0))/INDEX($D$278:$D$314,MATCH($F89,$B$278:$B$314,0)),SUMIFS('Input-Ext Allocators'!F$8:F$63,'Input-Ext Allocators'!$B$8:$B$63,$F89))*$D89</f>
        <v>-0.9257707046879623</v>
      </c>
      <c r="J89" s="8">
        <f ca="1">IFERROR(INDEX(J$278:J$314,MATCH($F89,$B$278:$B$314,0))/INDEX($D$278:$D$314,MATCH($F89,$B$278:$B$314,0)),SUMIFS('Input-Ext Allocators'!G$8:G$63,'Input-Ext Allocators'!$B$8:$B$63,$F89))*$D89</f>
        <v>-27.377720299360217</v>
      </c>
      <c r="K89" s="8">
        <f ca="1">IFERROR(INDEX(K$278:K$314,MATCH($F89,$B$278:$B$314,0))/INDEX($D$278:$D$314,MATCH($F89,$B$278:$B$314,0)),SUMIFS('Input-Ext Allocators'!H$8:H$63,'Input-Ext Allocators'!$B$8:$B$63,$F89))*$D89</f>
        <v>-29.624662550014794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-24871009.438925661</v>
      </c>
      <c r="E90" s="8">
        <f t="shared" ca="1" si="11"/>
        <v>0</v>
      </c>
      <c r="G90" s="77">
        <f t="shared" ref="G90:K90" ca="1" si="13">SUBTOTAL(9,G66:G89)</f>
        <v>-22370608.613895129</v>
      </c>
      <c r="H90" s="77">
        <f t="shared" ca="1" si="13"/>
        <v>-2483705.6415373045</v>
      </c>
      <c r="I90" s="77">
        <f t="shared" ca="1" si="13"/>
        <v>-355.83175380190607</v>
      </c>
      <c r="J90" s="77">
        <f t="shared" ca="1" si="13"/>
        <v>-4952.7356177649763</v>
      </c>
      <c r="K90" s="77">
        <f t="shared" ca="1" si="13"/>
        <v>-11386.616121660994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-82600.626523998479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INT_DISTPT_SUBTOTAL</v>
      </c>
      <c r="G93" s="8">
        <f ca="1">IFERROR(INDEX(G$278:G$314,MATCH($F93,$B$278:$B$314,0))/INDEX($D$278:$D$314,MATCH($F93,$B$278:$B$314,0)),SUMIFS('Input-Ext Allocators'!D$8:D$63,'Input-Ext Allocators'!$B$8:$B$63,$F93))*$D93</f>
        <v>-74279.756747358493</v>
      </c>
      <c r="H93" s="8">
        <f ca="1">IFERROR(INDEX(H$278:H$314,MATCH($F93,$B$278:$B$314,0))/INDEX($D$278:$D$314,MATCH($F93,$B$278:$B$314,0)),SUMIFS('Input-Ext Allocators'!E$8:E$63,'Input-Ext Allocators'!$B$8:$B$63,$F93))*$D93</f>
        <v>-8246.9392795527547</v>
      </c>
      <c r="I93" s="8">
        <f ca="1">IFERROR(INDEX(I$278:I$314,MATCH($F93,$B$278:$B$314,0))/INDEX($D$278:$D$314,MATCH($F93,$B$278:$B$314,0)),SUMIFS('Input-Ext Allocators'!F$8:F$63,'Input-Ext Allocators'!$B$8:$B$63,$F93))*$D93</f>
        <v>-1.1815099254373571</v>
      </c>
      <c r="J93" s="8">
        <f ca="1">IFERROR(INDEX(J$278:J$314,MATCH($F93,$B$278:$B$314,0))/INDEX($D$278:$D$314,MATCH($F93,$B$278:$B$314,0)),SUMIFS('Input-Ext Allocators'!G$8:G$63,'Input-Ext Allocators'!$B$8:$B$63,$F93))*$D93</f>
        <v>-34.940669547806351</v>
      </c>
      <c r="K93" s="8">
        <f ca="1">IFERROR(INDEX(K$278:K$314,MATCH($F93,$B$278:$B$314,0))/INDEX($D$278:$D$314,MATCH($F93,$B$278:$B$314,0)),SUMIFS('Input-Ext Allocators'!H$8:H$63,'Input-Ext Allocators'!$B$8:$B$63,$F93))*$D93</f>
        <v>-37.808317613995428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-33065.102020089456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INT_DISTPT_SUBTOTAL</v>
      </c>
      <c r="G94" s="8">
        <f ca="1">IFERROR(INDEX(G$278:G$314,MATCH($F94,$B$278:$B$314,0))/INDEX($D$278:$D$314,MATCH($F94,$B$278:$B$314,0)),SUMIFS('Input-Ext Allocators'!D$8:D$63,'Input-Ext Allocators'!$B$8:$B$63,$F94))*$D94</f>
        <v>-29734.250673816136</v>
      </c>
      <c r="H94" s="8">
        <f ca="1">IFERROR(INDEX(H$278:H$314,MATCH($F94,$B$278:$B$314,0))/INDEX($D$278:$D$314,MATCH($F94,$B$278:$B$314,0)),SUMIFS('Input-Ext Allocators'!E$8:E$63,'Input-Ext Allocators'!$B$8:$B$63,$F94))*$D94</f>
        <v>-3301.256904542603</v>
      </c>
      <c r="I94" s="8">
        <f ca="1">IFERROR(INDEX(I$278:I$314,MATCH($F94,$B$278:$B$314,0))/INDEX($D$278:$D$314,MATCH($F94,$B$278:$B$314,0)),SUMIFS('Input-Ext Allocators'!F$8:F$63,'Input-Ext Allocators'!$B$8:$B$63,$F94))*$D94</f>
        <v>-0.47295944191154765</v>
      </c>
      <c r="J94" s="8">
        <f ca="1">IFERROR(INDEX(J$278:J$314,MATCH($F94,$B$278:$B$314,0))/INDEX($D$278:$D$314,MATCH($F94,$B$278:$B$314,0)),SUMIFS('Input-Ext Allocators'!G$8:G$63,'Input-Ext Allocators'!$B$8:$B$63,$F94))*$D94</f>
        <v>-13.986780147639539</v>
      </c>
      <c r="K94" s="8">
        <f ca="1">IFERROR(INDEX(K$278:K$314,MATCH($F94,$B$278:$B$314,0))/INDEX($D$278:$D$314,MATCH($F94,$B$278:$B$314,0)),SUMIFS('Input-Ext Allocators'!H$8:H$63,'Input-Ext Allocators'!$B$8:$B$63,$F94))*$D94</f>
        <v>-15.134702141169525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-2769.523106616602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8">
        <f ca="1">IFERROR(INDEX(G$278:G$314,MATCH($F95,$B$278:$B$314,0))/INDEX($D$278:$D$314,MATCH($F95,$B$278:$B$314,0)),SUMIFS('Input-Ext Allocators'!D$8:D$63,'Input-Ext Allocators'!$B$8:$B$63,$F95))*$D95</f>
        <v>-2490.5319889541129</v>
      </c>
      <c r="H95" s="8">
        <f ca="1">IFERROR(INDEX(H$278:H$314,MATCH($F95,$B$278:$B$314,0))/INDEX($D$278:$D$314,MATCH($F95,$B$278:$B$314,0)),SUMIFS('Input-Ext Allocators'!E$8:E$63,'Input-Ext Allocators'!$B$8:$B$63,$F95))*$D95</f>
        <v>-276.51229602900833</v>
      </c>
      <c r="I95" s="8">
        <f ca="1">IFERROR(INDEX(I$278:I$314,MATCH($F95,$B$278:$B$314,0))/INDEX($D$278:$D$314,MATCH($F95,$B$278:$B$314,0)),SUMIFS('Input-Ext Allocators'!F$8:F$63,'Input-Ext Allocators'!$B$8:$B$63,$F95))*$D95</f>
        <v>-3.9614942124499758E-2</v>
      </c>
      <c r="J95" s="8">
        <f ca="1">IFERROR(INDEX(J$278:J$314,MATCH($F95,$B$278:$B$314,0))/INDEX($D$278:$D$314,MATCH($F95,$B$278:$B$314,0)),SUMIFS('Input-Ext Allocators'!G$8:G$63,'Input-Ext Allocators'!$B$8:$B$63,$F95))*$D95</f>
        <v>-1.1715285433723659</v>
      </c>
      <c r="K95" s="8">
        <f ca="1">IFERROR(INDEX(K$278:K$314,MATCH($F95,$B$278:$B$314,0))/INDEX($D$278:$D$314,MATCH($F95,$B$278:$B$314,0)),SUMIFS('Input-Ext Allocators'!H$8:H$63,'Input-Ext Allocators'!$B$8:$B$63,$F95))*$D95</f>
        <v>-1.2676781479839923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-6829.1343568361281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8">
        <f ca="1">IFERROR(INDEX(G$278:G$314,MATCH($F96,$B$278:$B$314,0))/INDEX($D$278:$D$314,MATCH($F96,$B$278:$B$314,0)),SUMIFS('Input-Ext Allocators'!D$8:D$63,'Input-Ext Allocators'!$B$8:$B$63,$F96))*$D96</f>
        <v>-6141.1935982523901</v>
      </c>
      <c r="H96" s="8">
        <f ca="1">IFERROR(INDEX(H$278:H$314,MATCH($F96,$B$278:$B$314,0))/INDEX($D$278:$D$314,MATCH($F96,$B$278:$B$314,0)),SUMIFS('Input-Ext Allocators'!E$8:E$63,'Input-Ext Allocators'!$B$8:$B$63,$F96))*$D96</f>
        <v>-681.82844056724264</v>
      </c>
      <c r="I96" s="8">
        <f ca="1">IFERROR(INDEX(I$278:I$314,MATCH($F96,$B$278:$B$314,0))/INDEX($D$278:$D$314,MATCH($F96,$B$278:$B$314,0)),SUMIFS('Input-Ext Allocators'!F$8:F$63,'Input-Ext Allocators'!$B$8:$B$63,$F96))*$D96</f>
        <v>-9.768315767439005E-2</v>
      </c>
      <c r="J96" s="8">
        <f ca="1">IFERROR(INDEX(J$278:J$314,MATCH($F96,$B$278:$B$314,0))/INDEX($D$278:$D$314,MATCH($F96,$B$278:$B$314,0)),SUMIFS('Input-Ext Allocators'!G$8:G$63,'Input-Ext Allocators'!$B$8:$B$63,$F96))*$D96</f>
        <v>-2.8887738132404603</v>
      </c>
      <c r="K96" s="8">
        <f ca="1">IFERROR(INDEX(K$278:K$314,MATCH($F96,$B$278:$B$314,0))/INDEX($D$278:$D$314,MATCH($F96,$B$278:$B$314,0)),SUMIFS('Input-Ext Allocators'!H$8:H$63,'Input-Ext Allocators'!$B$8:$B$63,$F96))*$D96</f>
        <v>-3.1258610455804816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-346776.7510711748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INT_DISTPT_SUBTOTAL</v>
      </c>
      <c r="G97" s="8">
        <f ca="1">IFERROR(INDEX(G$278:G$314,MATCH($F97,$B$278:$B$314,0))/INDEX($D$278:$D$314,MATCH($F97,$B$278:$B$314,0)),SUMIFS('Input-Ext Allocators'!D$8:D$63,'Input-Ext Allocators'!$B$8:$B$63,$F97))*$D97</f>
        <v>-311843.79343324201</v>
      </c>
      <c r="H97" s="8">
        <f ca="1">IFERROR(INDEX(H$278:H$314,MATCH($F97,$B$278:$B$314,0))/INDEX($D$278:$D$314,MATCH($F97,$B$278:$B$314,0)),SUMIFS('Input-Ext Allocators'!E$8:E$63,'Input-Ext Allocators'!$B$8:$B$63,$F97))*$D97</f>
        <v>-34622.580118247286</v>
      </c>
      <c r="I97" s="8">
        <f ca="1">IFERROR(INDEX(I$278:I$314,MATCH($F97,$B$278:$B$314,0))/INDEX($D$278:$D$314,MATCH($F97,$B$278:$B$314,0)),SUMIFS('Input-Ext Allocators'!F$8:F$63,'Input-Ext Allocators'!$B$8:$B$63,$F97))*$D97</f>
        <v>-4.9602550312675184</v>
      </c>
      <c r="J97" s="8">
        <f ca="1">IFERROR(INDEX(J$278:J$314,MATCH($F97,$B$278:$B$314,0))/INDEX($D$278:$D$314,MATCH($F97,$B$278:$B$314,0)),SUMIFS('Input-Ext Allocators'!G$8:G$63,'Input-Ext Allocators'!$B$8:$B$63,$F97))*$D97</f>
        <v>-146.68910365370539</v>
      </c>
      <c r="K97" s="8">
        <f ca="1">IFERROR(INDEX(K$278:K$314,MATCH($F97,$B$278:$B$314,0))/INDEX($D$278:$D$314,MATCH($F97,$B$278:$B$314,0)),SUMIFS('Input-Ext Allocators'!H$8:H$63,'Input-Ext Allocators'!$B$8:$B$63,$F97))*$D97</f>
        <v>-158.72816100056059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-26100.400064006702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INT_DISTPT_SUBTOTAL</v>
      </c>
      <c r="G99" s="8">
        <f ca="1">IFERROR(INDEX(G$278:G$314,MATCH($F99,$B$278:$B$314,0))/INDEX($D$278:$D$314,MATCH($F99,$B$278:$B$314,0)),SUMIFS('Input-Ext Allocators'!D$8:D$63,'Input-Ext Allocators'!$B$8:$B$63,$F99))*$D99</f>
        <v>-23471.146035434562</v>
      </c>
      <c r="H99" s="8">
        <f ca="1">IFERROR(INDEX(H$278:H$314,MATCH($F99,$B$278:$B$314,0))/INDEX($D$278:$D$314,MATCH($F99,$B$278:$B$314,0)),SUMIFS('Input-Ext Allocators'!E$8:E$63,'Input-Ext Allocators'!$B$8:$B$63,$F99))*$D99</f>
        <v>-2605.8932426785</v>
      </c>
      <c r="I99" s="8">
        <f ca="1">IFERROR(INDEX(I$278:I$314,MATCH($F99,$B$278:$B$314,0))/INDEX($D$278:$D$314,MATCH($F99,$B$278:$B$314,0)),SUMIFS('Input-Ext Allocators'!F$8:F$63,'Input-Ext Allocators'!$B$8:$B$63,$F99))*$D99</f>
        <v>-0.37333714078488534</v>
      </c>
      <c r="J99" s="8">
        <f ca="1">IFERROR(INDEX(J$278:J$314,MATCH($F99,$B$278:$B$314,0))/INDEX($D$278:$D$314,MATCH($F99,$B$278:$B$314,0)),SUMIFS('Input-Ext Allocators'!G$8:G$63,'Input-Ext Allocators'!$B$8:$B$63,$F99))*$D99</f>
        <v>-11.040660247740892</v>
      </c>
      <c r="K99" s="8">
        <f ca="1">IFERROR(INDEX(K$278:K$314,MATCH($F99,$B$278:$B$314,0))/INDEX($D$278:$D$314,MATCH($F99,$B$278:$B$314,0)),SUMIFS('Input-Ext Allocators'!H$8:H$63,'Input-Ext Allocators'!$B$8:$B$63,$F99))*$D99</f>
        <v>-11.946788505116331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-11890.700182545563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INT_DISTPT_SUBTOTAL</v>
      </c>
      <c r="G100" s="8">
        <f ca="1">IFERROR(INDEX(G$278:G$314,MATCH($F100,$B$278:$B$314,0))/INDEX($D$278:$D$314,MATCH($F100,$B$278:$B$314,0)),SUMIFS('Input-Ext Allocators'!D$8:D$63,'Input-Ext Allocators'!$B$8:$B$63,$F100))*$D100</f>
        <v>-10692.876728466978</v>
      </c>
      <c r="H100" s="8">
        <f ca="1">IFERROR(INDEX(H$278:H$314,MATCH($F100,$B$278:$B$314,0))/INDEX($D$278:$D$314,MATCH($F100,$B$278:$B$314,0)),SUMIFS('Input-Ext Allocators'!E$8:E$63,'Input-Ext Allocators'!$B$8:$B$63,$F100))*$D100</f>
        <v>-1187.180854715788</v>
      </c>
      <c r="I100" s="8">
        <f ca="1">IFERROR(INDEX(I$278:I$314,MATCH($F100,$B$278:$B$314,0))/INDEX($D$278:$D$314,MATCH($F100,$B$278:$B$314,0)),SUMIFS('Input-Ext Allocators'!F$8:F$63,'Input-Ext Allocators'!$B$8:$B$63,$F100))*$D100</f>
        <v>-0.17008321700799253</v>
      </c>
      <c r="J100" s="8">
        <f ca="1">IFERROR(INDEX(J$278:J$314,MATCH($F100,$B$278:$B$314,0))/INDEX($D$278:$D$314,MATCH($F100,$B$278:$B$314,0)),SUMIFS('Input-Ext Allocators'!G$8:G$63,'Input-Ext Allocators'!$B$8:$B$63,$F100))*$D100</f>
        <v>-5.0298532015329966</v>
      </c>
      <c r="K100" s="8">
        <f ca="1">IFERROR(INDEX(K$278:K$314,MATCH($F100,$B$278:$B$314,0))/INDEX($D$278:$D$314,MATCH($F100,$B$278:$B$314,0)),SUMIFS('Input-Ext Allocators'!H$8:H$63,'Input-Ext Allocators'!$B$8:$B$63,$F100))*$D100</f>
        <v>-5.442662944255761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-510032.23732526775</v>
      </c>
      <c r="E101" s="8">
        <f t="shared" ca="1" si="15"/>
        <v>0</v>
      </c>
      <c r="G101" s="77">
        <f t="shared" ref="G101:K101" ca="1" si="16">SUBTOTAL(9,G93:G100)</f>
        <v>-458653.54920552467</v>
      </c>
      <c r="H101" s="77">
        <f t="shared" ca="1" si="16"/>
        <v>-50922.191136333182</v>
      </c>
      <c r="I101" s="77">
        <f t="shared" ca="1" si="16"/>
        <v>-7.295442856208191</v>
      </c>
      <c r="J101" s="77">
        <f t="shared" ca="1" si="16"/>
        <v>-215.747369155038</v>
      </c>
      <c r="K101" s="77">
        <f t="shared" ca="1" si="16"/>
        <v>-233.45417139866211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1166718.3214918659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INT_MAINS_PLANT</v>
      </c>
      <c r="G104" s="8">
        <f ca="1">IFERROR(INDEX(G$278:G$314,MATCH($F104,$B$278:$B$314,0))/INDEX($D$278:$D$314,MATCH($F104,$B$278:$B$314,0)),SUMIFS('Input-Ext Allocators'!D$8:D$63,'Input-Ext Allocators'!$B$8:$B$63,$F104))*$D104</f>
        <v>1049631.6019935373</v>
      </c>
      <c r="H104" s="8">
        <f ca="1">IFERROR(INDEX(H$278:H$314,MATCH($F104,$B$278:$B$314,0))/INDEX($D$278:$D$314,MATCH($F104,$B$278:$B$314,0)),SUMIFS('Input-Ext Allocators'!E$8:E$63,'Input-Ext Allocators'!$B$8:$B$63,$F104))*$D104</f>
        <v>116535.76245520238</v>
      </c>
      <c r="I104" s="8">
        <f ca="1">IFERROR(INDEX(I$278:I$314,MATCH($F104,$B$278:$B$314,0))/INDEX($D$278:$D$314,MATCH($F104,$B$278:$B$314,0)),SUMIFS('Input-Ext Allocators'!F$8:F$63,'Input-Ext Allocators'!$B$8:$B$63,$F104))*$D104</f>
        <v>16.695667973524692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534.26137515279015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1166718.3214918659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1049631.6019935373</v>
      </c>
      <c r="H105" s="77">
        <f t="shared" ca="1" si="18"/>
        <v>116535.76245520238</v>
      </c>
      <c r="I105" s="77">
        <f t="shared" ca="1" si="18"/>
        <v>16.695667973524692</v>
      </c>
      <c r="J105" s="77">
        <f t="shared" ca="1" si="18"/>
        <v>0</v>
      </c>
      <c r="K105" s="77">
        <f t="shared" ca="1" si="18"/>
        <v>534.26137515279015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-25805735.111020163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-23210729.61101101</v>
      </c>
      <c r="H107" s="8">
        <f t="shared" ca="1" si="19"/>
        <v>-2576980.4064810979</v>
      </c>
      <c r="I107" s="8">
        <f t="shared" ca="1" si="19"/>
        <v>-369.19490064199118</v>
      </c>
      <c r="J107" s="8">
        <f t="shared" ca="1" si="19"/>
        <v>-5841.6618068634443</v>
      </c>
      <c r="K107" s="8">
        <f t="shared" ca="1" si="19"/>
        <v>-11814.236820543718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-17413847.299903441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INT_TOTAL PLANT</v>
      </c>
      <c r="G110" s="8">
        <f ca="1">IFERROR(INDEX(G$278:G$314,MATCH($F110,$B$278:$B$314,0))/INDEX($D$278:$D$314,MATCH($F110,$B$278:$B$314,0)),SUMIFS('Input-Ext Allocators'!D$8:D$63,'Input-Ext Allocators'!$B$8:$B$63,$F110))*$D110</f>
        <v>-15659643.224336389</v>
      </c>
      <c r="H110" s="8">
        <f ca="1">IFERROR(INDEX(H$278:H$314,MATCH($F110,$B$278:$B$314,0))/INDEX($D$278:$D$314,MATCH($F110,$B$278:$B$314,0)),SUMIFS('Input-Ext Allocators'!E$8:E$63,'Input-Ext Allocators'!$B$8:$B$63,$F110))*$D110</f>
        <v>-1738618.0631933003</v>
      </c>
      <c r="I110" s="8">
        <f ca="1">IFERROR(INDEX(I$278:I$314,MATCH($F110,$B$278:$B$314,0))/INDEX($D$278:$D$314,MATCH($F110,$B$278:$B$314,0)),SUMIFS('Input-Ext Allocators'!F$8:F$63,'Input-Ext Allocators'!$B$8:$B$63,$F110))*$D110</f>
        <v>-249.08568240591691</v>
      </c>
      <c r="J110" s="8">
        <f ca="1">IFERROR(INDEX(J$278:J$314,MATCH($F110,$B$278:$B$314,0))/INDEX($D$278:$D$314,MATCH($F110,$B$278:$B$314,0)),SUMIFS('Input-Ext Allocators'!G$8:G$63,'Input-Ext Allocators'!$B$8:$B$63,$F110))*$D110</f>
        <v>-7366.1848543619562</v>
      </c>
      <c r="K110" s="8">
        <f ca="1">IFERROR(INDEX(K$278:K$314,MATCH($F110,$B$278:$B$314,0))/INDEX($D$278:$D$314,MATCH($F110,$B$278:$B$314,0)),SUMIFS('Input-Ext Allocators'!H$8:H$63,'Input-Ext Allocators'!$B$8:$B$63,$F110))*$D110</f>
        <v>-7970.7418369893412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0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8">
        <f ca="1">IFERROR(INDEX(G$278:G$314,MATCH($F112,$B$278:$B$314,0))/INDEX($D$278:$D$314,MATCH($F112,$B$278:$B$314,0)),SUMIFS('Input-Ext Allocators'!D$8:D$63,'Input-Ext Allocators'!$B$8:$B$63,$F112))*$D112</f>
        <v>0</v>
      </c>
      <c r="H112" s="8">
        <f ca="1">IFERROR(INDEX(H$278:H$314,MATCH($F112,$B$278:$B$314,0))/INDEX($D$278:$D$314,MATCH($F112,$B$278:$B$314,0)),SUMIFS('Input-Ext Allocators'!E$8:E$63,'Input-Ext Allocators'!$B$8:$B$63,$F112))*$D112</f>
        <v>0</v>
      </c>
      <c r="I112" s="8">
        <f ca="1">IFERROR(INDEX(I$278:I$314,MATCH($F112,$B$278:$B$314,0))/INDEX($D$278:$D$314,MATCH($F112,$B$278:$B$314,0)),SUMIFS('Input-Ext Allocators'!F$8:F$63,'Input-Ext Allocators'!$B$8:$B$63,$F112))*$D112</f>
        <v>0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-17413847.299903441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-15659643.224336389</v>
      </c>
      <c r="H113" s="77">
        <f t="shared" ca="1" si="21"/>
        <v>-1738618.0631933003</v>
      </c>
      <c r="I113" s="77">
        <f t="shared" ca="1" si="21"/>
        <v>-249.08568240591691</v>
      </c>
      <c r="J113" s="77">
        <f t="shared" ca="1" si="21"/>
        <v>-7366.1848543619562</v>
      </c>
      <c r="K113" s="77">
        <f t="shared" ca="1" si="21"/>
        <v>-7970.7418369893412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94772920.142148107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85221295.157308877</v>
      </c>
      <c r="H115" s="79">
        <f t="shared" ca="1" si="22"/>
        <v>9461727.8954964112</v>
      </c>
      <c r="I115" s="79">
        <f t="shared" ca="1" si="22"/>
        <v>1355.5484090969064</v>
      </c>
      <c r="J115" s="79">
        <f t="shared" ca="1" si="22"/>
        <v>45163.991842697702</v>
      </c>
      <c r="K115" s="79">
        <f t="shared" ca="1" si="22"/>
        <v>43377.549091101006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0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-</v>
      </c>
      <c r="G120" s="8">
        <f ca="1">IFERROR(INDEX(G$278:G$314,MATCH($F120,$B$278:$B$314,0))/INDEX($D$278:$D$314,MATCH($F120,$B$278:$B$314,0)),SUMIFS('Input-Ext Allocators'!D$8:D$63,'Input-Ext Allocators'!$B$8:$B$63,$F120))*$D120</f>
        <v>0</v>
      </c>
      <c r="H120" s="8">
        <f ca="1">IFERROR(INDEX(H$278:H$314,MATCH($F120,$B$278:$B$314,0))/INDEX($D$278:$D$314,MATCH($F120,$B$278:$B$314,0)),SUMIFS('Input-Ext Allocators'!E$8:E$63,'Input-Ext Allocators'!$B$8:$B$63,$F120))*$D120</f>
        <v>0</v>
      </c>
      <c r="I120" s="8">
        <f ca="1">IFERROR(INDEX(I$278:I$314,MATCH($F120,$B$278:$B$314,0))/INDEX($D$278:$D$314,MATCH($F120,$B$278:$B$314,0)),SUMIFS('Input-Ext Allocators'!F$8:F$63,'Input-Ext Allocators'!$B$8:$B$63,$F120))*$D120</f>
        <v>0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0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8">
        <f ca="1">IFERROR(INDEX(G$278:G$314,MATCH($F121,$B$278:$B$314,0))/INDEX($D$278:$D$314,MATCH($F121,$B$278:$B$314,0)),SUMIFS('Input-Ext Allocators'!D$8:D$63,'Input-Ext Allocators'!$B$8:$B$63,$F121))*$D121</f>
        <v>0</v>
      </c>
      <c r="H121" s="8">
        <f ca="1">IFERROR(INDEX(H$278:H$314,MATCH($F121,$B$278:$B$314,0))/INDEX($D$278:$D$314,MATCH($F121,$B$278:$B$314,0)),SUMIFS('Input-Ext Allocators'!E$8:E$63,'Input-Ext Allocators'!$B$8:$B$63,$F121))*$D121</f>
        <v>0</v>
      </c>
      <c r="I121" s="8">
        <f ca="1">IFERROR(INDEX(I$278:I$314,MATCH($F121,$B$278:$B$314,0))/INDEX($D$278:$D$314,MATCH($F121,$B$278:$B$314,0)),SUMIFS('Input-Ext Allocators'!F$8:F$63,'Input-Ext Allocators'!$B$8:$B$63,$F121))*$D121</f>
        <v>0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0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8">
        <f ca="1">IFERROR(INDEX(G$278:G$314,MATCH($F122,$B$278:$B$314,0))/INDEX($D$278:$D$314,MATCH($F122,$B$278:$B$314,0)),SUMIFS('Input-Ext Allocators'!D$8:D$63,'Input-Ext Allocators'!$B$8:$B$63,$F122))*$D122</f>
        <v>0</v>
      </c>
      <c r="H122" s="8">
        <f ca="1">IFERROR(INDEX(H$278:H$314,MATCH($F122,$B$278:$B$314,0))/INDEX($D$278:$D$314,MATCH($F122,$B$278:$B$314,0)),SUMIFS('Input-Ext Allocators'!E$8:E$63,'Input-Ext Allocators'!$B$8:$B$63,$F122))*$D122</f>
        <v>0</v>
      </c>
      <c r="I122" s="8">
        <f ca="1">IFERROR(INDEX(I$278:I$314,MATCH($F122,$B$278:$B$314,0))/INDEX($D$278:$D$314,MATCH($F122,$B$278:$B$314,0)),SUMIFS('Input-Ext Allocators'!F$8:F$63,'Input-Ext Allocators'!$B$8:$B$63,$F122))*$D122</f>
        <v>0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0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-</v>
      </c>
      <c r="G123" s="8">
        <f ca="1">IFERROR(INDEX(G$278:G$314,MATCH($F123,$B$278:$B$314,0))/INDEX($D$278:$D$314,MATCH($F123,$B$278:$B$314,0)),SUMIFS('Input-Ext Allocators'!D$8:D$63,'Input-Ext Allocators'!$B$8:$B$63,$F123))*$D123</f>
        <v>0</v>
      </c>
      <c r="H123" s="8">
        <f ca="1">IFERROR(INDEX(H$278:H$314,MATCH($F123,$B$278:$B$314,0))/INDEX($D$278:$D$314,MATCH($F123,$B$278:$B$314,0)),SUMIFS('Input-Ext Allocators'!E$8:E$63,'Input-Ext Allocators'!$B$8:$B$63,$F123))*$D123</f>
        <v>0</v>
      </c>
      <c r="I123" s="8">
        <f ca="1">IFERROR(INDEX(I$278:I$314,MATCH($F123,$B$278:$B$314,0))/INDEX($D$278:$D$314,MATCH($F123,$B$278:$B$314,0)),SUMIFS('Input-Ext Allocators'!F$8:F$63,'Input-Ext Allocators'!$B$8:$B$63,$F123))*$D123</f>
        <v>0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0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-</v>
      </c>
      <c r="G124" s="8">
        <f ca="1">IFERROR(INDEX(G$278:G$314,MATCH($F124,$B$278:$B$314,0))/INDEX($D$278:$D$314,MATCH($F124,$B$278:$B$314,0)),SUMIFS('Input-Ext Allocators'!D$8:D$63,'Input-Ext Allocators'!$B$8:$B$63,$F124))*$D124</f>
        <v>0</v>
      </c>
      <c r="H124" s="8">
        <f ca="1">IFERROR(INDEX(H$278:H$314,MATCH($F124,$B$278:$B$314,0))/INDEX($D$278:$D$314,MATCH($F124,$B$278:$B$314,0)),SUMIFS('Input-Ext Allocators'!E$8:E$63,'Input-Ext Allocators'!$B$8:$B$63,$F124))*$D124</f>
        <v>0</v>
      </c>
      <c r="I124" s="8">
        <f ca="1">IFERROR(INDEX(I$278:I$314,MATCH($F124,$B$278:$B$314,0))/INDEX($D$278:$D$314,MATCH($F124,$B$278:$B$314,0)),SUMIFS('Input-Ext Allocators'!F$8:F$63,'Input-Ext Allocators'!$B$8:$B$63,$F124))*$D124</f>
        <v>0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0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-</v>
      </c>
      <c r="G125" s="8">
        <f ca="1">IFERROR(INDEX(G$278:G$314,MATCH($F125,$B$278:$B$314,0))/INDEX($D$278:$D$314,MATCH($F125,$B$278:$B$314,0)),SUMIFS('Input-Ext Allocators'!D$8:D$63,'Input-Ext Allocators'!$B$8:$B$63,$F125))*$D125</f>
        <v>0</v>
      </c>
      <c r="H125" s="8">
        <f ca="1">IFERROR(INDEX(H$278:H$314,MATCH($F125,$B$278:$B$314,0))/INDEX($D$278:$D$314,MATCH($F125,$B$278:$B$314,0)),SUMIFS('Input-Ext Allocators'!E$8:E$63,'Input-Ext Allocators'!$B$8:$B$63,$F125))*$D125</f>
        <v>0</v>
      </c>
      <c r="I125" s="8">
        <f ca="1">IFERROR(INDEX(I$278:I$314,MATCH($F125,$B$278:$B$314,0))/INDEX($D$278:$D$314,MATCH($F125,$B$278:$B$314,0)),SUMIFS('Input-Ext Allocators'!F$8:F$63,'Input-Ext Allocators'!$B$8:$B$63,$F125))*$D125</f>
        <v>0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0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8">
        <f ca="1">IFERROR(INDEX(G$278:G$314,MATCH($F127,$B$278:$B$314,0))/INDEX($D$278:$D$314,MATCH($F127,$B$278:$B$314,0)),SUMIFS('Input-Ext Allocators'!D$8:D$63,'Input-Ext Allocators'!$B$8:$B$63,$F127))*$D127</f>
        <v>0</v>
      </c>
      <c r="H127" s="8">
        <f ca="1">IFERROR(INDEX(H$278:H$314,MATCH($F127,$B$278:$B$314,0))/INDEX($D$278:$D$314,MATCH($F127,$B$278:$B$314,0)),SUMIFS('Input-Ext Allocators'!E$8:E$63,'Input-Ext Allocators'!$B$8:$B$63,$F127))*$D127</f>
        <v>0</v>
      </c>
      <c r="I127" s="8">
        <f ca="1">IFERROR(INDEX(I$278:I$314,MATCH($F127,$B$278:$B$314,0))/INDEX($D$278:$D$314,MATCH($F127,$B$278:$B$314,0)),SUMIFS('Input-Ext Allocators'!F$8:F$63,'Input-Ext Allocators'!$B$8:$B$63,$F127))*$D127</f>
        <v>0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0</v>
      </c>
      <c r="E128" s="8">
        <f t="shared" ca="1" si="24"/>
        <v>0</v>
      </c>
      <c r="G128" s="77">
        <f t="shared" ref="G128:K128" ca="1" si="25">SUBTOTAL(9,G120:G127)</f>
        <v>0</v>
      </c>
      <c r="H128" s="77">
        <f t="shared" ca="1" si="25"/>
        <v>0</v>
      </c>
      <c r="I128" s="77">
        <f t="shared" ca="1" si="25"/>
        <v>0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3859.7342326470862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INT_MAINS_PLANT</v>
      </c>
      <c r="G131" s="8">
        <f ca="1">IFERROR(INDEX(G$278:G$314,MATCH($F131,$B$278:$B$314,0))/INDEX($D$278:$D$314,MATCH($F131,$B$278:$B$314,0)),SUMIFS('Input-Ext Allocators'!D$8:D$63,'Input-Ext Allocators'!$B$8:$B$63,$F131))*$D131</f>
        <v>3472.3882802340149</v>
      </c>
      <c r="H131" s="8">
        <f ca="1">IFERROR(INDEX(H$278:H$314,MATCH($F131,$B$278:$B$314,0))/INDEX($D$278:$D$314,MATCH($F131,$B$278:$B$314,0)),SUMIFS('Input-Ext Allocators'!E$8:E$63,'Input-Ext Allocators'!$B$8:$B$63,$F131))*$D131</f>
        <v>385.5232778900949</v>
      </c>
      <c r="I131" s="8">
        <f ca="1">IFERROR(INDEX(I$278:I$314,MATCH($F131,$B$278:$B$314,0))/INDEX($D$278:$D$314,MATCH($F131,$B$278:$B$314,0)),SUMIFS('Input-Ext Allocators'!F$8:F$63,'Input-Ext Allocators'!$B$8:$B$63,$F131))*$D131</f>
        <v>5.5232561302305846E-2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1.7674419616737871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124296.80702818699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INT_871-879</v>
      </c>
      <c r="G134" s="8">
        <f ca="1">IFERROR(INDEX(G$278:G$314,MATCH($F134,$B$278:$B$314,0))/INDEX($D$278:$D$314,MATCH($F134,$B$278:$B$314,0)),SUMIFS('Input-Ext Allocators'!D$8:D$63,'Input-Ext Allocators'!$B$8:$B$63,$F134))*$D134</f>
        <v>103341.29959901691</v>
      </c>
      <c r="H134" s="8">
        <f ca="1">IFERROR(INDEX(H$278:H$314,MATCH($F134,$B$278:$B$314,0))/INDEX($D$278:$D$314,MATCH($F134,$B$278:$B$314,0)),SUMIFS('Input-Ext Allocators'!E$8:E$63,'Input-Ext Allocators'!$B$8:$B$63,$F134))*$D134</f>
        <v>14957.527593049454</v>
      </c>
      <c r="I134" s="8">
        <f ca="1">IFERROR(INDEX(I$278:I$314,MATCH($F134,$B$278:$B$314,0))/INDEX($D$278:$D$314,MATCH($F134,$B$278:$B$314,0)),SUMIFS('Input-Ext Allocators'!F$8:F$63,'Input-Ext Allocators'!$B$8:$B$63,$F134))*$D134</f>
        <v>8.6009805406760851</v>
      </c>
      <c r="J134" s="8">
        <f ca="1">IFERROR(INDEX(J$278:J$314,MATCH($F134,$B$278:$B$314,0))/INDEX($D$278:$D$314,MATCH($F134,$B$278:$B$314,0)),SUMIFS('Input-Ext Allocators'!G$8:G$63,'Input-Ext Allocators'!$B$8:$B$63,$F134))*$D134</f>
        <v>0</v>
      </c>
      <c r="K134" s="8">
        <f ca="1">IFERROR(INDEX(K$278:K$314,MATCH($F134,$B$278:$B$314,0))/INDEX($D$278:$D$314,MATCH($F134,$B$278:$B$314,0)),SUMIFS('Input-Ext Allocators'!H$8:H$63,'Input-Ext Allocators'!$B$8:$B$63,$F134))*$D134</f>
        <v>5989.378855579952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183031.41490540566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THROUGHPUT EXCL DS-ML</v>
      </c>
      <c r="G135" s="8">
        <f ca="1">IFERROR(INDEX(G$278:G$314,MATCH($F135,$B$278:$B$314,0))/INDEX($D$278:$D$314,MATCH($F135,$B$278:$B$314,0)),SUMIFS('Input-Ext Allocators'!D$8:D$63,'Input-Ext Allocators'!$B$8:$B$63,$F135))*$D135</f>
        <v>63876.965997179032</v>
      </c>
      <c r="H135" s="8">
        <f ca="1">IFERROR(INDEX(H$278:H$314,MATCH($F135,$B$278:$B$314,0))/INDEX($D$278:$D$314,MATCH($F135,$B$278:$B$314,0)),SUMIFS('Input-Ext Allocators'!E$8:E$63,'Input-Ext Allocators'!$B$8:$B$63,$F135))*$D135</f>
        <v>48492.174810737248</v>
      </c>
      <c r="I135" s="8">
        <f ca="1">IFERROR(INDEX(I$278:I$314,MATCH($F135,$B$278:$B$314,0))/INDEX($D$278:$D$314,MATCH($F135,$B$278:$B$314,0)),SUMIFS('Input-Ext Allocators'!F$8:F$63,'Input-Ext Allocators'!$B$8:$B$63,$F135))*$D135</f>
        <v>83.687807239756538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70578.586290249645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1209232.1415981806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INT_MAINS_SERVICES</v>
      </c>
      <c r="G136" s="8">
        <f ca="1">IFERROR(INDEX(G$278:G$314,MATCH($F136,$B$278:$B$314,0))/INDEX($D$278:$D$314,MATCH($F136,$B$278:$B$314,0)),SUMIFS('Input-Ext Allocators'!D$8:D$63,'Input-Ext Allocators'!$B$8:$B$63,$F136))*$D136</f>
        <v>1087878.9220904706</v>
      </c>
      <c r="H136" s="8">
        <f ca="1">IFERROR(INDEX(H$278:H$314,MATCH($F136,$B$278:$B$314,0))/INDEX($D$278:$D$314,MATCH($F136,$B$278:$B$314,0)),SUMIFS('Input-Ext Allocators'!E$8:E$63,'Input-Ext Allocators'!$B$8:$B$63,$F136))*$D136</f>
        <v>120782.18624894002</v>
      </c>
      <c r="I136" s="8">
        <f ca="1">IFERROR(INDEX(I$278:I$314,MATCH($F136,$B$278:$B$314,0))/INDEX($D$278:$D$314,MATCH($F136,$B$278:$B$314,0)),SUMIFS('Input-Ext Allocators'!F$8:F$63,'Input-Ext Allocators'!$B$8:$B$63,$F136))*$D136</f>
        <v>17.304038144547278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553.72922062551288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84741.522776829865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INT_MAINS_PLANT</v>
      </c>
      <c r="G137" s="8">
        <f ca="1">IFERROR(INDEX(G$278:G$314,MATCH($F137,$B$278:$B$314,0))/INDEX($D$278:$D$314,MATCH($F137,$B$278:$B$314,0)),SUMIFS('Input-Ext Allocators'!D$8:D$63,'Input-Ext Allocators'!$B$8:$B$63,$F137))*$D137</f>
        <v>76237.236245574692</v>
      </c>
      <c r="H137" s="8">
        <f ca="1">IFERROR(INDEX(H$278:H$314,MATCH($F137,$B$278:$B$314,0))/INDEX($D$278:$D$314,MATCH($F137,$B$278:$B$314,0)),SUMIFS('Input-Ext Allocators'!E$8:E$63,'Input-Ext Allocators'!$B$8:$B$63,$F137))*$D137</f>
        <v>8464.269212628129</v>
      </c>
      <c r="I137" s="8">
        <f ca="1">IFERROR(INDEX(I$278:I$314,MATCH($F137,$B$278:$B$314,0))/INDEX($D$278:$D$314,MATCH($F137,$B$278:$B$314,0)),SUMIFS('Input-Ext Allocators'!F$8:F$63,'Input-Ext Allocators'!$B$8:$B$63,$F137))*$D137</f>
        <v>1.2126460190011643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38.804672608037258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0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-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0</v>
      </c>
      <c r="I138" s="8">
        <f ca="1">IFERROR(INDEX(I$278:I$314,MATCH($F138,$B$278:$B$314,0))/INDEX($D$278:$D$314,MATCH($F138,$B$278:$B$314,0)),SUMIFS('Input-Ext Allocators'!F$8:F$63,'Input-Ext Allocators'!$B$8:$B$63,$F138))*$D138</f>
        <v>0</v>
      </c>
      <c r="J138" s="8">
        <f ca="1">IFERROR(INDEX(J$278:J$314,MATCH($F138,$B$278:$B$314,0))/INDEX($D$278:$D$314,MATCH($F138,$B$278:$B$314,0)),SUMIFS('Input-Ext Allocators'!G$8:G$63,'Input-Ext Allocators'!$B$8:$B$63,$F138))*$D138</f>
        <v>0</v>
      </c>
      <c r="K138" s="8">
        <f ca="1">IFERROR(INDEX(K$278:K$314,MATCH($F138,$B$278:$B$314,0))/INDEX($D$278:$D$314,MATCH($F138,$B$278:$B$314,0)),SUMIFS('Input-Ext Allocators'!H$8:H$63,'Input-Ext Allocators'!$B$8:$B$63,$F138))*$D138</f>
        <v>0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0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-</v>
      </c>
      <c r="G139" s="8">
        <f ca="1">IFERROR(INDEX(G$278:G$314,MATCH($F139,$B$278:$B$314,0))/INDEX($D$278:$D$314,MATCH($F139,$B$278:$B$314,0)),SUMIFS('Input-Ext Allocators'!D$8:D$63,'Input-Ext Allocators'!$B$8:$B$63,$F139))*$D139</f>
        <v>0</v>
      </c>
      <c r="H139" s="8">
        <f ca="1">IFERROR(INDEX(H$278:H$314,MATCH($F139,$B$278:$B$314,0))/INDEX($D$278:$D$314,MATCH($F139,$B$278:$B$314,0)),SUMIFS('Input-Ext Allocators'!E$8:E$63,'Input-Ext Allocators'!$B$8:$B$63,$F139))*$D139</f>
        <v>0</v>
      </c>
      <c r="I139" s="8">
        <f ca="1">IFERROR(INDEX(I$278:I$314,MATCH($F139,$B$278:$B$314,0))/INDEX($D$278:$D$314,MATCH($F139,$B$278:$B$314,0)),SUMIFS('Input-Ext Allocators'!F$8:F$63,'Input-Ext Allocators'!$B$8:$B$63,$F139))*$D139</f>
        <v>0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0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0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8">
        <f ca="1">IFERROR(INDEX(G$278:G$314,MATCH($F140,$B$278:$B$314,0))/INDEX($D$278:$D$314,MATCH($F140,$B$278:$B$314,0)),SUMIFS('Input-Ext Allocators'!D$8:D$63,'Input-Ext Allocators'!$B$8:$B$63,$F140))*$D140</f>
        <v>0</v>
      </c>
      <c r="H140" s="8">
        <f ca="1">IFERROR(INDEX(H$278:H$314,MATCH($F140,$B$278:$B$314,0))/INDEX($D$278:$D$314,MATCH($F140,$B$278:$B$314,0)),SUMIFS('Input-Ext Allocators'!E$8:E$63,'Input-Ext Allocators'!$B$8:$B$63,$F140))*$D140</f>
        <v>0</v>
      </c>
      <c r="I140" s="8">
        <f ca="1">IFERROR(INDEX(I$278:I$314,MATCH($F140,$B$278:$B$314,0))/INDEX($D$278:$D$314,MATCH($F140,$B$278:$B$314,0)),SUMIFS('Input-Ext Allocators'!F$8:F$63,'Input-Ext Allocators'!$B$8:$B$63,$F140))*$D140</f>
        <v>0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225090.67868281921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INT_871-879</v>
      </c>
      <c r="G141" s="8">
        <f ca="1">IFERROR(INDEX(G$278:G$314,MATCH($F141,$B$278:$B$314,0))/INDEX($D$278:$D$314,MATCH($F141,$B$278:$B$314,0)),SUMIFS('Input-Ext Allocators'!D$8:D$63,'Input-Ext Allocators'!$B$8:$B$63,$F141))*$D141</f>
        <v>187142.08207643096</v>
      </c>
      <c r="H141" s="8">
        <f ca="1">IFERROR(INDEX(H$278:H$314,MATCH($F141,$B$278:$B$314,0))/INDEX($D$278:$D$314,MATCH($F141,$B$278:$B$314,0)),SUMIFS('Input-Ext Allocators'!E$8:E$63,'Input-Ext Allocators'!$B$8:$B$63,$F141))*$D141</f>
        <v>27086.778154912718</v>
      </c>
      <c r="I141" s="8">
        <f ca="1">IFERROR(INDEX(I$278:I$314,MATCH($F141,$B$278:$B$314,0))/INDEX($D$278:$D$314,MATCH($F141,$B$278:$B$314,0)),SUMIFS('Input-Ext Allocators'!F$8:F$63,'Input-Ext Allocators'!$B$8:$B$63,$F141))*$D141</f>
        <v>15.575625742336818</v>
      </c>
      <c r="J141" s="8">
        <f ca="1">IFERROR(INDEX(J$278:J$314,MATCH($F141,$B$278:$B$314,0))/INDEX($D$278:$D$314,MATCH($F141,$B$278:$B$314,0)),SUMIFS('Input-Ext Allocators'!G$8:G$63,'Input-Ext Allocators'!$B$8:$B$63,$F141))*$D141</f>
        <v>0</v>
      </c>
      <c r="K141" s="8">
        <f ca="1">IFERROR(INDEX(K$278:K$314,MATCH($F141,$B$278:$B$314,0))/INDEX($D$278:$D$314,MATCH($F141,$B$278:$B$314,0)),SUMIFS('Input-Ext Allocators'!H$8:H$63,'Input-Ext Allocators'!$B$8:$B$63,$F141))*$D141</f>
        <v>10846.24282573321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3194.1071685755296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INT_871-879</v>
      </c>
      <c r="G142" s="8">
        <f ca="1">IFERROR(INDEX(G$278:G$314,MATCH($F142,$B$278:$B$314,0))/INDEX($D$278:$D$314,MATCH($F142,$B$278:$B$314,0)),SUMIFS('Input-Ext Allocators'!D$8:D$63,'Input-Ext Allocators'!$B$8:$B$63,$F142))*$D142</f>
        <v>2655.6047074023222</v>
      </c>
      <c r="H142" s="8">
        <f ca="1">IFERROR(INDEX(H$278:H$314,MATCH($F142,$B$278:$B$314,0))/INDEX($D$278:$D$314,MATCH($F142,$B$278:$B$314,0)),SUMIFS('Input-Ext Allocators'!E$8:E$63,'Input-Ext Allocators'!$B$8:$B$63,$F142))*$D142</f>
        <v>384.36985833667728</v>
      </c>
      <c r="I142" s="8">
        <f ca="1">IFERROR(INDEX(I$278:I$314,MATCH($F142,$B$278:$B$314,0))/INDEX($D$278:$D$314,MATCH($F142,$B$278:$B$314,0)),SUMIFS('Input-Ext Allocators'!F$8:F$63,'Input-Ext Allocators'!$B$8:$B$63,$F142))*$D142</f>
        <v>0.22102300339478667</v>
      </c>
      <c r="J142" s="8">
        <f ca="1">IFERROR(INDEX(J$278:J$314,MATCH($F142,$B$278:$B$314,0))/INDEX($D$278:$D$314,MATCH($F142,$B$278:$B$314,0)),SUMIFS('Input-Ext Allocators'!G$8:G$63,'Input-Ext Allocators'!$B$8:$B$63,$F142))*$D142</f>
        <v>0</v>
      </c>
      <c r="K142" s="8">
        <f ca="1">IFERROR(INDEX(K$278:K$314,MATCH($F142,$B$278:$B$314,0))/INDEX($D$278:$D$314,MATCH($F142,$B$278:$B$314,0)),SUMIFS('Input-Ext Allocators'!H$8:H$63,'Input-Ext Allocators'!$B$8:$B$63,$F142))*$D142</f>
        <v>153.91157983313539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1833446.4063926449</v>
      </c>
      <c r="E143" s="8">
        <f t="shared" ca="1" si="27"/>
        <v>0</v>
      </c>
      <c r="G143" s="77">
        <f t="shared" ref="G143:K143" ca="1" si="28">SUBTOTAL(9,G131:G142)</f>
        <v>1524604.4989963085</v>
      </c>
      <c r="H143" s="77">
        <f t="shared" ca="1" si="28"/>
        <v>220552.82915649435</v>
      </c>
      <c r="I143" s="77">
        <f t="shared" ca="1" si="28"/>
        <v>126.65735325101498</v>
      </c>
      <c r="J143" s="77">
        <f t="shared" ca="1" si="28"/>
        <v>0</v>
      </c>
      <c r="K143" s="77">
        <f t="shared" ca="1" si="28"/>
        <v>88162.42088659115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20844.358545858096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INT_866-893</v>
      </c>
      <c r="G146" s="8">
        <f ca="1">IFERROR(INDEX(G$278:G$314,MATCH($F146,$B$278:$B$314,0))/INDEX($D$278:$D$314,MATCH($F146,$B$278:$B$314,0)),SUMIFS('Input-Ext Allocators'!D$8:D$63,'Input-Ext Allocators'!$B$8:$B$63,$F146))*$D146</f>
        <v>18752.510396031561</v>
      </c>
      <c r="H146" s="8">
        <f ca="1">IFERROR(INDEX(H$278:H$314,MATCH($F146,$B$278:$B$314,0))/INDEX($D$278:$D$314,MATCH($F146,$B$278:$B$314,0)),SUMIFS('Input-Ext Allocators'!E$8:E$63,'Input-Ext Allocators'!$B$8:$B$63,$F146))*$D146</f>
        <v>2082.0048603720516</v>
      </c>
      <c r="I146" s="8">
        <f ca="1">IFERROR(INDEX(I$278:I$314,MATCH($F146,$B$278:$B$314,0))/INDEX($D$278:$D$314,MATCH($F146,$B$278:$B$314,0)),SUMIFS('Input-Ext Allocators'!F$8:F$63,'Input-Ext Allocators'!$B$8:$B$63,$F146))*$D146</f>
        <v>0.29828149862063769</v>
      </c>
      <c r="J146" s="8">
        <f ca="1">IFERROR(INDEX(J$278:J$314,MATCH($F146,$B$278:$B$314,0))/INDEX($D$278:$D$314,MATCH($F146,$B$278:$B$314,0)),SUMIFS('Input-Ext Allocators'!G$8:G$63,'Input-Ext Allocators'!$B$8:$B$63,$F146))*$D146</f>
        <v>0</v>
      </c>
      <c r="K146" s="8">
        <f ca="1">IFERROR(INDEX(K$278:K$314,MATCH($F146,$B$278:$B$314,0))/INDEX($D$278:$D$314,MATCH($F146,$B$278:$B$314,0)),SUMIFS('Input-Ext Allocators'!H$8:H$63,'Input-Ext Allocators'!$B$8:$B$63,$F146))*$D146</f>
        <v>9.545007955860406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60226.671340085646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INT_MAINS_PLANT</v>
      </c>
      <c r="G147" s="8">
        <f ca="1">IFERROR(INDEX(G$278:G$314,MATCH($F147,$B$278:$B$314,0))/INDEX($D$278:$D$314,MATCH($F147,$B$278:$B$314,0)),SUMIFS('Input-Ext Allocators'!D$8:D$63,'Input-Ext Allocators'!$B$8:$B$63,$F147))*$D147</f>
        <v>54182.587482297524</v>
      </c>
      <c r="H147" s="8">
        <f ca="1">IFERROR(INDEX(H$278:H$314,MATCH($F147,$B$278:$B$314,0))/INDEX($D$278:$D$314,MATCH($F147,$B$278:$B$314,0)),SUMIFS('Input-Ext Allocators'!E$8:E$63,'Input-Ext Allocators'!$B$8:$B$63,$F147))*$D147</f>
        <v>6015.6431380808635</v>
      </c>
      <c r="I147" s="8">
        <f ca="1">IFERROR(INDEX(I$278:I$314,MATCH($F147,$B$278:$B$314,0))/INDEX($D$278:$D$314,MATCH($F147,$B$278:$B$314,0)),SUMIFS('Input-Ext Allocators'!F$8:F$63,'Input-Ext Allocators'!$B$8:$B$63,$F147))*$D147</f>
        <v>0.8618399911290634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27.578879716130029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817826.41448842245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INT_MAINS_PLANT</v>
      </c>
      <c r="G148" s="8">
        <f ca="1">IFERROR(INDEX(G$278:G$314,MATCH($F148,$B$278:$B$314,0))/INDEX($D$278:$D$314,MATCH($F148,$B$278:$B$314,0)),SUMIFS('Input-Ext Allocators'!D$8:D$63,'Input-Ext Allocators'!$B$8:$B$63,$F148))*$D148</f>
        <v>735752.95234454586</v>
      </c>
      <c r="H148" s="8">
        <f ca="1">IFERROR(INDEX(H$278:H$314,MATCH($F148,$B$278:$B$314,0))/INDEX($D$278:$D$314,MATCH($F148,$B$278:$B$314,0)),SUMIFS('Input-Ext Allocators'!E$8:E$63,'Input-Ext Allocators'!$B$8:$B$63,$F148))*$D148</f>
        <v>81687.261623307873</v>
      </c>
      <c r="I148" s="8">
        <f ca="1">IFERROR(INDEX(I$278:I$314,MATCH($F148,$B$278:$B$314,0))/INDEX($D$278:$D$314,MATCH($F148,$B$278:$B$314,0)),SUMIFS('Input-Ext Allocators'!F$8:F$63,'Input-Ext Allocators'!$B$8:$B$63,$F148))*$D148</f>
        <v>11.703046077837802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374.49747449080968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157766.89525406327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INT_MAINS_PLANT</v>
      </c>
      <c r="G149" s="8">
        <f ca="1">IFERROR(INDEX(G$278:G$314,MATCH($F149,$B$278:$B$314,0))/INDEX($D$278:$D$314,MATCH($F149,$B$278:$B$314,0)),SUMIFS('Input-Ext Allocators'!D$8:D$63,'Input-Ext Allocators'!$B$8:$B$63,$F149))*$D149</f>
        <v>141934.10350779645</v>
      </c>
      <c r="H149" s="8">
        <f ca="1">IFERROR(INDEX(H$278:H$314,MATCH($F149,$B$278:$B$314,0))/INDEX($D$278:$D$314,MATCH($F149,$B$278:$B$314,0)),SUMIFS('Input-Ext Allocators'!E$8:E$63,'Input-Ext Allocators'!$B$8:$B$63,$F149))*$D149</f>
        <v>15758.289803071797</v>
      </c>
      <c r="I149" s="8">
        <f ca="1">IFERROR(INDEX(I$278:I$314,MATCH($F149,$B$278:$B$314,0))/INDEX($D$278:$D$314,MATCH($F149,$B$278:$B$314,0)),SUMIFS('Input-Ext Allocators'!F$8:F$63,'Input-Ext Allocators'!$B$8:$B$63,$F149))*$D149</f>
        <v>2.2576346422738962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72.244308552764679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0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-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0</v>
      </c>
      <c r="I150" s="8">
        <f ca="1">IFERROR(INDEX(I$278:I$314,MATCH($F150,$B$278:$B$314,0))/INDEX($D$278:$D$314,MATCH($F150,$B$278:$B$314,0)),SUMIFS('Input-Ext Allocators'!F$8:F$63,'Input-Ext Allocators'!$B$8:$B$63,$F150))*$D150</f>
        <v>0</v>
      </c>
      <c r="J150" s="8">
        <f ca="1">IFERROR(INDEX(J$278:J$314,MATCH($F150,$B$278:$B$314,0))/INDEX($D$278:$D$314,MATCH($F150,$B$278:$B$314,0)),SUMIFS('Input-Ext Allocators'!G$8:G$63,'Input-Ext Allocators'!$B$8:$B$63,$F150))*$D150</f>
        <v>0</v>
      </c>
      <c r="K150" s="8">
        <f ca="1">IFERROR(INDEX(K$278:K$314,MATCH($F150,$B$278:$B$314,0))/INDEX($D$278:$D$314,MATCH($F150,$B$278:$B$314,0)),SUMIFS('Input-Ext Allocators'!H$8:H$63,'Input-Ext Allocators'!$B$8:$B$63,$F150))*$D150</f>
        <v>0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0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-</v>
      </c>
      <c r="G151" s="8">
        <f ca="1">IFERROR(INDEX(G$278:G$314,MATCH($F151,$B$278:$B$314,0))/INDEX($D$278:$D$314,MATCH($F151,$B$278:$B$314,0)),SUMIFS('Input-Ext Allocators'!D$8:D$63,'Input-Ext Allocators'!$B$8:$B$63,$F151))*$D151</f>
        <v>0</v>
      </c>
      <c r="H151" s="8">
        <f ca="1">IFERROR(INDEX(H$278:H$314,MATCH($F151,$B$278:$B$314,0))/INDEX($D$278:$D$314,MATCH($F151,$B$278:$B$314,0)),SUMIFS('Input-Ext Allocators'!E$8:E$63,'Input-Ext Allocators'!$B$8:$B$63,$F151))*$D151</f>
        <v>0</v>
      </c>
      <c r="I151" s="8">
        <f ca="1">IFERROR(INDEX(I$278:I$314,MATCH($F151,$B$278:$B$314,0))/INDEX($D$278:$D$314,MATCH($F151,$B$278:$B$314,0)),SUMIFS('Input-Ext Allocators'!F$8:F$63,'Input-Ext Allocators'!$B$8:$B$63,$F151))*$D151</f>
        <v>0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0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0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-</v>
      </c>
      <c r="G152" s="8">
        <f ca="1">IFERROR(INDEX(G$278:G$314,MATCH($F152,$B$278:$B$314,0))/INDEX($D$278:$D$314,MATCH($F152,$B$278:$B$314,0)),SUMIFS('Input-Ext Allocators'!D$8:D$63,'Input-Ext Allocators'!$B$8:$B$63,$F152))*$D152</f>
        <v>0</v>
      </c>
      <c r="H152" s="8">
        <f ca="1">IFERROR(INDEX(H$278:H$314,MATCH($F152,$B$278:$B$314,0))/INDEX($D$278:$D$314,MATCH($F152,$B$278:$B$314,0)),SUMIFS('Input-Ext Allocators'!E$8:E$63,'Input-Ext Allocators'!$B$8:$B$63,$F152))*$D152</f>
        <v>0</v>
      </c>
      <c r="I152" s="8">
        <f ca="1">IFERROR(INDEX(I$278:I$314,MATCH($F152,$B$278:$B$314,0))/INDEX($D$278:$D$314,MATCH($F152,$B$278:$B$314,0)),SUMIFS('Input-Ext Allocators'!F$8:F$63,'Input-Ext Allocators'!$B$8:$B$63,$F152))*$D152</f>
        <v>0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0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77598.041569792986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INT_866-893</v>
      </c>
      <c r="G153" s="8">
        <f ca="1">IFERROR(INDEX(G$278:G$314,MATCH($F153,$B$278:$B$314,0))/INDEX($D$278:$D$314,MATCH($F153,$B$278:$B$314,0)),SUMIFS('Input-Ext Allocators'!D$8:D$63,'Input-Ext Allocators'!$B$8:$B$63,$F153))*$D153</f>
        <v>69810.643395326799</v>
      </c>
      <c r="H153" s="8">
        <f ca="1">IFERROR(INDEX(H$278:H$314,MATCH($F153,$B$278:$B$314,0))/INDEX($D$278:$D$314,MATCH($F153,$B$278:$B$314,0)),SUMIFS('Input-Ext Allocators'!E$8:E$63,'Input-Ext Allocators'!$B$8:$B$63,$F153))*$D153</f>
        <v>7750.754207582193</v>
      </c>
      <c r="I153" s="8">
        <f ca="1">IFERROR(INDEX(I$278:I$314,MATCH($F153,$B$278:$B$314,0))/INDEX($D$278:$D$314,MATCH($F153,$B$278:$B$314,0)),SUMIFS('Input-Ext Allocators'!F$8:F$63,'Input-Ext Allocators'!$B$8:$B$63,$F153))*$D153</f>
        <v>1.1104232389086235</v>
      </c>
      <c r="J153" s="8">
        <f ca="1">IFERROR(INDEX(J$278:J$314,MATCH($F153,$B$278:$B$314,0))/INDEX($D$278:$D$314,MATCH($F153,$B$278:$B$314,0)),SUMIFS('Input-Ext Allocators'!G$8:G$63,'Input-Ext Allocators'!$B$8:$B$63,$F153))*$D153</f>
        <v>0</v>
      </c>
      <c r="K153" s="8">
        <f ca="1">IFERROR(INDEX(K$278:K$314,MATCH($F153,$B$278:$B$314,0))/INDEX($D$278:$D$314,MATCH($F153,$B$278:$B$314,0)),SUMIFS('Input-Ext Allocators'!H$8:H$63,'Input-Ext Allocators'!$B$8:$B$63,$F153))*$D153</f>
        <v>35.533543645075952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1134262.3811982223</v>
      </c>
      <c r="E154" s="8">
        <f t="shared" ca="1" si="30"/>
        <v>0</v>
      </c>
      <c r="G154" s="77">
        <f t="shared" ref="G154:K154" ca="1" si="31">SUBTOTAL(9,G146:G153)</f>
        <v>1020432.7971259982</v>
      </c>
      <c r="H154" s="77">
        <f t="shared" ca="1" si="31"/>
        <v>113293.95363241478</v>
      </c>
      <c r="I154" s="77">
        <f t="shared" ca="1" si="31"/>
        <v>16.231225448770022</v>
      </c>
      <c r="J154" s="77">
        <f t="shared" ca="1" si="31"/>
        <v>0</v>
      </c>
      <c r="K154" s="77">
        <f t="shared" ca="1" si="31"/>
        <v>519.39921436064071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2967708.7875908674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2545037.296122307</v>
      </c>
      <c r="H156" s="8">
        <f t="shared" ca="1" si="32"/>
        <v>333846.78278890916</v>
      </c>
      <c r="I156" s="8">
        <f t="shared" ca="1" si="32"/>
        <v>142.888578699785</v>
      </c>
      <c r="J156" s="8">
        <f t="shared" ca="1" si="32"/>
        <v>0</v>
      </c>
      <c r="K156" s="8">
        <f t="shared" ca="1" si="32"/>
        <v>88681.820100951794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0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-</v>
      </c>
      <c r="G161" s="8">
        <f ca="1">IFERROR(INDEX(G$278:G$314,MATCH($F161,$B$278:$B$314,0))/INDEX($D$278:$D$314,MATCH($F161,$B$278:$B$314,0)),SUMIFS('Input-Ext Allocators'!D$8:D$63,'Input-Ext Allocators'!$B$8:$B$63,$F161))*$D161</f>
        <v>0</v>
      </c>
      <c r="H161" s="8">
        <f ca="1">IFERROR(INDEX(H$278:H$314,MATCH($F161,$B$278:$B$314,0))/INDEX($D$278:$D$314,MATCH($F161,$B$278:$B$314,0)),SUMIFS('Input-Ext Allocators'!E$8:E$63,'Input-Ext Allocators'!$B$8:$B$63,$F161))*$D161</f>
        <v>0</v>
      </c>
      <c r="I161" s="8">
        <f ca="1">IFERROR(INDEX(I$278:I$314,MATCH($F161,$B$278:$B$314,0))/INDEX($D$278:$D$314,MATCH($F161,$B$278:$B$314,0)),SUMIFS('Input-Ext Allocators'!F$8:F$63,'Input-Ext Allocators'!$B$8:$B$63,$F161))*$D161</f>
        <v>0</v>
      </c>
      <c r="J161" s="8">
        <f ca="1">IFERROR(INDEX(J$278:J$314,MATCH($F161,$B$278:$B$314,0))/INDEX($D$278:$D$314,MATCH($F161,$B$278:$B$314,0)),SUMIFS('Input-Ext Allocators'!G$8:G$63,'Input-Ext Allocators'!$B$8:$B$63,$F161))*$D161</f>
        <v>0</v>
      </c>
      <c r="K161" s="8">
        <f ca="1">IFERROR(INDEX(K$278:K$314,MATCH($F161,$B$278:$B$314,0))/INDEX($D$278:$D$314,MATCH($F161,$B$278:$B$314,0)),SUMIFS('Input-Ext Allocators'!H$8:H$63,'Input-Ext Allocators'!$B$8:$B$63,$F161))*$D161</f>
        <v>0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0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-</v>
      </c>
      <c r="G162" s="8">
        <f ca="1">IFERROR(INDEX(G$278:G$314,MATCH($F162,$B$278:$B$314,0))/INDEX($D$278:$D$314,MATCH($F162,$B$278:$B$314,0)),SUMIFS('Input-Ext Allocators'!D$8:D$63,'Input-Ext Allocators'!$B$8:$B$63,$F162))*$D162</f>
        <v>0</v>
      </c>
      <c r="H162" s="8">
        <f ca="1">IFERROR(INDEX(H$278:H$314,MATCH($F162,$B$278:$B$314,0))/INDEX($D$278:$D$314,MATCH($F162,$B$278:$B$314,0)),SUMIFS('Input-Ext Allocators'!E$8:E$63,'Input-Ext Allocators'!$B$8:$B$63,$F162))*$D162</f>
        <v>0</v>
      </c>
      <c r="I162" s="8">
        <f ca="1">IFERROR(INDEX(I$278:I$314,MATCH($F162,$B$278:$B$314,0))/INDEX($D$278:$D$314,MATCH($F162,$B$278:$B$314,0)),SUMIFS('Input-Ext Allocators'!F$8:F$63,'Input-Ext Allocators'!$B$8:$B$63,$F162))*$D162</f>
        <v>0</v>
      </c>
      <c r="J162" s="8">
        <f ca="1">IFERROR(INDEX(J$278:J$314,MATCH($F162,$B$278:$B$314,0))/INDEX($D$278:$D$314,MATCH($F162,$B$278:$B$314,0)),SUMIFS('Input-Ext Allocators'!G$8:G$63,'Input-Ext Allocators'!$B$8:$B$63,$F162))*$D162</f>
        <v>0</v>
      </c>
      <c r="K162" s="8">
        <f ca="1">IFERROR(INDEX(K$278:K$314,MATCH($F162,$B$278:$B$314,0))/INDEX($D$278:$D$314,MATCH($F162,$B$278:$B$314,0)),SUMIFS('Input-Ext Allocators'!H$8:H$63,'Input-Ext Allocators'!$B$8:$B$63,$F162))*$D162</f>
        <v>0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0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-</v>
      </c>
      <c r="G163" s="8">
        <f ca="1">IFERROR(INDEX(G$278:G$314,MATCH($F163,$B$278:$B$314,0))/INDEX($D$278:$D$314,MATCH($F163,$B$278:$B$314,0)),SUMIFS('Input-Ext Allocators'!D$8:D$63,'Input-Ext Allocators'!$B$8:$B$63,$F163))*$D163</f>
        <v>0</v>
      </c>
      <c r="H163" s="8">
        <f ca="1">IFERROR(INDEX(H$278:H$314,MATCH($F163,$B$278:$B$314,0))/INDEX($D$278:$D$314,MATCH($F163,$B$278:$B$314,0)),SUMIFS('Input-Ext Allocators'!E$8:E$63,'Input-Ext Allocators'!$B$8:$B$63,$F163))*$D163</f>
        <v>0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0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0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8">
        <f ca="1">IFERROR(INDEX(G$278:G$314,MATCH($F164,$B$278:$B$314,0))/INDEX($D$278:$D$314,MATCH($F164,$B$278:$B$314,0)),SUMIFS('Input-Ext Allocators'!D$8:D$63,'Input-Ext Allocators'!$B$8:$B$63,$F164))*$D164</f>
        <v>0</v>
      </c>
      <c r="H164" s="8">
        <f ca="1">IFERROR(INDEX(H$278:H$314,MATCH($F164,$B$278:$B$314,0))/INDEX($D$278:$D$314,MATCH($F164,$B$278:$B$314,0)),SUMIFS('Input-Ext Allocators'!E$8:E$63,'Input-Ext Allocators'!$B$8:$B$63,$F164))*$D164</f>
        <v>0</v>
      </c>
      <c r="I164" s="8">
        <f ca="1">IFERROR(INDEX(I$278:I$314,MATCH($F164,$B$278:$B$314,0))/INDEX($D$278:$D$314,MATCH($F164,$B$278:$B$314,0)),SUMIFS('Input-Ext Allocators'!F$8:F$63,'Input-Ext Allocators'!$B$8:$B$63,$F164))*$D164</f>
        <v>0</v>
      </c>
      <c r="J164" s="8">
        <f ca="1">IFERROR(INDEX(J$278:J$314,MATCH($F164,$B$278:$B$314,0))/INDEX($D$278:$D$314,MATCH($F164,$B$278:$B$314,0)),SUMIFS('Input-Ext Allocators'!G$8:G$63,'Input-Ext Allocators'!$B$8:$B$63,$F164))*$D164</f>
        <v>0</v>
      </c>
      <c r="K164" s="8">
        <f ca="1">IFERROR(INDEX(K$278:K$314,MATCH($F164,$B$278:$B$314,0))/INDEX($D$278:$D$314,MATCH($F164,$B$278:$B$314,0)),SUMIFS('Input-Ext Allocators'!H$8:H$63,'Input-Ext Allocators'!$B$8:$B$63,$F164))*$D164</f>
        <v>0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0</v>
      </c>
      <c r="E165" s="8">
        <f t="shared" ca="1" si="34"/>
        <v>0</v>
      </c>
      <c r="G165" s="77">
        <f t="shared" ref="G165:K165" ca="1" si="35">SUBTOTAL(9,G160:G164)</f>
        <v>0</v>
      </c>
      <c r="H165" s="77">
        <f t="shared" ca="1" si="35"/>
        <v>0</v>
      </c>
      <c r="I165" s="77">
        <f t="shared" ca="1" si="35"/>
        <v>0</v>
      </c>
      <c r="J165" s="77">
        <f t="shared" ca="1" si="35"/>
        <v>0</v>
      </c>
      <c r="K165" s="77">
        <f t="shared" ca="1" si="35"/>
        <v>0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0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-</v>
      </c>
      <c r="G169" s="8">
        <f ca="1">IFERROR(INDEX(G$278:G$314,MATCH($F169,$B$278:$B$314,0))/INDEX($D$278:$D$314,MATCH($F169,$B$278:$B$314,0)),SUMIFS('Input-Ext Allocators'!D$8:D$63,'Input-Ext Allocators'!$B$8:$B$63,$F169))*$D169</f>
        <v>0</v>
      </c>
      <c r="H169" s="8">
        <f ca="1">IFERROR(INDEX(H$278:H$314,MATCH($F169,$B$278:$B$314,0))/INDEX($D$278:$D$314,MATCH($F169,$B$278:$B$314,0)),SUMIFS('Input-Ext Allocators'!E$8:E$63,'Input-Ext Allocators'!$B$8:$B$63,$F169))*$D169</f>
        <v>0</v>
      </c>
      <c r="I169" s="8">
        <f ca="1">IFERROR(INDEX(I$278:I$314,MATCH($F169,$B$278:$B$314,0))/INDEX($D$278:$D$314,MATCH($F169,$B$278:$B$314,0)),SUMIFS('Input-Ext Allocators'!F$8:F$63,'Input-Ext Allocators'!$B$8:$B$63,$F169))*$D169</f>
        <v>0</v>
      </c>
      <c r="J169" s="8">
        <f ca="1">IFERROR(INDEX(J$278:J$314,MATCH($F169,$B$278:$B$314,0))/INDEX($D$278:$D$314,MATCH($F169,$B$278:$B$314,0)),SUMIFS('Input-Ext Allocators'!G$8:G$63,'Input-Ext Allocators'!$B$8:$B$63,$F169))*$D169</f>
        <v>0</v>
      </c>
      <c r="K169" s="8">
        <f ca="1">IFERROR(INDEX(K$278:K$314,MATCH($F169,$B$278:$B$314,0))/INDEX($D$278:$D$314,MATCH($F169,$B$278:$B$314,0)),SUMIFS('Input-Ext Allocators'!H$8:H$63,'Input-Ext Allocators'!$B$8:$B$63,$F169))*$D169</f>
        <v>0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0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-</v>
      </c>
      <c r="G170" s="8">
        <f ca="1">IFERROR(INDEX(G$278:G$314,MATCH($F170,$B$278:$B$314,0))/INDEX($D$278:$D$314,MATCH($F170,$B$278:$B$314,0)),SUMIFS('Input-Ext Allocators'!D$8:D$63,'Input-Ext Allocators'!$B$8:$B$63,$F170))*$D170</f>
        <v>0</v>
      </c>
      <c r="H170" s="8">
        <f ca="1">IFERROR(INDEX(H$278:H$314,MATCH($F170,$B$278:$B$314,0))/INDEX($D$278:$D$314,MATCH($F170,$B$278:$B$314,0)),SUMIFS('Input-Ext Allocators'!E$8:E$63,'Input-Ext Allocators'!$B$8:$B$63,$F170))*$D170</f>
        <v>0</v>
      </c>
      <c r="I170" s="8">
        <f ca="1">IFERROR(INDEX(I$278:I$314,MATCH($F170,$B$278:$B$314,0))/INDEX($D$278:$D$314,MATCH($F170,$B$278:$B$314,0)),SUMIFS('Input-Ext Allocators'!F$8:F$63,'Input-Ext Allocators'!$B$8:$B$63,$F170))*$D170</f>
        <v>0</v>
      </c>
      <c r="J170" s="8">
        <f ca="1">IFERROR(INDEX(J$278:J$314,MATCH($F170,$B$278:$B$314,0))/INDEX($D$278:$D$314,MATCH($F170,$B$278:$B$314,0)),SUMIFS('Input-Ext Allocators'!G$8:G$63,'Input-Ext Allocators'!$B$8:$B$63,$F170))*$D170</f>
        <v>0</v>
      </c>
      <c r="K170" s="8">
        <f ca="1">IFERROR(INDEX(K$278:K$314,MATCH($F170,$B$278:$B$314,0))/INDEX($D$278:$D$314,MATCH($F170,$B$278:$B$314,0)),SUMIFS('Input-Ext Allocators'!H$8:H$63,'Input-Ext Allocators'!$B$8:$B$63,$F170))*$D170</f>
        <v>0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0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8">
        <f ca="1">IFERROR(INDEX(G$278:G$314,MATCH($F171,$B$278:$B$314,0))/INDEX($D$278:$D$314,MATCH($F171,$B$278:$B$314,0)),SUMIFS('Input-Ext Allocators'!D$8:D$63,'Input-Ext Allocators'!$B$8:$B$63,$F171))*$D171</f>
        <v>0</v>
      </c>
      <c r="H171" s="8">
        <f ca="1">IFERROR(INDEX(H$278:H$314,MATCH($F171,$B$278:$B$314,0))/INDEX($D$278:$D$314,MATCH($F171,$B$278:$B$314,0)),SUMIFS('Input-Ext Allocators'!E$8:E$63,'Input-Ext Allocators'!$B$8:$B$63,$F171))*$D171</f>
        <v>0</v>
      </c>
      <c r="I171" s="8">
        <f ca="1">IFERROR(INDEX(I$278:I$314,MATCH($F171,$B$278:$B$314,0))/INDEX($D$278:$D$314,MATCH($F171,$B$278:$B$314,0)),SUMIFS('Input-Ext Allocators'!F$8:F$63,'Input-Ext Allocators'!$B$8:$B$63,$F171))*$D171</f>
        <v>0</v>
      </c>
      <c r="J171" s="8">
        <f ca="1">IFERROR(INDEX(J$278:J$314,MATCH($F171,$B$278:$B$314,0))/INDEX($D$278:$D$314,MATCH($F171,$B$278:$B$314,0)),SUMIFS('Input-Ext Allocators'!G$8:G$63,'Input-Ext Allocators'!$B$8:$B$63,$F171))*$D171</f>
        <v>0</v>
      </c>
      <c r="K171" s="8">
        <f ca="1">IFERROR(INDEX(K$278:K$314,MATCH($F171,$B$278:$B$314,0))/INDEX($D$278:$D$314,MATCH($F171,$B$278:$B$314,0)),SUMIFS('Input-Ext Allocators'!H$8:H$63,'Input-Ext Allocators'!$B$8:$B$63,$F171))*$D171</f>
        <v>0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0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0</v>
      </c>
      <c r="H172" s="77">
        <f t="shared" ca="1" si="37"/>
        <v>0</v>
      </c>
      <c r="I172" s="77">
        <f t="shared" ca="1" si="37"/>
        <v>0</v>
      </c>
      <c r="J172" s="77">
        <f t="shared" ca="1" si="37"/>
        <v>0</v>
      </c>
      <c r="K172" s="77">
        <f t="shared" ca="1" si="37"/>
        <v>0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0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-</v>
      </c>
      <c r="G176" s="8">
        <f ca="1">IFERROR(INDEX(G$278:G$314,MATCH($F176,$B$278:$B$314,0))/INDEX($D$278:$D$314,MATCH($F176,$B$278:$B$314,0)),SUMIFS('Input-Ext Allocators'!D$8:D$63,'Input-Ext Allocators'!$B$8:$B$63,$F176))*$D176</f>
        <v>0</v>
      </c>
      <c r="H176" s="8">
        <f ca="1">IFERROR(INDEX(H$278:H$314,MATCH($F176,$B$278:$B$314,0))/INDEX($D$278:$D$314,MATCH($F176,$B$278:$B$314,0)),SUMIFS('Input-Ext Allocators'!E$8:E$63,'Input-Ext Allocators'!$B$8:$B$63,$F176))*$D176</f>
        <v>0</v>
      </c>
      <c r="I176" s="8">
        <f ca="1">IFERROR(INDEX(I$278:I$314,MATCH($F176,$B$278:$B$314,0))/INDEX($D$278:$D$314,MATCH($F176,$B$278:$B$314,0)),SUMIFS('Input-Ext Allocators'!F$8:F$63,'Input-Ext Allocators'!$B$8:$B$63,$F176))*$D176</f>
        <v>0</v>
      </c>
      <c r="J176" s="8">
        <f ca="1">IFERROR(INDEX(J$278:J$314,MATCH($F176,$B$278:$B$314,0))/INDEX($D$278:$D$314,MATCH($F176,$B$278:$B$314,0)),SUMIFS('Input-Ext Allocators'!G$8:G$63,'Input-Ext Allocators'!$B$8:$B$63,$F176))*$D176</f>
        <v>0</v>
      </c>
      <c r="K176" s="8">
        <f ca="1">IFERROR(INDEX(K$278:K$314,MATCH($F176,$B$278:$B$314,0))/INDEX($D$278:$D$314,MATCH($F176,$B$278:$B$314,0)),SUMIFS('Input-Ext Allocators'!H$8:H$63,'Input-Ext Allocators'!$B$8:$B$63,$F176))*$D176</f>
        <v>0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0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0</v>
      </c>
      <c r="H179" s="77">
        <f t="shared" ca="1" si="39"/>
        <v>0</v>
      </c>
      <c r="I179" s="77">
        <f t="shared" ca="1" si="39"/>
        <v>0</v>
      </c>
      <c r="J179" s="77">
        <f t="shared" ca="1" si="39"/>
        <v>0</v>
      </c>
      <c r="K179" s="77">
        <f t="shared" ca="1" si="39"/>
        <v>0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0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0</v>
      </c>
      <c r="H181" s="8">
        <f t="shared" ca="1" si="40"/>
        <v>0</v>
      </c>
      <c r="I181" s="8">
        <f t="shared" ca="1" si="40"/>
        <v>0</v>
      </c>
      <c r="J181" s="8">
        <f t="shared" ca="1" si="40"/>
        <v>0</v>
      </c>
      <c r="K181" s="8">
        <f t="shared" ca="1" si="40"/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1265682.0040027341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INT_OM_Exc_A&amp;G,Gas,Uncoll</v>
      </c>
      <c r="G184" s="8">
        <f ca="1">IFERROR(INDEX(G$278:G$314,MATCH($F184,$B$278:$B$314,0))/INDEX($D$278:$D$314,MATCH($F184,$B$278:$B$314,0)),SUMIFS('Input-Ext Allocators'!D$8:D$63,'Input-Ext Allocators'!$B$8:$B$63,$F184))*$D184</f>
        <v>1085419.1350198819</v>
      </c>
      <c r="H184" s="8">
        <f ca="1">IFERROR(INDEX(H$278:H$314,MATCH($F184,$B$278:$B$314,0))/INDEX($D$278:$D$314,MATCH($F184,$B$278:$B$314,0)),SUMIFS('Input-Ext Allocators'!E$8:E$63,'Input-Ext Allocators'!$B$8:$B$63,$F184))*$D184</f>
        <v>142380.50136083114</v>
      </c>
      <c r="I184" s="8">
        <f ca="1">IFERROR(INDEX(I$278:I$314,MATCH($F184,$B$278:$B$314,0))/INDEX($D$278:$D$314,MATCH($F184,$B$278:$B$314,0)),SUMIFS('Input-Ext Allocators'!F$8:F$63,'Input-Ext Allocators'!$B$8:$B$63,$F184))*$D184</f>
        <v>60.939773940777485</v>
      </c>
      <c r="J184" s="8">
        <f ca="1">IFERROR(INDEX(J$278:J$314,MATCH($F184,$B$278:$B$314,0))/INDEX($D$278:$D$314,MATCH($F184,$B$278:$B$314,0)),SUMIFS('Input-Ext Allocators'!G$8:G$63,'Input-Ext Allocators'!$B$8:$B$63,$F184))*$D184</f>
        <v>0</v>
      </c>
      <c r="K184" s="8">
        <f ca="1">IFERROR(INDEX(K$278:K$314,MATCH($F184,$B$278:$B$314,0))/INDEX($D$278:$D$314,MATCH($F184,$B$278:$B$314,0)),SUMIFS('Input-Ext Allocators'!H$8:H$63,'Input-Ext Allocators'!$B$8:$B$63,$F184))*$D184</f>
        <v>37821.427848080559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130285.61999958183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INT_OM_Exc_A&amp;G,Gas,Uncoll</v>
      </c>
      <c r="G185" s="8">
        <f ca="1">IFERROR(INDEX(G$278:G$314,MATCH($F185,$B$278:$B$314,0))/INDEX($D$278:$D$314,MATCH($F185,$B$278:$B$314,0)),SUMIFS('Input-Ext Allocators'!D$8:D$63,'Input-Ext Allocators'!$B$8:$B$63,$F185))*$D185</f>
        <v>111729.8851672459</v>
      </c>
      <c r="H185" s="8">
        <f ca="1">IFERROR(INDEX(H$278:H$314,MATCH($F185,$B$278:$B$314,0))/INDEX($D$278:$D$314,MATCH($F185,$B$278:$B$314,0)),SUMIFS('Input-Ext Allocators'!E$8:E$63,'Input-Ext Allocators'!$B$8:$B$63,$F185))*$D185</f>
        <v>14656.234217585605</v>
      </c>
      <c r="I185" s="8">
        <f ca="1">IFERROR(INDEX(I$278:I$314,MATCH($F185,$B$278:$B$314,0))/INDEX($D$278:$D$314,MATCH($F185,$B$278:$B$314,0)),SUMIFS('Input-Ext Allocators'!F$8:F$63,'Input-Ext Allocators'!$B$8:$B$63,$F185))*$D185</f>
        <v>6.2729628811972935</v>
      </c>
      <c r="J185" s="8">
        <f ca="1">IFERROR(INDEX(J$278:J$314,MATCH($F185,$B$278:$B$314,0))/INDEX($D$278:$D$314,MATCH($F185,$B$278:$B$314,0)),SUMIFS('Input-Ext Allocators'!G$8:G$63,'Input-Ext Allocators'!$B$8:$B$63,$F185))*$D185</f>
        <v>0</v>
      </c>
      <c r="K185" s="8">
        <f ca="1">IFERROR(INDEX(K$278:K$314,MATCH($F185,$B$278:$B$314,0))/INDEX($D$278:$D$314,MATCH($F185,$B$278:$B$314,0)),SUMIFS('Input-Ext Allocators'!H$8:H$63,'Input-Ext Allocators'!$B$8:$B$63,$F185))*$D185</f>
        <v>3893.2276518691669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861312.56776884547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INT_OM_Exc_A&amp;G,Gas,Uncoll</v>
      </c>
      <c r="G186" s="8">
        <f ca="1">IFERROR(INDEX(G$278:G$314,MATCH($F186,$B$278:$B$314,0))/INDEX($D$278:$D$314,MATCH($F186,$B$278:$B$314,0)),SUMIFS('Input-Ext Allocators'!D$8:D$63,'Input-Ext Allocators'!$B$8:$B$63,$F186))*$D186</f>
        <v>738641.4117707517</v>
      </c>
      <c r="H186" s="8">
        <f ca="1">IFERROR(INDEX(H$278:H$314,MATCH($F186,$B$278:$B$314,0))/INDEX($D$278:$D$314,MATCH($F186,$B$278:$B$314,0)),SUMIFS('Input-Ext Allocators'!E$8:E$63,'Input-Ext Allocators'!$B$8:$B$63,$F186))*$D186</f>
        <v>96891.727021069484</v>
      </c>
      <c r="I186" s="8">
        <f ca="1">IFERROR(INDEX(I$278:I$314,MATCH($F186,$B$278:$B$314,0))/INDEX($D$278:$D$314,MATCH($F186,$B$278:$B$314,0)),SUMIFS('Input-Ext Allocators'!F$8:F$63,'Input-Ext Allocators'!$B$8:$B$63,$F186))*$D186</f>
        <v>41.470284799965164</v>
      </c>
      <c r="J186" s="8">
        <f ca="1">IFERROR(INDEX(J$278:J$314,MATCH($F186,$B$278:$B$314,0))/INDEX($D$278:$D$314,MATCH($F186,$B$278:$B$314,0)),SUMIFS('Input-Ext Allocators'!G$8:G$63,'Input-Ext Allocators'!$B$8:$B$63,$F186))*$D186</f>
        <v>0</v>
      </c>
      <c r="K186" s="8">
        <f ca="1">IFERROR(INDEX(K$278:K$314,MATCH($F186,$B$278:$B$314,0))/INDEX($D$278:$D$314,MATCH($F186,$B$278:$B$314,0)),SUMIFS('Input-Ext Allocators'!H$8:H$63,'Input-Ext Allocators'!$B$8:$B$63,$F186))*$D186</f>
        <v>25737.958692224573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6547.9782689333088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INT_OM_Exc_A&amp;G,Gas,Uncoll</v>
      </c>
      <c r="G187" s="8">
        <f ca="1">IFERROR(INDEX(G$278:G$314,MATCH($F187,$B$278:$B$314,0))/INDEX($D$278:$D$314,MATCH($F187,$B$278:$B$314,0)),SUMIFS('Input-Ext Allocators'!D$8:D$63,'Input-Ext Allocators'!$B$8:$B$63,$F187))*$D187</f>
        <v>5615.3922441163377</v>
      </c>
      <c r="H187" s="8">
        <f ca="1">IFERROR(INDEX(H$278:H$314,MATCH($F187,$B$278:$B$314,0))/INDEX($D$278:$D$314,MATCH($F187,$B$278:$B$314,0)),SUMIFS('Input-Ext Allocators'!E$8:E$63,'Input-Ext Allocators'!$B$8:$B$63,$F187))*$D187</f>
        <v>736.60242136818579</v>
      </c>
      <c r="I187" s="8">
        <f ca="1">IFERROR(INDEX(I$278:I$314,MATCH($F187,$B$278:$B$314,0))/INDEX($D$278:$D$314,MATCH($F187,$B$278:$B$314,0)),SUMIFS('Input-Ext Allocators'!F$8:F$63,'Input-Ext Allocators'!$B$8:$B$63,$F187))*$D187</f>
        <v>0.3152705926259321</v>
      </c>
      <c r="J187" s="8">
        <f ca="1">IFERROR(INDEX(J$278:J$314,MATCH($F187,$B$278:$B$314,0))/INDEX($D$278:$D$314,MATCH($F187,$B$278:$B$314,0)),SUMIFS('Input-Ext Allocators'!G$8:G$63,'Input-Ext Allocators'!$B$8:$B$63,$F187))*$D187</f>
        <v>0</v>
      </c>
      <c r="K187" s="8">
        <f ca="1">IFERROR(INDEX(K$278:K$314,MATCH($F187,$B$278:$B$314,0))/INDEX($D$278:$D$314,MATCH($F187,$B$278:$B$314,0)),SUMIFS('Input-Ext Allocators'!H$8:H$63,'Input-Ext Allocators'!$B$8:$B$63,$F187))*$D187</f>
        <v>195.66833285616156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136119.82818450136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INT_LABOR</v>
      </c>
      <c r="G188" s="8">
        <f ca="1">IFERROR(INDEX(G$278:G$314,MATCH($F188,$B$278:$B$314,0))/INDEX($D$278:$D$314,MATCH($F188,$B$278:$B$314,0)),SUMIFS('Input-Ext Allocators'!D$8:D$63,'Input-Ext Allocators'!$B$8:$B$63,$F188))*$D188</f>
        <v>115171.61738772014</v>
      </c>
      <c r="H188" s="8">
        <f ca="1">IFERROR(INDEX(H$278:H$314,MATCH($F188,$B$278:$B$314,0))/INDEX($D$278:$D$314,MATCH($F188,$B$278:$B$314,0)),SUMIFS('Input-Ext Allocators'!E$8:E$63,'Input-Ext Allocators'!$B$8:$B$63,$F188))*$D188</f>
        <v>15780.611814121057</v>
      </c>
      <c r="I188" s="8">
        <f ca="1">IFERROR(INDEX(I$278:I$314,MATCH($F188,$B$278:$B$314,0))/INDEX($D$278:$D$314,MATCH($F188,$B$278:$B$314,0)),SUMIFS('Input-Ext Allocators'!F$8:F$63,'Input-Ext Allocators'!$B$8:$B$63,$F188))*$D188</f>
        <v>7.8099170677969116</v>
      </c>
      <c r="J188" s="8">
        <f ca="1">IFERROR(INDEX(J$278:J$314,MATCH($F188,$B$278:$B$314,0))/INDEX($D$278:$D$314,MATCH($F188,$B$278:$B$314,0)),SUMIFS('Input-Ext Allocators'!G$8:G$63,'Input-Ext Allocators'!$B$8:$B$63,$F188))*$D188</f>
        <v>0</v>
      </c>
      <c r="K188" s="8">
        <f ca="1">IFERROR(INDEX(K$278:K$314,MATCH($F188,$B$278:$B$314,0))/INDEX($D$278:$D$314,MATCH($F188,$B$278:$B$314,0)),SUMIFS('Input-Ext Allocators'!H$8:H$63,'Input-Ext Allocators'!$B$8:$B$63,$F188))*$D188</f>
        <v>5159.789065592352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495720.89569750853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INT_LABOR</v>
      </c>
      <c r="G189" s="8">
        <f ca="1">IFERROR(INDEX(G$278:G$314,MATCH($F189,$B$278:$B$314,0))/INDEX($D$278:$D$314,MATCH($F189,$B$278:$B$314,0)),SUMIFS('Input-Ext Allocators'!D$8:D$63,'Input-Ext Allocators'!$B$8:$B$63,$F189))*$D189</f>
        <v>419431.74695302767</v>
      </c>
      <c r="H189" s="8">
        <f ca="1">IFERROR(INDEX(H$278:H$314,MATCH($F189,$B$278:$B$314,0))/INDEX($D$278:$D$314,MATCH($F189,$B$278:$B$314,0)),SUMIFS('Input-Ext Allocators'!E$8:E$63,'Input-Ext Allocators'!$B$8:$B$63,$F189))*$D189</f>
        <v>57469.797952929533</v>
      </c>
      <c r="I189" s="8">
        <f ca="1">IFERROR(INDEX(I$278:I$314,MATCH($F189,$B$278:$B$314,0))/INDEX($D$278:$D$314,MATCH($F189,$B$278:$B$314,0)),SUMIFS('Input-Ext Allocators'!F$8:F$63,'Input-Ext Allocators'!$B$8:$B$63,$F189))*$D189</f>
        <v>28.442139075608669</v>
      </c>
      <c r="J189" s="8">
        <f ca="1">IFERROR(INDEX(J$278:J$314,MATCH($F189,$B$278:$B$314,0))/INDEX($D$278:$D$314,MATCH($F189,$B$278:$B$314,0)),SUMIFS('Input-Ext Allocators'!G$8:G$63,'Input-Ext Allocators'!$B$8:$B$63,$F189))*$D189</f>
        <v>0</v>
      </c>
      <c r="K189" s="8">
        <f ca="1">IFERROR(INDEX(K$278:K$314,MATCH($F189,$B$278:$B$314,0))/INDEX($D$278:$D$314,MATCH($F189,$B$278:$B$314,0)),SUMIFS('Input-Ext Allocators'!H$8:H$63,'Input-Ext Allocators'!$B$8:$B$63,$F189))*$D189</f>
        <v>18790.908652475697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185047.93990707773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INT_OM_Exc_A&amp;G,Gas,Uncoll</v>
      </c>
      <c r="G190" s="8">
        <f ca="1">IFERROR(INDEX(G$278:G$314,MATCH($F190,$B$278:$B$314,0))/INDEX($D$278:$D$314,MATCH($F190,$B$278:$B$314,0)),SUMIFS('Input-Ext Allocators'!D$8:D$63,'Input-Ext Allocators'!$B$8:$B$63,$F190))*$D190</f>
        <v>158692.76345554923</v>
      </c>
      <c r="H190" s="8">
        <f ca="1">IFERROR(INDEX(H$278:H$314,MATCH($F190,$B$278:$B$314,0))/INDEX($D$278:$D$314,MATCH($F190,$B$278:$B$314,0)),SUMIFS('Input-Ext Allocators'!E$8:E$63,'Input-Ext Allocators'!$B$8:$B$63,$F190))*$D190</f>
        <v>20816.617741609105</v>
      </c>
      <c r="I190" s="8">
        <f ca="1">IFERROR(INDEX(I$278:I$314,MATCH($F190,$B$278:$B$314,0))/INDEX($D$278:$D$314,MATCH($F190,$B$278:$B$314,0)),SUMIFS('Input-Ext Allocators'!F$8:F$63,'Input-Ext Allocators'!$B$8:$B$63,$F190))*$D190</f>
        <v>8.9096468073978663</v>
      </c>
      <c r="J190" s="8">
        <f ca="1">IFERROR(INDEX(J$278:J$314,MATCH($F190,$B$278:$B$314,0))/INDEX($D$278:$D$314,MATCH($F190,$B$278:$B$314,0)),SUMIFS('Input-Ext Allocators'!G$8:G$63,'Input-Ext Allocators'!$B$8:$B$63,$F190))*$D190</f>
        <v>0</v>
      </c>
      <c r="K190" s="8">
        <f ca="1">IFERROR(INDEX(K$278:K$314,MATCH($F190,$B$278:$B$314,0))/INDEX($D$278:$D$314,MATCH($F190,$B$278:$B$314,0)),SUMIFS('Input-Ext Allocators'!H$8:H$63,'Input-Ext Allocators'!$B$8:$B$63,$F190))*$D190</f>
        <v>5529.6490631120396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1100.0765109569788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INT_OM_Exc_A&amp;G,Gas,Uncoll</v>
      </c>
      <c r="G191" s="8">
        <f ca="1">IFERROR(INDEX(G$278:G$314,MATCH($F191,$B$278:$B$314,0))/INDEX($D$278:$D$314,MATCH($F191,$B$278:$B$314,0)),SUMIFS('Input-Ext Allocators'!D$8:D$63,'Input-Ext Allocators'!$B$8:$B$63,$F191))*$D191</f>
        <v>943.39975697089426</v>
      </c>
      <c r="H191" s="8">
        <f ca="1">IFERROR(INDEX(H$278:H$314,MATCH($F191,$B$278:$B$314,0))/INDEX($D$278:$D$314,MATCH($F191,$B$278:$B$314,0)),SUMIFS('Input-Ext Allocators'!E$8:E$63,'Input-Ext Allocators'!$B$8:$B$63,$F191))*$D191</f>
        <v>123.75102487827596</v>
      </c>
      <c r="I191" s="8">
        <f ca="1">IFERROR(INDEX(I$278:I$314,MATCH($F191,$B$278:$B$314,0))/INDEX($D$278:$D$314,MATCH($F191,$B$278:$B$314,0)),SUMIFS('Input-Ext Allocators'!F$8:F$63,'Input-Ext Allocators'!$B$8:$B$63,$F191))*$D191</f>
        <v>5.2966237714740155E-2</v>
      </c>
      <c r="J191" s="8">
        <f ca="1">IFERROR(INDEX(J$278:J$314,MATCH($F191,$B$278:$B$314,0))/INDEX($D$278:$D$314,MATCH($F191,$B$278:$B$314,0)),SUMIFS('Input-Ext Allocators'!G$8:G$63,'Input-Ext Allocators'!$B$8:$B$63,$F191))*$D191</f>
        <v>0</v>
      </c>
      <c r="K191" s="8">
        <f ca="1">IFERROR(INDEX(K$278:K$314,MATCH($F191,$B$278:$B$314,0))/INDEX($D$278:$D$314,MATCH($F191,$B$278:$B$314,0)),SUMIFS('Input-Ext Allocators'!H$8:H$63,'Input-Ext Allocators'!$B$8:$B$63,$F191))*$D191</f>
        <v>32.872762870094263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-16309.869556017078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INT_OM_Exc_A&amp;G,Gas,Uncoll</v>
      </c>
      <c r="G192" s="8">
        <f ca="1">IFERROR(INDEX(G$278:G$314,MATCH($F192,$B$278:$B$314,0))/INDEX($D$278:$D$314,MATCH($F192,$B$278:$B$314,0)),SUMIFS('Input-Ext Allocators'!D$8:D$63,'Input-Ext Allocators'!$B$8:$B$63,$F192))*$D192</f>
        <v>-13986.960745110604</v>
      </c>
      <c r="H192" s="8">
        <f ca="1">IFERROR(INDEX(H$278:H$314,MATCH($F192,$B$278:$B$314,0))/INDEX($D$278:$D$314,MATCH($F192,$B$278:$B$314,0)),SUMIFS('Input-Ext Allocators'!E$8:E$63,'Input-Ext Allocators'!$B$8:$B$63,$F192))*$D192</f>
        <v>-1834.7479044273841</v>
      </c>
      <c r="I192" s="8">
        <f ca="1">IFERROR(INDEX(I$278:I$314,MATCH($F192,$B$278:$B$314,0))/INDEX($D$278:$D$314,MATCH($F192,$B$278:$B$314,0)),SUMIFS('Input-Ext Allocators'!F$8:F$63,'Input-Ext Allocators'!$B$8:$B$63,$F192))*$D192</f>
        <v>-0.78528395015807029</v>
      </c>
      <c r="J192" s="8">
        <f ca="1">IFERROR(INDEX(J$278:J$314,MATCH($F192,$B$278:$B$314,0))/INDEX($D$278:$D$314,MATCH($F192,$B$278:$B$314,0)),SUMIFS('Input-Ext Allocators'!G$8:G$63,'Input-Ext Allocators'!$B$8:$B$63,$F192))*$D192</f>
        <v>0</v>
      </c>
      <c r="K192" s="8">
        <f ca="1">IFERROR(INDEX(K$278:K$314,MATCH($F192,$B$278:$B$314,0))/INDEX($D$278:$D$314,MATCH($F192,$B$278:$B$314,0)),SUMIFS('Input-Ext Allocators'!H$8:H$63,'Input-Ext Allocators'!$B$8:$B$63,$F192))*$D192</f>
        <v>-487.37562252893747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86393.767184900586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INT_OM_Exc_A&amp;G,Gas,Uncoll</v>
      </c>
      <c r="G193" s="8">
        <f ca="1">IFERROR(INDEX(G$278:G$314,MATCH($F193,$B$278:$B$314,0))/INDEX($D$278:$D$314,MATCH($F193,$B$278:$B$314,0)),SUMIFS('Input-Ext Allocators'!D$8:D$63,'Input-Ext Allocators'!$B$8:$B$63,$F193))*$D193</f>
        <v>74089.263932318092</v>
      </c>
      <c r="H193" s="8">
        <f ca="1">IFERROR(INDEX(H$278:H$314,MATCH($F193,$B$278:$B$314,0))/INDEX($D$278:$D$314,MATCH($F193,$B$278:$B$314,0)),SUMIFS('Input-Ext Allocators'!E$8:E$63,'Input-Ext Allocators'!$B$8:$B$63,$F193))*$D193</f>
        <v>9718.7033135777256</v>
      </c>
      <c r="I193" s="8">
        <f ca="1">IFERROR(INDEX(I$278:I$314,MATCH($F193,$B$278:$B$314,0))/INDEX($D$278:$D$314,MATCH($F193,$B$278:$B$314,0)),SUMIFS('Input-Ext Allocators'!F$8:F$63,'Input-Ext Allocators'!$B$8:$B$63,$F193))*$D193</f>
        <v>4.1596677723867117</v>
      </c>
      <c r="J193" s="8">
        <f ca="1">IFERROR(INDEX(J$278:J$314,MATCH($F193,$B$278:$B$314,0))/INDEX($D$278:$D$314,MATCH($F193,$B$278:$B$314,0)),SUMIFS('Input-Ext Allocators'!G$8:G$63,'Input-Ext Allocators'!$B$8:$B$63,$F193))*$D193</f>
        <v>0</v>
      </c>
      <c r="K193" s="8">
        <f ca="1">IFERROR(INDEX(K$278:K$314,MATCH($F193,$B$278:$B$314,0))/INDEX($D$278:$D$314,MATCH($F193,$B$278:$B$314,0)),SUMIFS('Input-Ext Allocators'!H$8:H$63,'Input-Ext Allocators'!$B$8:$B$63,$F193))*$D193</f>
        <v>2581.6402712324011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83715.694119061503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INT_OM_Exc_A&amp;G,Gas,Uncoll</v>
      </c>
      <c r="G194" s="8">
        <f ca="1">IFERROR(INDEX(G$278:G$314,MATCH($F194,$B$278:$B$314,0))/INDEX($D$278:$D$314,MATCH($F194,$B$278:$B$314,0)),SUMIFS('Input-Ext Allocators'!D$8:D$63,'Input-Ext Allocators'!$B$8:$B$63,$F194))*$D194</f>
        <v>71792.611422880334</v>
      </c>
      <c r="H194" s="8">
        <f ca="1">IFERROR(INDEX(H$278:H$314,MATCH($F194,$B$278:$B$314,0))/INDEX($D$278:$D$314,MATCH($F194,$B$278:$B$314,0)),SUMIFS('Input-Ext Allocators'!E$8:E$63,'Input-Ext Allocators'!$B$8:$B$63,$F194))*$D194</f>
        <v>9417.4385530855761</v>
      </c>
      <c r="I194" s="8">
        <f ca="1">IFERROR(INDEX(I$278:I$314,MATCH($F194,$B$278:$B$314,0))/INDEX($D$278:$D$314,MATCH($F194,$B$278:$B$314,0)),SUMIFS('Input-Ext Allocators'!F$8:F$63,'Input-Ext Allocators'!$B$8:$B$63,$F194))*$D194</f>
        <v>4.0307245096137612</v>
      </c>
      <c r="J194" s="8">
        <f ca="1">IFERROR(INDEX(J$278:J$314,MATCH($F194,$B$278:$B$314,0))/INDEX($D$278:$D$314,MATCH($F194,$B$278:$B$314,0)),SUMIFS('Input-Ext Allocators'!G$8:G$63,'Input-Ext Allocators'!$B$8:$B$63,$F194))*$D194</f>
        <v>0</v>
      </c>
      <c r="K194" s="8">
        <f ca="1">IFERROR(INDEX(K$278:K$314,MATCH($F194,$B$278:$B$314,0))/INDEX($D$278:$D$314,MATCH($F194,$B$278:$B$314,0)),SUMIFS('Input-Ext Allocators'!H$8:H$63,'Input-Ext Allocators'!$B$8:$B$63,$F194))*$D194</f>
        <v>2501.613418586006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3235616.5020880844</v>
      </c>
      <c r="E195" s="8">
        <f t="shared" ca="1" si="42"/>
        <v>0</v>
      </c>
      <c r="G195" s="77">
        <f t="shared" ref="G195:K195" ca="1" si="43">SUBTOTAL(9,G184:G194)</f>
        <v>2767540.2663653516</v>
      </c>
      <c r="H195" s="77">
        <f t="shared" ca="1" si="43"/>
        <v>366157.23751662829</v>
      </c>
      <c r="I195" s="77">
        <f t="shared" ca="1" si="43"/>
        <v>161.61806973492648</v>
      </c>
      <c r="J195" s="77">
        <f t="shared" ca="1" si="43"/>
        <v>0</v>
      </c>
      <c r="K195" s="77">
        <f t="shared" ca="1" si="43"/>
        <v>101757.38013637011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6203325.2896789527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5312577.562487659</v>
      </c>
      <c r="H197" s="79">
        <f t="shared" ca="1" si="44"/>
        <v>700004.02030553739</v>
      </c>
      <c r="I197" s="79">
        <f t="shared" ca="1" si="44"/>
        <v>304.50664843471139</v>
      </c>
      <c r="J197" s="79">
        <f t="shared" ca="1" si="44"/>
        <v>0</v>
      </c>
      <c r="K197" s="79">
        <f t="shared" ca="1" si="44"/>
        <v>190439.20023732187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341.95972000658804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INT_DISTPT_SUBTOTAL</v>
      </c>
      <c r="G203" s="8">
        <f ca="1">IFERROR(INDEX(G$278:G$314,MATCH($F203,$B$278:$B$314,0))/INDEX($D$278:$D$314,MATCH($F203,$B$278:$B$314,0)),SUMIFS('Input-Ext Allocators'!D$8:D$63,'Input-Ext Allocators'!$B$8:$B$63,$F203))*$D203</f>
        <v>307.51201157178099</v>
      </c>
      <c r="H203" s="8">
        <f ca="1">IFERROR(INDEX(H$278:H$314,MATCH($F203,$B$278:$B$314,0))/INDEX($D$278:$D$314,MATCH($F203,$B$278:$B$314,0)),SUMIFS('Input-Ext Allocators'!E$8:E$63,'Input-Ext Allocators'!$B$8:$B$63,$F203))*$D203</f>
        <v>34.141642329163751</v>
      </c>
      <c r="I203" s="8">
        <f ca="1">IFERROR(INDEX(I$278:I$314,MATCH($F203,$B$278:$B$314,0))/INDEX($D$278:$D$314,MATCH($F203,$B$278:$B$314,0)),SUMIFS('Input-Ext Allocators'!F$8:F$63,'Input-Ext Allocators'!$B$8:$B$63,$F203))*$D203</f>
        <v>4.8913527692211675E-3</v>
      </c>
      <c r="J203" s="8">
        <f ca="1">IFERROR(INDEX(J$278:J$314,MATCH($F203,$B$278:$B$314,0))/INDEX($D$278:$D$314,MATCH($F203,$B$278:$B$314,0)),SUMIFS('Input-Ext Allocators'!G$8:G$63,'Input-Ext Allocators'!$B$8:$B$63,$F203))*$D203</f>
        <v>0.14465146425904118</v>
      </c>
      <c r="K203" s="8">
        <f ca="1">IFERROR(INDEX(K$278:K$314,MATCH($F203,$B$278:$B$314,0))/INDEX($D$278:$D$314,MATCH($F203,$B$278:$B$314,0)),SUMIFS('Input-Ext Allocators'!H$8:H$63,'Input-Ext Allocators'!$B$8:$B$63,$F203))*$D203</f>
        <v>0.15652328861507736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493157.10395511694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INT_DISTPT_SUBTOTAL</v>
      </c>
      <c r="G204" s="8">
        <f ca="1">IFERROR(INDEX(G$278:G$314,MATCH($F204,$B$278:$B$314,0))/INDEX($D$278:$D$314,MATCH($F204,$B$278:$B$314,0)),SUMIFS('Input-Ext Allocators'!D$8:D$63,'Input-Ext Allocators'!$B$8:$B$63,$F204))*$D204</f>
        <v>443478.35193931684</v>
      </c>
      <c r="H204" s="8">
        <f ca="1">IFERROR(INDEX(H$278:H$314,MATCH($F204,$B$278:$B$314,0))/INDEX($D$278:$D$314,MATCH($F204,$B$278:$B$314,0)),SUMIFS('Input-Ext Allocators'!E$8:E$63,'Input-Ext Allocators'!$B$8:$B$63,$F204))*$D204</f>
        <v>49237.358876646213</v>
      </c>
      <c r="I204" s="8">
        <f ca="1">IFERROR(INDEX(I$278:I$314,MATCH($F204,$B$278:$B$314,0))/INDEX($D$278:$D$314,MATCH($F204,$B$278:$B$314,0)),SUMIFS('Input-Ext Allocators'!F$8:F$63,'Input-Ext Allocators'!$B$8:$B$63,$F204))*$D204</f>
        <v>7.0540628763103443</v>
      </c>
      <c r="J204" s="8">
        <f ca="1">IFERROR(INDEX(J$278:J$314,MATCH($F204,$B$278:$B$314,0))/INDEX($D$278:$D$314,MATCH($F204,$B$278:$B$314,0)),SUMIFS('Input-Ext Allocators'!G$8:G$63,'Input-Ext Allocators'!$B$8:$B$63,$F204))*$D204</f>
        <v>208.6090642356402</v>
      </c>
      <c r="K204" s="8">
        <f ca="1">IFERROR(INDEX(K$278:K$314,MATCH($F204,$B$278:$B$314,0))/INDEX($D$278:$D$314,MATCH($F204,$B$278:$B$314,0)),SUMIFS('Input-Ext Allocators'!H$8:H$63,'Input-Ext Allocators'!$B$8:$B$63,$F204))*$D204</f>
        <v>225.73001204193102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319598.64787609101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INT_DISTPT_SUBTOTAL</v>
      </c>
      <c r="G205" s="8">
        <f ca="1">IFERROR(INDEX(G$278:G$314,MATCH($F205,$B$278:$B$314,0))/INDEX($D$278:$D$314,MATCH($F205,$B$278:$B$314,0)),SUMIFS('Input-Ext Allocators'!D$8:D$63,'Input-Ext Allocators'!$B$8:$B$63,$F205))*$D205</f>
        <v>287403.50793977903</v>
      </c>
      <c r="H205" s="8">
        <f ca="1">IFERROR(INDEX(H$278:H$314,MATCH($F205,$B$278:$B$314,0))/INDEX($D$278:$D$314,MATCH($F205,$B$278:$B$314,0)),SUMIFS('Input-Ext Allocators'!E$8:E$63,'Input-Ext Allocators'!$B$8:$B$63,$F205))*$D205</f>
        <v>31909.087785133383</v>
      </c>
      <c r="I205" s="8">
        <f ca="1">IFERROR(INDEX(I$278:I$314,MATCH($F205,$B$278:$B$314,0))/INDEX($D$278:$D$314,MATCH($F205,$B$278:$B$314,0)),SUMIFS('Input-Ext Allocators'!F$8:F$63,'Input-Ext Allocators'!$B$8:$B$63,$F205))*$D205</f>
        <v>4.5715025480133784</v>
      </c>
      <c r="J205" s="8">
        <f ca="1">IFERROR(INDEX(J$278:J$314,MATCH($F205,$B$278:$B$314,0))/INDEX($D$278:$D$314,MATCH($F205,$B$278:$B$314,0)),SUMIFS('Input-Ext Allocators'!G$8:G$63,'Input-Ext Allocators'!$B$8:$B$63,$F205))*$D205</f>
        <v>135.19256709414668</v>
      </c>
      <c r="K205" s="8">
        <f ca="1">IFERROR(INDEX(K$278:K$314,MATCH($F205,$B$278:$B$314,0))/INDEX($D$278:$D$314,MATCH($F205,$B$278:$B$314,0)),SUMIFS('Input-Ext Allocators'!H$8:H$63,'Input-Ext Allocators'!$B$8:$B$63,$F205))*$D205</f>
        <v>146.28808153642811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813097.71155121457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731189.37189066759</v>
      </c>
      <c r="H206" s="77">
        <f t="shared" ca="1" si="46"/>
        <v>81180.588304108765</v>
      </c>
      <c r="I206" s="77">
        <f t="shared" ca="1" si="46"/>
        <v>11.630456777092945</v>
      </c>
      <c r="J206" s="77">
        <f t="shared" ca="1" si="46"/>
        <v>343.94628279404594</v>
      </c>
      <c r="K206" s="77">
        <f t="shared" ca="1" si="46"/>
        <v>372.17461686697425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10214.145567787933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CUSTOMERS EXCL DS-ML</v>
      </c>
      <c r="G211" s="8">
        <f ca="1">IFERROR(INDEX(G$278:G$314,MATCH($F211,$B$278:$B$314,0))/INDEX($D$278:$D$314,MATCH($F211,$B$278:$B$314,0)),SUMIFS('Input-Ext Allocators'!D$8:D$63,'Input-Ext Allocators'!$B$8:$B$63,$F211))*$D211</f>
        <v>9189.0988405869321</v>
      </c>
      <c r="H211" s="8">
        <f ca="1">IFERROR(INDEX(H$278:H$314,MATCH($F211,$B$278:$B$314,0))/INDEX($D$278:$D$314,MATCH($F211,$B$278:$B$314,0)),SUMIFS('Input-Ext Allocators'!E$8:E$63,'Input-Ext Allocators'!$B$8:$B$63,$F211))*$D211</f>
        <v>1020.2233218113488</v>
      </c>
      <c r="I211" s="8">
        <f ca="1">IFERROR(INDEX(I$278:I$314,MATCH($F211,$B$278:$B$314,0))/INDEX($D$278:$D$314,MATCH($F211,$B$278:$B$314,0)),SUMIFS('Input-Ext Allocators'!F$8:F$63,'Input-Ext Allocators'!$B$8:$B$63,$F211))*$D211</f>
        <v>0.14616379968643967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4.6772415899660693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25003.966324763311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CUSTOMERS EXCL DS-ML</v>
      </c>
      <c r="G212" s="8">
        <f ca="1">IFERROR(INDEX(G$278:G$314,MATCH($F212,$B$278:$B$314,0))/INDEX($D$278:$D$314,MATCH($F212,$B$278:$B$314,0)),SUMIFS('Input-Ext Allocators'!D$8:D$63,'Input-Ext Allocators'!$B$8:$B$63,$F212))*$D212</f>
        <v>22494.678232270089</v>
      </c>
      <c r="H212" s="8">
        <f ca="1">IFERROR(INDEX(H$278:H$314,MATCH($F212,$B$278:$B$314,0))/INDEX($D$278:$D$314,MATCH($F212,$B$278:$B$314,0)),SUMIFS('Input-Ext Allocators'!E$8:E$63,'Input-Ext Allocators'!$B$8:$B$63,$F212))*$D212</f>
        <v>2497.4805198349763</v>
      </c>
      <c r="I212" s="8">
        <f ca="1">IFERROR(INDEX(I$278:I$314,MATCH($F212,$B$278:$B$314,0))/INDEX($D$278:$D$314,MATCH($F212,$B$278:$B$314,0)),SUMIFS('Input-Ext Allocators'!F$8:F$63,'Input-Ext Allocators'!$B$8:$B$63,$F212))*$D212</f>
        <v>0.35780523206804821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11.449767426177543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201.5877410120774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DS-ML_DIRECT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201.5877410120774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43135.866945007823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INT_DISTPT_SUBTOTAL</v>
      </c>
      <c r="G215" s="8">
        <f ca="1">IFERROR(INDEX(G$278:G$314,MATCH($F215,$B$278:$B$314,0))/INDEX($D$278:$D$314,MATCH($F215,$B$278:$B$314,0)),SUMIFS('Input-Ext Allocators'!D$8:D$63,'Input-Ext Allocators'!$B$8:$B$63,$F215))*$D215</f>
        <v>38790.525430587251</v>
      </c>
      <c r="H215" s="8">
        <f ca="1">IFERROR(INDEX(H$278:H$314,MATCH($F215,$B$278:$B$314,0))/INDEX($D$278:$D$314,MATCH($F215,$B$278:$B$314,0)),SUMIFS('Input-Ext Allocators'!E$8:E$63,'Input-Ext Allocators'!$B$8:$B$63,$F215))*$D215</f>
        <v>4306.7333800790393</v>
      </c>
      <c r="I215" s="8">
        <f ca="1">IFERROR(INDEX(I$278:I$314,MATCH($F215,$B$278:$B$314,0))/INDEX($D$278:$D$314,MATCH($F215,$B$278:$B$314,0)),SUMIFS('Input-Ext Allocators'!F$8:F$63,'Input-Ext Allocators'!$B$8:$B$63,$F215))*$D215</f>
        <v>0.6170105129053064</v>
      </c>
      <c r="J215" s="8">
        <f ca="1">IFERROR(INDEX(J$278:J$314,MATCH($F215,$B$278:$B$314,0))/INDEX($D$278:$D$314,MATCH($F215,$B$278:$B$314,0)),SUMIFS('Input-Ext Allocators'!G$8:G$63,'Input-Ext Allocators'!$B$8:$B$63,$F215))*$D215</f>
        <v>18.246787415659206</v>
      </c>
      <c r="K215" s="8">
        <f ca="1">IFERROR(INDEX(K$278:K$314,MATCH($F215,$B$278:$B$314,0))/INDEX($D$278:$D$314,MATCH($F215,$B$278:$B$314,0)),SUMIFS('Input-Ext Allocators'!H$8:H$63,'Input-Ext Allocators'!$B$8:$B$63,$F215))*$D215</f>
        <v>19.744336412969805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3791.8051766633921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INT_DISTPT_SUBTOTAL</v>
      </c>
      <c r="G216" s="8">
        <f ca="1">IFERROR(INDEX(G$278:G$314,MATCH($F216,$B$278:$B$314,0))/INDEX($D$278:$D$314,MATCH($F216,$B$278:$B$314,0)),SUMIFS('Input-Ext Allocators'!D$8:D$63,'Input-Ext Allocators'!$B$8:$B$63,$F216))*$D216</f>
        <v>3409.8332907208714</v>
      </c>
      <c r="H216" s="8">
        <f ca="1">IFERROR(INDEX(H$278:H$314,MATCH($F216,$B$278:$B$314,0))/INDEX($D$278:$D$314,MATCH($F216,$B$278:$B$314,0)),SUMIFS('Input-Ext Allocators'!E$8:E$63,'Input-Ext Allocators'!$B$8:$B$63,$F216))*$D216</f>
        <v>378.57808551550755</v>
      </c>
      <c r="I216" s="8">
        <f ca="1">IFERROR(INDEX(I$278:I$314,MATCH($F216,$B$278:$B$314,0))/INDEX($D$278:$D$314,MATCH($F216,$B$278:$B$314,0)),SUMIFS('Input-Ext Allocators'!F$8:F$63,'Input-Ext Allocators'!$B$8:$B$63,$F216))*$D216</f>
        <v>5.4237548068124287E-2</v>
      </c>
      <c r="J216" s="8">
        <f ca="1">IFERROR(INDEX(J$278:J$314,MATCH($F216,$B$278:$B$314,0))/INDEX($D$278:$D$314,MATCH($F216,$B$278:$B$314,0)),SUMIFS('Input-Ext Allocators'!G$8:G$63,'Input-Ext Allocators'!$B$8:$B$63,$F216))*$D216</f>
        <v>1.6039613407649447</v>
      </c>
      <c r="K216" s="8">
        <f ca="1">IFERROR(INDEX(K$278:K$314,MATCH($F216,$B$278:$B$314,0))/INDEX($D$278:$D$314,MATCH($F216,$B$278:$B$314,0)),SUMIFS('Input-Ext Allocators'!H$8:H$63,'Input-Ext Allocators'!$B$8:$B$63,$F216))*$D216</f>
        <v>1.7356015381799772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817.56977656264769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CUSTOMERS EXCL DS-ML</v>
      </c>
      <c r="G217" s="8">
        <f ca="1">IFERROR(INDEX(G$278:G$314,MATCH($F217,$B$278:$B$314,0))/INDEX($D$278:$D$314,MATCH($F217,$B$278:$B$314,0)),SUMIFS('Input-Ext Allocators'!D$8:D$63,'Input-Ext Allocators'!$B$8:$B$63,$F217))*$D217</f>
        <v>735.522069472304</v>
      </c>
      <c r="H217" s="8">
        <f ca="1">IFERROR(INDEX(H$278:H$314,MATCH($F217,$B$278:$B$314,0))/INDEX($D$278:$D$314,MATCH($F217,$B$278:$B$314,0)),SUMIFS('Input-Ext Allocators'!E$8:E$63,'Input-Ext Allocators'!$B$8:$B$63,$F217))*$D217</f>
        <v>81.661627761385787</v>
      </c>
      <c r="I217" s="8">
        <f ca="1">IFERROR(INDEX(I$278:I$314,MATCH($F217,$B$278:$B$314,0))/INDEX($D$278:$D$314,MATCH($F217,$B$278:$B$314,0)),SUMIFS('Input-Ext Allocators'!F$8:F$63,'Input-Ext Allocators'!$B$8:$B$63,$F217))*$D217</f>
        <v>1.1699373604783063E-2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0.37437995535305801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2838731.650420391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CUSTOMERS EXCL DS-ML</v>
      </c>
      <c r="G218" s="8">
        <f ca="1">IFERROR(INDEX(G$278:G$314,MATCH($F218,$B$278:$B$314,0))/INDEX($D$278:$D$314,MATCH($F218,$B$278:$B$314,0)),SUMIFS('Input-Ext Allocators'!D$8:D$63,'Input-Ext Allocators'!$B$8:$B$63,$F218))*$D218</f>
        <v>2553849.0267732423</v>
      </c>
      <c r="H218" s="8">
        <f ca="1">IFERROR(INDEX(H$278:H$314,MATCH($F218,$B$278:$B$314,0))/INDEX($D$278:$D$314,MATCH($F218,$B$278:$B$314,0)),SUMIFS('Input-Ext Allocators'!E$8:E$63,'Input-Ext Allocators'!$B$8:$B$63,$F218))*$D218</f>
        <v>283542.09511722455</v>
      </c>
      <c r="I218" s="8">
        <f ca="1">IFERROR(INDEX(I$278:I$314,MATCH($F218,$B$278:$B$314,0))/INDEX($D$278:$D$314,MATCH($F218,$B$278:$B$314,0)),SUMIFS('Input-Ext Allocators'!F$8:F$63,'Input-Ext Allocators'!$B$8:$B$63,$F218))*$D218</f>
        <v>40.622076664358822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1299.9064532594823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274719.52395853918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CUSTOMERS EXCL DS-ML</v>
      </c>
      <c r="G220" s="8">
        <f ca="1">IFERROR(INDEX(G$278:G$314,MATCH($F220,$B$278:$B$314,0))/INDEX($D$278:$D$314,MATCH($F220,$B$278:$B$314,0)),SUMIFS('Input-Ext Allocators'!D$8:D$63,'Input-Ext Allocators'!$B$8:$B$63,$F220))*$D220</f>
        <v>247149.88075509857</v>
      </c>
      <c r="H220" s="8">
        <f ca="1">IFERROR(INDEX(H$278:H$314,MATCH($F220,$B$278:$B$314,0))/INDEX($D$278:$D$314,MATCH($F220,$B$278:$B$314,0)),SUMIFS('Input-Ext Allocators'!E$8:E$63,'Input-Ext Allocators'!$B$8:$B$63,$F220))*$D220</f>
        <v>27439.912955941178</v>
      </c>
      <c r="I220" s="8">
        <f ca="1">IFERROR(INDEX(I$278:I$314,MATCH($F220,$B$278:$B$314,0))/INDEX($D$278:$D$314,MATCH($F220,$B$278:$B$314,0)),SUMIFS('Input-Ext Allocators'!F$8:F$63,'Input-Ext Allocators'!$B$8:$B$63,$F220))*$D220</f>
        <v>3.931219621195011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125.79902787824035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1190.6474511333952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DS-ML_DIRECT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1190.6474511333952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-6100.1795170419055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CUSTOMERS EXCL DS-ML</v>
      </c>
      <c r="G222" s="8">
        <f ca="1">IFERROR(INDEX(G$278:G$314,MATCH($F222,$B$278:$B$314,0))/INDEX($D$278:$D$314,MATCH($F222,$B$278:$B$314,0)),SUMIFS('Input-Ext Allocators'!D$8:D$63,'Input-Ext Allocators'!$B$8:$B$63,$F222))*$D222</f>
        <v>-5487.9923294026175</v>
      </c>
      <c r="H222" s="8">
        <f ca="1">IFERROR(INDEX(H$278:H$314,MATCH($F222,$B$278:$B$314,0))/INDEX($D$278:$D$314,MATCH($F222,$B$278:$B$314,0)),SUMIFS('Input-Ext Allocators'!E$8:E$63,'Input-Ext Allocators'!$B$8:$B$63,$F222))*$D222</f>
        <v>-609.30651215203591</v>
      </c>
      <c r="I222" s="8">
        <f ca="1">IFERROR(INDEX(I$278:I$314,MATCH($F222,$B$278:$B$314,0))/INDEX($D$278:$D$314,MATCH($F222,$B$278:$B$314,0)),SUMIFS('Input-Ext Allocators'!F$8:F$63,'Input-Ext Allocators'!$B$8:$B$63,$F222))*$D222</f>
        <v>-8.7293196583386232E-2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-2.7933822906683594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11207.764402267887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CUSTOMERS EXCL DS-ML</v>
      </c>
      <c r="G223" s="8">
        <f ca="1">IFERROR(INDEX(G$278:G$314,MATCH($F223,$B$278:$B$314,0))/INDEX($D$278:$D$314,MATCH($F223,$B$278:$B$314,0)),SUMIFS('Input-Ext Allocators'!D$8:D$63,'Input-Ext Allocators'!$B$8:$B$63,$F223))*$D223</f>
        <v>10083.002458790646</v>
      </c>
      <c r="H223" s="8">
        <f ca="1">IFERROR(INDEX(H$278:H$314,MATCH($F223,$B$278:$B$314,0))/INDEX($D$278:$D$314,MATCH($F223,$B$278:$B$314,0)),SUMIFS('Input-Ext Allocators'!E$8:E$63,'Input-Ext Allocators'!$B$8:$B$63,$F223))*$D223</f>
        <v>1119.4693234665806</v>
      </c>
      <c r="I223" s="8">
        <f ca="1">IFERROR(INDEX(I$278:I$314,MATCH($F223,$B$278:$B$314,0))/INDEX($D$278:$D$314,MATCH($F223,$B$278:$B$314,0)),SUMIFS('Input-Ext Allocators'!F$8:F$63,'Input-Ext Allocators'!$B$8:$B$63,$F223))*$D223</f>
        <v>0.16038242456541268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5.1322375860932059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0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-</v>
      </c>
      <c r="G224" s="8">
        <f ca="1">IFERROR(INDEX(G$278:G$314,MATCH($F224,$B$278:$B$314,0))/INDEX($D$278:$D$314,MATCH($F224,$B$278:$B$314,0)),SUMIFS('Input-Ext Allocators'!D$8:D$63,'Input-Ext Allocators'!$B$8:$B$63,$F224))*$D224</f>
        <v>0</v>
      </c>
      <c r="H224" s="8">
        <f ca="1">IFERROR(INDEX(H$278:H$314,MATCH($F224,$B$278:$B$314,0))/INDEX($D$278:$D$314,MATCH($F224,$B$278:$B$314,0)),SUMIFS('Input-Ext Allocators'!E$8:E$63,'Input-Ext Allocators'!$B$8:$B$63,$F224))*$D224</f>
        <v>0</v>
      </c>
      <c r="I224" s="8">
        <f ca="1">IFERROR(INDEX(I$278:I$314,MATCH($F224,$B$278:$B$314,0))/INDEX($D$278:$D$314,MATCH($F224,$B$278:$B$314,0)),SUMIFS('Input-Ext Allocators'!F$8:F$63,'Input-Ext Allocators'!$B$8:$B$63,$F224))*$D224</f>
        <v>0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0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-</v>
      </c>
      <c r="G225" s="8">
        <f ca="1">IFERROR(INDEX(G$278:G$314,MATCH($F225,$B$278:$B$314,0))/INDEX($D$278:$D$314,MATCH($F225,$B$278:$B$314,0)),SUMIFS('Input-Ext Allocators'!D$8:D$63,'Input-Ext Allocators'!$B$8:$B$63,$F225))*$D225</f>
        <v>0</v>
      </c>
      <c r="H225" s="8">
        <f ca="1">IFERROR(INDEX(H$278:H$314,MATCH($F225,$B$278:$B$314,0))/INDEX($D$278:$D$314,MATCH($F225,$B$278:$B$314,0)),SUMIFS('Input-Ext Allocators'!E$8:E$63,'Input-Ext Allocators'!$B$8:$B$63,$F225))*$D225</f>
        <v>0</v>
      </c>
      <c r="I225" s="8">
        <f ca="1">IFERROR(INDEX(I$278:I$314,MATCH($F225,$B$278:$B$314,0))/INDEX($D$278:$D$314,MATCH($F225,$B$278:$B$314,0)),SUMIFS('Input-Ext Allocators'!F$8:F$63,'Input-Ext Allocators'!$B$8:$B$63,$F225))*$D225</f>
        <v>0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0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8">
        <f ca="1">IFERROR(INDEX(G$278:G$314,MATCH($F226,$B$278:$B$314,0))/INDEX($D$278:$D$314,MATCH($F226,$B$278:$B$314,0)),SUMIFS('Input-Ext Allocators'!D$8:D$63,'Input-Ext Allocators'!$B$8:$B$63,$F226))*$D226</f>
        <v>0</v>
      </c>
      <c r="H226" s="8">
        <f ca="1">IFERROR(INDEX(H$278:H$314,MATCH($F226,$B$278:$B$314,0))/INDEX($D$278:$D$314,MATCH($F226,$B$278:$B$314,0)),SUMIFS('Input-Ext Allocators'!E$8:E$63,'Input-Ext Allocators'!$B$8:$B$63,$F226))*$D226</f>
        <v>0</v>
      </c>
      <c r="I226" s="8">
        <f ca="1">IFERROR(INDEX(I$278:I$314,MATCH($F226,$B$278:$B$314,0))/INDEX($D$278:$D$314,MATCH($F226,$B$278:$B$314,0)),SUMIFS('Input-Ext Allocators'!F$8:F$63,'Input-Ext Allocators'!$B$8:$B$63,$F226))*$D226</f>
        <v>0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0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8">
        <f ca="1">IFERROR(INDEX(G$278:G$314,MATCH($F227,$B$278:$B$314,0))/INDEX($D$278:$D$314,MATCH($F227,$B$278:$B$314,0)),SUMIFS('Input-Ext Allocators'!D$8:D$63,'Input-Ext Allocators'!$B$8:$B$63,$F227))*$D227</f>
        <v>0</v>
      </c>
      <c r="H227" s="8">
        <f ca="1">IFERROR(INDEX(H$278:H$314,MATCH($F227,$B$278:$B$314,0))/INDEX($D$278:$D$314,MATCH($F227,$B$278:$B$314,0)),SUMIFS('Input-Ext Allocators'!E$8:E$63,'Input-Ext Allocators'!$B$8:$B$63,$F227))*$D227</f>
        <v>0</v>
      </c>
      <c r="I227" s="8">
        <f ca="1">IFERROR(INDEX(I$278:I$314,MATCH($F227,$B$278:$B$314,0))/INDEX($D$278:$D$314,MATCH($F227,$B$278:$B$314,0)),SUMIFS('Input-Ext Allocators'!F$8:F$63,'Input-Ext Allocators'!$B$8:$B$63,$F227))*$D227</f>
        <v>0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0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8">
        <f ca="1">IFERROR(INDEX(G$278:G$314,MATCH($F228,$B$278:$B$314,0))/INDEX($D$278:$D$314,MATCH($F228,$B$278:$B$314,0)),SUMIFS('Input-Ext Allocators'!D$8:D$63,'Input-Ext Allocators'!$B$8:$B$63,$F228))*$D228</f>
        <v>0</v>
      </c>
      <c r="H228" s="8">
        <f ca="1">IFERROR(INDEX(H$278:H$314,MATCH($F228,$B$278:$B$314,0))/INDEX($D$278:$D$314,MATCH($F228,$B$278:$B$314,0)),SUMIFS('Input-Ext Allocators'!E$8:E$63,'Input-Ext Allocators'!$B$8:$B$63,$F228))*$D228</f>
        <v>0</v>
      </c>
      <c r="I228" s="8">
        <f ca="1">IFERROR(INDEX(I$278:I$314,MATCH($F228,$B$278:$B$314,0))/INDEX($D$278:$D$314,MATCH($F228,$B$278:$B$314,0)),SUMIFS('Input-Ext Allocators'!F$8:F$63,'Input-Ext Allocators'!$B$8:$B$63,$F228))*$D228</f>
        <v>0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0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8">
        <f ca="1">IFERROR(INDEX(G$278:G$314,MATCH($F229,$B$278:$B$314,0))/INDEX($D$278:$D$314,MATCH($F229,$B$278:$B$314,0)),SUMIFS('Input-Ext Allocators'!D$8:D$63,'Input-Ext Allocators'!$B$8:$B$63,$F229))*$D229</f>
        <v>0</v>
      </c>
      <c r="H229" s="8">
        <f ca="1">IFERROR(INDEX(H$278:H$314,MATCH($F229,$B$278:$B$314,0))/INDEX($D$278:$D$314,MATCH($F229,$B$278:$B$314,0)),SUMIFS('Input-Ext Allocators'!E$8:E$63,'Input-Ext Allocators'!$B$8:$B$63,$F229))*$D229</f>
        <v>0</v>
      </c>
      <c r="I229" s="8">
        <f ca="1">IFERROR(INDEX(I$278:I$314,MATCH($F229,$B$278:$B$314,0))/INDEX($D$278:$D$314,MATCH($F229,$B$278:$B$314,0)),SUMIFS('Input-Ext Allocators'!F$8:F$63,'Input-Ext Allocators'!$B$8:$B$63,$F229))*$D229</f>
        <v>0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0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0</v>
      </c>
      <c r="I230" s="8">
        <f ca="1">IFERROR(INDEX(I$278:I$314,MATCH($F230,$B$278:$B$314,0))/INDEX($D$278:$D$314,MATCH($F230,$B$278:$B$314,0)),SUMIFS('Input-Ext Allocators'!F$8:F$63,'Input-Ext Allocators'!$B$8:$B$63,$F230))*$D230</f>
        <v>0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0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0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28563.324237863671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INT_DISTPT_SUBTOTAL</v>
      </c>
      <c r="G232" s="8">
        <f ca="1">IFERROR(INDEX(G$278:G$314,MATCH($F232,$B$278:$B$314,0))/INDEX($D$278:$D$314,MATCH($F232,$B$278:$B$314,0)),SUMIFS('Input-Ext Allocators'!D$8:D$63,'Input-Ext Allocators'!$B$8:$B$63,$F232))*$D232</f>
        <v>25685.964690207504</v>
      </c>
      <c r="H232" s="8">
        <f ca="1">IFERROR(INDEX(H$278:H$314,MATCH($F232,$B$278:$B$314,0))/INDEX($D$278:$D$314,MATCH($F232,$B$278:$B$314,0)),SUMIFS('Input-Ext Allocators'!E$8:E$63,'Input-Ext Allocators'!$B$8:$B$63,$F232))*$D232</f>
        <v>2851.7943570730718</v>
      </c>
      <c r="I232" s="8">
        <f ca="1">IFERROR(INDEX(I$278:I$314,MATCH($F232,$B$278:$B$314,0))/INDEX($D$278:$D$314,MATCH($F232,$B$278:$B$314,0)),SUMIFS('Input-Ext Allocators'!F$8:F$63,'Input-Ext Allocators'!$B$8:$B$63,$F232))*$D232</f>
        <v>0.40856652680129962</v>
      </c>
      <c r="J232" s="8">
        <f ca="1">IFERROR(INDEX(J$278:J$314,MATCH($F232,$B$278:$B$314,0))/INDEX($D$278:$D$314,MATCH($F232,$B$278:$B$314,0)),SUMIFS('Input-Ext Allocators'!G$8:G$63,'Input-Ext Allocators'!$B$8:$B$63,$F232))*$D232</f>
        <v>12.082495198654222</v>
      </c>
      <c r="K232" s="8">
        <f ca="1">IFERROR(INDEX(K$278:K$314,MATCH($F232,$B$278:$B$314,0))/INDEX($D$278:$D$314,MATCH($F232,$B$278:$B$314,0)),SUMIFS('Input-Ext Allocators'!H$8:H$63,'Input-Ext Allocators'!$B$8:$B$63,$F232))*$D232</f>
        <v>13.074128857641588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3231477.6724849502</v>
      </c>
      <c r="E233" s="8">
        <f t="shared" ca="1" si="47"/>
        <v>0</v>
      </c>
      <c r="G233" s="77">
        <f t="shared" ref="G233:K233" ca="1" si="49">SUBTOTAL(9,G209:G232)</f>
        <v>2905899.5402115737</v>
      </c>
      <c r="H233" s="77">
        <f t="shared" ca="1" si="49"/>
        <v>322628.64217655564</v>
      </c>
      <c r="I233" s="77">
        <f t="shared" ca="1" si="49"/>
        <v>46.221868506669864</v>
      </c>
      <c r="J233" s="77">
        <f t="shared" ca="1" si="49"/>
        <v>1424.1684361005509</v>
      </c>
      <c r="K233" s="77">
        <f t="shared" ca="1" si="49"/>
        <v>1479.0997922134356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13342.333394606512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INT_DISTPT_SUBTOTAL</v>
      </c>
      <c r="G236" s="8">
        <f ca="1">IFERROR(INDEX(G$278:G$314,MATCH($F236,$B$278:$B$314,0))/INDEX($D$278:$D$314,MATCH($F236,$B$278:$B$314,0)),SUMIFS('Input-Ext Allocators'!D$8:D$63,'Input-Ext Allocators'!$B$8:$B$63,$F236))*$D236</f>
        <v>11998.277987704962</v>
      </c>
      <c r="H236" s="8">
        <f ca="1">IFERROR(INDEX(H$278:H$314,MATCH($F236,$B$278:$B$314,0))/INDEX($D$278:$D$314,MATCH($F236,$B$278:$B$314,0)),SUMIFS('Input-Ext Allocators'!E$8:E$63,'Input-Ext Allocators'!$B$8:$B$63,$F236))*$D236</f>
        <v>1332.1135442102268</v>
      </c>
      <c r="I236" s="8">
        <f ca="1">IFERROR(INDEX(I$278:I$314,MATCH($F236,$B$278:$B$314,0))/INDEX($D$278:$D$314,MATCH($F236,$B$278:$B$314,0)),SUMIFS('Input-Ext Allocators'!F$8:F$63,'Input-Ext Allocators'!$B$8:$B$63,$F236))*$D236</f>
        <v>0.19084721263756829</v>
      </c>
      <c r="J236" s="8">
        <f ca="1">IFERROR(INDEX(J$278:J$314,MATCH($F236,$B$278:$B$314,0))/INDEX($D$278:$D$314,MATCH($F236,$B$278:$B$314,0)),SUMIFS('Input-Ext Allocators'!G$8:G$63,'Input-Ext Allocators'!$B$8:$B$63,$F236))*$D236</f>
        <v>5.6439046742843084</v>
      </c>
      <c r="K236" s="8">
        <f ca="1">IFERROR(INDEX(K$278:K$314,MATCH($F236,$B$278:$B$314,0))/INDEX($D$278:$D$314,MATCH($F236,$B$278:$B$314,0)),SUMIFS('Input-Ext Allocators'!H$8:H$63,'Input-Ext Allocators'!$B$8:$B$63,$F236))*$D236</f>
        <v>6.1071108044021853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18354.315091193541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INT_DISTPT_SUBTOTAL</v>
      </c>
      <c r="G237" s="8">
        <f ca="1">IFERROR(INDEX(G$278:G$314,MATCH($F237,$B$278:$B$314,0))/INDEX($D$278:$D$314,MATCH($F237,$B$278:$B$314,0)),SUMIFS('Input-Ext Allocators'!D$8:D$63,'Input-Ext Allocators'!$B$8:$B$63,$F237))*$D237</f>
        <v>16505.371903470044</v>
      </c>
      <c r="H237" s="8">
        <f ca="1">IFERROR(INDEX(H$278:H$314,MATCH($F237,$B$278:$B$314,0))/INDEX($D$278:$D$314,MATCH($F237,$B$278:$B$314,0)),SUMIFS('Input-Ext Allocators'!E$8:E$63,'Input-Ext Allocators'!$B$8:$B$63,$F237))*$D237</f>
        <v>1832.515423244088</v>
      </c>
      <c r="I237" s="8">
        <f ca="1">IFERROR(INDEX(I$278:I$314,MATCH($F237,$B$278:$B$314,0))/INDEX($D$278:$D$314,MATCH($F237,$B$278:$B$314,0)),SUMIFS('Input-Ext Allocators'!F$8:F$63,'Input-Ext Allocators'!$B$8:$B$63,$F237))*$D237</f>
        <v>0.26253802625273465</v>
      </c>
      <c r="J237" s="8">
        <f ca="1">IFERROR(INDEX(J$278:J$314,MATCH($F237,$B$278:$B$314,0))/INDEX($D$278:$D$314,MATCH($F237,$B$278:$B$314,0)),SUMIFS('Input-Ext Allocators'!G$8:G$63,'Input-Ext Allocators'!$B$8:$B$63,$F237))*$D237</f>
        <v>7.7640096130673326</v>
      </c>
      <c r="K237" s="8">
        <f ca="1">IFERROR(INDEX(K$278:K$314,MATCH($F237,$B$278:$B$314,0))/INDEX($D$278:$D$314,MATCH($F237,$B$278:$B$314,0)),SUMIFS('Input-Ext Allocators'!H$8:H$63,'Input-Ext Allocators'!$B$8:$B$63,$F237))*$D237</f>
        <v>8.4012168400875087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103.69792709969741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INT_DISTPT_SUBTOTAL</v>
      </c>
      <c r="G238" s="8">
        <f ca="1">IFERROR(INDEX(G$278:G$314,MATCH($F238,$B$278:$B$314,0))/INDEX($D$278:$D$314,MATCH($F238,$B$278:$B$314,0)),SUMIFS('Input-Ext Allocators'!D$8:D$63,'Input-Ext Allocators'!$B$8:$B$63,$F238))*$D238</f>
        <v>93.251796315769298</v>
      </c>
      <c r="H238" s="8">
        <f ca="1">IFERROR(INDEX(H$278:H$314,MATCH($F238,$B$278:$B$314,0))/INDEX($D$278:$D$314,MATCH($F238,$B$278:$B$314,0)),SUMIFS('Input-Ext Allocators'!E$8:E$63,'Input-Ext Allocators'!$B$8:$B$63,$F238))*$D238</f>
        <v>10.353317452843154</v>
      </c>
      <c r="I238" s="8">
        <f ca="1">IFERROR(INDEX(I$278:I$314,MATCH($F238,$B$278:$B$314,0))/INDEX($D$278:$D$314,MATCH($F238,$B$278:$B$314,0)),SUMIFS('Input-Ext Allocators'!F$8:F$63,'Input-Ext Allocators'!$B$8:$B$63,$F238))*$D238</f>
        <v>1.4832833026995921E-3</v>
      </c>
      <c r="J238" s="8">
        <f ca="1">IFERROR(INDEX(J$278:J$314,MATCH($F238,$B$278:$B$314,0))/INDEX($D$278:$D$314,MATCH($F238,$B$278:$B$314,0)),SUMIFS('Input-Ext Allocators'!G$8:G$63,'Input-Ext Allocators'!$B$8:$B$63,$F238))*$D238</f>
        <v>4.3864982095872446E-2</v>
      </c>
      <c r="K238" s="8">
        <f ca="1">IFERROR(INDEX(K$278:K$314,MATCH($F238,$B$278:$B$314,0))/INDEX($D$278:$D$314,MATCH($F238,$B$278:$B$314,0)),SUMIFS('Input-Ext Allocators'!H$8:H$63,'Input-Ext Allocators'!$B$8:$B$63,$F238))*$D238</f>
        <v>4.7465065686386948E-2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51.848963549848705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INT_DISTPT_SUBTOTAL</v>
      </c>
      <c r="G239" s="8">
        <f ca="1">IFERROR(INDEX(G$278:G$314,MATCH($F239,$B$278:$B$314,0))/INDEX($D$278:$D$314,MATCH($F239,$B$278:$B$314,0)),SUMIFS('Input-Ext Allocators'!D$8:D$63,'Input-Ext Allocators'!$B$8:$B$63,$F239))*$D239</f>
        <v>46.625898157884649</v>
      </c>
      <c r="H239" s="8">
        <f ca="1">IFERROR(INDEX(H$278:H$314,MATCH($F239,$B$278:$B$314,0))/INDEX($D$278:$D$314,MATCH($F239,$B$278:$B$314,0)),SUMIFS('Input-Ext Allocators'!E$8:E$63,'Input-Ext Allocators'!$B$8:$B$63,$F239))*$D239</f>
        <v>5.1766587264215769</v>
      </c>
      <c r="I239" s="8">
        <f ca="1">IFERROR(INDEX(I$278:I$314,MATCH($F239,$B$278:$B$314,0))/INDEX($D$278:$D$314,MATCH($F239,$B$278:$B$314,0)),SUMIFS('Input-Ext Allocators'!F$8:F$63,'Input-Ext Allocators'!$B$8:$B$63,$F239))*$D239</f>
        <v>7.4164165134979606E-4</v>
      </c>
      <c r="J239" s="8">
        <f ca="1">IFERROR(INDEX(J$278:J$314,MATCH($F239,$B$278:$B$314,0))/INDEX($D$278:$D$314,MATCH($F239,$B$278:$B$314,0)),SUMIFS('Input-Ext Allocators'!G$8:G$63,'Input-Ext Allocators'!$B$8:$B$63,$F239))*$D239</f>
        <v>2.1932491047936223E-2</v>
      </c>
      <c r="K239" s="8">
        <f ca="1">IFERROR(INDEX(K$278:K$314,MATCH($F239,$B$278:$B$314,0))/INDEX($D$278:$D$314,MATCH($F239,$B$278:$B$314,0)),SUMIFS('Input-Ext Allocators'!H$8:H$63,'Input-Ext Allocators'!$B$8:$B$63,$F239))*$D239</f>
        <v>2.3732532843193474E-2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49552.659126936866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INT_DISTPT_SUBTOTAL</v>
      </c>
      <c r="G240" s="8">
        <f ca="1">IFERROR(INDEX(G$278:G$314,MATCH($F240,$B$278:$B$314,0))/INDEX($D$278:$D$314,MATCH($F240,$B$278:$B$314,0)),SUMIFS('Input-Ext Allocators'!D$8:D$63,'Input-Ext Allocators'!$B$8:$B$63,$F240))*$D240</f>
        <v>44560.914620475058</v>
      </c>
      <c r="H240" s="8">
        <f ca="1">IFERROR(INDEX(H$278:H$314,MATCH($F240,$B$278:$B$314,0))/INDEX($D$278:$D$314,MATCH($F240,$B$278:$B$314,0)),SUMIFS('Input-Ext Allocators'!E$8:E$63,'Input-Ext Allocators'!$B$8:$B$63,$F240))*$D240</f>
        <v>4947.3931150085655</v>
      </c>
      <c r="I240" s="8">
        <f ca="1">IFERROR(INDEX(I$278:I$314,MATCH($F240,$B$278:$B$314,0))/INDEX($D$278:$D$314,MATCH($F240,$B$278:$B$314,0)),SUMIFS('Input-Ext Allocators'!F$8:F$63,'Input-Ext Allocators'!$B$8:$B$63,$F240))*$D240</f>
        <v>0.70879557521612668</v>
      </c>
      <c r="J240" s="8">
        <f ca="1">IFERROR(INDEX(J$278:J$314,MATCH($F240,$B$278:$B$314,0))/INDEX($D$278:$D$314,MATCH($F240,$B$278:$B$314,0)),SUMIFS('Input-Ext Allocators'!G$8:G$63,'Input-Ext Allocators'!$B$8:$B$63,$F240))*$D240</f>
        <v>20.961137471110536</v>
      </c>
      <c r="K240" s="8">
        <f ca="1">IFERROR(INDEX(K$278:K$314,MATCH($F240,$B$278:$B$314,0))/INDEX($D$278:$D$314,MATCH($F240,$B$278:$B$314,0)),SUMIFS('Input-Ext Allocators'!H$8:H$63,'Input-Ext Allocators'!$B$8:$B$63,$F240))*$D240</f>
        <v>22.681458406916054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140.45001303569734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INT_DISTPT_SUBTOTAL</v>
      </c>
      <c r="G242" s="8">
        <f ca="1">IFERROR(INDEX(G$278:G$314,MATCH($F242,$B$278:$B$314,0))/INDEX($D$278:$D$314,MATCH($F242,$B$278:$B$314,0)),SUMIFS('Input-Ext Allocators'!D$8:D$63,'Input-Ext Allocators'!$B$8:$B$63,$F242))*$D242</f>
        <v>126.30161831065386</v>
      </c>
      <c r="H242" s="8">
        <f ca="1">IFERROR(INDEX(H$278:H$314,MATCH($F242,$B$278:$B$314,0))/INDEX($D$278:$D$314,MATCH($F242,$B$278:$B$314,0)),SUMIFS('Input-Ext Allocators'!E$8:E$63,'Input-Ext Allocators'!$B$8:$B$63,$F242))*$D242</f>
        <v>14.02268697055543</v>
      </c>
      <c r="I242" s="8">
        <f ca="1">IFERROR(INDEX(I$278:I$314,MATCH($F242,$B$278:$B$314,0))/INDEX($D$278:$D$314,MATCH($F242,$B$278:$B$314,0)),SUMIFS('Input-Ext Allocators'!F$8:F$63,'Input-Ext Allocators'!$B$8:$B$63,$F242))*$D242</f>
        <v>2.0089809413403191E-3</v>
      </c>
      <c r="J242" s="8">
        <f ca="1">IFERROR(INDEX(J$278:J$314,MATCH($F242,$B$278:$B$314,0))/INDEX($D$278:$D$314,MATCH($F242,$B$278:$B$314,0)),SUMIFS('Input-Ext Allocators'!G$8:G$63,'Input-Ext Allocators'!$B$8:$B$63,$F242))*$D242</f>
        <v>5.9411383423824418E-2</v>
      </c>
      <c r="K242" s="8">
        <f ca="1">IFERROR(INDEX(K$278:K$314,MATCH($F242,$B$278:$B$314,0))/INDEX($D$278:$D$314,MATCH($F242,$B$278:$B$314,0)),SUMIFS('Input-Ext Allocators'!H$8:H$63,'Input-Ext Allocators'!$B$8:$B$63,$F242))*$D242</f>
        <v>6.4287390122890212E-2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1322.0759020368391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INT_DISTPT_SUBTOTAL</v>
      </c>
      <c r="G243" s="8">
        <f ca="1">IFERROR(INDEX(G$278:G$314,MATCH($F243,$B$278:$B$314,0))/INDEX($D$278:$D$314,MATCH($F243,$B$278:$B$314,0)),SUMIFS('Input-Ext Allocators'!D$8:D$63,'Input-Ext Allocators'!$B$8:$B$63,$F243))*$D243</f>
        <v>1188.8950548856828</v>
      </c>
      <c r="H243" s="8">
        <f ca="1">IFERROR(INDEX(H$278:H$314,MATCH($F243,$B$278:$B$314,0))/INDEX($D$278:$D$314,MATCH($F243,$B$278:$B$314,0)),SUMIFS('Input-Ext Allocators'!E$8:E$63,'Input-Ext Allocators'!$B$8:$B$63,$F243))*$D243</f>
        <v>131.99754222069984</v>
      </c>
      <c r="I243" s="8">
        <f ca="1">IFERROR(INDEX(I$278:I$314,MATCH($F243,$B$278:$B$314,0))/INDEX($D$278:$D$314,MATCH($F243,$B$278:$B$314,0)),SUMIFS('Input-Ext Allocators'!F$8:F$63,'Input-Ext Allocators'!$B$8:$B$63,$F243))*$D243</f>
        <v>1.8910822667722038E-2</v>
      </c>
      <c r="J243" s="8">
        <f ca="1">IFERROR(INDEX(J$278:J$314,MATCH($F243,$B$278:$B$314,0))/INDEX($D$278:$D$314,MATCH($F243,$B$278:$B$314,0)),SUMIFS('Input-Ext Allocators'!G$8:G$63,'Input-Ext Allocators'!$B$8:$B$63,$F243))*$D243</f>
        <v>0.55924778242167572</v>
      </c>
      <c r="K243" s="8">
        <f ca="1">IFERROR(INDEX(K$278:K$314,MATCH($F243,$B$278:$B$314,0))/INDEX($D$278:$D$314,MATCH($F243,$B$278:$B$314,0)),SUMIFS('Input-Ext Allocators'!H$8:H$63,'Input-Ext Allocators'!$B$8:$B$63,$F243))*$D243</f>
        <v>0.60514632536710522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82867.380418458997</v>
      </c>
      <c r="E244" s="8">
        <f t="shared" ca="1" si="51"/>
        <v>0</v>
      </c>
      <c r="G244" s="77">
        <f t="shared" ref="G244:K244" ca="1" si="52">SUBTOTAL(9,G236:G243)</f>
        <v>74519.638879320046</v>
      </c>
      <c r="H244" s="77">
        <f t="shared" ca="1" si="52"/>
        <v>8273.5722878334</v>
      </c>
      <c r="I244" s="77">
        <f t="shared" ca="1" si="52"/>
        <v>1.1853255426695415</v>
      </c>
      <c r="J244" s="77">
        <f t="shared" ca="1" si="52"/>
        <v>35.053508397451488</v>
      </c>
      <c r="K244" s="77">
        <f t="shared" ca="1" si="52"/>
        <v>37.930417365425328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4127442.7644546241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3711608.5509815617</v>
      </c>
      <c r="H246" s="77">
        <f t="shared" ca="1" si="53"/>
        <v>412082.80276849773</v>
      </c>
      <c r="I246" s="77">
        <f t="shared" ca="1" si="53"/>
        <v>59.037650826432348</v>
      </c>
      <c r="J246" s="77">
        <f t="shared" ca="1" si="53"/>
        <v>1803.1682272920484</v>
      </c>
      <c r="K246" s="77">
        <f t="shared" ca="1" si="53"/>
        <v>1889.2048264458351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4127442.7644546241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3711608.5509815617</v>
      </c>
      <c r="H248" s="8">
        <f t="shared" ca="1" si="54"/>
        <v>412082.80276849773</v>
      </c>
      <c r="I248" s="8">
        <f t="shared" ca="1" si="54"/>
        <v>59.037650826432348</v>
      </c>
      <c r="J248" s="8">
        <f t="shared" ca="1" si="54"/>
        <v>1803.1682272920484</v>
      </c>
      <c r="K248" s="8">
        <f t="shared" ca="1" si="54"/>
        <v>1889.2048264458351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942882.55810373113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INT_DISTPT_SUBTOTAL</v>
      </c>
      <c r="G252" s="8">
        <f ca="1">IFERROR(INDEX(G$278:G$314,MATCH($F252,$B$278:$B$314,0))/INDEX($D$278:$D$314,MATCH($F252,$B$278:$B$314,0)),SUMIFS('Input-Ext Allocators'!D$8:D$63,'Input-Ext Allocators'!$B$8:$B$63,$F252))*$D252</f>
        <v>847900.19161566452</v>
      </c>
      <c r="H252" s="8">
        <f ca="1">IFERROR(INDEX(H$278:H$314,MATCH($F252,$B$278:$B$314,0))/INDEX($D$278:$D$314,MATCH($F252,$B$278:$B$314,0)),SUMIFS('Input-Ext Allocators'!E$8:E$63,'Input-Ext Allocators'!$B$8:$B$63,$F252))*$D252</f>
        <v>94138.453080276129</v>
      </c>
      <c r="I252" s="8">
        <f ca="1">IFERROR(INDEX(I$278:I$314,MATCH($F252,$B$278:$B$314,0))/INDEX($D$278:$D$314,MATCH($F252,$B$278:$B$314,0)),SUMIFS('Input-Ext Allocators'!F$8:F$63,'Input-Ext Allocators'!$B$8:$B$63,$F252))*$D252</f>
        <v>13.48688439545503</v>
      </c>
      <c r="J252" s="8">
        <f ca="1">IFERROR(INDEX(J$278:J$314,MATCH($F252,$B$278:$B$314,0))/INDEX($D$278:$D$314,MATCH($F252,$B$278:$B$314,0)),SUMIFS('Input-Ext Allocators'!G$8:G$63,'Input-Ext Allocators'!$B$8:$B$63,$F252))*$D252</f>
        <v>398.8462227404666</v>
      </c>
      <c r="K252" s="8">
        <f ca="1">IFERROR(INDEX(K$278:K$314,MATCH($F252,$B$278:$B$314,0))/INDEX($D$278:$D$314,MATCH($F252,$B$278:$B$314,0)),SUMIFS('Input-Ext Allocators'!H$8:H$63,'Input-Ext Allocators'!$B$8:$B$63,$F252))*$D252</f>
        <v>431.58030065456097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93182.927813156639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INT_LABOR</v>
      </c>
      <c r="G253" s="8">
        <f ca="1">IFERROR(INDEX(G$278:G$314,MATCH($F253,$B$278:$B$314,0))/INDEX($D$278:$D$314,MATCH($F253,$B$278:$B$314,0)),SUMIFS('Input-Ext Allocators'!D$8:D$63,'Input-Ext Allocators'!$B$8:$B$63,$F253))*$D253</f>
        <v>78842.507019755212</v>
      </c>
      <c r="H253" s="8">
        <f ca="1">IFERROR(INDEX(H$278:H$314,MATCH($F253,$B$278:$B$314,0))/INDEX($D$278:$D$314,MATCH($F253,$B$278:$B$314,0)),SUMIFS('Input-Ext Allocators'!E$8:E$63,'Input-Ext Allocators'!$B$8:$B$63,$F253))*$D253</f>
        <v>10802.861207917093</v>
      </c>
      <c r="I253" s="8">
        <f ca="1">IFERROR(INDEX(I$278:I$314,MATCH($F253,$B$278:$B$314,0))/INDEX($D$278:$D$314,MATCH($F253,$B$278:$B$314,0)),SUMIFS('Input-Ext Allocators'!F$8:F$63,'Input-Ext Allocators'!$B$8:$B$63,$F253))*$D253</f>
        <v>5.3463991841720642</v>
      </c>
      <c r="J253" s="8">
        <f ca="1">IFERROR(INDEX(J$278:J$314,MATCH($F253,$B$278:$B$314,0))/INDEX($D$278:$D$314,MATCH($F253,$B$278:$B$314,0)),SUMIFS('Input-Ext Allocators'!G$8:G$63,'Input-Ext Allocators'!$B$8:$B$63,$F253))*$D253</f>
        <v>0</v>
      </c>
      <c r="K253" s="8">
        <f ca="1">IFERROR(INDEX(K$278:K$314,MATCH($F253,$B$278:$B$314,0))/INDEX($D$278:$D$314,MATCH($F253,$B$278:$B$314,0)),SUMIFS('Input-Ext Allocators'!H$8:H$63,'Input-Ext Allocators'!$B$8:$B$63,$F253))*$D253</f>
        <v>3532.2131863001546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20166.373999925203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INT_LABOR</v>
      </c>
      <c r="G254" s="8">
        <f ca="1">IFERROR(INDEX(G$278:G$314,MATCH($F254,$B$278:$B$314,0))/INDEX($D$278:$D$314,MATCH($F254,$B$278:$B$314,0)),SUMIFS('Input-Ext Allocators'!D$8:D$63,'Input-Ext Allocators'!$B$8:$B$63,$F254))*$D254</f>
        <v>17062.86248957743</v>
      </c>
      <c r="H254" s="8">
        <f ca="1">IFERROR(INDEX(H$278:H$314,MATCH($F254,$B$278:$B$314,0))/INDEX($D$278:$D$314,MATCH($F254,$B$278:$B$314,0)),SUMIFS('Input-Ext Allocators'!E$8:E$63,'Input-Ext Allocators'!$B$8:$B$63,$F254))*$D254</f>
        <v>2337.9233138602949</v>
      </c>
      <c r="I254" s="8">
        <f ca="1">IFERROR(INDEX(I$278:I$314,MATCH($F254,$B$278:$B$314,0))/INDEX($D$278:$D$314,MATCH($F254,$B$278:$B$314,0)),SUMIFS('Input-Ext Allocators'!F$8:F$63,'Input-Ext Allocators'!$B$8:$B$63,$F254))*$D254</f>
        <v>1.157051919608024</v>
      </c>
      <c r="J254" s="8">
        <f ca="1">IFERROR(INDEX(J$278:J$314,MATCH($F254,$B$278:$B$314,0))/INDEX($D$278:$D$314,MATCH($F254,$B$278:$B$314,0)),SUMIFS('Input-Ext Allocators'!G$8:G$63,'Input-Ext Allocators'!$B$8:$B$63,$F254))*$D254</f>
        <v>0</v>
      </c>
      <c r="K254" s="8">
        <f ca="1">IFERROR(INDEX(K$278:K$314,MATCH($F254,$B$278:$B$314,0))/INDEX($D$278:$D$314,MATCH($F254,$B$278:$B$314,0)),SUMIFS('Input-Ext Allocators'!H$8:H$63,'Input-Ext Allocators'!$B$8:$B$63,$F254))*$D254</f>
        <v>764.4311445678685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1056231.859916813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943805.5611249971</v>
      </c>
      <c r="H255" s="77">
        <f t="shared" ca="1" si="56"/>
        <v>107279.23760205352</v>
      </c>
      <c r="I255" s="77">
        <f t="shared" ca="1" si="56"/>
        <v>19.990335499235115</v>
      </c>
      <c r="J255" s="77">
        <f t="shared" ca="1" si="56"/>
        <v>398.8462227404666</v>
      </c>
      <c r="K255" s="77">
        <f t="shared" ca="1" si="56"/>
        <v>4728.2246315225839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-650032.07510494371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INT_RATEBASE</v>
      </c>
      <c r="G258" s="8">
        <f ca="1">IFERROR(INDEX(G$278:G$314,MATCH($F258,$B$278:$B$314,0))/INDEX($D$278:$D$314,MATCH($F258,$B$278:$B$314,0)),SUMIFS('Input-Ext Allocators'!D$8:D$63,'Input-Ext Allocators'!$B$8:$B$63,$F258))*$D258</f>
        <v>-584519.02981514239</v>
      </c>
      <c r="H258" s="8">
        <f ca="1">IFERROR(INDEX(H$278:H$314,MATCH($F258,$B$278:$B$314,0))/INDEX($D$278:$D$314,MATCH($F258,$B$278:$B$314,0)),SUMIFS('Input-Ext Allocators'!E$8:E$63,'Input-Ext Allocators'!$B$8:$B$63,$F258))*$D258</f>
        <v>-64896.455746672735</v>
      </c>
      <c r="I258" s="8">
        <f ca="1">IFERROR(INDEX(I$278:I$314,MATCH($F258,$B$278:$B$314,0))/INDEX($D$278:$D$314,MATCH($F258,$B$278:$B$314,0)),SUMIFS('Input-Ext Allocators'!F$8:F$63,'Input-Ext Allocators'!$B$8:$B$63,$F258))*$D258</f>
        <v>-9.2974864966579815</v>
      </c>
      <c r="J258" s="8">
        <f ca="1">IFERROR(INDEX(J$278:J$314,MATCH($F258,$B$278:$B$314,0))/INDEX($D$278:$D$314,MATCH($F258,$B$278:$B$314,0)),SUMIFS('Input-Ext Allocators'!G$8:G$63,'Input-Ext Allocators'!$B$8:$B$63,$F258))*$D258</f>
        <v>-309.77248873937793</v>
      </c>
      <c r="K258" s="8">
        <f ca="1">IFERROR(INDEX(K$278:K$314,MATCH($F258,$B$278:$B$314,0))/INDEX($D$278:$D$314,MATCH($F258,$B$278:$B$314,0)),SUMIFS('Input-Ext Allocators'!H$8:H$63,'Input-Ext Allocators'!$B$8:$B$63,$F258))*$D258</f>
        <v>-297.51956789305541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-188521.83491752442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8">
        <f ca="1">IFERROR(INDEX(G$278:G$314,MATCH($F259,$B$278:$B$314,0))/INDEX($D$278:$D$314,MATCH($F259,$B$278:$B$314,0)),SUMIFS('Input-Ext Allocators'!D$8:D$63,'Input-Ext Allocators'!$B$8:$B$63,$F259))*$D259</f>
        <v>-169521.78863969378</v>
      </c>
      <c r="H259" s="8">
        <f ca="1">IFERROR(INDEX(H$278:H$314,MATCH($F259,$B$278:$B$314,0))/INDEX($D$278:$D$314,MATCH($F259,$B$278:$B$314,0)),SUMIFS('Input-Ext Allocators'!E$8:E$63,'Input-Ext Allocators'!$B$8:$B$63,$F259))*$D259</f>
        <v>-18821.223421984982</v>
      </c>
      <c r="I259" s="8">
        <f ca="1">IFERROR(INDEX(I$278:I$314,MATCH($F259,$B$278:$B$314,0))/INDEX($D$278:$D$314,MATCH($F259,$B$278:$B$314,0)),SUMIFS('Input-Ext Allocators'!F$8:F$63,'Input-Ext Allocators'!$B$8:$B$63,$F259))*$D259</f>
        <v>-2.6964503469892511</v>
      </c>
      <c r="J259" s="8">
        <f ca="1">IFERROR(INDEX(J$278:J$314,MATCH($F259,$B$278:$B$314,0))/INDEX($D$278:$D$314,MATCH($F259,$B$278:$B$314,0)),SUMIFS('Input-Ext Allocators'!G$8:G$63,'Input-Ext Allocators'!$B$8:$B$63,$F259))*$D259</f>
        <v>-89.839994395180511</v>
      </c>
      <c r="K259" s="8">
        <f ca="1">IFERROR(INDEX(K$278:K$314,MATCH($F259,$B$278:$B$314,0))/INDEX($D$278:$D$314,MATCH($F259,$B$278:$B$314,0)),SUMIFS('Input-Ext Allocators'!H$8:H$63,'Input-Ext Allocators'!$B$8:$B$63,$F259))*$D259</f>
        <v>-86.286411103656036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848465.2712410473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INT_RATEBASE</v>
      </c>
      <c r="G260" s="8">
        <f ca="1">IFERROR(INDEX(G$278:G$314,MATCH($F260,$B$278:$B$314,0))/INDEX($D$278:$D$314,MATCH($F260,$B$278:$B$314,0)),SUMIFS('Input-Ext Allocators'!D$8:D$63,'Input-Ext Allocators'!$B$8:$B$63,$F260))*$D260</f>
        <v>762953.26980225008</v>
      </c>
      <c r="H260" s="8">
        <f ca="1">IFERROR(INDEX(H$278:H$314,MATCH($F260,$B$278:$B$314,0))/INDEX($D$278:$D$314,MATCH($F260,$B$278:$B$314,0)),SUMIFS('Input-Ext Allocators'!E$8:E$63,'Input-Ext Allocators'!$B$8:$B$63,$F260))*$D260</f>
        <v>84707.187593464245</v>
      </c>
      <c r="I260" s="8">
        <f ca="1">IFERROR(INDEX(I$278:I$314,MATCH($F260,$B$278:$B$314,0))/INDEX($D$278:$D$314,MATCH($F260,$B$278:$B$314,0)),SUMIFS('Input-Ext Allocators'!F$8:F$63,'Input-Ext Allocators'!$B$8:$B$63,$F260))*$D260</f>
        <v>12.135700228290002</v>
      </c>
      <c r="J260" s="8">
        <f ca="1">IFERROR(INDEX(J$278:J$314,MATCH($F260,$B$278:$B$314,0))/INDEX($D$278:$D$314,MATCH($F260,$B$278:$B$314,0)),SUMIFS('Input-Ext Allocators'!G$8:G$63,'Input-Ext Allocators'!$B$8:$B$63,$F260))*$D260</f>
        <v>404.33573780007401</v>
      </c>
      <c r="K260" s="8">
        <f ca="1">IFERROR(INDEX(K$278:K$314,MATCH($F260,$B$278:$B$314,0))/INDEX($D$278:$D$314,MATCH($F260,$B$278:$B$314,0)),SUMIFS('Input-Ext Allocators'!H$8:H$63,'Input-Ext Allocators'!$B$8:$B$63,$F260))*$D260</f>
        <v>388.34240730528006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259376.52562257045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8">
        <f ca="1">IFERROR(INDEX(G$278:G$314,MATCH($F261,$B$278:$B$314,0))/INDEX($D$278:$D$314,MATCH($F261,$B$278:$B$314,0)),SUMIFS('Input-Ext Allocators'!D$8:D$63,'Input-Ext Allocators'!$B$8:$B$63,$F261))*$D261</f>
        <v>233235.43701939742</v>
      </c>
      <c r="H261" s="8">
        <f ca="1">IFERROR(INDEX(H$278:H$314,MATCH($F261,$B$278:$B$314,0))/INDEX($D$278:$D$314,MATCH($F261,$B$278:$B$314,0)),SUMIFS('Input-Ext Allocators'!E$8:E$63,'Input-Ext Allocators'!$B$8:$B$63,$F261))*$D261</f>
        <v>25895.056354062755</v>
      </c>
      <c r="I261" s="8">
        <f ca="1">IFERROR(INDEX(I$278:I$314,MATCH($F261,$B$278:$B$314,0))/INDEX($D$278:$D$314,MATCH($F261,$B$278:$B$314,0)),SUMIFS('Input-Ext Allocators'!F$8:F$63,'Input-Ext Allocators'!$B$8:$B$63,$F261))*$D261</f>
        <v>3.7098934604674421</v>
      </c>
      <c r="J261" s="8">
        <f ca="1">IFERROR(INDEX(J$278:J$314,MATCH($F261,$B$278:$B$314,0))/INDEX($D$278:$D$314,MATCH($F261,$B$278:$B$314,0)),SUMIFS('Input-Ext Allocators'!G$8:G$63,'Input-Ext Allocators'!$B$8:$B$63,$F261))*$D261</f>
        <v>123.60576491506981</v>
      </c>
      <c r="K261" s="8">
        <f ca="1">IFERROR(INDEX(K$278:K$314,MATCH($F261,$B$278:$B$314,0))/INDEX($D$278:$D$314,MATCH($F261,$B$278:$B$314,0)),SUMIFS('Input-Ext Allocators'!H$8:H$63,'Input-Ext Allocators'!$B$8:$B$63,$F261))*$D261</f>
        <v>118.71659073495815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269287.88684114965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242147.88836681136</v>
      </c>
      <c r="H262" s="77">
        <f t="shared" ca="1" si="58"/>
        <v>26884.56477886928</v>
      </c>
      <c r="I262" s="77">
        <f t="shared" ca="1" si="58"/>
        <v>3.8516568451102104</v>
      </c>
      <c r="J262" s="77">
        <f t="shared" ca="1" si="58"/>
        <v>128.3290195805854</v>
      </c>
      <c r="K262" s="77">
        <f t="shared" ca="1" si="58"/>
        <v>123.25301904352673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1325519.7467579625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1185953.4494918084</v>
      </c>
      <c r="H264" s="8">
        <f t="shared" ca="1" si="59"/>
        <v>134163.8023809228</v>
      </c>
      <c r="I264" s="8">
        <f t="shared" ca="1" si="59"/>
        <v>23.841992344345325</v>
      </c>
      <c r="J264" s="8">
        <f t="shared" ca="1" si="59"/>
        <v>527.175242321052</v>
      </c>
      <c r="K264" s="8">
        <f t="shared" ca="1" si="59"/>
        <v>4851.4776505661102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11656287.800891539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10210139.562961029</v>
      </c>
      <c r="H267" s="34">
        <f t="shared" ca="1" si="61"/>
        <v>1246250.6254549581</v>
      </c>
      <c r="I267" s="34">
        <f t="shared" ca="1" si="61"/>
        <v>387.38629160548908</v>
      </c>
      <c r="J267" s="34">
        <f t="shared" ca="1" si="61"/>
        <v>2330.3434696131003</v>
      </c>
      <c r="K267" s="34">
        <f t="shared" ca="1" si="61"/>
        <v>197179.8827143338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7725888.4499879116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INT_RATEBASE</v>
      </c>
      <c r="G268" s="8">
        <f ca="1">IFERROR(INDEX(G$278:G$314,MATCH($F268,$B$278:$B$314,0))/INDEX($D$278:$D$314,MATCH($F268,$B$278:$B$314,0)),SUMIFS('Input-Ext Allocators'!D$8:D$63,'Input-Ext Allocators'!$B$8:$B$63,$F268))*$D268</f>
        <v>6947239.9812238179</v>
      </c>
      <c r="H268" s="8">
        <f ca="1">IFERROR(INDEX(H$278:H$314,MATCH($F268,$B$278:$B$314,0))/INDEX($D$278:$D$314,MATCH($F268,$B$278:$B$314,0)),SUMIFS('Input-Ext Allocators'!E$8:E$63,'Input-Ext Allocators'!$B$8:$B$63,$F268))*$D268</f>
        <v>771320.05804086721</v>
      </c>
      <c r="I268" s="8">
        <f ca="1">IFERROR(INDEX(I$278:I$314,MATCH($F268,$B$278:$B$314,0))/INDEX($D$278:$D$314,MATCH($F268,$B$278:$B$314,0)),SUMIFS('Input-Ext Allocators'!F$8:F$63,'Input-Ext Allocators'!$B$8:$B$63,$F268))*$D268</f>
        <v>110.50430630957979</v>
      </c>
      <c r="J268" s="8">
        <f ca="1">IFERROR(INDEX(J$278:J$314,MATCH($F268,$B$278:$B$314,0))/INDEX($D$278:$D$314,MATCH($F268,$B$278:$B$314,0)),SUMIFS('Input-Ext Allocators'!G$8:G$63,'Input-Ext Allocators'!$B$8:$B$63,$F268))*$D268</f>
        <v>3681.7686150167156</v>
      </c>
      <c r="K268" s="8">
        <f ca="1">IFERROR(INDEX(K$278:K$314,MATCH($F268,$B$278:$B$314,0))/INDEX($D$278:$D$314,MATCH($F268,$B$278:$B$314,0)),SUMIFS('Input-Ext Allocators'!H$8:H$63,'Input-Ext Allocators'!$B$8:$B$63,$F268))*$D268</f>
        <v>3536.1378019065532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1107892.564110361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INT_RATEBASE</v>
      </c>
      <c r="G270" s="8">
        <f ca="1">IFERROR(INDEX(G$278:G$314,MATCH($F270,$B$278:$B$314,0))/INDEX($D$278:$D$314,MATCH($F270,$B$278:$B$314,0)),SUMIFS('Input-Ext Allocators'!D$8:D$63,'Input-Ext Allocators'!$B$8:$B$63,$F270))*$D270</f>
        <v>996234.3575255886</v>
      </c>
      <c r="H270" s="8">
        <f ca="1">IFERROR(INDEX(H$278:H$314,MATCH($F270,$B$278:$B$314,0))/INDEX($D$278:$D$314,MATCH($F270,$B$278:$B$314,0)),SUMIFS('Input-Ext Allocators'!E$8:E$63,'Input-Ext Allocators'!$B$8:$B$63,$F270))*$D270</f>
        <v>110607.312334931</v>
      </c>
      <c r="I270" s="8">
        <f ca="1">IFERROR(INDEX(I$278:I$314,MATCH($F270,$B$278:$B$314,0))/INDEX($D$278:$D$314,MATCH($F270,$B$278:$B$314,0)),SUMIFS('Input-Ext Allocators'!F$8:F$63,'Input-Ext Allocators'!$B$8:$B$63,$F270))*$D270</f>
        <v>15.846319818758017</v>
      </c>
      <c r="J270" s="8">
        <f ca="1">IFERROR(INDEX(J$278:J$314,MATCH($F270,$B$278:$B$314,0))/INDEX($D$278:$D$314,MATCH($F270,$B$278:$B$314,0)),SUMIFS('Input-Ext Allocators'!G$8:G$63,'Input-Ext Allocators'!$B$8:$B$63,$F270))*$D270</f>
        <v>527.96569582341101</v>
      </c>
      <c r="K270" s="8">
        <f ca="1">IFERROR(INDEX(K$278:K$314,MATCH($F270,$B$278:$B$314,0))/INDEX($D$278:$D$314,MATCH($F270,$B$278:$B$314,0)),SUMIFS('Input-Ext Allocators'!H$8:H$63,'Input-Ext Allocators'!$B$8:$B$63,$F270))*$D270</f>
        <v>507.08223420025655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277667.01120325335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INT_RATEBASE</v>
      </c>
      <c r="G271" s="8">
        <f ca="1">IFERROR(INDEX(G$278:G$314,MATCH($F271,$B$278:$B$314,0))/INDEX($D$278:$D$314,MATCH($F271,$B$278:$B$314,0)),SUMIFS('Input-Ext Allocators'!D$8:D$63,'Input-Ext Allocators'!$B$8:$B$63,$F271))*$D271</f>
        <v>249682.52831830387</v>
      </c>
      <c r="H271" s="8">
        <f ca="1">IFERROR(INDEX(H$278:H$314,MATCH($F271,$B$278:$B$314,0))/INDEX($D$278:$D$314,MATCH($F271,$B$278:$B$314,0)),SUMIFS('Input-Ext Allocators'!E$8:E$63,'Input-Ext Allocators'!$B$8:$B$63,$F271))*$D271</f>
        <v>27721.101150206563</v>
      </c>
      <c r="I271" s="8">
        <f ca="1">IFERROR(INDEX(I$278:I$314,MATCH($F271,$B$278:$B$314,0))/INDEX($D$278:$D$314,MATCH($F271,$B$278:$B$314,0)),SUMIFS('Input-Ext Allocators'!F$8:F$63,'Input-Ext Allocators'!$B$8:$B$63,$F271))*$D271</f>
        <v>3.9715044627803082</v>
      </c>
      <c r="J271" s="8">
        <f ca="1">IFERROR(INDEX(J$278:J$314,MATCH($F271,$B$278:$B$314,0))/INDEX($D$278:$D$314,MATCH($F271,$B$278:$B$314,0)),SUMIFS('Input-Ext Allocators'!G$8:G$63,'Input-Ext Allocators'!$B$8:$B$63,$F271))*$D271</f>
        <v>132.32208747140692</v>
      </c>
      <c r="K271" s="8">
        <f ca="1">IFERROR(INDEX(K$278:K$314,MATCH($F271,$B$278:$B$314,0))/INDEX($D$278:$D$314,MATCH($F271,$B$278:$B$314,0)),SUMIFS('Input-Ext Allocators'!H$8:H$63,'Input-Ext Allocators'!$B$8:$B$63,$F271))*$D271</f>
        <v>127.08814280896986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0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-</v>
      </c>
      <c r="G272" s="8">
        <f ca="1">IFERROR(INDEX(G$278:G$314,MATCH($F272,$B$278:$B$314,0))/INDEX($D$278:$D$314,MATCH($F272,$B$278:$B$314,0)),SUMIFS('Input-Ext Allocators'!D$8:D$63,'Input-Ext Allocators'!$B$8:$B$63,$F272))*$D272</f>
        <v>0</v>
      </c>
      <c r="H272" s="8">
        <f ca="1">IFERROR(INDEX(H$278:H$314,MATCH($F272,$B$278:$B$314,0))/INDEX($D$278:$D$314,MATCH($F272,$B$278:$B$314,0)),SUMIFS('Input-Ext Allocators'!E$8:E$63,'Input-Ext Allocators'!$B$8:$B$63,$F272))*$D272</f>
        <v>0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12859.61500284314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INT_RATEBASE</v>
      </c>
      <c r="G273" s="8">
        <f ca="1">IFERROR(INDEX(G$278:G$314,MATCH($F273,$B$278:$B$314,0))/INDEX($D$278:$D$314,MATCH($F273,$B$278:$B$314,0)),SUMIFS('Input-Ext Allocators'!D$8:D$63,'Input-Ext Allocators'!$B$8:$B$63,$F273))*$D273</f>
        <v>11563.567357879376</v>
      </c>
      <c r="H273" s="8">
        <f ca="1">IFERROR(INDEX(H$278:H$314,MATCH($F273,$B$278:$B$314,0))/INDEX($D$278:$D$314,MATCH($F273,$B$278:$B$314,0)),SUMIFS('Input-Ext Allocators'!E$8:E$63,'Input-Ext Allocators'!$B$8:$B$63,$F273))*$D273</f>
        <v>1283.8496251381546</v>
      </c>
      <c r="I273" s="8">
        <f ca="1">IFERROR(INDEX(I$278:I$314,MATCH($F273,$B$278:$B$314,0))/INDEX($D$278:$D$314,MATCH($F273,$B$278:$B$314,0)),SUMIFS('Input-Ext Allocators'!F$8:F$63,'Input-Ext Allocators'!$B$8:$B$63,$F273))*$D273</f>
        <v>0.18393261105131145</v>
      </c>
      <c r="J273" s="8">
        <f ca="1">IFERROR(INDEX(J$278:J$314,MATCH($F273,$B$278:$B$314,0))/INDEX($D$278:$D$314,MATCH($F273,$B$278:$B$314,0)),SUMIFS('Input-Ext Allocators'!G$8:G$63,'Input-Ext Allocators'!$B$8:$B$63,$F273))*$D273</f>
        <v>6.1282436609267954</v>
      </c>
      <c r="K273" s="8">
        <f ca="1">IFERROR(INDEX(K$278:K$314,MATCH($F273,$B$278:$B$314,0))/INDEX($D$278:$D$314,MATCH($F273,$B$278:$B$314,0)),SUMIFS('Input-Ext Allocators'!H$8:H$63,'Input-Ext Allocators'!$B$8:$B$63,$F273))*$D273</f>
        <v>5.8858435536419664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20780595.441195909</v>
      </c>
      <c r="E274" s="8">
        <f t="shared" ca="1" si="60"/>
        <v>0</v>
      </c>
      <c r="G274" s="78">
        <f t="shared" ref="G274:K274" ca="1" si="64">SUM(G267:G273)</f>
        <v>18414859.997386619</v>
      </c>
      <c r="H274" s="78">
        <f t="shared" ca="1" si="64"/>
        <v>2157182.946606101</v>
      </c>
      <c r="I274" s="78">
        <f t="shared" ca="1" si="64"/>
        <v>517.89235480765853</v>
      </c>
      <c r="J274" s="78">
        <f t="shared" ca="1" si="64"/>
        <v>6678.5281115855614</v>
      </c>
      <c r="K274" s="78">
        <f t="shared" ca="1" si="64"/>
        <v>201356.07673680322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119348179.72270434</v>
      </c>
      <c r="E279" s="8">
        <f t="shared" ca="1" si="65"/>
        <v>0</v>
      </c>
      <c r="G279" s="28">
        <f ca="1">SUM(G$27:G$28)</f>
        <v>107370921.30101439</v>
      </c>
      <c r="H279" s="28">
        <f ca="1">SUM(H$27:H$28)</f>
        <v>11920898.871152971</v>
      </c>
      <c r="I279" s="28">
        <f ca="1">SUM(I$27:I$28)</f>
        <v>1707.8651677869584</v>
      </c>
      <c r="J279" s="28">
        <f ca="1">SUM(J$27:J$28)</f>
        <v>0</v>
      </c>
      <c r="K279" s="28">
        <f ca="1">SUM(K$27:K$28)</f>
        <v>54651.685369182669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119348179.72270434</v>
      </c>
      <c r="E280" s="8">
        <f t="shared" ca="1" si="65"/>
        <v>0</v>
      </c>
      <c r="G280" s="28">
        <f ca="1">SUM(G$27:G$28,G$33:G$33)</f>
        <v>107370921.30101439</v>
      </c>
      <c r="H280" s="28">
        <f ca="1">SUM(H$27:H$28,H$33:H$33)</f>
        <v>11920898.871152971</v>
      </c>
      <c r="I280" s="28">
        <f ca="1">SUM(I$27:I$28,I$33:I$33)</f>
        <v>1707.8651677869584</v>
      </c>
      <c r="J280" s="28">
        <f ca="1">SUM(J$27:J$28,J$33:J$33)</f>
        <v>0</v>
      </c>
      <c r="K280" s="28">
        <f ca="1">SUM(K$27:K$28,K$33:K$33)</f>
        <v>54651.685369182669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130148777.00451408</v>
      </c>
      <c r="E281" s="8">
        <f t="shared" ca="1" si="65"/>
        <v>0</v>
      </c>
      <c r="G281" s="28">
        <f ca="1">SUM(G$18:G$23,G$26:G$40)</f>
        <v>117038089.22142708</v>
      </c>
      <c r="H281" s="28">
        <f ca="1">SUM(H$18:H$23,H$26:H$40)</f>
        <v>12994200.00104283</v>
      </c>
      <c r="I281" s="28">
        <f ca="1">SUM(I$18:I$23,I$26:I$40)</f>
        <v>1861.6332379717519</v>
      </c>
      <c r="J281" s="28">
        <f ca="1">SUM(J$18:J$23,J$26:J$40)</f>
        <v>55053.885191108748</v>
      </c>
      <c r="K281" s="28">
        <f ca="1">SUM(K$18:K$23,K$26:K$40)</f>
        <v>59572.263615096061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0</v>
      </c>
      <c r="E282" s="8">
        <f t="shared" ca="1" si="65"/>
        <v>0</v>
      </c>
      <c r="G282" s="28">
        <f ca="1">SUM(G$39:G$40)</f>
        <v>0</v>
      </c>
      <c r="H282" s="28">
        <f ca="1">SUM(H$39:H$40)</f>
        <v>0</v>
      </c>
      <c r="I282" s="28">
        <f ca="1">SUM(I$39:I$40)</f>
        <v>0</v>
      </c>
      <c r="J282" s="28">
        <f ca="1">SUM(J$39:J$40)</f>
        <v>0</v>
      </c>
      <c r="K282" s="28">
        <f ca="1">SUM(K$39:K$40)</f>
        <v>0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1477005.079280416</v>
      </c>
      <c r="E283" s="8">
        <f t="shared" ca="1" si="65"/>
        <v>0</v>
      </c>
      <c r="G283" s="28">
        <f ca="1">SUM(G$135:G$140)</f>
        <v>1227993.1243332243</v>
      </c>
      <c r="H283" s="28">
        <f ca="1">SUM(H$135:H$140)</f>
        <v>177738.6302723054</v>
      </c>
      <c r="I283" s="28">
        <f ca="1">SUM(I$135:I$140)</f>
        <v>102.20449140330498</v>
      </c>
      <c r="J283" s="28">
        <f ca="1">SUM(J$135:J$140)</f>
        <v>0</v>
      </c>
      <c r="K283" s="28">
        <f ca="1">SUM(K$135:K$140)</f>
        <v>71171.120183483188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1035819.9810825714</v>
      </c>
      <c r="E284" s="8">
        <f t="shared" ca="1" si="65"/>
        <v>0</v>
      </c>
      <c r="G284" s="28">
        <f ca="1">SUM(G$147:G$152)</f>
        <v>931869.64333463984</v>
      </c>
      <c r="H284" s="28">
        <f ca="1">SUM(H$147:H$152)</f>
        <v>103461.19456446053</v>
      </c>
      <c r="I284" s="28">
        <f ca="1">SUM(I$147:I$152)</f>
        <v>14.822520711240761</v>
      </c>
      <c r="J284" s="28">
        <f ca="1">SUM(J$147:J$152)</f>
        <v>0</v>
      </c>
      <c r="K284" s="28">
        <f ca="1">SUM(K$147:K$152)</f>
        <v>474.32066275970436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1206168.6216847035</v>
      </c>
      <c r="E285" s="8">
        <f t="shared" ca="1" si="65"/>
        <v>0</v>
      </c>
      <c r="G285" s="28">
        <f ca="1">SUMPRODUCT('Input-Accounts'!$L$120:$L$178,G$120:G$178)</f>
        <v>1020544.860029154</v>
      </c>
      <c r="H285" s="28">
        <f ca="1">SUMPRODUCT('Input-Accounts'!$L$120:$L$178,H$120:H$178)</f>
        <v>139833.25614678502</v>
      </c>
      <c r="I285" s="28">
        <f ca="1">SUMPRODUCT('Input-Accounts'!$L$120:$L$178,I$120:I$178)</f>
        <v>69.204296176220225</v>
      </c>
      <c r="J285" s="28">
        <f ca="1">SUMPRODUCT('Input-Accounts'!$L$120:$L$178,J$120:J$178)</f>
        <v>0</v>
      </c>
      <c r="K285" s="28">
        <f ca="1">SUMPRODUCT('Input-Accounts'!$L$120:$L$178,K$120:K$178)</f>
        <v>45721.301212588143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2967708.7875908669</v>
      </c>
      <c r="E286" s="8">
        <f t="shared" ca="1" si="65"/>
        <v>0</v>
      </c>
      <c r="G286" s="28">
        <f ca="1">SUM(G$143,G$154,G$160:G$162,G$164,G$172,G$179)</f>
        <v>2545037.296122307</v>
      </c>
      <c r="H286" s="28">
        <f ca="1">SUM(H$143,H$154,H$160:H$162,H$164,H$172,H$179)</f>
        <v>333846.78278890916</v>
      </c>
      <c r="I286" s="28">
        <f ca="1">SUM(I$143,I$154,I$160:I$162,I$164,I$172,I$179)</f>
        <v>142.888578699785</v>
      </c>
      <c r="J286" s="28">
        <f ca="1">SUM(J$143,J$154,J$160:J$162,J$164,J$172,J$179)</f>
        <v>0</v>
      </c>
      <c r="K286" s="28">
        <f ca="1">SUM(K$143,K$154,K$160:K$162,K$164,K$172,K$179)</f>
        <v>88681.820100951794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137992502.55307177</v>
      </c>
      <c r="E287" s="8">
        <f t="shared" ca="1" si="65"/>
        <v>0</v>
      </c>
      <c r="F287" s="12"/>
      <c r="G287" s="28">
        <f ca="1">G$55</f>
        <v>124091667.99265629</v>
      </c>
      <c r="H287" s="28">
        <f ca="1">H$55</f>
        <v>13777326.365170809</v>
      </c>
      <c r="I287" s="28">
        <f ca="1">I$55</f>
        <v>1973.8289921448147</v>
      </c>
      <c r="J287" s="28">
        <f ca="1">J$55</f>
        <v>58371.838503923093</v>
      </c>
      <c r="K287" s="28">
        <f ca="1">K$55</f>
        <v>63162.527748634071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94772920.142148107</v>
      </c>
      <c r="E288" s="8">
        <f t="shared" ca="1" si="65"/>
        <v>0</v>
      </c>
      <c r="G288" s="28">
        <f ca="1">G$115</f>
        <v>85221295.157308877</v>
      </c>
      <c r="H288" s="28">
        <f ca="1">H$115</f>
        <v>9461727.8954964112</v>
      </c>
      <c r="I288" s="28">
        <f ca="1">I$115</f>
        <v>1355.5484090969064</v>
      </c>
      <c r="J288" s="28">
        <f ca="1">J$115</f>
        <v>45163.991842697702</v>
      </c>
      <c r="K288" s="28">
        <f ca="1">K$115</f>
        <v>43377.549091101006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20780595.441195909</v>
      </c>
      <c r="E289" s="8">
        <f t="shared" ca="1" si="65"/>
        <v>0</v>
      </c>
      <c r="G289" s="28">
        <f ca="1">G274</f>
        <v>18414859.997386619</v>
      </c>
      <c r="H289" s="28">
        <f ca="1">H274</f>
        <v>2157182.946606101</v>
      </c>
      <c r="I289" s="28">
        <f ca="1">I274</f>
        <v>517.89235480765853</v>
      </c>
      <c r="J289" s="28">
        <f ca="1">J274</f>
        <v>6678.5281115855614</v>
      </c>
      <c r="K289" s="28">
        <f ca="1">K274</f>
        <v>201356.07673680322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98701-4E49-4D53-849C-4FDC447443A7}">
  <sheetPr codeName="Sheet10">
    <tabColor theme="7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17.1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349</v>
      </c>
      <c r="D5" t="str">
        <f>LEFT(ADDRESS(5,MATCH($B$5,Classification!$A$6:$ABB$6,0)),3)</f>
        <v>$N$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Customer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188.38176183538144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8">
        <f ca="1">IFERROR(INDEX(G$278:G$314,MATCH($F11,$B$278:$B$314,0))/INDEX($D$278:$D$314,MATCH($F11,$B$278:$B$314,0)),SUMIFS('Input-Ext Allocators'!D$8:D$63,'Input-Ext Allocators'!$B$8:$B$63,$F11))*$D11</f>
        <v>159.56999486357645</v>
      </c>
      <c r="H11" s="8">
        <f ca="1">IFERROR(INDEX(H$278:H$314,MATCH($F11,$B$278:$B$314,0))/INDEX($D$278:$D$314,MATCH($F11,$B$278:$B$314,0)),SUMIFS('Input-Ext Allocators'!E$8:E$63,'Input-Ext Allocators'!$B$8:$B$63,$F11))*$D11</f>
        <v>24.969395459892802</v>
      </c>
      <c r="I11" s="8">
        <f ca="1">IFERROR(INDEX(I$278:I$314,MATCH($F11,$B$278:$B$314,0))/INDEX($D$278:$D$314,MATCH($F11,$B$278:$B$314,0)),SUMIFS('Input-Ext Allocators'!F$8:F$63,'Input-Ext Allocators'!$B$8:$B$63,$F11))*$D11</f>
        <v>1.3561829328286874E-2</v>
      </c>
      <c r="J11" s="8">
        <f ca="1">IFERROR(INDEX(J$278:J$314,MATCH($F11,$B$278:$B$314,0))/INDEX($D$278:$D$314,MATCH($F11,$B$278:$B$314,0)),SUMIFS('Input-Ext Allocators'!G$8:G$63,'Input-Ext Allocators'!$B$8:$B$63,$F11))*$D11</f>
        <v>0.55753992561203281</v>
      </c>
      <c r="K11" s="8">
        <f ca="1">IFERROR(INDEX(K$278:K$314,MATCH($F11,$B$278:$B$314,0))/INDEX($D$278:$D$314,MATCH($F11,$B$278:$B$314,0)),SUMIFS('Input-Ext Allocators'!H$8:H$63,'Input-Ext Allocators'!$B$8:$B$63,$F11))*$D11</f>
        <v>3.2712697569718658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24492.02537605348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8">
        <f ca="1">IFERROR(INDEX(G$278:G$314,MATCH($F12,$B$278:$B$314,0))/INDEX($D$278:$D$314,MATCH($F12,$B$278:$B$314,0)),SUMIFS('Input-Ext Allocators'!D$8:D$63,'Input-Ext Allocators'!$B$8:$B$63,$F12))*$D12</f>
        <v>20746.129165468981</v>
      </c>
      <c r="H12" s="8">
        <f ca="1">IFERROR(INDEX(H$278:H$314,MATCH($F12,$B$278:$B$314,0))/INDEX($D$278:$D$314,MATCH($F12,$B$278:$B$314,0)),SUMIFS('Input-Ext Allocators'!E$8:E$63,'Input-Ext Allocators'!$B$8:$B$63,$F12))*$D12</f>
        <v>3246.3390365932387</v>
      </c>
      <c r="I12" s="8">
        <f ca="1">IFERROR(INDEX(I$278:I$314,MATCH($F12,$B$278:$B$314,0))/INDEX($D$278:$D$314,MATCH($F12,$B$278:$B$314,0)),SUMIFS('Input-Ext Allocators'!F$8:F$63,'Input-Ext Allocators'!$B$8:$B$63,$F12))*$D12</f>
        <v>1.763210327889202</v>
      </c>
      <c r="J12" s="8">
        <f ca="1">IFERROR(INDEX(J$278:J$314,MATCH($F12,$B$278:$B$314,0))/INDEX($D$278:$D$314,MATCH($F12,$B$278:$B$314,0)),SUMIFS('Input-Ext Allocators'!G$8:G$63,'Input-Ext Allocators'!$B$8:$B$63,$F12))*$D12</f>
        <v>72.487282596845162</v>
      </c>
      <c r="K12" s="8">
        <f ca="1">IFERROR(INDEX(K$278:K$314,MATCH($F12,$B$278:$B$314,0))/INDEX($D$278:$D$314,MATCH($F12,$B$278:$B$314,0)),SUMIFS('Input-Ext Allocators'!H$8:H$63,'Input-Ext Allocators'!$B$8:$B$63,$F12))*$D12</f>
        <v>425.30668106652814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6507137.1259877523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8">
        <f ca="1">IFERROR(INDEX(G$278:G$314,MATCH($F13,$B$278:$B$314,0))/INDEX($D$278:$D$314,MATCH($F13,$B$278:$B$314,0)),SUMIFS('Input-Ext Allocators'!D$8:D$63,'Input-Ext Allocators'!$B$8:$B$63,$F13))*$D13</f>
        <v>5511912.7650893116</v>
      </c>
      <c r="H13" s="8">
        <f ca="1">IFERROR(INDEX(H$278:H$314,MATCH($F13,$B$278:$B$314,0))/INDEX($D$278:$D$314,MATCH($F13,$B$278:$B$314,0)),SUMIFS('Input-Ext Allocators'!E$8:E$63,'Input-Ext Allocators'!$B$8:$B$63,$F13))*$D13</f>
        <v>862500.05641481373</v>
      </c>
      <c r="I13" s="8">
        <f ca="1">IFERROR(INDEX(I$278:I$314,MATCH($F13,$B$278:$B$314,0))/INDEX($D$278:$D$314,MATCH($F13,$B$278:$B$314,0)),SUMIFS('Input-Ext Allocators'!F$8:F$63,'Input-Ext Allocators'!$B$8:$B$63,$F13))*$D13</f>
        <v>468.45661840407735</v>
      </c>
      <c r="J13" s="8">
        <f ca="1">IFERROR(INDEX(J$278:J$314,MATCH($F13,$B$278:$B$314,0))/INDEX($D$278:$D$314,MATCH($F13,$B$278:$B$314,0)),SUMIFS('Input-Ext Allocators'!G$8:G$63,'Input-Ext Allocators'!$B$8:$B$63,$F13))*$D13</f>
        <v>19258.704843947944</v>
      </c>
      <c r="K13" s="8">
        <f ca="1">IFERROR(INDEX(K$278:K$314,MATCH($F13,$B$278:$B$314,0))/INDEX($D$278:$D$314,MATCH($F13,$B$278:$B$314,0)),SUMIFS('Input-Ext Allocators'!H$8:H$63,'Input-Ext Allocators'!$B$8:$B$63,$F13))*$D13</f>
        <v>112997.14302127605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3676803.7002750607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INT_DISTPT_SUBTOTAL</v>
      </c>
      <c r="G14" s="8">
        <f ca="1">IFERROR(INDEX(G$278:G$314,MATCH($F14,$B$278:$B$314,0))/INDEX($D$278:$D$314,MATCH($F14,$B$278:$B$314,0)),SUMIFS('Input-Ext Allocators'!D$8:D$63,'Input-Ext Allocators'!$B$8:$B$63,$F14))*$D14</f>
        <v>3114460.454404118</v>
      </c>
      <c r="H14" s="8">
        <f ca="1">IFERROR(INDEX(H$278:H$314,MATCH($F14,$B$278:$B$314,0))/INDEX($D$278:$D$314,MATCH($F14,$B$278:$B$314,0)),SUMIFS('Input-Ext Allocators'!E$8:E$63,'Input-Ext Allocators'!$B$8:$B$63,$F14))*$D14</f>
        <v>487348.48175372608</v>
      </c>
      <c r="I14" s="8">
        <f ca="1">IFERROR(INDEX(I$278:I$314,MATCH($F14,$B$278:$B$314,0))/INDEX($D$278:$D$314,MATCH($F14,$B$278:$B$314,0)),SUMIFS('Input-Ext Allocators'!F$8:F$63,'Input-Ext Allocators'!$B$8:$B$63,$F14))*$D14</f>
        <v>264.69751514649357</v>
      </c>
      <c r="J14" s="8">
        <f ca="1">IFERROR(INDEX(J$278:J$314,MATCH($F14,$B$278:$B$314,0))/INDEX($D$278:$D$314,MATCH($F14,$B$278:$B$314,0)),SUMIFS('Input-Ext Allocators'!G$8:G$63,'Input-Ext Allocators'!$B$8:$B$63,$F14))*$D14</f>
        <v>10881.970959231066</v>
      </c>
      <c r="K14" s="8">
        <f ca="1">IFERROR(INDEX(K$278:K$314,MATCH($F14,$B$278:$B$314,0))/INDEX($D$278:$D$314,MATCH($F14,$B$278:$B$314,0)),SUMIFS('Input-Ext Allocators'!H$8:H$63,'Input-Ext Allocators'!$B$8:$B$63,$F14))*$D14</f>
        <v>63848.095642839544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10208621.233400702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8647278.918653762</v>
      </c>
      <c r="H15" s="77">
        <f t="shared" ca="1" si="1"/>
        <v>1353119.8466005928</v>
      </c>
      <c r="I15" s="77">
        <f t="shared" ca="1" si="1"/>
        <v>734.93090570778838</v>
      </c>
      <c r="J15" s="77">
        <f t="shared" ca="1" si="1"/>
        <v>30213.72062570147</v>
      </c>
      <c r="K15" s="77">
        <f t="shared" ca="1" si="1"/>
        <v>177273.81661493907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0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-</v>
      </c>
      <c r="G18" s="8">
        <f ca="1">IFERROR(INDEX(G$278:G$314,MATCH($F18,$B$278:$B$314,0))/INDEX($D$278:$D$314,MATCH($F18,$B$278:$B$314,0)),SUMIFS('Input-Ext Allocators'!D$8:D$63,'Input-Ext Allocators'!$B$8:$B$63,$F18))*$D18</f>
        <v>0</v>
      </c>
      <c r="H18" s="8">
        <f ca="1">IFERROR(INDEX(H$278:H$314,MATCH($F18,$B$278:$B$314,0))/INDEX($D$278:$D$314,MATCH($F18,$B$278:$B$314,0)),SUMIFS('Input-Ext Allocators'!E$8:E$63,'Input-Ext Allocators'!$B$8:$B$63,$F18))*$D18</f>
        <v>0</v>
      </c>
      <c r="I18" s="8">
        <f ca="1">IFERROR(INDEX(I$278:I$314,MATCH($F18,$B$278:$B$314,0))/INDEX($D$278:$D$314,MATCH($F18,$B$278:$B$314,0)),SUMIFS('Input-Ext Allocators'!F$8:F$63,'Input-Ext Allocators'!$B$8:$B$63,$F18))*$D18</f>
        <v>0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0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0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8">
        <f ca="1">IFERROR(INDEX(G$278:G$314,MATCH($F19,$B$278:$B$314,0))/INDEX($D$278:$D$314,MATCH($F19,$B$278:$B$314,0)),SUMIFS('Input-Ext Allocators'!D$8:D$63,'Input-Ext Allocators'!$B$8:$B$63,$F19))*$D19</f>
        <v>0</v>
      </c>
      <c r="H19" s="8">
        <f ca="1">IFERROR(INDEX(H$278:H$314,MATCH($F19,$B$278:$B$314,0))/INDEX($D$278:$D$314,MATCH($F19,$B$278:$B$314,0)),SUMIFS('Input-Ext Allocators'!E$8:E$63,'Input-Ext Allocators'!$B$8:$B$63,$F19))*$D19</f>
        <v>0</v>
      </c>
      <c r="I19" s="8">
        <f ca="1">IFERROR(INDEX(I$278:I$314,MATCH($F19,$B$278:$B$314,0))/INDEX($D$278:$D$314,MATCH($F19,$B$278:$B$314,0)),SUMIFS('Input-Ext Allocators'!F$8:F$63,'Input-Ext Allocators'!$B$8:$B$63,$F19))*$D19</f>
        <v>0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0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0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8">
        <f ca="1">IFERROR(INDEX(G$278:G$314,MATCH($F20,$B$278:$B$314,0))/INDEX($D$278:$D$314,MATCH($F20,$B$278:$B$314,0)),SUMIFS('Input-Ext Allocators'!D$8:D$63,'Input-Ext Allocators'!$B$8:$B$63,$F20))*$D20</f>
        <v>0</v>
      </c>
      <c r="H20" s="8">
        <f ca="1">IFERROR(INDEX(H$278:H$314,MATCH($F20,$B$278:$B$314,0))/INDEX($D$278:$D$314,MATCH($F20,$B$278:$B$314,0)),SUMIFS('Input-Ext Allocators'!E$8:E$63,'Input-Ext Allocators'!$B$8:$B$63,$F20))*$D20</f>
        <v>0</v>
      </c>
      <c r="I20" s="8">
        <f ca="1">IFERROR(INDEX(I$278:I$314,MATCH($F20,$B$278:$B$314,0))/INDEX($D$278:$D$314,MATCH($F20,$B$278:$B$314,0)),SUMIFS('Input-Ext Allocators'!F$8:F$63,'Input-Ext Allocators'!$B$8:$B$63,$F20))*$D20</f>
        <v>0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0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0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8">
        <f ca="1">IFERROR(INDEX(G$278:G$314,MATCH($F21,$B$278:$B$314,0))/INDEX($D$278:$D$314,MATCH($F21,$B$278:$B$314,0)),SUMIFS('Input-Ext Allocators'!D$8:D$63,'Input-Ext Allocators'!$B$8:$B$63,$F21))*$D21</f>
        <v>0</v>
      </c>
      <c r="H21" s="8">
        <f ca="1">IFERROR(INDEX(H$278:H$314,MATCH($F21,$B$278:$B$314,0))/INDEX($D$278:$D$314,MATCH($F21,$B$278:$B$314,0)),SUMIFS('Input-Ext Allocators'!E$8:E$63,'Input-Ext Allocators'!$B$8:$B$63,$F21))*$D21</f>
        <v>0</v>
      </c>
      <c r="I21" s="8">
        <f ca="1">IFERROR(INDEX(I$278:I$314,MATCH($F21,$B$278:$B$314,0))/INDEX($D$278:$D$314,MATCH($F21,$B$278:$B$314,0)),SUMIFS('Input-Ext Allocators'!F$8:F$63,'Input-Ext Allocators'!$B$8:$B$63,$F21))*$D21</f>
        <v>0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0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0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0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3421382.3549842956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INT_DISTPT_SUBTOTAL</v>
      </c>
      <c r="G24" s="8">
        <f ca="1">IFERROR(INDEX(G$278:G$314,MATCH($F24,$B$278:$B$314,0))/INDEX($D$278:$D$314,MATCH($F24,$B$278:$B$314,0)),SUMIFS('Input-Ext Allocators'!D$8:D$63,'Input-Ext Allocators'!$B$8:$B$63,$F24))*$D24</f>
        <v>2898104.1449663104</v>
      </c>
      <c r="H24" s="8">
        <f ca="1">IFERROR(INDEX(H$278:H$314,MATCH($F24,$B$278:$B$314,0))/INDEX($D$278:$D$314,MATCH($F24,$B$278:$B$314,0)),SUMIFS('Input-Ext Allocators'!E$8:E$63,'Input-Ext Allocators'!$B$8:$B$63,$F24))*$D24</f>
        <v>453493.20554585115</v>
      </c>
      <c r="I24" s="8">
        <f ca="1">IFERROR(INDEX(I$278:I$314,MATCH($F24,$B$278:$B$314,0))/INDEX($D$278:$D$314,MATCH($F24,$B$278:$B$314,0)),SUMIFS('Input-Ext Allocators'!F$8:F$63,'Input-Ext Allocators'!$B$8:$B$63,$F24))*$D24</f>
        <v>246.30942567389479</v>
      </c>
      <c r="J24" s="8">
        <f ca="1">IFERROR(INDEX(J$278:J$314,MATCH($F24,$B$278:$B$314,0))/INDEX($D$278:$D$314,MATCH($F24,$B$278:$B$314,0)),SUMIFS('Input-Ext Allocators'!G$8:G$63,'Input-Ext Allocators'!$B$8:$B$63,$F24))*$D24</f>
        <v>10126.018809374957</v>
      </c>
      <c r="K24" s="8">
        <f ca="1">IFERROR(INDEX(K$278:K$314,MATCH($F24,$B$278:$B$314,0))/INDEX($D$278:$D$314,MATCH($F24,$B$278:$B$314,0)),SUMIFS('Input-Ext Allocators'!H$8:H$63,'Input-Ext Allocators'!$B$8:$B$63,$F24))*$D24</f>
        <v>59412.676237085703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255749.49427709429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INT_DISTPT_SUBTOTAL</v>
      </c>
      <c r="G25" s="8">
        <f ca="1">IFERROR(INDEX(G$278:G$314,MATCH($F25,$B$278:$B$314,0))/INDEX($D$278:$D$314,MATCH($F25,$B$278:$B$314,0)),SUMIFS('Input-Ext Allocators'!D$8:D$63,'Input-Ext Allocators'!$B$8:$B$63,$F25))*$D25</f>
        <v>216634.2701679382</v>
      </c>
      <c r="H25" s="8">
        <f ca="1">IFERROR(INDEX(H$278:H$314,MATCH($F25,$B$278:$B$314,0))/INDEX($D$278:$D$314,MATCH($F25,$B$278:$B$314,0)),SUMIFS('Input-Ext Allocators'!E$8:E$63,'Input-Ext Allocators'!$B$8:$B$63,$F25))*$D25</f>
        <v>33898.771298533269</v>
      </c>
      <c r="I25" s="8">
        <f ca="1">IFERROR(INDEX(I$278:I$314,MATCH($F25,$B$278:$B$314,0))/INDEX($D$278:$D$314,MATCH($F25,$B$278:$B$314,0)),SUMIFS('Input-Ext Allocators'!F$8:F$63,'Input-Ext Allocators'!$B$8:$B$63,$F25))*$D25</f>
        <v>18.411713312313871</v>
      </c>
      <c r="J25" s="8">
        <f ca="1">IFERROR(INDEX(J$278:J$314,MATCH($F25,$B$278:$B$314,0))/INDEX($D$278:$D$314,MATCH($F25,$B$278:$B$314,0)),SUMIFS('Input-Ext Allocators'!G$8:G$63,'Input-Ext Allocators'!$B$8:$B$63,$F25))*$D25</f>
        <v>756.92334876435541</v>
      </c>
      <c r="K25" s="8">
        <f ca="1">IFERROR(INDEX(K$278:K$314,MATCH($F25,$B$278:$B$314,0))/INDEX($D$278:$D$314,MATCH($F25,$B$278:$B$314,0)),SUMIFS('Input-Ext Allocators'!H$8:H$63,'Input-Ext Allocators'!$B$8:$B$63,$F25))*$D25</f>
        <v>4441.1177485461576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0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-</v>
      </c>
      <c r="G26" s="8">
        <f ca="1">IFERROR(INDEX(G$278:G$314,MATCH($F26,$B$278:$B$314,0))/INDEX($D$278:$D$314,MATCH($F26,$B$278:$B$314,0)),SUMIFS('Input-Ext Allocators'!D$8:D$63,'Input-Ext Allocators'!$B$8:$B$63,$F26))*$D26</f>
        <v>0</v>
      </c>
      <c r="H26" s="8">
        <f ca="1">IFERROR(INDEX(H$278:H$314,MATCH($F26,$B$278:$B$314,0))/INDEX($D$278:$D$314,MATCH($F26,$B$278:$B$314,0)),SUMIFS('Input-Ext Allocators'!E$8:E$63,'Input-Ext Allocators'!$B$8:$B$63,$F26))*$D26</f>
        <v>0</v>
      </c>
      <c r="I26" s="8">
        <f ca="1">IFERROR(INDEX(I$278:I$314,MATCH($F26,$B$278:$B$314,0))/INDEX($D$278:$D$314,MATCH($F26,$B$278:$B$314,0)),SUMIFS('Input-Ext Allocators'!F$8:F$63,'Input-Ext Allocators'!$B$8:$B$63,$F26))*$D26</f>
        <v>0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0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0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-</v>
      </c>
      <c r="G27" s="8">
        <f ca="1">IFERROR(INDEX(G$278:G$314,MATCH($F27,$B$278:$B$314,0))/INDEX($D$278:$D$314,MATCH($F27,$B$278:$B$314,0)),SUMIFS('Input-Ext Allocators'!D$8:D$63,'Input-Ext Allocators'!$B$8:$B$63,$F27))*$D27</f>
        <v>0</v>
      </c>
      <c r="H27" s="8">
        <f ca="1">IFERROR(INDEX(H$278:H$314,MATCH($F27,$B$278:$B$314,0))/INDEX($D$278:$D$314,MATCH($F27,$B$278:$B$314,0)),SUMIFS('Input-Ext Allocators'!E$8:E$63,'Input-Ext Allocators'!$B$8:$B$63,$F27))*$D27</f>
        <v>0</v>
      </c>
      <c r="I27" s="8">
        <f ca="1">IFERROR(INDEX(I$278:I$314,MATCH($F27,$B$278:$B$314,0))/INDEX($D$278:$D$314,MATCH($F27,$B$278:$B$314,0)),SUMIFS('Input-Ext Allocators'!F$8:F$63,'Input-Ext Allocators'!$B$8:$B$63,$F27))*$D27</f>
        <v>0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0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0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8">
        <f ca="1">IFERROR(INDEX(G$278:G$314,MATCH($F29,$B$278:$B$314,0))/INDEX($D$278:$D$314,MATCH($F29,$B$278:$B$314,0)),SUMIFS('Input-Ext Allocators'!D$8:D$63,'Input-Ext Allocators'!$B$8:$B$63,$F29))*$D29</f>
        <v>0</v>
      </c>
      <c r="H29" s="8">
        <f ca="1">IFERROR(INDEX(H$278:H$314,MATCH($F29,$B$278:$B$314,0))/INDEX($D$278:$D$314,MATCH($F29,$B$278:$B$314,0)),SUMIFS('Input-Ext Allocators'!E$8:E$63,'Input-Ext Allocators'!$B$8:$B$63,$F29))*$D29</f>
        <v>0</v>
      </c>
      <c r="I29" s="8">
        <f ca="1">IFERROR(INDEX(I$278:I$314,MATCH($F29,$B$278:$B$314,0))/INDEX($D$278:$D$314,MATCH($F29,$B$278:$B$314,0)),SUMIFS('Input-Ext Allocators'!F$8:F$63,'Input-Ext Allocators'!$B$8:$B$63,$F29))*$D29</f>
        <v>0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0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0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0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0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8">
        <f ca="1">IFERROR(INDEX(G$278:G$314,MATCH($F31,$B$278:$B$314,0))/INDEX($D$278:$D$314,MATCH($F31,$B$278:$B$314,0)),SUMIFS('Input-Ext Allocators'!D$8:D$63,'Input-Ext Allocators'!$B$8:$B$63,$F31))*$D31</f>
        <v>0</v>
      </c>
      <c r="H31" s="8">
        <f ca="1">IFERROR(INDEX(H$278:H$314,MATCH($F31,$B$278:$B$314,0))/INDEX($D$278:$D$314,MATCH($F31,$B$278:$B$314,0)),SUMIFS('Input-Ext Allocators'!E$8:E$63,'Input-Ext Allocators'!$B$8:$B$63,$F31))*$D31</f>
        <v>0</v>
      </c>
      <c r="I31" s="8">
        <f ca="1">IFERROR(INDEX(I$278:I$314,MATCH($F31,$B$278:$B$314,0))/INDEX($D$278:$D$314,MATCH($F31,$B$278:$B$314,0)),SUMIFS('Input-Ext Allocators'!F$8:F$63,'Input-Ext Allocators'!$B$8:$B$63,$F31))*$D31</f>
        <v>0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0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0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8">
        <f ca="1">IFERROR(INDEX(G$278:G$314,MATCH($F32,$B$278:$B$314,0))/INDEX($D$278:$D$314,MATCH($F32,$B$278:$B$314,0)),SUMIFS('Input-Ext Allocators'!D$8:D$63,'Input-Ext Allocators'!$B$8:$B$63,$F32))*$D32</f>
        <v>0</v>
      </c>
      <c r="H32" s="8">
        <f ca="1">IFERROR(INDEX(H$278:H$314,MATCH($F32,$B$278:$B$314,0))/INDEX($D$278:$D$314,MATCH($F32,$B$278:$B$314,0)),SUMIFS('Input-Ext Allocators'!E$8:E$63,'Input-Ext Allocators'!$B$8:$B$63,$F32))*$D32</f>
        <v>0</v>
      </c>
      <c r="I32" s="8">
        <f ca="1">IFERROR(INDEX(I$278:I$314,MATCH($F32,$B$278:$B$314,0))/INDEX($D$278:$D$314,MATCH($F32,$B$278:$B$314,0)),SUMIFS('Input-Ext Allocators'!F$8:F$63,'Input-Ext Allocators'!$B$8:$B$63,$F32))*$D32</f>
        <v>0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0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251105624.83105707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SERVICES_ACCT 380</v>
      </c>
      <c r="G33" s="8">
        <f ca="1">IFERROR(INDEX(G$278:G$314,MATCH($F33,$B$278:$B$314,0))/INDEX($D$278:$D$314,MATCH($F33,$B$278:$B$314,0)),SUMIFS('Input-Ext Allocators'!D$8:D$63,'Input-Ext Allocators'!$B$8:$B$63,$F33))*$D33</f>
        <v>224865562.07373804</v>
      </c>
      <c r="H33" s="8">
        <f ca="1">IFERROR(INDEX(H$278:H$314,MATCH($F33,$B$278:$B$314,0))/INDEX($D$278:$D$314,MATCH($F33,$B$278:$B$314,0)),SUMIFS('Input-Ext Allocators'!E$8:E$63,'Input-Ext Allocators'!$B$8:$B$63,$F33))*$D33</f>
        <v>25877003.393554803</v>
      </c>
      <c r="I33" s="8">
        <f ca="1">IFERROR(INDEX(I$278:I$314,MATCH($F33,$B$278:$B$314,0))/INDEX($D$278:$D$314,MATCH($F33,$B$278:$B$314,0)),SUMIFS('Input-Ext Allocators'!F$8:F$63,'Input-Ext Allocators'!$B$8:$B$63,$F33))*$D33</f>
        <v>3610.263367932143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359449.10039627628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21899897.75297343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METERS_ACCT 381</v>
      </c>
      <c r="G34" s="8">
        <f ca="1">IFERROR(INDEX(G$278:G$314,MATCH($F34,$B$278:$B$314,0))/INDEX($D$278:$D$314,MATCH($F34,$B$278:$B$314,0)),SUMIFS('Input-Ext Allocators'!D$8:D$63,'Input-Ext Allocators'!$B$8:$B$63,$F34))*$D34</f>
        <v>15998190.730133777</v>
      </c>
      <c r="H34" s="8">
        <f ca="1">IFERROR(INDEX(H$278:H$314,MATCH($F34,$B$278:$B$314,0))/INDEX($D$278:$D$314,MATCH($F34,$B$278:$B$314,0)),SUMIFS('Input-Ext Allocators'!E$8:E$63,'Input-Ext Allocators'!$B$8:$B$63,$F34))*$D34</f>
        <v>5606754.6716011427</v>
      </c>
      <c r="I34" s="8">
        <f ca="1">IFERROR(INDEX(I$278:I$314,MATCH($F34,$B$278:$B$314,0))/INDEX($D$278:$D$314,MATCH($F34,$B$278:$B$314,0)),SUMIFS('Input-Ext Allocators'!F$8:F$63,'Input-Ext Allocators'!$B$8:$B$63,$F34))*$D34</f>
        <v>1956.2085723339901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292996.14266617794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8252969.3900000015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METERS_ACCT 381</v>
      </c>
      <c r="G35" s="8">
        <f ca="1">IFERROR(INDEX(G$278:G$314,MATCH($F35,$B$278:$B$314,0))/INDEX($D$278:$D$314,MATCH($F35,$B$278:$B$314,0)),SUMIFS('Input-Ext Allocators'!D$8:D$63,'Input-Ext Allocators'!$B$8:$B$63,$F35))*$D35</f>
        <v>6028913.0059179971</v>
      </c>
      <c r="H35" s="8">
        <f ca="1">IFERROR(INDEX(H$278:H$314,MATCH($F35,$B$278:$B$314,0))/INDEX($D$278:$D$314,MATCH($F35,$B$278:$B$314,0)),SUMIFS('Input-Ext Allocators'!E$8:E$63,'Input-Ext Allocators'!$B$8:$B$63,$F35))*$D35</f>
        <v>2112903.6858485411</v>
      </c>
      <c r="I35" s="8">
        <f ca="1">IFERROR(INDEX(I$278:I$314,MATCH($F35,$B$278:$B$314,0))/INDEX($D$278:$D$314,MATCH($F35,$B$278:$B$314,0)),SUMIFS('Input-Ext Allocators'!F$8:F$63,'Input-Ext Allocators'!$B$8:$B$63,$F35))*$D35</f>
        <v>737.1965682230649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110415.50166524075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12571611.842936261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METERS_ACCT 381</v>
      </c>
      <c r="G36" s="8">
        <f ca="1">IFERROR(INDEX(G$278:G$314,MATCH($F36,$B$278:$B$314,0))/INDEX($D$278:$D$314,MATCH($F36,$B$278:$B$314,0)),SUMIFS('Input-Ext Allocators'!D$8:D$63,'Input-Ext Allocators'!$B$8:$B$63,$F36))*$D36</f>
        <v>9183743.51867445</v>
      </c>
      <c r="H36" s="8">
        <f ca="1">IFERROR(INDEX(H$278:H$314,MATCH($F36,$B$278:$B$314,0))/INDEX($D$278:$D$314,MATCH($F36,$B$278:$B$314,0)),SUMIFS('Input-Ext Allocators'!E$8:E$63,'Input-Ext Allocators'!$B$8:$B$63,$F36))*$D36</f>
        <v>3218551.2564947475</v>
      </c>
      <c r="I36" s="8">
        <f ca="1">IFERROR(INDEX(I$278:I$314,MATCH($F36,$B$278:$B$314,0))/INDEX($D$278:$D$314,MATCH($F36,$B$278:$B$314,0)),SUMIFS('Input-Ext Allocators'!F$8:F$63,'Input-Ext Allocators'!$B$8:$B$63,$F36))*$D36</f>
        <v>1122.9593458658219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168194.10842119803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9748686.7647432275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METERS_ACCT 381</v>
      </c>
      <c r="G37" s="8">
        <f ca="1">IFERROR(INDEX(G$278:G$314,MATCH($F37,$B$278:$B$314,0))/INDEX($D$278:$D$314,MATCH($F37,$B$278:$B$314,0)),SUMIFS('Input-Ext Allocators'!D$8:D$63,'Input-Ext Allocators'!$B$8:$B$63,$F37))*$D37</f>
        <v>7121556.0908049215</v>
      </c>
      <c r="H37" s="8">
        <f ca="1">IFERROR(INDEX(H$278:H$314,MATCH($F37,$B$278:$B$314,0))/INDEX($D$278:$D$314,MATCH($F37,$B$278:$B$314,0)),SUMIFS('Input-Ext Allocators'!E$8:E$63,'Input-Ext Allocators'!$B$8:$B$63,$F37))*$D37</f>
        <v>2495833.3448282485</v>
      </c>
      <c r="I37" s="8">
        <f ca="1">IFERROR(INDEX(I$278:I$314,MATCH($F37,$B$278:$B$314,0))/INDEX($D$278:$D$314,MATCH($F37,$B$278:$B$314,0)),SUMIFS('Input-Ext Allocators'!F$8:F$63,'Input-Ext Allocators'!$B$8:$B$63,$F37))*$D37</f>
        <v>870.80153676061548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130426.5275732976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-395.57480865872753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METERS_ACCT 381</v>
      </c>
      <c r="G38" s="8">
        <f ca="1">IFERROR(INDEX(G$278:G$314,MATCH($F38,$B$278:$B$314,0))/INDEX($D$278:$D$314,MATCH($F38,$B$278:$B$314,0)),SUMIFS('Input-Ext Allocators'!D$8:D$63,'Input-Ext Allocators'!$B$8:$B$63,$F38))*$D38</f>
        <v>-288.9730951414719</v>
      </c>
      <c r="H38" s="8">
        <f ca="1">IFERROR(INDEX(H$278:H$314,MATCH($F38,$B$278:$B$314,0))/INDEX($D$278:$D$314,MATCH($F38,$B$278:$B$314,0)),SUMIFS('Input-Ext Allocators'!E$8:E$63,'Input-Ext Allocators'!$B$8:$B$63,$F38))*$D38</f>
        <v>-101.27403020016006</v>
      </c>
      <c r="I38" s="8">
        <f ca="1">IFERROR(INDEX(I$278:I$314,MATCH($F38,$B$278:$B$314,0))/INDEX($D$278:$D$314,MATCH($F38,$B$278:$B$314,0)),SUMIFS('Input-Ext Allocators'!F$8:F$63,'Input-Ext Allocators'!$B$8:$B$63,$F38))*$D38</f>
        <v>-3.5334723496255382E-2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-5.2923485935993533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6222321.7834075158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IND_M&amp;R_ACCT 385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1874033.7952562007</v>
      </c>
      <c r="I39" s="8">
        <f ca="1">IFERROR(INDEX(I$278:I$314,MATCH($F39,$B$278:$B$314,0))/INDEX($D$278:$D$314,MATCH($F39,$B$278:$B$314,0)),SUMIFS('Input-Ext Allocators'!F$8:F$63,'Input-Ext Allocators'!$B$8:$B$63,$F39))*$D39</f>
        <v>14071.735996011252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4334216.252155304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919616.58000000007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DS-ML_DIRECT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919616.58000000007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1258825.8376441177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INT_DISTPT_SUBTOTAL</v>
      </c>
      <c r="G41" s="8">
        <f ca="1">IFERROR(INDEX(G$278:G$314,MATCH($F41,$B$278:$B$314,0))/INDEX($D$278:$D$314,MATCH($F41,$B$278:$B$314,0)),SUMIFS('Input-Ext Allocators'!D$8:D$63,'Input-Ext Allocators'!$B$8:$B$63,$F41))*$D41</f>
        <v>1066296.601592151</v>
      </c>
      <c r="H41" s="8">
        <f ca="1">IFERROR(INDEX(H$278:H$314,MATCH($F41,$B$278:$B$314,0))/INDEX($D$278:$D$314,MATCH($F41,$B$278:$B$314,0)),SUMIFS('Input-Ext Allocators'!E$8:E$63,'Input-Ext Allocators'!$B$8:$B$63,$F41))*$D41</f>
        <v>166853.30813889476</v>
      </c>
      <c r="I41" s="8">
        <f ca="1">IFERROR(INDEX(I$278:I$314,MATCH($F41,$B$278:$B$314,0))/INDEX($D$278:$D$314,MATCH($F41,$B$278:$B$314,0)),SUMIFS('Input-Ext Allocators'!F$8:F$63,'Input-Ext Allocators'!$B$8:$B$63,$F41))*$D41</f>
        <v>90.624384217649165</v>
      </c>
      <c r="J41" s="8">
        <f ca="1">IFERROR(INDEX(J$278:J$314,MATCH($F41,$B$278:$B$314,0))/INDEX($D$278:$D$314,MATCH($F41,$B$278:$B$314,0)),SUMIFS('Input-Ext Allocators'!G$8:G$63,'Input-Ext Allocators'!$B$8:$B$63,$F41))*$D41</f>
        <v>3725.656120001247</v>
      </c>
      <c r="K41" s="8">
        <f ca="1">IFERROR(INDEX(K$278:K$314,MATCH($F41,$B$278:$B$314,0))/INDEX($D$278:$D$314,MATCH($F41,$B$278:$B$314,0)),SUMIFS('Input-Ext Allocators'!H$8:H$63,'Input-Ext Allocators'!$B$8:$B$63,$F41))*$D41</f>
        <v>21859.647408853103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315656291.05721432</v>
      </c>
      <c r="E42" s="8">
        <f t="shared" ca="1" si="2"/>
        <v>0</v>
      </c>
      <c r="G42" s="77">
        <f t="shared" ref="G42:K42" ca="1" si="4">SUBTOTAL(9,G18:G41)</f>
        <v>267378711.46290046</v>
      </c>
      <c r="H42" s="77">
        <f t="shared" ca="1" si="4"/>
        <v>41839224.158536755</v>
      </c>
      <c r="I42" s="77">
        <f t="shared" ca="1" si="4"/>
        <v>22724.475575607248</v>
      </c>
      <c r="J42" s="77">
        <f t="shared" ca="1" si="4"/>
        <v>934225.17827814061</v>
      </c>
      <c r="K42" s="77">
        <f t="shared" ca="1" si="4"/>
        <v>5481405.7819233863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579159.9307745921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INT_DISTPT_SUBTOTAL</v>
      </c>
      <c r="G45" s="8">
        <f ca="1">IFERROR(INDEX(G$278:G$314,MATCH($F45,$B$278:$B$314,0))/INDEX($D$278:$D$314,MATCH($F45,$B$278:$B$314,0)),SUMIFS('Input-Ext Allocators'!D$8:D$63,'Input-Ext Allocators'!$B$8:$B$63,$F45))*$D45</f>
        <v>490581.18088761548</v>
      </c>
      <c r="H45" s="8">
        <f ca="1">IFERROR(INDEX(H$278:H$314,MATCH($F45,$B$278:$B$314,0))/INDEX($D$278:$D$314,MATCH($F45,$B$278:$B$314,0)),SUMIFS('Input-Ext Allocators'!E$8:E$63,'Input-Ext Allocators'!$B$8:$B$63,$F45))*$D45</f>
        <v>76765.782446986574</v>
      </c>
      <c r="I45" s="8">
        <f ca="1">IFERROR(INDEX(I$278:I$314,MATCH($F45,$B$278:$B$314,0))/INDEX($D$278:$D$314,MATCH($F45,$B$278:$B$314,0)),SUMIFS('Input-Ext Allocators'!F$8:F$63,'Input-Ext Allocators'!$B$8:$B$63,$F45))*$D45</f>
        <v>41.694419132841183</v>
      </c>
      <c r="J45" s="8">
        <f ca="1">IFERROR(INDEX(J$278:J$314,MATCH($F45,$B$278:$B$314,0))/INDEX($D$278:$D$314,MATCH($F45,$B$278:$B$314,0)),SUMIFS('Input-Ext Allocators'!G$8:G$63,'Input-Ext Allocators'!$B$8:$B$63,$F45))*$D45</f>
        <v>1714.097912534168</v>
      </c>
      <c r="K45" s="8">
        <f ca="1">IFERROR(INDEX(K$278:K$314,MATCH($F45,$B$278:$B$314,0))/INDEX($D$278:$D$314,MATCH($F45,$B$278:$B$314,0)),SUMIFS('Input-Ext Allocators'!H$8:H$63,'Input-Ext Allocators'!$B$8:$B$63,$F45))*$D45</f>
        <v>10057.175108323067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213753.83581620266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INT_DISTPT_SUBTOTAL</v>
      </c>
      <c r="G46" s="8">
        <f ca="1">IFERROR(INDEX(G$278:G$314,MATCH($F46,$B$278:$B$314,0))/INDEX($D$278:$D$314,MATCH($F46,$B$278:$B$314,0)),SUMIFS('Input-Ext Allocators'!D$8:D$63,'Input-Ext Allocators'!$B$8:$B$63,$F46))*$D46</f>
        <v>181061.57491544919</v>
      </c>
      <c r="H46" s="8">
        <f ca="1">IFERROR(INDEX(H$278:H$314,MATCH($F46,$B$278:$B$314,0))/INDEX($D$278:$D$314,MATCH($F46,$B$278:$B$314,0)),SUMIFS('Input-Ext Allocators'!E$8:E$63,'Input-Ext Allocators'!$B$8:$B$63,$F46))*$D46</f>
        <v>28332.382103039243</v>
      </c>
      <c r="I46" s="8">
        <f ca="1">IFERROR(INDEX(I$278:I$314,MATCH($F46,$B$278:$B$314,0))/INDEX($D$278:$D$314,MATCH($F46,$B$278:$B$314,0)),SUMIFS('Input-Ext Allocators'!F$8:F$63,'Input-Ext Allocators'!$B$8:$B$63,$F46))*$D46</f>
        <v>15.38839541239247</v>
      </c>
      <c r="J46" s="8">
        <f ca="1">IFERROR(INDEX(J$278:J$314,MATCH($F46,$B$278:$B$314,0))/INDEX($D$278:$D$314,MATCH($F46,$B$278:$B$314,0)),SUMIFS('Input-Ext Allocators'!G$8:G$63,'Input-Ext Allocators'!$B$8:$B$63,$F46))*$D46</f>
        <v>632.63182464762826</v>
      </c>
      <c r="K46" s="8">
        <f ca="1">IFERROR(INDEX(K$278:K$314,MATCH($F46,$B$278:$B$314,0))/INDEX($D$278:$D$314,MATCH($F46,$B$278:$B$314,0)),SUMIFS('Input-Ext Allocators'!H$8:H$63,'Input-Ext Allocators'!$B$8:$B$63,$F46))*$D46</f>
        <v>3711.8585776542113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17683.163217073947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INT_DISTPT_SUBTOTAL</v>
      </c>
      <c r="G47" s="8">
        <f ca="1">IFERROR(INDEX(G$278:G$314,MATCH($F47,$B$278:$B$314,0))/INDEX($D$278:$D$314,MATCH($F47,$B$278:$B$314,0)),SUMIFS('Input-Ext Allocators'!D$8:D$63,'Input-Ext Allocators'!$B$8:$B$63,$F47))*$D47</f>
        <v>14978.638251541759</v>
      </c>
      <c r="H47" s="8">
        <f ca="1">IFERROR(INDEX(H$278:H$314,MATCH($F47,$B$278:$B$314,0))/INDEX($D$278:$D$314,MATCH($F47,$B$278:$B$314,0)),SUMIFS('Input-Ext Allocators'!E$8:E$63,'Input-Ext Allocators'!$B$8:$B$63,$F47))*$D47</f>
        <v>2343.8462993821568</v>
      </c>
      <c r="I47" s="8">
        <f ca="1">IFERROR(INDEX(I$278:I$314,MATCH($F47,$B$278:$B$314,0))/INDEX($D$278:$D$314,MATCH($F47,$B$278:$B$314,0)),SUMIFS('Input-Ext Allocators'!F$8:F$63,'Input-Ext Allocators'!$B$8:$B$63,$F47))*$D47</f>
        <v>1.2730321619125839</v>
      </c>
      <c r="J47" s="8">
        <f ca="1">IFERROR(INDEX(J$278:J$314,MATCH($F47,$B$278:$B$314,0))/INDEX($D$278:$D$314,MATCH($F47,$B$278:$B$314,0)),SUMIFS('Input-Ext Allocators'!G$8:G$63,'Input-Ext Allocators'!$B$8:$B$63,$F47))*$D47</f>
        <v>52.335583915221321</v>
      </c>
      <c r="K47" s="8">
        <f ca="1">IFERROR(INDEX(K$278:K$314,MATCH($F47,$B$278:$B$314,0))/INDEX($D$278:$D$314,MATCH($F47,$B$278:$B$314,0)),SUMIFS('Input-Ext Allocators'!H$8:H$63,'Input-Ext Allocators'!$B$8:$B$63,$F47))*$D47</f>
        <v>307.07005007289803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8841.5816085369734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8">
        <f ca="1">IFERROR(INDEX(G$278:G$314,MATCH($F48,$B$278:$B$314,0))/INDEX($D$278:$D$314,MATCH($F48,$B$278:$B$314,0)),SUMIFS('Input-Ext Allocators'!D$8:D$63,'Input-Ext Allocators'!$B$8:$B$63,$F48))*$D48</f>
        <v>7489.3191257708795</v>
      </c>
      <c r="H48" s="8">
        <f ca="1">IFERROR(INDEX(H$278:H$314,MATCH($F48,$B$278:$B$314,0))/INDEX($D$278:$D$314,MATCH($F48,$B$278:$B$314,0)),SUMIFS('Input-Ext Allocators'!E$8:E$63,'Input-Ext Allocators'!$B$8:$B$63,$F48))*$D48</f>
        <v>1171.9231496910784</v>
      </c>
      <c r="I48" s="8">
        <f ca="1">IFERROR(INDEX(I$278:I$314,MATCH($F48,$B$278:$B$314,0))/INDEX($D$278:$D$314,MATCH($F48,$B$278:$B$314,0)),SUMIFS('Input-Ext Allocators'!F$8:F$63,'Input-Ext Allocators'!$B$8:$B$63,$F48))*$D48</f>
        <v>0.63651608095629197</v>
      </c>
      <c r="J48" s="8">
        <f ca="1">IFERROR(INDEX(J$278:J$314,MATCH($F48,$B$278:$B$314,0))/INDEX($D$278:$D$314,MATCH($F48,$B$278:$B$314,0)),SUMIFS('Input-Ext Allocators'!G$8:G$63,'Input-Ext Allocators'!$B$8:$B$63,$F48))*$D48</f>
        <v>26.16779195761066</v>
      </c>
      <c r="K48" s="8">
        <f ca="1">IFERROR(INDEX(K$278:K$314,MATCH($F48,$B$278:$B$314,0))/INDEX($D$278:$D$314,MATCH($F48,$B$278:$B$314,0)),SUMIFS('Input-Ext Allocators'!H$8:H$63,'Input-Ext Allocators'!$B$8:$B$63,$F48))*$D48</f>
        <v>153.53502503644901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2627695.2960818317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8">
        <f ca="1">IFERROR(INDEX(G$278:G$314,MATCH($F49,$B$278:$B$314,0))/INDEX($D$278:$D$314,MATCH($F49,$B$278:$B$314,0)),SUMIFS('Input-Ext Allocators'!D$8:D$63,'Input-Ext Allocators'!$B$8:$B$63,$F49))*$D49</f>
        <v>2225806.3668882712</v>
      </c>
      <c r="H49" s="8">
        <f ca="1">IFERROR(INDEX(H$278:H$314,MATCH($F49,$B$278:$B$314,0))/INDEX($D$278:$D$314,MATCH($F49,$B$278:$B$314,0)),SUMIFS('Input-Ext Allocators'!E$8:E$63,'Input-Ext Allocators'!$B$8:$B$63,$F49))*$D49</f>
        <v>348292.54359189392</v>
      </c>
      <c r="I49" s="8">
        <f ca="1">IFERROR(INDEX(I$278:I$314,MATCH($F49,$B$278:$B$314,0))/INDEX($D$278:$D$314,MATCH($F49,$B$278:$B$314,0)),SUMIFS('Input-Ext Allocators'!F$8:F$63,'Input-Ext Allocators'!$B$8:$B$63,$F49))*$D49</f>
        <v>189.17094088622599</v>
      </c>
      <c r="J49" s="8">
        <f ca="1">IFERROR(INDEX(J$278:J$314,MATCH($F49,$B$278:$B$314,0))/INDEX($D$278:$D$314,MATCH($F49,$B$278:$B$314,0)),SUMIFS('Input-Ext Allocators'!G$8:G$63,'Input-Ext Allocators'!$B$8:$B$63,$F49))*$D49</f>
        <v>7777.0004146621768</v>
      </c>
      <c r="K49" s="8">
        <f ca="1">IFERROR(INDEX(K$278:K$314,MATCH($F49,$B$278:$B$314,0))/INDEX($D$278:$D$314,MATCH($F49,$B$278:$B$314,0)),SUMIFS('Input-Ext Allocators'!H$8:H$63,'Input-Ext Allocators'!$B$8:$B$63,$F49))*$D49</f>
        <v>45630.214246118521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21476.70267372849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8">
        <f ca="1">IFERROR(INDEX(G$278:G$314,MATCH($F50,$B$278:$B$314,0))/INDEX($D$278:$D$314,MATCH($F50,$B$278:$B$314,0)),SUMIFS('Input-Ext Allocators'!D$8:D$63,'Input-Ext Allocators'!$B$8:$B$63,$F50))*$D50</f>
        <v>18191.980486561919</v>
      </c>
      <c r="H50" s="8">
        <f ca="1">IFERROR(INDEX(H$278:H$314,MATCH($F50,$B$278:$B$314,0))/INDEX($D$278:$D$314,MATCH($F50,$B$278:$B$314,0)),SUMIFS('Input-Ext Allocators'!E$8:E$63,'Input-Ext Allocators'!$B$8:$B$63,$F50))*$D50</f>
        <v>2846.6677294560932</v>
      </c>
      <c r="I50" s="8">
        <f ca="1">IFERROR(INDEX(I$278:I$314,MATCH($F50,$B$278:$B$314,0))/INDEX($D$278:$D$314,MATCH($F50,$B$278:$B$314,0)),SUMIFS('Input-Ext Allocators'!F$8:F$63,'Input-Ext Allocators'!$B$8:$B$63,$F50))*$D50</f>
        <v>1.546133624389767</v>
      </c>
      <c r="J50" s="8">
        <f ca="1">IFERROR(INDEX(J$278:J$314,MATCH($F50,$B$278:$B$314,0))/INDEX($D$278:$D$314,MATCH($F50,$B$278:$B$314,0)),SUMIFS('Input-Ext Allocators'!G$8:G$63,'Input-Ext Allocators'!$B$8:$B$63,$F50))*$D50</f>
        <v>63.563049280566695</v>
      </c>
      <c r="K50" s="8">
        <f ca="1">IFERROR(INDEX(K$278:K$314,MATCH($F50,$B$278:$B$314,0))/INDEX($D$278:$D$314,MATCH($F50,$B$278:$B$314,0)),SUMIFS('Input-Ext Allocators'!H$8:H$63,'Input-Ext Allocators'!$B$8:$B$63,$F50))*$D50</f>
        <v>372.9452748055225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67063.834925689807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8">
        <f ca="1">IFERROR(INDEX(G$278:G$314,MATCH($F51,$B$278:$B$314,0))/INDEX($D$278:$D$314,MATCH($F51,$B$278:$B$314,0)),SUMIFS('Input-Ext Allocators'!D$8:D$63,'Input-Ext Allocators'!$B$8:$B$63,$F51))*$D51</f>
        <v>56806.856939662372</v>
      </c>
      <c r="H51" s="8">
        <f ca="1">IFERROR(INDEX(H$278:H$314,MATCH($F51,$B$278:$B$314,0))/INDEX($D$278:$D$314,MATCH($F51,$B$278:$B$314,0)),SUMIFS('Input-Ext Allocators'!E$8:E$63,'Input-Ext Allocators'!$B$8:$B$63,$F51))*$D51</f>
        <v>8889.0952022193615</v>
      </c>
      <c r="I51" s="8">
        <f ca="1">IFERROR(INDEX(I$278:I$314,MATCH($F51,$B$278:$B$314,0))/INDEX($D$278:$D$314,MATCH($F51,$B$278:$B$314,0)),SUMIFS('Input-Ext Allocators'!F$8:F$63,'Input-Ext Allocators'!$B$8:$B$63,$F51))*$D51</f>
        <v>4.8280060367913382</v>
      </c>
      <c r="J51" s="8">
        <f ca="1">IFERROR(INDEX(J$278:J$314,MATCH($F51,$B$278:$B$314,0))/INDEX($D$278:$D$314,MATCH($F51,$B$278:$B$314,0)),SUMIFS('Input-Ext Allocators'!G$8:G$63,'Input-Ext Allocators'!$B$8:$B$63,$F51))*$D51</f>
        <v>198.48399957316937</v>
      </c>
      <c r="K51" s="8">
        <f ca="1">IFERROR(INDEX(K$278:K$314,MATCH($F51,$B$278:$B$314,0))/INDEX($D$278:$D$314,MATCH($F51,$B$278:$B$314,0)),SUMIFS('Input-Ext Allocators'!H$8:H$63,'Input-Ext Allocators'!$B$8:$B$63,$F51))*$D51</f>
        <v>1164.5707781981175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46046.538616018202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8">
        <f ca="1">IFERROR(INDEX(G$278:G$314,MATCH($F52,$B$278:$B$314,0))/INDEX($D$278:$D$314,MATCH($F52,$B$278:$B$314,0)),SUMIFS('Input-Ext Allocators'!D$8:D$63,'Input-Ext Allocators'!$B$8:$B$63,$F52))*$D52</f>
        <v>39004.019597524974</v>
      </c>
      <c r="H52" s="8">
        <f ca="1">IFERROR(INDEX(H$278:H$314,MATCH($F52,$B$278:$B$314,0))/INDEX($D$278:$D$314,MATCH($F52,$B$278:$B$314,0)),SUMIFS('Input-Ext Allocators'!E$8:E$63,'Input-Ext Allocators'!$B$8:$B$63,$F52))*$D52</f>
        <v>6103.3203058547851</v>
      </c>
      <c r="I52" s="8">
        <f ca="1">IFERROR(INDEX(I$278:I$314,MATCH($F52,$B$278:$B$314,0))/INDEX($D$278:$D$314,MATCH($F52,$B$278:$B$314,0)),SUMIFS('Input-Ext Allocators'!F$8:F$63,'Input-Ext Allocators'!$B$8:$B$63,$F52))*$D52</f>
        <v>3.3149456284123264</v>
      </c>
      <c r="J52" s="8">
        <f ca="1">IFERROR(INDEX(J$278:J$314,MATCH($F52,$B$278:$B$314,0))/INDEX($D$278:$D$314,MATCH($F52,$B$278:$B$314,0)),SUMIFS('Input-Ext Allocators'!G$8:G$63,'Input-Ext Allocators'!$B$8:$B$63,$F52))*$D52</f>
        <v>136.28062220322954</v>
      </c>
      <c r="K52" s="8">
        <f ca="1">IFERROR(INDEX(K$278:K$314,MATCH($F52,$B$278:$B$314,0))/INDEX($D$278:$D$314,MATCH($F52,$B$278:$B$314,0)),SUMIFS('Input-Ext Allocators'!H$8:H$63,'Input-Ext Allocators'!$B$8:$B$63,$F52))*$D52</f>
        <v>799.60314480680461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3581720.8837136743</v>
      </c>
      <c r="E53" s="8">
        <f t="shared" ca="1" si="6"/>
        <v>0</v>
      </c>
      <c r="G53" s="77">
        <f t="shared" ref="G53:K53" ca="1" si="7">SUBTOTAL(9,G45:G52)</f>
        <v>3033919.9370923974</v>
      </c>
      <c r="H53" s="77">
        <f t="shared" ca="1" si="7"/>
        <v>474745.56082852324</v>
      </c>
      <c r="I53" s="77">
        <f t="shared" ca="1" si="7"/>
        <v>257.85238896392195</v>
      </c>
      <c r="J53" s="77">
        <f t="shared" ca="1" si="7"/>
        <v>10600.561198773772</v>
      </c>
      <c r="K53" s="77">
        <f t="shared" ca="1" si="7"/>
        <v>62196.972205015583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329446633.17432868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279059910.31864667</v>
      </c>
      <c r="H55" s="8">
        <f t="shared" ca="1" si="8"/>
        <v>43667089.565965876</v>
      </c>
      <c r="I55" s="8">
        <f t="shared" ca="1" si="8"/>
        <v>23717.258870278951</v>
      </c>
      <c r="J55" s="8">
        <f t="shared" ca="1" si="8"/>
        <v>975039.46010261588</v>
      </c>
      <c r="K55" s="8">
        <f t="shared" ca="1" si="8"/>
        <v>5720876.570743341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-21601.673739358997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8">
        <f ca="1">IFERROR(INDEX(G$278:G$314,MATCH($F60,$B$278:$B$314,0))/INDEX($D$278:$D$314,MATCH($F60,$B$278:$B$314,0)),SUMIFS('Input-Ext Allocators'!D$8:D$63,'Input-Ext Allocators'!$B$8:$B$63,$F60))*$D60</f>
        <v>-18297.838039365688</v>
      </c>
      <c r="H60" s="8">
        <f ca="1">IFERROR(INDEX(H$278:H$314,MATCH($F60,$B$278:$B$314,0))/INDEX($D$278:$D$314,MATCH($F60,$B$278:$B$314,0)),SUMIFS('Input-Ext Allocators'!E$8:E$63,'Input-Ext Allocators'!$B$8:$B$63,$F60))*$D60</f>
        <v>-2863.232241478755</v>
      </c>
      <c r="I60" s="8">
        <f ca="1">IFERROR(INDEX(I$278:I$314,MATCH($F60,$B$278:$B$314,0))/INDEX($D$278:$D$314,MATCH($F60,$B$278:$B$314,0)),SUMIFS('Input-Ext Allocators'!F$8:F$63,'Input-Ext Allocators'!$B$8:$B$63,$F60))*$D60</f>
        <v>-1.55513044152611</v>
      </c>
      <c r="J60" s="8">
        <f ca="1">IFERROR(INDEX(J$278:J$314,MATCH($F60,$B$278:$B$314,0))/INDEX($D$278:$D$314,MATCH($F60,$B$278:$B$314,0)),SUMIFS('Input-Ext Allocators'!G$8:G$63,'Input-Ext Allocators'!$B$8:$B$63,$F60))*$D60</f>
        <v>-63.93291713803039</v>
      </c>
      <c r="K60" s="8">
        <f ca="1">IFERROR(INDEX(K$278:K$314,MATCH($F60,$B$278:$B$314,0))/INDEX($D$278:$D$314,MATCH($F60,$B$278:$B$314,0)),SUMIFS('Input-Ext Allocators'!H$8:H$63,'Input-Ext Allocators'!$B$8:$B$63,$F60))*$D60</f>
        <v>-375.11541093500017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-2662709.2458343985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8">
        <f ca="1">IFERROR(INDEX(G$278:G$314,MATCH($F61,$B$278:$B$314,0))/INDEX($D$278:$D$314,MATCH($F61,$B$278:$B$314,0)),SUMIFS('Input-Ext Allocators'!D$8:D$63,'Input-Ext Allocators'!$B$8:$B$63,$F61))*$D61</f>
        <v>-2255465.160434607</v>
      </c>
      <c r="H61" s="8">
        <f ca="1">IFERROR(INDEX(H$278:H$314,MATCH($F61,$B$278:$B$314,0))/INDEX($D$278:$D$314,MATCH($F61,$B$278:$B$314,0)),SUMIFS('Input-Ext Allocators'!E$8:E$63,'Input-Ext Allocators'!$B$8:$B$63,$F61))*$D61</f>
        <v>-352933.52979706938</v>
      </c>
      <c r="I61" s="8">
        <f ca="1">IFERROR(INDEX(I$278:I$314,MATCH($F61,$B$278:$B$314,0))/INDEX($D$278:$D$314,MATCH($F61,$B$278:$B$314,0)),SUMIFS('Input-Ext Allocators'!F$8:F$63,'Input-Ext Allocators'!$B$8:$B$63,$F61))*$D61</f>
        <v>-191.69163718945134</v>
      </c>
      <c r="J61" s="8">
        <f ca="1">IFERROR(INDEX(J$278:J$314,MATCH($F61,$B$278:$B$314,0))/INDEX($D$278:$D$314,MATCH($F61,$B$278:$B$314,0)),SUMIFS('Input-Ext Allocators'!G$8:G$63,'Input-Ext Allocators'!$B$8:$B$63,$F61))*$D61</f>
        <v>-7880.6286786205992</v>
      </c>
      <c r="K61" s="8">
        <f ca="1">IFERROR(INDEX(K$278:K$314,MATCH($F61,$B$278:$B$314,0))/INDEX($D$278:$D$314,MATCH($F61,$B$278:$B$314,0)),SUMIFS('Input-Ext Allocators'!H$8:H$63,'Input-Ext Allocators'!$B$8:$B$63,$F61))*$D61</f>
        <v>-46238.235286912248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-1115063.9406120409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INT_DISTPT_SUBTOTAL</v>
      </c>
      <c r="G62" s="8">
        <f ca="1">IFERROR(INDEX(G$278:G$314,MATCH($F62,$B$278:$B$314,0))/INDEX($D$278:$D$314,MATCH($F62,$B$278:$B$314,0)),SUMIFS('Input-Ext Allocators'!D$8:D$63,'Input-Ext Allocators'!$B$8:$B$63,$F62))*$D62</f>
        <v>-944522.15300708672</v>
      </c>
      <c r="H62" s="8">
        <f ca="1">IFERROR(INDEX(H$278:H$314,MATCH($F62,$B$278:$B$314,0))/INDEX($D$278:$D$314,MATCH($F62,$B$278:$B$314,0)),SUMIFS('Input-Ext Allocators'!E$8:E$63,'Input-Ext Allocators'!$B$8:$B$63,$F62))*$D62</f>
        <v>-147798.13196852244</v>
      </c>
      <c r="I62" s="8">
        <f ca="1">IFERROR(INDEX(I$278:I$314,MATCH($F62,$B$278:$B$314,0))/INDEX($D$278:$D$314,MATCH($F62,$B$278:$B$314,0)),SUMIFS('Input-Ext Allocators'!F$8:F$63,'Input-Ext Allocators'!$B$8:$B$63,$F62))*$D62</f>
        <v>-80.274792556204204</v>
      </c>
      <c r="J62" s="8">
        <f ca="1">IFERROR(INDEX(J$278:J$314,MATCH($F62,$B$278:$B$314,0))/INDEX($D$278:$D$314,MATCH($F62,$B$278:$B$314,0)),SUMIFS('Input-Ext Allocators'!G$8:G$63,'Input-Ext Allocators'!$B$8:$B$63,$F62))*$D62</f>
        <v>-3300.1743929158461</v>
      </c>
      <c r="K62" s="8">
        <f ca="1">IFERROR(INDEX(K$278:K$314,MATCH($F62,$B$278:$B$314,0))/INDEX($D$278:$D$314,MATCH($F62,$B$278:$B$314,0)),SUMIFS('Input-Ext Allocators'!H$8:H$63,'Input-Ext Allocators'!$B$8:$B$63,$F62))*$D62</f>
        <v>-19363.20645095986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-3799374.8601857983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-3218285.1514810594</v>
      </c>
      <c r="H63" s="77">
        <f t="shared" ca="1" si="10"/>
        <v>-503594.89400707057</v>
      </c>
      <c r="I63" s="77">
        <f t="shared" ca="1" si="10"/>
        <v>-273.52156018718165</v>
      </c>
      <c r="J63" s="77">
        <f t="shared" ca="1" si="10"/>
        <v>-11244.735988674476</v>
      </c>
      <c r="K63" s="77">
        <f t="shared" ca="1" si="10"/>
        <v>-65976.557148807115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0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8">
        <f ca="1">IFERROR(INDEX(G$278:G$314,MATCH($F67,$B$278:$B$314,0))/INDEX($D$278:$D$314,MATCH($F67,$B$278:$B$314,0)),SUMIFS('Input-Ext Allocators'!D$8:D$63,'Input-Ext Allocators'!$B$8:$B$63,$F67))*$D67</f>
        <v>0</v>
      </c>
      <c r="H67" s="8">
        <f ca="1">IFERROR(INDEX(H$278:H$314,MATCH($F67,$B$278:$B$314,0))/INDEX($D$278:$D$314,MATCH($F67,$B$278:$B$314,0)),SUMIFS('Input-Ext Allocators'!E$8:E$63,'Input-Ext Allocators'!$B$8:$B$63,$F67))*$D67</f>
        <v>0</v>
      </c>
      <c r="I67" s="8">
        <f ca="1">IFERROR(INDEX(I$278:I$314,MATCH($F67,$B$278:$B$314,0))/INDEX($D$278:$D$314,MATCH($F67,$B$278:$B$314,0)),SUMIFS('Input-Ext Allocators'!F$8:F$63,'Input-Ext Allocators'!$B$8:$B$63,$F67))*$D67</f>
        <v>0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0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0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-</v>
      </c>
      <c r="G68" s="8">
        <f ca="1">IFERROR(INDEX(G$278:G$314,MATCH($F68,$B$278:$B$314,0))/INDEX($D$278:$D$314,MATCH($F68,$B$278:$B$314,0)),SUMIFS('Input-Ext Allocators'!D$8:D$63,'Input-Ext Allocators'!$B$8:$B$63,$F68))*$D68</f>
        <v>0</v>
      </c>
      <c r="H68" s="8">
        <f ca="1">IFERROR(INDEX(H$278:H$314,MATCH($F68,$B$278:$B$314,0))/INDEX($D$278:$D$314,MATCH($F68,$B$278:$B$314,0)),SUMIFS('Input-Ext Allocators'!E$8:E$63,'Input-Ext Allocators'!$B$8:$B$63,$F68))*$D68</f>
        <v>0</v>
      </c>
      <c r="I68" s="8">
        <f ca="1">IFERROR(INDEX(I$278:I$314,MATCH($F68,$B$278:$B$314,0))/INDEX($D$278:$D$314,MATCH($F68,$B$278:$B$314,0)),SUMIFS('Input-Ext Allocators'!F$8:F$63,'Input-Ext Allocators'!$B$8:$B$63,$F68))*$D68</f>
        <v>0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0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0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-</v>
      </c>
      <c r="G69" s="8">
        <f ca="1">IFERROR(INDEX(G$278:G$314,MATCH($F69,$B$278:$B$314,0))/INDEX($D$278:$D$314,MATCH($F69,$B$278:$B$314,0)),SUMIFS('Input-Ext Allocators'!D$8:D$63,'Input-Ext Allocators'!$B$8:$B$63,$F69))*$D69</f>
        <v>0</v>
      </c>
      <c r="H69" s="8">
        <f ca="1">IFERROR(INDEX(H$278:H$314,MATCH($F69,$B$278:$B$314,0))/INDEX($D$278:$D$314,MATCH($F69,$B$278:$B$314,0)),SUMIFS('Input-Ext Allocators'!E$8:E$63,'Input-Ext Allocators'!$B$8:$B$63,$F69))*$D69</f>
        <v>0</v>
      </c>
      <c r="I69" s="8">
        <f ca="1">IFERROR(INDEX(I$278:I$314,MATCH($F69,$B$278:$B$314,0))/INDEX($D$278:$D$314,MATCH($F69,$B$278:$B$314,0)),SUMIFS('Input-Ext Allocators'!F$8:F$63,'Input-Ext Allocators'!$B$8:$B$63,$F69))*$D69</f>
        <v>0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0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0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-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0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-1949807.4639883107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INT_DISTPT_SUBTOTAL</v>
      </c>
      <c r="G72" s="8">
        <f ca="1">IFERROR(INDEX(G$278:G$314,MATCH($F72,$B$278:$B$314,0))/INDEX($D$278:$D$314,MATCH($F72,$B$278:$B$314,0)),SUMIFS('Input-Ext Allocators'!D$8:D$63,'Input-Ext Allocators'!$B$8:$B$63,$F72))*$D72</f>
        <v>-1651597.0759709813</v>
      </c>
      <c r="H72" s="8">
        <f ca="1">IFERROR(INDEX(H$278:H$314,MATCH($F72,$B$278:$B$314,0))/INDEX($D$278:$D$314,MATCH($F72,$B$278:$B$314,0)),SUMIFS('Input-Ext Allocators'!E$8:E$63,'Input-Ext Allocators'!$B$8:$B$63,$F72))*$D72</f>
        <v>-258440.6959815938</v>
      </c>
      <c r="I72" s="8">
        <f ca="1">IFERROR(INDEX(I$278:I$314,MATCH($F72,$B$278:$B$314,0))/INDEX($D$278:$D$314,MATCH($F72,$B$278:$B$314,0)),SUMIFS('Input-Ext Allocators'!F$8:F$63,'Input-Ext Allocators'!$B$8:$B$63,$F72))*$D72</f>
        <v>-140.36898154045647</v>
      </c>
      <c r="J72" s="8">
        <f ca="1">IFERROR(INDEX(J$278:J$314,MATCH($F72,$B$278:$B$314,0))/INDEX($D$278:$D$314,MATCH($F72,$B$278:$B$314,0)),SUMIFS('Input-Ext Allocators'!G$8:G$63,'Input-Ext Allocators'!$B$8:$B$63,$F72))*$D72</f>
        <v>-5770.7046469806037</v>
      </c>
      <c r="K72" s="8">
        <f ca="1">IFERROR(INDEX(K$278:K$314,MATCH($F72,$B$278:$B$314,0))/INDEX($D$278:$D$314,MATCH($F72,$B$278:$B$314,0)),SUMIFS('Input-Ext Allocators'!H$8:H$63,'Input-Ext Allocators'!$B$8:$B$63,$F72))*$D72</f>
        <v>-33858.618407214643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-254972.04722783732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INT_DISTPT_SUBTOTAL</v>
      </c>
      <c r="G73" s="8">
        <f ca="1">IFERROR(INDEX(G$278:G$314,MATCH($F73,$B$278:$B$314,0))/INDEX($D$278:$D$314,MATCH($F73,$B$278:$B$314,0)),SUMIFS('Input-Ext Allocators'!D$8:D$63,'Input-Ext Allocators'!$B$8:$B$63,$F73))*$D73</f>
        <v>-215975.72859550593</v>
      </c>
      <c r="H73" s="8">
        <f ca="1">IFERROR(INDEX(H$278:H$314,MATCH($F73,$B$278:$B$314,0))/INDEX($D$278:$D$314,MATCH($F73,$B$278:$B$314,0)),SUMIFS('Input-Ext Allocators'!E$8:E$63,'Input-Ext Allocators'!$B$8:$B$63,$F73))*$D73</f>
        <v>-33795.723197523432</v>
      </c>
      <c r="I73" s="8">
        <f ca="1">IFERROR(INDEX(I$278:I$314,MATCH($F73,$B$278:$B$314,0))/INDEX($D$278:$D$314,MATCH($F73,$B$278:$B$314,0)),SUMIFS('Input-Ext Allocators'!F$8:F$63,'Input-Ext Allocators'!$B$8:$B$63,$F73))*$D73</f>
        <v>-18.355743965328909</v>
      </c>
      <c r="J73" s="8">
        <f ca="1">IFERROR(INDEX(J$278:J$314,MATCH($F73,$B$278:$B$314,0))/INDEX($D$278:$D$314,MATCH($F73,$B$278:$B$314,0)),SUMIFS('Input-Ext Allocators'!G$8:G$63,'Input-Ext Allocators'!$B$8:$B$63,$F73))*$D73</f>
        <v>-754.62239475592639</v>
      </c>
      <c r="K73" s="8">
        <f ca="1">IFERROR(INDEX(K$278:K$314,MATCH($F73,$B$278:$B$314,0))/INDEX($D$278:$D$314,MATCH($F73,$B$278:$B$314,0)),SUMIFS('Input-Ext Allocators'!H$8:H$63,'Input-Ext Allocators'!$B$8:$B$63,$F73))*$D73</f>
        <v>-4427.6172960867325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0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8">
        <f ca="1">IFERROR(INDEX(G$278:G$314,MATCH($F74,$B$278:$B$314,0))/INDEX($D$278:$D$314,MATCH($F74,$B$278:$B$314,0)),SUMIFS('Input-Ext Allocators'!D$8:D$63,'Input-Ext Allocators'!$B$8:$B$63,$F74))*$D74</f>
        <v>0</v>
      </c>
      <c r="H74" s="8">
        <f ca="1">IFERROR(INDEX(H$278:H$314,MATCH($F74,$B$278:$B$314,0))/INDEX($D$278:$D$314,MATCH($F74,$B$278:$B$314,0)),SUMIFS('Input-Ext Allocators'!E$8:E$63,'Input-Ext Allocators'!$B$8:$B$63,$F74))*$D74</f>
        <v>0</v>
      </c>
      <c r="I74" s="8">
        <f ca="1">IFERROR(INDEX(I$278:I$314,MATCH($F74,$B$278:$B$314,0))/INDEX($D$278:$D$314,MATCH($F74,$B$278:$B$314,0)),SUMIFS('Input-Ext Allocators'!F$8:F$63,'Input-Ext Allocators'!$B$8:$B$63,$F74))*$D74</f>
        <v>0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0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0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8">
        <f ca="1">IFERROR(INDEX(G$278:G$314,MATCH($F75,$B$278:$B$314,0))/INDEX($D$278:$D$314,MATCH($F75,$B$278:$B$314,0)),SUMIFS('Input-Ext Allocators'!D$8:D$63,'Input-Ext Allocators'!$B$8:$B$63,$F75))*$D75</f>
        <v>0</v>
      </c>
      <c r="H75" s="8">
        <f ca="1">IFERROR(INDEX(H$278:H$314,MATCH($F75,$B$278:$B$314,0))/INDEX($D$278:$D$314,MATCH($F75,$B$278:$B$314,0)),SUMIFS('Input-Ext Allocators'!E$8:E$63,'Input-Ext Allocators'!$B$8:$B$63,$F75))*$D75</f>
        <v>0</v>
      </c>
      <c r="I75" s="8">
        <f ca="1">IFERROR(INDEX(I$278:I$314,MATCH($F75,$B$278:$B$314,0))/INDEX($D$278:$D$314,MATCH($F75,$B$278:$B$314,0)),SUMIFS('Input-Ext Allocators'!F$8:F$63,'Input-Ext Allocators'!$B$8:$B$63,$F75))*$D75</f>
        <v>0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0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0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8">
        <f ca="1">IFERROR(INDEX(G$278:G$314,MATCH($F77,$B$278:$B$314,0))/INDEX($D$278:$D$314,MATCH($F77,$B$278:$B$314,0)),SUMIFS('Input-Ext Allocators'!D$8:D$63,'Input-Ext Allocators'!$B$8:$B$63,$F77))*$D77</f>
        <v>0</v>
      </c>
      <c r="H77" s="8">
        <f ca="1">IFERROR(INDEX(H$278:H$314,MATCH($F77,$B$278:$B$314,0))/INDEX($D$278:$D$314,MATCH($F77,$B$278:$B$314,0)),SUMIFS('Input-Ext Allocators'!E$8:E$63,'Input-Ext Allocators'!$B$8:$B$63,$F77))*$D77</f>
        <v>0</v>
      </c>
      <c r="I77" s="8">
        <f ca="1">IFERROR(INDEX(I$278:I$314,MATCH($F77,$B$278:$B$314,0))/INDEX($D$278:$D$314,MATCH($F77,$B$278:$B$314,0)),SUMIFS('Input-Ext Allocators'!F$8:F$63,'Input-Ext Allocators'!$B$8:$B$63,$F77))*$D77</f>
        <v>0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0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0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0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0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-</v>
      </c>
      <c r="G79" s="8">
        <f ca="1">IFERROR(INDEX(G$278:G$314,MATCH($F79,$B$278:$B$314,0))/INDEX($D$278:$D$314,MATCH($F79,$B$278:$B$314,0)),SUMIFS('Input-Ext Allocators'!D$8:D$63,'Input-Ext Allocators'!$B$8:$B$63,$F79))*$D79</f>
        <v>0</v>
      </c>
      <c r="H79" s="8">
        <f ca="1">IFERROR(INDEX(H$278:H$314,MATCH($F79,$B$278:$B$314,0))/INDEX($D$278:$D$314,MATCH($F79,$B$278:$B$314,0)),SUMIFS('Input-Ext Allocators'!E$8:E$63,'Input-Ext Allocators'!$B$8:$B$63,$F79))*$D79</f>
        <v>0</v>
      </c>
      <c r="I79" s="8">
        <f ca="1">IFERROR(INDEX(I$278:I$314,MATCH($F79,$B$278:$B$314,0))/INDEX($D$278:$D$314,MATCH($F79,$B$278:$B$314,0)),SUMIFS('Input-Ext Allocators'!F$8:F$63,'Input-Ext Allocators'!$B$8:$B$63,$F79))*$D79</f>
        <v>0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0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0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-</v>
      </c>
      <c r="G80" s="8">
        <f ca="1">IFERROR(INDEX(G$278:G$314,MATCH($F80,$B$278:$B$314,0))/INDEX($D$278:$D$314,MATCH($F80,$B$278:$B$314,0)),SUMIFS('Input-Ext Allocators'!D$8:D$63,'Input-Ext Allocators'!$B$8:$B$63,$F80))*$D80</f>
        <v>0</v>
      </c>
      <c r="H80" s="8">
        <f ca="1">IFERROR(INDEX(H$278:H$314,MATCH($F80,$B$278:$B$314,0))/INDEX($D$278:$D$314,MATCH($F80,$B$278:$B$314,0)),SUMIFS('Input-Ext Allocators'!E$8:E$63,'Input-Ext Allocators'!$B$8:$B$63,$F80))*$D80</f>
        <v>0</v>
      </c>
      <c r="I80" s="8">
        <f ca="1">IFERROR(INDEX(I$278:I$314,MATCH($F80,$B$278:$B$314,0))/INDEX($D$278:$D$314,MATCH($F80,$B$278:$B$314,0)),SUMIFS('Input-Ext Allocators'!F$8:F$63,'Input-Ext Allocators'!$B$8:$B$63,$F80))*$D80</f>
        <v>0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0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-87745649.885046095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SERVICES_ACCT 380</v>
      </c>
      <c r="G81" s="8">
        <f ca="1">IFERROR(INDEX(G$278:G$314,MATCH($F81,$B$278:$B$314,0))/INDEX($D$278:$D$314,MATCH($F81,$B$278:$B$314,0)),SUMIFS('Input-Ext Allocators'!D$8:D$63,'Input-Ext Allocators'!$B$8:$B$63,$F81))*$D81</f>
        <v>-78576395.46784842</v>
      </c>
      <c r="H81" s="8">
        <f ca="1">IFERROR(INDEX(H$278:H$314,MATCH($F81,$B$278:$B$314,0))/INDEX($D$278:$D$314,MATCH($F81,$B$278:$B$314,0)),SUMIFS('Input-Ext Allocators'!E$8:E$63,'Input-Ext Allocators'!$B$8:$B$63,$F81))*$D81</f>
        <v>-9042387.9647166692</v>
      </c>
      <c r="I81" s="8">
        <f ca="1">IFERROR(INDEX(I$278:I$314,MATCH($F81,$B$278:$B$314,0))/INDEX($D$278:$D$314,MATCH($F81,$B$278:$B$314,0)),SUMIFS('Input-Ext Allocators'!F$8:F$63,'Input-Ext Allocators'!$B$8:$B$63,$F81))*$D81</f>
        <v>-1261.5603720088423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-125604.89210899397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-2614471.5024805884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METERS_ACCT 381</v>
      </c>
      <c r="G82" s="8">
        <f ca="1">IFERROR(INDEX(G$278:G$314,MATCH($F82,$B$278:$B$314,0))/INDEX($D$278:$D$314,MATCH($F82,$B$278:$B$314,0)),SUMIFS('Input-Ext Allocators'!D$8:D$63,'Input-Ext Allocators'!$B$8:$B$63,$F82))*$D82</f>
        <v>-1909909.0884798719</v>
      </c>
      <c r="H82" s="8">
        <f ca="1">IFERROR(INDEX(H$278:H$314,MATCH($F82,$B$278:$B$314,0))/INDEX($D$278:$D$314,MATCH($F82,$B$278:$B$314,0)),SUMIFS('Input-Ext Allocators'!E$8:E$63,'Input-Ext Allocators'!$B$8:$B$63,$F82))*$D82</f>
        <v>-669350.17120391945</v>
      </c>
      <c r="I82" s="8">
        <f ca="1">IFERROR(INDEX(I$278:I$314,MATCH($F82,$B$278:$B$314,0))/INDEX($D$278:$D$314,MATCH($F82,$B$278:$B$314,0)),SUMIFS('Input-Ext Allocators'!F$8:F$63,'Input-Ext Allocators'!$B$8:$B$63,$F82))*$D82</f>
        <v>-233.53769149817359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-34978.705105299057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-3974893.779999997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METERS_ACCT 381</v>
      </c>
      <c r="G83" s="8">
        <f ca="1">IFERROR(INDEX(G$278:G$314,MATCH($F83,$B$278:$B$314,0))/INDEX($D$278:$D$314,MATCH($F83,$B$278:$B$314,0)),SUMIFS('Input-Ext Allocators'!D$8:D$63,'Input-Ext Allocators'!$B$8:$B$63,$F83))*$D83</f>
        <v>-2903717.1562058255</v>
      </c>
      <c r="H83" s="8">
        <f ca="1">IFERROR(INDEX(H$278:H$314,MATCH($F83,$B$278:$B$314,0))/INDEX($D$278:$D$314,MATCH($F83,$B$278:$B$314,0)),SUMIFS('Input-Ext Allocators'!E$8:E$63,'Input-Ext Allocators'!$B$8:$B$63,$F83))*$D83</f>
        <v>-1017641.9324655258</v>
      </c>
      <c r="I83" s="8">
        <f ca="1">IFERROR(INDEX(I$278:I$314,MATCH($F83,$B$278:$B$314,0))/INDEX($D$278:$D$314,MATCH($F83,$B$278:$B$314,0)),SUMIFS('Input-Ext Allocators'!F$8:F$63,'Input-Ext Allocators'!$B$8:$B$63,$F83))*$D83</f>
        <v>-355.05742420634419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-53179.633904439412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-5710479.5624717856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METERS_ACCT 381</v>
      </c>
      <c r="G84" s="8">
        <f ca="1">IFERROR(INDEX(G$278:G$314,MATCH($F84,$B$278:$B$314,0))/INDEX($D$278:$D$314,MATCH($F84,$B$278:$B$314,0)),SUMIFS('Input-Ext Allocators'!D$8:D$63,'Input-Ext Allocators'!$B$8:$B$63,$F84))*$D84</f>
        <v>-4171587.5677342182</v>
      </c>
      <c r="H84" s="8">
        <f ca="1">IFERROR(INDEX(H$278:H$314,MATCH($F84,$B$278:$B$314,0))/INDEX($D$278:$D$314,MATCH($F84,$B$278:$B$314,0)),SUMIFS('Input-Ext Allocators'!E$8:E$63,'Input-Ext Allocators'!$B$8:$B$63,$F84))*$D84</f>
        <v>-1461982.0752187956</v>
      </c>
      <c r="I84" s="8">
        <f ca="1">IFERROR(INDEX(I$278:I$314,MATCH($F84,$B$278:$B$314,0))/INDEX($D$278:$D$314,MATCH($F84,$B$278:$B$314,0)),SUMIFS('Input-Ext Allocators'!F$8:F$63,'Input-Ext Allocators'!$B$8:$B$63,$F84))*$D84</f>
        <v>-510.08864051562284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-76399.830878256354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-4232935.5262183705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METERS_ACCT 381</v>
      </c>
      <c r="G85" s="8">
        <f ca="1">IFERROR(INDEX(G$278:G$314,MATCH($F85,$B$278:$B$314,0))/INDEX($D$278:$D$314,MATCH($F85,$B$278:$B$314,0)),SUMIFS('Input-Ext Allocators'!D$8:D$63,'Input-Ext Allocators'!$B$8:$B$63,$F85))*$D85</f>
        <v>-3092220.3683625041</v>
      </c>
      <c r="H85" s="8">
        <f ca="1">IFERROR(INDEX(H$278:H$314,MATCH($F85,$B$278:$B$314,0))/INDEX($D$278:$D$314,MATCH($F85,$B$278:$B$314,0)),SUMIFS('Input-Ext Allocators'!E$8:E$63,'Input-Ext Allocators'!$B$8:$B$63,$F85))*$D85</f>
        <v>-1083705.1069331577</v>
      </c>
      <c r="I85" s="8">
        <f ca="1">IFERROR(INDEX(I$278:I$314,MATCH($F85,$B$278:$B$314,0))/INDEX($D$278:$D$314,MATCH($F85,$B$278:$B$314,0)),SUMIFS('Input-Ext Allocators'!F$8:F$63,'Input-Ext Allocators'!$B$8:$B$63,$F85))*$D85</f>
        <v>-378.10700560924721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-56631.943917099772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799.34877248345867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METERS_ACCT 381</v>
      </c>
      <c r="G86" s="8">
        <f ca="1">IFERROR(INDEX(G$278:G$314,MATCH($F86,$B$278:$B$314,0))/INDEX($D$278:$D$314,MATCH($F86,$B$278:$B$314,0)),SUMIFS('Input-Ext Allocators'!D$8:D$63,'Input-Ext Allocators'!$B$8:$B$63,$F86))*$D86</f>
        <v>583.93579122315259</v>
      </c>
      <c r="H86" s="8">
        <f ca="1">IFERROR(INDEX(H$278:H$314,MATCH($F86,$B$278:$B$314,0))/INDEX($D$278:$D$314,MATCH($F86,$B$278:$B$314,0)),SUMIFS('Input-Ext Allocators'!E$8:E$63,'Input-Ext Allocators'!$B$8:$B$63,$F86))*$D86</f>
        <v>204.6471867089775</v>
      </c>
      <c r="I86" s="8">
        <f ca="1">IFERROR(INDEX(I$278:I$314,MATCH($F86,$B$278:$B$314,0))/INDEX($D$278:$D$314,MATCH($F86,$B$278:$B$314,0)),SUMIFS('Input-Ext Allocators'!F$8:F$63,'Input-Ext Allocators'!$B$8:$B$63,$F86))*$D86</f>
        <v>7.1401836604670255E-2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10.694392714723913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-1536096.6324735654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IND_M&amp;R_ACCT 385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-462640.329805999</v>
      </c>
      <c r="I87" s="8">
        <f ca="1">IFERROR(INDEX(I$278:I$314,MATCH($F87,$B$278:$B$314,0))/INDEX($D$278:$D$314,MATCH($F87,$B$278:$B$314,0)),SUMIFS('Input-Ext Allocators'!F$8:F$63,'Input-Ext Allocators'!$B$8:$B$63,$F87))*$D87</f>
        <v>-3473.8714950695885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-1069982.4311724969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-209136.99000000002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DS-ML_DIRECT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-209136.99000000002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-154517.96633074197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INT_DISTPT_SUBTOTAL</v>
      </c>
      <c r="G89" s="8">
        <f ca="1">IFERROR(INDEX(G$278:G$314,MATCH($F89,$B$278:$B$314,0))/INDEX($D$278:$D$314,MATCH($F89,$B$278:$B$314,0)),SUMIFS('Input-Ext Allocators'!D$8:D$63,'Input-Ext Allocators'!$B$8:$B$63,$F89))*$D89</f>
        <v>-130885.44694296336</v>
      </c>
      <c r="H89" s="8">
        <f ca="1">IFERROR(INDEX(H$278:H$314,MATCH($F89,$B$278:$B$314,0))/INDEX($D$278:$D$314,MATCH($F89,$B$278:$B$314,0)),SUMIFS('Input-Ext Allocators'!E$8:E$63,'Input-Ext Allocators'!$B$8:$B$63,$F89))*$D89</f>
        <v>-20480.858493839904</v>
      </c>
      <c r="I89" s="8">
        <f ca="1">IFERROR(INDEX(I$278:I$314,MATCH($F89,$B$278:$B$314,0))/INDEX($D$278:$D$314,MATCH($F89,$B$278:$B$314,0)),SUMIFS('Input-Ext Allocators'!F$8:F$63,'Input-Ext Allocators'!$B$8:$B$63,$F89))*$D89</f>
        <v>-11.123934010993624</v>
      </c>
      <c r="J89" s="8">
        <f ca="1">IFERROR(INDEX(J$278:J$314,MATCH($F89,$B$278:$B$314,0))/INDEX($D$278:$D$314,MATCH($F89,$B$278:$B$314,0)),SUMIFS('Input-Ext Allocators'!G$8:G$63,'Input-Ext Allocators'!$B$8:$B$63,$F89))*$D89</f>
        <v>-457.3156903004608</v>
      </c>
      <c r="K89" s="8">
        <f ca="1">IFERROR(INDEX(K$278:K$314,MATCH($F89,$B$278:$B$314,0))/INDEX($D$278:$D$314,MATCH($F89,$B$278:$B$314,0)),SUMIFS('Input-Ext Allocators'!H$8:H$63,'Input-Ext Allocators'!$B$8:$B$63,$F89))*$D89</f>
        <v>-2683.221269627265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-108382162.0074648</v>
      </c>
      <c r="E90" s="8">
        <f t="shared" ca="1" si="11"/>
        <v>0</v>
      </c>
      <c r="G90" s="77">
        <f t="shared" ref="G90:K90" ca="1" si="13">SUBTOTAL(9,G66:G89)</f>
        <v>-92651703.964349061</v>
      </c>
      <c r="H90" s="77">
        <f t="shared" ca="1" si="13"/>
        <v>-14050220.210830312</v>
      </c>
      <c r="I90" s="77">
        <f t="shared" ca="1" si="13"/>
        <v>-6381.9998865879925</v>
      </c>
      <c r="J90" s="77">
        <f t="shared" ca="1" si="13"/>
        <v>-216119.63273203702</v>
      </c>
      <c r="K90" s="77">
        <f t="shared" ca="1" si="13"/>
        <v>-1457736.1996667995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-197202.73060455255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INT_DISTPT_SUBTOTAL</v>
      </c>
      <c r="G93" s="8">
        <f ca="1">IFERROR(INDEX(G$278:G$314,MATCH($F93,$B$278:$B$314,0))/INDEX($D$278:$D$314,MATCH($F93,$B$278:$B$314,0)),SUMIFS('Input-Ext Allocators'!D$8:D$63,'Input-Ext Allocators'!$B$8:$B$63,$F93))*$D93</f>
        <v>-167041.85374988633</v>
      </c>
      <c r="H93" s="8">
        <f ca="1">IFERROR(INDEX(H$278:H$314,MATCH($F93,$B$278:$B$314,0))/INDEX($D$278:$D$314,MATCH($F93,$B$278:$B$314,0)),SUMIFS('Input-Ext Allocators'!E$8:E$63,'Input-Ext Allocators'!$B$8:$B$63,$F93))*$D93</f>
        <v>-26138.586444152032</v>
      </c>
      <c r="I93" s="8">
        <f ca="1">IFERROR(INDEX(I$278:I$314,MATCH($F93,$B$278:$B$314,0))/INDEX($D$278:$D$314,MATCH($F93,$B$278:$B$314,0)),SUMIFS('Input-Ext Allocators'!F$8:F$63,'Input-Ext Allocators'!$B$8:$B$63,$F93))*$D93</f>
        <v>-14.196861466176026</v>
      </c>
      <c r="J93" s="8">
        <f ca="1">IFERROR(INDEX(J$278:J$314,MATCH($F93,$B$278:$B$314,0))/INDEX($D$278:$D$314,MATCH($F93,$B$278:$B$314,0)),SUMIFS('Input-Ext Allocators'!G$8:G$63,'Input-Ext Allocators'!$B$8:$B$63,$F93))*$D93</f>
        <v>-583.64671123434471</v>
      </c>
      <c r="K93" s="8">
        <f ca="1">IFERROR(INDEX(K$278:K$314,MATCH($F93,$B$278:$B$314,0))/INDEX($D$278:$D$314,MATCH($F93,$B$278:$B$314,0)),SUMIFS('Input-Ext Allocators'!H$8:H$63,'Input-Ext Allocators'!$B$8:$B$63,$F93))*$D93</f>
        <v>-3424.4468378136862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-78940.423099397405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INT_DISTPT_SUBTOTAL</v>
      </c>
      <c r="G94" s="8">
        <f ca="1">IFERROR(INDEX(G$278:G$314,MATCH($F94,$B$278:$B$314,0))/INDEX($D$278:$D$314,MATCH($F94,$B$278:$B$314,0)),SUMIFS('Input-Ext Allocators'!D$8:D$63,'Input-Ext Allocators'!$B$8:$B$63,$F94))*$D94</f>
        <v>-66866.998088206368</v>
      </c>
      <c r="H94" s="8">
        <f ca="1">IFERROR(INDEX(H$278:H$314,MATCH($F94,$B$278:$B$314,0))/INDEX($D$278:$D$314,MATCH($F94,$B$278:$B$314,0)),SUMIFS('Input-Ext Allocators'!E$8:E$63,'Input-Ext Allocators'!$B$8:$B$63,$F94))*$D94</f>
        <v>-10463.29869163536</v>
      </c>
      <c r="I94" s="8">
        <f ca="1">IFERROR(INDEX(I$278:I$314,MATCH($F94,$B$278:$B$314,0))/INDEX($D$278:$D$314,MATCH($F94,$B$278:$B$314,0)),SUMIFS('Input-Ext Allocators'!F$8:F$63,'Input-Ext Allocators'!$B$8:$B$63,$F94))*$D94</f>
        <v>-5.6830158861785796</v>
      </c>
      <c r="J94" s="8">
        <f ca="1">IFERROR(INDEX(J$278:J$314,MATCH($F94,$B$278:$B$314,0))/INDEX($D$278:$D$314,MATCH($F94,$B$278:$B$314,0)),SUMIFS('Input-Ext Allocators'!G$8:G$63,'Input-Ext Allocators'!$B$8:$B$63,$F94))*$D94</f>
        <v>-233.63428175749286</v>
      </c>
      <c r="K94" s="8">
        <f ca="1">IFERROR(INDEX(K$278:K$314,MATCH($F94,$B$278:$B$314,0))/INDEX($D$278:$D$314,MATCH($F94,$B$278:$B$314,0)),SUMIFS('Input-Ext Allocators'!H$8:H$63,'Input-Ext Allocators'!$B$8:$B$63,$F94))*$D94</f>
        <v>-1370.8090219120184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-6612.026349927487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8">
        <f ca="1">IFERROR(INDEX(G$278:G$314,MATCH($F95,$B$278:$B$314,0))/INDEX($D$278:$D$314,MATCH($F95,$B$278:$B$314,0)),SUMIFS('Input-Ext Allocators'!D$8:D$63,'Input-Ext Allocators'!$B$8:$B$63,$F95))*$D95</f>
        <v>-5600.759863461466</v>
      </c>
      <c r="H95" s="8">
        <f ca="1">IFERROR(INDEX(H$278:H$314,MATCH($F95,$B$278:$B$314,0))/INDEX($D$278:$D$314,MATCH($F95,$B$278:$B$314,0)),SUMIFS('Input-Ext Allocators'!E$8:E$63,'Input-Ext Allocators'!$B$8:$B$63,$F95))*$D95</f>
        <v>-876.40278503628792</v>
      </c>
      <c r="I95" s="8">
        <f ca="1">IFERROR(INDEX(I$278:I$314,MATCH($F95,$B$278:$B$314,0))/INDEX($D$278:$D$314,MATCH($F95,$B$278:$B$314,0)),SUMIFS('Input-Ext Allocators'!F$8:F$63,'Input-Ext Allocators'!$B$8:$B$63,$F95))*$D95</f>
        <v>-0.4760077196337717</v>
      </c>
      <c r="J95" s="8">
        <f ca="1">IFERROR(INDEX(J$278:J$314,MATCH($F95,$B$278:$B$314,0))/INDEX($D$278:$D$314,MATCH($F95,$B$278:$B$314,0)),SUMIFS('Input-Ext Allocators'!G$8:G$63,'Input-Ext Allocators'!$B$8:$B$63,$F95))*$D95</f>
        <v>-19.569137921667888</v>
      </c>
      <c r="K95" s="8">
        <f ca="1">IFERROR(INDEX(K$278:K$314,MATCH($F95,$B$278:$B$314,0))/INDEX($D$278:$D$314,MATCH($F95,$B$278:$B$314,0)),SUMIFS('Input-Ext Allocators'!H$8:H$63,'Input-Ext Allocators'!$B$8:$B$63,$F95))*$D95</f>
        <v>-114.81855578843205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-16304.040290083965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8">
        <f ca="1">IFERROR(INDEX(G$278:G$314,MATCH($F96,$B$278:$B$314,0))/INDEX($D$278:$D$314,MATCH($F96,$B$278:$B$314,0)),SUMIFS('Input-Ext Allocators'!D$8:D$63,'Input-Ext Allocators'!$B$8:$B$63,$F96))*$D96</f>
        <v>-13810.443219114266</v>
      </c>
      <c r="H96" s="8">
        <f ca="1">IFERROR(INDEX(H$278:H$314,MATCH($F96,$B$278:$B$314,0))/INDEX($D$278:$D$314,MATCH($F96,$B$278:$B$314,0)),SUMIFS('Input-Ext Allocators'!E$8:E$63,'Input-Ext Allocators'!$B$8:$B$63,$F96))*$D96</f>
        <v>-2161.0479997149646</v>
      </c>
      <c r="I96" s="8">
        <f ca="1">IFERROR(INDEX(I$278:I$314,MATCH($F96,$B$278:$B$314,0))/INDEX($D$278:$D$314,MATCH($F96,$B$278:$B$314,0)),SUMIFS('Input-Ext Allocators'!F$8:F$63,'Input-Ext Allocators'!$B$8:$B$63,$F96))*$D96</f>
        <v>-1.1737474457259411</v>
      </c>
      <c r="J96" s="8">
        <f ca="1">IFERROR(INDEX(J$278:J$314,MATCH($F96,$B$278:$B$314,0))/INDEX($D$278:$D$314,MATCH($F96,$B$278:$B$314,0)),SUMIFS('Input-Ext Allocators'!G$8:G$63,'Input-Ext Allocators'!$B$8:$B$63,$F96))*$D96</f>
        <v>-48.253893168556765</v>
      </c>
      <c r="K96" s="8">
        <f ca="1">IFERROR(INDEX(K$278:K$314,MATCH($F96,$B$278:$B$314,0))/INDEX($D$278:$D$314,MATCH($F96,$B$278:$B$314,0)),SUMIFS('Input-Ext Allocators'!H$8:H$63,'Input-Ext Allocators'!$B$8:$B$63,$F96))*$D96</f>
        <v>-283.12143064045404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-827903.19031711528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INT_DISTPT_SUBTOTAL</v>
      </c>
      <c r="G97" s="8">
        <f ca="1">IFERROR(INDEX(G$278:G$314,MATCH($F97,$B$278:$B$314,0))/INDEX($D$278:$D$314,MATCH($F97,$B$278:$B$314,0)),SUMIFS('Input-Ext Allocators'!D$8:D$63,'Input-Ext Allocators'!$B$8:$B$63,$F97))*$D97</f>
        <v>-701280.77441957721</v>
      </c>
      <c r="H97" s="8">
        <f ca="1">IFERROR(INDEX(H$278:H$314,MATCH($F97,$B$278:$B$314,0))/INDEX($D$278:$D$314,MATCH($F97,$B$278:$B$314,0)),SUMIFS('Input-Ext Allocators'!E$8:E$63,'Input-Ext Allocators'!$B$8:$B$63,$F97))*$D97</f>
        <v>-109735.89990945892</v>
      </c>
      <c r="I97" s="8">
        <f ca="1">IFERROR(INDEX(I$278:I$314,MATCH($F97,$B$278:$B$314,0))/INDEX($D$278:$D$314,MATCH($F97,$B$278:$B$314,0)),SUMIFS('Input-Ext Allocators'!F$8:F$63,'Input-Ext Allocators'!$B$8:$B$63,$F97))*$D97</f>
        <v>-59.601745190367616</v>
      </c>
      <c r="J97" s="8">
        <f ca="1">IFERROR(INDEX(J$278:J$314,MATCH($F97,$B$278:$B$314,0))/INDEX($D$278:$D$314,MATCH($F97,$B$278:$B$314,0)),SUMIFS('Input-Ext Allocators'!G$8:G$63,'Input-Ext Allocators'!$B$8:$B$63,$F97))*$D97</f>
        <v>-2450.2854132276962</v>
      </c>
      <c r="K97" s="8">
        <f ca="1">IFERROR(INDEX(K$278:K$314,MATCH($F97,$B$278:$B$314,0))/INDEX($D$278:$D$314,MATCH($F97,$B$278:$B$314,0)),SUMIFS('Input-Ext Allocators'!H$8:H$63,'Input-Ext Allocators'!$B$8:$B$63,$F97))*$D97</f>
        <v>-14376.628829661133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-62312.725448855403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INT_DISTPT_SUBTOTAL</v>
      </c>
      <c r="G99" s="8">
        <f ca="1">IFERROR(INDEX(G$278:G$314,MATCH($F99,$B$278:$B$314,0))/INDEX($D$278:$D$314,MATCH($F99,$B$278:$B$314,0)),SUMIFS('Input-Ext Allocators'!D$8:D$63,'Input-Ext Allocators'!$B$8:$B$63,$F99))*$D99</f>
        <v>-52782.398799827926</v>
      </c>
      <c r="H99" s="8">
        <f ca="1">IFERROR(INDEX(H$278:H$314,MATCH($F99,$B$278:$B$314,0))/INDEX($D$278:$D$314,MATCH($F99,$B$278:$B$314,0)),SUMIFS('Input-Ext Allocators'!E$8:E$63,'Input-Ext Allocators'!$B$8:$B$63,$F99))*$D99</f>
        <v>-8259.3509517966995</v>
      </c>
      <c r="I99" s="8">
        <f ca="1">IFERROR(INDEX(I$278:I$314,MATCH($F99,$B$278:$B$314,0))/INDEX($D$278:$D$314,MATCH($F99,$B$278:$B$314,0)),SUMIFS('Input-Ext Allocators'!F$8:F$63,'Input-Ext Allocators'!$B$8:$B$63,$F99))*$D99</f>
        <v>-4.4859679582795744</v>
      </c>
      <c r="J99" s="8">
        <f ca="1">IFERROR(INDEX(J$278:J$314,MATCH($F99,$B$278:$B$314,0))/INDEX($D$278:$D$314,MATCH($F99,$B$278:$B$314,0)),SUMIFS('Input-Ext Allocators'!G$8:G$63,'Input-Ext Allocators'!$B$8:$B$63,$F99))*$D99</f>
        <v>-184.42248322211375</v>
      </c>
      <c r="K99" s="8">
        <f ca="1">IFERROR(INDEX(K$278:K$314,MATCH($F99,$B$278:$B$314,0))/INDEX($D$278:$D$314,MATCH($F99,$B$278:$B$314,0)),SUMIFS('Input-Ext Allocators'!H$8:H$63,'Input-Ext Allocators'!$B$8:$B$63,$F99))*$D99</f>
        <v>-1082.0672460503908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-28388.14478140507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INT_DISTPT_SUBTOTAL</v>
      </c>
      <c r="G100" s="8">
        <f ca="1">IFERROR(INDEX(G$278:G$314,MATCH($F100,$B$278:$B$314,0))/INDEX($D$278:$D$314,MATCH($F100,$B$278:$B$314,0)),SUMIFS('Input-Ext Allocators'!D$8:D$63,'Input-Ext Allocators'!$B$8:$B$63,$F100))*$D100</f>
        <v>-24046.362412268707</v>
      </c>
      <c r="H100" s="8">
        <f ca="1">IFERROR(INDEX(H$278:H$314,MATCH($F100,$B$278:$B$314,0))/INDEX($D$278:$D$314,MATCH($F100,$B$278:$B$314,0)),SUMIFS('Input-Ext Allocators'!E$8:E$63,'Input-Ext Allocators'!$B$8:$B$63,$F100))*$D100</f>
        <v>-3762.7571082970071</v>
      </c>
      <c r="I100" s="8">
        <f ca="1">IFERROR(INDEX(I$278:I$314,MATCH($F100,$B$278:$B$314,0))/INDEX($D$278:$D$314,MATCH($F100,$B$278:$B$314,0)),SUMIFS('Input-Ext Allocators'!F$8:F$63,'Input-Ext Allocators'!$B$8:$B$63,$F100))*$D100</f>
        <v>-2.0436966440973392</v>
      </c>
      <c r="J100" s="8">
        <f ca="1">IFERROR(INDEX(J$278:J$314,MATCH($F100,$B$278:$B$314,0))/INDEX($D$278:$D$314,MATCH($F100,$B$278:$B$314,0)),SUMIFS('Input-Ext Allocators'!G$8:G$63,'Input-Ext Allocators'!$B$8:$B$63,$F100))*$D100</f>
        <v>-84.018346444382331</v>
      </c>
      <c r="K100" s="8">
        <f ca="1">IFERROR(INDEX(K$278:K$314,MATCH($F100,$B$278:$B$314,0))/INDEX($D$278:$D$314,MATCH($F100,$B$278:$B$314,0)),SUMIFS('Input-Ext Allocators'!H$8:H$63,'Input-Ext Allocators'!$B$8:$B$63,$F100))*$D100</f>
        <v>-492.96321775087756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-1217663.2808913372</v>
      </c>
      <c r="E101" s="8">
        <f t="shared" ca="1" si="15"/>
        <v>0</v>
      </c>
      <c r="G101" s="77">
        <f t="shared" ref="G101:K101" ca="1" si="16">SUBTOTAL(9,G93:G100)</f>
        <v>-1031429.5905523422</v>
      </c>
      <c r="H101" s="77">
        <f t="shared" ca="1" si="16"/>
        <v>-161397.34389009126</v>
      </c>
      <c r="I101" s="77">
        <f t="shared" ca="1" si="16"/>
        <v>-87.661042310458839</v>
      </c>
      <c r="J101" s="77">
        <f t="shared" ca="1" si="16"/>
        <v>-3603.8302669762543</v>
      </c>
      <c r="K101" s="77">
        <f t="shared" ca="1" si="16"/>
        <v>-21144.855139616997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0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-</v>
      </c>
      <c r="G104" s="8">
        <f ca="1">IFERROR(INDEX(G$278:G$314,MATCH($F104,$B$278:$B$314,0))/INDEX($D$278:$D$314,MATCH($F104,$B$278:$B$314,0)),SUMIFS('Input-Ext Allocators'!D$8:D$63,'Input-Ext Allocators'!$B$8:$B$63,$F104))*$D104</f>
        <v>0</v>
      </c>
      <c r="H104" s="8">
        <f ca="1">IFERROR(INDEX(H$278:H$314,MATCH($F104,$B$278:$B$314,0))/INDEX($D$278:$D$314,MATCH($F104,$B$278:$B$314,0)),SUMIFS('Input-Ext Allocators'!E$8:E$63,'Input-Ext Allocators'!$B$8:$B$63,$F104))*$D104</f>
        <v>0</v>
      </c>
      <c r="I104" s="8">
        <f ca="1">IFERROR(INDEX(I$278:I$314,MATCH($F104,$B$278:$B$314,0))/INDEX($D$278:$D$314,MATCH($F104,$B$278:$B$314,0)),SUMIFS('Input-Ext Allocators'!F$8:F$63,'Input-Ext Allocators'!$B$8:$B$63,$F104))*$D104</f>
        <v>0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0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0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0</v>
      </c>
      <c r="H105" s="77">
        <f t="shared" ca="1" si="18"/>
        <v>0</v>
      </c>
      <c r="I105" s="77">
        <f t="shared" ca="1" si="18"/>
        <v>0</v>
      </c>
      <c r="J105" s="77">
        <f t="shared" ca="1" si="18"/>
        <v>0</v>
      </c>
      <c r="K105" s="77">
        <f t="shared" ca="1" si="18"/>
        <v>0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-113399200.14854196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-96901418.706382468</v>
      </c>
      <c r="H107" s="8">
        <f t="shared" ca="1" si="19"/>
        <v>-14715212.448727475</v>
      </c>
      <c r="I107" s="8">
        <f t="shared" ca="1" si="19"/>
        <v>-6743.1824890856324</v>
      </c>
      <c r="J107" s="8">
        <f t="shared" ca="1" si="19"/>
        <v>-230968.19898768773</v>
      </c>
      <c r="K107" s="8">
        <f t="shared" ca="1" si="19"/>
        <v>-1544857.6119552231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-41574239.595797196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INT_TOTAL PLANT</v>
      </c>
      <c r="G110" s="8">
        <f ca="1">IFERROR(INDEX(G$278:G$314,MATCH($F110,$B$278:$B$314,0))/INDEX($D$278:$D$314,MATCH($F110,$B$278:$B$314,0)),SUMIFS('Input-Ext Allocators'!D$8:D$63,'Input-Ext Allocators'!$B$8:$B$63,$F110))*$D110</f>
        <v>-35215729.665781662</v>
      </c>
      <c r="H110" s="8">
        <f ca="1">IFERROR(INDEX(H$278:H$314,MATCH($F110,$B$278:$B$314,0))/INDEX($D$278:$D$314,MATCH($F110,$B$278:$B$314,0)),SUMIFS('Input-Ext Allocators'!E$8:E$63,'Input-Ext Allocators'!$B$8:$B$63,$F110))*$D110</f>
        <v>-5510531.4829730177</v>
      </c>
      <c r="I110" s="8">
        <f ca="1">IFERROR(INDEX(I$278:I$314,MATCH($F110,$B$278:$B$314,0))/INDEX($D$278:$D$314,MATCH($F110,$B$278:$B$314,0)),SUMIFS('Input-Ext Allocators'!F$8:F$63,'Input-Ext Allocators'!$B$8:$B$63,$F110))*$D110</f>
        <v>-2992.9794495934684</v>
      </c>
      <c r="J110" s="8">
        <f ca="1">IFERROR(INDEX(J$278:J$314,MATCH($F110,$B$278:$B$314,0))/INDEX($D$278:$D$314,MATCH($F110,$B$278:$B$314,0)),SUMIFS('Input-Ext Allocators'!G$8:G$63,'Input-Ext Allocators'!$B$8:$B$63,$F110))*$D110</f>
        <v>-123044.28106937959</v>
      </c>
      <c r="K110" s="8">
        <f ca="1">IFERROR(INDEX(K$278:K$314,MATCH($F110,$B$278:$B$314,0))/INDEX($D$278:$D$314,MATCH($F110,$B$278:$B$314,0)),SUMIFS('Input-Ext Allocators'!H$8:H$63,'Input-Ext Allocators'!$B$8:$B$63,$F110))*$D110</f>
        <v>-721941.18652355822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0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8">
        <f ca="1">IFERROR(INDEX(G$278:G$314,MATCH($F112,$B$278:$B$314,0))/INDEX($D$278:$D$314,MATCH($F112,$B$278:$B$314,0)),SUMIFS('Input-Ext Allocators'!D$8:D$63,'Input-Ext Allocators'!$B$8:$B$63,$F112))*$D112</f>
        <v>0</v>
      </c>
      <c r="H112" s="8">
        <f ca="1">IFERROR(INDEX(H$278:H$314,MATCH($F112,$B$278:$B$314,0))/INDEX($D$278:$D$314,MATCH($F112,$B$278:$B$314,0)),SUMIFS('Input-Ext Allocators'!E$8:E$63,'Input-Ext Allocators'!$B$8:$B$63,$F112))*$D112</f>
        <v>0</v>
      </c>
      <c r="I112" s="8">
        <f ca="1">IFERROR(INDEX(I$278:I$314,MATCH($F112,$B$278:$B$314,0))/INDEX($D$278:$D$314,MATCH($F112,$B$278:$B$314,0)),SUMIFS('Input-Ext Allocators'!F$8:F$63,'Input-Ext Allocators'!$B$8:$B$63,$F112))*$D112</f>
        <v>0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-41574239.595797196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-35215729.665781662</v>
      </c>
      <c r="H113" s="77">
        <f t="shared" ca="1" si="21"/>
        <v>-5510531.4829730177</v>
      </c>
      <c r="I113" s="77">
        <f t="shared" ca="1" si="21"/>
        <v>-2992.9794495934684</v>
      </c>
      <c r="J113" s="77">
        <f t="shared" ca="1" si="21"/>
        <v>-123044.28106937959</v>
      </c>
      <c r="K113" s="77">
        <f t="shared" ca="1" si="21"/>
        <v>-721941.18652355822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174473193.42998952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146942761.94648248</v>
      </c>
      <c r="H115" s="79">
        <f t="shared" ca="1" si="22"/>
        <v>23441345.634265382</v>
      </c>
      <c r="I115" s="79">
        <f t="shared" ca="1" si="22"/>
        <v>13981.096931599841</v>
      </c>
      <c r="J115" s="79">
        <f t="shared" ca="1" si="22"/>
        <v>621026.98004554864</v>
      </c>
      <c r="K115" s="79">
        <f t="shared" ca="1" si="22"/>
        <v>3454077.7722645607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0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-</v>
      </c>
      <c r="G120" s="8">
        <f ca="1">IFERROR(INDEX(G$278:G$314,MATCH($F120,$B$278:$B$314,0))/INDEX($D$278:$D$314,MATCH($F120,$B$278:$B$314,0)),SUMIFS('Input-Ext Allocators'!D$8:D$63,'Input-Ext Allocators'!$B$8:$B$63,$F120))*$D120</f>
        <v>0</v>
      </c>
      <c r="H120" s="8">
        <f ca="1">IFERROR(INDEX(H$278:H$314,MATCH($F120,$B$278:$B$314,0))/INDEX($D$278:$D$314,MATCH($F120,$B$278:$B$314,0)),SUMIFS('Input-Ext Allocators'!E$8:E$63,'Input-Ext Allocators'!$B$8:$B$63,$F120))*$D120</f>
        <v>0</v>
      </c>
      <c r="I120" s="8">
        <f ca="1">IFERROR(INDEX(I$278:I$314,MATCH($F120,$B$278:$B$314,0))/INDEX($D$278:$D$314,MATCH($F120,$B$278:$B$314,0)),SUMIFS('Input-Ext Allocators'!F$8:F$63,'Input-Ext Allocators'!$B$8:$B$63,$F120))*$D120</f>
        <v>0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0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8">
        <f ca="1">IFERROR(INDEX(G$278:G$314,MATCH($F121,$B$278:$B$314,0))/INDEX($D$278:$D$314,MATCH($F121,$B$278:$B$314,0)),SUMIFS('Input-Ext Allocators'!D$8:D$63,'Input-Ext Allocators'!$B$8:$B$63,$F121))*$D121</f>
        <v>0</v>
      </c>
      <c r="H121" s="8">
        <f ca="1">IFERROR(INDEX(H$278:H$314,MATCH($F121,$B$278:$B$314,0))/INDEX($D$278:$D$314,MATCH($F121,$B$278:$B$314,0)),SUMIFS('Input-Ext Allocators'!E$8:E$63,'Input-Ext Allocators'!$B$8:$B$63,$F121))*$D121</f>
        <v>0</v>
      </c>
      <c r="I121" s="8">
        <f ca="1">IFERROR(INDEX(I$278:I$314,MATCH($F121,$B$278:$B$314,0))/INDEX($D$278:$D$314,MATCH($F121,$B$278:$B$314,0)),SUMIFS('Input-Ext Allocators'!F$8:F$63,'Input-Ext Allocators'!$B$8:$B$63,$F121))*$D121</f>
        <v>0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0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8">
        <f ca="1">IFERROR(INDEX(G$278:G$314,MATCH($F122,$B$278:$B$314,0))/INDEX($D$278:$D$314,MATCH($F122,$B$278:$B$314,0)),SUMIFS('Input-Ext Allocators'!D$8:D$63,'Input-Ext Allocators'!$B$8:$B$63,$F122))*$D122</f>
        <v>0</v>
      </c>
      <c r="H122" s="8">
        <f ca="1">IFERROR(INDEX(H$278:H$314,MATCH($F122,$B$278:$B$314,0))/INDEX($D$278:$D$314,MATCH($F122,$B$278:$B$314,0)),SUMIFS('Input-Ext Allocators'!E$8:E$63,'Input-Ext Allocators'!$B$8:$B$63,$F122))*$D122</f>
        <v>0</v>
      </c>
      <c r="I122" s="8">
        <f ca="1">IFERROR(INDEX(I$278:I$314,MATCH($F122,$B$278:$B$314,0))/INDEX($D$278:$D$314,MATCH($F122,$B$278:$B$314,0)),SUMIFS('Input-Ext Allocators'!F$8:F$63,'Input-Ext Allocators'!$B$8:$B$63,$F122))*$D122</f>
        <v>0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0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-</v>
      </c>
      <c r="G123" s="8">
        <f ca="1">IFERROR(INDEX(G$278:G$314,MATCH($F123,$B$278:$B$314,0))/INDEX($D$278:$D$314,MATCH($F123,$B$278:$B$314,0)),SUMIFS('Input-Ext Allocators'!D$8:D$63,'Input-Ext Allocators'!$B$8:$B$63,$F123))*$D123</f>
        <v>0</v>
      </c>
      <c r="H123" s="8">
        <f ca="1">IFERROR(INDEX(H$278:H$314,MATCH($F123,$B$278:$B$314,0))/INDEX($D$278:$D$314,MATCH($F123,$B$278:$B$314,0)),SUMIFS('Input-Ext Allocators'!E$8:E$63,'Input-Ext Allocators'!$B$8:$B$63,$F123))*$D123</f>
        <v>0</v>
      </c>
      <c r="I123" s="8">
        <f ca="1">IFERROR(INDEX(I$278:I$314,MATCH($F123,$B$278:$B$314,0))/INDEX($D$278:$D$314,MATCH($F123,$B$278:$B$314,0)),SUMIFS('Input-Ext Allocators'!F$8:F$63,'Input-Ext Allocators'!$B$8:$B$63,$F123))*$D123</f>
        <v>0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0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-</v>
      </c>
      <c r="G124" s="8">
        <f ca="1">IFERROR(INDEX(G$278:G$314,MATCH($F124,$B$278:$B$314,0))/INDEX($D$278:$D$314,MATCH($F124,$B$278:$B$314,0)),SUMIFS('Input-Ext Allocators'!D$8:D$63,'Input-Ext Allocators'!$B$8:$B$63,$F124))*$D124</f>
        <v>0</v>
      </c>
      <c r="H124" s="8">
        <f ca="1">IFERROR(INDEX(H$278:H$314,MATCH($F124,$B$278:$B$314,0))/INDEX($D$278:$D$314,MATCH($F124,$B$278:$B$314,0)),SUMIFS('Input-Ext Allocators'!E$8:E$63,'Input-Ext Allocators'!$B$8:$B$63,$F124))*$D124</f>
        <v>0</v>
      </c>
      <c r="I124" s="8">
        <f ca="1">IFERROR(INDEX(I$278:I$314,MATCH($F124,$B$278:$B$314,0))/INDEX($D$278:$D$314,MATCH($F124,$B$278:$B$314,0)),SUMIFS('Input-Ext Allocators'!F$8:F$63,'Input-Ext Allocators'!$B$8:$B$63,$F124))*$D124</f>
        <v>0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0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-</v>
      </c>
      <c r="G125" s="8">
        <f ca="1">IFERROR(INDEX(G$278:G$314,MATCH($F125,$B$278:$B$314,0))/INDEX($D$278:$D$314,MATCH($F125,$B$278:$B$314,0)),SUMIFS('Input-Ext Allocators'!D$8:D$63,'Input-Ext Allocators'!$B$8:$B$63,$F125))*$D125</f>
        <v>0</v>
      </c>
      <c r="H125" s="8">
        <f ca="1">IFERROR(INDEX(H$278:H$314,MATCH($F125,$B$278:$B$314,0))/INDEX($D$278:$D$314,MATCH($F125,$B$278:$B$314,0)),SUMIFS('Input-Ext Allocators'!E$8:E$63,'Input-Ext Allocators'!$B$8:$B$63,$F125))*$D125</f>
        <v>0</v>
      </c>
      <c r="I125" s="8">
        <f ca="1">IFERROR(INDEX(I$278:I$314,MATCH($F125,$B$278:$B$314,0))/INDEX($D$278:$D$314,MATCH($F125,$B$278:$B$314,0)),SUMIFS('Input-Ext Allocators'!F$8:F$63,'Input-Ext Allocators'!$B$8:$B$63,$F125))*$D125</f>
        <v>0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0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8">
        <f ca="1">IFERROR(INDEX(G$278:G$314,MATCH($F127,$B$278:$B$314,0))/INDEX($D$278:$D$314,MATCH($F127,$B$278:$B$314,0)),SUMIFS('Input-Ext Allocators'!D$8:D$63,'Input-Ext Allocators'!$B$8:$B$63,$F127))*$D127</f>
        <v>0</v>
      </c>
      <c r="H127" s="8">
        <f ca="1">IFERROR(INDEX(H$278:H$314,MATCH($F127,$B$278:$B$314,0))/INDEX($D$278:$D$314,MATCH($F127,$B$278:$B$314,0)),SUMIFS('Input-Ext Allocators'!E$8:E$63,'Input-Ext Allocators'!$B$8:$B$63,$F127))*$D127</f>
        <v>0</v>
      </c>
      <c r="I127" s="8">
        <f ca="1">IFERROR(INDEX(I$278:I$314,MATCH($F127,$B$278:$B$314,0))/INDEX($D$278:$D$314,MATCH($F127,$B$278:$B$314,0)),SUMIFS('Input-Ext Allocators'!F$8:F$63,'Input-Ext Allocators'!$B$8:$B$63,$F127))*$D127</f>
        <v>0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0</v>
      </c>
      <c r="E128" s="8">
        <f t="shared" ca="1" si="24"/>
        <v>0</v>
      </c>
      <c r="G128" s="77">
        <f t="shared" ref="G128:K128" ca="1" si="25">SUBTOTAL(9,G120:G127)</f>
        <v>0</v>
      </c>
      <c r="H128" s="77">
        <f t="shared" ca="1" si="25"/>
        <v>0</v>
      </c>
      <c r="I128" s="77">
        <f t="shared" ca="1" si="25"/>
        <v>0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0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8">
        <f ca="1">IFERROR(INDEX(G$278:G$314,MATCH($F131,$B$278:$B$314,0))/INDEX($D$278:$D$314,MATCH($F131,$B$278:$B$314,0)),SUMIFS('Input-Ext Allocators'!D$8:D$63,'Input-Ext Allocators'!$B$8:$B$63,$F131))*$D131</f>
        <v>0</v>
      </c>
      <c r="H131" s="8">
        <f ca="1">IFERROR(INDEX(H$278:H$314,MATCH($F131,$B$278:$B$314,0))/INDEX($D$278:$D$314,MATCH($F131,$B$278:$B$314,0)),SUMIFS('Input-Ext Allocators'!E$8:E$63,'Input-Ext Allocators'!$B$8:$B$63,$F131))*$D131</f>
        <v>0</v>
      </c>
      <c r="I131" s="8">
        <f ca="1">IFERROR(INDEX(I$278:I$314,MATCH($F131,$B$278:$B$314,0))/INDEX($D$278:$D$314,MATCH($F131,$B$278:$B$314,0)),SUMIFS('Input-Ext Allocators'!F$8:F$63,'Input-Ext Allocators'!$B$8:$B$63,$F131))*$D131</f>
        <v>0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0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672419.33596578497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INT_871-879</v>
      </c>
      <c r="G134" s="8">
        <f ca="1">IFERROR(INDEX(G$278:G$314,MATCH($F134,$B$278:$B$314,0))/INDEX($D$278:$D$314,MATCH($F134,$B$278:$B$314,0)),SUMIFS('Input-Ext Allocators'!D$8:D$63,'Input-Ext Allocators'!$B$8:$B$63,$F134))*$D134</f>
        <v>519197.92853465106</v>
      </c>
      <c r="H134" s="8">
        <f ca="1">IFERROR(INDEX(H$278:H$314,MATCH($F134,$B$278:$B$314,0))/INDEX($D$278:$D$314,MATCH($F134,$B$278:$B$314,0)),SUMIFS('Input-Ext Allocators'!E$8:E$63,'Input-Ext Allocators'!$B$8:$B$63,$F134))*$D134</f>
        <v>139464.43783479702</v>
      </c>
      <c r="I134" s="8">
        <f ca="1">IFERROR(INDEX(I$278:I$314,MATCH($F134,$B$278:$B$314,0))/INDEX($D$278:$D$314,MATCH($F134,$B$278:$B$314,0)),SUMIFS('Input-Ext Allocators'!F$8:F$63,'Input-Ext Allocators'!$B$8:$B$63,$F134))*$D134</f>
        <v>62.913666078534639</v>
      </c>
      <c r="J134" s="8">
        <f ca="1">IFERROR(INDEX(J$278:J$314,MATCH($F134,$B$278:$B$314,0))/INDEX($D$278:$D$314,MATCH($F134,$B$278:$B$314,0)),SUMIFS('Input-Ext Allocators'!G$8:G$63,'Input-Ext Allocators'!$B$8:$B$63,$F134))*$D134</f>
        <v>1293.5698443709584</v>
      </c>
      <c r="K134" s="8">
        <f ca="1">IFERROR(INDEX(K$278:K$314,MATCH($F134,$B$278:$B$314,0))/INDEX($D$278:$D$314,MATCH($F134,$B$278:$B$314,0)),SUMIFS('Input-Ext Allocators'!H$8:H$63,'Input-Ext Allocators'!$B$8:$B$63,$F134))*$D134</f>
        <v>12400.486085887444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0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8">
        <f ca="1">IFERROR(INDEX(G$278:G$314,MATCH($F135,$B$278:$B$314,0))/INDEX($D$278:$D$314,MATCH($F135,$B$278:$B$314,0)),SUMIFS('Input-Ext Allocators'!D$8:D$63,'Input-Ext Allocators'!$B$8:$B$63,$F135))*$D135</f>
        <v>0</v>
      </c>
      <c r="H135" s="8">
        <f ca="1">IFERROR(INDEX(H$278:H$314,MATCH($F135,$B$278:$B$314,0))/INDEX($D$278:$D$314,MATCH($F135,$B$278:$B$314,0)),SUMIFS('Input-Ext Allocators'!E$8:E$63,'Input-Ext Allocators'!$B$8:$B$63,$F135))*$D135</f>
        <v>0</v>
      </c>
      <c r="I135" s="8">
        <f ca="1">IFERROR(INDEX(I$278:I$314,MATCH($F135,$B$278:$B$314,0))/INDEX($D$278:$D$314,MATCH($F135,$B$278:$B$314,0)),SUMIFS('Input-Ext Allocators'!F$8:F$63,'Input-Ext Allocators'!$B$8:$B$63,$F135))*$D135</f>
        <v>0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0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2544194.5841763364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INT_MAINS_SERVICES</v>
      </c>
      <c r="G136" s="8">
        <f ca="1">IFERROR(INDEX(G$278:G$314,MATCH($F136,$B$278:$B$314,0))/INDEX($D$278:$D$314,MATCH($F136,$B$278:$B$314,0)),SUMIFS('Input-Ext Allocators'!D$8:D$63,'Input-Ext Allocators'!$B$8:$B$63,$F136))*$D136</f>
        <v>2278331.0631957371</v>
      </c>
      <c r="H136" s="8">
        <f ca="1">IFERROR(INDEX(H$278:H$314,MATCH($F136,$B$278:$B$314,0))/INDEX($D$278:$D$314,MATCH($F136,$B$278:$B$314,0)),SUMIFS('Input-Ext Allocators'!E$8:E$63,'Input-Ext Allocators'!$B$8:$B$63,$F136))*$D136</f>
        <v>262185.01450490847</v>
      </c>
      <c r="I136" s="8">
        <f ca="1">IFERROR(INDEX(I$278:I$314,MATCH($F136,$B$278:$B$314,0))/INDEX($D$278:$D$314,MATCH($F136,$B$278:$B$314,0)),SUMIFS('Input-Ext Allocators'!F$8:F$63,'Input-Ext Allocators'!$B$8:$B$63,$F136))*$D136</f>
        <v>36.579079080060254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3641.9273966106502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0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-</v>
      </c>
      <c r="G137" s="8">
        <f ca="1">IFERROR(INDEX(G$278:G$314,MATCH($F137,$B$278:$B$314,0))/INDEX($D$278:$D$314,MATCH($F137,$B$278:$B$314,0)),SUMIFS('Input-Ext Allocators'!D$8:D$63,'Input-Ext Allocators'!$B$8:$B$63,$F137))*$D137</f>
        <v>0</v>
      </c>
      <c r="H137" s="8">
        <f ca="1">IFERROR(INDEX(H$278:H$314,MATCH($F137,$B$278:$B$314,0))/INDEX($D$278:$D$314,MATCH($F137,$B$278:$B$314,0)),SUMIFS('Input-Ext Allocators'!E$8:E$63,'Input-Ext Allocators'!$B$8:$B$63,$F137))*$D137</f>
        <v>0</v>
      </c>
      <c r="I137" s="8">
        <f ca="1">IFERROR(INDEX(I$278:I$314,MATCH($F137,$B$278:$B$314,0))/INDEX($D$278:$D$314,MATCH($F137,$B$278:$B$314,0)),SUMIFS('Input-Ext Allocators'!F$8:F$63,'Input-Ext Allocators'!$B$8:$B$63,$F137))*$D137</f>
        <v>0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0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119377.14940699923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INT_IND M&amp;R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31324.382959716131</v>
      </c>
      <c r="I138" s="8">
        <f ca="1">IFERROR(INDEX(I$278:I$314,MATCH($F138,$B$278:$B$314,0))/INDEX($D$278:$D$314,MATCH($F138,$B$278:$B$314,0)),SUMIFS('Input-Ext Allocators'!F$8:F$63,'Input-Ext Allocators'!$B$8:$B$63,$F138))*$D138</f>
        <v>235.20837690486704</v>
      </c>
      <c r="J138" s="8">
        <f ca="1">IFERROR(INDEX(J$278:J$314,MATCH($F138,$B$278:$B$314,0))/INDEX($D$278:$D$314,MATCH($F138,$B$278:$B$314,0)),SUMIFS('Input-Ext Allocators'!G$8:G$63,'Input-Ext Allocators'!$B$8:$B$63,$F138))*$D138</f>
        <v>15371.346024251541</v>
      </c>
      <c r="K138" s="8">
        <f ca="1">IFERROR(INDEX(K$278:K$314,MATCH($F138,$B$278:$B$314,0))/INDEX($D$278:$D$314,MATCH($F138,$B$278:$B$314,0)),SUMIFS('Input-Ext Allocators'!H$8:H$63,'Input-Ext Allocators'!$B$8:$B$63,$F138))*$D138</f>
        <v>72446.212046126704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1952774.7860800342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METERS_ACCT 381</v>
      </c>
      <c r="G139" s="8">
        <f ca="1">IFERROR(INDEX(G$278:G$314,MATCH($F139,$B$278:$B$314,0))/INDEX($D$278:$D$314,MATCH($F139,$B$278:$B$314,0)),SUMIFS('Input-Ext Allocators'!D$8:D$63,'Input-Ext Allocators'!$B$8:$B$63,$F139))*$D139</f>
        <v>1426530.1068112468</v>
      </c>
      <c r="H139" s="8">
        <f ca="1">IFERROR(INDEX(H$278:H$314,MATCH($F139,$B$278:$B$314,0))/INDEX($D$278:$D$314,MATCH($F139,$B$278:$B$314,0)),SUMIFS('Input-Ext Allocators'!E$8:E$63,'Input-Ext Allocators'!$B$8:$B$63,$F139))*$D139</f>
        <v>499944.30466930394</v>
      </c>
      <c r="I139" s="8">
        <f ca="1">IFERROR(INDEX(I$278:I$314,MATCH($F139,$B$278:$B$314,0))/INDEX($D$278:$D$314,MATCH($F139,$B$278:$B$314,0)),SUMIFS('Input-Ext Allocators'!F$8:F$63,'Input-Ext Allocators'!$B$8:$B$63,$F139))*$D139</f>
        <v>174.43162609509335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26125.942973388406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3373937.369146477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METERS_ACCT 381</v>
      </c>
      <c r="G140" s="8">
        <f ca="1">IFERROR(INDEX(G$278:G$314,MATCH($F140,$B$278:$B$314,0))/INDEX($D$278:$D$314,MATCH($F140,$B$278:$B$314,0)),SUMIFS('Input-Ext Allocators'!D$8:D$63,'Input-Ext Allocators'!$B$8:$B$63,$F140))*$D140</f>
        <v>2464709.8425746062</v>
      </c>
      <c r="H140" s="8">
        <f ca="1">IFERROR(INDEX(H$278:H$314,MATCH($F140,$B$278:$B$314,0))/INDEX($D$278:$D$314,MATCH($F140,$B$278:$B$314,0)),SUMIFS('Input-Ext Allocators'!E$8:E$63,'Input-Ext Allocators'!$B$8:$B$63,$F140))*$D140</f>
        <v>863786.6404459934</v>
      </c>
      <c r="I140" s="8">
        <f ca="1">IFERROR(INDEX(I$278:I$314,MATCH($F140,$B$278:$B$314,0))/INDEX($D$278:$D$314,MATCH($F140,$B$278:$B$314,0)),SUMIFS('Input-Ext Allocators'!F$8:F$63,'Input-Ext Allocators'!$B$8:$B$63,$F140))*$D140</f>
        <v>301.37698716635356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45139.509138711437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1217692.7815826039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INT_871-879</v>
      </c>
      <c r="G141" s="8">
        <f ca="1">IFERROR(INDEX(G$278:G$314,MATCH($F141,$B$278:$B$314,0))/INDEX($D$278:$D$314,MATCH($F141,$B$278:$B$314,0)),SUMIFS('Input-Ext Allocators'!D$8:D$63,'Input-Ext Allocators'!$B$8:$B$63,$F141))*$D141</f>
        <v>940222.17383328639</v>
      </c>
      <c r="H141" s="8">
        <f ca="1">IFERROR(INDEX(H$278:H$314,MATCH($F141,$B$278:$B$314,0))/INDEX($D$278:$D$314,MATCH($F141,$B$278:$B$314,0)),SUMIFS('Input-Ext Allocators'!E$8:E$63,'Input-Ext Allocators'!$B$8:$B$63,$F141))*$D141</f>
        <v>252557.9354362133</v>
      </c>
      <c r="I141" s="8">
        <f ca="1">IFERROR(INDEX(I$278:I$314,MATCH($F141,$B$278:$B$314,0))/INDEX($D$278:$D$314,MATCH($F141,$B$278:$B$314,0)),SUMIFS('Input-Ext Allocators'!F$8:F$63,'Input-Ext Allocators'!$B$8:$B$63,$F141))*$D141</f>
        <v>113.93116311370933</v>
      </c>
      <c r="J141" s="8">
        <f ca="1">IFERROR(INDEX(J$278:J$314,MATCH($F141,$B$278:$B$314,0))/INDEX($D$278:$D$314,MATCH($F141,$B$278:$B$314,0)),SUMIFS('Input-Ext Allocators'!G$8:G$63,'Input-Ext Allocators'!$B$8:$B$63,$F141))*$D141</f>
        <v>2342.5421871622066</v>
      </c>
      <c r="K141" s="8">
        <f ca="1">IFERROR(INDEX(K$278:K$314,MATCH($F141,$B$278:$B$314,0))/INDEX($D$278:$D$314,MATCH($F141,$B$278:$B$314,0)),SUMIFS('Input-Ext Allocators'!H$8:H$63,'Input-Ext Allocators'!$B$8:$B$63,$F141))*$D141</f>
        <v>22456.198962828454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17279.44162564092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INT_871-879</v>
      </c>
      <c r="G142" s="8">
        <f ca="1">IFERROR(INDEX(G$278:G$314,MATCH($F142,$B$278:$B$314,0))/INDEX($D$278:$D$314,MATCH($F142,$B$278:$B$314,0)),SUMIFS('Input-Ext Allocators'!D$8:D$63,'Input-Ext Allocators'!$B$8:$B$63,$F142))*$D142</f>
        <v>13342.046872258128</v>
      </c>
      <c r="H142" s="8">
        <f ca="1">IFERROR(INDEX(H$278:H$314,MATCH($F142,$B$278:$B$314,0))/INDEX($D$278:$D$314,MATCH($F142,$B$278:$B$314,0)),SUMIFS('Input-Ext Allocators'!E$8:E$63,'Input-Ext Allocators'!$B$8:$B$63,$F142))*$D142</f>
        <v>3583.8761372885692</v>
      </c>
      <c r="I142" s="8">
        <f ca="1">IFERROR(INDEX(I$278:I$314,MATCH($F142,$B$278:$B$314,0))/INDEX($D$278:$D$314,MATCH($F142,$B$278:$B$314,0)),SUMIFS('Input-Ext Allocators'!F$8:F$63,'Input-Ext Allocators'!$B$8:$B$63,$F142))*$D142</f>
        <v>1.6167188572852413</v>
      </c>
      <c r="J142" s="8">
        <f ca="1">IFERROR(INDEX(J$278:J$314,MATCH($F142,$B$278:$B$314,0))/INDEX($D$278:$D$314,MATCH($F142,$B$278:$B$314,0)),SUMIFS('Input-Ext Allocators'!G$8:G$63,'Input-Ext Allocators'!$B$8:$B$63,$F142))*$D142</f>
        <v>33.241406692140011</v>
      </c>
      <c r="K142" s="8">
        <f ca="1">IFERROR(INDEX(K$278:K$314,MATCH($F142,$B$278:$B$314,0))/INDEX($D$278:$D$314,MATCH($F142,$B$278:$B$314,0)),SUMIFS('Input-Ext Allocators'!H$8:H$63,'Input-Ext Allocators'!$B$8:$B$63,$F142))*$D142</f>
        <v>318.66049054479822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9897675.4479838777</v>
      </c>
      <c r="E143" s="8">
        <f t="shared" ca="1" si="27"/>
        <v>0</v>
      </c>
      <c r="G143" s="77">
        <f t="shared" ref="G143:K143" ca="1" si="28">SUBTOTAL(9,G131:G142)</f>
        <v>7642333.1618217863</v>
      </c>
      <c r="H143" s="77">
        <f t="shared" ca="1" si="28"/>
        <v>2052846.591988221</v>
      </c>
      <c r="I143" s="77">
        <f t="shared" ca="1" si="28"/>
        <v>926.05761729590347</v>
      </c>
      <c r="J143" s="77">
        <f t="shared" ca="1" si="28"/>
        <v>19040.699462476845</v>
      </c>
      <c r="K143" s="77">
        <f t="shared" ca="1" si="28"/>
        <v>182528.93709409793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22935.75826555692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INT_866-893</v>
      </c>
      <c r="G146" s="8">
        <f ca="1">IFERROR(INDEX(G$278:G$314,MATCH($F146,$B$278:$B$314,0))/INDEX($D$278:$D$314,MATCH($F146,$B$278:$B$314,0)),SUMIFS('Input-Ext Allocators'!D$8:D$63,'Input-Ext Allocators'!$B$8:$B$63,$F146))*$D146</f>
        <v>18419.83482653556</v>
      </c>
      <c r="H146" s="8">
        <f ca="1">IFERROR(INDEX(H$278:H$314,MATCH($F146,$B$278:$B$314,0))/INDEX($D$278:$D$314,MATCH($F146,$B$278:$B$314,0)),SUMIFS('Input-Ext Allocators'!E$8:E$63,'Input-Ext Allocators'!$B$8:$B$63,$F146))*$D146</f>
        <v>3181.0835140755448</v>
      </c>
      <c r="I146" s="8">
        <f ca="1">IFERROR(INDEX(I$278:I$314,MATCH($F146,$B$278:$B$314,0))/INDEX($D$278:$D$314,MATCH($F146,$B$278:$B$314,0)),SUMIFS('Input-Ext Allocators'!F$8:F$63,'Input-Ext Allocators'!$B$8:$B$63,$F146))*$D146</f>
        <v>3.9414620473019637</v>
      </c>
      <c r="J146" s="8">
        <f ca="1">IFERROR(INDEX(J$278:J$314,MATCH($F146,$B$278:$B$314,0))/INDEX($D$278:$D$314,MATCH($F146,$B$278:$B$314,0)),SUMIFS('Input-Ext Allocators'!G$8:G$63,'Input-Ext Allocators'!$B$8:$B$63,$F146))*$D146</f>
        <v>220.18740450884746</v>
      </c>
      <c r="K146" s="8">
        <f ca="1">IFERROR(INDEX(K$278:K$314,MATCH($F146,$B$278:$B$314,0))/INDEX($D$278:$D$314,MATCH($F146,$B$278:$B$314,0)),SUMIFS('Input-Ext Allocators'!H$8:H$63,'Input-Ext Allocators'!$B$8:$B$63,$F146))*$D146</f>
        <v>1110.7110583896692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0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8">
        <f ca="1">IFERROR(INDEX(G$278:G$314,MATCH($F147,$B$278:$B$314,0))/INDEX($D$278:$D$314,MATCH($F147,$B$278:$B$314,0)),SUMIFS('Input-Ext Allocators'!D$8:D$63,'Input-Ext Allocators'!$B$8:$B$63,$F147))*$D147</f>
        <v>0</v>
      </c>
      <c r="H147" s="8">
        <f ca="1">IFERROR(INDEX(H$278:H$314,MATCH($F147,$B$278:$B$314,0))/INDEX($D$278:$D$314,MATCH($F147,$B$278:$B$314,0)),SUMIFS('Input-Ext Allocators'!E$8:E$63,'Input-Ext Allocators'!$B$8:$B$63,$F147))*$D147</f>
        <v>0</v>
      </c>
      <c r="I147" s="8">
        <f ca="1">IFERROR(INDEX(I$278:I$314,MATCH($F147,$B$278:$B$314,0))/INDEX($D$278:$D$314,MATCH($F147,$B$278:$B$314,0)),SUMIFS('Input-Ext Allocators'!F$8:F$63,'Input-Ext Allocators'!$B$8:$B$63,$F147))*$D147</f>
        <v>0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0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0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8">
        <f ca="1">IFERROR(INDEX(G$278:G$314,MATCH($F148,$B$278:$B$314,0))/INDEX($D$278:$D$314,MATCH($F148,$B$278:$B$314,0)),SUMIFS('Input-Ext Allocators'!D$8:D$63,'Input-Ext Allocators'!$B$8:$B$63,$F148))*$D148</f>
        <v>0</v>
      </c>
      <c r="H148" s="8">
        <f ca="1">IFERROR(INDEX(H$278:H$314,MATCH($F148,$B$278:$B$314,0))/INDEX($D$278:$D$314,MATCH($F148,$B$278:$B$314,0)),SUMIFS('Input-Ext Allocators'!E$8:E$63,'Input-Ext Allocators'!$B$8:$B$63,$F148))*$D148</f>
        <v>0</v>
      </c>
      <c r="I148" s="8">
        <f ca="1">IFERROR(INDEX(I$278:I$314,MATCH($F148,$B$278:$B$314,0))/INDEX($D$278:$D$314,MATCH($F148,$B$278:$B$314,0)),SUMIFS('Input-Ext Allocators'!F$8:F$63,'Input-Ext Allocators'!$B$8:$B$63,$F148))*$D148</f>
        <v>0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0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0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-</v>
      </c>
      <c r="G149" s="8">
        <f ca="1">IFERROR(INDEX(G$278:G$314,MATCH($F149,$B$278:$B$314,0))/INDEX($D$278:$D$314,MATCH($F149,$B$278:$B$314,0)),SUMIFS('Input-Ext Allocators'!D$8:D$63,'Input-Ext Allocators'!$B$8:$B$63,$F149))*$D149</f>
        <v>0</v>
      </c>
      <c r="H149" s="8">
        <f ca="1">IFERROR(INDEX(H$278:H$314,MATCH($F149,$B$278:$B$314,0))/INDEX($D$278:$D$314,MATCH($F149,$B$278:$B$314,0)),SUMIFS('Input-Ext Allocators'!E$8:E$63,'Input-Ext Allocators'!$B$8:$B$63,$F149))*$D149</f>
        <v>0</v>
      </c>
      <c r="I149" s="8">
        <f ca="1">IFERROR(INDEX(I$278:I$314,MATCH($F149,$B$278:$B$314,0))/INDEX($D$278:$D$314,MATCH($F149,$B$278:$B$314,0)),SUMIFS('Input-Ext Allocators'!F$8:F$63,'Input-Ext Allocators'!$B$8:$B$63,$F149))*$D149</f>
        <v>0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0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84976.243151185714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INT_IND M&amp;R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22297.637329825786</v>
      </c>
      <c r="I150" s="8">
        <f ca="1">IFERROR(INDEX(I$278:I$314,MATCH($F150,$B$278:$B$314,0))/INDEX($D$278:$D$314,MATCH($F150,$B$278:$B$314,0)),SUMIFS('Input-Ext Allocators'!F$8:F$63,'Input-Ext Allocators'!$B$8:$B$63,$F150))*$D150</f>
        <v>167.42839250517272</v>
      </c>
      <c r="J150" s="8">
        <f ca="1">IFERROR(INDEX(J$278:J$314,MATCH($F150,$B$278:$B$314,0))/INDEX($D$278:$D$314,MATCH($F150,$B$278:$B$314,0)),SUMIFS('Input-Ext Allocators'!G$8:G$63,'Input-Ext Allocators'!$B$8:$B$63,$F150))*$D150</f>
        <v>10941.786127464915</v>
      </c>
      <c r="K150" s="8">
        <f ca="1">IFERROR(INDEX(K$278:K$314,MATCH($F150,$B$278:$B$314,0))/INDEX($D$278:$D$314,MATCH($F150,$B$278:$B$314,0)),SUMIFS('Input-Ext Allocators'!H$8:H$63,'Input-Ext Allocators'!$B$8:$B$63,$F150))*$D150</f>
        <v>51569.391301389849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877714.97858240502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SERVICES_ACCT 380</v>
      </c>
      <c r="G151" s="8">
        <f ca="1">IFERROR(INDEX(G$278:G$314,MATCH($F151,$B$278:$B$314,0))/INDEX($D$278:$D$314,MATCH($F151,$B$278:$B$314,0)),SUMIFS('Input-Ext Allocators'!D$8:D$63,'Input-Ext Allocators'!$B$8:$B$63,$F151))*$D151</f>
        <v>785995.42376742791</v>
      </c>
      <c r="H151" s="8">
        <f ca="1">IFERROR(INDEX(H$278:H$314,MATCH($F151,$B$278:$B$314,0))/INDEX($D$278:$D$314,MATCH($F151,$B$278:$B$314,0)),SUMIFS('Input-Ext Allocators'!E$8:E$63,'Input-Ext Allocators'!$B$8:$B$63,$F151))*$D151</f>
        <v>90450.516569000611</v>
      </c>
      <c r="I151" s="8">
        <f ca="1">IFERROR(INDEX(I$278:I$314,MATCH($F151,$B$278:$B$314,0))/INDEX($D$278:$D$314,MATCH($F151,$B$278:$B$314,0)),SUMIFS('Input-Ext Allocators'!F$8:F$63,'Input-Ext Allocators'!$B$8:$B$63,$F151))*$D151</f>
        <v>12.619320004453691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1256.4189259720704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177056.8132312141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METERS_ACCT 381</v>
      </c>
      <c r="G152" s="8">
        <f ca="1">IFERROR(INDEX(G$278:G$314,MATCH($F152,$B$278:$B$314,0))/INDEX($D$278:$D$314,MATCH($F152,$B$278:$B$314,0)),SUMIFS('Input-Ext Allocators'!D$8:D$63,'Input-Ext Allocators'!$B$8:$B$63,$F152))*$D152</f>
        <v>129342.55219333367</v>
      </c>
      <c r="H152" s="8">
        <f ca="1">IFERROR(INDEX(H$278:H$314,MATCH($F152,$B$278:$B$314,0))/INDEX($D$278:$D$314,MATCH($F152,$B$278:$B$314,0)),SUMIFS('Input-Ext Allocators'!E$8:E$63,'Input-Ext Allocators'!$B$8:$B$63,$F152))*$D152</f>
        <v>45329.62326676325</v>
      </c>
      <c r="I152" s="8">
        <f ca="1">IFERROR(INDEX(I$278:I$314,MATCH($F152,$B$278:$B$314,0))/INDEX($D$278:$D$314,MATCH($F152,$B$278:$B$314,0)),SUMIFS('Input-Ext Allocators'!F$8:F$63,'Input-Ext Allocators'!$B$8:$B$63,$F152))*$D152</f>
        <v>15.815601503710795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2368.8221696134674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85383.770357330592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INT_866-893</v>
      </c>
      <c r="G153" s="8">
        <f ca="1">IFERROR(INDEX(G$278:G$314,MATCH($F153,$B$278:$B$314,0))/INDEX($D$278:$D$314,MATCH($F153,$B$278:$B$314,0)),SUMIFS('Input-Ext Allocators'!D$8:D$63,'Input-Ext Allocators'!$B$8:$B$63,$F153))*$D153</f>
        <v>68572.180114520554</v>
      </c>
      <c r="H153" s="8">
        <f ca="1">IFERROR(INDEX(H$278:H$314,MATCH($F153,$B$278:$B$314,0))/INDEX($D$278:$D$314,MATCH($F153,$B$278:$B$314,0)),SUMIFS('Input-Ext Allocators'!E$8:E$63,'Input-Ext Allocators'!$B$8:$B$63,$F153))*$D153</f>
        <v>11842.33375275859</v>
      </c>
      <c r="I153" s="8">
        <f ca="1">IFERROR(INDEX(I$278:I$314,MATCH($F153,$B$278:$B$314,0))/INDEX($D$278:$D$314,MATCH($F153,$B$278:$B$314,0)),SUMIFS('Input-Ext Allocators'!F$8:F$63,'Input-Ext Allocators'!$B$8:$B$63,$F153))*$D153</f>
        <v>14.67302220499721</v>
      </c>
      <c r="J153" s="8">
        <f ca="1">IFERROR(INDEX(J$278:J$314,MATCH($F153,$B$278:$B$314,0))/INDEX($D$278:$D$314,MATCH($F153,$B$278:$B$314,0)),SUMIFS('Input-Ext Allocators'!G$8:G$63,'Input-Ext Allocators'!$B$8:$B$63,$F153))*$D153</f>
        <v>819.69955230968174</v>
      </c>
      <c r="K153" s="8">
        <f ca="1">IFERROR(INDEX(K$278:K$314,MATCH($F153,$B$278:$B$314,0))/INDEX($D$278:$D$314,MATCH($F153,$B$278:$B$314,0)),SUMIFS('Input-Ext Allocators'!H$8:H$63,'Input-Ext Allocators'!$B$8:$B$63,$F153))*$D153</f>
        <v>4134.8839155367823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1248067.5635876923</v>
      </c>
      <c r="E154" s="8">
        <f t="shared" ca="1" si="30"/>
        <v>0</v>
      </c>
      <c r="G154" s="77">
        <f t="shared" ref="G154:K154" ca="1" si="31">SUBTOTAL(9,G146:G153)</f>
        <v>1002329.9909018177</v>
      </c>
      <c r="H154" s="77">
        <f t="shared" ca="1" si="31"/>
        <v>173101.1944324238</v>
      </c>
      <c r="I154" s="77">
        <f t="shared" ca="1" si="31"/>
        <v>214.47779826563641</v>
      </c>
      <c r="J154" s="77">
        <f t="shared" ca="1" si="31"/>
        <v>11981.673084283444</v>
      </c>
      <c r="K154" s="77">
        <f t="shared" ca="1" si="31"/>
        <v>60440.227370901841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11145743.011571571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8644663.1527236048</v>
      </c>
      <c r="H156" s="8">
        <f t="shared" ca="1" si="32"/>
        <v>2225947.7864206447</v>
      </c>
      <c r="I156" s="8">
        <f t="shared" ca="1" si="32"/>
        <v>1140.5354155615396</v>
      </c>
      <c r="J156" s="8">
        <f t="shared" ca="1" si="32"/>
        <v>31022.372546760289</v>
      </c>
      <c r="K156" s="8">
        <f t="shared" ca="1" si="32"/>
        <v>242969.16446499975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0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-</v>
      </c>
      <c r="G161" s="8">
        <f ca="1">IFERROR(INDEX(G$278:G$314,MATCH($F161,$B$278:$B$314,0))/INDEX($D$278:$D$314,MATCH($F161,$B$278:$B$314,0)),SUMIFS('Input-Ext Allocators'!D$8:D$63,'Input-Ext Allocators'!$B$8:$B$63,$F161))*$D161</f>
        <v>0</v>
      </c>
      <c r="H161" s="8">
        <f ca="1">IFERROR(INDEX(H$278:H$314,MATCH($F161,$B$278:$B$314,0))/INDEX($D$278:$D$314,MATCH($F161,$B$278:$B$314,0)),SUMIFS('Input-Ext Allocators'!E$8:E$63,'Input-Ext Allocators'!$B$8:$B$63,$F161))*$D161</f>
        <v>0</v>
      </c>
      <c r="I161" s="8">
        <f ca="1">IFERROR(INDEX(I$278:I$314,MATCH($F161,$B$278:$B$314,0))/INDEX($D$278:$D$314,MATCH($F161,$B$278:$B$314,0)),SUMIFS('Input-Ext Allocators'!F$8:F$63,'Input-Ext Allocators'!$B$8:$B$63,$F161))*$D161</f>
        <v>0</v>
      </c>
      <c r="J161" s="8">
        <f ca="1">IFERROR(INDEX(J$278:J$314,MATCH($F161,$B$278:$B$314,0))/INDEX($D$278:$D$314,MATCH($F161,$B$278:$B$314,0)),SUMIFS('Input-Ext Allocators'!G$8:G$63,'Input-Ext Allocators'!$B$8:$B$63,$F161))*$D161</f>
        <v>0</v>
      </c>
      <c r="K161" s="8">
        <f ca="1">IFERROR(INDEX(K$278:K$314,MATCH($F161,$B$278:$B$314,0))/INDEX($D$278:$D$314,MATCH($F161,$B$278:$B$314,0)),SUMIFS('Input-Ext Allocators'!H$8:H$63,'Input-Ext Allocators'!$B$8:$B$63,$F161))*$D161</f>
        <v>0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0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-</v>
      </c>
      <c r="G162" s="8">
        <f ca="1">IFERROR(INDEX(G$278:G$314,MATCH($F162,$B$278:$B$314,0))/INDEX($D$278:$D$314,MATCH($F162,$B$278:$B$314,0)),SUMIFS('Input-Ext Allocators'!D$8:D$63,'Input-Ext Allocators'!$B$8:$B$63,$F162))*$D162</f>
        <v>0</v>
      </c>
      <c r="H162" s="8">
        <f ca="1">IFERROR(INDEX(H$278:H$314,MATCH($F162,$B$278:$B$314,0))/INDEX($D$278:$D$314,MATCH($F162,$B$278:$B$314,0)),SUMIFS('Input-Ext Allocators'!E$8:E$63,'Input-Ext Allocators'!$B$8:$B$63,$F162))*$D162</f>
        <v>0</v>
      </c>
      <c r="I162" s="8">
        <f ca="1">IFERROR(INDEX(I$278:I$314,MATCH($F162,$B$278:$B$314,0))/INDEX($D$278:$D$314,MATCH($F162,$B$278:$B$314,0)),SUMIFS('Input-Ext Allocators'!F$8:F$63,'Input-Ext Allocators'!$B$8:$B$63,$F162))*$D162</f>
        <v>0</v>
      </c>
      <c r="J162" s="8">
        <f ca="1">IFERROR(INDEX(J$278:J$314,MATCH($F162,$B$278:$B$314,0))/INDEX($D$278:$D$314,MATCH($F162,$B$278:$B$314,0)),SUMIFS('Input-Ext Allocators'!G$8:G$63,'Input-Ext Allocators'!$B$8:$B$63,$F162))*$D162</f>
        <v>0</v>
      </c>
      <c r="K162" s="8">
        <f ca="1">IFERROR(INDEX(K$278:K$314,MATCH($F162,$B$278:$B$314,0))/INDEX($D$278:$D$314,MATCH($F162,$B$278:$B$314,0)),SUMIFS('Input-Ext Allocators'!H$8:H$63,'Input-Ext Allocators'!$B$8:$B$63,$F162))*$D162</f>
        <v>0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0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-</v>
      </c>
      <c r="G163" s="8">
        <f ca="1">IFERROR(INDEX(G$278:G$314,MATCH($F163,$B$278:$B$314,0))/INDEX($D$278:$D$314,MATCH($F163,$B$278:$B$314,0)),SUMIFS('Input-Ext Allocators'!D$8:D$63,'Input-Ext Allocators'!$B$8:$B$63,$F163))*$D163</f>
        <v>0</v>
      </c>
      <c r="H163" s="8">
        <f ca="1">IFERROR(INDEX(H$278:H$314,MATCH($F163,$B$278:$B$314,0))/INDEX($D$278:$D$314,MATCH($F163,$B$278:$B$314,0)),SUMIFS('Input-Ext Allocators'!E$8:E$63,'Input-Ext Allocators'!$B$8:$B$63,$F163))*$D163</f>
        <v>0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0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0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8">
        <f ca="1">IFERROR(INDEX(G$278:G$314,MATCH($F164,$B$278:$B$314,0))/INDEX($D$278:$D$314,MATCH($F164,$B$278:$B$314,0)),SUMIFS('Input-Ext Allocators'!D$8:D$63,'Input-Ext Allocators'!$B$8:$B$63,$F164))*$D164</f>
        <v>0</v>
      </c>
      <c r="H164" s="8">
        <f ca="1">IFERROR(INDEX(H$278:H$314,MATCH($F164,$B$278:$B$314,0))/INDEX($D$278:$D$314,MATCH($F164,$B$278:$B$314,0)),SUMIFS('Input-Ext Allocators'!E$8:E$63,'Input-Ext Allocators'!$B$8:$B$63,$F164))*$D164</f>
        <v>0</v>
      </c>
      <c r="I164" s="8">
        <f ca="1">IFERROR(INDEX(I$278:I$314,MATCH($F164,$B$278:$B$314,0))/INDEX($D$278:$D$314,MATCH($F164,$B$278:$B$314,0)),SUMIFS('Input-Ext Allocators'!F$8:F$63,'Input-Ext Allocators'!$B$8:$B$63,$F164))*$D164</f>
        <v>0</v>
      </c>
      <c r="J164" s="8">
        <f ca="1">IFERROR(INDEX(J$278:J$314,MATCH($F164,$B$278:$B$314,0))/INDEX($D$278:$D$314,MATCH($F164,$B$278:$B$314,0)),SUMIFS('Input-Ext Allocators'!G$8:G$63,'Input-Ext Allocators'!$B$8:$B$63,$F164))*$D164</f>
        <v>0</v>
      </c>
      <c r="K164" s="8">
        <f ca="1">IFERROR(INDEX(K$278:K$314,MATCH($F164,$B$278:$B$314,0))/INDEX($D$278:$D$314,MATCH($F164,$B$278:$B$314,0)),SUMIFS('Input-Ext Allocators'!H$8:H$63,'Input-Ext Allocators'!$B$8:$B$63,$F164))*$D164</f>
        <v>0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0</v>
      </c>
      <c r="E165" s="8">
        <f t="shared" ca="1" si="34"/>
        <v>0</v>
      </c>
      <c r="G165" s="77">
        <f t="shared" ref="G165:K165" ca="1" si="35">SUBTOTAL(9,G160:G164)</f>
        <v>0</v>
      </c>
      <c r="H165" s="77">
        <f t="shared" ca="1" si="35"/>
        <v>0</v>
      </c>
      <c r="I165" s="77">
        <f t="shared" ca="1" si="35"/>
        <v>0</v>
      </c>
      <c r="J165" s="77">
        <f t="shared" ca="1" si="35"/>
        <v>0</v>
      </c>
      <c r="K165" s="77">
        <f t="shared" ca="1" si="35"/>
        <v>0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0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-</v>
      </c>
      <c r="G169" s="8">
        <f ca="1">IFERROR(INDEX(G$278:G$314,MATCH($F169,$B$278:$B$314,0))/INDEX($D$278:$D$314,MATCH($F169,$B$278:$B$314,0)),SUMIFS('Input-Ext Allocators'!D$8:D$63,'Input-Ext Allocators'!$B$8:$B$63,$F169))*$D169</f>
        <v>0</v>
      </c>
      <c r="H169" s="8">
        <f ca="1">IFERROR(INDEX(H$278:H$314,MATCH($F169,$B$278:$B$314,0))/INDEX($D$278:$D$314,MATCH($F169,$B$278:$B$314,0)),SUMIFS('Input-Ext Allocators'!E$8:E$63,'Input-Ext Allocators'!$B$8:$B$63,$F169))*$D169</f>
        <v>0</v>
      </c>
      <c r="I169" s="8">
        <f ca="1">IFERROR(INDEX(I$278:I$314,MATCH($F169,$B$278:$B$314,0))/INDEX($D$278:$D$314,MATCH($F169,$B$278:$B$314,0)),SUMIFS('Input-Ext Allocators'!F$8:F$63,'Input-Ext Allocators'!$B$8:$B$63,$F169))*$D169</f>
        <v>0</v>
      </c>
      <c r="J169" s="8">
        <f ca="1">IFERROR(INDEX(J$278:J$314,MATCH($F169,$B$278:$B$314,0))/INDEX($D$278:$D$314,MATCH($F169,$B$278:$B$314,0)),SUMIFS('Input-Ext Allocators'!G$8:G$63,'Input-Ext Allocators'!$B$8:$B$63,$F169))*$D169</f>
        <v>0</v>
      </c>
      <c r="K169" s="8">
        <f ca="1">IFERROR(INDEX(K$278:K$314,MATCH($F169,$B$278:$B$314,0))/INDEX($D$278:$D$314,MATCH($F169,$B$278:$B$314,0)),SUMIFS('Input-Ext Allocators'!H$8:H$63,'Input-Ext Allocators'!$B$8:$B$63,$F169))*$D169</f>
        <v>0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0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-</v>
      </c>
      <c r="G170" s="8">
        <f ca="1">IFERROR(INDEX(G$278:G$314,MATCH($F170,$B$278:$B$314,0))/INDEX($D$278:$D$314,MATCH($F170,$B$278:$B$314,0)),SUMIFS('Input-Ext Allocators'!D$8:D$63,'Input-Ext Allocators'!$B$8:$B$63,$F170))*$D170</f>
        <v>0</v>
      </c>
      <c r="H170" s="8">
        <f ca="1">IFERROR(INDEX(H$278:H$314,MATCH($F170,$B$278:$B$314,0))/INDEX($D$278:$D$314,MATCH($F170,$B$278:$B$314,0)),SUMIFS('Input-Ext Allocators'!E$8:E$63,'Input-Ext Allocators'!$B$8:$B$63,$F170))*$D170</f>
        <v>0</v>
      </c>
      <c r="I170" s="8">
        <f ca="1">IFERROR(INDEX(I$278:I$314,MATCH($F170,$B$278:$B$314,0))/INDEX($D$278:$D$314,MATCH($F170,$B$278:$B$314,0)),SUMIFS('Input-Ext Allocators'!F$8:F$63,'Input-Ext Allocators'!$B$8:$B$63,$F170))*$D170</f>
        <v>0</v>
      </c>
      <c r="J170" s="8">
        <f ca="1">IFERROR(INDEX(J$278:J$314,MATCH($F170,$B$278:$B$314,0))/INDEX($D$278:$D$314,MATCH($F170,$B$278:$B$314,0)),SUMIFS('Input-Ext Allocators'!G$8:G$63,'Input-Ext Allocators'!$B$8:$B$63,$F170))*$D170</f>
        <v>0</v>
      </c>
      <c r="K170" s="8">
        <f ca="1">IFERROR(INDEX(K$278:K$314,MATCH($F170,$B$278:$B$314,0))/INDEX($D$278:$D$314,MATCH($F170,$B$278:$B$314,0)),SUMIFS('Input-Ext Allocators'!H$8:H$63,'Input-Ext Allocators'!$B$8:$B$63,$F170))*$D170</f>
        <v>0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0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8">
        <f ca="1">IFERROR(INDEX(G$278:G$314,MATCH($F171,$B$278:$B$314,0))/INDEX($D$278:$D$314,MATCH($F171,$B$278:$B$314,0)),SUMIFS('Input-Ext Allocators'!D$8:D$63,'Input-Ext Allocators'!$B$8:$B$63,$F171))*$D171</f>
        <v>0</v>
      </c>
      <c r="H171" s="8">
        <f ca="1">IFERROR(INDEX(H$278:H$314,MATCH($F171,$B$278:$B$314,0))/INDEX($D$278:$D$314,MATCH($F171,$B$278:$B$314,0)),SUMIFS('Input-Ext Allocators'!E$8:E$63,'Input-Ext Allocators'!$B$8:$B$63,$F171))*$D171</f>
        <v>0</v>
      </c>
      <c r="I171" s="8">
        <f ca="1">IFERROR(INDEX(I$278:I$314,MATCH($F171,$B$278:$B$314,0))/INDEX($D$278:$D$314,MATCH($F171,$B$278:$B$314,0)),SUMIFS('Input-Ext Allocators'!F$8:F$63,'Input-Ext Allocators'!$B$8:$B$63,$F171))*$D171</f>
        <v>0</v>
      </c>
      <c r="J171" s="8">
        <f ca="1">IFERROR(INDEX(J$278:J$314,MATCH($F171,$B$278:$B$314,0))/INDEX($D$278:$D$314,MATCH($F171,$B$278:$B$314,0)),SUMIFS('Input-Ext Allocators'!G$8:G$63,'Input-Ext Allocators'!$B$8:$B$63,$F171))*$D171</f>
        <v>0</v>
      </c>
      <c r="K171" s="8">
        <f ca="1">IFERROR(INDEX(K$278:K$314,MATCH($F171,$B$278:$B$314,0))/INDEX($D$278:$D$314,MATCH($F171,$B$278:$B$314,0)),SUMIFS('Input-Ext Allocators'!H$8:H$63,'Input-Ext Allocators'!$B$8:$B$63,$F171))*$D171</f>
        <v>0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0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0</v>
      </c>
      <c r="H172" s="77">
        <f t="shared" ca="1" si="37"/>
        <v>0</v>
      </c>
      <c r="I172" s="77">
        <f t="shared" ca="1" si="37"/>
        <v>0</v>
      </c>
      <c r="J172" s="77">
        <f t="shared" ca="1" si="37"/>
        <v>0</v>
      </c>
      <c r="K172" s="77">
        <f t="shared" ca="1" si="37"/>
        <v>0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0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-</v>
      </c>
      <c r="G176" s="8">
        <f ca="1">IFERROR(INDEX(G$278:G$314,MATCH($F176,$B$278:$B$314,0))/INDEX($D$278:$D$314,MATCH($F176,$B$278:$B$314,0)),SUMIFS('Input-Ext Allocators'!D$8:D$63,'Input-Ext Allocators'!$B$8:$B$63,$F176))*$D176</f>
        <v>0</v>
      </c>
      <c r="H176" s="8">
        <f ca="1">IFERROR(INDEX(H$278:H$314,MATCH($F176,$B$278:$B$314,0))/INDEX($D$278:$D$314,MATCH($F176,$B$278:$B$314,0)),SUMIFS('Input-Ext Allocators'!E$8:E$63,'Input-Ext Allocators'!$B$8:$B$63,$F176))*$D176</f>
        <v>0</v>
      </c>
      <c r="I176" s="8">
        <f ca="1">IFERROR(INDEX(I$278:I$314,MATCH($F176,$B$278:$B$314,0))/INDEX($D$278:$D$314,MATCH($F176,$B$278:$B$314,0)),SUMIFS('Input-Ext Allocators'!F$8:F$63,'Input-Ext Allocators'!$B$8:$B$63,$F176))*$D176</f>
        <v>0</v>
      </c>
      <c r="J176" s="8">
        <f ca="1">IFERROR(INDEX(J$278:J$314,MATCH($F176,$B$278:$B$314,0))/INDEX($D$278:$D$314,MATCH($F176,$B$278:$B$314,0)),SUMIFS('Input-Ext Allocators'!G$8:G$63,'Input-Ext Allocators'!$B$8:$B$63,$F176))*$D176</f>
        <v>0</v>
      </c>
      <c r="K176" s="8">
        <f ca="1">IFERROR(INDEX(K$278:K$314,MATCH($F176,$B$278:$B$314,0))/INDEX($D$278:$D$314,MATCH($F176,$B$278:$B$314,0)),SUMIFS('Input-Ext Allocators'!H$8:H$63,'Input-Ext Allocators'!$B$8:$B$63,$F176))*$D176</f>
        <v>0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0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0</v>
      </c>
      <c r="H179" s="77">
        <f t="shared" ca="1" si="39"/>
        <v>0</v>
      </c>
      <c r="I179" s="77">
        <f t="shared" ca="1" si="39"/>
        <v>0</v>
      </c>
      <c r="J179" s="77">
        <f t="shared" ca="1" si="39"/>
        <v>0</v>
      </c>
      <c r="K179" s="77">
        <f t="shared" ca="1" si="39"/>
        <v>0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0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0</v>
      </c>
      <c r="H181" s="8">
        <f t="shared" ca="1" si="40"/>
        <v>0</v>
      </c>
      <c r="I181" s="8">
        <f t="shared" ca="1" si="40"/>
        <v>0</v>
      </c>
      <c r="J181" s="8">
        <f t="shared" ca="1" si="40"/>
        <v>0</v>
      </c>
      <c r="K181" s="8">
        <f t="shared" ca="1" si="40"/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4753487.4075151952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INT_OM_Exc_A&amp;G,Gas,Uncoll</v>
      </c>
      <c r="G184" s="8">
        <f ca="1">IFERROR(INDEX(G$278:G$314,MATCH($F184,$B$278:$B$314,0))/INDEX($D$278:$D$314,MATCH($F184,$B$278:$B$314,0)),SUMIFS('Input-Ext Allocators'!D$8:D$63,'Input-Ext Allocators'!$B$8:$B$63,$F184))*$D184</f>
        <v>3686815.4411975965</v>
      </c>
      <c r="H184" s="8">
        <f ca="1">IFERROR(INDEX(H$278:H$314,MATCH($F184,$B$278:$B$314,0))/INDEX($D$278:$D$314,MATCH($F184,$B$278:$B$314,0)),SUMIFS('Input-Ext Allocators'!E$8:E$63,'Input-Ext Allocators'!$B$8:$B$63,$F184))*$D184</f>
        <v>949332.38291530614</v>
      </c>
      <c r="I184" s="8">
        <f ca="1">IFERROR(INDEX(I$278:I$314,MATCH($F184,$B$278:$B$314,0))/INDEX($D$278:$D$314,MATCH($F184,$B$278:$B$314,0)),SUMIFS('Input-Ext Allocators'!F$8:F$63,'Input-Ext Allocators'!$B$8:$B$63,$F184))*$D184</f>
        <v>486.42075544611407</v>
      </c>
      <c r="J184" s="8">
        <f ca="1">IFERROR(INDEX(J$278:J$314,MATCH($F184,$B$278:$B$314,0))/INDEX($D$278:$D$314,MATCH($F184,$B$278:$B$314,0)),SUMIFS('Input-Ext Allocators'!G$8:G$63,'Input-Ext Allocators'!$B$8:$B$63,$F184))*$D184</f>
        <v>13230.563193424767</v>
      </c>
      <c r="K184" s="8">
        <f ca="1">IFERROR(INDEX(K$278:K$314,MATCH($F184,$B$278:$B$314,0))/INDEX($D$278:$D$314,MATCH($F184,$B$278:$B$314,0)),SUMIFS('Input-Ext Allocators'!H$8:H$63,'Input-Ext Allocators'!$B$8:$B$63,$F184))*$D184</f>
        <v>103622.5994534226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489310.15222602809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INT_OM_Exc_A&amp;G,Gas,Uncoll</v>
      </c>
      <c r="G185" s="8">
        <f ca="1">IFERROR(INDEX(G$278:G$314,MATCH($F185,$B$278:$B$314,0))/INDEX($D$278:$D$314,MATCH($F185,$B$278:$B$314,0)),SUMIFS('Input-Ext Allocators'!D$8:D$63,'Input-Ext Allocators'!$B$8:$B$63,$F185))*$D185</f>
        <v>379510.04601581034</v>
      </c>
      <c r="H185" s="8">
        <f ca="1">IFERROR(INDEX(H$278:H$314,MATCH($F185,$B$278:$B$314,0))/INDEX($D$278:$D$314,MATCH($F185,$B$278:$B$314,0)),SUMIFS('Input-Ext Allocators'!E$8:E$63,'Input-Ext Allocators'!$B$8:$B$63,$F185))*$D185</f>
        <v>97721.511171564314</v>
      </c>
      <c r="I185" s="8">
        <f ca="1">IFERROR(INDEX(I$278:I$314,MATCH($F185,$B$278:$B$314,0))/INDEX($D$278:$D$314,MATCH($F185,$B$278:$B$314,0)),SUMIFS('Input-Ext Allocators'!F$8:F$63,'Input-Ext Allocators'!$B$8:$B$63,$F185))*$D185</f>
        <v>50.070736175075652</v>
      </c>
      <c r="J185" s="8">
        <f ca="1">IFERROR(INDEX(J$278:J$314,MATCH($F185,$B$278:$B$314,0))/INDEX($D$278:$D$314,MATCH($F185,$B$278:$B$314,0)),SUMIFS('Input-Ext Allocators'!G$8:G$63,'Input-Ext Allocators'!$B$8:$B$63,$F185))*$D185</f>
        <v>1361.9156495451518</v>
      </c>
      <c r="K185" s="8">
        <f ca="1">IFERROR(INDEX(K$278:K$314,MATCH($F185,$B$278:$B$314,0))/INDEX($D$278:$D$314,MATCH($F185,$B$278:$B$314,0)),SUMIFS('Input-Ext Allocators'!H$8:H$63,'Input-Ext Allocators'!$B$8:$B$63,$F185))*$D185</f>
        <v>10666.608652933277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3234808.1365427561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INT_OM_Exc_A&amp;G,Gas,Uncoll</v>
      </c>
      <c r="G186" s="8">
        <f ca="1">IFERROR(INDEX(G$278:G$314,MATCH($F186,$B$278:$B$314,0))/INDEX($D$278:$D$314,MATCH($F186,$B$278:$B$314,0)),SUMIFS('Input-Ext Allocators'!D$8:D$63,'Input-Ext Allocators'!$B$8:$B$63,$F186))*$D186</f>
        <v>2508924.4095319156</v>
      </c>
      <c r="H186" s="8">
        <f ca="1">IFERROR(INDEX(H$278:H$314,MATCH($F186,$B$278:$B$314,0))/INDEX($D$278:$D$314,MATCH($F186,$B$278:$B$314,0)),SUMIFS('Input-Ext Allocators'!E$8:E$63,'Input-Ext Allocators'!$B$8:$B$63,$F186))*$D186</f>
        <v>646032.66050161282</v>
      </c>
      <c r="I186" s="8">
        <f ca="1">IFERROR(INDEX(I$278:I$314,MATCH($F186,$B$278:$B$314,0))/INDEX($D$278:$D$314,MATCH($F186,$B$278:$B$314,0)),SUMIFS('Input-Ext Allocators'!F$8:F$63,'Input-Ext Allocators'!$B$8:$B$63,$F186))*$D186</f>
        <v>331.01545930524992</v>
      </c>
      <c r="J186" s="8">
        <f ca="1">IFERROR(INDEX(J$278:J$314,MATCH($F186,$B$278:$B$314,0))/INDEX($D$278:$D$314,MATCH($F186,$B$278:$B$314,0)),SUMIFS('Input-Ext Allocators'!G$8:G$63,'Input-Ext Allocators'!$B$8:$B$63,$F186))*$D186</f>
        <v>9003.5651301968319</v>
      </c>
      <c r="K186" s="8">
        <f ca="1">IFERROR(INDEX(K$278:K$314,MATCH($F186,$B$278:$B$314,0))/INDEX($D$278:$D$314,MATCH($F186,$B$278:$B$314,0)),SUMIFS('Input-Ext Allocators'!H$8:H$63,'Input-Ext Allocators'!$B$8:$B$63,$F186))*$D186</f>
        <v>70516.485919726489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24592.063525926846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INT_OM_Exc_A&amp;G,Gas,Uncoll</v>
      </c>
      <c r="G187" s="8">
        <f ca="1">IFERROR(INDEX(G$278:G$314,MATCH($F187,$B$278:$B$314,0))/INDEX($D$278:$D$314,MATCH($F187,$B$278:$B$314,0)),SUMIFS('Input-Ext Allocators'!D$8:D$63,'Input-Ext Allocators'!$B$8:$B$63,$F187))*$D187</f>
        <v>19073.659350597423</v>
      </c>
      <c r="H187" s="8">
        <f ca="1">IFERROR(INDEX(H$278:H$314,MATCH($F187,$B$278:$B$314,0))/INDEX($D$278:$D$314,MATCH($F187,$B$278:$B$314,0)),SUMIFS('Input-Ext Allocators'!E$8:E$63,'Input-Ext Allocators'!$B$8:$B$63,$F187))*$D187</f>
        <v>4911.350397386761</v>
      </c>
      <c r="I187" s="8">
        <f ca="1">IFERROR(INDEX(I$278:I$314,MATCH($F187,$B$278:$B$314,0))/INDEX($D$278:$D$314,MATCH($F187,$B$278:$B$314,0)),SUMIFS('Input-Ext Allocators'!F$8:F$63,'Input-Ext Allocators'!$B$8:$B$63,$F187))*$D187</f>
        <v>2.5164871793597836</v>
      </c>
      <c r="J187" s="8">
        <f ca="1">IFERROR(INDEX(J$278:J$314,MATCH($F187,$B$278:$B$314,0))/INDEX($D$278:$D$314,MATCH($F187,$B$278:$B$314,0)),SUMIFS('Input-Ext Allocators'!G$8:G$63,'Input-Ext Allocators'!$B$8:$B$63,$F187))*$D187</f>
        <v>68.448030391769024</v>
      </c>
      <c r="K187" s="8">
        <f ca="1">IFERROR(INDEX(K$278:K$314,MATCH($F187,$B$278:$B$314,0))/INDEX($D$278:$D$314,MATCH($F187,$B$278:$B$314,0)),SUMIFS('Input-Ext Allocators'!H$8:H$63,'Input-Ext Allocators'!$B$8:$B$63,$F187))*$D187</f>
        <v>536.0892603715381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711861.25123739068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INT_LABOR</v>
      </c>
      <c r="G188" s="8">
        <f ca="1">IFERROR(INDEX(G$278:G$314,MATCH($F188,$B$278:$B$314,0))/INDEX($D$278:$D$314,MATCH($F188,$B$278:$B$314,0)),SUMIFS('Input-Ext Allocators'!D$8:D$63,'Input-Ext Allocators'!$B$8:$B$63,$F188))*$D188</f>
        <v>536042.94296004344</v>
      </c>
      <c r="H188" s="8">
        <f ca="1">IFERROR(INDEX(H$278:H$314,MATCH($F188,$B$278:$B$314,0))/INDEX($D$278:$D$314,MATCH($F188,$B$278:$B$314,0)),SUMIFS('Input-Ext Allocators'!E$8:E$63,'Input-Ext Allocators'!$B$8:$B$63,$F188))*$D188</f>
        <v>153819.59953452981</v>
      </c>
      <c r="I188" s="8">
        <f ca="1">IFERROR(INDEX(I$278:I$314,MATCH($F188,$B$278:$B$314,0))/INDEX($D$278:$D$314,MATCH($F188,$B$278:$B$314,0)),SUMIFS('Input-Ext Allocators'!F$8:F$63,'Input-Ext Allocators'!$B$8:$B$63,$F188))*$D188</f>
        <v>87.663484530398051</v>
      </c>
      <c r="J188" s="8">
        <f ca="1">IFERROR(INDEX(J$278:J$314,MATCH($F188,$B$278:$B$314,0))/INDEX($D$278:$D$314,MATCH($F188,$B$278:$B$314,0)),SUMIFS('Input-Ext Allocators'!G$8:G$63,'Input-Ext Allocators'!$B$8:$B$63,$F188))*$D188</f>
        <v>2606.0393302071366</v>
      </c>
      <c r="K188" s="8">
        <f ca="1">IFERROR(INDEX(K$278:K$314,MATCH($F188,$B$278:$B$314,0))/INDEX($D$278:$D$314,MATCH($F188,$B$278:$B$314,0)),SUMIFS('Input-Ext Allocators'!H$8:H$63,'Input-Ext Allocators'!$B$8:$B$63,$F188))*$D188</f>
        <v>19305.005928079907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2592454.7641761424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INT_LABOR</v>
      </c>
      <c r="G189" s="8">
        <f ca="1">IFERROR(INDEX(G$278:G$314,MATCH($F189,$B$278:$B$314,0))/INDEX($D$278:$D$314,MATCH($F189,$B$278:$B$314,0)),SUMIFS('Input-Ext Allocators'!D$8:D$63,'Input-Ext Allocators'!$B$8:$B$63,$F189))*$D189</f>
        <v>1952160.0295902889</v>
      </c>
      <c r="H189" s="8">
        <f ca="1">IFERROR(INDEX(H$278:H$314,MATCH($F189,$B$278:$B$314,0))/INDEX($D$278:$D$314,MATCH($F189,$B$278:$B$314,0)),SUMIFS('Input-Ext Allocators'!E$8:E$63,'Input-Ext Allocators'!$B$8:$B$63,$F189))*$D189</f>
        <v>560179.88469494123</v>
      </c>
      <c r="I189" s="8">
        <f ca="1">IFERROR(INDEX(I$278:I$314,MATCH($F189,$B$278:$B$314,0))/INDEX($D$278:$D$314,MATCH($F189,$B$278:$B$314,0)),SUMIFS('Input-Ext Allocators'!F$8:F$63,'Input-Ext Allocators'!$B$8:$B$63,$F189))*$D189</f>
        <v>319.2526882451765</v>
      </c>
      <c r="J189" s="8">
        <f ca="1">IFERROR(INDEX(J$278:J$314,MATCH($F189,$B$278:$B$314,0))/INDEX($D$278:$D$314,MATCH($F189,$B$278:$B$314,0)),SUMIFS('Input-Ext Allocators'!G$8:G$63,'Input-Ext Allocators'!$B$8:$B$63,$F189))*$D189</f>
        <v>9490.6683928676121</v>
      </c>
      <c r="K189" s="8">
        <f ca="1">IFERROR(INDEX(K$278:K$314,MATCH($F189,$B$278:$B$314,0))/INDEX($D$278:$D$314,MATCH($F189,$B$278:$B$314,0)),SUMIFS('Input-Ext Allocators'!H$8:H$63,'Input-Ext Allocators'!$B$8:$B$63,$F189))*$D189</f>
        <v>70304.928809799341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694979.50460945512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INT_OM_Exc_A&amp;G,Gas,Uncoll</v>
      </c>
      <c r="G190" s="8">
        <f ca="1">IFERROR(INDEX(G$278:G$314,MATCH($F190,$B$278:$B$314,0))/INDEX($D$278:$D$314,MATCH($F190,$B$278:$B$314,0)),SUMIFS('Input-Ext Allocators'!D$8:D$63,'Input-Ext Allocators'!$B$8:$B$63,$F190))*$D190</f>
        <v>539027.65469812695</v>
      </c>
      <c r="H190" s="8">
        <f ca="1">IFERROR(INDEX(H$278:H$314,MATCH($F190,$B$278:$B$314,0))/INDEX($D$278:$D$314,MATCH($F190,$B$278:$B$314,0)),SUMIFS('Input-Ext Allocators'!E$8:E$63,'Input-Ext Allocators'!$B$8:$B$63,$F190))*$D190</f>
        <v>138796.31786656499</v>
      </c>
      <c r="I190" s="8">
        <f ca="1">IFERROR(INDEX(I$278:I$314,MATCH($F190,$B$278:$B$314,0))/INDEX($D$278:$D$314,MATCH($F190,$B$278:$B$314,0)),SUMIFS('Input-Ext Allocators'!F$8:F$63,'Input-Ext Allocators'!$B$8:$B$63,$F190))*$D190</f>
        <v>71.116724768691128</v>
      </c>
      <c r="J190" s="8">
        <f ca="1">IFERROR(INDEX(J$278:J$314,MATCH($F190,$B$278:$B$314,0))/INDEX($D$278:$D$314,MATCH($F190,$B$278:$B$314,0)),SUMIFS('Input-Ext Allocators'!G$8:G$63,'Input-Ext Allocators'!$B$8:$B$63,$F190))*$D190</f>
        <v>1934.3630193136348</v>
      </c>
      <c r="K190" s="8">
        <f ca="1">IFERROR(INDEX(K$278:K$314,MATCH($F190,$B$278:$B$314,0))/INDEX($D$278:$D$314,MATCH($F190,$B$278:$B$314,0)),SUMIFS('Input-Ext Allocators'!H$8:H$63,'Input-Ext Allocators'!$B$8:$B$63,$F190))*$D190</f>
        <v>15150.052300680978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4131.5273706980461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INT_OM_Exc_A&amp;G,Gas,Uncoll</v>
      </c>
      <c r="G191" s="8">
        <f ca="1">IFERROR(INDEX(G$278:G$314,MATCH($F191,$B$278:$B$314,0))/INDEX($D$278:$D$314,MATCH($F191,$B$278:$B$314,0)),SUMIFS('Input-Ext Allocators'!D$8:D$63,'Input-Ext Allocators'!$B$8:$B$63,$F191))*$D191</f>
        <v>3204.4218486701379</v>
      </c>
      <c r="H191" s="8">
        <f ca="1">IFERROR(INDEX(H$278:H$314,MATCH($F191,$B$278:$B$314,0))/INDEX($D$278:$D$314,MATCH($F191,$B$278:$B$314,0)),SUMIFS('Input-Ext Allocators'!E$8:E$63,'Input-Ext Allocators'!$B$8:$B$63,$F191))*$D191</f>
        <v>825.11898899819425</v>
      </c>
      <c r="I191" s="8">
        <f ca="1">IFERROR(INDEX(I$278:I$314,MATCH($F191,$B$278:$B$314,0))/INDEX($D$278:$D$314,MATCH($F191,$B$278:$B$314,0)),SUMIFS('Input-Ext Allocators'!F$8:F$63,'Input-Ext Allocators'!$B$8:$B$63,$F191))*$D191</f>
        <v>0.42277605734770568</v>
      </c>
      <c r="J191" s="8">
        <f ca="1">IFERROR(INDEX(J$278:J$314,MATCH($F191,$B$278:$B$314,0))/INDEX($D$278:$D$314,MATCH($F191,$B$278:$B$314,0)),SUMIFS('Input-Ext Allocators'!G$8:G$63,'Input-Ext Allocators'!$B$8:$B$63,$F191))*$D191</f>
        <v>11.499438049833486</v>
      </c>
      <c r="K191" s="8">
        <f ca="1">IFERROR(INDEX(K$278:K$314,MATCH($F191,$B$278:$B$314,0))/INDEX($D$278:$D$314,MATCH($F191,$B$278:$B$314,0)),SUMIFS('Input-Ext Allocators'!H$8:H$63,'Input-Ext Allocators'!$B$8:$B$63,$F191))*$D191</f>
        <v>90.064318922533587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-61254.532582083826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INT_OM_Exc_A&amp;G,Gas,Uncoll</v>
      </c>
      <c r="G192" s="8">
        <f ca="1">IFERROR(INDEX(G$278:G$314,MATCH($F192,$B$278:$B$314,0))/INDEX($D$278:$D$314,MATCH($F192,$B$278:$B$314,0)),SUMIFS('Input-Ext Allocators'!D$8:D$63,'Input-Ext Allocators'!$B$8:$B$63,$F192))*$D192</f>
        <v>-47509.152166875916</v>
      </c>
      <c r="H192" s="8">
        <f ca="1">IFERROR(INDEX(H$278:H$314,MATCH($F192,$B$278:$B$314,0))/INDEX($D$278:$D$314,MATCH($F192,$B$278:$B$314,0)),SUMIFS('Input-Ext Allocators'!E$8:E$63,'Input-Ext Allocators'!$B$8:$B$63,$F192))*$D192</f>
        <v>-12233.315541885551</v>
      </c>
      <c r="I192" s="8">
        <f ca="1">IFERROR(INDEX(I$278:I$314,MATCH($F192,$B$278:$B$314,0))/INDEX($D$278:$D$314,MATCH($F192,$B$278:$B$314,0)),SUMIFS('Input-Ext Allocators'!F$8:F$63,'Input-Ext Allocators'!$B$8:$B$63,$F192))*$D192</f>
        <v>-6.2681297873997952</v>
      </c>
      <c r="J192" s="8">
        <f ca="1">IFERROR(INDEX(J$278:J$314,MATCH($F192,$B$278:$B$314,0))/INDEX($D$278:$D$314,MATCH($F192,$B$278:$B$314,0)),SUMIFS('Input-Ext Allocators'!G$8:G$63,'Input-Ext Allocators'!$B$8:$B$63,$F192))*$D192</f>
        <v>-170.49208186176642</v>
      </c>
      <c r="K192" s="8">
        <f ca="1">IFERROR(INDEX(K$278:K$314,MATCH($F192,$B$278:$B$314,0))/INDEX($D$278:$D$314,MATCH($F192,$B$278:$B$314,0)),SUMIFS('Input-Ext Allocators'!H$8:H$63,'Input-Ext Allocators'!$B$8:$B$63,$F192))*$D192</f>
        <v>-1335.3046616732006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324466.71683919849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INT_OM_Exc_A&amp;G,Gas,Uncoll</v>
      </c>
      <c r="G193" s="8">
        <f ca="1">IFERROR(INDEX(G$278:G$314,MATCH($F193,$B$278:$B$314,0))/INDEX($D$278:$D$314,MATCH($F193,$B$278:$B$314,0)),SUMIFS('Input-Ext Allocators'!D$8:D$63,'Input-Ext Allocators'!$B$8:$B$63,$F193))*$D193</f>
        <v>251657.10966356887</v>
      </c>
      <c r="H193" s="8">
        <f ca="1">IFERROR(INDEX(H$278:H$314,MATCH($F193,$B$278:$B$314,0))/INDEX($D$278:$D$314,MATCH($F193,$B$278:$B$314,0)),SUMIFS('Input-Ext Allocators'!E$8:E$63,'Input-Ext Allocators'!$B$8:$B$63,$F193))*$D193</f>
        <v>64800.163557113097</v>
      </c>
      <c r="I193" s="8">
        <f ca="1">IFERROR(INDEX(I$278:I$314,MATCH($F193,$B$278:$B$314,0))/INDEX($D$278:$D$314,MATCH($F193,$B$278:$B$314,0)),SUMIFS('Input-Ext Allocators'!F$8:F$63,'Input-Ext Allocators'!$B$8:$B$63,$F193))*$D193</f>
        <v>33.202432654501315</v>
      </c>
      <c r="J193" s="8">
        <f ca="1">IFERROR(INDEX(J$278:J$314,MATCH($F193,$B$278:$B$314,0))/INDEX($D$278:$D$314,MATCH($F193,$B$278:$B$314,0)),SUMIFS('Input-Ext Allocators'!G$8:G$63,'Input-Ext Allocators'!$B$8:$B$63,$F193))*$D193</f>
        <v>903.10061503836073</v>
      </c>
      <c r="K193" s="8">
        <f ca="1">IFERROR(INDEX(K$278:K$314,MATCH($F193,$B$278:$B$314,0))/INDEX($D$278:$D$314,MATCH($F193,$B$278:$B$314,0)),SUMIFS('Input-Ext Allocators'!H$8:H$63,'Input-Ext Allocators'!$B$8:$B$63,$F193))*$D193</f>
        <v>7073.1405708237126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314408.75081407343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INT_OM_Exc_A&amp;G,Gas,Uncoll</v>
      </c>
      <c r="G194" s="8">
        <f ca="1">IFERROR(INDEX(G$278:G$314,MATCH($F194,$B$278:$B$314,0))/INDEX($D$278:$D$314,MATCH($F194,$B$278:$B$314,0)),SUMIFS('Input-Ext Allocators'!D$8:D$63,'Input-Ext Allocators'!$B$8:$B$63,$F194))*$D194</f>
        <v>243856.12876902689</v>
      </c>
      <c r="H194" s="8">
        <f ca="1">IFERROR(INDEX(H$278:H$314,MATCH($F194,$B$278:$B$314,0))/INDEX($D$278:$D$314,MATCH($F194,$B$278:$B$314,0)),SUMIFS('Input-Ext Allocators'!E$8:E$63,'Input-Ext Allocators'!$B$8:$B$63,$F194))*$D194</f>
        <v>62791.458782000547</v>
      </c>
      <c r="I194" s="8">
        <f ca="1">IFERROR(INDEX(I$278:I$314,MATCH($F194,$B$278:$B$314,0))/INDEX($D$278:$D$314,MATCH($F194,$B$278:$B$314,0)),SUMIFS('Input-Ext Allocators'!F$8:F$63,'Input-Ext Allocators'!$B$8:$B$63,$F194))*$D194</f>
        <v>32.173208631638047</v>
      </c>
      <c r="J194" s="8">
        <f ca="1">IFERROR(INDEX(J$278:J$314,MATCH($F194,$B$278:$B$314,0))/INDEX($D$278:$D$314,MATCH($F194,$B$278:$B$314,0)),SUMIFS('Input-Ext Allocators'!G$8:G$63,'Input-Ext Allocators'!$B$8:$B$63,$F194))*$D194</f>
        <v>875.10589375597124</v>
      </c>
      <c r="K194" s="8">
        <f ca="1">IFERROR(INDEX(K$278:K$314,MATCH($F194,$B$278:$B$314,0))/INDEX($D$278:$D$314,MATCH($F194,$B$278:$B$314,0)),SUMIFS('Input-Ext Allocators'!H$8:H$63,'Input-Ext Allocators'!$B$8:$B$63,$F194))*$D194</f>
        <v>6853.8841606584283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13083245.742274778</v>
      </c>
      <c r="E195" s="8">
        <f t="shared" ca="1" si="42"/>
        <v>0</v>
      </c>
      <c r="G195" s="77">
        <f t="shared" ref="G195:K195" ca="1" si="43">SUBTOTAL(9,G184:G194)</f>
        <v>10072762.691458769</v>
      </c>
      <c r="H195" s="77">
        <f t="shared" ca="1" si="43"/>
        <v>2666977.1328681326</v>
      </c>
      <c r="I195" s="77">
        <f t="shared" ca="1" si="43"/>
        <v>1407.5866232061521</v>
      </c>
      <c r="J195" s="77">
        <f t="shared" ca="1" si="43"/>
        <v>39314.776610929301</v>
      </c>
      <c r="K195" s="77">
        <f t="shared" ca="1" si="43"/>
        <v>302783.55471374554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24228988.753846351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18717425.844182372</v>
      </c>
      <c r="H197" s="79">
        <f t="shared" ca="1" si="44"/>
        <v>4892924.9192887768</v>
      </c>
      <c r="I197" s="79">
        <f t="shared" ca="1" si="44"/>
        <v>2548.1220387676922</v>
      </c>
      <c r="J197" s="79">
        <f t="shared" ca="1" si="44"/>
        <v>70337.149157689593</v>
      </c>
      <c r="K197" s="79">
        <f t="shared" ca="1" si="44"/>
        <v>545752.71917874541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816.40289402011956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INT_DISTPT_SUBTOTAL</v>
      </c>
      <c r="G203" s="8">
        <f ca="1">IFERROR(INDEX(G$278:G$314,MATCH($F203,$B$278:$B$314,0))/INDEX($D$278:$D$314,MATCH($F203,$B$278:$B$314,0)),SUMIFS('Input-Ext Allocators'!D$8:D$63,'Input-Ext Allocators'!$B$8:$B$63,$F203))*$D203</f>
        <v>691.53937374914062</v>
      </c>
      <c r="H203" s="8">
        <f ca="1">IFERROR(INDEX(H$278:H$314,MATCH($F203,$B$278:$B$314,0))/INDEX($D$278:$D$314,MATCH($F203,$B$278:$B$314,0)),SUMIFS('Input-Ext Allocators'!E$8:E$63,'Input-Ext Allocators'!$B$8:$B$63,$F203))*$D203</f>
        <v>108.21157269567821</v>
      </c>
      <c r="I203" s="8">
        <f ca="1">IFERROR(INDEX(I$278:I$314,MATCH($F203,$B$278:$B$314,0))/INDEX($D$278:$D$314,MATCH($F203,$B$278:$B$314,0)),SUMIFS('Input-Ext Allocators'!F$8:F$63,'Input-Ext Allocators'!$B$8:$B$63,$F203))*$D203</f>
        <v>5.8773825045205813E-2</v>
      </c>
      <c r="J203" s="8">
        <f ca="1">IFERROR(INDEX(J$278:J$314,MATCH($F203,$B$278:$B$314,0))/INDEX($D$278:$D$314,MATCH($F203,$B$278:$B$314,0)),SUMIFS('Input-Ext Allocators'!G$8:G$63,'Input-Ext Allocators'!$B$8:$B$63,$F203))*$D203</f>
        <v>2.4162488149950798</v>
      </c>
      <c r="K203" s="8">
        <f ca="1">IFERROR(INDEX(K$278:K$314,MATCH($F203,$B$278:$B$314,0))/INDEX($D$278:$D$314,MATCH($F203,$B$278:$B$314,0)),SUMIFS('Input-Ext Allocators'!H$8:H$63,'Input-Ext Allocators'!$B$8:$B$63,$F203))*$D203</f>
        <v>14.176924935260502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1177375.1799416079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INT_DISTPT_SUBTOTAL</v>
      </c>
      <c r="G204" s="8">
        <f ca="1">IFERROR(INDEX(G$278:G$314,MATCH($F204,$B$278:$B$314,0))/INDEX($D$278:$D$314,MATCH($F204,$B$278:$B$314,0)),SUMIFS('Input-Ext Allocators'!D$8:D$63,'Input-Ext Allocators'!$B$8:$B$63,$F204))*$D204</f>
        <v>997303.29297991924</v>
      </c>
      <c r="H204" s="8">
        <f ca="1">IFERROR(INDEX(H$278:H$314,MATCH($F204,$B$278:$B$314,0))/INDEX($D$278:$D$314,MATCH($F204,$B$278:$B$314,0)),SUMIFS('Input-Ext Allocators'!E$8:E$63,'Input-Ext Allocators'!$B$8:$B$63,$F204))*$D204</f>
        <v>156057.28593999657</v>
      </c>
      <c r="I204" s="8">
        <f ca="1">IFERROR(INDEX(I$278:I$314,MATCH($F204,$B$278:$B$314,0))/INDEX($D$278:$D$314,MATCH($F204,$B$278:$B$314,0)),SUMIFS('Input-Ext Allocators'!F$8:F$63,'Input-Ext Allocators'!$B$8:$B$63,$F204))*$D204</f>
        <v>84.760653526970998</v>
      </c>
      <c r="J204" s="8">
        <f ca="1">IFERROR(INDEX(J$278:J$314,MATCH($F204,$B$278:$B$314,0))/INDEX($D$278:$D$314,MATCH($F204,$B$278:$B$314,0)),SUMIFS('Input-Ext Allocators'!G$8:G$63,'Input-Ext Allocators'!$B$8:$B$63,$F204))*$D204</f>
        <v>3484.5924777777923</v>
      </c>
      <c r="K204" s="8">
        <f ca="1">IFERROR(INDEX(K$278:K$314,MATCH($F204,$B$278:$B$314,0))/INDEX($D$278:$D$314,MATCH($F204,$B$278:$B$314,0)),SUMIFS('Input-Ext Allocators'!H$8:H$63,'Input-Ext Allocators'!$B$8:$B$63,$F204))*$D204</f>
        <v>20445.247890387382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763017.53038612567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INT_DISTPT_SUBTOTAL</v>
      </c>
      <c r="G205" s="8">
        <f ca="1">IFERROR(INDEX(G$278:G$314,MATCH($F205,$B$278:$B$314,0))/INDEX($D$278:$D$314,MATCH($F205,$B$278:$B$314,0)),SUMIFS('Input-Ext Allocators'!D$8:D$63,'Input-Ext Allocators'!$B$8:$B$63,$F205))*$D205</f>
        <v>646318.95475597563</v>
      </c>
      <c r="H205" s="8">
        <f ca="1">IFERROR(INDEX(H$278:H$314,MATCH($F205,$B$278:$B$314,0))/INDEX($D$278:$D$314,MATCH($F205,$B$278:$B$314,0)),SUMIFS('Input-Ext Allocators'!E$8:E$63,'Input-Ext Allocators'!$B$8:$B$63,$F205))*$D205</f>
        <v>101135.51478348911</v>
      </c>
      <c r="I205" s="8">
        <f ca="1">IFERROR(INDEX(I$278:I$314,MATCH($F205,$B$278:$B$314,0))/INDEX($D$278:$D$314,MATCH($F205,$B$278:$B$314,0)),SUMIFS('Input-Ext Allocators'!F$8:F$63,'Input-Ext Allocators'!$B$8:$B$63,$F205))*$D205</f>
        <v>54.930548587979388</v>
      </c>
      <c r="J205" s="8">
        <f ca="1">IFERROR(INDEX(J$278:J$314,MATCH($F205,$B$278:$B$314,0))/INDEX($D$278:$D$314,MATCH($F205,$B$278:$B$314,0)),SUMIFS('Input-Ext Allocators'!G$8:G$63,'Input-Ext Allocators'!$B$8:$B$63,$F205))*$D205</f>
        <v>2258.248001225867</v>
      </c>
      <c r="K205" s="8">
        <f ca="1">IFERROR(INDEX(K$278:K$314,MATCH($F205,$B$278:$B$314,0))/INDEX($D$278:$D$314,MATCH($F205,$B$278:$B$314,0)),SUMIFS('Input-Ext Allocators'!H$8:H$63,'Input-Ext Allocators'!$B$8:$B$63,$F205))*$D205</f>
        <v>13249.882296847138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1941209.1132217536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1644313.7871096442</v>
      </c>
      <c r="H206" s="77">
        <f t="shared" ca="1" si="46"/>
        <v>257301.01229618135</v>
      </c>
      <c r="I206" s="77">
        <f t="shared" ca="1" si="46"/>
        <v>139.74997593999558</v>
      </c>
      <c r="J206" s="77">
        <f t="shared" ca="1" si="46"/>
        <v>5745.2567278186543</v>
      </c>
      <c r="K206" s="77">
        <f t="shared" ca="1" si="46"/>
        <v>33709.307112169779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0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-</v>
      </c>
      <c r="G211" s="8">
        <f ca="1">IFERROR(INDEX(G$278:G$314,MATCH($F211,$B$278:$B$314,0))/INDEX($D$278:$D$314,MATCH($F211,$B$278:$B$314,0)),SUMIFS('Input-Ext Allocators'!D$8:D$63,'Input-Ext Allocators'!$B$8:$B$63,$F211))*$D211</f>
        <v>0</v>
      </c>
      <c r="H211" s="8">
        <f ca="1">IFERROR(INDEX(H$278:H$314,MATCH($F211,$B$278:$B$314,0))/INDEX($D$278:$D$314,MATCH($F211,$B$278:$B$314,0)),SUMIFS('Input-Ext Allocators'!E$8:E$63,'Input-Ext Allocators'!$B$8:$B$63,$F211))*$D211</f>
        <v>0</v>
      </c>
      <c r="I211" s="8">
        <f ca="1">IFERROR(INDEX(I$278:I$314,MATCH($F211,$B$278:$B$314,0))/INDEX($D$278:$D$314,MATCH($F211,$B$278:$B$314,0)),SUMIFS('Input-Ext Allocators'!F$8:F$63,'Input-Ext Allocators'!$B$8:$B$63,$F211))*$D211</f>
        <v>0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0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0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-</v>
      </c>
      <c r="G212" s="8">
        <f ca="1">IFERROR(INDEX(G$278:G$314,MATCH($F212,$B$278:$B$314,0))/INDEX($D$278:$D$314,MATCH($F212,$B$278:$B$314,0)),SUMIFS('Input-Ext Allocators'!D$8:D$63,'Input-Ext Allocators'!$B$8:$B$63,$F212))*$D212</f>
        <v>0</v>
      </c>
      <c r="H212" s="8">
        <f ca="1">IFERROR(INDEX(H$278:H$314,MATCH($F212,$B$278:$B$314,0))/INDEX($D$278:$D$314,MATCH($F212,$B$278:$B$314,0)),SUMIFS('Input-Ext Allocators'!E$8:E$63,'Input-Ext Allocators'!$B$8:$B$63,$F212))*$D212</f>
        <v>0</v>
      </c>
      <c r="I212" s="8">
        <f ca="1">IFERROR(INDEX(I$278:I$314,MATCH($F212,$B$278:$B$314,0))/INDEX($D$278:$D$314,MATCH($F212,$B$278:$B$314,0)),SUMIFS('Input-Ext Allocators'!F$8:F$63,'Input-Ext Allocators'!$B$8:$B$63,$F212))*$D212</f>
        <v>0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0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0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0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102983.61049451304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INT_DISTPT_SUBTOTAL</v>
      </c>
      <c r="G215" s="8">
        <f ca="1">IFERROR(INDEX(G$278:G$314,MATCH($F215,$B$278:$B$314,0))/INDEX($D$278:$D$314,MATCH($F215,$B$278:$B$314,0)),SUMIFS('Input-Ext Allocators'!D$8:D$63,'Input-Ext Allocators'!$B$8:$B$63,$F215))*$D215</f>
        <v>87232.936126811284</v>
      </c>
      <c r="H215" s="8">
        <f ca="1">IFERROR(INDEX(H$278:H$314,MATCH($F215,$B$278:$B$314,0))/INDEX($D$278:$D$314,MATCH($F215,$B$278:$B$314,0)),SUMIFS('Input-Ext Allocators'!E$8:E$63,'Input-Ext Allocators'!$B$8:$B$63,$F215))*$D215</f>
        <v>13650.145700262268</v>
      </c>
      <c r="I215" s="8">
        <f ca="1">IFERROR(INDEX(I$278:I$314,MATCH($F215,$B$278:$B$314,0))/INDEX($D$278:$D$314,MATCH($F215,$B$278:$B$314,0)),SUMIFS('Input-Ext Allocators'!F$8:F$63,'Input-Ext Allocators'!$B$8:$B$63,$F215))*$D215</f>
        <v>7.4139138286530448</v>
      </c>
      <c r="J215" s="8">
        <f ca="1">IFERROR(INDEX(J$278:J$314,MATCH($F215,$B$278:$B$314,0))/INDEX($D$278:$D$314,MATCH($F215,$B$278:$B$314,0)),SUMIFS('Input-Ext Allocators'!G$8:G$63,'Input-Ext Allocators'!$B$8:$B$63,$F215))*$D215</f>
        <v>304.79317092566515</v>
      </c>
      <c r="K215" s="8">
        <f ca="1">IFERROR(INDEX(K$278:K$314,MATCH($F215,$B$278:$B$314,0))/INDEX($D$278:$D$314,MATCH($F215,$B$278:$B$314,0)),SUMIFS('Input-Ext Allocators'!H$8:H$63,'Input-Ext Allocators'!$B$8:$B$63,$F215))*$D215</f>
        <v>1788.3215826851745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9052.6472525150766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INT_DISTPT_SUBTOTAL</v>
      </c>
      <c r="G216" s="8">
        <f ca="1">IFERROR(INDEX(G$278:G$314,MATCH($F216,$B$278:$B$314,0))/INDEX($D$278:$D$314,MATCH($F216,$B$278:$B$314,0)),SUMIFS('Input-Ext Allocators'!D$8:D$63,'Input-Ext Allocators'!$B$8:$B$63,$F216))*$D216</f>
        <v>7668.1036503306123</v>
      </c>
      <c r="H216" s="8">
        <f ca="1">IFERROR(INDEX(H$278:H$314,MATCH($F216,$B$278:$B$314,0))/INDEX($D$278:$D$314,MATCH($F216,$B$278:$B$314,0)),SUMIFS('Input-Ext Allocators'!E$8:E$63,'Input-Ext Allocators'!$B$8:$B$63,$F216))*$D216</f>
        <v>1199.8992206288351</v>
      </c>
      <c r="I216" s="8">
        <f ca="1">IFERROR(INDEX(I$278:I$314,MATCH($F216,$B$278:$B$314,0))/INDEX($D$278:$D$314,MATCH($F216,$B$278:$B$314,0)),SUMIFS('Input-Ext Allocators'!F$8:F$63,'Input-Ext Allocators'!$B$8:$B$63,$F216))*$D216</f>
        <v>0.65171095020906689</v>
      </c>
      <c r="J216" s="8">
        <f ca="1">IFERROR(INDEX(J$278:J$314,MATCH($F216,$B$278:$B$314,0))/INDEX($D$278:$D$314,MATCH($F216,$B$278:$B$314,0)),SUMIFS('Input-Ext Allocators'!G$8:G$63,'Input-Ext Allocators'!$B$8:$B$63,$F216))*$D216</f>
        <v>26.792467734587632</v>
      </c>
      <c r="K216" s="8">
        <f ca="1">IFERROR(INDEX(K$278:K$314,MATCH($F216,$B$278:$B$314,0))/INDEX($D$278:$D$314,MATCH($F216,$B$278:$B$314,0)),SUMIFS('Input-Ext Allocators'!H$8:H$63,'Input-Ext Allocators'!$B$8:$B$63,$F216))*$D216</f>
        <v>157.20020287083361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0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8">
        <f ca="1">IFERROR(INDEX(G$278:G$314,MATCH($F217,$B$278:$B$314,0))/INDEX($D$278:$D$314,MATCH($F217,$B$278:$B$314,0)),SUMIFS('Input-Ext Allocators'!D$8:D$63,'Input-Ext Allocators'!$B$8:$B$63,$F217))*$D217</f>
        <v>0</v>
      </c>
      <c r="H217" s="8">
        <f ca="1">IFERROR(INDEX(H$278:H$314,MATCH($F217,$B$278:$B$314,0))/INDEX($D$278:$D$314,MATCH($F217,$B$278:$B$314,0)),SUMIFS('Input-Ext Allocators'!E$8:E$63,'Input-Ext Allocators'!$B$8:$B$63,$F217))*$D217</f>
        <v>0</v>
      </c>
      <c r="I217" s="8">
        <f ca="1">IFERROR(INDEX(I$278:I$314,MATCH($F217,$B$278:$B$314,0))/INDEX($D$278:$D$314,MATCH($F217,$B$278:$B$314,0)),SUMIFS('Input-Ext Allocators'!F$8:F$63,'Input-Ext Allocators'!$B$8:$B$63,$F217))*$D217</f>
        <v>0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0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0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8">
        <f ca="1">IFERROR(INDEX(G$278:G$314,MATCH($F218,$B$278:$B$314,0))/INDEX($D$278:$D$314,MATCH($F218,$B$278:$B$314,0)),SUMIFS('Input-Ext Allocators'!D$8:D$63,'Input-Ext Allocators'!$B$8:$B$63,$F218))*$D218</f>
        <v>0</v>
      </c>
      <c r="H218" s="8">
        <f ca="1">IFERROR(INDEX(H$278:H$314,MATCH($F218,$B$278:$B$314,0))/INDEX($D$278:$D$314,MATCH($F218,$B$278:$B$314,0)),SUMIFS('Input-Ext Allocators'!E$8:E$63,'Input-Ext Allocators'!$B$8:$B$63,$F218))*$D218</f>
        <v>0</v>
      </c>
      <c r="I218" s="8">
        <f ca="1">IFERROR(INDEX(I$278:I$314,MATCH($F218,$B$278:$B$314,0))/INDEX($D$278:$D$314,MATCH($F218,$B$278:$B$314,0)),SUMIFS('Input-Ext Allocators'!F$8:F$63,'Input-Ext Allocators'!$B$8:$B$63,$F218))*$D218</f>
        <v>0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0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0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-</v>
      </c>
      <c r="G220" s="8">
        <f ca="1">IFERROR(INDEX(G$278:G$314,MATCH($F220,$B$278:$B$314,0))/INDEX($D$278:$D$314,MATCH($F220,$B$278:$B$314,0)),SUMIFS('Input-Ext Allocators'!D$8:D$63,'Input-Ext Allocators'!$B$8:$B$63,$F220))*$D220</f>
        <v>0</v>
      </c>
      <c r="H220" s="8">
        <f ca="1">IFERROR(INDEX(H$278:H$314,MATCH($F220,$B$278:$B$314,0))/INDEX($D$278:$D$314,MATCH($F220,$B$278:$B$314,0)),SUMIFS('Input-Ext Allocators'!E$8:E$63,'Input-Ext Allocators'!$B$8:$B$63,$F220))*$D220</f>
        <v>0</v>
      </c>
      <c r="I220" s="8">
        <f ca="1">IFERROR(INDEX(I$278:I$314,MATCH($F220,$B$278:$B$314,0))/INDEX($D$278:$D$314,MATCH($F220,$B$278:$B$314,0)),SUMIFS('Input-Ext Allocators'!F$8:F$63,'Input-Ext Allocators'!$B$8:$B$63,$F220))*$D220</f>
        <v>0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0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0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0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0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8">
        <f ca="1">IFERROR(INDEX(G$278:G$314,MATCH($F222,$B$278:$B$314,0))/INDEX($D$278:$D$314,MATCH($F222,$B$278:$B$314,0)),SUMIFS('Input-Ext Allocators'!D$8:D$63,'Input-Ext Allocators'!$B$8:$B$63,$F222))*$D222</f>
        <v>0</v>
      </c>
      <c r="H222" s="8">
        <f ca="1">IFERROR(INDEX(H$278:H$314,MATCH($F222,$B$278:$B$314,0))/INDEX($D$278:$D$314,MATCH($F222,$B$278:$B$314,0)),SUMIFS('Input-Ext Allocators'!E$8:E$63,'Input-Ext Allocators'!$B$8:$B$63,$F222))*$D222</f>
        <v>0</v>
      </c>
      <c r="I222" s="8">
        <f ca="1">IFERROR(INDEX(I$278:I$314,MATCH($F222,$B$278:$B$314,0))/INDEX($D$278:$D$314,MATCH($F222,$B$278:$B$314,0)),SUMIFS('Input-Ext Allocators'!F$8:F$63,'Input-Ext Allocators'!$B$8:$B$63,$F222))*$D222</f>
        <v>0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0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0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-</v>
      </c>
      <c r="G223" s="8">
        <f ca="1">IFERROR(INDEX(G$278:G$314,MATCH($F223,$B$278:$B$314,0))/INDEX($D$278:$D$314,MATCH($F223,$B$278:$B$314,0)),SUMIFS('Input-Ext Allocators'!D$8:D$63,'Input-Ext Allocators'!$B$8:$B$63,$F223))*$D223</f>
        <v>0</v>
      </c>
      <c r="H223" s="8">
        <f ca="1">IFERROR(INDEX(H$278:H$314,MATCH($F223,$B$278:$B$314,0))/INDEX($D$278:$D$314,MATCH($F223,$B$278:$B$314,0)),SUMIFS('Input-Ext Allocators'!E$8:E$63,'Input-Ext Allocators'!$B$8:$B$63,$F223))*$D223</f>
        <v>0</v>
      </c>
      <c r="I223" s="8">
        <f ca="1">IFERROR(INDEX(I$278:I$314,MATCH($F223,$B$278:$B$314,0))/INDEX($D$278:$D$314,MATCH($F223,$B$278:$B$314,0)),SUMIFS('Input-Ext Allocators'!F$8:F$63,'Input-Ext Allocators'!$B$8:$B$63,$F223))*$D223</f>
        <v>0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0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14624949.09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SERVICES_ACCT 380</v>
      </c>
      <c r="G224" s="8">
        <f ca="1">IFERROR(INDEX(G$278:G$314,MATCH($F224,$B$278:$B$314,0))/INDEX($D$278:$D$314,MATCH($F224,$B$278:$B$314,0)),SUMIFS('Input-Ext Allocators'!D$8:D$63,'Input-Ext Allocators'!$B$8:$B$63,$F224))*$D224</f>
        <v>13096669.577335209</v>
      </c>
      <c r="H224" s="8">
        <f ca="1">IFERROR(INDEX(H$278:H$314,MATCH($F224,$B$278:$B$314,0))/INDEX($D$278:$D$314,MATCH($F224,$B$278:$B$314,0)),SUMIFS('Input-Ext Allocators'!E$8:E$63,'Input-Ext Allocators'!$B$8:$B$63,$F224))*$D224</f>
        <v>1507134.1292618033</v>
      </c>
      <c r="I224" s="8">
        <f ca="1">IFERROR(INDEX(I$278:I$314,MATCH($F224,$B$278:$B$314,0))/INDEX($D$278:$D$314,MATCH($F224,$B$278:$B$314,0)),SUMIFS('Input-Ext Allocators'!F$8:F$63,'Input-Ext Allocators'!$B$8:$B$63,$F224))*$D224</f>
        <v>210.26975398509339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20935.113649002004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907433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METERS_ACCT 381</v>
      </c>
      <c r="G225" s="8">
        <f ca="1">IFERROR(INDEX(G$278:G$314,MATCH($F225,$B$278:$B$314,0))/INDEX($D$278:$D$314,MATCH($F225,$B$278:$B$314,0)),SUMIFS('Input-Ext Allocators'!D$8:D$63,'Input-Ext Allocators'!$B$8:$B$63,$F225))*$D225</f>
        <v>662892.87614808243</v>
      </c>
      <c r="H225" s="8">
        <f ca="1">IFERROR(INDEX(H$278:H$314,MATCH($F225,$B$278:$B$314,0))/INDEX($D$278:$D$314,MATCH($F225,$B$278:$B$314,0)),SUMIFS('Input-Ext Allocators'!E$8:E$63,'Input-Ext Allocators'!$B$8:$B$63,$F225))*$D225</f>
        <v>232318.62857552641</v>
      </c>
      <c r="I225" s="8">
        <f ca="1">IFERROR(INDEX(I$278:I$314,MATCH($F225,$B$278:$B$314,0))/INDEX($D$278:$D$314,MATCH($F225,$B$278:$B$314,0)),SUMIFS('Input-Ext Allocators'!F$8:F$63,'Input-Ext Allocators'!$B$8:$B$63,$F225))*$D225</f>
        <v>81.056461242050048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12140.43881514922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584376.6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METERS_ACCT 381</v>
      </c>
      <c r="G226" s="8">
        <f ca="1">IFERROR(INDEX(G$278:G$314,MATCH($F226,$B$278:$B$314,0))/INDEX($D$278:$D$314,MATCH($F226,$B$278:$B$314,0)),SUMIFS('Input-Ext Allocators'!D$8:D$63,'Input-Ext Allocators'!$B$8:$B$63,$F226))*$D226</f>
        <v>426895.52300570672</v>
      </c>
      <c r="H226" s="8">
        <f ca="1">IFERROR(INDEX(H$278:H$314,MATCH($F226,$B$278:$B$314,0))/INDEX($D$278:$D$314,MATCH($F226,$B$278:$B$314,0)),SUMIFS('Input-Ext Allocators'!E$8:E$63,'Input-Ext Allocators'!$B$8:$B$63,$F226))*$D226</f>
        <v>149610.57211235314</v>
      </c>
      <c r="I226" s="8">
        <f ca="1">IFERROR(INDEX(I$278:I$314,MATCH($F226,$B$278:$B$314,0))/INDEX($D$278:$D$314,MATCH($F226,$B$278:$B$314,0)),SUMIFS('Input-Ext Allocators'!F$8:F$63,'Input-Ext Allocators'!$B$8:$B$63,$F226))*$D226</f>
        <v>52.199445279884003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7818.3054366602601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363522.09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METERS_ACCT 381</v>
      </c>
      <c r="G227" s="8">
        <f ca="1">IFERROR(INDEX(G$278:G$314,MATCH($F227,$B$278:$B$314,0))/INDEX($D$278:$D$314,MATCH($F227,$B$278:$B$314,0)),SUMIFS('Input-Ext Allocators'!D$8:D$63,'Input-Ext Allocators'!$B$8:$B$63,$F227))*$D227</f>
        <v>265558.12250982947</v>
      </c>
      <c r="H227" s="8">
        <f ca="1">IFERROR(INDEX(H$278:H$314,MATCH($F227,$B$278:$B$314,0))/INDEX($D$278:$D$314,MATCH($F227,$B$278:$B$314,0)),SUMIFS('Input-Ext Allocators'!E$8:E$63,'Input-Ext Allocators'!$B$8:$B$63,$F227))*$D227</f>
        <v>93067.976815598595</v>
      </c>
      <c r="I227" s="8">
        <f ca="1">IFERROR(INDEX(I$278:I$314,MATCH($F227,$B$278:$B$314,0))/INDEX($D$278:$D$314,MATCH($F227,$B$278:$B$314,0)),SUMIFS('Input-Ext Allocators'!F$8:F$63,'Input-Ext Allocators'!$B$8:$B$63,$F227))*$D227</f>
        <v>32.471614101221832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4863.5190604707659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273942.54000000004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METERS_ACCT 381</v>
      </c>
      <c r="G228" s="8">
        <f ca="1">IFERROR(INDEX(G$278:G$314,MATCH($F228,$B$278:$B$314,0))/INDEX($D$278:$D$314,MATCH($F228,$B$278:$B$314,0)),SUMIFS('Input-Ext Allocators'!D$8:D$63,'Input-Ext Allocators'!$B$8:$B$63,$F228))*$D228</f>
        <v>200118.97103137214</v>
      </c>
      <c r="H228" s="8">
        <f ca="1">IFERROR(INDEX(H$278:H$314,MATCH($F228,$B$278:$B$314,0))/INDEX($D$278:$D$314,MATCH($F228,$B$278:$B$314,0)),SUMIFS('Input-Ext Allocators'!E$8:E$63,'Input-Ext Allocators'!$B$8:$B$63,$F228))*$D228</f>
        <v>70134.054196063284</v>
      </c>
      <c r="I228" s="8">
        <f ca="1">IFERROR(INDEX(I$278:I$314,MATCH($F228,$B$278:$B$314,0))/INDEX($D$278:$D$314,MATCH($F228,$B$278:$B$314,0)),SUMIFS('Input-Ext Allocators'!F$8:F$63,'Input-Ext Allocators'!$B$8:$B$63,$F228))*$D228</f>
        <v>24.469919956689637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3665.0448526079263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-0.28000000000000003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METERS_ACCT 381</v>
      </c>
      <c r="G229" s="8">
        <f ca="1">IFERROR(INDEX(G$278:G$314,MATCH($F229,$B$278:$B$314,0))/INDEX($D$278:$D$314,MATCH($F229,$B$278:$B$314,0)),SUMIFS('Input-Ext Allocators'!D$8:D$63,'Input-Ext Allocators'!$B$8:$B$63,$F229))*$D229</f>
        <v>-0.20454403280623812</v>
      </c>
      <c r="H229" s="8">
        <f ca="1">IFERROR(INDEX(H$278:H$314,MATCH($F229,$B$278:$B$314,0))/INDEX($D$278:$D$314,MATCH($F229,$B$278:$B$314,0)),SUMIFS('Input-Ext Allocators'!E$8:E$63,'Input-Ext Allocators'!$B$8:$B$63,$F229))*$D229</f>
        <v>-7.1684869297399811E-2</v>
      </c>
      <c r="I229" s="8">
        <f ca="1">IFERROR(INDEX(I$278:I$314,MATCH($F229,$B$278:$B$314,0))/INDEX($D$278:$D$314,MATCH($F229,$B$278:$B$314,0)),SUMIFS('Input-Ext Allocators'!F$8:F$63,'Input-Ext Allocators'!$B$8:$B$63,$F229))*$D229</f>
        <v>-2.501100262804418E-5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-3.7460868937340629E-3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384327.52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IND_M&amp;R_ACCT 385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115751.44873535912</v>
      </c>
      <c r="I230" s="8">
        <f ca="1">IFERROR(INDEX(I$278:I$314,MATCH($F230,$B$278:$B$314,0))/INDEX($D$278:$D$314,MATCH($F230,$B$278:$B$314,0)),SUMIFS('Input-Ext Allocators'!F$8:F$63,'Input-Ext Allocators'!$B$8:$B$63,$F230))*$D230</f>
        <v>869.15392448252305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267706.91734015837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41088.01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DS-ML_DIRECT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41088.01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68192.770102214592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INT_DISTPT_SUBTOTAL</v>
      </c>
      <c r="G232" s="8">
        <f ca="1">IFERROR(INDEX(G$278:G$314,MATCH($F232,$B$278:$B$314,0))/INDEX($D$278:$D$314,MATCH($F232,$B$278:$B$314,0)),SUMIFS('Input-Ext Allocators'!D$8:D$63,'Input-Ext Allocators'!$B$8:$B$63,$F232))*$D232</f>
        <v>57763.128813140182</v>
      </c>
      <c r="H232" s="8">
        <f ca="1">IFERROR(INDEX(H$278:H$314,MATCH($F232,$B$278:$B$314,0))/INDEX($D$278:$D$314,MATCH($F232,$B$278:$B$314,0)),SUMIFS('Input-Ext Allocators'!E$8:E$63,'Input-Ext Allocators'!$B$8:$B$63,$F232))*$D232</f>
        <v>9038.7319218072389</v>
      </c>
      <c r="I232" s="8">
        <f ca="1">IFERROR(INDEX(I$278:I$314,MATCH($F232,$B$278:$B$314,0))/INDEX($D$278:$D$314,MATCH($F232,$B$278:$B$314,0)),SUMIFS('Input-Ext Allocators'!F$8:F$63,'Input-Ext Allocators'!$B$8:$B$63,$F232))*$D232</f>
        <v>4.9092794362837351</v>
      </c>
      <c r="J232" s="8">
        <f ca="1">IFERROR(INDEX(J$278:J$314,MATCH($F232,$B$278:$B$314,0))/INDEX($D$278:$D$314,MATCH($F232,$B$278:$B$314,0)),SUMIFS('Input-Ext Allocators'!G$8:G$63,'Input-Ext Allocators'!$B$8:$B$63,$F232))*$D232</f>
        <v>201.82522766344735</v>
      </c>
      <c r="K232" s="8">
        <f ca="1">IFERROR(INDEX(K$278:K$314,MATCH($F232,$B$278:$B$314,0))/INDEX($D$278:$D$314,MATCH($F232,$B$278:$B$314,0)),SUMIFS('Input-Ext Allocators'!H$8:H$63,'Input-Ext Allocators'!$B$8:$B$63,$F232))*$D232</f>
        <v>1184.1748601674456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17359867.597849242</v>
      </c>
      <c r="E233" s="8">
        <f t="shared" ca="1" si="47"/>
        <v>0</v>
      </c>
      <c r="G233" s="77">
        <f t="shared" ref="G233:K233" ca="1" si="49">SUBTOTAL(9,G209:G232)</f>
        <v>14804799.034076449</v>
      </c>
      <c r="H233" s="77">
        <f t="shared" ca="1" si="49"/>
        <v>2191905.5148545331</v>
      </c>
      <c r="I233" s="77">
        <f t="shared" ca="1" si="49"/>
        <v>1282.5959982516051</v>
      </c>
      <c r="J233" s="77">
        <f t="shared" ca="1" si="49"/>
        <v>41621.4208663237</v>
      </c>
      <c r="K233" s="77">
        <f t="shared" ca="1" si="49"/>
        <v>320259.03205368511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31853.808969454611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INT_DISTPT_SUBTOTAL</v>
      </c>
      <c r="G236" s="8">
        <f ca="1">IFERROR(INDEX(G$278:G$314,MATCH($F236,$B$278:$B$314,0))/INDEX($D$278:$D$314,MATCH($F236,$B$278:$B$314,0)),SUMIFS('Input-Ext Allocators'!D$8:D$63,'Input-Ext Allocators'!$B$8:$B$63,$F236))*$D236</f>
        <v>26981.975771534362</v>
      </c>
      <c r="H236" s="8">
        <f ca="1">IFERROR(INDEX(H$278:H$314,MATCH($F236,$B$278:$B$314,0))/INDEX($D$278:$D$314,MATCH($F236,$B$278:$B$314,0)),SUMIFS('Input-Ext Allocators'!E$8:E$63,'Input-Ext Allocators'!$B$8:$B$63,$F236))*$D236</f>
        <v>4222.1197281148261</v>
      </c>
      <c r="I236" s="8">
        <f ca="1">IFERROR(INDEX(I$278:I$314,MATCH($F236,$B$278:$B$314,0))/INDEX($D$278:$D$314,MATCH($F236,$B$278:$B$314,0)),SUMIFS('Input-Ext Allocators'!F$8:F$63,'Input-Ext Allocators'!$B$8:$B$63,$F236))*$D236</f>
        <v>2.2931939721271921</v>
      </c>
      <c r="J236" s="8">
        <f ca="1">IFERROR(INDEX(J$278:J$314,MATCH($F236,$B$278:$B$314,0))/INDEX($D$278:$D$314,MATCH($F236,$B$278:$B$314,0)),SUMIFS('Input-Ext Allocators'!G$8:G$63,'Input-Ext Allocators'!$B$8:$B$63,$F236))*$D236</f>
        <v>94.275423004107537</v>
      </c>
      <c r="K236" s="8">
        <f ca="1">IFERROR(INDEX(K$278:K$314,MATCH($F236,$B$278:$B$314,0))/INDEX($D$278:$D$314,MATCH($F236,$B$278:$B$314,0)),SUMIFS('Input-Ext Allocators'!H$8:H$63,'Input-Ext Allocators'!$B$8:$B$63,$F236))*$D236</f>
        <v>553.14485282919225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43819.535113430538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INT_DISTPT_SUBTOTAL</v>
      </c>
      <c r="G237" s="8">
        <f ca="1">IFERROR(INDEX(G$278:G$314,MATCH($F237,$B$278:$B$314,0))/INDEX($D$278:$D$314,MATCH($F237,$B$278:$B$314,0)),SUMIFS('Input-Ext Allocators'!D$8:D$63,'Input-Ext Allocators'!$B$8:$B$63,$F237))*$D237</f>
        <v>37117.621816726976</v>
      </c>
      <c r="H237" s="8">
        <f ca="1">IFERROR(INDEX(H$278:H$314,MATCH($F237,$B$278:$B$314,0))/INDEX($D$278:$D$314,MATCH($F237,$B$278:$B$314,0)),SUMIFS('Input-Ext Allocators'!E$8:E$63,'Input-Ext Allocators'!$B$8:$B$63,$F237))*$D237</f>
        <v>5808.1381682375022</v>
      </c>
      <c r="I237" s="8">
        <f ca="1">IFERROR(INDEX(I$278:I$314,MATCH($F237,$B$278:$B$314,0))/INDEX($D$278:$D$314,MATCH($F237,$B$278:$B$314,0)),SUMIFS('Input-Ext Allocators'!F$8:F$63,'Input-Ext Allocators'!$B$8:$B$63,$F237))*$D237</f>
        <v>3.1546209710711164</v>
      </c>
      <c r="J237" s="8">
        <f ca="1">IFERROR(INDEX(J$278:J$314,MATCH($F237,$B$278:$B$314,0))/INDEX($D$278:$D$314,MATCH($F237,$B$278:$B$314,0)),SUMIFS('Input-Ext Allocators'!G$8:G$63,'Input-Ext Allocators'!$B$8:$B$63,$F237))*$D237</f>
        <v>129.68952041570364</v>
      </c>
      <c r="K237" s="8">
        <f ca="1">IFERROR(INDEX(K$278:K$314,MATCH($F237,$B$278:$B$314,0))/INDEX($D$278:$D$314,MATCH($F237,$B$278:$B$314,0)),SUMIFS('Input-Ext Allocators'!H$8:H$63,'Input-Ext Allocators'!$B$8:$B$63,$F237))*$D237</f>
        <v>760.93098707928755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247.57093550798714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INT_DISTPT_SUBTOTAL</v>
      </c>
      <c r="G238" s="8">
        <f ca="1">IFERROR(INDEX(G$278:G$314,MATCH($F238,$B$278:$B$314,0))/INDEX($D$278:$D$314,MATCH($F238,$B$278:$B$314,0)),SUMIFS('Input-Ext Allocators'!D$8:D$63,'Input-Ext Allocators'!$B$8:$B$63,$F238))*$D238</f>
        <v>209.70656884450378</v>
      </c>
      <c r="H238" s="8">
        <f ca="1">IFERROR(INDEX(H$278:H$314,MATCH($F238,$B$278:$B$314,0))/INDEX($D$278:$D$314,MATCH($F238,$B$278:$B$314,0)),SUMIFS('Input-Ext Allocators'!E$8:E$63,'Input-Ext Allocators'!$B$8:$B$63,$F238))*$D238</f>
        <v>32.814729689578236</v>
      </c>
      <c r="I238" s="8">
        <f ca="1">IFERROR(INDEX(I$278:I$314,MATCH($F238,$B$278:$B$314,0))/INDEX($D$278:$D$314,MATCH($F238,$B$278:$B$314,0)),SUMIFS('Input-Ext Allocators'!F$8:F$63,'Input-Ext Allocators'!$B$8:$B$63,$F238))*$D238</f>
        <v>1.7822929042024902E-2</v>
      </c>
      <c r="J238" s="8">
        <f ca="1">IFERROR(INDEX(J$278:J$314,MATCH($F238,$B$278:$B$314,0))/INDEX($D$278:$D$314,MATCH($F238,$B$278:$B$314,0)),SUMIFS('Input-Ext Allocators'!G$8:G$63,'Input-Ext Allocators'!$B$8:$B$63,$F238))*$D238</f>
        <v>0.73271785772681897</v>
      </c>
      <c r="K238" s="8">
        <f ca="1">IFERROR(INDEX(K$278:K$314,MATCH($F238,$B$278:$B$314,0))/INDEX($D$278:$D$314,MATCH($F238,$B$278:$B$314,0)),SUMIFS('Input-Ext Allocators'!H$8:H$63,'Input-Ext Allocators'!$B$8:$B$63,$F238))*$D238</f>
        <v>4.2990961871363194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123.78546775399357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INT_DISTPT_SUBTOTAL</v>
      </c>
      <c r="G239" s="8">
        <f ca="1">IFERROR(INDEX(G$278:G$314,MATCH($F239,$B$278:$B$314,0))/INDEX($D$278:$D$314,MATCH($F239,$B$278:$B$314,0)),SUMIFS('Input-Ext Allocators'!D$8:D$63,'Input-Ext Allocators'!$B$8:$B$63,$F239))*$D239</f>
        <v>104.85328442225189</v>
      </c>
      <c r="H239" s="8">
        <f ca="1">IFERROR(INDEX(H$278:H$314,MATCH($F239,$B$278:$B$314,0))/INDEX($D$278:$D$314,MATCH($F239,$B$278:$B$314,0)),SUMIFS('Input-Ext Allocators'!E$8:E$63,'Input-Ext Allocators'!$B$8:$B$63,$F239))*$D239</f>
        <v>16.407364844789118</v>
      </c>
      <c r="I239" s="8">
        <f ca="1">IFERROR(INDEX(I$278:I$314,MATCH($F239,$B$278:$B$314,0))/INDEX($D$278:$D$314,MATCH($F239,$B$278:$B$314,0)),SUMIFS('Input-Ext Allocators'!F$8:F$63,'Input-Ext Allocators'!$B$8:$B$63,$F239))*$D239</f>
        <v>8.9114645210124511E-3</v>
      </c>
      <c r="J239" s="8">
        <f ca="1">IFERROR(INDEX(J$278:J$314,MATCH($F239,$B$278:$B$314,0))/INDEX($D$278:$D$314,MATCH($F239,$B$278:$B$314,0)),SUMIFS('Input-Ext Allocators'!G$8:G$63,'Input-Ext Allocators'!$B$8:$B$63,$F239))*$D239</f>
        <v>0.36635892886340948</v>
      </c>
      <c r="K239" s="8">
        <f ca="1">IFERROR(INDEX(K$278:K$314,MATCH($F239,$B$278:$B$314,0))/INDEX($D$278:$D$314,MATCH($F239,$B$278:$B$314,0)),SUMIFS('Input-Ext Allocators'!H$8:H$63,'Input-Ext Allocators'!$B$8:$B$63,$F239))*$D239</f>
        <v>2.1495480935681597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118303.21511798045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INT_DISTPT_SUBTOTAL</v>
      </c>
      <c r="G240" s="8">
        <f ca="1">IFERROR(INDEX(G$278:G$314,MATCH($F240,$B$278:$B$314,0))/INDEX($D$278:$D$314,MATCH($F240,$B$278:$B$314,0)),SUMIFS('Input-Ext Allocators'!D$8:D$63,'Input-Ext Allocators'!$B$8:$B$63,$F240))*$D240</f>
        <v>100209.5067208102</v>
      </c>
      <c r="H240" s="8">
        <f ca="1">IFERROR(INDEX(H$278:H$314,MATCH($F240,$B$278:$B$314,0))/INDEX($D$278:$D$314,MATCH($F240,$B$278:$B$314,0)),SUMIFS('Input-Ext Allocators'!E$8:E$63,'Input-Ext Allocators'!$B$8:$B$63,$F240))*$D240</f>
        <v>15680.709924769462</v>
      </c>
      <c r="I240" s="8">
        <f ca="1">IFERROR(INDEX(I$278:I$314,MATCH($F240,$B$278:$B$314,0))/INDEX($D$278:$D$314,MATCH($F240,$B$278:$B$314,0)),SUMIFS('Input-Ext Allocators'!F$8:F$63,'Input-Ext Allocators'!$B$8:$B$63,$F240))*$D240</f>
        <v>8.516790568185046</v>
      </c>
      <c r="J240" s="8">
        <f ca="1">IFERROR(INDEX(J$278:J$314,MATCH($F240,$B$278:$B$314,0))/INDEX($D$278:$D$314,MATCH($F240,$B$278:$B$314,0)),SUMIFS('Input-Ext Allocators'!G$8:G$63,'Input-Ext Allocators'!$B$8:$B$63,$F240))*$D240</f>
        <v>350.13350079070608</v>
      </c>
      <c r="K240" s="8">
        <f ca="1">IFERROR(INDEX(K$278:K$314,MATCH($F240,$B$278:$B$314,0))/INDEX($D$278:$D$314,MATCH($F240,$B$278:$B$314,0)),SUMIFS('Input-Ext Allocators'!H$8:H$63,'Input-Ext Allocators'!$B$8:$B$63,$F240))*$D240</f>
        <v>2054.3481810419103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335.31375305049897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INT_DISTPT_SUBTOTAL</v>
      </c>
      <c r="G242" s="8">
        <f ca="1">IFERROR(INDEX(G$278:G$314,MATCH($F242,$B$278:$B$314,0))/INDEX($D$278:$D$314,MATCH($F242,$B$278:$B$314,0)),SUMIFS('Input-Ext Allocators'!D$8:D$63,'Input-Ext Allocators'!$B$8:$B$63,$F242))*$D242</f>
        <v>284.02969231549724</v>
      </c>
      <c r="H242" s="8">
        <f ca="1">IFERROR(INDEX(H$278:H$314,MATCH($F242,$B$278:$B$314,0))/INDEX($D$278:$D$314,MATCH($F242,$B$278:$B$314,0)),SUMIFS('Input-Ext Allocators'!E$8:E$63,'Input-Ext Allocators'!$B$8:$B$63,$F242))*$D242</f>
        <v>44.444757398410879</v>
      </c>
      <c r="I242" s="8">
        <f ca="1">IFERROR(INDEX(I$278:I$314,MATCH($F242,$B$278:$B$314,0))/INDEX($D$278:$D$314,MATCH($F242,$B$278:$B$314,0)),SUMIFS('Input-Ext Allocators'!F$8:F$63,'Input-Ext Allocators'!$B$8:$B$63,$F242))*$D242</f>
        <v>2.4139639878047389E-2</v>
      </c>
      <c r="J242" s="8">
        <f ca="1">IFERROR(INDEX(J$278:J$314,MATCH($F242,$B$278:$B$314,0))/INDEX($D$278:$D$314,MATCH($F242,$B$278:$B$314,0)),SUMIFS('Input-Ext Allocators'!G$8:G$63,'Input-Ext Allocators'!$B$8:$B$63,$F242))*$D242</f>
        <v>0.99240395201226983</v>
      </c>
      <c r="K242" s="8">
        <f ca="1">IFERROR(INDEX(K$278:K$314,MATCH($F242,$B$278:$B$314,0))/INDEX($D$278:$D$314,MATCH($F242,$B$278:$B$314,0)),SUMIFS('Input-Ext Allocators'!H$8:H$63,'Input-Ext Allocators'!$B$8:$B$63,$F242))*$D242</f>
        <v>5.8227597447005737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3156.3559372324357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INT_DISTPT_SUBTOTAL</v>
      </c>
      <c r="G243" s="8">
        <f ca="1">IFERROR(INDEX(G$278:G$314,MATCH($F243,$B$278:$B$314,0))/INDEX($D$278:$D$314,MATCH($F243,$B$278:$B$314,0)),SUMIFS('Input-Ext Allocators'!D$8:D$63,'Input-Ext Allocators'!$B$8:$B$63,$F243))*$D243</f>
        <v>2673.6117965173562</v>
      </c>
      <c r="H243" s="8">
        <f ca="1">IFERROR(INDEX(H$278:H$314,MATCH($F243,$B$278:$B$314,0))/INDEX($D$278:$D$314,MATCH($F243,$B$278:$B$314,0)),SUMIFS('Input-Ext Allocators'!E$8:E$63,'Input-Ext Allocators'!$B$8:$B$63,$F243))*$D243</f>
        <v>418.36480793617318</v>
      </c>
      <c r="I243" s="8">
        <f ca="1">IFERROR(INDEX(I$278:I$314,MATCH($F243,$B$278:$B$314,0))/INDEX($D$278:$D$314,MATCH($F243,$B$278:$B$314,0)),SUMIFS('Input-Ext Allocators'!F$8:F$63,'Input-Ext Allocators'!$B$8:$B$63,$F243))*$D243</f>
        <v>0.22722985549672003</v>
      </c>
      <c r="J243" s="8">
        <f ca="1">IFERROR(INDEX(J$278:J$314,MATCH($F243,$B$278:$B$314,0))/INDEX($D$278:$D$314,MATCH($F243,$B$278:$B$314,0)),SUMIFS('Input-Ext Allocators'!G$8:G$63,'Input-Ext Allocators'!$B$8:$B$63,$F243))*$D243</f>
        <v>9.3416392187024844</v>
      </c>
      <c r="K243" s="8">
        <f ca="1">IFERROR(INDEX(K$278:K$314,MATCH($F243,$B$278:$B$314,0))/INDEX($D$278:$D$314,MATCH($F243,$B$278:$B$314,0)),SUMIFS('Input-Ext Allocators'!H$8:H$63,'Input-Ext Allocators'!$B$8:$B$63,$F243))*$D243</f>
        <v>54.810463704707651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197839.5852944105</v>
      </c>
      <c r="E244" s="8">
        <f t="shared" ca="1" si="51"/>
        <v>0</v>
      </c>
      <c r="G244" s="77">
        <f t="shared" ref="G244:K244" ca="1" si="52">SUBTOTAL(9,G236:G243)</f>
        <v>167581.30565117116</v>
      </c>
      <c r="H244" s="77">
        <f t="shared" ca="1" si="52"/>
        <v>26222.99948099074</v>
      </c>
      <c r="I244" s="77">
        <f t="shared" ca="1" si="52"/>
        <v>14.242709400321159</v>
      </c>
      <c r="J244" s="77">
        <f t="shared" ca="1" si="52"/>
        <v>585.53156416782224</v>
      </c>
      <c r="K244" s="77">
        <f t="shared" ca="1" si="52"/>
        <v>3435.5058886805027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19498916.296365403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16616694.126837267</v>
      </c>
      <c r="H246" s="77">
        <f t="shared" ca="1" si="53"/>
        <v>2475429.5266317055</v>
      </c>
      <c r="I246" s="77">
        <f t="shared" ca="1" si="53"/>
        <v>1436.5886835919221</v>
      </c>
      <c r="J246" s="77">
        <f t="shared" ca="1" si="53"/>
        <v>47952.209158310172</v>
      </c>
      <c r="K246" s="77">
        <f t="shared" ca="1" si="53"/>
        <v>357403.84505453525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19498916.296365403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16616694.126837267</v>
      </c>
      <c r="H248" s="8">
        <f t="shared" ca="1" si="54"/>
        <v>2475429.5266317055</v>
      </c>
      <c r="I248" s="8">
        <f t="shared" ca="1" si="54"/>
        <v>1436.5886835919221</v>
      </c>
      <c r="J248" s="8">
        <f t="shared" ca="1" si="54"/>
        <v>47952.209158310172</v>
      </c>
      <c r="K248" s="8">
        <f t="shared" ca="1" si="54"/>
        <v>357403.84505453525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2251060.5902418848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INT_DISTPT_SUBTOTAL</v>
      </c>
      <c r="G252" s="8">
        <f ca="1">IFERROR(INDEX(G$278:G$314,MATCH($F252,$B$278:$B$314,0))/INDEX($D$278:$D$314,MATCH($F252,$B$278:$B$314,0)),SUMIFS('Input-Ext Allocators'!D$8:D$63,'Input-Ext Allocators'!$B$8:$B$63,$F252))*$D252</f>
        <v>1906775.4931413562</v>
      </c>
      <c r="H252" s="8">
        <f ca="1">IFERROR(INDEX(H$278:H$314,MATCH($F252,$B$278:$B$314,0))/INDEX($D$278:$D$314,MATCH($F252,$B$278:$B$314,0)),SUMIFS('Input-Ext Allocators'!E$8:E$63,'Input-Ext Allocators'!$B$8:$B$63,$F252))*$D252</f>
        <v>298370.82706045988</v>
      </c>
      <c r="I252" s="8">
        <f ca="1">IFERROR(INDEX(I$278:I$314,MATCH($F252,$B$278:$B$314,0))/INDEX($D$278:$D$314,MATCH($F252,$B$278:$B$314,0)),SUMIFS('Input-Ext Allocators'!F$8:F$63,'Input-Ext Allocators'!$B$8:$B$63,$F252))*$D252</f>
        <v>162.05655598003523</v>
      </c>
      <c r="J252" s="8">
        <f ca="1">IFERROR(INDEX(J$278:J$314,MATCH($F252,$B$278:$B$314,0))/INDEX($D$278:$D$314,MATCH($F252,$B$278:$B$314,0)),SUMIFS('Input-Ext Allocators'!G$8:G$63,'Input-Ext Allocators'!$B$8:$B$63,$F252))*$D252</f>
        <v>6662.3018162892949</v>
      </c>
      <c r="K252" s="8">
        <f ca="1">IFERROR(INDEX(K$278:K$314,MATCH($F252,$B$278:$B$314,0))/INDEX($D$278:$D$314,MATCH($F252,$B$278:$B$314,0)),SUMIFS('Input-Ext Allocators'!H$8:H$63,'Input-Ext Allocators'!$B$8:$B$63,$F252))*$D252</f>
        <v>39089.911667799563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487315.59884961619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INT_LABOR</v>
      </c>
      <c r="G253" s="8">
        <f ca="1">IFERROR(INDEX(G$278:G$314,MATCH($F253,$B$278:$B$314,0))/INDEX($D$278:$D$314,MATCH($F253,$B$278:$B$314,0)),SUMIFS('Input-Ext Allocators'!D$8:D$63,'Input-Ext Allocators'!$B$8:$B$63,$F253))*$D253</f>
        <v>366956.46420368535</v>
      </c>
      <c r="H253" s="8">
        <f ca="1">IFERROR(INDEX(H$278:H$314,MATCH($F253,$B$278:$B$314,0))/INDEX($D$278:$D$314,MATCH($F253,$B$278:$B$314,0)),SUMIFS('Input-Ext Allocators'!E$8:E$63,'Input-Ext Allocators'!$B$8:$B$63,$F253))*$D253</f>
        <v>105299.5792813288</v>
      </c>
      <c r="I253" s="8">
        <f ca="1">IFERROR(INDEX(I$278:I$314,MATCH($F253,$B$278:$B$314,0))/INDEX($D$278:$D$314,MATCH($F253,$B$278:$B$314,0)),SUMIFS('Input-Ext Allocators'!F$8:F$63,'Input-Ext Allocators'!$B$8:$B$63,$F253))*$D253</f>
        <v>60.011390403561727</v>
      </c>
      <c r="J253" s="8">
        <f ca="1">IFERROR(INDEX(J$278:J$314,MATCH($F253,$B$278:$B$314,0))/INDEX($D$278:$D$314,MATCH($F253,$B$278:$B$314,0)),SUMIFS('Input-Ext Allocators'!G$8:G$63,'Input-Ext Allocators'!$B$8:$B$63,$F253))*$D253</f>
        <v>1784.0044174592072</v>
      </c>
      <c r="K253" s="8">
        <f ca="1">IFERROR(INDEX(K$278:K$314,MATCH($F253,$B$278:$B$314,0))/INDEX($D$278:$D$314,MATCH($F253,$B$278:$B$314,0)),SUMIFS('Input-Ext Allocators'!H$8:H$63,'Input-Ext Allocators'!$B$8:$B$63,$F253))*$D253</f>
        <v>13215.539556739273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105463.40250334283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INT_LABOR</v>
      </c>
      <c r="G254" s="8">
        <f ca="1">IFERROR(INDEX(G$278:G$314,MATCH($F254,$B$278:$B$314,0))/INDEX($D$278:$D$314,MATCH($F254,$B$278:$B$314,0)),SUMIFS('Input-Ext Allocators'!D$8:D$63,'Input-Ext Allocators'!$B$8:$B$63,$F254))*$D254</f>
        <v>79415.634091901113</v>
      </c>
      <c r="H254" s="8">
        <f ca="1">IFERROR(INDEX(H$278:H$314,MATCH($F254,$B$278:$B$314,0))/INDEX($D$278:$D$314,MATCH($F254,$B$278:$B$314,0)),SUMIFS('Input-Ext Allocators'!E$8:E$63,'Input-Ext Allocators'!$B$8:$B$63,$F254))*$D254</f>
        <v>22788.623921325528</v>
      </c>
      <c r="I254" s="8">
        <f ca="1">IFERROR(INDEX(I$278:I$314,MATCH($F254,$B$278:$B$314,0))/INDEX($D$278:$D$314,MATCH($F254,$B$278:$B$314,0)),SUMIFS('Input-Ext Allocators'!F$8:F$63,'Input-Ext Allocators'!$B$8:$B$63,$F254))*$D254</f>
        <v>12.987487853573066</v>
      </c>
      <c r="J254" s="8">
        <f ca="1">IFERROR(INDEX(J$278:J$314,MATCH($F254,$B$278:$B$314,0))/INDEX($D$278:$D$314,MATCH($F254,$B$278:$B$314,0)),SUMIFS('Input-Ext Allocators'!G$8:G$63,'Input-Ext Allocators'!$B$8:$B$63,$F254))*$D254</f>
        <v>386.08896655553917</v>
      </c>
      <c r="K254" s="8">
        <f ca="1">IFERROR(INDEX(K$278:K$314,MATCH($F254,$B$278:$B$314,0))/INDEX($D$278:$D$314,MATCH($F254,$B$278:$B$314,0)),SUMIFS('Input-Ext Allocators'!H$8:H$63,'Input-Ext Allocators'!$B$8:$B$63,$F254))*$D254</f>
        <v>2860.0680357070837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2843839.5915948437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2353147.5914369426</v>
      </c>
      <c r="H255" s="77">
        <f t="shared" ca="1" si="56"/>
        <v>426459.03026311425</v>
      </c>
      <c r="I255" s="77">
        <f t="shared" ca="1" si="56"/>
        <v>235.05543423717003</v>
      </c>
      <c r="J255" s="77">
        <f t="shared" ca="1" si="56"/>
        <v>8832.3952003040413</v>
      </c>
      <c r="K255" s="77">
        <f t="shared" ca="1" si="56"/>
        <v>55165.519260245914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-1196683.3121251944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INT_RATEBASE</v>
      </c>
      <c r="G258" s="8">
        <f ca="1">IFERROR(INDEX(G$278:G$314,MATCH($F258,$B$278:$B$314,0))/INDEX($D$278:$D$314,MATCH($F258,$B$278:$B$314,0)),SUMIFS('Input-Ext Allocators'!D$8:D$63,'Input-Ext Allocators'!$B$8:$B$63,$F258))*$D258</f>
        <v>-1007856.551496555</v>
      </c>
      <c r="H258" s="8">
        <f ca="1">IFERROR(INDEX(H$278:H$314,MATCH($F258,$B$278:$B$314,0))/INDEX($D$278:$D$314,MATCH($F258,$B$278:$B$314,0)),SUMIFS('Input-Ext Allocators'!E$8:E$63,'Input-Ext Allocators'!$B$8:$B$63,$F258))*$D258</f>
        <v>-160780.38455541007</v>
      </c>
      <c r="I258" s="8">
        <f ca="1">IFERROR(INDEX(I$278:I$314,MATCH($F258,$B$278:$B$314,0))/INDEX($D$278:$D$314,MATCH($F258,$B$278:$B$314,0)),SUMIFS('Input-Ext Allocators'!F$8:F$63,'Input-Ext Allocators'!$B$8:$B$63,$F258))*$D258</f>
        <v>-95.894074352252176</v>
      </c>
      <c r="J258" s="8">
        <f ca="1">IFERROR(INDEX(J$278:J$314,MATCH($F258,$B$278:$B$314,0))/INDEX($D$278:$D$314,MATCH($F258,$B$278:$B$314,0)),SUMIFS('Input-Ext Allocators'!G$8:G$63,'Input-Ext Allocators'!$B$8:$B$63,$F258))*$D258</f>
        <v>-4259.5232470380924</v>
      </c>
      <c r="K258" s="8">
        <f ca="1">IFERROR(INDEX(K$278:K$314,MATCH($F258,$B$278:$B$314,0))/INDEX($D$278:$D$314,MATCH($F258,$B$278:$B$314,0)),SUMIFS('Input-Ext Allocators'!H$8:H$63,'Input-Ext Allocators'!$B$8:$B$63,$F258))*$D258</f>
        <v>-23690.958751839338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-347061.23352543847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8">
        <f ca="1">IFERROR(INDEX(G$278:G$314,MATCH($F259,$B$278:$B$314,0))/INDEX($D$278:$D$314,MATCH($F259,$B$278:$B$314,0)),SUMIFS('Input-Ext Allocators'!D$8:D$63,'Input-Ext Allocators'!$B$8:$B$63,$F259))*$D259</f>
        <v>-292297.83221251681</v>
      </c>
      <c r="H259" s="8">
        <f ca="1">IFERROR(INDEX(H$278:H$314,MATCH($F259,$B$278:$B$314,0))/INDEX($D$278:$D$314,MATCH($F259,$B$278:$B$314,0)),SUMIFS('Input-Ext Allocators'!E$8:E$63,'Input-Ext Allocators'!$B$8:$B$63,$F259))*$D259</f>
        <v>-46629.411495175293</v>
      </c>
      <c r="I259" s="8">
        <f ca="1">IFERROR(INDEX(I$278:I$314,MATCH($F259,$B$278:$B$314,0))/INDEX($D$278:$D$314,MATCH($F259,$B$278:$B$314,0)),SUMIFS('Input-Ext Allocators'!F$8:F$63,'Input-Ext Allocators'!$B$8:$B$63,$F259))*$D259</f>
        <v>-27.811130476423788</v>
      </c>
      <c r="J259" s="8">
        <f ca="1">IFERROR(INDEX(J$278:J$314,MATCH($F259,$B$278:$B$314,0))/INDEX($D$278:$D$314,MATCH($F259,$B$278:$B$314,0)),SUMIFS('Input-Ext Allocators'!G$8:G$63,'Input-Ext Allocators'!$B$8:$B$63,$F259))*$D259</f>
        <v>-1235.3438686480681</v>
      </c>
      <c r="K259" s="8">
        <f ca="1">IFERROR(INDEX(K$278:K$314,MATCH($F259,$B$278:$B$314,0))/INDEX($D$278:$D$314,MATCH($F259,$B$278:$B$314,0)),SUMIFS('Input-Ext Allocators'!H$8:H$63,'Input-Ext Allocators'!$B$8:$B$63,$F259))*$D259</f>
        <v>-6870.8348186219655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1561990.9692118142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INT_RATEBASE</v>
      </c>
      <c r="G260" s="8">
        <f ca="1">IFERROR(INDEX(G$278:G$314,MATCH($F260,$B$278:$B$314,0))/INDEX($D$278:$D$314,MATCH($F260,$B$278:$B$314,0)),SUMIFS('Input-Ext Allocators'!D$8:D$63,'Input-Ext Allocators'!$B$8:$B$63,$F260))*$D260</f>
        <v>1315521.6720644673</v>
      </c>
      <c r="H260" s="8">
        <f ca="1">IFERROR(INDEX(H$278:H$314,MATCH($F260,$B$278:$B$314,0))/INDEX($D$278:$D$314,MATCH($F260,$B$278:$B$314,0)),SUMIFS('Input-Ext Allocators'!E$8:E$63,'Input-Ext Allocators'!$B$8:$B$63,$F260))*$D260</f>
        <v>209861.29426001367</v>
      </c>
      <c r="I260" s="8">
        <f ca="1">IFERROR(INDEX(I$278:I$314,MATCH($F260,$B$278:$B$314,0))/INDEX($D$278:$D$314,MATCH($F260,$B$278:$B$314,0)),SUMIFS('Input-Ext Allocators'!F$8:F$63,'Input-Ext Allocators'!$B$8:$B$63,$F260))*$D260</f>
        <v>125.16734930742805</v>
      </c>
      <c r="J260" s="8">
        <f ca="1">IFERROR(INDEX(J$278:J$314,MATCH($F260,$B$278:$B$314,0))/INDEX($D$278:$D$314,MATCH($F260,$B$278:$B$314,0)),SUMIFS('Input-Ext Allocators'!G$8:G$63,'Input-Ext Allocators'!$B$8:$B$63,$F260))*$D260</f>
        <v>5559.8141777423116</v>
      </c>
      <c r="K260" s="8">
        <f ca="1">IFERROR(INDEX(K$278:K$314,MATCH($F260,$B$278:$B$314,0))/INDEX($D$278:$D$314,MATCH($F260,$B$278:$B$314,0)),SUMIFS('Input-Ext Allocators'!H$8:H$63,'Input-Ext Allocators'!$B$8:$B$63,$F260))*$D260</f>
        <v>30923.021360283874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477501.91360854328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8">
        <f ca="1">IFERROR(INDEX(G$278:G$314,MATCH($F261,$B$278:$B$314,0))/INDEX($D$278:$D$314,MATCH($F261,$B$278:$B$314,0)),SUMIFS('Input-Ext Allocators'!D$8:D$63,'Input-Ext Allocators'!$B$8:$B$63,$F261))*$D261</f>
        <v>402156.04839333188</v>
      </c>
      <c r="H261" s="8">
        <f ca="1">IFERROR(INDEX(H$278:H$314,MATCH($F261,$B$278:$B$314,0))/INDEX($D$278:$D$314,MATCH($F261,$B$278:$B$314,0)),SUMIFS('Input-Ext Allocators'!E$8:E$63,'Input-Ext Allocators'!$B$8:$B$63,$F261))*$D261</f>
        <v>64154.768866613871</v>
      </c>
      <c r="I261" s="8">
        <f ca="1">IFERROR(INDEX(I$278:I$314,MATCH($F261,$B$278:$B$314,0))/INDEX($D$278:$D$314,MATCH($F261,$B$278:$B$314,0)),SUMIFS('Input-Ext Allocators'!F$8:F$63,'Input-Ext Allocators'!$B$8:$B$63,$F261))*$D261</f>
        <v>38.26376079867147</v>
      </c>
      <c r="J261" s="8">
        <f ca="1">IFERROR(INDEX(J$278:J$314,MATCH($F261,$B$278:$B$314,0))/INDEX($D$278:$D$314,MATCH($F261,$B$278:$B$314,0)),SUMIFS('Input-Ext Allocators'!G$8:G$63,'Input-Ext Allocators'!$B$8:$B$63,$F261))*$D261</f>
        <v>1699.639730004006</v>
      </c>
      <c r="K261" s="8">
        <f ca="1">IFERROR(INDEX(K$278:K$314,MATCH($F261,$B$278:$B$314,0))/INDEX($D$278:$D$314,MATCH($F261,$B$278:$B$314,0)),SUMIFS('Input-Ext Allocators'!H$8:H$63,'Input-Ext Allocators'!$B$8:$B$63,$F261))*$D261</f>
        <v>9453.1928577949984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495748.33716972469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417523.33674872754</v>
      </c>
      <c r="H262" s="77">
        <f t="shared" ca="1" si="58"/>
        <v>66606.267076042175</v>
      </c>
      <c r="I262" s="77">
        <f t="shared" ca="1" si="58"/>
        <v>39.725905277423564</v>
      </c>
      <c r="J262" s="77">
        <f t="shared" ca="1" si="58"/>
        <v>1764.5867920601574</v>
      </c>
      <c r="K262" s="77">
        <f t="shared" ca="1" si="58"/>
        <v>9814.4206476175677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3339587.9287645682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2770670.9281856702</v>
      </c>
      <c r="H264" s="8">
        <f t="shared" ca="1" si="59"/>
        <v>493065.29733915639</v>
      </c>
      <c r="I264" s="8">
        <f t="shared" ca="1" si="59"/>
        <v>274.78133951459358</v>
      </c>
      <c r="J264" s="8">
        <f t="shared" ca="1" si="59"/>
        <v>10596.981992364199</v>
      </c>
      <c r="K264" s="8">
        <f t="shared" ca="1" si="59"/>
        <v>64979.939907863489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47067492.978976347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38104790.899205305</v>
      </c>
      <c r="H267" s="34">
        <f t="shared" ca="1" si="61"/>
        <v>7861419.7432596385</v>
      </c>
      <c r="I267" s="34">
        <f t="shared" ca="1" si="61"/>
        <v>4259.4920618742071</v>
      </c>
      <c r="J267" s="34">
        <f t="shared" ca="1" si="61"/>
        <v>128886.34030836399</v>
      </c>
      <c r="K267" s="34">
        <f t="shared" ca="1" si="61"/>
        <v>968136.50414114457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14223054.728412746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INT_RATEBASE</v>
      </c>
      <c r="G268" s="8">
        <f ca="1">IFERROR(INDEX(G$278:G$314,MATCH($F268,$B$278:$B$314,0))/INDEX($D$278:$D$314,MATCH($F268,$B$278:$B$314,0)),SUMIFS('Input-Ext Allocators'!D$8:D$63,'Input-Ext Allocators'!$B$8:$B$63,$F268))*$D268</f>
        <v>11978773.953877252</v>
      </c>
      <c r="H268" s="8">
        <f ca="1">IFERROR(INDEX(H$278:H$314,MATCH($F268,$B$278:$B$314,0))/INDEX($D$278:$D$314,MATCH($F268,$B$278:$B$314,0)),SUMIFS('Input-Ext Allocators'!E$8:E$63,'Input-Ext Allocators'!$B$8:$B$63,$F268))*$D268</f>
        <v>1910938.496105314</v>
      </c>
      <c r="I268" s="8">
        <f ca="1">IFERROR(INDEX(I$278:I$314,MATCH($F268,$B$278:$B$314,0))/INDEX($D$278:$D$314,MATCH($F268,$B$278:$B$314,0)),SUMIFS('Input-Ext Allocators'!F$8:F$63,'Input-Ext Allocators'!$B$8:$B$63,$F268))*$D268</f>
        <v>1139.7390218640192</v>
      </c>
      <c r="J268" s="8">
        <f ca="1">IFERROR(INDEX(J$278:J$314,MATCH($F268,$B$278:$B$314,0))/INDEX($D$278:$D$314,MATCH($F268,$B$278:$B$314,0)),SUMIFS('Input-Ext Allocators'!G$8:G$63,'Input-Ext Allocators'!$B$8:$B$63,$F268))*$D268</f>
        <v>50626.119413313121</v>
      </c>
      <c r="K268" s="8">
        <f ca="1">IFERROR(INDEX(K$278:K$314,MATCH($F268,$B$278:$B$314,0))/INDEX($D$278:$D$314,MATCH($F268,$B$278:$B$314,0)),SUMIFS('Input-Ext Allocators'!H$8:H$63,'Input-Ext Allocators'!$B$8:$B$63,$F268))*$D268</f>
        <v>281576.41999500699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2039586.3433114733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INT_RATEBASE</v>
      </c>
      <c r="G270" s="8">
        <f ca="1">IFERROR(INDEX(G$278:G$314,MATCH($F270,$B$278:$B$314,0))/INDEX($D$278:$D$314,MATCH($F270,$B$278:$B$314,0)),SUMIFS('Input-Ext Allocators'!D$8:D$63,'Input-Ext Allocators'!$B$8:$B$63,$F270))*$D270</f>
        <v>1717756.4336539495</v>
      </c>
      <c r="H270" s="8">
        <f ca="1">IFERROR(INDEX(H$278:H$314,MATCH($F270,$B$278:$B$314,0))/INDEX($D$278:$D$314,MATCH($F270,$B$278:$B$314,0)),SUMIFS('Input-Ext Allocators'!E$8:E$63,'Input-Ext Allocators'!$B$8:$B$63,$F270))*$D270</f>
        <v>274028.62001076731</v>
      </c>
      <c r="I270" s="8">
        <f ca="1">IFERROR(INDEX(I$278:I$314,MATCH($F270,$B$278:$B$314,0))/INDEX($D$278:$D$314,MATCH($F270,$B$278:$B$314,0)),SUMIFS('Input-Ext Allocators'!F$8:F$63,'Input-Ext Allocators'!$B$8:$B$63,$F270))*$D270</f>
        <v>163.43859939519817</v>
      </c>
      <c r="J270" s="8">
        <f ca="1">IFERROR(INDEX(J$278:J$314,MATCH($F270,$B$278:$B$314,0))/INDEX($D$278:$D$314,MATCH($F270,$B$278:$B$314,0)),SUMIFS('Input-Ext Allocators'!G$8:G$63,'Input-Ext Allocators'!$B$8:$B$63,$F270))*$D270</f>
        <v>7259.7865748191798</v>
      </c>
      <c r="K270" s="8">
        <f ca="1">IFERROR(INDEX(K$278:K$314,MATCH($F270,$B$278:$B$314,0))/INDEX($D$278:$D$314,MATCH($F270,$B$278:$B$314,0)),SUMIFS('Input-Ext Allocators'!H$8:H$63,'Input-Ext Allocators'!$B$8:$B$63,$F270))*$D270</f>
        <v>40378.064472542617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511173.97334734316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INT_RATEBASE</v>
      </c>
      <c r="G271" s="8">
        <f ca="1">IFERROR(INDEX(G$278:G$314,MATCH($F271,$B$278:$B$314,0))/INDEX($D$278:$D$314,MATCH($F271,$B$278:$B$314,0)),SUMIFS('Input-Ext Allocators'!D$8:D$63,'Input-Ext Allocators'!$B$8:$B$63,$F271))*$D271</f>
        <v>430514.93471377756</v>
      </c>
      <c r="H271" s="8">
        <f ca="1">IFERROR(INDEX(H$278:H$314,MATCH($F271,$B$278:$B$314,0))/INDEX($D$278:$D$314,MATCH($F271,$B$278:$B$314,0)),SUMIFS('Input-Ext Allocators'!E$8:E$63,'Input-Ext Allocators'!$B$8:$B$63,$F271))*$D271</f>
        <v>68678.778400901254</v>
      </c>
      <c r="I271" s="8">
        <f ca="1">IFERROR(INDEX(I$278:I$314,MATCH($F271,$B$278:$B$314,0))/INDEX($D$278:$D$314,MATCH($F271,$B$278:$B$314,0)),SUMIFS('Input-Ext Allocators'!F$8:F$63,'Input-Ext Allocators'!$B$8:$B$63,$F271))*$D271</f>
        <v>40.96201101029316</v>
      </c>
      <c r="J271" s="8">
        <f ca="1">IFERROR(INDEX(J$278:J$314,MATCH($F271,$B$278:$B$314,0))/INDEX($D$278:$D$314,MATCH($F271,$B$278:$B$314,0)),SUMIFS('Input-Ext Allocators'!G$8:G$63,'Input-Ext Allocators'!$B$8:$B$63,$F271))*$D271</f>
        <v>1819.4934287894941</v>
      </c>
      <c r="K271" s="8">
        <f ca="1">IFERROR(INDEX(K$278:K$314,MATCH($F271,$B$278:$B$314,0))/INDEX($D$278:$D$314,MATCH($F271,$B$278:$B$314,0)),SUMIFS('Input-Ext Allocators'!H$8:H$63,'Input-Ext Allocators'!$B$8:$B$63,$F271))*$D271</f>
        <v>10119.804792864685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0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-</v>
      </c>
      <c r="G272" s="8">
        <f ca="1">IFERROR(INDEX(G$278:G$314,MATCH($F272,$B$278:$B$314,0))/INDEX($D$278:$D$314,MATCH($F272,$B$278:$B$314,0)),SUMIFS('Input-Ext Allocators'!D$8:D$63,'Input-Ext Allocators'!$B$8:$B$63,$F272))*$D272</f>
        <v>0</v>
      </c>
      <c r="H272" s="8">
        <f ca="1">IFERROR(INDEX(H$278:H$314,MATCH($F272,$B$278:$B$314,0))/INDEX($D$278:$D$314,MATCH($F272,$B$278:$B$314,0)),SUMIFS('Input-Ext Allocators'!E$8:E$63,'Input-Ext Allocators'!$B$8:$B$63,$F272))*$D272</f>
        <v>0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23674.042041345001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INT_RATEBASE</v>
      </c>
      <c r="G273" s="8">
        <f ca="1">IFERROR(INDEX(G$278:G$314,MATCH($F273,$B$278:$B$314,0))/INDEX($D$278:$D$314,MATCH($F273,$B$278:$B$314,0)),SUMIFS('Input-Ext Allocators'!D$8:D$63,'Input-Ext Allocators'!$B$8:$B$63,$F273))*$D273</f>
        <v>19938.473387250051</v>
      </c>
      <c r="H273" s="8">
        <f ca="1">IFERROR(INDEX(H$278:H$314,MATCH($F273,$B$278:$B$314,0))/INDEX($D$278:$D$314,MATCH($F273,$B$278:$B$314,0)),SUMIFS('Input-Ext Allocators'!E$8:E$63,'Input-Ext Allocators'!$B$8:$B$63,$F273))*$D273</f>
        <v>3180.725881961815</v>
      </c>
      <c r="I273" s="8">
        <f ca="1">IFERROR(INDEX(I$278:I$314,MATCH($F273,$B$278:$B$314,0))/INDEX($D$278:$D$314,MATCH($F273,$B$278:$B$314,0)),SUMIFS('Input-Ext Allocators'!F$8:F$63,'Input-Ext Allocators'!$B$8:$B$63,$F273))*$D273</f>
        <v>1.8970769665864431</v>
      </c>
      <c r="J273" s="8">
        <f ca="1">IFERROR(INDEX(J$278:J$314,MATCH($F273,$B$278:$B$314,0))/INDEX($D$278:$D$314,MATCH($F273,$B$278:$B$314,0)),SUMIFS('Input-Ext Allocators'!G$8:G$63,'Input-Ext Allocators'!$B$8:$B$63,$F273))*$D273</f>
        <v>84.266348000945882</v>
      </c>
      <c r="K273" s="8">
        <f ca="1">IFERROR(INDEX(K$278:K$314,MATCH($F273,$B$278:$B$314,0))/INDEX($D$278:$D$314,MATCH($F273,$B$278:$B$314,0)),SUMIFS('Input-Ext Allocators'!H$8:H$63,'Input-Ext Allocators'!$B$8:$B$63,$F273))*$D273</f>
        <v>468.67934716560893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63864982.066089258</v>
      </c>
      <c r="E274" s="8">
        <f t="shared" ca="1" si="60"/>
        <v>0</v>
      </c>
      <c r="G274" s="78">
        <f t="shared" ref="G274:K274" ca="1" si="64">SUM(G267:G273)</f>
        <v>52251774.694837533</v>
      </c>
      <c r="H274" s="78">
        <f t="shared" ca="1" si="64"/>
        <v>10118246.363658583</v>
      </c>
      <c r="I274" s="78">
        <f t="shared" ca="1" si="64"/>
        <v>5605.5287711103047</v>
      </c>
      <c r="J274" s="78">
        <f t="shared" ca="1" si="64"/>
        <v>188676.00607328673</v>
      </c>
      <c r="K274" s="78">
        <f t="shared" ca="1" si="64"/>
        <v>1300679.4727487245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0</v>
      </c>
      <c r="E279" s="8">
        <f t="shared" ca="1" si="65"/>
        <v>0</v>
      </c>
      <c r="G279" s="28">
        <f ca="1">SUM(G$27:G$28)</f>
        <v>0</v>
      </c>
      <c r="H279" s="28">
        <f ca="1">SUM(H$27:H$28)</f>
        <v>0</v>
      </c>
      <c r="I279" s="28">
        <f ca="1">SUM(I$27:I$28)</f>
        <v>0</v>
      </c>
      <c r="J279" s="28">
        <f ca="1">SUM(J$27:J$28)</f>
        <v>0</v>
      </c>
      <c r="K279" s="28">
        <f ca="1">SUM(K$27:K$28)</f>
        <v>0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251105624.83105707</v>
      </c>
      <c r="E280" s="8">
        <f t="shared" ca="1" si="65"/>
        <v>0</v>
      </c>
      <c r="G280" s="28">
        <f ca="1">SUM(G$27:G$28,G$33:G$33)</f>
        <v>224865562.07373804</v>
      </c>
      <c r="H280" s="28">
        <f ca="1">SUM(H$27:H$28,H$33:H$33)</f>
        <v>25877003.393554803</v>
      </c>
      <c r="I280" s="28">
        <f ca="1">SUM(I$27:I$28,I$33:I$33)</f>
        <v>3610.263367932143</v>
      </c>
      <c r="J280" s="28">
        <f ca="1">SUM(J$27:J$28,J$33:J$33)</f>
        <v>0</v>
      </c>
      <c r="K280" s="28">
        <f ca="1">SUM(K$27:K$28,K$33:K$33)</f>
        <v>359449.10039627628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310720333.37030882</v>
      </c>
      <c r="E281" s="8">
        <f t="shared" ca="1" si="65"/>
        <v>0</v>
      </c>
      <c r="G281" s="28">
        <f ca="1">SUM(G$18:G$23,G$26:G$40)</f>
        <v>263197676.44617406</v>
      </c>
      <c r="H281" s="28">
        <f ca="1">SUM(H$18:H$23,H$26:H$40)</f>
        <v>41184978.873553477</v>
      </c>
      <c r="I281" s="28">
        <f ca="1">SUM(I$18:I$23,I$26:I$40)</f>
        <v>22369.13005240339</v>
      </c>
      <c r="J281" s="28">
        <f ca="1">SUM(J$18:J$23,J$26:J$40)</f>
        <v>919616.58000000007</v>
      </c>
      <c r="K281" s="28">
        <f ca="1">SUM(K$18:K$23,K$26:K$40)</f>
        <v>5395692.3405289007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7141938.3634075159</v>
      </c>
      <c r="E282" s="8">
        <f t="shared" ca="1" si="65"/>
        <v>0</v>
      </c>
      <c r="G282" s="28">
        <f ca="1">SUM(G$39:G$40)</f>
        <v>0</v>
      </c>
      <c r="H282" s="28">
        <f ca="1">SUM(H$39:H$40)</f>
        <v>1874033.7952562007</v>
      </c>
      <c r="I282" s="28">
        <f ca="1">SUM(I$39:I$40)</f>
        <v>14071.735996011252</v>
      </c>
      <c r="J282" s="28">
        <f ca="1">SUM(J$39:J$40)</f>
        <v>919616.58000000007</v>
      </c>
      <c r="K282" s="28">
        <f ca="1">SUM(K$39:K$40)</f>
        <v>4334216.252155304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7990283.8888098467</v>
      </c>
      <c r="E283" s="8">
        <f t="shared" ca="1" si="65"/>
        <v>0</v>
      </c>
      <c r="G283" s="28">
        <f ca="1">SUM(G$135:G$140)</f>
        <v>6169571.0125815906</v>
      </c>
      <c r="H283" s="28">
        <f ca="1">SUM(H$135:H$140)</f>
        <v>1657240.3425799219</v>
      </c>
      <c r="I283" s="28">
        <f ca="1">SUM(I$135:I$140)</f>
        <v>747.59606924637421</v>
      </c>
      <c r="J283" s="28">
        <f ca="1">SUM(J$135:J$140)</f>
        <v>15371.346024251541</v>
      </c>
      <c r="K283" s="28">
        <f ca="1">SUM(K$135:K$140)</f>
        <v>147353.59155483718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1139748.0349648048</v>
      </c>
      <c r="E284" s="8">
        <f t="shared" ca="1" si="65"/>
        <v>0</v>
      </c>
      <c r="G284" s="28">
        <f ca="1">SUM(G$147:G$152)</f>
        <v>915337.97596076154</v>
      </c>
      <c r="H284" s="28">
        <f ca="1">SUM(H$147:H$152)</f>
        <v>158077.77716558965</v>
      </c>
      <c r="I284" s="28">
        <f ca="1">SUM(I$147:I$152)</f>
        <v>195.86331401333723</v>
      </c>
      <c r="J284" s="28">
        <f ca="1">SUM(J$147:J$152)</f>
        <v>10941.786127464915</v>
      </c>
      <c r="K284" s="28">
        <f ca="1">SUM(K$147:K$152)</f>
        <v>55194.632396975387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6307859.1538621644</v>
      </c>
      <c r="E285" s="8">
        <f t="shared" ca="1" si="65"/>
        <v>0</v>
      </c>
      <c r="G285" s="28">
        <f ca="1">SUMPRODUCT('Input-Accounts'!$L$120:$L$178,G$120:G$178)</f>
        <v>4749919.1432827935</v>
      </c>
      <c r="H285" s="28">
        <f ca="1">SUMPRODUCT('Input-Accounts'!$L$120:$L$178,H$120:H$178)</f>
        <v>1363007.703089223</v>
      </c>
      <c r="I285" s="28">
        <f ca="1">SUMPRODUCT('Input-Accounts'!$L$120:$L$178,I$120:I$178)</f>
        <v>776.79310735530134</v>
      </c>
      <c r="J285" s="28">
        <f ca="1">SUMPRODUCT('Input-Accounts'!$L$120:$L$178,J$120:J$178)</f>
        <v>23092.321735166348</v>
      </c>
      <c r="K285" s="28">
        <f ca="1">SUMPRODUCT('Input-Accounts'!$L$120:$L$178,K$120:K$178)</f>
        <v>171063.19264762648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11145743.011571569</v>
      </c>
      <c r="E286" s="8">
        <f t="shared" ca="1" si="65"/>
        <v>0</v>
      </c>
      <c r="G286" s="28">
        <f ca="1">SUM(G$143,G$154,G$160:G$162,G$164,G$172,G$179)</f>
        <v>8644663.1527236048</v>
      </c>
      <c r="H286" s="28">
        <f ca="1">SUM(H$143,H$154,H$160:H$162,H$164,H$172,H$179)</f>
        <v>2225947.7864206447</v>
      </c>
      <c r="I286" s="28">
        <f ca="1">SUM(I$143,I$154,I$160:I$162,I$164,I$172,I$179)</f>
        <v>1140.5354155615398</v>
      </c>
      <c r="J286" s="28">
        <f ca="1">SUM(J$143,J$154,J$160:J$162,J$164,J$172,J$179)</f>
        <v>31022.372546760289</v>
      </c>
      <c r="K286" s="28">
        <f ca="1">SUM(K$143,K$154,K$160:K$162,K$164,K$172,K$179)</f>
        <v>242969.16446499978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329446633.17432868</v>
      </c>
      <c r="E287" s="8">
        <f t="shared" ca="1" si="65"/>
        <v>0</v>
      </c>
      <c r="F287" s="12"/>
      <c r="G287" s="28">
        <f ca="1">G$55</f>
        <v>279059910.31864667</v>
      </c>
      <c r="H287" s="28">
        <f ca="1">H$55</f>
        <v>43667089.565965876</v>
      </c>
      <c r="I287" s="28">
        <f ca="1">I$55</f>
        <v>23717.258870278951</v>
      </c>
      <c r="J287" s="28">
        <f ca="1">J$55</f>
        <v>975039.46010261588</v>
      </c>
      <c r="K287" s="28">
        <f ca="1">K$55</f>
        <v>5720876.570743341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174473193.42998952</v>
      </c>
      <c r="E288" s="8">
        <f t="shared" ca="1" si="65"/>
        <v>0</v>
      </c>
      <c r="G288" s="28">
        <f ca="1">G$115</f>
        <v>146942761.94648248</v>
      </c>
      <c r="H288" s="28">
        <f ca="1">H$115</f>
        <v>23441345.634265382</v>
      </c>
      <c r="I288" s="28">
        <f ca="1">I$115</f>
        <v>13981.096931599841</v>
      </c>
      <c r="J288" s="28">
        <f ca="1">J$115</f>
        <v>621026.98004554864</v>
      </c>
      <c r="K288" s="28">
        <f ca="1">K$115</f>
        <v>3454077.7722645607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63864982.066089258</v>
      </c>
      <c r="E289" s="8">
        <f t="shared" ca="1" si="65"/>
        <v>0</v>
      </c>
      <c r="G289" s="28">
        <f ca="1">G274</f>
        <v>52251774.694837533</v>
      </c>
      <c r="H289" s="28">
        <f ca="1">H274</f>
        <v>10118246.363658583</v>
      </c>
      <c r="I289" s="28">
        <f ca="1">I274</f>
        <v>5605.5287711103047</v>
      </c>
      <c r="J289" s="28">
        <f ca="1">J274</f>
        <v>188676.00607328673</v>
      </c>
      <c r="K289" s="28">
        <f ca="1">K274</f>
        <v>1300679.4727487245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ABA0D-3947-4491-B200-F6E5C7785337}">
  <sheetPr codeName="Sheet9">
    <tabColor theme="7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17.1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350</v>
      </c>
      <c r="D5" t="str">
        <f>LEFT(ADDRESS(5,MATCH($B$5,Classification!$A$6:$ABB$6,0)),3)</f>
        <v>$R$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Customer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0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-</v>
      </c>
      <c r="G11" s="8">
        <f ca="1">IFERROR(INDEX(G$278:G$314,MATCH($F11,$B$278:$B$314,0))/INDEX($D$278:$D$314,MATCH($F11,$B$278:$B$314,0)),SUMIFS('Input-Ext Allocators'!D$8:D$63,'Input-Ext Allocators'!$B$8:$B$63,$F11))*$D11</f>
        <v>0</v>
      </c>
      <c r="H11" s="8">
        <f ca="1">IFERROR(INDEX(H$278:H$314,MATCH($F11,$B$278:$B$314,0))/INDEX($D$278:$D$314,MATCH($F11,$B$278:$B$314,0)),SUMIFS('Input-Ext Allocators'!E$8:E$63,'Input-Ext Allocators'!$B$8:$B$63,$F11))*$D11</f>
        <v>0</v>
      </c>
      <c r="I11" s="8">
        <f ca="1">IFERROR(INDEX(I$278:I$314,MATCH($F11,$B$278:$B$314,0))/INDEX($D$278:$D$314,MATCH($F11,$B$278:$B$314,0)),SUMIFS('Input-Ext Allocators'!F$8:F$63,'Input-Ext Allocators'!$B$8:$B$63,$F11))*$D11</f>
        <v>0</v>
      </c>
      <c r="J11" s="8">
        <f ca="1">IFERROR(INDEX(J$278:J$314,MATCH($F11,$B$278:$B$314,0))/INDEX($D$278:$D$314,MATCH($F11,$B$278:$B$314,0)),SUMIFS('Input-Ext Allocators'!G$8:G$63,'Input-Ext Allocators'!$B$8:$B$63,$F11))*$D11</f>
        <v>0</v>
      </c>
      <c r="K11" s="8">
        <f ca="1">IFERROR(INDEX(K$278:K$314,MATCH($F11,$B$278:$B$314,0))/INDEX($D$278:$D$314,MATCH($F11,$B$278:$B$314,0)),SUMIFS('Input-Ext Allocators'!H$8:H$63,'Input-Ext Allocators'!$B$8:$B$63,$F11))*$D11</f>
        <v>0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0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-</v>
      </c>
      <c r="G12" s="8">
        <f ca="1">IFERROR(INDEX(G$278:G$314,MATCH($F12,$B$278:$B$314,0))/INDEX($D$278:$D$314,MATCH($F12,$B$278:$B$314,0)),SUMIFS('Input-Ext Allocators'!D$8:D$63,'Input-Ext Allocators'!$B$8:$B$63,$F12))*$D12</f>
        <v>0</v>
      </c>
      <c r="H12" s="8">
        <f ca="1">IFERROR(INDEX(H$278:H$314,MATCH($F12,$B$278:$B$314,0))/INDEX($D$278:$D$314,MATCH($F12,$B$278:$B$314,0)),SUMIFS('Input-Ext Allocators'!E$8:E$63,'Input-Ext Allocators'!$B$8:$B$63,$F12))*$D12</f>
        <v>0</v>
      </c>
      <c r="I12" s="8">
        <f ca="1">IFERROR(INDEX(I$278:I$314,MATCH($F12,$B$278:$B$314,0))/INDEX($D$278:$D$314,MATCH($F12,$B$278:$B$314,0)),SUMIFS('Input-Ext Allocators'!F$8:F$63,'Input-Ext Allocators'!$B$8:$B$63,$F12))*$D12</f>
        <v>0</v>
      </c>
      <c r="J12" s="8">
        <f ca="1">IFERROR(INDEX(J$278:J$314,MATCH($F12,$B$278:$B$314,0))/INDEX($D$278:$D$314,MATCH($F12,$B$278:$B$314,0)),SUMIFS('Input-Ext Allocators'!G$8:G$63,'Input-Ext Allocators'!$B$8:$B$63,$F12))*$D12</f>
        <v>0</v>
      </c>
      <c r="K12" s="8">
        <f ca="1">IFERROR(INDEX(K$278:K$314,MATCH($F12,$B$278:$B$314,0))/INDEX($D$278:$D$314,MATCH($F12,$B$278:$B$314,0)),SUMIFS('Input-Ext Allocators'!H$8:H$63,'Input-Ext Allocators'!$B$8:$B$63,$F12))*$D12</f>
        <v>0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0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-</v>
      </c>
      <c r="G13" s="8">
        <f ca="1">IFERROR(INDEX(G$278:G$314,MATCH($F13,$B$278:$B$314,0))/INDEX($D$278:$D$314,MATCH($F13,$B$278:$B$314,0)),SUMIFS('Input-Ext Allocators'!D$8:D$63,'Input-Ext Allocators'!$B$8:$B$63,$F13))*$D13</f>
        <v>0</v>
      </c>
      <c r="H13" s="8">
        <f ca="1">IFERROR(INDEX(H$278:H$314,MATCH($F13,$B$278:$B$314,0))/INDEX($D$278:$D$314,MATCH($F13,$B$278:$B$314,0)),SUMIFS('Input-Ext Allocators'!E$8:E$63,'Input-Ext Allocators'!$B$8:$B$63,$F13))*$D13</f>
        <v>0</v>
      </c>
      <c r="I13" s="8">
        <f ca="1">IFERROR(INDEX(I$278:I$314,MATCH($F13,$B$278:$B$314,0))/INDEX($D$278:$D$314,MATCH($F13,$B$278:$B$314,0)),SUMIFS('Input-Ext Allocators'!F$8:F$63,'Input-Ext Allocators'!$B$8:$B$63,$F13))*$D13</f>
        <v>0</v>
      </c>
      <c r="J13" s="8">
        <f ca="1">IFERROR(INDEX(J$278:J$314,MATCH($F13,$B$278:$B$314,0))/INDEX($D$278:$D$314,MATCH($F13,$B$278:$B$314,0)),SUMIFS('Input-Ext Allocators'!G$8:G$63,'Input-Ext Allocators'!$B$8:$B$63,$F13))*$D13</f>
        <v>0</v>
      </c>
      <c r="K13" s="8">
        <f ca="1">IFERROR(INDEX(K$278:K$314,MATCH($F13,$B$278:$B$314,0))/INDEX($D$278:$D$314,MATCH($F13,$B$278:$B$314,0)),SUMIFS('Input-Ext Allocators'!H$8:H$63,'Input-Ext Allocators'!$B$8:$B$63,$F13))*$D13</f>
        <v>0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0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8">
        <f ca="1">IFERROR(INDEX(G$278:G$314,MATCH($F14,$B$278:$B$314,0))/INDEX($D$278:$D$314,MATCH($F14,$B$278:$B$314,0)),SUMIFS('Input-Ext Allocators'!D$8:D$63,'Input-Ext Allocators'!$B$8:$B$63,$F14))*$D14</f>
        <v>0</v>
      </c>
      <c r="H14" s="8">
        <f ca="1">IFERROR(INDEX(H$278:H$314,MATCH($F14,$B$278:$B$314,0))/INDEX($D$278:$D$314,MATCH($F14,$B$278:$B$314,0)),SUMIFS('Input-Ext Allocators'!E$8:E$63,'Input-Ext Allocators'!$B$8:$B$63,$F14))*$D14</f>
        <v>0</v>
      </c>
      <c r="I14" s="8">
        <f ca="1">IFERROR(INDEX(I$278:I$314,MATCH($F14,$B$278:$B$314,0))/INDEX($D$278:$D$314,MATCH($F14,$B$278:$B$314,0)),SUMIFS('Input-Ext Allocators'!F$8:F$63,'Input-Ext Allocators'!$B$8:$B$63,$F14))*$D14</f>
        <v>0</v>
      </c>
      <c r="J14" s="8">
        <f ca="1">IFERROR(INDEX(J$278:J$314,MATCH($F14,$B$278:$B$314,0))/INDEX($D$278:$D$314,MATCH($F14,$B$278:$B$314,0)),SUMIFS('Input-Ext Allocators'!G$8:G$63,'Input-Ext Allocators'!$B$8:$B$63,$F14))*$D14</f>
        <v>0</v>
      </c>
      <c r="K14" s="8">
        <f ca="1">IFERROR(INDEX(K$278:K$314,MATCH($F14,$B$278:$B$314,0))/INDEX($D$278:$D$314,MATCH($F14,$B$278:$B$314,0)),SUMIFS('Input-Ext Allocators'!H$8:H$63,'Input-Ext Allocators'!$B$8:$B$63,$F14))*$D14</f>
        <v>0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0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0</v>
      </c>
      <c r="H15" s="77">
        <f t="shared" ca="1" si="1"/>
        <v>0</v>
      </c>
      <c r="I15" s="77">
        <f t="shared" ca="1" si="1"/>
        <v>0</v>
      </c>
      <c r="J15" s="77">
        <f t="shared" ca="1" si="1"/>
        <v>0</v>
      </c>
      <c r="K15" s="77">
        <f t="shared" ca="1" si="1"/>
        <v>0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0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-</v>
      </c>
      <c r="G18" s="8">
        <f ca="1">IFERROR(INDEX(G$278:G$314,MATCH($F18,$B$278:$B$314,0))/INDEX($D$278:$D$314,MATCH($F18,$B$278:$B$314,0)),SUMIFS('Input-Ext Allocators'!D$8:D$63,'Input-Ext Allocators'!$B$8:$B$63,$F18))*$D18</f>
        <v>0</v>
      </c>
      <c r="H18" s="8">
        <f ca="1">IFERROR(INDEX(H$278:H$314,MATCH($F18,$B$278:$B$314,0))/INDEX($D$278:$D$314,MATCH($F18,$B$278:$B$314,0)),SUMIFS('Input-Ext Allocators'!E$8:E$63,'Input-Ext Allocators'!$B$8:$B$63,$F18))*$D18</f>
        <v>0</v>
      </c>
      <c r="I18" s="8">
        <f ca="1">IFERROR(INDEX(I$278:I$314,MATCH($F18,$B$278:$B$314,0))/INDEX($D$278:$D$314,MATCH($F18,$B$278:$B$314,0)),SUMIFS('Input-Ext Allocators'!F$8:F$63,'Input-Ext Allocators'!$B$8:$B$63,$F18))*$D18</f>
        <v>0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0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0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8">
        <f ca="1">IFERROR(INDEX(G$278:G$314,MATCH($F19,$B$278:$B$314,0))/INDEX($D$278:$D$314,MATCH($F19,$B$278:$B$314,0)),SUMIFS('Input-Ext Allocators'!D$8:D$63,'Input-Ext Allocators'!$B$8:$B$63,$F19))*$D19</f>
        <v>0</v>
      </c>
      <c r="H19" s="8">
        <f ca="1">IFERROR(INDEX(H$278:H$314,MATCH($F19,$B$278:$B$314,0))/INDEX($D$278:$D$314,MATCH($F19,$B$278:$B$314,0)),SUMIFS('Input-Ext Allocators'!E$8:E$63,'Input-Ext Allocators'!$B$8:$B$63,$F19))*$D19</f>
        <v>0</v>
      </c>
      <c r="I19" s="8">
        <f ca="1">IFERROR(INDEX(I$278:I$314,MATCH($F19,$B$278:$B$314,0))/INDEX($D$278:$D$314,MATCH($F19,$B$278:$B$314,0)),SUMIFS('Input-Ext Allocators'!F$8:F$63,'Input-Ext Allocators'!$B$8:$B$63,$F19))*$D19</f>
        <v>0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0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0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8">
        <f ca="1">IFERROR(INDEX(G$278:G$314,MATCH($F20,$B$278:$B$314,0))/INDEX($D$278:$D$314,MATCH($F20,$B$278:$B$314,0)),SUMIFS('Input-Ext Allocators'!D$8:D$63,'Input-Ext Allocators'!$B$8:$B$63,$F20))*$D20</f>
        <v>0</v>
      </c>
      <c r="H20" s="8">
        <f ca="1">IFERROR(INDEX(H$278:H$314,MATCH($F20,$B$278:$B$314,0))/INDEX($D$278:$D$314,MATCH($F20,$B$278:$B$314,0)),SUMIFS('Input-Ext Allocators'!E$8:E$63,'Input-Ext Allocators'!$B$8:$B$63,$F20))*$D20</f>
        <v>0</v>
      </c>
      <c r="I20" s="8">
        <f ca="1">IFERROR(INDEX(I$278:I$314,MATCH($F20,$B$278:$B$314,0))/INDEX($D$278:$D$314,MATCH($F20,$B$278:$B$314,0)),SUMIFS('Input-Ext Allocators'!F$8:F$63,'Input-Ext Allocators'!$B$8:$B$63,$F20))*$D20</f>
        <v>0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0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0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8">
        <f ca="1">IFERROR(INDEX(G$278:G$314,MATCH($F21,$B$278:$B$314,0))/INDEX($D$278:$D$314,MATCH($F21,$B$278:$B$314,0)),SUMIFS('Input-Ext Allocators'!D$8:D$63,'Input-Ext Allocators'!$B$8:$B$63,$F21))*$D21</f>
        <v>0</v>
      </c>
      <c r="H21" s="8">
        <f ca="1">IFERROR(INDEX(H$278:H$314,MATCH($F21,$B$278:$B$314,0))/INDEX($D$278:$D$314,MATCH($F21,$B$278:$B$314,0)),SUMIFS('Input-Ext Allocators'!E$8:E$63,'Input-Ext Allocators'!$B$8:$B$63,$F21))*$D21</f>
        <v>0</v>
      </c>
      <c r="I21" s="8">
        <f ca="1">IFERROR(INDEX(I$278:I$314,MATCH($F21,$B$278:$B$314,0))/INDEX($D$278:$D$314,MATCH($F21,$B$278:$B$314,0)),SUMIFS('Input-Ext Allocators'!F$8:F$63,'Input-Ext Allocators'!$B$8:$B$63,$F21))*$D21</f>
        <v>0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0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0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0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0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8">
        <f ca="1">IFERROR(INDEX(G$278:G$314,MATCH($F24,$B$278:$B$314,0))/INDEX($D$278:$D$314,MATCH($F24,$B$278:$B$314,0)),SUMIFS('Input-Ext Allocators'!D$8:D$63,'Input-Ext Allocators'!$B$8:$B$63,$F24))*$D24</f>
        <v>0</v>
      </c>
      <c r="H24" s="8">
        <f ca="1">IFERROR(INDEX(H$278:H$314,MATCH($F24,$B$278:$B$314,0))/INDEX($D$278:$D$314,MATCH($F24,$B$278:$B$314,0)),SUMIFS('Input-Ext Allocators'!E$8:E$63,'Input-Ext Allocators'!$B$8:$B$63,$F24))*$D24</f>
        <v>0</v>
      </c>
      <c r="I24" s="8">
        <f ca="1">IFERROR(INDEX(I$278:I$314,MATCH($F24,$B$278:$B$314,0))/INDEX($D$278:$D$314,MATCH($F24,$B$278:$B$314,0)),SUMIFS('Input-Ext Allocators'!F$8:F$63,'Input-Ext Allocators'!$B$8:$B$63,$F24))*$D24</f>
        <v>0</v>
      </c>
      <c r="J24" s="8">
        <f ca="1">IFERROR(INDEX(J$278:J$314,MATCH($F24,$B$278:$B$314,0))/INDEX($D$278:$D$314,MATCH($F24,$B$278:$B$314,0)),SUMIFS('Input-Ext Allocators'!G$8:G$63,'Input-Ext Allocators'!$B$8:$B$63,$F24))*$D24</f>
        <v>0</v>
      </c>
      <c r="K24" s="8">
        <f ca="1">IFERROR(INDEX(K$278:K$314,MATCH($F24,$B$278:$B$314,0))/INDEX($D$278:$D$314,MATCH($F24,$B$278:$B$314,0)),SUMIFS('Input-Ext Allocators'!H$8:H$63,'Input-Ext Allocators'!$B$8:$B$63,$F24))*$D24</f>
        <v>0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0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8">
        <f ca="1">IFERROR(INDEX(G$278:G$314,MATCH($F25,$B$278:$B$314,0))/INDEX($D$278:$D$314,MATCH($F25,$B$278:$B$314,0)),SUMIFS('Input-Ext Allocators'!D$8:D$63,'Input-Ext Allocators'!$B$8:$B$63,$F25))*$D25</f>
        <v>0</v>
      </c>
      <c r="H25" s="8">
        <f ca="1">IFERROR(INDEX(H$278:H$314,MATCH($F25,$B$278:$B$314,0))/INDEX($D$278:$D$314,MATCH($F25,$B$278:$B$314,0)),SUMIFS('Input-Ext Allocators'!E$8:E$63,'Input-Ext Allocators'!$B$8:$B$63,$F25))*$D25</f>
        <v>0</v>
      </c>
      <c r="I25" s="8">
        <f ca="1">IFERROR(INDEX(I$278:I$314,MATCH($F25,$B$278:$B$314,0))/INDEX($D$278:$D$314,MATCH($F25,$B$278:$B$314,0)),SUMIFS('Input-Ext Allocators'!F$8:F$63,'Input-Ext Allocators'!$B$8:$B$63,$F25))*$D25</f>
        <v>0</v>
      </c>
      <c r="J25" s="8">
        <f ca="1">IFERROR(INDEX(J$278:J$314,MATCH($F25,$B$278:$B$314,0))/INDEX($D$278:$D$314,MATCH($F25,$B$278:$B$314,0)),SUMIFS('Input-Ext Allocators'!G$8:G$63,'Input-Ext Allocators'!$B$8:$B$63,$F25))*$D25</f>
        <v>0</v>
      </c>
      <c r="K25" s="8">
        <f ca="1">IFERROR(INDEX(K$278:K$314,MATCH($F25,$B$278:$B$314,0))/INDEX($D$278:$D$314,MATCH($F25,$B$278:$B$314,0)),SUMIFS('Input-Ext Allocators'!H$8:H$63,'Input-Ext Allocators'!$B$8:$B$63,$F25))*$D25</f>
        <v>0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0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-</v>
      </c>
      <c r="G26" s="8">
        <f ca="1">IFERROR(INDEX(G$278:G$314,MATCH($F26,$B$278:$B$314,0))/INDEX($D$278:$D$314,MATCH($F26,$B$278:$B$314,0)),SUMIFS('Input-Ext Allocators'!D$8:D$63,'Input-Ext Allocators'!$B$8:$B$63,$F26))*$D26</f>
        <v>0</v>
      </c>
      <c r="H26" s="8">
        <f ca="1">IFERROR(INDEX(H$278:H$314,MATCH($F26,$B$278:$B$314,0))/INDEX($D$278:$D$314,MATCH($F26,$B$278:$B$314,0)),SUMIFS('Input-Ext Allocators'!E$8:E$63,'Input-Ext Allocators'!$B$8:$B$63,$F26))*$D26</f>
        <v>0</v>
      </c>
      <c r="I26" s="8">
        <f ca="1">IFERROR(INDEX(I$278:I$314,MATCH($F26,$B$278:$B$314,0))/INDEX($D$278:$D$314,MATCH($F26,$B$278:$B$314,0)),SUMIFS('Input-Ext Allocators'!F$8:F$63,'Input-Ext Allocators'!$B$8:$B$63,$F26))*$D26</f>
        <v>0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0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0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-</v>
      </c>
      <c r="G27" s="8">
        <f ca="1">IFERROR(INDEX(G$278:G$314,MATCH($F27,$B$278:$B$314,0))/INDEX($D$278:$D$314,MATCH($F27,$B$278:$B$314,0)),SUMIFS('Input-Ext Allocators'!D$8:D$63,'Input-Ext Allocators'!$B$8:$B$63,$F27))*$D27</f>
        <v>0</v>
      </c>
      <c r="H27" s="8">
        <f ca="1">IFERROR(INDEX(H$278:H$314,MATCH($F27,$B$278:$B$314,0))/INDEX($D$278:$D$314,MATCH($F27,$B$278:$B$314,0)),SUMIFS('Input-Ext Allocators'!E$8:E$63,'Input-Ext Allocators'!$B$8:$B$63,$F27))*$D27</f>
        <v>0</v>
      </c>
      <c r="I27" s="8">
        <f ca="1">IFERROR(INDEX(I$278:I$314,MATCH($F27,$B$278:$B$314,0))/INDEX($D$278:$D$314,MATCH($F27,$B$278:$B$314,0)),SUMIFS('Input-Ext Allocators'!F$8:F$63,'Input-Ext Allocators'!$B$8:$B$63,$F27))*$D27</f>
        <v>0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0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0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8">
        <f ca="1">IFERROR(INDEX(G$278:G$314,MATCH($F29,$B$278:$B$314,0))/INDEX($D$278:$D$314,MATCH($F29,$B$278:$B$314,0)),SUMIFS('Input-Ext Allocators'!D$8:D$63,'Input-Ext Allocators'!$B$8:$B$63,$F29))*$D29</f>
        <v>0</v>
      </c>
      <c r="H29" s="8">
        <f ca="1">IFERROR(INDEX(H$278:H$314,MATCH($F29,$B$278:$B$314,0))/INDEX($D$278:$D$314,MATCH($F29,$B$278:$B$314,0)),SUMIFS('Input-Ext Allocators'!E$8:E$63,'Input-Ext Allocators'!$B$8:$B$63,$F29))*$D29</f>
        <v>0</v>
      </c>
      <c r="I29" s="8">
        <f ca="1">IFERROR(INDEX(I$278:I$314,MATCH($F29,$B$278:$B$314,0))/INDEX($D$278:$D$314,MATCH($F29,$B$278:$B$314,0)),SUMIFS('Input-Ext Allocators'!F$8:F$63,'Input-Ext Allocators'!$B$8:$B$63,$F29))*$D29</f>
        <v>0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0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0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0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0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8">
        <f ca="1">IFERROR(INDEX(G$278:G$314,MATCH($F31,$B$278:$B$314,0))/INDEX($D$278:$D$314,MATCH($F31,$B$278:$B$314,0)),SUMIFS('Input-Ext Allocators'!D$8:D$63,'Input-Ext Allocators'!$B$8:$B$63,$F31))*$D31</f>
        <v>0</v>
      </c>
      <c r="H31" s="8">
        <f ca="1">IFERROR(INDEX(H$278:H$314,MATCH($F31,$B$278:$B$314,0))/INDEX($D$278:$D$314,MATCH($F31,$B$278:$B$314,0)),SUMIFS('Input-Ext Allocators'!E$8:E$63,'Input-Ext Allocators'!$B$8:$B$63,$F31))*$D31</f>
        <v>0</v>
      </c>
      <c r="I31" s="8">
        <f ca="1">IFERROR(INDEX(I$278:I$314,MATCH($F31,$B$278:$B$314,0))/INDEX($D$278:$D$314,MATCH($F31,$B$278:$B$314,0)),SUMIFS('Input-Ext Allocators'!F$8:F$63,'Input-Ext Allocators'!$B$8:$B$63,$F31))*$D31</f>
        <v>0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0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0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8">
        <f ca="1">IFERROR(INDEX(G$278:G$314,MATCH($F32,$B$278:$B$314,0))/INDEX($D$278:$D$314,MATCH($F32,$B$278:$B$314,0)),SUMIFS('Input-Ext Allocators'!D$8:D$63,'Input-Ext Allocators'!$B$8:$B$63,$F32))*$D32</f>
        <v>0</v>
      </c>
      <c r="H32" s="8">
        <f ca="1">IFERROR(INDEX(H$278:H$314,MATCH($F32,$B$278:$B$314,0))/INDEX($D$278:$D$314,MATCH($F32,$B$278:$B$314,0)),SUMIFS('Input-Ext Allocators'!E$8:E$63,'Input-Ext Allocators'!$B$8:$B$63,$F32))*$D32</f>
        <v>0</v>
      </c>
      <c r="I32" s="8">
        <f ca="1">IFERROR(INDEX(I$278:I$314,MATCH($F32,$B$278:$B$314,0))/INDEX($D$278:$D$314,MATCH($F32,$B$278:$B$314,0)),SUMIFS('Input-Ext Allocators'!F$8:F$63,'Input-Ext Allocators'!$B$8:$B$63,$F32))*$D32</f>
        <v>0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0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0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8">
        <f ca="1">IFERROR(INDEX(G$278:G$314,MATCH($F33,$B$278:$B$314,0))/INDEX($D$278:$D$314,MATCH($F33,$B$278:$B$314,0)),SUMIFS('Input-Ext Allocators'!D$8:D$63,'Input-Ext Allocators'!$B$8:$B$63,$F33))*$D33</f>
        <v>0</v>
      </c>
      <c r="H33" s="8">
        <f ca="1">IFERROR(INDEX(H$278:H$314,MATCH($F33,$B$278:$B$314,0))/INDEX($D$278:$D$314,MATCH($F33,$B$278:$B$314,0)),SUMIFS('Input-Ext Allocators'!E$8:E$63,'Input-Ext Allocators'!$B$8:$B$63,$F33))*$D33</f>
        <v>0</v>
      </c>
      <c r="I33" s="8">
        <f ca="1">IFERROR(INDEX(I$278:I$314,MATCH($F33,$B$278:$B$314,0))/INDEX($D$278:$D$314,MATCH($F33,$B$278:$B$314,0)),SUMIFS('Input-Ext Allocators'!F$8:F$63,'Input-Ext Allocators'!$B$8:$B$63,$F33))*$D33</f>
        <v>0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0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8">
        <f ca="1">IFERROR(INDEX(G$278:G$314,MATCH($F34,$B$278:$B$314,0))/INDEX($D$278:$D$314,MATCH($F34,$B$278:$B$314,0)),SUMIFS('Input-Ext Allocators'!D$8:D$63,'Input-Ext Allocators'!$B$8:$B$63,$F34))*$D34</f>
        <v>0</v>
      </c>
      <c r="H34" s="8">
        <f ca="1">IFERROR(INDEX(H$278:H$314,MATCH($F34,$B$278:$B$314,0))/INDEX($D$278:$D$314,MATCH($F34,$B$278:$B$314,0)),SUMIFS('Input-Ext Allocators'!E$8:E$63,'Input-Ext Allocators'!$B$8:$B$63,$F34))*$D34</f>
        <v>0</v>
      </c>
      <c r="I34" s="8">
        <f ca="1">IFERROR(INDEX(I$278:I$314,MATCH($F34,$B$278:$B$314,0))/INDEX($D$278:$D$314,MATCH($F34,$B$278:$B$314,0)),SUMIFS('Input-Ext Allocators'!F$8:F$63,'Input-Ext Allocators'!$B$8:$B$63,$F34))*$D34</f>
        <v>0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0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8">
        <f ca="1">IFERROR(INDEX(G$278:G$314,MATCH($F35,$B$278:$B$314,0))/INDEX($D$278:$D$314,MATCH($F35,$B$278:$B$314,0)),SUMIFS('Input-Ext Allocators'!D$8:D$63,'Input-Ext Allocators'!$B$8:$B$63,$F35))*$D35</f>
        <v>0</v>
      </c>
      <c r="H35" s="8">
        <f ca="1">IFERROR(INDEX(H$278:H$314,MATCH($F35,$B$278:$B$314,0))/INDEX($D$278:$D$314,MATCH($F35,$B$278:$B$314,0)),SUMIFS('Input-Ext Allocators'!E$8:E$63,'Input-Ext Allocators'!$B$8:$B$63,$F35))*$D35</f>
        <v>0</v>
      </c>
      <c r="I35" s="8">
        <f ca="1">IFERROR(INDEX(I$278:I$314,MATCH($F35,$B$278:$B$314,0))/INDEX($D$278:$D$314,MATCH($F35,$B$278:$B$314,0)),SUMIFS('Input-Ext Allocators'!F$8:F$63,'Input-Ext Allocators'!$B$8:$B$63,$F35))*$D35</f>
        <v>0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0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8">
        <f ca="1">IFERROR(INDEX(G$278:G$314,MATCH($F36,$B$278:$B$314,0))/INDEX($D$278:$D$314,MATCH($F36,$B$278:$B$314,0)),SUMIFS('Input-Ext Allocators'!D$8:D$63,'Input-Ext Allocators'!$B$8:$B$63,$F36))*$D36</f>
        <v>0</v>
      </c>
      <c r="H36" s="8">
        <f ca="1">IFERROR(INDEX(H$278:H$314,MATCH($F36,$B$278:$B$314,0))/INDEX($D$278:$D$314,MATCH($F36,$B$278:$B$314,0)),SUMIFS('Input-Ext Allocators'!E$8:E$63,'Input-Ext Allocators'!$B$8:$B$63,$F36))*$D36</f>
        <v>0</v>
      </c>
      <c r="I36" s="8">
        <f ca="1">IFERROR(INDEX(I$278:I$314,MATCH($F36,$B$278:$B$314,0))/INDEX($D$278:$D$314,MATCH($F36,$B$278:$B$314,0)),SUMIFS('Input-Ext Allocators'!F$8:F$63,'Input-Ext Allocators'!$B$8:$B$63,$F36))*$D36</f>
        <v>0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0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8">
        <f ca="1">IFERROR(INDEX(G$278:G$314,MATCH($F37,$B$278:$B$314,0))/INDEX($D$278:$D$314,MATCH($F37,$B$278:$B$314,0)),SUMIFS('Input-Ext Allocators'!D$8:D$63,'Input-Ext Allocators'!$B$8:$B$63,$F37))*$D37</f>
        <v>0</v>
      </c>
      <c r="H37" s="8">
        <f ca="1">IFERROR(INDEX(H$278:H$314,MATCH($F37,$B$278:$B$314,0))/INDEX($D$278:$D$314,MATCH($F37,$B$278:$B$314,0)),SUMIFS('Input-Ext Allocators'!E$8:E$63,'Input-Ext Allocators'!$B$8:$B$63,$F37))*$D37</f>
        <v>0</v>
      </c>
      <c r="I37" s="8">
        <f ca="1">IFERROR(INDEX(I$278:I$314,MATCH($F37,$B$278:$B$314,0))/INDEX($D$278:$D$314,MATCH($F37,$B$278:$B$314,0)),SUMIFS('Input-Ext Allocators'!F$8:F$63,'Input-Ext Allocators'!$B$8:$B$63,$F37))*$D37</f>
        <v>0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0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8">
        <f ca="1">IFERROR(INDEX(G$278:G$314,MATCH($F38,$B$278:$B$314,0))/INDEX($D$278:$D$314,MATCH($F38,$B$278:$B$314,0)),SUMIFS('Input-Ext Allocators'!D$8:D$63,'Input-Ext Allocators'!$B$8:$B$63,$F38))*$D38</f>
        <v>0</v>
      </c>
      <c r="H38" s="8">
        <f ca="1">IFERROR(INDEX(H$278:H$314,MATCH($F38,$B$278:$B$314,0))/INDEX($D$278:$D$314,MATCH($F38,$B$278:$B$314,0)),SUMIFS('Input-Ext Allocators'!E$8:E$63,'Input-Ext Allocators'!$B$8:$B$63,$F38))*$D38</f>
        <v>0</v>
      </c>
      <c r="I38" s="8">
        <f ca="1">IFERROR(INDEX(I$278:I$314,MATCH($F38,$B$278:$B$314,0))/INDEX($D$278:$D$314,MATCH($F38,$B$278:$B$314,0)),SUMIFS('Input-Ext Allocators'!F$8:F$63,'Input-Ext Allocators'!$B$8:$B$63,$F38))*$D38</f>
        <v>0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0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0</v>
      </c>
      <c r="I39" s="8">
        <f ca="1">IFERROR(INDEX(I$278:I$314,MATCH($F39,$B$278:$B$314,0))/INDEX($D$278:$D$314,MATCH($F39,$B$278:$B$314,0)),SUMIFS('Input-Ext Allocators'!F$8:F$63,'Input-Ext Allocators'!$B$8:$B$63,$F39))*$D39</f>
        <v>0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0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0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0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-</v>
      </c>
      <c r="G41" s="8">
        <f ca="1">IFERROR(INDEX(G$278:G$314,MATCH($F41,$B$278:$B$314,0))/INDEX($D$278:$D$314,MATCH($F41,$B$278:$B$314,0)),SUMIFS('Input-Ext Allocators'!D$8:D$63,'Input-Ext Allocators'!$B$8:$B$63,$F41))*$D41</f>
        <v>0</v>
      </c>
      <c r="H41" s="8">
        <f ca="1">IFERROR(INDEX(H$278:H$314,MATCH($F41,$B$278:$B$314,0))/INDEX($D$278:$D$314,MATCH($F41,$B$278:$B$314,0)),SUMIFS('Input-Ext Allocators'!E$8:E$63,'Input-Ext Allocators'!$B$8:$B$63,$F41))*$D41</f>
        <v>0</v>
      </c>
      <c r="I41" s="8">
        <f ca="1">IFERROR(INDEX(I$278:I$314,MATCH($F41,$B$278:$B$314,0))/INDEX($D$278:$D$314,MATCH($F41,$B$278:$B$314,0)),SUMIFS('Input-Ext Allocators'!F$8:F$63,'Input-Ext Allocators'!$B$8:$B$63,$F41))*$D41</f>
        <v>0</v>
      </c>
      <c r="J41" s="8">
        <f ca="1">IFERROR(INDEX(J$278:J$314,MATCH($F41,$B$278:$B$314,0))/INDEX($D$278:$D$314,MATCH($F41,$B$278:$B$314,0)),SUMIFS('Input-Ext Allocators'!G$8:G$63,'Input-Ext Allocators'!$B$8:$B$63,$F41))*$D41</f>
        <v>0</v>
      </c>
      <c r="K41" s="8">
        <f ca="1">IFERROR(INDEX(K$278:K$314,MATCH($F41,$B$278:$B$314,0))/INDEX($D$278:$D$314,MATCH($F41,$B$278:$B$314,0)),SUMIFS('Input-Ext Allocators'!H$8:H$63,'Input-Ext Allocators'!$B$8:$B$63,$F41))*$D41</f>
        <v>0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0</v>
      </c>
      <c r="E42" s="8">
        <f t="shared" ca="1" si="2"/>
        <v>0</v>
      </c>
      <c r="G42" s="77">
        <f t="shared" ref="G42:K42" ca="1" si="4">SUBTOTAL(9,G18:G41)</f>
        <v>0</v>
      </c>
      <c r="H42" s="77">
        <f t="shared" ca="1" si="4"/>
        <v>0</v>
      </c>
      <c r="I42" s="77">
        <f t="shared" ca="1" si="4"/>
        <v>0</v>
      </c>
      <c r="J42" s="77">
        <f t="shared" ca="1" si="4"/>
        <v>0</v>
      </c>
      <c r="K42" s="77">
        <f t="shared" ca="1" si="4"/>
        <v>0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0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-</v>
      </c>
      <c r="G45" s="8">
        <f ca="1">IFERROR(INDEX(G$278:G$314,MATCH($F45,$B$278:$B$314,0))/INDEX($D$278:$D$314,MATCH($F45,$B$278:$B$314,0)),SUMIFS('Input-Ext Allocators'!D$8:D$63,'Input-Ext Allocators'!$B$8:$B$63,$F45))*$D45</f>
        <v>0</v>
      </c>
      <c r="H45" s="8">
        <f ca="1">IFERROR(INDEX(H$278:H$314,MATCH($F45,$B$278:$B$314,0))/INDEX($D$278:$D$314,MATCH($F45,$B$278:$B$314,0)),SUMIFS('Input-Ext Allocators'!E$8:E$63,'Input-Ext Allocators'!$B$8:$B$63,$F45))*$D45</f>
        <v>0</v>
      </c>
      <c r="I45" s="8">
        <f ca="1">IFERROR(INDEX(I$278:I$314,MATCH($F45,$B$278:$B$314,0))/INDEX($D$278:$D$314,MATCH($F45,$B$278:$B$314,0)),SUMIFS('Input-Ext Allocators'!F$8:F$63,'Input-Ext Allocators'!$B$8:$B$63,$F45))*$D45</f>
        <v>0</v>
      </c>
      <c r="J45" s="8">
        <f ca="1">IFERROR(INDEX(J$278:J$314,MATCH($F45,$B$278:$B$314,0))/INDEX($D$278:$D$314,MATCH($F45,$B$278:$B$314,0)),SUMIFS('Input-Ext Allocators'!G$8:G$63,'Input-Ext Allocators'!$B$8:$B$63,$F45))*$D45</f>
        <v>0</v>
      </c>
      <c r="K45" s="8">
        <f ca="1">IFERROR(INDEX(K$278:K$314,MATCH($F45,$B$278:$B$314,0))/INDEX($D$278:$D$314,MATCH($F45,$B$278:$B$314,0)),SUMIFS('Input-Ext Allocators'!H$8:H$63,'Input-Ext Allocators'!$B$8:$B$63,$F45))*$D45</f>
        <v>0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0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-</v>
      </c>
      <c r="G46" s="8">
        <f ca="1">IFERROR(INDEX(G$278:G$314,MATCH($F46,$B$278:$B$314,0))/INDEX($D$278:$D$314,MATCH($F46,$B$278:$B$314,0)),SUMIFS('Input-Ext Allocators'!D$8:D$63,'Input-Ext Allocators'!$B$8:$B$63,$F46))*$D46</f>
        <v>0</v>
      </c>
      <c r="H46" s="8">
        <f ca="1">IFERROR(INDEX(H$278:H$314,MATCH($F46,$B$278:$B$314,0))/INDEX($D$278:$D$314,MATCH($F46,$B$278:$B$314,0)),SUMIFS('Input-Ext Allocators'!E$8:E$63,'Input-Ext Allocators'!$B$8:$B$63,$F46))*$D46</f>
        <v>0</v>
      </c>
      <c r="I46" s="8">
        <f ca="1">IFERROR(INDEX(I$278:I$314,MATCH($F46,$B$278:$B$314,0))/INDEX($D$278:$D$314,MATCH($F46,$B$278:$B$314,0)),SUMIFS('Input-Ext Allocators'!F$8:F$63,'Input-Ext Allocators'!$B$8:$B$63,$F46))*$D46</f>
        <v>0</v>
      </c>
      <c r="J46" s="8">
        <f ca="1">IFERROR(INDEX(J$278:J$314,MATCH($F46,$B$278:$B$314,0))/INDEX($D$278:$D$314,MATCH($F46,$B$278:$B$314,0)),SUMIFS('Input-Ext Allocators'!G$8:G$63,'Input-Ext Allocators'!$B$8:$B$63,$F46))*$D46</f>
        <v>0</v>
      </c>
      <c r="K46" s="8">
        <f ca="1">IFERROR(INDEX(K$278:K$314,MATCH($F46,$B$278:$B$314,0))/INDEX($D$278:$D$314,MATCH($F46,$B$278:$B$314,0)),SUMIFS('Input-Ext Allocators'!H$8:H$63,'Input-Ext Allocators'!$B$8:$B$63,$F46))*$D46</f>
        <v>0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0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-</v>
      </c>
      <c r="G47" s="8">
        <f ca="1">IFERROR(INDEX(G$278:G$314,MATCH($F47,$B$278:$B$314,0))/INDEX($D$278:$D$314,MATCH($F47,$B$278:$B$314,0)),SUMIFS('Input-Ext Allocators'!D$8:D$63,'Input-Ext Allocators'!$B$8:$B$63,$F47))*$D47</f>
        <v>0</v>
      </c>
      <c r="H47" s="8">
        <f ca="1">IFERROR(INDEX(H$278:H$314,MATCH($F47,$B$278:$B$314,0))/INDEX($D$278:$D$314,MATCH($F47,$B$278:$B$314,0)),SUMIFS('Input-Ext Allocators'!E$8:E$63,'Input-Ext Allocators'!$B$8:$B$63,$F47))*$D47</f>
        <v>0</v>
      </c>
      <c r="I47" s="8">
        <f ca="1">IFERROR(INDEX(I$278:I$314,MATCH($F47,$B$278:$B$314,0))/INDEX($D$278:$D$314,MATCH($F47,$B$278:$B$314,0)),SUMIFS('Input-Ext Allocators'!F$8:F$63,'Input-Ext Allocators'!$B$8:$B$63,$F47))*$D47</f>
        <v>0</v>
      </c>
      <c r="J47" s="8">
        <f ca="1">IFERROR(INDEX(J$278:J$314,MATCH($F47,$B$278:$B$314,0))/INDEX($D$278:$D$314,MATCH($F47,$B$278:$B$314,0)),SUMIFS('Input-Ext Allocators'!G$8:G$63,'Input-Ext Allocators'!$B$8:$B$63,$F47))*$D47</f>
        <v>0</v>
      </c>
      <c r="K47" s="8">
        <f ca="1">IFERROR(INDEX(K$278:K$314,MATCH($F47,$B$278:$B$314,0))/INDEX($D$278:$D$314,MATCH($F47,$B$278:$B$314,0)),SUMIFS('Input-Ext Allocators'!H$8:H$63,'Input-Ext Allocators'!$B$8:$B$63,$F47))*$D47</f>
        <v>0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0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-</v>
      </c>
      <c r="G48" s="8">
        <f ca="1">IFERROR(INDEX(G$278:G$314,MATCH($F48,$B$278:$B$314,0))/INDEX($D$278:$D$314,MATCH($F48,$B$278:$B$314,0)),SUMIFS('Input-Ext Allocators'!D$8:D$63,'Input-Ext Allocators'!$B$8:$B$63,$F48))*$D48</f>
        <v>0</v>
      </c>
      <c r="H48" s="8">
        <f ca="1">IFERROR(INDEX(H$278:H$314,MATCH($F48,$B$278:$B$314,0))/INDEX($D$278:$D$314,MATCH($F48,$B$278:$B$314,0)),SUMIFS('Input-Ext Allocators'!E$8:E$63,'Input-Ext Allocators'!$B$8:$B$63,$F48))*$D48</f>
        <v>0</v>
      </c>
      <c r="I48" s="8">
        <f ca="1">IFERROR(INDEX(I$278:I$314,MATCH($F48,$B$278:$B$314,0))/INDEX($D$278:$D$314,MATCH($F48,$B$278:$B$314,0)),SUMIFS('Input-Ext Allocators'!F$8:F$63,'Input-Ext Allocators'!$B$8:$B$63,$F48))*$D48</f>
        <v>0</v>
      </c>
      <c r="J48" s="8">
        <f ca="1">IFERROR(INDEX(J$278:J$314,MATCH($F48,$B$278:$B$314,0))/INDEX($D$278:$D$314,MATCH($F48,$B$278:$B$314,0)),SUMIFS('Input-Ext Allocators'!G$8:G$63,'Input-Ext Allocators'!$B$8:$B$63,$F48))*$D48</f>
        <v>0</v>
      </c>
      <c r="K48" s="8">
        <f ca="1">IFERROR(INDEX(K$278:K$314,MATCH($F48,$B$278:$B$314,0))/INDEX($D$278:$D$314,MATCH($F48,$B$278:$B$314,0)),SUMIFS('Input-Ext Allocators'!H$8:H$63,'Input-Ext Allocators'!$B$8:$B$63,$F48))*$D48</f>
        <v>0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0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-</v>
      </c>
      <c r="G49" s="8">
        <f ca="1">IFERROR(INDEX(G$278:G$314,MATCH($F49,$B$278:$B$314,0))/INDEX($D$278:$D$314,MATCH($F49,$B$278:$B$314,0)),SUMIFS('Input-Ext Allocators'!D$8:D$63,'Input-Ext Allocators'!$B$8:$B$63,$F49))*$D49</f>
        <v>0</v>
      </c>
      <c r="H49" s="8">
        <f ca="1">IFERROR(INDEX(H$278:H$314,MATCH($F49,$B$278:$B$314,0))/INDEX($D$278:$D$314,MATCH($F49,$B$278:$B$314,0)),SUMIFS('Input-Ext Allocators'!E$8:E$63,'Input-Ext Allocators'!$B$8:$B$63,$F49))*$D49</f>
        <v>0</v>
      </c>
      <c r="I49" s="8">
        <f ca="1">IFERROR(INDEX(I$278:I$314,MATCH($F49,$B$278:$B$314,0))/INDEX($D$278:$D$314,MATCH($F49,$B$278:$B$314,0)),SUMIFS('Input-Ext Allocators'!F$8:F$63,'Input-Ext Allocators'!$B$8:$B$63,$F49))*$D49</f>
        <v>0</v>
      </c>
      <c r="J49" s="8">
        <f ca="1">IFERROR(INDEX(J$278:J$314,MATCH($F49,$B$278:$B$314,0))/INDEX($D$278:$D$314,MATCH($F49,$B$278:$B$314,0)),SUMIFS('Input-Ext Allocators'!G$8:G$63,'Input-Ext Allocators'!$B$8:$B$63,$F49))*$D49</f>
        <v>0</v>
      </c>
      <c r="K49" s="8">
        <f ca="1">IFERROR(INDEX(K$278:K$314,MATCH($F49,$B$278:$B$314,0))/INDEX($D$278:$D$314,MATCH($F49,$B$278:$B$314,0)),SUMIFS('Input-Ext Allocators'!H$8:H$63,'Input-Ext Allocators'!$B$8:$B$63,$F49))*$D49</f>
        <v>0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0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-</v>
      </c>
      <c r="G50" s="8">
        <f ca="1">IFERROR(INDEX(G$278:G$314,MATCH($F50,$B$278:$B$314,0))/INDEX($D$278:$D$314,MATCH($F50,$B$278:$B$314,0)),SUMIFS('Input-Ext Allocators'!D$8:D$63,'Input-Ext Allocators'!$B$8:$B$63,$F50))*$D50</f>
        <v>0</v>
      </c>
      <c r="H50" s="8">
        <f ca="1">IFERROR(INDEX(H$278:H$314,MATCH($F50,$B$278:$B$314,0))/INDEX($D$278:$D$314,MATCH($F50,$B$278:$B$314,0)),SUMIFS('Input-Ext Allocators'!E$8:E$63,'Input-Ext Allocators'!$B$8:$B$63,$F50))*$D50</f>
        <v>0</v>
      </c>
      <c r="I50" s="8">
        <f ca="1">IFERROR(INDEX(I$278:I$314,MATCH($F50,$B$278:$B$314,0))/INDEX($D$278:$D$314,MATCH($F50,$B$278:$B$314,0)),SUMIFS('Input-Ext Allocators'!F$8:F$63,'Input-Ext Allocators'!$B$8:$B$63,$F50))*$D50</f>
        <v>0</v>
      </c>
      <c r="J50" s="8">
        <f ca="1">IFERROR(INDEX(J$278:J$314,MATCH($F50,$B$278:$B$314,0))/INDEX($D$278:$D$314,MATCH($F50,$B$278:$B$314,0)),SUMIFS('Input-Ext Allocators'!G$8:G$63,'Input-Ext Allocators'!$B$8:$B$63,$F50))*$D50</f>
        <v>0</v>
      </c>
      <c r="K50" s="8">
        <f ca="1">IFERROR(INDEX(K$278:K$314,MATCH($F50,$B$278:$B$314,0))/INDEX($D$278:$D$314,MATCH($F50,$B$278:$B$314,0)),SUMIFS('Input-Ext Allocators'!H$8:H$63,'Input-Ext Allocators'!$B$8:$B$63,$F50))*$D50</f>
        <v>0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0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-</v>
      </c>
      <c r="G51" s="8">
        <f ca="1">IFERROR(INDEX(G$278:G$314,MATCH($F51,$B$278:$B$314,0))/INDEX($D$278:$D$314,MATCH($F51,$B$278:$B$314,0)),SUMIFS('Input-Ext Allocators'!D$8:D$63,'Input-Ext Allocators'!$B$8:$B$63,$F51))*$D51</f>
        <v>0</v>
      </c>
      <c r="H51" s="8">
        <f ca="1">IFERROR(INDEX(H$278:H$314,MATCH($F51,$B$278:$B$314,0))/INDEX($D$278:$D$314,MATCH($F51,$B$278:$B$314,0)),SUMIFS('Input-Ext Allocators'!E$8:E$63,'Input-Ext Allocators'!$B$8:$B$63,$F51))*$D51</f>
        <v>0</v>
      </c>
      <c r="I51" s="8">
        <f ca="1">IFERROR(INDEX(I$278:I$314,MATCH($F51,$B$278:$B$314,0))/INDEX($D$278:$D$314,MATCH($F51,$B$278:$B$314,0)),SUMIFS('Input-Ext Allocators'!F$8:F$63,'Input-Ext Allocators'!$B$8:$B$63,$F51))*$D51</f>
        <v>0</v>
      </c>
      <c r="J51" s="8">
        <f ca="1">IFERROR(INDEX(J$278:J$314,MATCH($F51,$B$278:$B$314,0))/INDEX($D$278:$D$314,MATCH($F51,$B$278:$B$314,0)),SUMIFS('Input-Ext Allocators'!G$8:G$63,'Input-Ext Allocators'!$B$8:$B$63,$F51))*$D51</f>
        <v>0</v>
      </c>
      <c r="K51" s="8">
        <f ca="1">IFERROR(INDEX(K$278:K$314,MATCH($F51,$B$278:$B$314,0))/INDEX($D$278:$D$314,MATCH($F51,$B$278:$B$314,0)),SUMIFS('Input-Ext Allocators'!H$8:H$63,'Input-Ext Allocators'!$B$8:$B$63,$F51))*$D51</f>
        <v>0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0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-</v>
      </c>
      <c r="G52" s="8">
        <f ca="1">IFERROR(INDEX(G$278:G$314,MATCH($F52,$B$278:$B$314,0))/INDEX($D$278:$D$314,MATCH($F52,$B$278:$B$314,0)),SUMIFS('Input-Ext Allocators'!D$8:D$63,'Input-Ext Allocators'!$B$8:$B$63,$F52))*$D52</f>
        <v>0</v>
      </c>
      <c r="H52" s="8">
        <f ca="1">IFERROR(INDEX(H$278:H$314,MATCH($F52,$B$278:$B$314,0))/INDEX($D$278:$D$314,MATCH($F52,$B$278:$B$314,0)),SUMIFS('Input-Ext Allocators'!E$8:E$63,'Input-Ext Allocators'!$B$8:$B$63,$F52))*$D52</f>
        <v>0</v>
      </c>
      <c r="I52" s="8">
        <f ca="1">IFERROR(INDEX(I$278:I$314,MATCH($F52,$B$278:$B$314,0))/INDEX($D$278:$D$314,MATCH($F52,$B$278:$B$314,0)),SUMIFS('Input-Ext Allocators'!F$8:F$63,'Input-Ext Allocators'!$B$8:$B$63,$F52))*$D52</f>
        <v>0</v>
      </c>
      <c r="J52" s="8">
        <f ca="1">IFERROR(INDEX(J$278:J$314,MATCH($F52,$B$278:$B$314,0))/INDEX($D$278:$D$314,MATCH($F52,$B$278:$B$314,0)),SUMIFS('Input-Ext Allocators'!G$8:G$63,'Input-Ext Allocators'!$B$8:$B$63,$F52))*$D52</f>
        <v>0</v>
      </c>
      <c r="K52" s="8">
        <f ca="1">IFERROR(INDEX(K$278:K$314,MATCH($F52,$B$278:$B$314,0))/INDEX($D$278:$D$314,MATCH($F52,$B$278:$B$314,0)),SUMIFS('Input-Ext Allocators'!H$8:H$63,'Input-Ext Allocators'!$B$8:$B$63,$F52))*$D52</f>
        <v>0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0</v>
      </c>
      <c r="E53" s="8">
        <f t="shared" ca="1" si="6"/>
        <v>0</v>
      </c>
      <c r="G53" s="77">
        <f t="shared" ref="G53:K53" ca="1" si="7">SUBTOTAL(9,G45:G52)</f>
        <v>0</v>
      </c>
      <c r="H53" s="77">
        <f t="shared" ca="1" si="7"/>
        <v>0</v>
      </c>
      <c r="I53" s="77">
        <f t="shared" ca="1" si="7"/>
        <v>0</v>
      </c>
      <c r="J53" s="77">
        <f t="shared" ca="1" si="7"/>
        <v>0</v>
      </c>
      <c r="K53" s="77">
        <f t="shared" ca="1" si="7"/>
        <v>0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0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0</v>
      </c>
      <c r="H55" s="8">
        <f t="shared" ca="1" si="8"/>
        <v>0</v>
      </c>
      <c r="I55" s="8">
        <f t="shared" ca="1" si="8"/>
        <v>0</v>
      </c>
      <c r="J55" s="8">
        <f t="shared" ca="1" si="8"/>
        <v>0</v>
      </c>
      <c r="K55" s="8">
        <f t="shared" ca="1" si="8"/>
        <v>0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0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-</v>
      </c>
      <c r="G60" s="8">
        <f ca="1">IFERROR(INDEX(G$278:G$314,MATCH($F60,$B$278:$B$314,0))/INDEX($D$278:$D$314,MATCH($F60,$B$278:$B$314,0)),SUMIFS('Input-Ext Allocators'!D$8:D$63,'Input-Ext Allocators'!$B$8:$B$63,$F60))*$D60</f>
        <v>0</v>
      </c>
      <c r="H60" s="8">
        <f ca="1">IFERROR(INDEX(H$278:H$314,MATCH($F60,$B$278:$B$314,0))/INDEX($D$278:$D$314,MATCH($F60,$B$278:$B$314,0)),SUMIFS('Input-Ext Allocators'!E$8:E$63,'Input-Ext Allocators'!$B$8:$B$63,$F60))*$D60</f>
        <v>0</v>
      </c>
      <c r="I60" s="8">
        <f ca="1">IFERROR(INDEX(I$278:I$314,MATCH($F60,$B$278:$B$314,0))/INDEX($D$278:$D$314,MATCH($F60,$B$278:$B$314,0)),SUMIFS('Input-Ext Allocators'!F$8:F$63,'Input-Ext Allocators'!$B$8:$B$63,$F60))*$D60</f>
        <v>0</v>
      </c>
      <c r="J60" s="8">
        <f ca="1">IFERROR(INDEX(J$278:J$314,MATCH($F60,$B$278:$B$314,0))/INDEX($D$278:$D$314,MATCH($F60,$B$278:$B$314,0)),SUMIFS('Input-Ext Allocators'!G$8:G$63,'Input-Ext Allocators'!$B$8:$B$63,$F60))*$D60</f>
        <v>0</v>
      </c>
      <c r="K60" s="8">
        <f ca="1">IFERROR(INDEX(K$278:K$314,MATCH($F60,$B$278:$B$314,0))/INDEX($D$278:$D$314,MATCH($F60,$B$278:$B$314,0)),SUMIFS('Input-Ext Allocators'!H$8:H$63,'Input-Ext Allocators'!$B$8:$B$63,$F60))*$D60</f>
        <v>0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0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-</v>
      </c>
      <c r="G61" s="8">
        <f ca="1">IFERROR(INDEX(G$278:G$314,MATCH($F61,$B$278:$B$314,0))/INDEX($D$278:$D$314,MATCH($F61,$B$278:$B$314,0)),SUMIFS('Input-Ext Allocators'!D$8:D$63,'Input-Ext Allocators'!$B$8:$B$63,$F61))*$D61</f>
        <v>0</v>
      </c>
      <c r="H61" s="8">
        <f ca="1">IFERROR(INDEX(H$278:H$314,MATCH($F61,$B$278:$B$314,0))/INDEX($D$278:$D$314,MATCH($F61,$B$278:$B$314,0)),SUMIFS('Input-Ext Allocators'!E$8:E$63,'Input-Ext Allocators'!$B$8:$B$63,$F61))*$D61</f>
        <v>0</v>
      </c>
      <c r="I61" s="8">
        <f ca="1">IFERROR(INDEX(I$278:I$314,MATCH($F61,$B$278:$B$314,0))/INDEX($D$278:$D$314,MATCH($F61,$B$278:$B$314,0)),SUMIFS('Input-Ext Allocators'!F$8:F$63,'Input-Ext Allocators'!$B$8:$B$63,$F61))*$D61</f>
        <v>0</v>
      </c>
      <c r="J61" s="8">
        <f ca="1">IFERROR(INDEX(J$278:J$314,MATCH($F61,$B$278:$B$314,0))/INDEX($D$278:$D$314,MATCH($F61,$B$278:$B$314,0)),SUMIFS('Input-Ext Allocators'!G$8:G$63,'Input-Ext Allocators'!$B$8:$B$63,$F61))*$D61</f>
        <v>0</v>
      </c>
      <c r="K61" s="8">
        <f ca="1">IFERROR(INDEX(K$278:K$314,MATCH($F61,$B$278:$B$314,0))/INDEX($D$278:$D$314,MATCH($F61,$B$278:$B$314,0)),SUMIFS('Input-Ext Allocators'!H$8:H$63,'Input-Ext Allocators'!$B$8:$B$63,$F61))*$D61</f>
        <v>0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0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-</v>
      </c>
      <c r="G62" s="8">
        <f ca="1">IFERROR(INDEX(G$278:G$314,MATCH($F62,$B$278:$B$314,0))/INDEX($D$278:$D$314,MATCH($F62,$B$278:$B$314,0)),SUMIFS('Input-Ext Allocators'!D$8:D$63,'Input-Ext Allocators'!$B$8:$B$63,$F62))*$D62</f>
        <v>0</v>
      </c>
      <c r="H62" s="8">
        <f ca="1">IFERROR(INDEX(H$278:H$314,MATCH($F62,$B$278:$B$314,0))/INDEX($D$278:$D$314,MATCH($F62,$B$278:$B$314,0)),SUMIFS('Input-Ext Allocators'!E$8:E$63,'Input-Ext Allocators'!$B$8:$B$63,$F62))*$D62</f>
        <v>0</v>
      </c>
      <c r="I62" s="8">
        <f ca="1">IFERROR(INDEX(I$278:I$314,MATCH($F62,$B$278:$B$314,0))/INDEX($D$278:$D$314,MATCH($F62,$B$278:$B$314,0)),SUMIFS('Input-Ext Allocators'!F$8:F$63,'Input-Ext Allocators'!$B$8:$B$63,$F62))*$D62</f>
        <v>0</v>
      </c>
      <c r="J62" s="8">
        <f ca="1">IFERROR(INDEX(J$278:J$314,MATCH($F62,$B$278:$B$314,0))/INDEX($D$278:$D$314,MATCH($F62,$B$278:$B$314,0)),SUMIFS('Input-Ext Allocators'!G$8:G$63,'Input-Ext Allocators'!$B$8:$B$63,$F62))*$D62</f>
        <v>0</v>
      </c>
      <c r="K62" s="8">
        <f ca="1">IFERROR(INDEX(K$278:K$314,MATCH($F62,$B$278:$B$314,0))/INDEX($D$278:$D$314,MATCH($F62,$B$278:$B$314,0)),SUMIFS('Input-Ext Allocators'!H$8:H$63,'Input-Ext Allocators'!$B$8:$B$63,$F62))*$D62</f>
        <v>0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0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0</v>
      </c>
      <c r="H63" s="77">
        <f t="shared" ca="1" si="10"/>
        <v>0</v>
      </c>
      <c r="I63" s="77">
        <f t="shared" ca="1" si="10"/>
        <v>0</v>
      </c>
      <c r="J63" s="77">
        <f t="shared" ca="1" si="10"/>
        <v>0</v>
      </c>
      <c r="K63" s="77">
        <f t="shared" ca="1" si="10"/>
        <v>0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0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8">
        <f ca="1">IFERROR(INDEX(G$278:G$314,MATCH($F67,$B$278:$B$314,0))/INDEX($D$278:$D$314,MATCH($F67,$B$278:$B$314,0)),SUMIFS('Input-Ext Allocators'!D$8:D$63,'Input-Ext Allocators'!$B$8:$B$63,$F67))*$D67</f>
        <v>0</v>
      </c>
      <c r="H67" s="8">
        <f ca="1">IFERROR(INDEX(H$278:H$314,MATCH($F67,$B$278:$B$314,0))/INDEX($D$278:$D$314,MATCH($F67,$B$278:$B$314,0)),SUMIFS('Input-Ext Allocators'!E$8:E$63,'Input-Ext Allocators'!$B$8:$B$63,$F67))*$D67</f>
        <v>0</v>
      </c>
      <c r="I67" s="8">
        <f ca="1">IFERROR(INDEX(I$278:I$314,MATCH($F67,$B$278:$B$314,0))/INDEX($D$278:$D$314,MATCH($F67,$B$278:$B$314,0)),SUMIFS('Input-Ext Allocators'!F$8:F$63,'Input-Ext Allocators'!$B$8:$B$63,$F67))*$D67</f>
        <v>0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0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0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-</v>
      </c>
      <c r="G68" s="8">
        <f ca="1">IFERROR(INDEX(G$278:G$314,MATCH($F68,$B$278:$B$314,0))/INDEX($D$278:$D$314,MATCH($F68,$B$278:$B$314,0)),SUMIFS('Input-Ext Allocators'!D$8:D$63,'Input-Ext Allocators'!$B$8:$B$63,$F68))*$D68</f>
        <v>0</v>
      </c>
      <c r="H68" s="8">
        <f ca="1">IFERROR(INDEX(H$278:H$314,MATCH($F68,$B$278:$B$314,0))/INDEX($D$278:$D$314,MATCH($F68,$B$278:$B$314,0)),SUMIFS('Input-Ext Allocators'!E$8:E$63,'Input-Ext Allocators'!$B$8:$B$63,$F68))*$D68</f>
        <v>0</v>
      </c>
      <c r="I68" s="8">
        <f ca="1">IFERROR(INDEX(I$278:I$314,MATCH($F68,$B$278:$B$314,0))/INDEX($D$278:$D$314,MATCH($F68,$B$278:$B$314,0)),SUMIFS('Input-Ext Allocators'!F$8:F$63,'Input-Ext Allocators'!$B$8:$B$63,$F68))*$D68</f>
        <v>0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0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0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-</v>
      </c>
      <c r="G69" s="8">
        <f ca="1">IFERROR(INDEX(G$278:G$314,MATCH($F69,$B$278:$B$314,0))/INDEX($D$278:$D$314,MATCH($F69,$B$278:$B$314,0)),SUMIFS('Input-Ext Allocators'!D$8:D$63,'Input-Ext Allocators'!$B$8:$B$63,$F69))*$D69</f>
        <v>0</v>
      </c>
      <c r="H69" s="8">
        <f ca="1">IFERROR(INDEX(H$278:H$314,MATCH($F69,$B$278:$B$314,0))/INDEX($D$278:$D$314,MATCH($F69,$B$278:$B$314,0)),SUMIFS('Input-Ext Allocators'!E$8:E$63,'Input-Ext Allocators'!$B$8:$B$63,$F69))*$D69</f>
        <v>0</v>
      </c>
      <c r="I69" s="8">
        <f ca="1">IFERROR(INDEX(I$278:I$314,MATCH($F69,$B$278:$B$314,0))/INDEX($D$278:$D$314,MATCH($F69,$B$278:$B$314,0)),SUMIFS('Input-Ext Allocators'!F$8:F$63,'Input-Ext Allocators'!$B$8:$B$63,$F69))*$D69</f>
        <v>0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0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0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-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0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0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-</v>
      </c>
      <c r="G72" s="8">
        <f ca="1">IFERROR(INDEX(G$278:G$314,MATCH($F72,$B$278:$B$314,0))/INDEX($D$278:$D$314,MATCH($F72,$B$278:$B$314,0)),SUMIFS('Input-Ext Allocators'!D$8:D$63,'Input-Ext Allocators'!$B$8:$B$63,$F72))*$D72</f>
        <v>0</v>
      </c>
      <c r="H72" s="8">
        <f ca="1">IFERROR(INDEX(H$278:H$314,MATCH($F72,$B$278:$B$314,0))/INDEX($D$278:$D$314,MATCH($F72,$B$278:$B$314,0)),SUMIFS('Input-Ext Allocators'!E$8:E$63,'Input-Ext Allocators'!$B$8:$B$63,$F72))*$D72</f>
        <v>0</v>
      </c>
      <c r="I72" s="8">
        <f ca="1">IFERROR(INDEX(I$278:I$314,MATCH($F72,$B$278:$B$314,0))/INDEX($D$278:$D$314,MATCH($F72,$B$278:$B$314,0)),SUMIFS('Input-Ext Allocators'!F$8:F$63,'Input-Ext Allocators'!$B$8:$B$63,$F72))*$D72</f>
        <v>0</v>
      </c>
      <c r="J72" s="8">
        <f ca="1">IFERROR(INDEX(J$278:J$314,MATCH($F72,$B$278:$B$314,0))/INDEX($D$278:$D$314,MATCH($F72,$B$278:$B$314,0)),SUMIFS('Input-Ext Allocators'!G$8:G$63,'Input-Ext Allocators'!$B$8:$B$63,$F72))*$D72</f>
        <v>0</v>
      </c>
      <c r="K72" s="8">
        <f ca="1">IFERROR(INDEX(K$278:K$314,MATCH($F72,$B$278:$B$314,0))/INDEX($D$278:$D$314,MATCH($F72,$B$278:$B$314,0)),SUMIFS('Input-Ext Allocators'!H$8:H$63,'Input-Ext Allocators'!$B$8:$B$63,$F72))*$D72</f>
        <v>0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0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8">
        <f ca="1">IFERROR(INDEX(G$278:G$314,MATCH($F73,$B$278:$B$314,0))/INDEX($D$278:$D$314,MATCH($F73,$B$278:$B$314,0)),SUMIFS('Input-Ext Allocators'!D$8:D$63,'Input-Ext Allocators'!$B$8:$B$63,$F73))*$D73</f>
        <v>0</v>
      </c>
      <c r="H73" s="8">
        <f ca="1">IFERROR(INDEX(H$278:H$314,MATCH($F73,$B$278:$B$314,0))/INDEX($D$278:$D$314,MATCH($F73,$B$278:$B$314,0)),SUMIFS('Input-Ext Allocators'!E$8:E$63,'Input-Ext Allocators'!$B$8:$B$63,$F73))*$D73</f>
        <v>0</v>
      </c>
      <c r="I73" s="8">
        <f ca="1">IFERROR(INDEX(I$278:I$314,MATCH($F73,$B$278:$B$314,0))/INDEX($D$278:$D$314,MATCH($F73,$B$278:$B$314,0)),SUMIFS('Input-Ext Allocators'!F$8:F$63,'Input-Ext Allocators'!$B$8:$B$63,$F73))*$D73</f>
        <v>0</v>
      </c>
      <c r="J73" s="8">
        <f ca="1">IFERROR(INDEX(J$278:J$314,MATCH($F73,$B$278:$B$314,0))/INDEX($D$278:$D$314,MATCH($F73,$B$278:$B$314,0)),SUMIFS('Input-Ext Allocators'!G$8:G$63,'Input-Ext Allocators'!$B$8:$B$63,$F73))*$D73</f>
        <v>0</v>
      </c>
      <c r="K73" s="8">
        <f ca="1">IFERROR(INDEX(K$278:K$314,MATCH($F73,$B$278:$B$314,0))/INDEX($D$278:$D$314,MATCH($F73,$B$278:$B$314,0)),SUMIFS('Input-Ext Allocators'!H$8:H$63,'Input-Ext Allocators'!$B$8:$B$63,$F73))*$D73</f>
        <v>0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0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8">
        <f ca="1">IFERROR(INDEX(G$278:G$314,MATCH($F74,$B$278:$B$314,0))/INDEX($D$278:$D$314,MATCH($F74,$B$278:$B$314,0)),SUMIFS('Input-Ext Allocators'!D$8:D$63,'Input-Ext Allocators'!$B$8:$B$63,$F74))*$D74</f>
        <v>0</v>
      </c>
      <c r="H74" s="8">
        <f ca="1">IFERROR(INDEX(H$278:H$314,MATCH($F74,$B$278:$B$314,0))/INDEX($D$278:$D$314,MATCH($F74,$B$278:$B$314,0)),SUMIFS('Input-Ext Allocators'!E$8:E$63,'Input-Ext Allocators'!$B$8:$B$63,$F74))*$D74</f>
        <v>0</v>
      </c>
      <c r="I74" s="8">
        <f ca="1">IFERROR(INDEX(I$278:I$314,MATCH($F74,$B$278:$B$314,0))/INDEX($D$278:$D$314,MATCH($F74,$B$278:$B$314,0)),SUMIFS('Input-Ext Allocators'!F$8:F$63,'Input-Ext Allocators'!$B$8:$B$63,$F74))*$D74</f>
        <v>0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0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0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8">
        <f ca="1">IFERROR(INDEX(G$278:G$314,MATCH($F75,$B$278:$B$314,0))/INDEX($D$278:$D$314,MATCH($F75,$B$278:$B$314,0)),SUMIFS('Input-Ext Allocators'!D$8:D$63,'Input-Ext Allocators'!$B$8:$B$63,$F75))*$D75</f>
        <v>0</v>
      </c>
      <c r="H75" s="8">
        <f ca="1">IFERROR(INDEX(H$278:H$314,MATCH($F75,$B$278:$B$314,0))/INDEX($D$278:$D$314,MATCH($F75,$B$278:$B$314,0)),SUMIFS('Input-Ext Allocators'!E$8:E$63,'Input-Ext Allocators'!$B$8:$B$63,$F75))*$D75</f>
        <v>0</v>
      </c>
      <c r="I75" s="8">
        <f ca="1">IFERROR(INDEX(I$278:I$314,MATCH($F75,$B$278:$B$314,0))/INDEX($D$278:$D$314,MATCH($F75,$B$278:$B$314,0)),SUMIFS('Input-Ext Allocators'!F$8:F$63,'Input-Ext Allocators'!$B$8:$B$63,$F75))*$D75</f>
        <v>0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0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0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8">
        <f ca="1">IFERROR(INDEX(G$278:G$314,MATCH($F77,$B$278:$B$314,0))/INDEX($D$278:$D$314,MATCH($F77,$B$278:$B$314,0)),SUMIFS('Input-Ext Allocators'!D$8:D$63,'Input-Ext Allocators'!$B$8:$B$63,$F77))*$D77</f>
        <v>0</v>
      </c>
      <c r="H77" s="8">
        <f ca="1">IFERROR(INDEX(H$278:H$314,MATCH($F77,$B$278:$B$314,0))/INDEX($D$278:$D$314,MATCH($F77,$B$278:$B$314,0)),SUMIFS('Input-Ext Allocators'!E$8:E$63,'Input-Ext Allocators'!$B$8:$B$63,$F77))*$D77</f>
        <v>0</v>
      </c>
      <c r="I77" s="8">
        <f ca="1">IFERROR(INDEX(I$278:I$314,MATCH($F77,$B$278:$B$314,0))/INDEX($D$278:$D$314,MATCH($F77,$B$278:$B$314,0)),SUMIFS('Input-Ext Allocators'!F$8:F$63,'Input-Ext Allocators'!$B$8:$B$63,$F77))*$D77</f>
        <v>0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0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0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0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0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-</v>
      </c>
      <c r="G79" s="8">
        <f ca="1">IFERROR(INDEX(G$278:G$314,MATCH($F79,$B$278:$B$314,0))/INDEX($D$278:$D$314,MATCH($F79,$B$278:$B$314,0)),SUMIFS('Input-Ext Allocators'!D$8:D$63,'Input-Ext Allocators'!$B$8:$B$63,$F79))*$D79</f>
        <v>0</v>
      </c>
      <c r="H79" s="8">
        <f ca="1">IFERROR(INDEX(H$278:H$314,MATCH($F79,$B$278:$B$314,0))/INDEX($D$278:$D$314,MATCH($F79,$B$278:$B$314,0)),SUMIFS('Input-Ext Allocators'!E$8:E$63,'Input-Ext Allocators'!$B$8:$B$63,$F79))*$D79</f>
        <v>0</v>
      </c>
      <c r="I79" s="8">
        <f ca="1">IFERROR(INDEX(I$278:I$314,MATCH($F79,$B$278:$B$314,0))/INDEX($D$278:$D$314,MATCH($F79,$B$278:$B$314,0)),SUMIFS('Input-Ext Allocators'!F$8:F$63,'Input-Ext Allocators'!$B$8:$B$63,$F79))*$D79</f>
        <v>0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0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0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-</v>
      </c>
      <c r="G80" s="8">
        <f ca="1">IFERROR(INDEX(G$278:G$314,MATCH($F80,$B$278:$B$314,0))/INDEX($D$278:$D$314,MATCH($F80,$B$278:$B$314,0)),SUMIFS('Input-Ext Allocators'!D$8:D$63,'Input-Ext Allocators'!$B$8:$B$63,$F80))*$D80</f>
        <v>0</v>
      </c>
      <c r="H80" s="8">
        <f ca="1">IFERROR(INDEX(H$278:H$314,MATCH($F80,$B$278:$B$314,0))/INDEX($D$278:$D$314,MATCH($F80,$B$278:$B$314,0)),SUMIFS('Input-Ext Allocators'!E$8:E$63,'Input-Ext Allocators'!$B$8:$B$63,$F80))*$D80</f>
        <v>0</v>
      </c>
      <c r="I80" s="8">
        <f ca="1">IFERROR(INDEX(I$278:I$314,MATCH($F80,$B$278:$B$314,0))/INDEX($D$278:$D$314,MATCH($F80,$B$278:$B$314,0)),SUMIFS('Input-Ext Allocators'!F$8:F$63,'Input-Ext Allocators'!$B$8:$B$63,$F80))*$D80</f>
        <v>0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0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0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-</v>
      </c>
      <c r="G81" s="8">
        <f ca="1">IFERROR(INDEX(G$278:G$314,MATCH($F81,$B$278:$B$314,0))/INDEX($D$278:$D$314,MATCH($F81,$B$278:$B$314,0)),SUMIFS('Input-Ext Allocators'!D$8:D$63,'Input-Ext Allocators'!$B$8:$B$63,$F81))*$D81</f>
        <v>0</v>
      </c>
      <c r="H81" s="8">
        <f ca="1">IFERROR(INDEX(H$278:H$314,MATCH($F81,$B$278:$B$314,0))/INDEX($D$278:$D$314,MATCH($F81,$B$278:$B$314,0)),SUMIFS('Input-Ext Allocators'!E$8:E$63,'Input-Ext Allocators'!$B$8:$B$63,$F81))*$D81</f>
        <v>0</v>
      </c>
      <c r="I81" s="8">
        <f ca="1">IFERROR(INDEX(I$278:I$314,MATCH($F81,$B$278:$B$314,0))/INDEX($D$278:$D$314,MATCH($F81,$B$278:$B$314,0)),SUMIFS('Input-Ext Allocators'!F$8:F$63,'Input-Ext Allocators'!$B$8:$B$63,$F81))*$D81</f>
        <v>0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0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0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8">
        <f ca="1">IFERROR(INDEX(G$278:G$314,MATCH($F82,$B$278:$B$314,0))/INDEX($D$278:$D$314,MATCH($F82,$B$278:$B$314,0)),SUMIFS('Input-Ext Allocators'!D$8:D$63,'Input-Ext Allocators'!$B$8:$B$63,$F82))*$D82</f>
        <v>0</v>
      </c>
      <c r="H82" s="8">
        <f ca="1">IFERROR(INDEX(H$278:H$314,MATCH($F82,$B$278:$B$314,0))/INDEX($D$278:$D$314,MATCH($F82,$B$278:$B$314,0)),SUMIFS('Input-Ext Allocators'!E$8:E$63,'Input-Ext Allocators'!$B$8:$B$63,$F82))*$D82</f>
        <v>0</v>
      </c>
      <c r="I82" s="8">
        <f ca="1">IFERROR(INDEX(I$278:I$314,MATCH($F82,$B$278:$B$314,0))/INDEX($D$278:$D$314,MATCH($F82,$B$278:$B$314,0)),SUMIFS('Input-Ext Allocators'!F$8:F$63,'Input-Ext Allocators'!$B$8:$B$63,$F82))*$D82</f>
        <v>0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0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0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8">
        <f ca="1">IFERROR(INDEX(G$278:G$314,MATCH($F83,$B$278:$B$314,0))/INDEX($D$278:$D$314,MATCH($F83,$B$278:$B$314,0)),SUMIFS('Input-Ext Allocators'!D$8:D$63,'Input-Ext Allocators'!$B$8:$B$63,$F83))*$D83</f>
        <v>0</v>
      </c>
      <c r="H83" s="8">
        <f ca="1">IFERROR(INDEX(H$278:H$314,MATCH($F83,$B$278:$B$314,0))/INDEX($D$278:$D$314,MATCH($F83,$B$278:$B$314,0)),SUMIFS('Input-Ext Allocators'!E$8:E$63,'Input-Ext Allocators'!$B$8:$B$63,$F83))*$D83</f>
        <v>0</v>
      </c>
      <c r="I83" s="8">
        <f ca="1">IFERROR(INDEX(I$278:I$314,MATCH($F83,$B$278:$B$314,0))/INDEX($D$278:$D$314,MATCH($F83,$B$278:$B$314,0)),SUMIFS('Input-Ext Allocators'!F$8:F$63,'Input-Ext Allocators'!$B$8:$B$63,$F83))*$D83</f>
        <v>0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0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0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8">
        <f ca="1">IFERROR(INDEX(G$278:G$314,MATCH($F84,$B$278:$B$314,0))/INDEX($D$278:$D$314,MATCH($F84,$B$278:$B$314,0)),SUMIFS('Input-Ext Allocators'!D$8:D$63,'Input-Ext Allocators'!$B$8:$B$63,$F84))*$D84</f>
        <v>0</v>
      </c>
      <c r="H84" s="8">
        <f ca="1">IFERROR(INDEX(H$278:H$314,MATCH($F84,$B$278:$B$314,0))/INDEX($D$278:$D$314,MATCH($F84,$B$278:$B$314,0)),SUMIFS('Input-Ext Allocators'!E$8:E$63,'Input-Ext Allocators'!$B$8:$B$63,$F84))*$D84</f>
        <v>0</v>
      </c>
      <c r="I84" s="8">
        <f ca="1">IFERROR(INDEX(I$278:I$314,MATCH($F84,$B$278:$B$314,0))/INDEX($D$278:$D$314,MATCH($F84,$B$278:$B$314,0)),SUMIFS('Input-Ext Allocators'!F$8:F$63,'Input-Ext Allocators'!$B$8:$B$63,$F84))*$D84</f>
        <v>0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0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0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8">
        <f ca="1">IFERROR(INDEX(G$278:G$314,MATCH($F85,$B$278:$B$314,0))/INDEX($D$278:$D$314,MATCH($F85,$B$278:$B$314,0)),SUMIFS('Input-Ext Allocators'!D$8:D$63,'Input-Ext Allocators'!$B$8:$B$63,$F85))*$D85</f>
        <v>0</v>
      </c>
      <c r="H85" s="8">
        <f ca="1">IFERROR(INDEX(H$278:H$314,MATCH($F85,$B$278:$B$314,0))/INDEX($D$278:$D$314,MATCH($F85,$B$278:$B$314,0)),SUMIFS('Input-Ext Allocators'!E$8:E$63,'Input-Ext Allocators'!$B$8:$B$63,$F85))*$D85</f>
        <v>0</v>
      </c>
      <c r="I85" s="8">
        <f ca="1">IFERROR(INDEX(I$278:I$314,MATCH($F85,$B$278:$B$314,0))/INDEX($D$278:$D$314,MATCH($F85,$B$278:$B$314,0)),SUMIFS('Input-Ext Allocators'!F$8:F$63,'Input-Ext Allocators'!$B$8:$B$63,$F85))*$D85</f>
        <v>0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0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8">
        <f ca="1">IFERROR(INDEX(G$278:G$314,MATCH($F86,$B$278:$B$314,0))/INDEX($D$278:$D$314,MATCH($F86,$B$278:$B$314,0)),SUMIFS('Input-Ext Allocators'!D$8:D$63,'Input-Ext Allocators'!$B$8:$B$63,$F86))*$D86</f>
        <v>0</v>
      </c>
      <c r="H86" s="8">
        <f ca="1">IFERROR(INDEX(H$278:H$314,MATCH($F86,$B$278:$B$314,0))/INDEX($D$278:$D$314,MATCH($F86,$B$278:$B$314,0)),SUMIFS('Input-Ext Allocators'!E$8:E$63,'Input-Ext Allocators'!$B$8:$B$63,$F86))*$D86</f>
        <v>0</v>
      </c>
      <c r="I86" s="8">
        <f ca="1">IFERROR(INDEX(I$278:I$314,MATCH($F86,$B$278:$B$314,0))/INDEX($D$278:$D$314,MATCH($F86,$B$278:$B$314,0)),SUMIFS('Input-Ext Allocators'!F$8:F$63,'Input-Ext Allocators'!$B$8:$B$63,$F86))*$D86</f>
        <v>0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0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0</v>
      </c>
      <c r="I87" s="8">
        <f ca="1">IFERROR(INDEX(I$278:I$314,MATCH($F87,$B$278:$B$314,0))/INDEX($D$278:$D$314,MATCH($F87,$B$278:$B$314,0)),SUMIFS('Input-Ext Allocators'!F$8:F$63,'Input-Ext Allocators'!$B$8:$B$63,$F87))*$D87</f>
        <v>0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0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0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0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-</v>
      </c>
      <c r="G89" s="8">
        <f ca="1">IFERROR(INDEX(G$278:G$314,MATCH($F89,$B$278:$B$314,0))/INDEX($D$278:$D$314,MATCH($F89,$B$278:$B$314,0)),SUMIFS('Input-Ext Allocators'!D$8:D$63,'Input-Ext Allocators'!$B$8:$B$63,$F89))*$D89</f>
        <v>0</v>
      </c>
      <c r="H89" s="8">
        <f ca="1">IFERROR(INDEX(H$278:H$314,MATCH($F89,$B$278:$B$314,0))/INDEX($D$278:$D$314,MATCH($F89,$B$278:$B$314,0)),SUMIFS('Input-Ext Allocators'!E$8:E$63,'Input-Ext Allocators'!$B$8:$B$63,$F89))*$D89</f>
        <v>0</v>
      </c>
      <c r="I89" s="8">
        <f ca="1">IFERROR(INDEX(I$278:I$314,MATCH($F89,$B$278:$B$314,0))/INDEX($D$278:$D$314,MATCH($F89,$B$278:$B$314,0)),SUMIFS('Input-Ext Allocators'!F$8:F$63,'Input-Ext Allocators'!$B$8:$B$63,$F89))*$D89</f>
        <v>0</v>
      </c>
      <c r="J89" s="8">
        <f ca="1">IFERROR(INDEX(J$278:J$314,MATCH($F89,$B$278:$B$314,0))/INDEX($D$278:$D$314,MATCH($F89,$B$278:$B$314,0)),SUMIFS('Input-Ext Allocators'!G$8:G$63,'Input-Ext Allocators'!$B$8:$B$63,$F89))*$D89</f>
        <v>0</v>
      </c>
      <c r="K89" s="8">
        <f ca="1">IFERROR(INDEX(K$278:K$314,MATCH($F89,$B$278:$B$314,0))/INDEX($D$278:$D$314,MATCH($F89,$B$278:$B$314,0)),SUMIFS('Input-Ext Allocators'!H$8:H$63,'Input-Ext Allocators'!$B$8:$B$63,$F89))*$D89</f>
        <v>0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0</v>
      </c>
      <c r="E90" s="8">
        <f t="shared" ca="1" si="11"/>
        <v>0</v>
      </c>
      <c r="G90" s="77">
        <f t="shared" ref="G90:K90" ca="1" si="13">SUBTOTAL(9,G66:G89)</f>
        <v>0</v>
      </c>
      <c r="H90" s="77">
        <f t="shared" ca="1" si="13"/>
        <v>0</v>
      </c>
      <c r="I90" s="77">
        <f t="shared" ca="1" si="13"/>
        <v>0</v>
      </c>
      <c r="J90" s="77">
        <f t="shared" ca="1" si="13"/>
        <v>0</v>
      </c>
      <c r="K90" s="77">
        <f t="shared" ca="1" si="13"/>
        <v>0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0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-</v>
      </c>
      <c r="G93" s="8">
        <f ca="1">IFERROR(INDEX(G$278:G$314,MATCH($F93,$B$278:$B$314,0))/INDEX($D$278:$D$314,MATCH($F93,$B$278:$B$314,0)),SUMIFS('Input-Ext Allocators'!D$8:D$63,'Input-Ext Allocators'!$B$8:$B$63,$F93))*$D93</f>
        <v>0</v>
      </c>
      <c r="H93" s="8">
        <f ca="1">IFERROR(INDEX(H$278:H$314,MATCH($F93,$B$278:$B$314,0))/INDEX($D$278:$D$314,MATCH($F93,$B$278:$B$314,0)),SUMIFS('Input-Ext Allocators'!E$8:E$63,'Input-Ext Allocators'!$B$8:$B$63,$F93))*$D93</f>
        <v>0</v>
      </c>
      <c r="I93" s="8">
        <f ca="1">IFERROR(INDEX(I$278:I$314,MATCH($F93,$B$278:$B$314,0))/INDEX($D$278:$D$314,MATCH($F93,$B$278:$B$314,0)),SUMIFS('Input-Ext Allocators'!F$8:F$63,'Input-Ext Allocators'!$B$8:$B$63,$F93))*$D93</f>
        <v>0</v>
      </c>
      <c r="J93" s="8">
        <f ca="1">IFERROR(INDEX(J$278:J$314,MATCH($F93,$B$278:$B$314,0))/INDEX($D$278:$D$314,MATCH($F93,$B$278:$B$314,0)),SUMIFS('Input-Ext Allocators'!G$8:G$63,'Input-Ext Allocators'!$B$8:$B$63,$F93))*$D93</f>
        <v>0</v>
      </c>
      <c r="K93" s="8">
        <f ca="1">IFERROR(INDEX(K$278:K$314,MATCH($F93,$B$278:$B$314,0))/INDEX($D$278:$D$314,MATCH($F93,$B$278:$B$314,0)),SUMIFS('Input-Ext Allocators'!H$8:H$63,'Input-Ext Allocators'!$B$8:$B$63,$F93))*$D93</f>
        <v>0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0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-</v>
      </c>
      <c r="G94" s="8">
        <f ca="1">IFERROR(INDEX(G$278:G$314,MATCH($F94,$B$278:$B$314,0))/INDEX($D$278:$D$314,MATCH($F94,$B$278:$B$314,0)),SUMIFS('Input-Ext Allocators'!D$8:D$63,'Input-Ext Allocators'!$B$8:$B$63,$F94))*$D94</f>
        <v>0</v>
      </c>
      <c r="H94" s="8">
        <f ca="1">IFERROR(INDEX(H$278:H$314,MATCH($F94,$B$278:$B$314,0))/INDEX($D$278:$D$314,MATCH($F94,$B$278:$B$314,0)),SUMIFS('Input-Ext Allocators'!E$8:E$63,'Input-Ext Allocators'!$B$8:$B$63,$F94))*$D94</f>
        <v>0</v>
      </c>
      <c r="I94" s="8">
        <f ca="1">IFERROR(INDEX(I$278:I$314,MATCH($F94,$B$278:$B$314,0))/INDEX($D$278:$D$314,MATCH($F94,$B$278:$B$314,0)),SUMIFS('Input-Ext Allocators'!F$8:F$63,'Input-Ext Allocators'!$B$8:$B$63,$F94))*$D94</f>
        <v>0</v>
      </c>
      <c r="J94" s="8">
        <f ca="1">IFERROR(INDEX(J$278:J$314,MATCH($F94,$B$278:$B$314,0))/INDEX($D$278:$D$314,MATCH($F94,$B$278:$B$314,0)),SUMIFS('Input-Ext Allocators'!G$8:G$63,'Input-Ext Allocators'!$B$8:$B$63,$F94))*$D94</f>
        <v>0</v>
      </c>
      <c r="K94" s="8">
        <f ca="1">IFERROR(INDEX(K$278:K$314,MATCH($F94,$B$278:$B$314,0))/INDEX($D$278:$D$314,MATCH($F94,$B$278:$B$314,0)),SUMIFS('Input-Ext Allocators'!H$8:H$63,'Input-Ext Allocators'!$B$8:$B$63,$F94))*$D94</f>
        <v>0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0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-</v>
      </c>
      <c r="G95" s="8">
        <f ca="1">IFERROR(INDEX(G$278:G$314,MATCH($F95,$B$278:$B$314,0))/INDEX($D$278:$D$314,MATCH($F95,$B$278:$B$314,0)),SUMIFS('Input-Ext Allocators'!D$8:D$63,'Input-Ext Allocators'!$B$8:$B$63,$F95))*$D95</f>
        <v>0</v>
      </c>
      <c r="H95" s="8">
        <f ca="1">IFERROR(INDEX(H$278:H$314,MATCH($F95,$B$278:$B$314,0))/INDEX($D$278:$D$314,MATCH($F95,$B$278:$B$314,0)),SUMIFS('Input-Ext Allocators'!E$8:E$63,'Input-Ext Allocators'!$B$8:$B$63,$F95))*$D95</f>
        <v>0</v>
      </c>
      <c r="I95" s="8">
        <f ca="1">IFERROR(INDEX(I$278:I$314,MATCH($F95,$B$278:$B$314,0))/INDEX($D$278:$D$314,MATCH($F95,$B$278:$B$314,0)),SUMIFS('Input-Ext Allocators'!F$8:F$63,'Input-Ext Allocators'!$B$8:$B$63,$F95))*$D95</f>
        <v>0</v>
      </c>
      <c r="J95" s="8">
        <f ca="1">IFERROR(INDEX(J$278:J$314,MATCH($F95,$B$278:$B$314,0))/INDEX($D$278:$D$314,MATCH($F95,$B$278:$B$314,0)),SUMIFS('Input-Ext Allocators'!G$8:G$63,'Input-Ext Allocators'!$B$8:$B$63,$F95))*$D95</f>
        <v>0</v>
      </c>
      <c r="K95" s="8">
        <f ca="1">IFERROR(INDEX(K$278:K$314,MATCH($F95,$B$278:$B$314,0))/INDEX($D$278:$D$314,MATCH($F95,$B$278:$B$314,0)),SUMIFS('Input-Ext Allocators'!H$8:H$63,'Input-Ext Allocators'!$B$8:$B$63,$F95))*$D95</f>
        <v>0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0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-</v>
      </c>
      <c r="G96" s="8">
        <f ca="1">IFERROR(INDEX(G$278:G$314,MATCH($F96,$B$278:$B$314,0))/INDEX($D$278:$D$314,MATCH($F96,$B$278:$B$314,0)),SUMIFS('Input-Ext Allocators'!D$8:D$63,'Input-Ext Allocators'!$B$8:$B$63,$F96))*$D96</f>
        <v>0</v>
      </c>
      <c r="H96" s="8">
        <f ca="1">IFERROR(INDEX(H$278:H$314,MATCH($F96,$B$278:$B$314,0))/INDEX($D$278:$D$314,MATCH($F96,$B$278:$B$314,0)),SUMIFS('Input-Ext Allocators'!E$8:E$63,'Input-Ext Allocators'!$B$8:$B$63,$F96))*$D96</f>
        <v>0</v>
      </c>
      <c r="I96" s="8">
        <f ca="1">IFERROR(INDEX(I$278:I$314,MATCH($F96,$B$278:$B$314,0))/INDEX($D$278:$D$314,MATCH($F96,$B$278:$B$314,0)),SUMIFS('Input-Ext Allocators'!F$8:F$63,'Input-Ext Allocators'!$B$8:$B$63,$F96))*$D96</f>
        <v>0</v>
      </c>
      <c r="J96" s="8">
        <f ca="1">IFERROR(INDEX(J$278:J$314,MATCH($F96,$B$278:$B$314,0))/INDEX($D$278:$D$314,MATCH($F96,$B$278:$B$314,0)),SUMIFS('Input-Ext Allocators'!G$8:G$63,'Input-Ext Allocators'!$B$8:$B$63,$F96))*$D96</f>
        <v>0</v>
      </c>
      <c r="K96" s="8">
        <f ca="1">IFERROR(INDEX(K$278:K$314,MATCH($F96,$B$278:$B$314,0))/INDEX($D$278:$D$314,MATCH($F96,$B$278:$B$314,0)),SUMIFS('Input-Ext Allocators'!H$8:H$63,'Input-Ext Allocators'!$B$8:$B$63,$F96))*$D96</f>
        <v>0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0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-</v>
      </c>
      <c r="G97" s="8">
        <f ca="1">IFERROR(INDEX(G$278:G$314,MATCH($F97,$B$278:$B$314,0))/INDEX($D$278:$D$314,MATCH($F97,$B$278:$B$314,0)),SUMIFS('Input-Ext Allocators'!D$8:D$63,'Input-Ext Allocators'!$B$8:$B$63,$F97))*$D97</f>
        <v>0</v>
      </c>
      <c r="H97" s="8">
        <f ca="1">IFERROR(INDEX(H$278:H$314,MATCH($F97,$B$278:$B$314,0))/INDEX($D$278:$D$314,MATCH($F97,$B$278:$B$314,0)),SUMIFS('Input-Ext Allocators'!E$8:E$63,'Input-Ext Allocators'!$B$8:$B$63,$F97))*$D97</f>
        <v>0</v>
      </c>
      <c r="I97" s="8">
        <f ca="1">IFERROR(INDEX(I$278:I$314,MATCH($F97,$B$278:$B$314,0))/INDEX($D$278:$D$314,MATCH($F97,$B$278:$B$314,0)),SUMIFS('Input-Ext Allocators'!F$8:F$63,'Input-Ext Allocators'!$B$8:$B$63,$F97))*$D97</f>
        <v>0</v>
      </c>
      <c r="J97" s="8">
        <f ca="1">IFERROR(INDEX(J$278:J$314,MATCH($F97,$B$278:$B$314,0))/INDEX($D$278:$D$314,MATCH($F97,$B$278:$B$314,0)),SUMIFS('Input-Ext Allocators'!G$8:G$63,'Input-Ext Allocators'!$B$8:$B$63,$F97))*$D97</f>
        <v>0</v>
      </c>
      <c r="K97" s="8">
        <f ca="1">IFERROR(INDEX(K$278:K$314,MATCH($F97,$B$278:$B$314,0))/INDEX($D$278:$D$314,MATCH($F97,$B$278:$B$314,0)),SUMIFS('Input-Ext Allocators'!H$8:H$63,'Input-Ext Allocators'!$B$8:$B$63,$F97))*$D97</f>
        <v>0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0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-</v>
      </c>
      <c r="G99" s="8">
        <f ca="1">IFERROR(INDEX(G$278:G$314,MATCH($F99,$B$278:$B$314,0))/INDEX($D$278:$D$314,MATCH($F99,$B$278:$B$314,0)),SUMIFS('Input-Ext Allocators'!D$8:D$63,'Input-Ext Allocators'!$B$8:$B$63,$F99))*$D99</f>
        <v>0</v>
      </c>
      <c r="H99" s="8">
        <f ca="1">IFERROR(INDEX(H$278:H$314,MATCH($F99,$B$278:$B$314,0))/INDEX($D$278:$D$314,MATCH($F99,$B$278:$B$314,0)),SUMIFS('Input-Ext Allocators'!E$8:E$63,'Input-Ext Allocators'!$B$8:$B$63,$F99))*$D99</f>
        <v>0</v>
      </c>
      <c r="I99" s="8">
        <f ca="1">IFERROR(INDEX(I$278:I$314,MATCH($F99,$B$278:$B$314,0))/INDEX($D$278:$D$314,MATCH($F99,$B$278:$B$314,0)),SUMIFS('Input-Ext Allocators'!F$8:F$63,'Input-Ext Allocators'!$B$8:$B$63,$F99))*$D99</f>
        <v>0</v>
      </c>
      <c r="J99" s="8">
        <f ca="1">IFERROR(INDEX(J$278:J$314,MATCH($F99,$B$278:$B$314,0))/INDEX($D$278:$D$314,MATCH($F99,$B$278:$B$314,0)),SUMIFS('Input-Ext Allocators'!G$8:G$63,'Input-Ext Allocators'!$B$8:$B$63,$F99))*$D99</f>
        <v>0</v>
      </c>
      <c r="K99" s="8">
        <f ca="1">IFERROR(INDEX(K$278:K$314,MATCH($F99,$B$278:$B$314,0))/INDEX($D$278:$D$314,MATCH($F99,$B$278:$B$314,0)),SUMIFS('Input-Ext Allocators'!H$8:H$63,'Input-Ext Allocators'!$B$8:$B$63,$F99))*$D99</f>
        <v>0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0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-</v>
      </c>
      <c r="G100" s="8">
        <f ca="1">IFERROR(INDEX(G$278:G$314,MATCH($F100,$B$278:$B$314,0))/INDEX($D$278:$D$314,MATCH($F100,$B$278:$B$314,0)),SUMIFS('Input-Ext Allocators'!D$8:D$63,'Input-Ext Allocators'!$B$8:$B$63,$F100))*$D100</f>
        <v>0</v>
      </c>
      <c r="H100" s="8">
        <f ca="1">IFERROR(INDEX(H$278:H$314,MATCH($F100,$B$278:$B$314,0))/INDEX($D$278:$D$314,MATCH($F100,$B$278:$B$314,0)),SUMIFS('Input-Ext Allocators'!E$8:E$63,'Input-Ext Allocators'!$B$8:$B$63,$F100))*$D100</f>
        <v>0</v>
      </c>
      <c r="I100" s="8">
        <f ca="1">IFERROR(INDEX(I$278:I$314,MATCH($F100,$B$278:$B$314,0))/INDEX($D$278:$D$314,MATCH($F100,$B$278:$B$314,0)),SUMIFS('Input-Ext Allocators'!F$8:F$63,'Input-Ext Allocators'!$B$8:$B$63,$F100))*$D100</f>
        <v>0</v>
      </c>
      <c r="J100" s="8">
        <f ca="1">IFERROR(INDEX(J$278:J$314,MATCH($F100,$B$278:$B$314,0))/INDEX($D$278:$D$314,MATCH($F100,$B$278:$B$314,0)),SUMIFS('Input-Ext Allocators'!G$8:G$63,'Input-Ext Allocators'!$B$8:$B$63,$F100))*$D100</f>
        <v>0</v>
      </c>
      <c r="K100" s="8">
        <f ca="1">IFERROR(INDEX(K$278:K$314,MATCH($F100,$B$278:$B$314,0))/INDEX($D$278:$D$314,MATCH($F100,$B$278:$B$314,0)),SUMIFS('Input-Ext Allocators'!H$8:H$63,'Input-Ext Allocators'!$B$8:$B$63,$F100))*$D100</f>
        <v>0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0</v>
      </c>
      <c r="E101" s="8">
        <f t="shared" ca="1" si="15"/>
        <v>0</v>
      </c>
      <c r="G101" s="77">
        <f t="shared" ref="G101:K101" ca="1" si="16">SUBTOTAL(9,G93:G100)</f>
        <v>0</v>
      </c>
      <c r="H101" s="77">
        <f t="shared" ca="1" si="16"/>
        <v>0</v>
      </c>
      <c r="I101" s="77">
        <f t="shared" ca="1" si="16"/>
        <v>0</v>
      </c>
      <c r="J101" s="77">
        <f t="shared" ca="1" si="16"/>
        <v>0</v>
      </c>
      <c r="K101" s="77">
        <f t="shared" ca="1" si="16"/>
        <v>0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0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-</v>
      </c>
      <c r="G104" s="8">
        <f ca="1">IFERROR(INDEX(G$278:G$314,MATCH($F104,$B$278:$B$314,0))/INDEX($D$278:$D$314,MATCH($F104,$B$278:$B$314,0)),SUMIFS('Input-Ext Allocators'!D$8:D$63,'Input-Ext Allocators'!$B$8:$B$63,$F104))*$D104</f>
        <v>0</v>
      </c>
      <c r="H104" s="8">
        <f ca="1">IFERROR(INDEX(H$278:H$314,MATCH($F104,$B$278:$B$314,0))/INDEX($D$278:$D$314,MATCH($F104,$B$278:$B$314,0)),SUMIFS('Input-Ext Allocators'!E$8:E$63,'Input-Ext Allocators'!$B$8:$B$63,$F104))*$D104</f>
        <v>0</v>
      </c>
      <c r="I104" s="8">
        <f ca="1">IFERROR(INDEX(I$278:I$314,MATCH($F104,$B$278:$B$314,0))/INDEX($D$278:$D$314,MATCH($F104,$B$278:$B$314,0)),SUMIFS('Input-Ext Allocators'!F$8:F$63,'Input-Ext Allocators'!$B$8:$B$63,$F104))*$D104</f>
        <v>0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0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0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0</v>
      </c>
      <c r="H105" s="77">
        <f t="shared" ca="1" si="18"/>
        <v>0</v>
      </c>
      <c r="I105" s="77">
        <f t="shared" ca="1" si="18"/>
        <v>0</v>
      </c>
      <c r="J105" s="77">
        <f t="shared" ca="1" si="18"/>
        <v>0</v>
      </c>
      <c r="K105" s="77">
        <f t="shared" ca="1" si="18"/>
        <v>0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0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0</v>
      </c>
      <c r="H107" s="8">
        <f t="shared" ca="1" si="19"/>
        <v>0</v>
      </c>
      <c r="I107" s="8">
        <f t="shared" ca="1" si="19"/>
        <v>0</v>
      </c>
      <c r="J107" s="8">
        <f t="shared" ca="1" si="19"/>
        <v>0</v>
      </c>
      <c r="K107" s="8">
        <f t="shared" ca="1" si="19"/>
        <v>0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0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-</v>
      </c>
      <c r="G110" s="8">
        <f ca="1">IFERROR(INDEX(G$278:G$314,MATCH($F110,$B$278:$B$314,0))/INDEX($D$278:$D$314,MATCH($F110,$B$278:$B$314,0)),SUMIFS('Input-Ext Allocators'!D$8:D$63,'Input-Ext Allocators'!$B$8:$B$63,$F110))*$D110</f>
        <v>0</v>
      </c>
      <c r="H110" s="8">
        <f ca="1">IFERROR(INDEX(H$278:H$314,MATCH($F110,$B$278:$B$314,0))/INDEX($D$278:$D$314,MATCH($F110,$B$278:$B$314,0)),SUMIFS('Input-Ext Allocators'!E$8:E$63,'Input-Ext Allocators'!$B$8:$B$63,$F110))*$D110</f>
        <v>0</v>
      </c>
      <c r="I110" s="8">
        <f ca="1">IFERROR(INDEX(I$278:I$314,MATCH($F110,$B$278:$B$314,0))/INDEX($D$278:$D$314,MATCH($F110,$B$278:$B$314,0)),SUMIFS('Input-Ext Allocators'!F$8:F$63,'Input-Ext Allocators'!$B$8:$B$63,$F110))*$D110</f>
        <v>0</v>
      </c>
      <c r="J110" s="8">
        <f ca="1">IFERROR(INDEX(J$278:J$314,MATCH($F110,$B$278:$B$314,0))/INDEX($D$278:$D$314,MATCH($F110,$B$278:$B$314,0)),SUMIFS('Input-Ext Allocators'!G$8:G$63,'Input-Ext Allocators'!$B$8:$B$63,$F110))*$D110</f>
        <v>0</v>
      </c>
      <c r="K110" s="8">
        <f ca="1">IFERROR(INDEX(K$278:K$314,MATCH($F110,$B$278:$B$314,0))/INDEX($D$278:$D$314,MATCH($F110,$B$278:$B$314,0)),SUMIFS('Input-Ext Allocators'!H$8:H$63,'Input-Ext Allocators'!$B$8:$B$63,$F110))*$D110</f>
        <v>0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0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8">
        <f ca="1">IFERROR(INDEX(G$278:G$314,MATCH($F112,$B$278:$B$314,0))/INDEX($D$278:$D$314,MATCH($F112,$B$278:$B$314,0)),SUMIFS('Input-Ext Allocators'!D$8:D$63,'Input-Ext Allocators'!$B$8:$B$63,$F112))*$D112</f>
        <v>0</v>
      </c>
      <c r="H112" s="8">
        <f ca="1">IFERROR(INDEX(H$278:H$314,MATCH($F112,$B$278:$B$314,0))/INDEX($D$278:$D$314,MATCH($F112,$B$278:$B$314,0)),SUMIFS('Input-Ext Allocators'!E$8:E$63,'Input-Ext Allocators'!$B$8:$B$63,$F112))*$D112</f>
        <v>0</v>
      </c>
      <c r="I112" s="8">
        <f ca="1">IFERROR(INDEX(I$278:I$314,MATCH($F112,$B$278:$B$314,0))/INDEX($D$278:$D$314,MATCH($F112,$B$278:$B$314,0)),SUMIFS('Input-Ext Allocators'!F$8:F$63,'Input-Ext Allocators'!$B$8:$B$63,$F112))*$D112</f>
        <v>0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0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0</v>
      </c>
      <c r="H113" s="77">
        <f t="shared" ca="1" si="21"/>
        <v>0</v>
      </c>
      <c r="I113" s="77">
        <f t="shared" ca="1" si="21"/>
        <v>0</v>
      </c>
      <c r="J113" s="77">
        <f t="shared" ca="1" si="21"/>
        <v>0</v>
      </c>
      <c r="K113" s="77">
        <f t="shared" ca="1" si="21"/>
        <v>0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0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0</v>
      </c>
      <c r="H115" s="79">
        <f t="shared" ca="1" si="22"/>
        <v>0</v>
      </c>
      <c r="I115" s="79">
        <f t="shared" ca="1" si="22"/>
        <v>0</v>
      </c>
      <c r="J115" s="79">
        <f t="shared" ca="1" si="22"/>
        <v>0</v>
      </c>
      <c r="K115" s="79">
        <f t="shared" ca="1" si="22"/>
        <v>0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0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-</v>
      </c>
      <c r="G120" s="8">
        <f ca="1">IFERROR(INDEX(G$278:G$314,MATCH($F120,$B$278:$B$314,0))/INDEX($D$278:$D$314,MATCH($F120,$B$278:$B$314,0)),SUMIFS('Input-Ext Allocators'!D$8:D$63,'Input-Ext Allocators'!$B$8:$B$63,$F120))*$D120</f>
        <v>0</v>
      </c>
      <c r="H120" s="8">
        <f ca="1">IFERROR(INDEX(H$278:H$314,MATCH($F120,$B$278:$B$314,0))/INDEX($D$278:$D$314,MATCH($F120,$B$278:$B$314,0)),SUMIFS('Input-Ext Allocators'!E$8:E$63,'Input-Ext Allocators'!$B$8:$B$63,$F120))*$D120</f>
        <v>0</v>
      </c>
      <c r="I120" s="8">
        <f ca="1">IFERROR(INDEX(I$278:I$314,MATCH($F120,$B$278:$B$314,0))/INDEX($D$278:$D$314,MATCH($F120,$B$278:$B$314,0)),SUMIFS('Input-Ext Allocators'!F$8:F$63,'Input-Ext Allocators'!$B$8:$B$63,$F120))*$D120</f>
        <v>0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0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8">
        <f ca="1">IFERROR(INDEX(G$278:G$314,MATCH($F121,$B$278:$B$314,0))/INDEX($D$278:$D$314,MATCH($F121,$B$278:$B$314,0)),SUMIFS('Input-Ext Allocators'!D$8:D$63,'Input-Ext Allocators'!$B$8:$B$63,$F121))*$D121</f>
        <v>0</v>
      </c>
      <c r="H121" s="8">
        <f ca="1">IFERROR(INDEX(H$278:H$314,MATCH($F121,$B$278:$B$314,0))/INDEX($D$278:$D$314,MATCH($F121,$B$278:$B$314,0)),SUMIFS('Input-Ext Allocators'!E$8:E$63,'Input-Ext Allocators'!$B$8:$B$63,$F121))*$D121</f>
        <v>0</v>
      </c>
      <c r="I121" s="8">
        <f ca="1">IFERROR(INDEX(I$278:I$314,MATCH($F121,$B$278:$B$314,0))/INDEX($D$278:$D$314,MATCH($F121,$B$278:$B$314,0)),SUMIFS('Input-Ext Allocators'!F$8:F$63,'Input-Ext Allocators'!$B$8:$B$63,$F121))*$D121</f>
        <v>0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0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8">
        <f ca="1">IFERROR(INDEX(G$278:G$314,MATCH($F122,$B$278:$B$314,0))/INDEX($D$278:$D$314,MATCH($F122,$B$278:$B$314,0)),SUMIFS('Input-Ext Allocators'!D$8:D$63,'Input-Ext Allocators'!$B$8:$B$63,$F122))*$D122</f>
        <v>0</v>
      </c>
      <c r="H122" s="8">
        <f ca="1">IFERROR(INDEX(H$278:H$314,MATCH($F122,$B$278:$B$314,0))/INDEX($D$278:$D$314,MATCH($F122,$B$278:$B$314,0)),SUMIFS('Input-Ext Allocators'!E$8:E$63,'Input-Ext Allocators'!$B$8:$B$63,$F122))*$D122</f>
        <v>0</v>
      </c>
      <c r="I122" s="8">
        <f ca="1">IFERROR(INDEX(I$278:I$314,MATCH($F122,$B$278:$B$314,0))/INDEX($D$278:$D$314,MATCH($F122,$B$278:$B$314,0)),SUMIFS('Input-Ext Allocators'!F$8:F$63,'Input-Ext Allocators'!$B$8:$B$63,$F122))*$D122</f>
        <v>0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0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-</v>
      </c>
      <c r="G123" s="8">
        <f ca="1">IFERROR(INDEX(G$278:G$314,MATCH($F123,$B$278:$B$314,0))/INDEX($D$278:$D$314,MATCH($F123,$B$278:$B$314,0)),SUMIFS('Input-Ext Allocators'!D$8:D$63,'Input-Ext Allocators'!$B$8:$B$63,$F123))*$D123</f>
        <v>0</v>
      </c>
      <c r="H123" s="8">
        <f ca="1">IFERROR(INDEX(H$278:H$314,MATCH($F123,$B$278:$B$314,0))/INDEX($D$278:$D$314,MATCH($F123,$B$278:$B$314,0)),SUMIFS('Input-Ext Allocators'!E$8:E$63,'Input-Ext Allocators'!$B$8:$B$63,$F123))*$D123</f>
        <v>0</v>
      </c>
      <c r="I123" s="8">
        <f ca="1">IFERROR(INDEX(I$278:I$314,MATCH($F123,$B$278:$B$314,0))/INDEX($D$278:$D$314,MATCH($F123,$B$278:$B$314,0)),SUMIFS('Input-Ext Allocators'!F$8:F$63,'Input-Ext Allocators'!$B$8:$B$63,$F123))*$D123</f>
        <v>0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0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-</v>
      </c>
      <c r="G124" s="8">
        <f ca="1">IFERROR(INDEX(G$278:G$314,MATCH($F124,$B$278:$B$314,0))/INDEX($D$278:$D$314,MATCH($F124,$B$278:$B$314,0)),SUMIFS('Input-Ext Allocators'!D$8:D$63,'Input-Ext Allocators'!$B$8:$B$63,$F124))*$D124</f>
        <v>0</v>
      </c>
      <c r="H124" s="8">
        <f ca="1">IFERROR(INDEX(H$278:H$314,MATCH($F124,$B$278:$B$314,0))/INDEX($D$278:$D$314,MATCH($F124,$B$278:$B$314,0)),SUMIFS('Input-Ext Allocators'!E$8:E$63,'Input-Ext Allocators'!$B$8:$B$63,$F124))*$D124</f>
        <v>0</v>
      </c>
      <c r="I124" s="8">
        <f ca="1">IFERROR(INDEX(I$278:I$314,MATCH($F124,$B$278:$B$314,0))/INDEX($D$278:$D$314,MATCH($F124,$B$278:$B$314,0)),SUMIFS('Input-Ext Allocators'!F$8:F$63,'Input-Ext Allocators'!$B$8:$B$63,$F124))*$D124</f>
        <v>0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0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-</v>
      </c>
      <c r="G125" s="8">
        <f ca="1">IFERROR(INDEX(G$278:G$314,MATCH($F125,$B$278:$B$314,0))/INDEX($D$278:$D$314,MATCH($F125,$B$278:$B$314,0)),SUMIFS('Input-Ext Allocators'!D$8:D$63,'Input-Ext Allocators'!$B$8:$B$63,$F125))*$D125</f>
        <v>0</v>
      </c>
      <c r="H125" s="8">
        <f ca="1">IFERROR(INDEX(H$278:H$314,MATCH($F125,$B$278:$B$314,0))/INDEX($D$278:$D$314,MATCH($F125,$B$278:$B$314,0)),SUMIFS('Input-Ext Allocators'!E$8:E$63,'Input-Ext Allocators'!$B$8:$B$63,$F125))*$D125</f>
        <v>0</v>
      </c>
      <c r="I125" s="8">
        <f ca="1">IFERROR(INDEX(I$278:I$314,MATCH($F125,$B$278:$B$314,0))/INDEX($D$278:$D$314,MATCH($F125,$B$278:$B$314,0)),SUMIFS('Input-Ext Allocators'!F$8:F$63,'Input-Ext Allocators'!$B$8:$B$63,$F125))*$D125</f>
        <v>0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0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8">
        <f ca="1">IFERROR(INDEX(G$278:G$314,MATCH($F127,$B$278:$B$314,0))/INDEX($D$278:$D$314,MATCH($F127,$B$278:$B$314,0)),SUMIFS('Input-Ext Allocators'!D$8:D$63,'Input-Ext Allocators'!$B$8:$B$63,$F127))*$D127</f>
        <v>0</v>
      </c>
      <c r="H127" s="8">
        <f ca="1">IFERROR(INDEX(H$278:H$314,MATCH($F127,$B$278:$B$314,0))/INDEX($D$278:$D$314,MATCH($F127,$B$278:$B$314,0)),SUMIFS('Input-Ext Allocators'!E$8:E$63,'Input-Ext Allocators'!$B$8:$B$63,$F127))*$D127</f>
        <v>0</v>
      </c>
      <c r="I127" s="8">
        <f ca="1">IFERROR(INDEX(I$278:I$314,MATCH($F127,$B$278:$B$314,0))/INDEX($D$278:$D$314,MATCH($F127,$B$278:$B$314,0)),SUMIFS('Input-Ext Allocators'!F$8:F$63,'Input-Ext Allocators'!$B$8:$B$63,$F127))*$D127</f>
        <v>0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0</v>
      </c>
      <c r="E128" s="8">
        <f t="shared" ca="1" si="24"/>
        <v>0</v>
      </c>
      <c r="G128" s="77">
        <f t="shared" ref="G128:K128" ca="1" si="25">SUBTOTAL(9,G120:G127)</f>
        <v>0</v>
      </c>
      <c r="H128" s="77">
        <f t="shared" ca="1" si="25"/>
        <v>0</v>
      </c>
      <c r="I128" s="77">
        <f t="shared" ca="1" si="25"/>
        <v>0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0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8">
        <f ca="1">IFERROR(INDEX(G$278:G$314,MATCH($F131,$B$278:$B$314,0))/INDEX($D$278:$D$314,MATCH($F131,$B$278:$B$314,0)),SUMIFS('Input-Ext Allocators'!D$8:D$63,'Input-Ext Allocators'!$B$8:$B$63,$F131))*$D131</f>
        <v>0</v>
      </c>
      <c r="H131" s="8">
        <f ca="1">IFERROR(INDEX(H$278:H$314,MATCH($F131,$B$278:$B$314,0))/INDEX($D$278:$D$314,MATCH($F131,$B$278:$B$314,0)),SUMIFS('Input-Ext Allocators'!E$8:E$63,'Input-Ext Allocators'!$B$8:$B$63,$F131))*$D131</f>
        <v>0</v>
      </c>
      <c r="I131" s="8">
        <f ca="1">IFERROR(INDEX(I$278:I$314,MATCH($F131,$B$278:$B$314,0))/INDEX($D$278:$D$314,MATCH($F131,$B$278:$B$314,0)),SUMIFS('Input-Ext Allocators'!F$8:F$63,'Input-Ext Allocators'!$B$8:$B$63,$F131))*$D131</f>
        <v>0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0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0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-</v>
      </c>
      <c r="G134" s="8">
        <f ca="1">IFERROR(INDEX(G$278:G$314,MATCH($F134,$B$278:$B$314,0))/INDEX($D$278:$D$314,MATCH($F134,$B$278:$B$314,0)),SUMIFS('Input-Ext Allocators'!D$8:D$63,'Input-Ext Allocators'!$B$8:$B$63,$F134))*$D134</f>
        <v>0</v>
      </c>
      <c r="H134" s="8">
        <f ca="1">IFERROR(INDEX(H$278:H$314,MATCH($F134,$B$278:$B$314,0))/INDEX($D$278:$D$314,MATCH($F134,$B$278:$B$314,0)),SUMIFS('Input-Ext Allocators'!E$8:E$63,'Input-Ext Allocators'!$B$8:$B$63,$F134))*$D134</f>
        <v>0</v>
      </c>
      <c r="I134" s="8">
        <f ca="1">IFERROR(INDEX(I$278:I$314,MATCH($F134,$B$278:$B$314,0))/INDEX($D$278:$D$314,MATCH($F134,$B$278:$B$314,0)),SUMIFS('Input-Ext Allocators'!F$8:F$63,'Input-Ext Allocators'!$B$8:$B$63,$F134))*$D134</f>
        <v>0</v>
      </c>
      <c r="J134" s="8">
        <f ca="1">IFERROR(INDEX(J$278:J$314,MATCH($F134,$B$278:$B$314,0))/INDEX($D$278:$D$314,MATCH($F134,$B$278:$B$314,0)),SUMIFS('Input-Ext Allocators'!G$8:G$63,'Input-Ext Allocators'!$B$8:$B$63,$F134))*$D134</f>
        <v>0</v>
      </c>
      <c r="K134" s="8">
        <f ca="1">IFERROR(INDEX(K$278:K$314,MATCH($F134,$B$278:$B$314,0))/INDEX($D$278:$D$314,MATCH($F134,$B$278:$B$314,0)),SUMIFS('Input-Ext Allocators'!H$8:H$63,'Input-Ext Allocators'!$B$8:$B$63,$F134))*$D134</f>
        <v>0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0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8">
        <f ca="1">IFERROR(INDEX(G$278:G$314,MATCH($F135,$B$278:$B$314,0))/INDEX($D$278:$D$314,MATCH($F135,$B$278:$B$314,0)),SUMIFS('Input-Ext Allocators'!D$8:D$63,'Input-Ext Allocators'!$B$8:$B$63,$F135))*$D135</f>
        <v>0</v>
      </c>
      <c r="H135" s="8">
        <f ca="1">IFERROR(INDEX(H$278:H$314,MATCH($F135,$B$278:$B$314,0))/INDEX($D$278:$D$314,MATCH($F135,$B$278:$B$314,0)),SUMIFS('Input-Ext Allocators'!E$8:E$63,'Input-Ext Allocators'!$B$8:$B$63,$F135))*$D135</f>
        <v>0</v>
      </c>
      <c r="I135" s="8">
        <f ca="1">IFERROR(INDEX(I$278:I$314,MATCH($F135,$B$278:$B$314,0))/INDEX($D$278:$D$314,MATCH($F135,$B$278:$B$314,0)),SUMIFS('Input-Ext Allocators'!F$8:F$63,'Input-Ext Allocators'!$B$8:$B$63,$F135))*$D135</f>
        <v>0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0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0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-</v>
      </c>
      <c r="G136" s="8">
        <f ca="1">IFERROR(INDEX(G$278:G$314,MATCH($F136,$B$278:$B$314,0))/INDEX($D$278:$D$314,MATCH($F136,$B$278:$B$314,0)),SUMIFS('Input-Ext Allocators'!D$8:D$63,'Input-Ext Allocators'!$B$8:$B$63,$F136))*$D136</f>
        <v>0</v>
      </c>
      <c r="H136" s="8">
        <f ca="1">IFERROR(INDEX(H$278:H$314,MATCH($F136,$B$278:$B$314,0))/INDEX($D$278:$D$314,MATCH($F136,$B$278:$B$314,0)),SUMIFS('Input-Ext Allocators'!E$8:E$63,'Input-Ext Allocators'!$B$8:$B$63,$F136))*$D136</f>
        <v>0</v>
      </c>
      <c r="I136" s="8">
        <f ca="1">IFERROR(INDEX(I$278:I$314,MATCH($F136,$B$278:$B$314,0))/INDEX($D$278:$D$314,MATCH($F136,$B$278:$B$314,0)),SUMIFS('Input-Ext Allocators'!F$8:F$63,'Input-Ext Allocators'!$B$8:$B$63,$F136))*$D136</f>
        <v>0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0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0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-</v>
      </c>
      <c r="G137" s="8">
        <f ca="1">IFERROR(INDEX(G$278:G$314,MATCH($F137,$B$278:$B$314,0))/INDEX($D$278:$D$314,MATCH($F137,$B$278:$B$314,0)),SUMIFS('Input-Ext Allocators'!D$8:D$63,'Input-Ext Allocators'!$B$8:$B$63,$F137))*$D137</f>
        <v>0</v>
      </c>
      <c r="H137" s="8">
        <f ca="1">IFERROR(INDEX(H$278:H$314,MATCH($F137,$B$278:$B$314,0))/INDEX($D$278:$D$314,MATCH($F137,$B$278:$B$314,0)),SUMIFS('Input-Ext Allocators'!E$8:E$63,'Input-Ext Allocators'!$B$8:$B$63,$F137))*$D137</f>
        <v>0</v>
      </c>
      <c r="I137" s="8">
        <f ca="1">IFERROR(INDEX(I$278:I$314,MATCH($F137,$B$278:$B$314,0))/INDEX($D$278:$D$314,MATCH($F137,$B$278:$B$314,0)),SUMIFS('Input-Ext Allocators'!F$8:F$63,'Input-Ext Allocators'!$B$8:$B$63,$F137))*$D137</f>
        <v>0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0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0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-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0</v>
      </c>
      <c r="I138" s="8">
        <f ca="1">IFERROR(INDEX(I$278:I$314,MATCH($F138,$B$278:$B$314,0))/INDEX($D$278:$D$314,MATCH($F138,$B$278:$B$314,0)),SUMIFS('Input-Ext Allocators'!F$8:F$63,'Input-Ext Allocators'!$B$8:$B$63,$F138))*$D138</f>
        <v>0</v>
      </c>
      <c r="J138" s="8">
        <f ca="1">IFERROR(INDEX(J$278:J$314,MATCH($F138,$B$278:$B$314,0))/INDEX($D$278:$D$314,MATCH($F138,$B$278:$B$314,0)),SUMIFS('Input-Ext Allocators'!G$8:G$63,'Input-Ext Allocators'!$B$8:$B$63,$F138))*$D138</f>
        <v>0</v>
      </c>
      <c r="K138" s="8">
        <f ca="1">IFERROR(INDEX(K$278:K$314,MATCH($F138,$B$278:$B$314,0))/INDEX($D$278:$D$314,MATCH($F138,$B$278:$B$314,0)),SUMIFS('Input-Ext Allocators'!H$8:H$63,'Input-Ext Allocators'!$B$8:$B$63,$F138))*$D138</f>
        <v>0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0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-</v>
      </c>
      <c r="G139" s="8">
        <f ca="1">IFERROR(INDEX(G$278:G$314,MATCH($F139,$B$278:$B$314,0))/INDEX($D$278:$D$314,MATCH($F139,$B$278:$B$314,0)),SUMIFS('Input-Ext Allocators'!D$8:D$63,'Input-Ext Allocators'!$B$8:$B$63,$F139))*$D139</f>
        <v>0</v>
      </c>
      <c r="H139" s="8">
        <f ca="1">IFERROR(INDEX(H$278:H$314,MATCH($F139,$B$278:$B$314,0))/INDEX($D$278:$D$314,MATCH($F139,$B$278:$B$314,0)),SUMIFS('Input-Ext Allocators'!E$8:E$63,'Input-Ext Allocators'!$B$8:$B$63,$F139))*$D139</f>
        <v>0</v>
      </c>
      <c r="I139" s="8">
        <f ca="1">IFERROR(INDEX(I$278:I$314,MATCH($F139,$B$278:$B$314,0))/INDEX($D$278:$D$314,MATCH($F139,$B$278:$B$314,0)),SUMIFS('Input-Ext Allocators'!F$8:F$63,'Input-Ext Allocators'!$B$8:$B$63,$F139))*$D139</f>
        <v>0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0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0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8">
        <f ca="1">IFERROR(INDEX(G$278:G$314,MATCH($F140,$B$278:$B$314,0))/INDEX($D$278:$D$314,MATCH($F140,$B$278:$B$314,0)),SUMIFS('Input-Ext Allocators'!D$8:D$63,'Input-Ext Allocators'!$B$8:$B$63,$F140))*$D140</f>
        <v>0</v>
      </c>
      <c r="H140" s="8">
        <f ca="1">IFERROR(INDEX(H$278:H$314,MATCH($F140,$B$278:$B$314,0))/INDEX($D$278:$D$314,MATCH($F140,$B$278:$B$314,0)),SUMIFS('Input-Ext Allocators'!E$8:E$63,'Input-Ext Allocators'!$B$8:$B$63,$F140))*$D140</f>
        <v>0</v>
      </c>
      <c r="I140" s="8">
        <f ca="1">IFERROR(INDEX(I$278:I$314,MATCH($F140,$B$278:$B$314,0))/INDEX($D$278:$D$314,MATCH($F140,$B$278:$B$314,0)),SUMIFS('Input-Ext Allocators'!F$8:F$63,'Input-Ext Allocators'!$B$8:$B$63,$F140))*$D140</f>
        <v>0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0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-</v>
      </c>
      <c r="G141" s="8">
        <f ca="1">IFERROR(INDEX(G$278:G$314,MATCH($F141,$B$278:$B$314,0))/INDEX($D$278:$D$314,MATCH($F141,$B$278:$B$314,0)),SUMIFS('Input-Ext Allocators'!D$8:D$63,'Input-Ext Allocators'!$B$8:$B$63,$F141))*$D141</f>
        <v>0</v>
      </c>
      <c r="H141" s="8">
        <f ca="1">IFERROR(INDEX(H$278:H$314,MATCH($F141,$B$278:$B$314,0))/INDEX($D$278:$D$314,MATCH($F141,$B$278:$B$314,0)),SUMIFS('Input-Ext Allocators'!E$8:E$63,'Input-Ext Allocators'!$B$8:$B$63,$F141))*$D141</f>
        <v>0</v>
      </c>
      <c r="I141" s="8">
        <f ca="1">IFERROR(INDEX(I$278:I$314,MATCH($F141,$B$278:$B$314,0))/INDEX($D$278:$D$314,MATCH($F141,$B$278:$B$314,0)),SUMIFS('Input-Ext Allocators'!F$8:F$63,'Input-Ext Allocators'!$B$8:$B$63,$F141))*$D141</f>
        <v>0</v>
      </c>
      <c r="J141" s="8">
        <f ca="1">IFERROR(INDEX(J$278:J$314,MATCH($F141,$B$278:$B$314,0))/INDEX($D$278:$D$314,MATCH($F141,$B$278:$B$314,0)),SUMIFS('Input-Ext Allocators'!G$8:G$63,'Input-Ext Allocators'!$B$8:$B$63,$F141))*$D141</f>
        <v>0</v>
      </c>
      <c r="K141" s="8">
        <f ca="1">IFERROR(INDEX(K$278:K$314,MATCH($F141,$B$278:$B$314,0))/INDEX($D$278:$D$314,MATCH($F141,$B$278:$B$314,0)),SUMIFS('Input-Ext Allocators'!H$8:H$63,'Input-Ext Allocators'!$B$8:$B$63,$F141))*$D141</f>
        <v>0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0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-</v>
      </c>
      <c r="G142" s="8">
        <f ca="1">IFERROR(INDEX(G$278:G$314,MATCH($F142,$B$278:$B$314,0))/INDEX($D$278:$D$314,MATCH($F142,$B$278:$B$314,0)),SUMIFS('Input-Ext Allocators'!D$8:D$63,'Input-Ext Allocators'!$B$8:$B$63,$F142))*$D142</f>
        <v>0</v>
      </c>
      <c r="H142" s="8">
        <f ca="1">IFERROR(INDEX(H$278:H$314,MATCH($F142,$B$278:$B$314,0))/INDEX($D$278:$D$314,MATCH($F142,$B$278:$B$314,0)),SUMIFS('Input-Ext Allocators'!E$8:E$63,'Input-Ext Allocators'!$B$8:$B$63,$F142))*$D142</f>
        <v>0</v>
      </c>
      <c r="I142" s="8">
        <f ca="1">IFERROR(INDEX(I$278:I$314,MATCH($F142,$B$278:$B$314,0))/INDEX($D$278:$D$314,MATCH($F142,$B$278:$B$314,0)),SUMIFS('Input-Ext Allocators'!F$8:F$63,'Input-Ext Allocators'!$B$8:$B$63,$F142))*$D142</f>
        <v>0</v>
      </c>
      <c r="J142" s="8">
        <f ca="1">IFERROR(INDEX(J$278:J$314,MATCH($F142,$B$278:$B$314,0))/INDEX($D$278:$D$314,MATCH($F142,$B$278:$B$314,0)),SUMIFS('Input-Ext Allocators'!G$8:G$63,'Input-Ext Allocators'!$B$8:$B$63,$F142))*$D142</f>
        <v>0</v>
      </c>
      <c r="K142" s="8">
        <f ca="1">IFERROR(INDEX(K$278:K$314,MATCH($F142,$B$278:$B$314,0))/INDEX($D$278:$D$314,MATCH($F142,$B$278:$B$314,0)),SUMIFS('Input-Ext Allocators'!H$8:H$63,'Input-Ext Allocators'!$B$8:$B$63,$F142))*$D142</f>
        <v>0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0</v>
      </c>
      <c r="E143" s="8">
        <f t="shared" ca="1" si="27"/>
        <v>0</v>
      </c>
      <c r="G143" s="77">
        <f t="shared" ref="G143:K143" ca="1" si="28">SUBTOTAL(9,G131:G142)</f>
        <v>0</v>
      </c>
      <c r="H143" s="77">
        <f t="shared" ca="1" si="28"/>
        <v>0</v>
      </c>
      <c r="I143" s="77">
        <f t="shared" ca="1" si="28"/>
        <v>0</v>
      </c>
      <c r="J143" s="77">
        <f t="shared" ca="1" si="28"/>
        <v>0</v>
      </c>
      <c r="K143" s="77">
        <f t="shared" ca="1" si="28"/>
        <v>0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0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-</v>
      </c>
      <c r="G146" s="8">
        <f ca="1">IFERROR(INDEX(G$278:G$314,MATCH($F146,$B$278:$B$314,0))/INDEX($D$278:$D$314,MATCH($F146,$B$278:$B$314,0)),SUMIFS('Input-Ext Allocators'!D$8:D$63,'Input-Ext Allocators'!$B$8:$B$63,$F146))*$D146</f>
        <v>0</v>
      </c>
      <c r="H146" s="8">
        <f ca="1">IFERROR(INDEX(H$278:H$314,MATCH($F146,$B$278:$B$314,0))/INDEX($D$278:$D$314,MATCH($F146,$B$278:$B$314,0)),SUMIFS('Input-Ext Allocators'!E$8:E$63,'Input-Ext Allocators'!$B$8:$B$63,$F146))*$D146</f>
        <v>0</v>
      </c>
      <c r="I146" s="8">
        <f ca="1">IFERROR(INDEX(I$278:I$314,MATCH($F146,$B$278:$B$314,0))/INDEX($D$278:$D$314,MATCH($F146,$B$278:$B$314,0)),SUMIFS('Input-Ext Allocators'!F$8:F$63,'Input-Ext Allocators'!$B$8:$B$63,$F146))*$D146</f>
        <v>0</v>
      </c>
      <c r="J146" s="8">
        <f ca="1">IFERROR(INDEX(J$278:J$314,MATCH($F146,$B$278:$B$314,0))/INDEX($D$278:$D$314,MATCH($F146,$B$278:$B$314,0)),SUMIFS('Input-Ext Allocators'!G$8:G$63,'Input-Ext Allocators'!$B$8:$B$63,$F146))*$D146</f>
        <v>0</v>
      </c>
      <c r="K146" s="8">
        <f ca="1">IFERROR(INDEX(K$278:K$314,MATCH($F146,$B$278:$B$314,0))/INDEX($D$278:$D$314,MATCH($F146,$B$278:$B$314,0)),SUMIFS('Input-Ext Allocators'!H$8:H$63,'Input-Ext Allocators'!$B$8:$B$63,$F146))*$D146</f>
        <v>0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0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8">
        <f ca="1">IFERROR(INDEX(G$278:G$314,MATCH($F147,$B$278:$B$314,0))/INDEX($D$278:$D$314,MATCH($F147,$B$278:$B$314,0)),SUMIFS('Input-Ext Allocators'!D$8:D$63,'Input-Ext Allocators'!$B$8:$B$63,$F147))*$D147</f>
        <v>0</v>
      </c>
      <c r="H147" s="8">
        <f ca="1">IFERROR(INDEX(H$278:H$314,MATCH($F147,$B$278:$B$314,0))/INDEX($D$278:$D$314,MATCH($F147,$B$278:$B$314,0)),SUMIFS('Input-Ext Allocators'!E$8:E$63,'Input-Ext Allocators'!$B$8:$B$63,$F147))*$D147</f>
        <v>0</v>
      </c>
      <c r="I147" s="8">
        <f ca="1">IFERROR(INDEX(I$278:I$314,MATCH($F147,$B$278:$B$314,0))/INDEX($D$278:$D$314,MATCH($F147,$B$278:$B$314,0)),SUMIFS('Input-Ext Allocators'!F$8:F$63,'Input-Ext Allocators'!$B$8:$B$63,$F147))*$D147</f>
        <v>0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0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0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8">
        <f ca="1">IFERROR(INDEX(G$278:G$314,MATCH($F148,$B$278:$B$314,0))/INDEX($D$278:$D$314,MATCH($F148,$B$278:$B$314,0)),SUMIFS('Input-Ext Allocators'!D$8:D$63,'Input-Ext Allocators'!$B$8:$B$63,$F148))*$D148</f>
        <v>0</v>
      </c>
      <c r="H148" s="8">
        <f ca="1">IFERROR(INDEX(H$278:H$314,MATCH($F148,$B$278:$B$314,0))/INDEX($D$278:$D$314,MATCH($F148,$B$278:$B$314,0)),SUMIFS('Input-Ext Allocators'!E$8:E$63,'Input-Ext Allocators'!$B$8:$B$63,$F148))*$D148</f>
        <v>0</v>
      </c>
      <c r="I148" s="8">
        <f ca="1">IFERROR(INDEX(I$278:I$314,MATCH($F148,$B$278:$B$314,0))/INDEX($D$278:$D$314,MATCH($F148,$B$278:$B$314,0)),SUMIFS('Input-Ext Allocators'!F$8:F$63,'Input-Ext Allocators'!$B$8:$B$63,$F148))*$D148</f>
        <v>0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0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0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-</v>
      </c>
      <c r="G149" s="8">
        <f ca="1">IFERROR(INDEX(G$278:G$314,MATCH($F149,$B$278:$B$314,0))/INDEX($D$278:$D$314,MATCH($F149,$B$278:$B$314,0)),SUMIFS('Input-Ext Allocators'!D$8:D$63,'Input-Ext Allocators'!$B$8:$B$63,$F149))*$D149</f>
        <v>0</v>
      </c>
      <c r="H149" s="8">
        <f ca="1">IFERROR(INDEX(H$278:H$314,MATCH($F149,$B$278:$B$314,0))/INDEX($D$278:$D$314,MATCH($F149,$B$278:$B$314,0)),SUMIFS('Input-Ext Allocators'!E$8:E$63,'Input-Ext Allocators'!$B$8:$B$63,$F149))*$D149</f>
        <v>0</v>
      </c>
      <c r="I149" s="8">
        <f ca="1">IFERROR(INDEX(I$278:I$314,MATCH($F149,$B$278:$B$314,0))/INDEX($D$278:$D$314,MATCH($F149,$B$278:$B$314,0)),SUMIFS('Input-Ext Allocators'!F$8:F$63,'Input-Ext Allocators'!$B$8:$B$63,$F149))*$D149</f>
        <v>0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0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0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-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0</v>
      </c>
      <c r="I150" s="8">
        <f ca="1">IFERROR(INDEX(I$278:I$314,MATCH($F150,$B$278:$B$314,0))/INDEX($D$278:$D$314,MATCH($F150,$B$278:$B$314,0)),SUMIFS('Input-Ext Allocators'!F$8:F$63,'Input-Ext Allocators'!$B$8:$B$63,$F150))*$D150</f>
        <v>0</v>
      </c>
      <c r="J150" s="8">
        <f ca="1">IFERROR(INDEX(J$278:J$314,MATCH($F150,$B$278:$B$314,0))/INDEX($D$278:$D$314,MATCH($F150,$B$278:$B$314,0)),SUMIFS('Input-Ext Allocators'!G$8:G$63,'Input-Ext Allocators'!$B$8:$B$63,$F150))*$D150</f>
        <v>0</v>
      </c>
      <c r="K150" s="8">
        <f ca="1">IFERROR(INDEX(K$278:K$314,MATCH($F150,$B$278:$B$314,0))/INDEX($D$278:$D$314,MATCH($F150,$B$278:$B$314,0)),SUMIFS('Input-Ext Allocators'!H$8:H$63,'Input-Ext Allocators'!$B$8:$B$63,$F150))*$D150</f>
        <v>0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0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-</v>
      </c>
      <c r="G151" s="8">
        <f ca="1">IFERROR(INDEX(G$278:G$314,MATCH($F151,$B$278:$B$314,0))/INDEX($D$278:$D$314,MATCH($F151,$B$278:$B$314,0)),SUMIFS('Input-Ext Allocators'!D$8:D$63,'Input-Ext Allocators'!$B$8:$B$63,$F151))*$D151</f>
        <v>0</v>
      </c>
      <c r="H151" s="8">
        <f ca="1">IFERROR(INDEX(H$278:H$314,MATCH($F151,$B$278:$B$314,0))/INDEX($D$278:$D$314,MATCH($F151,$B$278:$B$314,0)),SUMIFS('Input-Ext Allocators'!E$8:E$63,'Input-Ext Allocators'!$B$8:$B$63,$F151))*$D151</f>
        <v>0</v>
      </c>
      <c r="I151" s="8">
        <f ca="1">IFERROR(INDEX(I$278:I$314,MATCH($F151,$B$278:$B$314,0))/INDEX($D$278:$D$314,MATCH($F151,$B$278:$B$314,0)),SUMIFS('Input-Ext Allocators'!F$8:F$63,'Input-Ext Allocators'!$B$8:$B$63,$F151))*$D151</f>
        <v>0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0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0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-</v>
      </c>
      <c r="G152" s="8">
        <f ca="1">IFERROR(INDEX(G$278:G$314,MATCH($F152,$B$278:$B$314,0))/INDEX($D$278:$D$314,MATCH($F152,$B$278:$B$314,0)),SUMIFS('Input-Ext Allocators'!D$8:D$63,'Input-Ext Allocators'!$B$8:$B$63,$F152))*$D152</f>
        <v>0</v>
      </c>
      <c r="H152" s="8">
        <f ca="1">IFERROR(INDEX(H$278:H$314,MATCH($F152,$B$278:$B$314,0))/INDEX($D$278:$D$314,MATCH($F152,$B$278:$B$314,0)),SUMIFS('Input-Ext Allocators'!E$8:E$63,'Input-Ext Allocators'!$B$8:$B$63,$F152))*$D152</f>
        <v>0</v>
      </c>
      <c r="I152" s="8">
        <f ca="1">IFERROR(INDEX(I$278:I$314,MATCH($F152,$B$278:$B$314,0))/INDEX($D$278:$D$314,MATCH($F152,$B$278:$B$314,0)),SUMIFS('Input-Ext Allocators'!F$8:F$63,'Input-Ext Allocators'!$B$8:$B$63,$F152))*$D152</f>
        <v>0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0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0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-</v>
      </c>
      <c r="G153" s="8">
        <f ca="1">IFERROR(INDEX(G$278:G$314,MATCH($F153,$B$278:$B$314,0))/INDEX($D$278:$D$314,MATCH($F153,$B$278:$B$314,0)),SUMIFS('Input-Ext Allocators'!D$8:D$63,'Input-Ext Allocators'!$B$8:$B$63,$F153))*$D153</f>
        <v>0</v>
      </c>
      <c r="H153" s="8">
        <f ca="1">IFERROR(INDEX(H$278:H$314,MATCH($F153,$B$278:$B$314,0))/INDEX($D$278:$D$314,MATCH($F153,$B$278:$B$314,0)),SUMIFS('Input-Ext Allocators'!E$8:E$63,'Input-Ext Allocators'!$B$8:$B$63,$F153))*$D153</f>
        <v>0</v>
      </c>
      <c r="I153" s="8">
        <f ca="1">IFERROR(INDEX(I$278:I$314,MATCH($F153,$B$278:$B$314,0))/INDEX($D$278:$D$314,MATCH($F153,$B$278:$B$314,0)),SUMIFS('Input-Ext Allocators'!F$8:F$63,'Input-Ext Allocators'!$B$8:$B$63,$F153))*$D153</f>
        <v>0</v>
      </c>
      <c r="J153" s="8">
        <f ca="1">IFERROR(INDEX(J$278:J$314,MATCH($F153,$B$278:$B$314,0))/INDEX($D$278:$D$314,MATCH($F153,$B$278:$B$314,0)),SUMIFS('Input-Ext Allocators'!G$8:G$63,'Input-Ext Allocators'!$B$8:$B$63,$F153))*$D153</f>
        <v>0</v>
      </c>
      <c r="K153" s="8">
        <f ca="1">IFERROR(INDEX(K$278:K$314,MATCH($F153,$B$278:$B$314,0))/INDEX($D$278:$D$314,MATCH($F153,$B$278:$B$314,0)),SUMIFS('Input-Ext Allocators'!H$8:H$63,'Input-Ext Allocators'!$B$8:$B$63,$F153))*$D153</f>
        <v>0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0</v>
      </c>
      <c r="E154" s="8">
        <f t="shared" ca="1" si="30"/>
        <v>0</v>
      </c>
      <c r="G154" s="77">
        <f t="shared" ref="G154:K154" ca="1" si="31">SUBTOTAL(9,G146:G153)</f>
        <v>0</v>
      </c>
      <c r="H154" s="77">
        <f t="shared" ca="1" si="31"/>
        <v>0</v>
      </c>
      <c r="I154" s="77">
        <f t="shared" ca="1" si="31"/>
        <v>0</v>
      </c>
      <c r="J154" s="77">
        <f t="shared" ca="1" si="31"/>
        <v>0</v>
      </c>
      <c r="K154" s="77">
        <f t="shared" ca="1" si="31"/>
        <v>0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0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0</v>
      </c>
      <c r="H156" s="8">
        <f t="shared" ca="1" si="32"/>
        <v>0</v>
      </c>
      <c r="I156" s="8">
        <f t="shared" ca="1" si="32"/>
        <v>0</v>
      </c>
      <c r="J156" s="8">
        <f t="shared" ca="1" si="32"/>
        <v>0</v>
      </c>
      <c r="K156" s="8">
        <f t="shared" ca="1" si="32"/>
        <v>0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310029.1752464216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CUSTOMERS</v>
      </c>
      <c r="G161" s="8">
        <f ca="1">IFERROR(INDEX(G$278:G$314,MATCH($F161,$B$278:$B$314,0))/INDEX($D$278:$D$314,MATCH($F161,$B$278:$B$314,0)),SUMIFS('Input-Ext Allocators'!D$8:D$63,'Input-Ext Allocators'!$B$8:$B$63,$F161))*$D161</f>
        <v>278910.02395403251</v>
      </c>
      <c r="H161" s="8">
        <f ca="1">IFERROR(INDEX(H$278:H$314,MATCH($F161,$B$278:$B$314,0))/INDEX($D$278:$D$314,MATCH($F161,$B$278:$B$314,0)),SUMIFS('Input-Ext Allocators'!E$8:E$63,'Input-Ext Allocators'!$B$8:$B$63,$F161))*$D161</f>
        <v>30966.095376844482</v>
      </c>
      <c r="I161" s="8">
        <f ca="1">IFERROR(INDEX(I$278:I$314,MATCH($F161,$B$278:$B$314,0))/INDEX($D$278:$D$314,MATCH($F161,$B$278:$B$314,0)),SUMIFS('Input-Ext Allocators'!F$8:F$63,'Input-Ext Allocators'!$B$8:$B$63,$F161))*$D161</f>
        <v>4.4364033491181196</v>
      </c>
      <c r="J161" s="8">
        <f ca="1">IFERROR(INDEX(J$278:J$314,MATCH($F161,$B$278:$B$314,0))/INDEX($D$278:$D$314,MATCH($F161,$B$278:$B$314,0)),SUMIFS('Input-Ext Allocators'!G$8:G$63,'Input-Ext Allocators'!$B$8:$B$63,$F161))*$D161</f>
        <v>6.6546050236771803</v>
      </c>
      <c r="K161" s="8">
        <f ca="1">IFERROR(INDEX(K$278:K$314,MATCH($F161,$B$278:$B$314,0))/INDEX($D$278:$D$314,MATCH($F161,$B$278:$B$314,0)),SUMIFS('Input-Ext Allocators'!H$8:H$63,'Input-Ext Allocators'!$B$8:$B$63,$F161))*$D161</f>
        <v>141.96490717177983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3127972.09069396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CUSTOMERS</v>
      </c>
      <c r="G162" s="8">
        <f ca="1">IFERROR(INDEX(G$278:G$314,MATCH($F162,$B$278:$B$314,0))/INDEX($D$278:$D$314,MATCH($F162,$B$278:$B$314,0)),SUMIFS('Input-Ext Allocators'!D$8:D$63,'Input-Ext Allocators'!$B$8:$B$63,$F162))*$D162</f>
        <v>2814002.1662463434</v>
      </c>
      <c r="H162" s="8">
        <f ca="1">IFERROR(INDEX(H$278:H$314,MATCH($F162,$B$278:$B$314,0))/INDEX($D$278:$D$314,MATCH($F162,$B$278:$B$314,0)),SUMIFS('Input-Ext Allocators'!E$8:E$63,'Input-Ext Allocators'!$B$8:$B$63,$F162))*$D162</f>
        <v>312425.6999991964</v>
      </c>
      <c r="I162" s="8">
        <f ca="1">IFERROR(INDEX(I$278:I$314,MATCH($F162,$B$278:$B$314,0))/INDEX($D$278:$D$314,MATCH($F162,$B$278:$B$314,0)),SUMIFS('Input-Ext Allocators'!F$8:F$63,'Input-Ext Allocators'!$B$8:$B$63,$F162))*$D162</f>
        <v>44.760128939712949</v>
      </c>
      <c r="J162" s="8">
        <f ca="1">IFERROR(INDEX(J$278:J$314,MATCH($F162,$B$278:$B$314,0))/INDEX($D$278:$D$314,MATCH($F162,$B$278:$B$314,0)),SUMIFS('Input-Ext Allocators'!G$8:G$63,'Input-Ext Allocators'!$B$8:$B$63,$F162))*$D162</f>
        <v>67.14019340956942</v>
      </c>
      <c r="K162" s="8">
        <f ca="1">IFERROR(INDEX(K$278:K$314,MATCH($F162,$B$278:$B$314,0))/INDEX($D$278:$D$314,MATCH($F162,$B$278:$B$314,0)),SUMIFS('Input-Ext Allocators'!H$8:H$63,'Input-Ext Allocators'!$B$8:$B$63,$F162))*$D162</f>
        <v>1432.3241260708144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1252774.8999999999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UNCOLLECTIBLES</v>
      </c>
      <c r="G163" s="8">
        <f ca="1">IFERROR(INDEX(G$278:G$314,MATCH($F163,$B$278:$B$314,0))/INDEX($D$278:$D$314,MATCH($F163,$B$278:$B$314,0)),SUMIFS('Input-Ext Allocators'!D$8:D$63,'Input-Ext Allocators'!$B$8:$B$63,$F163))*$D163</f>
        <v>1050859.5639450531</v>
      </c>
      <c r="H163" s="8">
        <f ca="1">IFERROR(INDEX(H$278:H$314,MATCH($F163,$B$278:$B$314,0))/INDEX($D$278:$D$314,MATCH($F163,$B$278:$B$314,0)),SUMIFS('Input-Ext Allocators'!E$8:E$63,'Input-Ext Allocators'!$B$8:$B$63,$F163))*$D163</f>
        <v>194046.41203170113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7868.9240232457005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30449.102057537759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CUSTOMERS</v>
      </c>
      <c r="G164" s="8">
        <f ca="1">IFERROR(INDEX(G$278:G$314,MATCH($F164,$B$278:$B$314,0))/INDEX($D$278:$D$314,MATCH($F164,$B$278:$B$314,0)),SUMIFS('Input-Ext Allocators'!D$8:D$63,'Input-Ext Allocators'!$B$8:$B$63,$F164))*$D164</f>
        <v>27392.776107269474</v>
      </c>
      <c r="H164" s="8">
        <f ca="1">IFERROR(INDEX(H$278:H$314,MATCH($F164,$B$278:$B$314,0))/INDEX($D$278:$D$314,MATCH($F164,$B$278:$B$314,0)),SUMIFS('Input-Ext Allocators'!E$8:E$63,'Input-Ext Allocators'!$B$8:$B$63,$F164))*$D164</f>
        <v>3041.2937676060496</v>
      </c>
      <c r="I164" s="8">
        <f ca="1">IFERROR(INDEX(I$278:I$314,MATCH($F164,$B$278:$B$314,0))/INDEX($D$278:$D$314,MATCH($F164,$B$278:$B$314,0)),SUMIFS('Input-Ext Allocators'!F$8:F$63,'Input-Ext Allocators'!$B$8:$B$63,$F164))*$D164</f>
        <v>0.43571543948510738</v>
      </c>
      <c r="J164" s="8">
        <f ca="1">IFERROR(INDEX(J$278:J$314,MATCH($F164,$B$278:$B$314,0))/INDEX($D$278:$D$314,MATCH($F164,$B$278:$B$314,0)),SUMIFS('Input-Ext Allocators'!G$8:G$63,'Input-Ext Allocators'!$B$8:$B$63,$F164))*$D164</f>
        <v>0.65357315922766113</v>
      </c>
      <c r="K164" s="8">
        <f ca="1">IFERROR(INDEX(K$278:K$314,MATCH($F164,$B$278:$B$314,0))/INDEX($D$278:$D$314,MATCH($F164,$B$278:$B$314,0)),SUMIFS('Input-Ext Allocators'!H$8:H$63,'Input-Ext Allocators'!$B$8:$B$63,$F164))*$D164</f>
        <v>13.942894063523436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4721225.2679979196</v>
      </c>
      <c r="E165" s="8">
        <f t="shared" ca="1" si="34"/>
        <v>0</v>
      </c>
      <c r="G165" s="77">
        <f t="shared" ref="G165:K165" ca="1" si="35">SUBTOTAL(9,G160:G164)</f>
        <v>4171164.5302526983</v>
      </c>
      <c r="H165" s="77">
        <f t="shared" ca="1" si="35"/>
        <v>540479.50117534806</v>
      </c>
      <c r="I165" s="77">
        <f t="shared" ca="1" si="35"/>
        <v>49.632247728316173</v>
      </c>
      <c r="J165" s="77">
        <f t="shared" ca="1" si="35"/>
        <v>74.44837159247426</v>
      </c>
      <c r="K165" s="77">
        <f t="shared" ca="1" si="35"/>
        <v>9457.1559505518162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105607.11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CUSTOMERS</v>
      </c>
      <c r="G169" s="8">
        <f ca="1">IFERROR(INDEX(G$278:G$314,MATCH($F169,$B$278:$B$314,0))/INDEX($D$278:$D$314,MATCH($F169,$B$278:$B$314,0)),SUMIFS('Input-Ext Allocators'!D$8:D$63,'Input-Ext Allocators'!$B$8:$B$63,$F169))*$D169</f>
        <v>95006.805589843018</v>
      </c>
      <c r="H169" s="8">
        <f ca="1">IFERROR(INDEX(H$278:H$314,MATCH($F169,$B$278:$B$314,0))/INDEX($D$278:$D$314,MATCH($F169,$B$278:$B$314,0)),SUMIFS('Input-Ext Allocators'!E$8:E$63,'Input-Ext Allocators'!$B$8:$B$63,$F169))*$D169</f>
        <v>10548.168049454087</v>
      </c>
      <c r="I169" s="8">
        <f ca="1">IFERROR(INDEX(I$278:I$314,MATCH($F169,$B$278:$B$314,0))/INDEX($D$278:$D$314,MATCH($F169,$B$278:$B$314,0)),SUMIFS('Input-Ext Allocators'!F$8:F$63,'Input-Ext Allocators'!$B$8:$B$63,$F169))*$D169</f>
        <v>1.5111988609533076</v>
      </c>
      <c r="J169" s="8">
        <f ca="1">IFERROR(INDEX(J$278:J$314,MATCH($F169,$B$278:$B$314,0))/INDEX($D$278:$D$314,MATCH($F169,$B$278:$B$314,0)),SUMIFS('Input-Ext Allocators'!G$8:G$63,'Input-Ext Allocators'!$B$8:$B$63,$F169))*$D169</f>
        <v>2.2667982914299616</v>
      </c>
      <c r="K169" s="8">
        <f ca="1">IFERROR(INDEX(K$278:K$314,MATCH($F169,$B$278:$B$314,0))/INDEX($D$278:$D$314,MATCH($F169,$B$278:$B$314,0)),SUMIFS('Input-Ext Allocators'!H$8:H$63,'Input-Ext Allocators'!$B$8:$B$63,$F169))*$D169</f>
        <v>48.358363550505842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3529.6683294594409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CUSTOMERS</v>
      </c>
      <c r="G170" s="8">
        <f ca="1">IFERROR(INDEX(G$278:G$314,MATCH($F170,$B$278:$B$314,0))/INDEX($D$278:$D$314,MATCH($F170,$B$278:$B$314,0)),SUMIFS('Input-Ext Allocators'!D$8:D$63,'Input-Ext Allocators'!$B$8:$B$63,$F170))*$D170</f>
        <v>3175.3781802530066</v>
      </c>
      <c r="H170" s="8">
        <f ca="1">IFERROR(INDEX(H$278:H$314,MATCH($F170,$B$278:$B$314,0))/INDEX($D$278:$D$314,MATCH($F170,$B$278:$B$314,0)),SUMIFS('Input-Ext Allocators'!E$8:E$63,'Input-Ext Allocators'!$B$8:$B$63,$F170))*$D170</f>
        <v>352.54761443594145</v>
      </c>
      <c r="I170" s="8">
        <f ca="1">IFERROR(INDEX(I$278:I$314,MATCH($F170,$B$278:$B$314,0))/INDEX($D$278:$D$314,MATCH($F170,$B$278:$B$314,0)),SUMIFS('Input-Ext Allocators'!F$8:F$63,'Input-Ext Allocators'!$B$8:$B$63,$F170))*$D170</f>
        <v>5.0508254217183586E-2</v>
      </c>
      <c r="J170" s="8">
        <f ca="1">IFERROR(INDEX(J$278:J$314,MATCH($F170,$B$278:$B$314,0))/INDEX($D$278:$D$314,MATCH($F170,$B$278:$B$314,0)),SUMIFS('Input-Ext Allocators'!G$8:G$63,'Input-Ext Allocators'!$B$8:$B$63,$F170))*$D170</f>
        <v>7.5762381325775383E-2</v>
      </c>
      <c r="K170" s="8">
        <f ca="1">IFERROR(INDEX(K$278:K$314,MATCH($F170,$B$278:$B$314,0))/INDEX($D$278:$D$314,MATCH($F170,$B$278:$B$314,0)),SUMIFS('Input-Ext Allocators'!H$8:H$63,'Input-Ext Allocators'!$B$8:$B$63,$F170))*$D170</f>
        <v>1.6162641349498748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298768.56607465603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CUSTOMERS</v>
      </c>
      <c r="G171" s="8">
        <f ca="1">IFERROR(INDEX(G$278:G$314,MATCH($F171,$B$278:$B$314,0))/INDEX($D$278:$D$314,MATCH($F171,$B$278:$B$314,0)),SUMIFS('Input-Ext Allocators'!D$8:D$63,'Input-Ext Allocators'!$B$8:$B$63,$F171))*$D171</f>
        <v>268779.69744093</v>
      </c>
      <c r="H171" s="8">
        <f ca="1">IFERROR(INDEX(H$278:H$314,MATCH($F171,$B$278:$B$314,0))/INDEX($D$278:$D$314,MATCH($F171,$B$278:$B$314,0)),SUMIFS('Input-Ext Allocators'!E$8:E$63,'Input-Ext Allocators'!$B$8:$B$63,$F171))*$D171</f>
        <v>29841.371881589217</v>
      </c>
      <c r="I171" s="8">
        <f ca="1">IFERROR(INDEX(I$278:I$314,MATCH($F171,$B$278:$B$314,0))/INDEX($D$278:$D$314,MATCH($F171,$B$278:$B$314,0)),SUMIFS('Input-Ext Allocators'!F$8:F$63,'Input-Ext Allocators'!$B$8:$B$63,$F171))*$D171</f>
        <v>4.275268177878111</v>
      </c>
      <c r="J171" s="8">
        <f ca="1">IFERROR(INDEX(J$278:J$314,MATCH($F171,$B$278:$B$314,0))/INDEX($D$278:$D$314,MATCH($F171,$B$278:$B$314,0)),SUMIFS('Input-Ext Allocators'!G$8:G$63,'Input-Ext Allocators'!$B$8:$B$63,$F171))*$D171</f>
        <v>6.4129022668171665</v>
      </c>
      <c r="K171" s="8">
        <f ca="1">IFERROR(INDEX(K$278:K$314,MATCH($F171,$B$278:$B$314,0))/INDEX($D$278:$D$314,MATCH($F171,$B$278:$B$314,0)),SUMIFS('Input-Ext Allocators'!H$8:H$63,'Input-Ext Allocators'!$B$8:$B$63,$F171))*$D171</f>
        <v>136.80858169209955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407905.34440411546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366961.88121102599</v>
      </c>
      <c r="H172" s="77">
        <f t="shared" ca="1" si="37"/>
        <v>40742.087545479248</v>
      </c>
      <c r="I172" s="77">
        <f t="shared" ca="1" si="37"/>
        <v>5.8369752930486021</v>
      </c>
      <c r="J172" s="77">
        <f t="shared" ca="1" si="37"/>
        <v>8.7554629395729044</v>
      </c>
      <c r="K172" s="77">
        <f t="shared" ca="1" si="37"/>
        <v>186.78320937755527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1284.483227306918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CUSTOMERS</v>
      </c>
      <c r="G176" s="8">
        <f ca="1">IFERROR(INDEX(G$278:G$314,MATCH($F176,$B$278:$B$314,0))/INDEX($D$278:$D$314,MATCH($F176,$B$278:$B$314,0)),SUMIFS('Input-Ext Allocators'!D$8:D$63,'Input-Ext Allocators'!$B$8:$B$63,$F176))*$D176</f>
        <v>1155.5533359464387</v>
      </c>
      <c r="H176" s="8">
        <f ca="1">IFERROR(INDEX(H$278:H$314,MATCH($F176,$B$278:$B$314,0))/INDEX($D$278:$D$314,MATCH($F176,$B$278:$B$314,0)),SUMIFS('Input-Ext Allocators'!E$8:E$63,'Input-Ext Allocators'!$B$8:$B$63,$F176))*$D176</f>
        <v>128.29576472965223</v>
      </c>
      <c r="I176" s="8">
        <f ca="1">IFERROR(INDEX(I$278:I$314,MATCH($F176,$B$278:$B$314,0))/INDEX($D$278:$D$314,MATCH($F176,$B$278:$B$314,0)),SUMIFS('Input-Ext Allocators'!F$8:F$63,'Input-Ext Allocators'!$B$8:$B$63,$F176))*$D176</f>
        <v>1.8380482052958773E-2</v>
      </c>
      <c r="J176" s="8">
        <f ca="1">IFERROR(INDEX(J$278:J$314,MATCH($F176,$B$278:$B$314,0))/INDEX($D$278:$D$314,MATCH($F176,$B$278:$B$314,0)),SUMIFS('Input-Ext Allocators'!G$8:G$63,'Input-Ext Allocators'!$B$8:$B$63,$F176))*$D176</f>
        <v>2.7570723079438163E-2</v>
      </c>
      <c r="K176" s="8">
        <f ca="1">IFERROR(INDEX(K$278:K$314,MATCH($F176,$B$278:$B$314,0))/INDEX($D$278:$D$314,MATCH($F176,$B$278:$B$314,0)),SUMIFS('Input-Ext Allocators'!H$8:H$63,'Input-Ext Allocators'!$B$8:$B$63,$F176))*$D176</f>
        <v>0.58817542569468073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1284.483227306918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1155.5533359464387</v>
      </c>
      <c r="H179" s="77">
        <f t="shared" ca="1" si="39"/>
        <v>128.29576472965223</v>
      </c>
      <c r="I179" s="77">
        <f t="shared" ca="1" si="39"/>
        <v>1.8380482052958773E-2</v>
      </c>
      <c r="J179" s="77">
        <f t="shared" ca="1" si="39"/>
        <v>2.7570723079438163E-2</v>
      </c>
      <c r="K179" s="77">
        <f t="shared" ca="1" si="39"/>
        <v>0.58817542569468073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5130415.0956293428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4539281.9647996705</v>
      </c>
      <c r="H181" s="8">
        <f t="shared" ca="1" si="40"/>
        <v>581349.88448555686</v>
      </c>
      <c r="I181" s="8">
        <f t="shared" ca="1" si="40"/>
        <v>55.487603503417738</v>
      </c>
      <c r="J181" s="8">
        <f t="shared" ca="1" si="40"/>
        <v>83.231405255126603</v>
      </c>
      <c r="K181" s="8">
        <f t="shared" ca="1" si="40"/>
        <v>9644.5273353550656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1653753.7086277967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INT_OM_Exc_A&amp;G,Gas,Uncoll</v>
      </c>
      <c r="G184" s="8">
        <f ca="1">IFERROR(INDEX(G$278:G$314,MATCH($F184,$B$278:$B$314,0))/INDEX($D$278:$D$314,MATCH($F184,$B$278:$B$314,0)),SUMIFS('Input-Ext Allocators'!D$8:D$63,'Input-Ext Allocators'!$B$8:$B$63,$F184))*$D184</f>
        <v>1487758.3250699975</v>
      </c>
      <c r="H184" s="8">
        <f ca="1">IFERROR(INDEX(H$278:H$314,MATCH($F184,$B$278:$B$314,0))/INDEX($D$278:$D$314,MATCH($F184,$B$278:$B$314,0)),SUMIFS('Input-Ext Allocators'!E$8:E$63,'Input-Ext Allocators'!$B$8:$B$63,$F184))*$D184</f>
        <v>165178.95462733458</v>
      </c>
      <c r="I184" s="8">
        <f ca="1">IFERROR(INDEX(I$278:I$314,MATCH($F184,$B$278:$B$314,0))/INDEX($D$278:$D$314,MATCH($F184,$B$278:$B$314,0)),SUMIFS('Input-Ext Allocators'!F$8:F$63,'Input-Ext Allocators'!$B$8:$B$63,$F184))*$D184</f>
        <v>23.664606680133893</v>
      </c>
      <c r="J184" s="8">
        <f ca="1">IFERROR(INDEX(J$278:J$314,MATCH($F184,$B$278:$B$314,0))/INDEX($D$278:$D$314,MATCH($F184,$B$278:$B$314,0)),SUMIFS('Input-Ext Allocators'!G$8:G$63,'Input-Ext Allocators'!$B$8:$B$63,$F184))*$D184</f>
        <v>35.496910020200836</v>
      </c>
      <c r="K184" s="8">
        <f ca="1">IFERROR(INDEX(K$278:K$314,MATCH($F184,$B$278:$B$314,0))/INDEX($D$278:$D$314,MATCH($F184,$B$278:$B$314,0)),SUMIFS('Input-Ext Allocators'!H$8:H$63,'Input-Ext Allocators'!$B$8:$B$63,$F184))*$D184</f>
        <v>757.26741376428458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170232.59126208993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INT_OM_Exc_A&amp;G,Gas,Uncoll</v>
      </c>
      <c r="G185" s="8">
        <f ca="1">IFERROR(INDEX(G$278:G$314,MATCH($F185,$B$278:$B$314,0))/INDEX($D$278:$D$314,MATCH($F185,$B$278:$B$314,0)),SUMIFS('Input-Ext Allocators'!D$8:D$63,'Input-Ext Allocators'!$B$8:$B$63,$F185))*$D185</f>
        <v>153145.50983444758</v>
      </c>
      <c r="H185" s="8">
        <f ca="1">IFERROR(INDEX(H$278:H$314,MATCH($F185,$B$278:$B$314,0))/INDEX($D$278:$D$314,MATCH($F185,$B$278:$B$314,0)),SUMIFS('Input-Ext Allocators'!E$8:E$63,'Input-Ext Allocators'!$B$8:$B$63,$F185))*$D185</f>
        <v>17003.040610869422</v>
      </c>
      <c r="I185" s="8">
        <f ca="1">IFERROR(INDEX(I$278:I$314,MATCH($F185,$B$278:$B$314,0))/INDEX($D$278:$D$314,MATCH($F185,$B$278:$B$314,0)),SUMIFS('Input-Ext Allocators'!F$8:F$63,'Input-Ext Allocators'!$B$8:$B$63,$F185))*$D185</f>
        <v>2.4359657035629545</v>
      </c>
      <c r="J185" s="8">
        <f ca="1">IFERROR(INDEX(J$278:J$314,MATCH($F185,$B$278:$B$314,0))/INDEX($D$278:$D$314,MATCH($F185,$B$278:$B$314,0)),SUMIFS('Input-Ext Allocators'!G$8:G$63,'Input-Ext Allocators'!$B$8:$B$63,$F185))*$D185</f>
        <v>3.6539485553444315</v>
      </c>
      <c r="K185" s="8">
        <f ca="1">IFERROR(INDEX(K$278:K$314,MATCH($F185,$B$278:$B$314,0))/INDEX($D$278:$D$314,MATCH($F185,$B$278:$B$314,0)),SUMIFS('Input-Ext Allocators'!H$8:H$63,'Input-Ext Allocators'!$B$8:$B$63,$F185))*$D185</f>
        <v>77.950902514014544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1125400.2575139576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INT_OM_Exc_A&amp;G,Gas,Uncoll</v>
      </c>
      <c r="G186" s="8">
        <f ca="1">IFERROR(INDEX(G$278:G$314,MATCH($F186,$B$278:$B$314,0))/INDEX($D$278:$D$314,MATCH($F186,$B$278:$B$314,0)),SUMIFS('Input-Ext Allocators'!D$8:D$63,'Input-Ext Allocators'!$B$8:$B$63,$F186))*$D186</f>
        <v>1012438.305303382</v>
      </c>
      <c r="H186" s="8">
        <f ca="1">IFERROR(INDEX(H$278:H$314,MATCH($F186,$B$278:$B$314,0))/INDEX($D$278:$D$314,MATCH($F186,$B$278:$B$314,0)),SUMIFS('Input-Ext Allocators'!E$8:E$63,'Input-Ext Allocators'!$B$8:$B$63,$F186))*$D186</f>
        <v>112406.36202577771</v>
      </c>
      <c r="I186" s="8">
        <f ca="1">IFERROR(INDEX(I$278:I$314,MATCH($F186,$B$278:$B$314,0))/INDEX($D$278:$D$314,MATCH($F186,$B$278:$B$314,0)),SUMIFS('Input-Ext Allocators'!F$8:F$63,'Input-Ext Allocators'!$B$8:$B$63,$F186))*$D186</f>
        <v>16.104063327475316</v>
      </c>
      <c r="J186" s="8">
        <f ca="1">IFERROR(INDEX(J$278:J$314,MATCH($F186,$B$278:$B$314,0))/INDEX($D$278:$D$314,MATCH($F186,$B$278:$B$314,0)),SUMIFS('Input-Ext Allocators'!G$8:G$63,'Input-Ext Allocators'!$B$8:$B$63,$F186))*$D186</f>
        <v>24.156094991212974</v>
      </c>
      <c r="K186" s="8">
        <f ca="1">IFERROR(INDEX(K$278:K$314,MATCH($F186,$B$278:$B$314,0))/INDEX($D$278:$D$314,MATCH($F186,$B$278:$B$314,0)),SUMIFS('Input-Ext Allocators'!H$8:H$63,'Input-Ext Allocators'!$B$8:$B$63,$F186))*$D186</f>
        <v>515.33002647921012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8555.6587768623194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INT_OM_Exc_A&amp;G,Gas,Uncoll</v>
      </c>
      <c r="G187" s="8">
        <f ca="1">IFERROR(INDEX(G$278:G$314,MATCH($F187,$B$278:$B$314,0))/INDEX($D$278:$D$314,MATCH($F187,$B$278:$B$314,0)),SUMIFS('Input-Ext Allocators'!D$8:D$63,'Input-Ext Allocators'!$B$8:$B$63,$F187))*$D187</f>
        <v>7696.8852770082667</v>
      </c>
      <c r="H187" s="8">
        <f ca="1">IFERROR(INDEX(H$278:H$314,MATCH($F187,$B$278:$B$314,0))/INDEX($D$278:$D$314,MATCH($F187,$B$278:$B$314,0)),SUMIFS('Input-Ext Allocators'!E$8:E$63,'Input-Ext Allocators'!$B$8:$B$63,$F187))*$D187</f>
        <v>854.54972257199881</v>
      </c>
      <c r="I187" s="8">
        <f ca="1">IFERROR(INDEX(I$278:I$314,MATCH($F187,$B$278:$B$314,0))/INDEX($D$278:$D$314,MATCH($F187,$B$278:$B$314,0)),SUMIFS('Input-Ext Allocators'!F$8:F$63,'Input-Ext Allocators'!$B$8:$B$63,$F187))*$D187</f>
        <v>0.12242832701604568</v>
      </c>
      <c r="J187" s="8">
        <f ca="1">IFERROR(INDEX(J$278:J$314,MATCH($F187,$B$278:$B$314,0))/INDEX($D$278:$D$314,MATCH($F187,$B$278:$B$314,0)),SUMIFS('Input-Ext Allocators'!G$8:G$63,'Input-Ext Allocators'!$B$8:$B$63,$F187))*$D187</f>
        <v>0.1836424905240685</v>
      </c>
      <c r="K187" s="8">
        <f ca="1">IFERROR(INDEX(K$278:K$314,MATCH($F187,$B$278:$B$314,0))/INDEX($D$278:$D$314,MATCH($F187,$B$278:$B$314,0)),SUMIFS('Input-Ext Allocators'!H$8:H$63,'Input-Ext Allocators'!$B$8:$B$63,$F187))*$D187</f>
        <v>3.9177064645134618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259150.06102435378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INT_LABOR</v>
      </c>
      <c r="G188" s="8">
        <f ca="1">IFERROR(INDEX(G$278:G$314,MATCH($F188,$B$278:$B$314,0))/INDEX($D$278:$D$314,MATCH($F188,$B$278:$B$314,0)),SUMIFS('Input-Ext Allocators'!D$8:D$63,'Input-Ext Allocators'!$B$8:$B$63,$F188))*$D188</f>
        <v>233137.89636262876</v>
      </c>
      <c r="H188" s="8">
        <f ca="1">IFERROR(INDEX(H$278:H$314,MATCH($F188,$B$278:$B$314,0))/INDEX($D$278:$D$314,MATCH($F188,$B$278:$B$314,0)),SUMIFS('Input-Ext Allocators'!E$8:E$63,'Input-Ext Allocators'!$B$8:$B$63,$F188))*$D188</f>
        <v>25884.226864187134</v>
      </c>
      <c r="I188" s="8">
        <f ca="1">IFERROR(INDEX(I$278:I$314,MATCH($F188,$B$278:$B$314,0))/INDEX($D$278:$D$314,MATCH($F188,$B$278:$B$314,0)),SUMIFS('Input-Ext Allocators'!F$8:F$63,'Input-Ext Allocators'!$B$8:$B$63,$F188))*$D188</f>
        <v>3.7083419576199335</v>
      </c>
      <c r="J188" s="8">
        <f ca="1">IFERROR(INDEX(J$278:J$314,MATCH($F188,$B$278:$B$314,0))/INDEX($D$278:$D$314,MATCH($F188,$B$278:$B$314,0)),SUMIFS('Input-Ext Allocators'!G$8:G$63,'Input-Ext Allocators'!$B$8:$B$63,$F188))*$D188</f>
        <v>5.5625129364298989</v>
      </c>
      <c r="K188" s="8">
        <f ca="1">IFERROR(INDEX(K$278:K$314,MATCH($F188,$B$278:$B$314,0))/INDEX($D$278:$D$314,MATCH($F188,$B$278:$B$314,0)),SUMIFS('Input-Ext Allocators'!H$8:H$63,'Input-Ext Allocators'!$B$8:$B$63,$F188))*$D188</f>
        <v>118.66694264383787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943772.13139682647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INT_LABOR</v>
      </c>
      <c r="G189" s="8">
        <f ca="1">IFERROR(INDEX(G$278:G$314,MATCH($F189,$B$278:$B$314,0))/INDEX($D$278:$D$314,MATCH($F189,$B$278:$B$314,0)),SUMIFS('Input-Ext Allocators'!D$8:D$63,'Input-Ext Allocators'!$B$8:$B$63,$F189))*$D189</f>
        <v>849041.08642618929</v>
      </c>
      <c r="H189" s="8">
        <f ca="1">IFERROR(INDEX(H$278:H$314,MATCH($F189,$B$278:$B$314,0))/INDEX($D$278:$D$314,MATCH($F189,$B$278:$B$314,0)),SUMIFS('Input-Ext Allocators'!E$8:E$63,'Input-Ext Allocators'!$B$8:$B$63,$F189))*$D189</f>
        <v>94265.121376441326</v>
      </c>
      <c r="I189" s="8">
        <f ca="1">IFERROR(INDEX(I$278:I$314,MATCH($F189,$B$278:$B$314,0))/INDEX($D$278:$D$314,MATCH($F189,$B$278:$B$314,0)),SUMIFS('Input-Ext Allocators'!F$8:F$63,'Input-Ext Allocators'!$B$8:$B$63,$F189))*$D189</f>
        <v>13.50503171582254</v>
      </c>
      <c r="J189" s="8">
        <f ca="1">IFERROR(INDEX(J$278:J$314,MATCH($F189,$B$278:$B$314,0))/INDEX($D$278:$D$314,MATCH($F189,$B$278:$B$314,0)),SUMIFS('Input-Ext Allocators'!G$8:G$63,'Input-Ext Allocators'!$B$8:$B$63,$F189))*$D189</f>
        <v>20.257547573733806</v>
      </c>
      <c r="K189" s="8">
        <f ca="1">IFERROR(INDEX(K$278:K$314,MATCH($F189,$B$278:$B$314,0))/INDEX($D$278:$D$314,MATCH($F189,$B$278:$B$314,0)),SUMIFS('Input-Ext Allocators'!H$8:H$63,'Input-Ext Allocators'!$B$8:$B$63,$F189))*$D189</f>
        <v>432.16101490632127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241785.62698012605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INT_OM_Exc_A&amp;G,Gas,Uncoll</v>
      </c>
      <c r="G190" s="8">
        <f ca="1">IFERROR(INDEX(G$278:G$314,MATCH($F190,$B$278:$B$314,0))/INDEX($D$278:$D$314,MATCH($F190,$B$278:$B$314,0)),SUMIFS('Input-Ext Allocators'!D$8:D$63,'Input-Ext Allocators'!$B$8:$B$63,$F190))*$D190</f>
        <v>217516.41586365859</v>
      </c>
      <c r="H190" s="8">
        <f ca="1">IFERROR(INDEX(H$278:H$314,MATCH($F190,$B$278:$B$314,0))/INDEX($D$278:$D$314,MATCH($F190,$B$278:$B$314,0)),SUMIFS('Input-Ext Allocators'!E$8:E$63,'Input-Ext Allocators'!$B$8:$B$63,$F190))*$D190</f>
        <v>24149.84583262424</v>
      </c>
      <c r="I190" s="8">
        <f ca="1">IFERROR(INDEX(I$278:I$314,MATCH($F190,$B$278:$B$314,0))/INDEX($D$278:$D$314,MATCH($F190,$B$278:$B$314,0)),SUMIFS('Input-Ext Allocators'!F$8:F$63,'Input-Ext Allocators'!$B$8:$B$63,$F190))*$D190</f>
        <v>3.4598632998029002</v>
      </c>
      <c r="J190" s="8">
        <f ca="1">IFERROR(INDEX(J$278:J$314,MATCH($F190,$B$278:$B$314,0))/INDEX($D$278:$D$314,MATCH($F190,$B$278:$B$314,0)),SUMIFS('Input-Ext Allocators'!G$8:G$63,'Input-Ext Allocators'!$B$8:$B$63,$F190))*$D190</f>
        <v>5.1897949497043498</v>
      </c>
      <c r="K190" s="8">
        <f ca="1">IFERROR(INDEX(K$278:K$314,MATCH($F190,$B$278:$B$314,0))/INDEX($D$278:$D$314,MATCH($F190,$B$278:$B$314,0)),SUMIFS('Input-Ext Allocators'!H$8:H$63,'Input-Ext Allocators'!$B$8:$B$63,$F190))*$D190</f>
        <v>110.71562559369281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1437.3717916633195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INT_OM_Exc_A&amp;G,Gas,Uncoll</v>
      </c>
      <c r="G191" s="8">
        <f ca="1">IFERROR(INDEX(G$278:G$314,MATCH($F191,$B$278:$B$314,0))/INDEX($D$278:$D$314,MATCH($F191,$B$278:$B$314,0)),SUMIFS('Input-Ext Allocators'!D$8:D$63,'Input-Ext Allocators'!$B$8:$B$63,$F191))*$D191</f>
        <v>1293.0957240557132</v>
      </c>
      <c r="H191" s="8">
        <f ca="1">IFERROR(INDEX(H$278:H$314,MATCH($F191,$B$278:$B$314,0))/INDEX($D$278:$D$314,MATCH($F191,$B$278:$B$314,0)),SUMIFS('Input-Ext Allocators'!E$8:E$63,'Input-Ext Allocators'!$B$8:$B$63,$F191))*$D191</f>
        <v>143.56646259905801</v>
      </c>
      <c r="I191" s="8">
        <f ca="1">IFERROR(INDEX(I$278:I$314,MATCH($F191,$B$278:$B$314,0))/INDEX($D$278:$D$314,MATCH($F191,$B$278:$B$314,0)),SUMIFS('Input-Ext Allocators'!F$8:F$63,'Input-Ext Allocators'!$B$8:$B$63,$F191))*$D191</f>
        <v>2.0568261117343556E-2</v>
      </c>
      <c r="J191" s="8">
        <f ca="1">IFERROR(INDEX(J$278:J$314,MATCH($F191,$B$278:$B$314,0))/INDEX($D$278:$D$314,MATCH($F191,$B$278:$B$314,0)),SUMIFS('Input-Ext Allocators'!G$8:G$63,'Input-Ext Allocators'!$B$8:$B$63,$F191))*$D191</f>
        <v>3.085239167601533E-2</v>
      </c>
      <c r="K191" s="8">
        <f ca="1">IFERROR(INDEX(K$278:K$314,MATCH($F191,$B$278:$B$314,0))/INDEX($D$278:$D$314,MATCH($F191,$B$278:$B$314,0)),SUMIFS('Input-Ext Allocators'!H$8:H$63,'Input-Ext Allocators'!$B$8:$B$63,$F191))*$D191</f>
        <v>0.65818435575499379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-21310.650842943149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INT_OM_Exc_A&amp;G,Gas,Uncoll</v>
      </c>
      <c r="G192" s="8">
        <f ca="1">IFERROR(INDEX(G$278:G$314,MATCH($F192,$B$278:$B$314,0))/INDEX($D$278:$D$314,MATCH($F192,$B$278:$B$314,0)),SUMIFS('Input-Ext Allocators'!D$8:D$63,'Input-Ext Allocators'!$B$8:$B$63,$F192))*$D192</f>
        <v>-19171.596132386581</v>
      </c>
      <c r="H192" s="8">
        <f ca="1">IFERROR(INDEX(H$278:H$314,MATCH($F192,$B$278:$B$314,0))/INDEX($D$278:$D$314,MATCH($F192,$B$278:$B$314,0)),SUMIFS('Input-Ext Allocators'!E$8:E$63,'Input-Ext Allocators'!$B$8:$B$63,$F192))*$D192</f>
        <v>-2128.5340194860437</v>
      </c>
      <c r="I192" s="8">
        <f ca="1">IFERROR(INDEX(I$278:I$314,MATCH($F192,$B$278:$B$314,0))/INDEX($D$278:$D$314,MATCH($F192,$B$278:$B$314,0)),SUMIFS('Input-Ext Allocators'!F$8:F$63,'Input-Ext Allocators'!$B$8:$B$63,$F192))*$D192</f>
        <v>-0.30494756726161082</v>
      </c>
      <c r="J192" s="8">
        <f ca="1">IFERROR(INDEX(J$278:J$314,MATCH($F192,$B$278:$B$314,0))/INDEX($D$278:$D$314,MATCH($F192,$B$278:$B$314,0)),SUMIFS('Input-Ext Allocators'!G$8:G$63,'Input-Ext Allocators'!$B$8:$B$63,$F192))*$D192</f>
        <v>-0.45742135089241626</v>
      </c>
      <c r="K192" s="8">
        <f ca="1">IFERROR(INDEX(K$278:K$314,MATCH($F192,$B$278:$B$314,0))/INDEX($D$278:$D$314,MATCH($F192,$B$278:$B$314,0)),SUMIFS('Input-Ext Allocators'!H$8:H$63,'Input-Ext Allocators'!$B$8:$B$63,$F192))*$D192</f>
        <v>-9.7583221523715462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112883.02467169089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INT_OM_Exc_A&amp;G,Gas,Uncoll</v>
      </c>
      <c r="G193" s="8">
        <f ca="1">IFERROR(INDEX(G$278:G$314,MATCH($F193,$B$278:$B$314,0))/INDEX($D$278:$D$314,MATCH($F193,$B$278:$B$314,0)),SUMIFS('Input-Ext Allocators'!D$8:D$63,'Input-Ext Allocators'!$B$8:$B$63,$F193))*$D193</f>
        <v>101552.40096407135</v>
      </c>
      <c r="H193" s="8">
        <f ca="1">IFERROR(INDEX(H$278:H$314,MATCH($F193,$B$278:$B$314,0))/INDEX($D$278:$D$314,MATCH($F193,$B$278:$B$314,0)),SUMIFS('Input-Ext Allocators'!E$8:E$63,'Input-Ext Allocators'!$B$8:$B$63,$F193))*$D193</f>
        <v>11274.895356644713</v>
      </c>
      <c r="I193" s="8">
        <f ca="1">IFERROR(INDEX(I$278:I$314,MATCH($F193,$B$278:$B$314,0))/INDEX($D$278:$D$314,MATCH($F193,$B$278:$B$314,0)),SUMIFS('Input-Ext Allocators'!F$8:F$63,'Input-Ext Allocators'!$B$8:$B$63,$F193))*$D193</f>
        <v>1.6153145210092712</v>
      </c>
      <c r="J193" s="8">
        <f ca="1">IFERROR(INDEX(J$278:J$314,MATCH($F193,$B$278:$B$314,0))/INDEX($D$278:$D$314,MATCH($F193,$B$278:$B$314,0)),SUMIFS('Input-Ext Allocators'!G$8:G$63,'Input-Ext Allocators'!$B$8:$B$63,$F193))*$D193</f>
        <v>2.4229717815139065</v>
      </c>
      <c r="K193" s="8">
        <f ca="1">IFERROR(INDEX(K$278:K$314,MATCH($F193,$B$278:$B$314,0))/INDEX($D$278:$D$314,MATCH($F193,$B$278:$B$314,0)),SUMIFS('Input-Ext Allocators'!H$8:H$63,'Input-Ext Allocators'!$B$8:$B$63,$F193))*$D193</f>
        <v>51.690064672296678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109383.8256227977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INT_OM_Exc_A&amp;G,Gas,Uncoll</v>
      </c>
      <c r="G194" s="8">
        <f ca="1">IFERROR(INDEX(G$278:G$314,MATCH($F194,$B$278:$B$314,0))/INDEX($D$278:$D$314,MATCH($F194,$B$278:$B$314,0)),SUMIFS('Input-Ext Allocators'!D$8:D$63,'Input-Ext Allocators'!$B$8:$B$63,$F194))*$D194</f>
        <v>98404.433713018283</v>
      </c>
      <c r="H194" s="8">
        <f ca="1">IFERROR(INDEX(H$278:H$314,MATCH($F194,$B$278:$B$314,0))/INDEX($D$278:$D$314,MATCH($F194,$B$278:$B$314,0)),SUMIFS('Input-Ext Allocators'!E$8:E$63,'Input-Ext Allocators'!$B$8:$B$63,$F194))*$D194</f>
        <v>10925.391051430648</v>
      </c>
      <c r="I194" s="8">
        <f ca="1">IFERROR(INDEX(I$278:I$314,MATCH($F194,$B$278:$B$314,0))/INDEX($D$278:$D$314,MATCH($F194,$B$278:$B$314,0)),SUMIFS('Input-Ext Allocators'!F$8:F$63,'Input-Ext Allocators'!$B$8:$B$63,$F194))*$D194</f>
        <v>1.5652422709786029</v>
      </c>
      <c r="J194" s="8">
        <f ca="1">IFERROR(INDEX(J$278:J$314,MATCH($F194,$B$278:$B$314,0))/INDEX($D$278:$D$314,MATCH($F194,$B$278:$B$314,0)),SUMIFS('Input-Ext Allocators'!G$8:G$63,'Input-Ext Allocators'!$B$8:$B$63,$F194))*$D194</f>
        <v>2.347863406467904</v>
      </c>
      <c r="K194" s="8">
        <f ca="1">IFERROR(INDEX(K$278:K$314,MATCH($F194,$B$278:$B$314,0))/INDEX($D$278:$D$314,MATCH($F194,$B$278:$B$314,0)),SUMIFS('Input-Ext Allocators'!H$8:H$63,'Input-Ext Allocators'!$B$8:$B$63,$F194))*$D194</f>
        <v>50.087752671315293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4605043.6068252223</v>
      </c>
      <c r="E195" s="8">
        <f t="shared" ca="1" si="42"/>
        <v>0</v>
      </c>
      <c r="G195" s="77">
        <f t="shared" ref="G195:K195" ca="1" si="43">SUBTOTAL(9,G184:G194)</f>
        <v>4142812.758406071</v>
      </c>
      <c r="H195" s="77">
        <f t="shared" ca="1" si="43"/>
        <v>459957.41991099477</v>
      </c>
      <c r="I195" s="77">
        <f t="shared" ca="1" si="43"/>
        <v>65.896478497277172</v>
      </c>
      <c r="J195" s="77">
        <f t="shared" ca="1" si="43"/>
        <v>98.844717745915787</v>
      </c>
      <c r="K195" s="77">
        <f t="shared" ca="1" si="43"/>
        <v>2108.6873119128695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9735458.7024545651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8682094.7232057434</v>
      </c>
      <c r="H197" s="79">
        <f t="shared" ca="1" si="44"/>
        <v>1041307.3043965517</v>
      </c>
      <c r="I197" s="79">
        <f t="shared" ca="1" si="44"/>
        <v>121.38408200069495</v>
      </c>
      <c r="J197" s="79">
        <f t="shared" ca="1" si="44"/>
        <v>182.07612300104236</v>
      </c>
      <c r="K197" s="79">
        <f t="shared" ca="1" si="44"/>
        <v>11753.214647267938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0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-</v>
      </c>
      <c r="G203" s="8">
        <f ca="1">IFERROR(INDEX(G$278:G$314,MATCH($F203,$B$278:$B$314,0))/INDEX($D$278:$D$314,MATCH($F203,$B$278:$B$314,0)),SUMIFS('Input-Ext Allocators'!D$8:D$63,'Input-Ext Allocators'!$B$8:$B$63,$F203))*$D203</f>
        <v>0</v>
      </c>
      <c r="H203" s="8">
        <f ca="1">IFERROR(INDEX(H$278:H$314,MATCH($F203,$B$278:$B$314,0))/INDEX($D$278:$D$314,MATCH($F203,$B$278:$B$314,0)),SUMIFS('Input-Ext Allocators'!E$8:E$63,'Input-Ext Allocators'!$B$8:$B$63,$F203))*$D203</f>
        <v>0</v>
      </c>
      <c r="I203" s="8">
        <f ca="1">IFERROR(INDEX(I$278:I$314,MATCH($F203,$B$278:$B$314,0))/INDEX($D$278:$D$314,MATCH($F203,$B$278:$B$314,0)),SUMIFS('Input-Ext Allocators'!F$8:F$63,'Input-Ext Allocators'!$B$8:$B$63,$F203))*$D203</f>
        <v>0</v>
      </c>
      <c r="J203" s="8">
        <f ca="1">IFERROR(INDEX(J$278:J$314,MATCH($F203,$B$278:$B$314,0))/INDEX($D$278:$D$314,MATCH($F203,$B$278:$B$314,0)),SUMIFS('Input-Ext Allocators'!G$8:G$63,'Input-Ext Allocators'!$B$8:$B$63,$F203))*$D203</f>
        <v>0</v>
      </c>
      <c r="K203" s="8">
        <f ca="1">IFERROR(INDEX(K$278:K$314,MATCH($F203,$B$278:$B$314,0))/INDEX($D$278:$D$314,MATCH($F203,$B$278:$B$314,0)),SUMIFS('Input-Ext Allocators'!H$8:H$63,'Input-Ext Allocators'!$B$8:$B$63,$F203))*$D203</f>
        <v>0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0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8">
        <f ca="1">IFERROR(INDEX(G$278:G$314,MATCH($F204,$B$278:$B$314,0))/INDEX($D$278:$D$314,MATCH($F204,$B$278:$B$314,0)),SUMIFS('Input-Ext Allocators'!D$8:D$63,'Input-Ext Allocators'!$B$8:$B$63,$F204))*$D204</f>
        <v>0</v>
      </c>
      <c r="H204" s="8">
        <f ca="1">IFERROR(INDEX(H$278:H$314,MATCH($F204,$B$278:$B$314,0))/INDEX($D$278:$D$314,MATCH($F204,$B$278:$B$314,0)),SUMIFS('Input-Ext Allocators'!E$8:E$63,'Input-Ext Allocators'!$B$8:$B$63,$F204))*$D204</f>
        <v>0</v>
      </c>
      <c r="I204" s="8">
        <f ca="1">IFERROR(INDEX(I$278:I$314,MATCH($F204,$B$278:$B$314,0))/INDEX($D$278:$D$314,MATCH($F204,$B$278:$B$314,0)),SUMIFS('Input-Ext Allocators'!F$8:F$63,'Input-Ext Allocators'!$B$8:$B$63,$F204))*$D204</f>
        <v>0</v>
      </c>
      <c r="J204" s="8">
        <f ca="1">IFERROR(INDEX(J$278:J$314,MATCH($F204,$B$278:$B$314,0))/INDEX($D$278:$D$314,MATCH($F204,$B$278:$B$314,0)),SUMIFS('Input-Ext Allocators'!G$8:G$63,'Input-Ext Allocators'!$B$8:$B$63,$F204))*$D204</f>
        <v>0</v>
      </c>
      <c r="K204" s="8">
        <f ca="1">IFERROR(INDEX(K$278:K$314,MATCH($F204,$B$278:$B$314,0))/INDEX($D$278:$D$314,MATCH($F204,$B$278:$B$314,0)),SUMIFS('Input-Ext Allocators'!H$8:H$63,'Input-Ext Allocators'!$B$8:$B$63,$F204))*$D204</f>
        <v>0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0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8">
        <f ca="1">IFERROR(INDEX(G$278:G$314,MATCH($F205,$B$278:$B$314,0))/INDEX($D$278:$D$314,MATCH($F205,$B$278:$B$314,0)),SUMIFS('Input-Ext Allocators'!D$8:D$63,'Input-Ext Allocators'!$B$8:$B$63,$F205))*$D205</f>
        <v>0</v>
      </c>
      <c r="H205" s="8">
        <f ca="1">IFERROR(INDEX(H$278:H$314,MATCH($F205,$B$278:$B$314,0))/INDEX($D$278:$D$314,MATCH($F205,$B$278:$B$314,0)),SUMIFS('Input-Ext Allocators'!E$8:E$63,'Input-Ext Allocators'!$B$8:$B$63,$F205))*$D205</f>
        <v>0</v>
      </c>
      <c r="I205" s="8">
        <f ca="1">IFERROR(INDEX(I$278:I$314,MATCH($F205,$B$278:$B$314,0))/INDEX($D$278:$D$314,MATCH($F205,$B$278:$B$314,0)),SUMIFS('Input-Ext Allocators'!F$8:F$63,'Input-Ext Allocators'!$B$8:$B$63,$F205))*$D205</f>
        <v>0</v>
      </c>
      <c r="J205" s="8">
        <f ca="1">IFERROR(INDEX(J$278:J$314,MATCH($F205,$B$278:$B$314,0))/INDEX($D$278:$D$314,MATCH($F205,$B$278:$B$314,0)),SUMIFS('Input-Ext Allocators'!G$8:G$63,'Input-Ext Allocators'!$B$8:$B$63,$F205))*$D205</f>
        <v>0</v>
      </c>
      <c r="K205" s="8">
        <f ca="1">IFERROR(INDEX(K$278:K$314,MATCH($F205,$B$278:$B$314,0))/INDEX($D$278:$D$314,MATCH($F205,$B$278:$B$314,0)),SUMIFS('Input-Ext Allocators'!H$8:H$63,'Input-Ext Allocators'!$B$8:$B$63,$F205))*$D205</f>
        <v>0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0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0</v>
      </c>
      <c r="H206" s="77">
        <f t="shared" ca="1" si="46"/>
        <v>0</v>
      </c>
      <c r="I206" s="77">
        <f t="shared" ca="1" si="46"/>
        <v>0</v>
      </c>
      <c r="J206" s="77">
        <f t="shared" ca="1" si="46"/>
        <v>0</v>
      </c>
      <c r="K206" s="77">
        <f t="shared" ca="1" si="46"/>
        <v>0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0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-</v>
      </c>
      <c r="G211" s="8">
        <f ca="1">IFERROR(INDEX(G$278:G$314,MATCH($F211,$B$278:$B$314,0))/INDEX($D$278:$D$314,MATCH($F211,$B$278:$B$314,0)),SUMIFS('Input-Ext Allocators'!D$8:D$63,'Input-Ext Allocators'!$B$8:$B$63,$F211))*$D211</f>
        <v>0</v>
      </c>
      <c r="H211" s="8">
        <f ca="1">IFERROR(INDEX(H$278:H$314,MATCH($F211,$B$278:$B$314,0))/INDEX($D$278:$D$314,MATCH($F211,$B$278:$B$314,0)),SUMIFS('Input-Ext Allocators'!E$8:E$63,'Input-Ext Allocators'!$B$8:$B$63,$F211))*$D211</f>
        <v>0</v>
      </c>
      <c r="I211" s="8">
        <f ca="1">IFERROR(INDEX(I$278:I$314,MATCH($F211,$B$278:$B$314,0))/INDEX($D$278:$D$314,MATCH($F211,$B$278:$B$314,0)),SUMIFS('Input-Ext Allocators'!F$8:F$63,'Input-Ext Allocators'!$B$8:$B$63,$F211))*$D211</f>
        <v>0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0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0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-</v>
      </c>
      <c r="G212" s="8">
        <f ca="1">IFERROR(INDEX(G$278:G$314,MATCH($F212,$B$278:$B$314,0))/INDEX($D$278:$D$314,MATCH($F212,$B$278:$B$314,0)),SUMIFS('Input-Ext Allocators'!D$8:D$63,'Input-Ext Allocators'!$B$8:$B$63,$F212))*$D212</f>
        <v>0</v>
      </c>
      <c r="H212" s="8">
        <f ca="1">IFERROR(INDEX(H$278:H$314,MATCH($F212,$B$278:$B$314,0))/INDEX($D$278:$D$314,MATCH($F212,$B$278:$B$314,0)),SUMIFS('Input-Ext Allocators'!E$8:E$63,'Input-Ext Allocators'!$B$8:$B$63,$F212))*$D212</f>
        <v>0</v>
      </c>
      <c r="I212" s="8">
        <f ca="1">IFERROR(INDEX(I$278:I$314,MATCH($F212,$B$278:$B$314,0))/INDEX($D$278:$D$314,MATCH($F212,$B$278:$B$314,0)),SUMIFS('Input-Ext Allocators'!F$8:F$63,'Input-Ext Allocators'!$B$8:$B$63,$F212))*$D212</f>
        <v>0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0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0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0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0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-</v>
      </c>
      <c r="G215" s="8">
        <f ca="1">IFERROR(INDEX(G$278:G$314,MATCH($F215,$B$278:$B$314,0))/INDEX($D$278:$D$314,MATCH($F215,$B$278:$B$314,0)),SUMIFS('Input-Ext Allocators'!D$8:D$63,'Input-Ext Allocators'!$B$8:$B$63,$F215))*$D215</f>
        <v>0</v>
      </c>
      <c r="H215" s="8">
        <f ca="1">IFERROR(INDEX(H$278:H$314,MATCH($F215,$B$278:$B$314,0))/INDEX($D$278:$D$314,MATCH($F215,$B$278:$B$314,0)),SUMIFS('Input-Ext Allocators'!E$8:E$63,'Input-Ext Allocators'!$B$8:$B$63,$F215))*$D215</f>
        <v>0</v>
      </c>
      <c r="I215" s="8">
        <f ca="1">IFERROR(INDEX(I$278:I$314,MATCH($F215,$B$278:$B$314,0))/INDEX($D$278:$D$314,MATCH($F215,$B$278:$B$314,0)),SUMIFS('Input-Ext Allocators'!F$8:F$63,'Input-Ext Allocators'!$B$8:$B$63,$F215))*$D215</f>
        <v>0</v>
      </c>
      <c r="J215" s="8">
        <f ca="1">IFERROR(INDEX(J$278:J$314,MATCH($F215,$B$278:$B$314,0))/INDEX($D$278:$D$314,MATCH($F215,$B$278:$B$314,0)),SUMIFS('Input-Ext Allocators'!G$8:G$63,'Input-Ext Allocators'!$B$8:$B$63,$F215))*$D215</f>
        <v>0</v>
      </c>
      <c r="K215" s="8">
        <f ca="1">IFERROR(INDEX(K$278:K$314,MATCH($F215,$B$278:$B$314,0))/INDEX($D$278:$D$314,MATCH($F215,$B$278:$B$314,0)),SUMIFS('Input-Ext Allocators'!H$8:H$63,'Input-Ext Allocators'!$B$8:$B$63,$F215))*$D215</f>
        <v>0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0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-</v>
      </c>
      <c r="G216" s="8">
        <f ca="1">IFERROR(INDEX(G$278:G$314,MATCH($F216,$B$278:$B$314,0))/INDEX($D$278:$D$314,MATCH($F216,$B$278:$B$314,0)),SUMIFS('Input-Ext Allocators'!D$8:D$63,'Input-Ext Allocators'!$B$8:$B$63,$F216))*$D216</f>
        <v>0</v>
      </c>
      <c r="H216" s="8">
        <f ca="1">IFERROR(INDEX(H$278:H$314,MATCH($F216,$B$278:$B$314,0))/INDEX($D$278:$D$314,MATCH($F216,$B$278:$B$314,0)),SUMIFS('Input-Ext Allocators'!E$8:E$63,'Input-Ext Allocators'!$B$8:$B$63,$F216))*$D216</f>
        <v>0</v>
      </c>
      <c r="I216" s="8">
        <f ca="1">IFERROR(INDEX(I$278:I$314,MATCH($F216,$B$278:$B$314,0))/INDEX($D$278:$D$314,MATCH($F216,$B$278:$B$314,0)),SUMIFS('Input-Ext Allocators'!F$8:F$63,'Input-Ext Allocators'!$B$8:$B$63,$F216))*$D216</f>
        <v>0</v>
      </c>
      <c r="J216" s="8">
        <f ca="1">IFERROR(INDEX(J$278:J$314,MATCH($F216,$B$278:$B$314,0))/INDEX($D$278:$D$314,MATCH($F216,$B$278:$B$314,0)),SUMIFS('Input-Ext Allocators'!G$8:G$63,'Input-Ext Allocators'!$B$8:$B$63,$F216))*$D216</f>
        <v>0</v>
      </c>
      <c r="K216" s="8">
        <f ca="1">IFERROR(INDEX(K$278:K$314,MATCH($F216,$B$278:$B$314,0))/INDEX($D$278:$D$314,MATCH($F216,$B$278:$B$314,0)),SUMIFS('Input-Ext Allocators'!H$8:H$63,'Input-Ext Allocators'!$B$8:$B$63,$F216))*$D216</f>
        <v>0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0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8">
        <f ca="1">IFERROR(INDEX(G$278:G$314,MATCH($F217,$B$278:$B$314,0))/INDEX($D$278:$D$314,MATCH($F217,$B$278:$B$314,0)),SUMIFS('Input-Ext Allocators'!D$8:D$63,'Input-Ext Allocators'!$B$8:$B$63,$F217))*$D217</f>
        <v>0</v>
      </c>
      <c r="H217" s="8">
        <f ca="1">IFERROR(INDEX(H$278:H$314,MATCH($F217,$B$278:$B$314,0))/INDEX($D$278:$D$314,MATCH($F217,$B$278:$B$314,0)),SUMIFS('Input-Ext Allocators'!E$8:E$63,'Input-Ext Allocators'!$B$8:$B$63,$F217))*$D217</f>
        <v>0</v>
      </c>
      <c r="I217" s="8">
        <f ca="1">IFERROR(INDEX(I$278:I$314,MATCH($F217,$B$278:$B$314,0))/INDEX($D$278:$D$314,MATCH($F217,$B$278:$B$314,0)),SUMIFS('Input-Ext Allocators'!F$8:F$63,'Input-Ext Allocators'!$B$8:$B$63,$F217))*$D217</f>
        <v>0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0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0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8">
        <f ca="1">IFERROR(INDEX(G$278:G$314,MATCH($F218,$B$278:$B$314,0))/INDEX($D$278:$D$314,MATCH($F218,$B$278:$B$314,0)),SUMIFS('Input-Ext Allocators'!D$8:D$63,'Input-Ext Allocators'!$B$8:$B$63,$F218))*$D218</f>
        <v>0</v>
      </c>
      <c r="H218" s="8">
        <f ca="1">IFERROR(INDEX(H$278:H$314,MATCH($F218,$B$278:$B$314,0))/INDEX($D$278:$D$314,MATCH($F218,$B$278:$B$314,0)),SUMIFS('Input-Ext Allocators'!E$8:E$63,'Input-Ext Allocators'!$B$8:$B$63,$F218))*$D218</f>
        <v>0</v>
      </c>
      <c r="I218" s="8">
        <f ca="1">IFERROR(INDEX(I$278:I$314,MATCH($F218,$B$278:$B$314,0))/INDEX($D$278:$D$314,MATCH($F218,$B$278:$B$314,0)),SUMIFS('Input-Ext Allocators'!F$8:F$63,'Input-Ext Allocators'!$B$8:$B$63,$F218))*$D218</f>
        <v>0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0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0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-</v>
      </c>
      <c r="G220" s="8">
        <f ca="1">IFERROR(INDEX(G$278:G$314,MATCH($F220,$B$278:$B$314,0))/INDEX($D$278:$D$314,MATCH($F220,$B$278:$B$314,0)),SUMIFS('Input-Ext Allocators'!D$8:D$63,'Input-Ext Allocators'!$B$8:$B$63,$F220))*$D220</f>
        <v>0</v>
      </c>
      <c r="H220" s="8">
        <f ca="1">IFERROR(INDEX(H$278:H$314,MATCH($F220,$B$278:$B$314,0))/INDEX($D$278:$D$314,MATCH($F220,$B$278:$B$314,0)),SUMIFS('Input-Ext Allocators'!E$8:E$63,'Input-Ext Allocators'!$B$8:$B$63,$F220))*$D220</f>
        <v>0</v>
      </c>
      <c r="I220" s="8">
        <f ca="1">IFERROR(INDEX(I$278:I$314,MATCH($F220,$B$278:$B$314,0))/INDEX($D$278:$D$314,MATCH($F220,$B$278:$B$314,0)),SUMIFS('Input-Ext Allocators'!F$8:F$63,'Input-Ext Allocators'!$B$8:$B$63,$F220))*$D220</f>
        <v>0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0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0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0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0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8">
        <f ca="1">IFERROR(INDEX(G$278:G$314,MATCH($F222,$B$278:$B$314,0))/INDEX($D$278:$D$314,MATCH($F222,$B$278:$B$314,0)),SUMIFS('Input-Ext Allocators'!D$8:D$63,'Input-Ext Allocators'!$B$8:$B$63,$F222))*$D222</f>
        <v>0</v>
      </c>
      <c r="H222" s="8">
        <f ca="1">IFERROR(INDEX(H$278:H$314,MATCH($F222,$B$278:$B$314,0))/INDEX($D$278:$D$314,MATCH($F222,$B$278:$B$314,0)),SUMIFS('Input-Ext Allocators'!E$8:E$63,'Input-Ext Allocators'!$B$8:$B$63,$F222))*$D222</f>
        <v>0</v>
      </c>
      <c r="I222" s="8">
        <f ca="1">IFERROR(INDEX(I$278:I$314,MATCH($F222,$B$278:$B$314,0))/INDEX($D$278:$D$314,MATCH($F222,$B$278:$B$314,0)),SUMIFS('Input-Ext Allocators'!F$8:F$63,'Input-Ext Allocators'!$B$8:$B$63,$F222))*$D222</f>
        <v>0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0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0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-</v>
      </c>
      <c r="G223" s="8">
        <f ca="1">IFERROR(INDEX(G$278:G$314,MATCH($F223,$B$278:$B$314,0))/INDEX($D$278:$D$314,MATCH($F223,$B$278:$B$314,0)),SUMIFS('Input-Ext Allocators'!D$8:D$63,'Input-Ext Allocators'!$B$8:$B$63,$F223))*$D223</f>
        <v>0</v>
      </c>
      <c r="H223" s="8">
        <f ca="1">IFERROR(INDEX(H$278:H$314,MATCH($F223,$B$278:$B$314,0))/INDEX($D$278:$D$314,MATCH($F223,$B$278:$B$314,0)),SUMIFS('Input-Ext Allocators'!E$8:E$63,'Input-Ext Allocators'!$B$8:$B$63,$F223))*$D223</f>
        <v>0</v>
      </c>
      <c r="I223" s="8">
        <f ca="1">IFERROR(INDEX(I$278:I$314,MATCH($F223,$B$278:$B$314,0))/INDEX($D$278:$D$314,MATCH($F223,$B$278:$B$314,0)),SUMIFS('Input-Ext Allocators'!F$8:F$63,'Input-Ext Allocators'!$B$8:$B$63,$F223))*$D223</f>
        <v>0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0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0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-</v>
      </c>
      <c r="G224" s="8">
        <f ca="1">IFERROR(INDEX(G$278:G$314,MATCH($F224,$B$278:$B$314,0))/INDEX($D$278:$D$314,MATCH($F224,$B$278:$B$314,0)),SUMIFS('Input-Ext Allocators'!D$8:D$63,'Input-Ext Allocators'!$B$8:$B$63,$F224))*$D224</f>
        <v>0</v>
      </c>
      <c r="H224" s="8">
        <f ca="1">IFERROR(INDEX(H$278:H$314,MATCH($F224,$B$278:$B$314,0))/INDEX($D$278:$D$314,MATCH($F224,$B$278:$B$314,0)),SUMIFS('Input-Ext Allocators'!E$8:E$63,'Input-Ext Allocators'!$B$8:$B$63,$F224))*$D224</f>
        <v>0</v>
      </c>
      <c r="I224" s="8">
        <f ca="1">IFERROR(INDEX(I$278:I$314,MATCH($F224,$B$278:$B$314,0))/INDEX($D$278:$D$314,MATCH($F224,$B$278:$B$314,0)),SUMIFS('Input-Ext Allocators'!F$8:F$63,'Input-Ext Allocators'!$B$8:$B$63,$F224))*$D224</f>
        <v>0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0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-</v>
      </c>
      <c r="G225" s="8">
        <f ca="1">IFERROR(INDEX(G$278:G$314,MATCH($F225,$B$278:$B$314,0))/INDEX($D$278:$D$314,MATCH($F225,$B$278:$B$314,0)),SUMIFS('Input-Ext Allocators'!D$8:D$63,'Input-Ext Allocators'!$B$8:$B$63,$F225))*$D225</f>
        <v>0</v>
      </c>
      <c r="H225" s="8">
        <f ca="1">IFERROR(INDEX(H$278:H$314,MATCH($F225,$B$278:$B$314,0))/INDEX($D$278:$D$314,MATCH($F225,$B$278:$B$314,0)),SUMIFS('Input-Ext Allocators'!E$8:E$63,'Input-Ext Allocators'!$B$8:$B$63,$F225))*$D225</f>
        <v>0</v>
      </c>
      <c r="I225" s="8">
        <f ca="1">IFERROR(INDEX(I$278:I$314,MATCH($F225,$B$278:$B$314,0))/INDEX($D$278:$D$314,MATCH($F225,$B$278:$B$314,0)),SUMIFS('Input-Ext Allocators'!F$8:F$63,'Input-Ext Allocators'!$B$8:$B$63,$F225))*$D225</f>
        <v>0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0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8">
        <f ca="1">IFERROR(INDEX(G$278:G$314,MATCH($F226,$B$278:$B$314,0))/INDEX($D$278:$D$314,MATCH($F226,$B$278:$B$314,0)),SUMIFS('Input-Ext Allocators'!D$8:D$63,'Input-Ext Allocators'!$B$8:$B$63,$F226))*$D226</f>
        <v>0</v>
      </c>
      <c r="H226" s="8">
        <f ca="1">IFERROR(INDEX(H$278:H$314,MATCH($F226,$B$278:$B$314,0))/INDEX($D$278:$D$314,MATCH($F226,$B$278:$B$314,0)),SUMIFS('Input-Ext Allocators'!E$8:E$63,'Input-Ext Allocators'!$B$8:$B$63,$F226))*$D226</f>
        <v>0</v>
      </c>
      <c r="I226" s="8">
        <f ca="1">IFERROR(INDEX(I$278:I$314,MATCH($F226,$B$278:$B$314,0))/INDEX($D$278:$D$314,MATCH($F226,$B$278:$B$314,0)),SUMIFS('Input-Ext Allocators'!F$8:F$63,'Input-Ext Allocators'!$B$8:$B$63,$F226))*$D226</f>
        <v>0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0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8">
        <f ca="1">IFERROR(INDEX(G$278:G$314,MATCH($F227,$B$278:$B$314,0))/INDEX($D$278:$D$314,MATCH($F227,$B$278:$B$314,0)),SUMIFS('Input-Ext Allocators'!D$8:D$63,'Input-Ext Allocators'!$B$8:$B$63,$F227))*$D227</f>
        <v>0</v>
      </c>
      <c r="H227" s="8">
        <f ca="1">IFERROR(INDEX(H$278:H$314,MATCH($F227,$B$278:$B$314,0))/INDEX($D$278:$D$314,MATCH($F227,$B$278:$B$314,0)),SUMIFS('Input-Ext Allocators'!E$8:E$63,'Input-Ext Allocators'!$B$8:$B$63,$F227))*$D227</f>
        <v>0</v>
      </c>
      <c r="I227" s="8">
        <f ca="1">IFERROR(INDEX(I$278:I$314,MATCH($F227,$B$278:$B$314,0))/INDEX($D$278:$D$314,MATCH($F227,$B$278:$B$314,0)),SUMIFS('Input-Ext Allocators'!F$8:F$63,'Input-Ext Allocators'!$B$8:$B$63,$F227))*$D227</f>
        <v>0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0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8">
        <f ca="1">IFERROR(INDEX(G$278:G$314,MATCH($F228,$B$278:$B$314,0))/INDEX($D$278:$D$314,MATCH($F228,$B$278:$B$314,0)),SUMIFS('Input-Ext Allocators'!D$8:D$63,'Input-Ext Allocators'!$B$8:$B$63,$F228))*$D228</f>
        <v>0</v>
      </c>
      <c r="H228" s="8">
        <f ca="1">IFERROR(INDEX(H$278:H$314,MATCH($F228,$B$278:$B$314,0))/INDEX($D$278:$D$314,MATCH($F228,$B$278:$B$314,0)),SUMIFS('Input-Ext Allocators'!E$8:E$63,'Input-Ext Allocators'!$B$8:$B$63,$F228))*$D228</f>
        <v>0</v>
      </c>
      <c r="I228" s="8">
        <f ca="1">IFERROR(INDEX(I$278:I$314,MATCH($F228,$B$278:$B$314,0))/INDEX($D$278:$D$314,MATCH($F228,$B$278:$B$314,0)),SUMIFS('Input-Ext Allocators'!F$8:F$63,'Input-Ext Allocators'!$B$8:$B$63,$F228))*$D228</f>
        <v>0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0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8">
        <f ca="1">IFERROR(INDEX(G$278:G$314,MATCH($F229,$B$278:$B$314,0))/INDEX($D$278:$D$314,MATCH($F229,$B$278:$B$314,0)),SUMIFS('Input-Ext Allocators'!D$8:D$63,'Input-Ext Allocators'!$B$8:$B$63,$F229))*$D229</f>
        <v>0</v>
      </c>
      <c r="H229" s="8">
        <f ca="1">IFERROR(INDEX(H$278:H$314,MATCH($F229,$B$278:$B$314,0))/INDEX($D$278:$D$314,MATCH($F229,$B$278:$B$314,0)),SUMIFS('Input-Ext Allocators'!E$8:E$63,'Input-Ext Allocators'!$B$8:$B$63,$F229))*$D229</f>
        <v>0</v>
      </c>
      <c r="I229" s="8">
        <f ca="1">IFERROR(INDEX(I$278:I$314,MATCH($F229,$B$278:$B$314,0))/INDEX($D$278:$D$314,MATCH($F229,$B$278:$B$314,0)),SUMIFS('Input-Ext Allocators'!F$8:F$63,'Input-Ext Allocators'!$B$8:$B$63,$F229))*$D229</f>
        <v>0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0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0</v>
      </c>
      <c r="I230" s="8">
        <f ca="1">IFERROR(INDEX(I$278:I$314,MATCH($F230,$B$278:$B$314,0))/INDEX($D$278:$D$314,MATCH($F230,$B$278:$B$314,0)),SUMIFS('Input-Ext Allocators'!F$8:F$63,'Input-Ext Allocators'!$B$8:$B$63,$F230))*$D230</f>
        <v>0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0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0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0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-</v>
      </c>
      <c r="G232" s="8">
        <f ca="1">IFERROR(INDEX(G$278:G$314,MATCH($F232,$B$278:$B$314,0))/INDEX($D$278:$D$314,MATCH($F232,$B$278:$B$314,0)),SUMIFS('Input-Ext Allocators'!D$8:D$63,'Input-Ext Allocators'!$B$8:$B$63,$F232))*$D232</f>
        <v>0</v>
      </c>
      <c r="H232" s="8">
        <f ca="1">IFERROR(INDEX(H$278:H$314,MATCH($F232,$B$278:$B$314,0))/INDEX($D$278:$D$314,MATCH($F232,$B$278:$B$314,0)),SUMIFS('Input-Ext Allocators'!E$8:E$63,'Input-Ext Allocators'!$B$8:$B$63,$F232))*$D232</f>
        <v>0</v>
      </c>
      <c r="I232" s="8">
        <f ca="1">IFERROR(INDEX(I$278:I$314,MATCH($F232,$B$278:$B$314,0))/INDEX($D$278:$D$314,MATCH($F232,$B$278:$B$314,0)),SUMIFS('Input-Ext Allocators'!F$8:F$63,'Input-Ext Allocators'!$B$8:$B$63,$F232))*$D232</f>
        <v>0</v>
      </c>
      <c r="J232" s="8">
        <f ca="1">IFERROR(INDEX(J$278:J$314,MATCH($F232,$B$278:$B$314,0))/INDEX($D$278:$D$314,MATCH($F232,$B$278:$B$314,0)),SUMIFS('Input-Ext Allocators'!G$8:G$63,'Input-Ext Allocators'!$B$8:$B$63,$F232))*$D232</f>
        <v>0</v>
      </c>
      <c r="K232" s="8">
        <f ca="1">IFERROR(INDEX(K$278:K$314,MATCH($F232,$B$278:$B$314,0))/INDEX($D$278:$D$314,MATCH($F232,$B$278:$B$314,0)),SUMIFS('Input-Ext Allocators'!H$8:H$63,'Input-Ext Allocators'!$B$8:$B$63,$F232))*$D232</f>
        <v>0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0</v>
      </c>
      <c r="E233" s="8">
        <f t="shared" ca="1" si="47"/>
        <v>0</v>
      </c>
      <c r="G233" s="77">
        <f t="shared" ref="G233:K233" ca="1" si="49">SUBTOTAL(9,G209:G232)</f>
        <v>0</v>
      </c>
      <c r="H233" s="77">
        <f t="shared" ca="1" si="49"/>
        <v>0</v>
      </c>
      <c r="I233" s="77">
        <f t="shared" ca="1" si="49"/>
        <v>0</v>
      </c>
      <c r="J233" s="77">
        <f t="shared" ca="1" si="49"/>
        <v>0</v>
      </c>
      <c r="K233" s="77">
        <f t="shared" ca="1" si="49"/>
        <v>0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0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-</v>
      </c>
      <c r="G236" s="8">
        <f ca="1">IFERROR(INDEX(G$278:G$314,MATCH($F236,$B$278:$B$314,0))/INDEX($D$278:$D$314,MATCH($F236,$B$278:$B$314,0)),SUMIFS('Input-Ext Allocators'!D$8:D$63,'Input-Ext Allocators'!$B$8:$B$63,$F236))*$D236</f>
        <v>0</v>
      </c>
      <c r="H236" s="8">
        <f ca="1">IFERROR(INDEX(H$278:H$314,MATCH($F236,$B$278:$B$314,0))/INDEX($D$278:$D$314,MATCH($F236,$B$278:$B$314,0)),SUMIFS('Input-Ext Allocators'!E$8:E$63,'Input-Ext Allocators'!$B$8:$B$63,$F236))*$D236</f>
        <v>0</v>
      </c>
      <c r="I236" s="8">
        <f ca="1">IFERROR(INDEX(I$278:I$314,MATCH($F236,$B$278:$B$314,0))/INDEX($D$278:$D$314,MATCH($F236,$B$278:$B$314,0)),SUMIFS('Input-Ext Allocators'!F$8:F$63,'Input-Ext Allocators'!$B$8:$B$63,$F236))*$D236</f>
        <v>0</v>
      </c>
      <c r="J236" s="8">
        <f ca="1">IFERROR(INDEX(J$278:J$314,MATCH($F236,$B$278:$B$314,0))/INDEX($D$278:$D$314,MATCH($F236,$B$278:$B$314,0)),SUMIFS('Input-Ext Allocators'!G$8:G$63,'Input-Ext Allocators'!$B$8:$B$63,$F236))*$D236</f>
        <v>0</v>
      </c>
      <c r="K236" s="8">
        <f ca="1">IFERROR(INDEX(K$278:K$314,MATCH($F236,$B$278:$B$314,0))/INDEX($D$278:$D$314,MATCH($F236,$B$278:$B$314,0)),SUMIFS('Input-Ext Allocators'!H$8:H$63,'Input-Ext Allocators'!$B$8:$B$63,$F236))*$D236</f>
        <v>0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0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-</v>
      </c>
      <c r="G237" s="8">
        <f ca="1">IFERROR(INDEX(G$278:G$314,MATCH($F237,$B$278:$B$314,0))/INDEX($D$278:$D$314,MATCH($F237,$B$278:$B$314,0)),SUMIFS('Input-Ext Allocators'!D$8:D$63,'Input-Ext Allocators'!$B$8:$B$63,$F237))*$D237</f>
        <v>0</v>
      </c>
      <c r="H237" s="8">
        <f ca="1">IFERROR(INDEX(H$278:H$314,MATCH($F237,$B$278:$B$314,0))/INDEX($D$278:$D$314,MATCH($F237,$B$278:$B$314,0)),SUMIFS('Input-Ext Allocators'!E$8:E$63,'Input-Ext Allocators'!$B$8:$B$63,$F237))*$D237</f>
        <v>0</v>
      </c>
      <c r="I237" s="8">
        <f ca="1">IFERROR(INDEX(I$278:I$314,MATCH($F237,$B$278:$B$314,0))/INDEX($D$278:$D$314,MATCH($F237,$B$278:$B$314,0)),SUMIFS('Input-Ext Allocators'!F$8:F$63,'Input-Ext Allocators'!$B$8:$B$63,$F237))*$D237</f>
        <v>0</v>
      </c>
      <c r="J237" s="8">
        <f ca="1">IFERROR(INDEX(J$278:J$314,MATCH($F237,$B$278:$B$314,0))/INDEX($D$278:$D$314,MATCH($F237,$B$278:$B$314,0)),SUMIFS('Input-Ext Allocators'!G$8:G$63,'Input-Ext Allocators'!$B$8:$B$63,$F237))*$D237</f>
        <v>0</v>
      </c>
      <c r="K237" s="8">
        <f ca="1">IFERROR(INDEX(K$278:K$314,MATCH($F237,$B$278:$B$314,0))/INDEX($D$278:$D$314,MATCH($F237,$B$278:$B$314,0)),SUMIFS('Input-Ext Allocators'!H$8:H$63,'Input-Ext Allocators'!$B$8:$B$63,$F237))*$D237</f>
        <v>0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0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-</v>
      </c>
      <c r="G238" s="8">
        <f ca="1">IFERROR(INDEX(G$278:G$314,MATCH($F238,$B$278:$B$314,0))/INDEX($D$278:$D$314,MATCH($F238,$B$278:$B$314,0)),SUMIFS('Input-Ext Allocators'!D$8:D$63,'Input-Ext Allocators'!$B$8:$B$63,$F238))*$D238</f>
        <v>0</v>
      </c>
      <c r="H238" s="8">
        <f ca="1">IFERROR(INDEX(H$278:H$314,MATCH($F238,$B$278:$B$314,0))/INDEX($D$278:$D$314,MATCH($F238,$B$278:$B$314,0)),SUMIFS('Input-Ext Allocators'!E$8:E$63,'Input-Ext Allocators'!$B$8:$B$63,$F238))*$D238</f>
        <v>0</v>
      </c>
      <c r="I238" s="8">
        <f ca="1">IFERROR(INDEX(I$278:I$314,MATCH($F238,$B$278:$B$314,0))/INDEX($D$278:$D$314,MATCH($F238,$B$278:$B$314,0)),SUMIFS('Input-Ext Allocators'!F$8:F$63,'Input-Ext Allocators'!$B$8:$B$63,$F238))*$D238</f>
        <v>0</v>
      </c>
      <c r="J238" s="8">
        <f ca="1">IFERROR(INDEX(J$278:J$314,MATCH($F238,$B$278:$B$314,0))/INDEX($D$278:$D$314,MATCH($F238,$B$278:$B$314,0)),SUMIFS('Input-Ext Allocators'!G$8:G$63,'Input-Ext Allocators'!$B$8:$B$63,$F238))*$D238</f>
        <v>0</v>
      </c>
      <c r="K238" s="8">
        <f ca="1">IFERROR(INDEX(K$278:K$314,MATCH($F238,$B$278:$B$314,0))/INDEX($D$278:$D$314,MATCH($F238,$B$278:$B$314,0)),SUMIFS('Input-Ext Allocators'!H$8:H$63,'Input-Ext Allocators'!$B$8:$B$63,$F238))*$D238</f>
        <v>0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0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-</v>
      </c>
      <c r="G239" s="8">
        <f ca="1">IFERROR(INDEX(G$278:G$314,MATCH($F239,$B$278:$B$314,0))/INDEX($D$278:$D$314,MATCH($F239,$B$278:$B$314,0)),SUMIFS('Input-Ext Allocators'!D$8:D$63,'Input-Ext Allocators'!$B$8:$B$63,$F239))*$D239</f>
        <v>0</v>
      </c>
      <c r="H239" s="8">
        <f ca="1">IFERROR(INDEX(H$278:H$314,MATCH($F239,$B$278:$B$314,0))/INDEX($D$278:$D$314,MATCH($F239,$B$278:$B$314,0)),SUMIFS('Input-Ext Allocators'!E$8:E$63,'Input-Ext Allocators'!$B$8:$B$63,$F239))*$D239</f>
        <v>0</v>
      </c>
      <c r="I239" s="8">
        <f ca="1">IFERROR(INDEX(I$278:I$314,MATCH($F239,$B$278:$B$314,0))/INDEX($D$278:$D$314,MATCH($F239,$B$278:$B$314,0)),SUMIFS('Input-Ext Allocators'!F$8:F$63,'Input-Ext Allocators'!$B$8:$B$63,$F239))*$D239</f>
        <v>0</v>
      </c>
      <c r="J239" s="8">
        <f ca="1">IFERROR(INDEX(J$278:J$314,MATCH($F239,$B$278:$B$314,0))/INDEX($D$278:$D$314,MATCH($F239,$B$278:$B$314,0)),SUMIFS('Input-Ext Allocators'!G$8:G$63,'Input-Ext Allocators'!$B$8:$B$63,$F239))*$D239</f>
        <v>0</v>
      </c>
      <c r="K239" s="8">
        <f ca="1">IFERROR(INDEX(K$278:K$314,MATCH($F239,$B$278:$B$314,0))/INDEX($D$278:$D$314,MATCH($F239,$B$278:$B$314,0)),SUMIFS('Input-Ext Allocators'!H$8:H$63,'Input-Ext Allocators'!$B$8:$B$63,$F239))*$D239</f>
        <v>0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0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-</v>
      </c>
      <c r="G240" s="8">
        <f ca="1">IFERROR(INDEX(G$278:G$314,MATCH($F240,$B$278:$B$314,0))/INDEX($D$278:$D$314,MATCH($F240,$B$278:$B$314,0)),SUMIFS('Input-Ext Allocators'!D$8:D$63,'Input-Ext Allocators'!$B$8:$B$63,$F240))*$D240</f>
        <v>0</v>
      </c>
      <c r="H240" s="8">
        <f ca="1">IFERROR(INDEX(H$278:H$314,MATCH($F240,$B$278:$B$314,0))/INDEX($D$278:$D$314,MATCH($F240,$B$278:$B$314,0)),SUMIFS('Input-Ext Allocators'!E$8:E$63,'Input-Ext Allocators'!$B$8:$B$63,$F240))*$D240</f>
        <v>0</v>
      </c>
      <c r="I240" s="8">
        <f ca="1">IFERROR(INDEX(I$278:I$314,MATCH($F240,$B$278:$B$314,0))/INDEX($D$278:$D$314,MATCH($F240,$B$278:$B$314,0)),SUMIFS('Input-Ext Allocators'!F$8:F$63,'Input-Ext Allocators'!$B$8:$B$63,$F240))*$D240</f>
        <v>0</v>
      </c>
      <c r="J240" s="8">
        <f ca="1">IFERROR(INDEX(J$278:J$314,MATCH($F240,$B$278:$B$314,0))/INDEX($D$278:$D$314,MATCH($F240,$B$278:$B$314,0)),SUMIFS('Input-Ext Allocators'!G$8:G$63,'Input-Ext Allocators'!$B$8:$B$63,$F240))*$D240</f>
        <v>0</v>
      </c>
      <c r="K240" s="8">
        <f ca="1">IFERROR(INDEX(K$278:K$314,MATCH($F240,$B$278:$B$314,0))/INDEX($D$278:$D$314,MATCH($F240,$B$278:$B$314,0)),SUMIFS('Input-Ext Allocators'!H$8:H$63,'Input-Ext Allocators'!$B$8:$B$63,$F240))*$D240</f>
        <v>0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0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-</v>
      </c>
      <c r="G242" s="8">
        <f ca="1">IFERROR(INDEX(G$278:G$314,MATCH($F242,$B$278:$B$314,0))/INDEX($D$278:$D$314,MATCH($F242,$B$278:$B$314,0)),SUMIFS('Input-Ext Allocators'!D$8:D$63,'Input-Ext Allocators'!$B$8:$B$63,$F242))*$D242</f>
        <v>0</v>
      </c>
      <c r="H242" s="8">
        <f ca="1">IFERROR(INDEX(H$278:H$314,MATCH($F242,$B$278:$B$314,0))/INDEX($D$278:$D$314,MATCH($F242,$B$278:$B$314,0)),SUMIFS('Input-Ext Allocators'!E$8:E$63,'Input-Ext Allocators'!$B$8:$B$63,$F242))*$D242</f>
        <v>0</v>
      </c>
      <c r="I242" s="8">
        <f ca="1">IFERROR(INDEX(I$278:I$314,MATCH($F242,$B$278:$B$314,0))/INDEX($D$278:$D$314,MATCH($F242,$B$278:$B$314,0)),SUMIFS('Input-Ext Allocators'!F$8:F$63,'Input-Ext Allocators'!$B$8:$B$63,$F242))*$D242</f>
        <v>0</v>
      </c>
      <c r="J242" s="8">
        <f ca="1">IFERROR(INDEX(J$278:J$314,MATCH($F242,$B$278:$B$314,0))/INDEX($D$278:$D$314,MATCH($F242,$B$278:$B$314,0)),SUMIFS('Input-Ext Allocators'!G$8:G$63,'Input-Ext Allocators'!$B$8:$B$63,$F242))*$D242</f>
        <v>0</v>
      </c>
      <c r="K242" s="8">
        <f ca="1">IFERROR(INDEX(K$278:K$314,MATCH($F242,$B$278:$B$314,0))/INDEX($D$278:$D$314,MATCH($F242,$B$278:$B$314,0)),SUMIFS('Input-Ext Allocators'!H$8:H$63,'Input-Ext Allocators'!$B$8:$B$63,$F242))*$D242</f>
        <v>0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0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-</v>
      </c>
      <c r="G243" s="8">
        <f ca="1">IFERROR(INDEX(G$278:G$314,MATCH($F243,$B$278:$B$314,0))/INDEX($D$278:$D$314,MATCH($F243,$B$278:$B$314,0)),SUMIFS('Input-Ext Allocators'!D$8:D$63,'Input-Ext Allocators'!$B$8:$B$63,$F243))*$D243</f>
        <v>0</v>
      </c>
      <c r="H243" s="8">
        <f ca="1">IFERROR(INDEX(H$278:H$314,MATCH($F243,$B$278:$B$314,0))/INDEX($D$278:$D$314,MATCH($F243,$B$278:$B$314,0)),SUMIFS('Input-Ext Allocators'!E$8:E$63,'Input-Ext Allocators'!$B$8:$B$63,$F243))*$D243</f>
        <v>0</v>
      </c>
      <c r="I243" s="8">
        <f ca="1">IFERROR(INDEX(I$278:I$314,MATCH($F243,$B$278:$B$314,0))/INDEX($D$278:$D$314,MATCH($F243,$B$278:$B$314,0)),SUMIFS('Input-Ext Allocators'!F$8:F$63,'Input-Ext Allocators'!$B$8:$B$63,$F243))*$D243</f>
        <v>0</v>
      </c>
      <c r="J243" s="8">
        <f ca="1">IFERROR(INDEX(J$278:J$314,MATCH($F243,$B$278:$B$314,0))/INDEX($D$278:$D$314,MATCH($F243,$B$278:$B$314,0)),SUMIFS('Input-Ext Allocators'!G$8:G$63,'Input-Ext Allocators'!$B$8:$B$63,$F243))*$D243</f>
        <v>0</v>
      </c>
      <c r="K243" s="8">
        <f ca="1">IFERROR(INDEX(K$278:K$314,MATCH($F243,$B$278:$B$314,0))/INDEX($D$278:$D$314,MATCH($F243,$B$278:$B$314,0)),SUMIFS('Input-Ext Allocators'!H$8:H$63,'Input-Ext Allocators'!$B$8:$B$63,$F243))*$D243</f>
        <v>0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0</v>
      </c>
      <c r="E244" s="8">
        <f t="shared" ca="1" si="51"/>
        <v>0</v>
      </c>
      <c r="G244" s="77">
        <f t="shared" ref="G244:K244" ca="1" si="52">SUBTOTAL(9,G236:G243)</f>
        <v>0</v>
      </c>
      <c r="H244" s="77">
        <f t="shared" ca="1" si="52"/>
        <v>0</v>
      </c>
      <c r="I244" s="77">
        <f t="shared" ca="1" si="52"/>
        <v>0</v>
      </c>
      <c r="J244" s="77">
        <f t="shared" ca="1" si="52"/>
        <v>0</v>
      </c>
      <c r="K244" s="77">
        <f t="shared" ca="1" si="52"/>
        <v>0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0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0</v>
      </c>
      <c r="H246" s="77">
        <f t="shared" ca="1" si="53"/>
        <v>0</v>
      </c>
      <c r="I246" s="77">
        <f t="shared" ca="1" si="53"/>
        <v>0</v>
      </c>
      <c r="J246" s="77">
        <f t="shared" ca="1" si="53"/>
        <v>0</v>
      </c>
      <c r="K246" s="77">
        <f t="shared" ca="1" si="53"/>
        <v>0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0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0</v>
      </c>
      <c r="H248" s="8">
        <f t="shared" ca="1" si="54"/>
        <v>0</v>
      </c>
      <c r="I248" s="8">
        <f t="shared" ca="1" si="54"/>
        <v>0</v>
      </c>
      <c r="J248" s="8">
        <f t="shared" ca="1" si="54"/>
        <v>0</v>
      </c>
      <c r="K248" s="8">
        <f t="shared" ca="1" si="54"/>
        <v>0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0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-</v>
      </c>
      <c r="G252" s="8">
        <f ca="1">IFERROR(INDEX(G$278:G$314,MATCH($F252,$B$278:$B$314,0))/INDEX($D$278:$D$314,MATCH($F252,$B$278:$B$314,0)),SUMIFS('Input-Ext Allocators'!D$8:D$63,'Input-Ext Allocators'!$B$8:$B$63,$F252))*$D252</f>
        <v>0</v>
      </c>
      <c r="H252" s="8">
        <f ca="1">IFERROR(INDEX(H$278:H$314,MATCH($F252,$B$278:$B$314,0))/INDEX($D$278:$D$314,MATCH($F252,$B$278:$B$314,0)),SUMIFS('Input-Ext Allocators'!E$8:E$63,'Input-Ext Allocators'!$B$8:$B$63,$F252))*$D252</f>
        <v>0</v>
      </c>
      <c r="I252" s="8">
        <f ca="1">IFERROR(INDEX(I$278:I$314,MATCH($F252,$B$278:$B$314,0))/INDEX($D$278:$D$314,MATCH($F252,$B$278:$B$314,0)),SUMIFS('Input-Ext Allocators'!F$8:F$63,'Input-Ext Allocators'!$B$8:$B$63,$F252))*$D252</f>
        <v>0</v>
      </c>
      <c r="J252" s="8">
        <f ca="1">IFERROR(INDEX(J$278:J$314,MATCH($F252,$B$278:$B$314,0))/INDEX($D$278:$D$314,MATCH($F252,$B$278:$B$314,0)),SUMIFS('Input-Ext Allocators'!G$8:G$63,'Input-Ext Allocators'!$B$8:$B$63,$F252))*$D252</f>
        <v>0</v>
      </c>
      <c r="K252" s="8">
        <f ca="1">IFERROR(INDEX(K$278:K$314,MATCH($F252,$B$278:$B$314,0))/INDEX($D$278:$D$314,MATCH($F252,$B$278:$B$314,0)),SUMIFS('Input-Ext Allocators'!H$8:H$63,'Input-Ext Allocators'!$B$8:$B$63,$F252))*$D252</f>
        <v>0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177405.17124717499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INT_LABOR</v>
      </c>
      <c r="G253" s="8">
        <f ca="1">IFERROR(INDEX(G$278:G$314,MATCH($F253,$B$278:$B$314,0))/INDEX($D$278:$D$314,MATCH($F253,$B$278:$B$314,0)),SUMIFS('Input-Ext Allocators'!D$8:D$63,'Input-Ext Allocators'!$B$8:$B$63,$F253))*$D253</f>
        <v>159598.14273218124</v>
      </c>
      <c r="H253" s="8">
        <f ca="1">IFERROR(INDEX(H$278:H$314,MATCH($F253,$B$278:$B$314,0))/INDEX($D$278:$D$314,MATCH($F253,$B$278:$B$314,0)),SUMIFS('Input-Ext Allocators'!E$8:E$63,'Input-Ext Allocators'!$B$8:$B$63,$F253))*$D253</f>
        <v>17719.44672245441</v>
      </c>
      <c r="I253" s="8">
        <f ca="1">IFERROR(INDEX(I$278:I$314,MATCH($F253,$B$278:$B$314,0))/INDEX($D$278:$D$314,MATCH($F253,$B$278:$B$314,0)),SUMIFS('Input-Ext Allocators'!F$8:F$63,'Input-Ext Allocators'!$B$8:$B$63,$F253))*$D253</f>
        <v>2.5386026823000587</v>
      </c>
      <c r="J253" s="8">
        <f ca="1">IFERROR(INDEX(J$278:J$314,MATCH($F253,$B$278:$B$314,0))/INDEX($D$278:$D$314,MATCH($F253,$B$278:$B$314,0)),SUMIFS('Input-Ext Allocators'!G$8:G$63,'Input-Ext Allocators'!$B$8:$B$63,$F253))*$D253</f>
        <v>3.8079040234500874</v>
      </c>
      <c r="K253" s="8">
        <f ca="1">IFERROR(INDEX(K$278:K$314,MATCH($F253,$B$278:$B$314,0))/INDEX($D$278:$D$314,MATCH($F253,$B$278:$B$314,0)),SUMIFS('Input-Ext Allocators'!H$8:H$63,'Input-Ext Allocators'!$B$8:$B$63,$F253))*$D253</f>
        <v>81.235285833601878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38393.503153977719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INT_LABOR</v>
      </c>
      <c r="G254" s="8">
        <f ca="1">IFERROR(INDEX(G$278:G$314,MATCH($F254,$B$278:$B$314,0))/INDEX($D$278:$D$314,MATCH($F254,$B$278:$B$314,0)),SUMIFS('Input-Ext Allocators'!D$8:D$63,'Input-Ext Allocators'!$B$8:$B$63,$F254))*$D254</f>
        <v>34539.758639953179</v>
      </c>
      <c r="H254" s="8">
        <f ca="1">IFERROR(INDEX(H$278:H$314,MATCH($F254,$B$278:$B$314,0))/INDEX($D$278:$D$314,MATCH($F254,$B$278:$B$314,0)),SUMIFS('Input-Ext Allocators'!E$8:E$63,'Input-Ext Allocators'!$B$8:$B$63,$F254))*$D254</f>
        <v>3834.790321176316</v>
      </c>
      <c r="I254" s="8">
        <f ca="1">IFERROR(INDEX(I$278:I$314,MATCH($F254,$B$278:$B$314,0))/INDEX($D$278:$D$314,MATCH($F254,$B$278:$B$314,0)),SUMIFS('Input-Ext Allocators'!F$8:F$63,'Input-Ext Allocators'!$B$8:$B$63,$F254))*$D254</f>
        <v>0.54939689415133464</v>
      </c>
      <c r="J254" s="8">
        <f ca="1">IFERROR(INDEX(J$278:J$314,MATCH($F254,$B$278:$B$314,0))/INDEX($D$278:$D$314,MATCH($F254,$B$278:$B$314,0)),SUMIFS('Input-Ext Allocators'!G$8:G$63,'Input-Ext Allocators'!$B$8:$B$63,$F254))*$D254</f>
        <v>0.8240953412270019</v>
      </c>
      <c r="K254" s="8">
        <f ca="1">IFERROR(INDEX(K$278:K$314,MATCH($F254,$B$278:$B$314,0))/INDEX($D$278:$D$314,MATCH($F254,$B$278:$B$314,0)),SUMIFS('Input-Ext Allocators'!H$8:H$63,'Input-Ext Allocators'!$B$8:$B$63,$F254))*$D254</f>
        <v>17.580700612842708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215798.6744011527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194137.90137213442</v>
      </c>
      <c r="H255" s="77">
        <f t="shared" ca="1" si="56"/>
        <v>21554.237043630725</v>
      </c>
      <c r="I255" s="77">
        <f t="shared" ca="1" si="56"/>
        <v>3.0879995764513932</v>
      </c>
      <c r="J255" s="77">
        <f t="shared" ca="1" si="56"/>
        <v>4.6319993646770889</v>
      </c>
      <c r="K255" s="77">
        <f t="shared" ca="1" si="56"/>
        <v>98.815986446444583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0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-</v>
      </c>
      <c r="G258" s="8">
        <f ca="1">IFERROR(INDEX(G$278:G$314,MATCH($F258,$B$278:$B$314,0))/INDEX($D$278:$D$314,MATCH($F258,$B$278:$B$314,0)),SUMIFS('Input-Ext Allocators'!D$8:D$63,'Input-Ext Allocators'!$B$8:$B$63,$F258))*$D258</f>
        <v>0</v>
      </c>
      <c r="H258" s="8">
        <f ca="1">IFERROR(INDEX(H$278:H$314,MATCH($F258,$B$278:$B$314,0))/INDEX($D$278:$D$314,MATCH($F258,$B$278:$B$314,0)),SUMIFS('Input-Ext Allocators'!E$8:E$63,'Input-Ext Allocators'!$B$8:$B$63,$F258))*$D258</f>
        <v>0</v>
      </c>
      <c r="I258" s="8">
        <f ca="1">IFERROR(INDEX(I$278:I$314,MATCH($F258,$B$278:$B$314,0))/INDEX($D$278:$D$314,MATCH($F258,$B$278:$B$314,0)),SUMIFS('Input-Ext Allocators'!F$8:F$63,'Input-Ext Allocators'!$B$8:$B$63,$F258))*$D258</f>
        <v>0</v>
      </c>
      <c r="J258" s="8">
        <f ca="1">IFERROR(INDEX(J$278:J$314,MATCH($F258,$B$278:$B$314,0))/INDEX($D$278:$D$314,MATCH($F258,$B$278:$B$314,0)),SUMIFS('Input-Ext Allocators'!G$8:G$63,'Input-Ext Allocators'!$B$8:$B$63,$F258))*$D258</f>
        <v>0</v>
      </c>
      <c r="K258" s="8">
        <f ca="1">IFERROR(INDEX(K$278:K$314,MATCH($F258,$B$278:$B$314,0))/INDEX($D$278:$D$314,MATCH($F258,$B$278:$B$314,0)),SUMIFS('Input-Ext Allocators'!H$8:H$63,'Input-Ext Allocators'!$B$8:$B$63,$F258))*$D258</f>
        <v>0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0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-</v>
      </c>
      <c r="G259" s="8">
        <f ca="1">IFERROR(INDEX(G$278:G$314,MATCH($F259,$B$278:$B$314,0))/INDEX($D$278:$D$314,MATCH($F259,$B$278:$B$314,0)),SUMIFS('Input-Ext Allocators'!D$8:D$63,'Input-Ext Allocators'!$B$8:$B$63,$F259))*$D259</f>
        <v>0</v>
      </c>
      <c r="H259" s="8">
        <f ca="1">IFERROR(INDEX(H$278:H$314,MATCH($F259,$B$278:$B$314,0))/INDEX($D$278:$D$314,MATCH($F259,$B$278:$B$314,0)),SUMIFS('Input-Ext Allocators'!E$8:E$63,'Input-Ext Allocators'!$B$8:$B$63,$F259))*$D259</f>
        <v>0</v>
      </c>
      <c r="I259" s="8">
        <f ca="1">IFERROR(INDEX(I$278:I$314,MATCH($F259,$B$278:$B$314,0))/INDEX($D$278:$D$314,MATCH($F259,$B$278:$B$314,0)),SUMIFS('Input-Ext Allocators'!F$8:F$63,'Input-Ext Allocators'!$B$8:$B$63,$F259))*$D259</f>
        <v>0</v>
      </c>
      <c r="J259" s="8">
        <f ca="1">IFERROR(INDEX(J$278:J$314,MATCH($F259,$B$278:$B$314,0))/INDEX($D$278:$D$314,MATCH($F259,$B$278:$B$314,0)),SUMIFS('Input-Ext Allocators'!G$8:G$63,'Input-Ext Allocators'!$B$8:$B$63,$F259))*$D259</f>
        <v>0</v>
      </c>
      <c r="K259" s="8">
        <f ca="1">IFERROR(INDEX(K$278:K$314,MATCH($F259,$B$278:$B$314,0))/INDEX($D$278:$D$314,MATCH($F259,$B$278:$B$314,0)),SUMIFS('Input-Ext Allocators'!H$8:H$63,'Input-Ext Allocators'!$B$8:$B$63,$F259))*$D259</f>
        <v>0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0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-</v>
      </c>
      <c r="G260" s="8">
        <f ca="1">IFERROR(INDEX(G$278:G$314,MATCH($F260,$B$278:$B$314,0))/INDEX($D$278:$D$314,MATCH($F260,$B$278:$B$314,0)),SUMIFS('Input-Ext Allocators'!D$8:D$63,'Input-Ext Allocators'!$B$8:$B$63,$F260))*$D260</f>
        <v>0</v>
      </c>
      <c r="H260" s="8">
        <f ca="1">IFERROR(INDEX(H$278:H$314,MATCH($F260,$B$278:$B$314,0))/INDEX($D$278:$D$314,MATCH($F260,$B$278:$B$314,0)),SUMIFS('Input-Ext Allocators'!E$8:E$63,'Input-Ext Allocators'!$B$8:$B$63,$F260))*$D260</f>
        <v>0</v>
      </c>
      <c r="I260" s="8">
        <f ca="1">IFERROR(INDEX(I$278:I$314,MATCH($F260,$B$278:$B$314,0))/INDEX($D$278:$D$314,MATCH($F260,$B$278:$B$314,0)),SUMIFS('Input-Ext Allocators'!F$8:F$63,'Input-Ext Allocators'!$B$8:$B$63,$F260))*$D260</f>
        <v>0</v>
      </c>
      <c r="J260" s="8">
        <f ca="1">IFERROR(INDEX(J$278:J$314,MATCH($F260,$B$278:$B$314,0))/INDEX($D$278:$D$314,MATCH($F260,$B$278:$B$314,0)),SUMIFS('Input-Ext Allocators'!G$8:G$63,'Input-Ext Allocators'!$B$8:$B$63,$F260))*$D260</f>
        <v>0</v>
      </c>
      <c r="K260" s="8">
        <f ca="1">IFERROR(INDEX(K$278:K$314,MATCH($F260,$B$278:$B$314,0))/INDEX($D$278:$D$314,MATCH($F260,$B$278:$B$314,0)),SUMIFS('Input-Ext Allocators'!H$8:H$63,'Input-Ext Allocators'!$B$8:$B$63,$F260))*$D260</f>
        <v>0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0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-</v>
      </c>
      <c r="G261" s="8">
        <f ca="1">IFERROR(INDEX(G$278:G$314,MATCH($F261,$B$278:$B$314,0))/INDEX($D$278:$D$314,MATCH($F261,$B$278:$B$314,0)),SUMIFS('Input-Ext Allocators'!D$8:D$63,'Input-Ext Allocators'!$B$8:$B$63,$F261))*$D261</f>
        <v>0</v>
      </c>
      <c r="H261" s="8">
        <f ca="1">IFERROR(INDEX(H$278:H$314,MATCH($F261,$B$278:$B$314,0))/INDEX($D$278:$D$314,MATCH($F261,$B$278:$B$314,0)),SUMIFS('Input-Ext Allocators'!E$8:E$63,'Input-Ext Allocators'!$B$8:$B$63,$F261))*$D261</f>
        <v>0</v>
      </c>
      <c r="I261" s="8">
        <f ca="1">IFERROR(INDEX(I$278:I$314,MATCH($F261,$B$278:$B$314,0))/INDEX($D$278:$D$314,MATCH($F261,$B$278:$B$314,0)),SUMIFS('Input-Ext Allocators'!F$8:F$63,'Input-Ext Allocators'!$B$8:$B$63,$F261))*$D261</f>
        <v>0</v>
      </c>
      <c r="J261" s="8">
        <f ca="1">IFERROR(INDEX(J$278:J$314,MATCH($F261,$B$278:$B$314,0))/INDEX($D$278:$D$314,MATCH($F261,$B$278:$B$314,0)),SUMIFS('Input-Ext Allocators'!G$8:G$63,'Input-Ext Allocators'!$B$8:$B$63,$F261))*$D261</f>
        <v>0</v>
      </c>
      <c r="K261" s="8">
        <f ca="1">IFERROR(INDEX(K$278:K$314,MATCH($F261,$B$278:$B$314,0))/INDEX($D$278:$D$314,MATCH($F261,$B$278:$B$314,0)),SUMIFS('Input-Ext Allocators'!H$8:H$63,'Input-Ext Allocators'!$B$8:$B$63,$F261))*$D261</f>
        <v>0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0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0</v>
      </c>
      <c r="H262" s="77">
        <f t="shared" ca="1" si="58"/>
        <v>0</v>
      </c>
      <c r="I262" s="77">
        <f t="shared" ca="1" si="58"/>
        <v>0</v>
      </c>
      <c r="J262" s="77">
        <f t="shared" ca="1" si="58"/>
        <v>0</v>
      </c>
      <c r="K262" s="77">
        <f t="shared" ca="1" si="58"/>
        <v>0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215798.6744011527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194137.90137213442</v>
      </c>
      <c r="H264" s="8">
        <f t="shared" ca="1" si="59"/>
        <v>21554.237043630725</v>
      </c>
      <c r="I264" s="8">
        <f t="shared" ca="1" si="59"/>
        <v>3.0879995764513932</v>
      </c>
      <c r="J264" s="8">
        <f t="shared" ca="1" si="59"/>
        <v>4.6319993646770889</v>
      </c>
      <c r="K264" s="8">
        <f t="shared" ca="1" si="59"/>
        <v>98.815986446444583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9951257.376855718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8876232.624577878</v>
      </c>
      <c r="H267" s="34">
        <f t="shared" ca="1" si="61"/>
        <v>1062861.5414401826</v>
      </c>
      <c r="I267" s="34">
        <f t="shared" ca="1" si="61"/>
        <v>124.47208157714633</v>
      </c>
      <c r="J267" s="34">
        <f t="shared" ca="1" si="61"/>
        <v>186.70812236571945</v>
      </c>
      <c r="K267" s="34">
        <f t="shared" ca="1" si="61"/>
        <v>11852.030633714383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0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-</v>
      </c>
      <c r="G268" s="8">
        <f ca="1">IFERROR(INDEX(G$278:G$314,MATCH($F268,$B$278:$B$314,0))/INDEX($D$278:$D$314,MATCH($F268,$B$278:$B$314,0)),SUMIFS('Input-Ext Allocators'!D$8:D$63,'Input-Ext Allocators'!$B$8:$B$63,$F268))*$D268</f>
        <v>0</v>
      </c>
      <c r="H268" s="8">
        <f ca="1">IFERROR(INDEX(H$278:H$314,MATCH($F268,$B$278:$B$314,0))/INDEX($D$278:$D$314,MATCH($F268,$B$278:$B$314,0)),SUMIFS('Input-Ext Allocators'!E$8:E$63,'Input-Ext Allocators'!$B$8:$B$63,$F268))*$D268</f>
        <v>0</v>
      </c>
      <c r="I268" s="8">
        <f ca="1">IFERROR(INDEX(I$278:I$314,MATCH($F268,$B$278:$B$314,0))/INDEX($D$278:$D$314,MATCH($F268,$B$278:$B$314,0)),SUMIFS('Input-Ext Allocators'!F$8:F$63,'Input-Ext Allocators'!$B$8:$B$63,$F268))*$D268</f>
        <v>0</v>
      </c>
      <c r="J268" s="8">
        <f ca="1">IFERROR(INDEX(J$278:J$314,MATCH($F268,$B$278:$B$314,0))/INDEX($D$278:$D$314,MATCH($F268,$B$278:$B$314,0)),SUMIFS('Input-Ext Allocators'!G$8:G$63,'Input-Ext Allocators'!$B$8:$B$63,$F268))*$D268</f>
        <v>0</v>
      </c>
      <c r="K268" s="8">
        <f ca="1">IFERROR(INDEX(K$278:K$314,MATCH($F268,$B$278:$B$314,0))/INDEX($D$278:$D$314,MATCH($F268,$B$278:$B$314,0)),SUMIFS('Input-Ext Allocators'!H$8:H$63,'Input-Ext Allocators'!$B$8:$B$63,$F268))*$D268</f>
        <v>0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0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-</v>
      </c>
      <c r="G270" s="8">
        <f ca="1">IFERROR(INDEX(G$278:G$314,MATCH($F270,$B$278:$B$314,0))/INDEX($D$278:$D$314,MATCH($F270,$B$278:$B$314,0)),SUMIFS('Input-Ext Allocators'!D$8:D$63,'Input-Ext Allocators'!$B$8:$B$63,$F270))*$D270</f>
        <v>0</v>
      </c>
      <c r="H270" s="8">
        <f ca="1">IFERROR(INDEX(H$278:H$314,MATCH($F270,$B$278:$B$314,0))/INDEX($D$278:$D$314,MATCH($F270,$B$278:$B$314,0)),SUMIFS('Input-Ext Allocators'!E$8:E$63,'Input-Ext Allocators'!$B$8:$B$63,$F270))*$D270</f>
        <v>0</v>
      </c>
      <c r="I270" s="8">
        <f ca="1">IFERROR(INDEX(I$278:I$314,MATCH($F270,$B$278:$B$314,0))/INDEX($D$278:$D$314,MATCH($F270,$B$278:$B$314,0)),SUMIFS('Input-Ext Allocators'!F$8:F$63,'Input-Ext Allocators'!$B$8:$B$63,$F270))*$D270</f>
        <v>0</v>
      </c>
      <c r="J270" s="8">
        <f ca="1">IFERROR(INDEX(J$278:J$314,MATCH($F270,$B$278:$B$314,0))/INDEX($D$278:$D$314,MATCH($F270,$B$278:$B$314,0)),SUMIFS('Input-Ext Allocators'!G$8:G$63,'Input-Ext Allocators'!$B$8:$B$63,$F270))*$D270</f>
        <v>0</v>
      </c>
      <c r="K270" s="8">
        <f ca="1">IFERROR(INDEX(K$278:K$314,MATCH($F270,$B$278:$B$314,0))/INDEX($D$278:$D$314,MATCH($F270,$B$278:$B$314,0)),SUMIFS('Input-Ext Allocators'!H$8:H$63,'Input-Ext Allocators'!$B$8:$B$63,$F270))*$D270</f>
        <v>0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0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-</v>
      </c>
      <c r="G271" s="8">
        <f ca="1">IFERROR(INDEX(G$278:G$314,MATCH($F271,$B$278:$B$314,0))/INDEX($D$278:$D$314,MATCH($F271,$B$278:$B$314,0)),SUMIFS('Input-Ext Allocators'!D$8:D$63,'Input-Ext Allocators'!$B$8:$B$63,$F271))*$D271</f>
        <v>0</v>
      </c>
      <c r="H271" s="8">
        <f ca="1">IFERROR(INDEX(H$278:H$314,MATCH($F271,$B$278:$B$314,0))/INDEX($D$278:$D$314,MATCH($F271,$B$278:$B$314,0)),SUMIFS('Input-Ext Allocators'!E$8:E$63,'Input-Ext Allocators'!$B$8:$B$63,$F271))*$D271</f>
        <v>0</v>
      </c>
      <c r="I271" s="8">
        <f ca="1">IFERROR(INDEX(I$278:I$314,MATCH($F271,$B$278:$B$314,0))/INDEX($D$278:$D$314,MATCH($F271,$B$278:$B$314,0)),SUMIFS('Input-Ext Allocators'!F$8:F$63,'Input-Ext Allocators'!$B$8:$B$63,$F271))*$D271</f>
        <v>0</v>
      </c>
      <c r="J271" s="8">
        <f ca="1">IFERROR(INDEX(J$278:J$314,MATCH($F271,$B$278:$B$314,0))/INDEX($D$278:$D$314,MATCH($F271,$B$278:$B$314,0)),SUMIFS('Input-Ext Allocators'!G$8:G$63,'Input-Ext Allocators'!$B$8:$B$63,$F271))*$D271</f>
        <v>0</v>
      </c>
      <c r="K271" s="8">
        <f ca="1">IFERROR(INDEX(K$278:K$314,MATCH($F271,$B$278:$B$314,0))/INDEX($D$278:$D$314,MATCH($F271,$B$278:$B$314,0)),SUMIFS('Input-Ext Allocators'!H$8:H$63,'Input-Ext Allocators'!$B$8:$B$63,$F271))*$D271</f>
        <v>0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160418.6277940913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UNCOLLECTIBLES</v>
      </c>
      <c r="G272" s="8">
        <f ca="1">IFERROR(INDEX(G$278:G$314,MATCH($F272,$B$278:$B$314,0))/INDEX($D$278:$D$314,MATCH($F272,$B$278:$B$314,0)),SUMIFS('Input-Ext Allocators'!D$8:D$63,'Input-Ext Allocators'!$B$8:$B$63,$F272))*$D272</f>
        <v>134563.23977464953</v>
      </c>
      <c r="H272" s="8">
        <f ca="1">IFERROR(INDEX(H$278:H$314,MATCH($F272,$B$278:$B$314,0))/INDEX($D$278:$D$314,MATCH($F272,$B$278:$B$314,0)),SUMIFS('Input-Ext Allocators'!E$8:E$63,'Input-Ext Allocators'!$B$8:$B$63,$F272))*$D272</f>
        <v>24847.767261694295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1007.6207577474896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0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-</v>
      </c>
      <c r="G273" s="8">
        <f ca="1">IFERROR(INDEX(G$278:G$314,MATCH($F273,$B$278:$B$314,0))/INDEX($D$278:$D$314,MATCH($F273,$B$278:$B$314,0)),SUMIFS('Input-Ext Allocators'!D$8:D$63,'Input-Ext Allocators'!$B$8:$B$63,$F273))*$D273</f>
        <v>0</v>
      </c>
      <c r="H273" s="8">
        <f ca="1">IFERROR(INDEX(H$278:H$314,MATCH($F273,$B$278:$B$314,0))/INDEX($D$278:$D$314,MATCH($F273,$B$278:$B$314,0)),SUMIFS('Input-Ext Allocators'!E$8:E$63,'Input-Ext Allocators'!$B$8:$B$63,$F273))*$D273</f>
        <v>0</v>
      </c>
      <c r="I273" s="8">
        <f ca="1">IFERROR(INDEX(I$278:I$314,MATCH($F273,$B$278:$B$314,0))/INDEX($D$278:$D$314,MATCH($F273,$B$278:$B$314,0)),SUMIFS('Input-Ext Allocators'!F$8:F$63,'Input-Ext Allocators'!$B$8:$B$63,$F273))*$D273</f>
        <v>0</v>
      </c>
      <c r="J273" s="8">
        <f ca="1">IFERROR(INDEX(J$278:J$314,MATCH($F273,$B$278:$B$314,0))/INDEX($D$278:$D$314,MATCH($F273,$B$278:$B$314,0)),SUMIFS('Input-Ext Allocators'!G$8:G$63,'Input-Ext Allocators'!$B$8:$B$63,$F273))*$D273</f>
        <v>0</v>
      </c>
      <c r="K273" s="8">
        <f ca="1">IFERROR(INDEX(K$278:K$314,MATCH($F273,$B$278:$B$314,0))/INDEX($D$278:$D$314,MATCH($F273,$B$278:$B$314,0)),SUMIFS('Input-Ext Allocators'!H$8:H$63,'Input-Ext Allocators'!$B$8:$B$63,$F273))*$D273</f>
        <v>0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10111676.004649809</v>
      </c>
      <c r="E274" s="8">
        <f t="shared" ca="1" si="60"/>
        <v>0</v>
      </c>
      <c r="G274" s="78">
        <f t="shared" ref="G274:K274" ca="1" si="64">SUM(G267:G273)</f>
        <v>9010795.864352528</v>
      </c>
      <c r="H274" s="78">
        <f t="shared" ca="1" si="64"/>
        <v>1087709.3087018768</v>
      </c>
      <c r="I274" s="78">
        <f t="shared" ca="1" si="64"/>
        <v>124.47208157714633</v>
      </c>
      <c r="J274" s="78">
        <f t="shared" ca="1" si="64"/>
        <v>186.70812236571945</v>
      </c>
      <c r="K274" s="78">
        <f t="shared" ca="1" si="64"/>
        <v>12859.651391461872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0</v>
      </c>
      <c r="E279" s="8">
        <f t="shared" ca="1" si="65"/>
        <v>0</v>
      </c>
      <c r="G279" s="28">
        <f ca="1">SUM(G$27:G$28)</f>
        <v>0</v>
      </c>
      <c r="H279" s="28">
        <f ca="1">SUM(H$27:H$28)</f>
        <v>0</v>
      </c>
      <c r="I279" s="28">
        <f ca="1">SUM(I$27:I$28)</f>
        <v>0</v>
      </c>
      <c r="J279" s="28">
        <f ca="1">SUM(J$27:J$28)</f>
        <v>0</v>
      </c>
      <c r="K279" s="28">
        <f ca="1">SUM(K$27:K$28)</f>
        <v>0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0</v>
      </c>
      <c r="E280" s="8">
        <f t="shared" ca="1" si="65"/>
        <v>0</v>
      </c>
      <c r="G280" s="28">
        <f ca="1">SUM(G$27:G$28,G$33:G$33)</f>
        <v>0</v>
      </c>
      <c r="H280" s="28">
        <f ca="1">SUM(H$27:H$28,H$33:H$33)</f>
        <v>0</v>
      </c>
      <c r="I280" s="28">
        <f ca="1">SUM(I$27:I$28,I$33:I$33)</f>
        <v>0</v>
      </c>
      <c r="J280" s="28">
        <f ca="1">SUM(J$27:J$28,J$33:J$33)</f>
        <v>0</v>
      </c>
      <c r="K280" s="28">
        <f ca="1">SUM(K$27:K$28,K$33:K$33)</f>
        <v>0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0</v>
      </c>
      <c r="E281" s="8">
        <f t="shared" ca="1" si="65"/>
        <v>0</v>
      </c>
      <c r="G281" s="28">
        <f ca="1">SUM(G$18:G$23,G$26:G$40)</f>
        <v>0</v>
      </c>
      <c r="H281" s="28">
        <f ca="1">SUM(H$18:H$23,H$26:H$40)</f>
        <v>0</v>
      </c>
      <c r="I281" s="28">
        <f ca="1">SUM(I$18:I$23,I$26:I$40)</f>
        <v>0</v>
      </c>
      <c r="J281" s="28">
        <f ca="1">SUM(J$18:J$23,J$26:J$40)</f>
        <v>0</v>
      </c>
      <c r="K281" s="28">
        <f ca="1">SUM(K$18:K$23,K$26:K$40)</f>
        <v>0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0</v>
      </c>
      <c r="E282" s="8">
        <f t="shared" ca="1" si="65"/>
        <v>0</v>
      </c>
      <c r="G282" s="28">
        <f ca="1">SUM(G$39:G$40)</f>
        <v>0</v>
      </c>
      <c r="H282" s="28">
        <f ca="1">SUM(H$39:H$40)</f>
        <v>0</v>
      </c>
      <c r="I282" s="28">
        <f ca="1">SUM(I$39:I$40)</f>
        <v>0</v>
      </c>
      <c r="J282" s="28">
        <f ca="1">SUM(J$39:J$40)</f>
        <v>0</v>
      </c>
      <c r="K282" s="28">
        <f ca="1">SUM(K$39:K$40)</f>
        <v>0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0</v>
      </c>
      <c r="E283" s="8">
        <f t="shared" ca="1" si="65"/>
        <v>0</v>
      </c>
      <c r="G283" s="28">
        <f ca="1">SUM(G$135:G$140)</f>
        <v>0</v>
      </c>
      <c r="H283" s="28">
        <f ca="1">SUM(H$135:H$140)</f>
        <v>0</v>
      </c>
      <c r="I283" s="28">
        <f ca="1">SUM(I$135:I$140)</f>
        <v>0</v>
      </c>
      <c r="J283" s="28">
        <f ca="1">SUM(J$135:J$140)</f>
        <v>0</v>
      </c>
      <c r="K283" s="28">
        <f ca="1">SUM(K$135:K$140)</f>
        <v>0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0</v>
      </c>
      <c r="E284" s="8">
        <f t="shared" ca="1" si="65"/>
        <v>0</v>
      </c>
      <c r="G284" s="28">
        <f ca="1">SUM(G$147:G$152)</f>
        <v>0</v>
      </c>
      <c r="H284" s="28">
        <f ca="1">SUM(H$147:H$152)</f>
        <v>0</v>
      </c>
      <c r="I284" s="28">
        <f ca="1">SUM(I$147:I$152)</f>
        <v>0</v>
      </c>
      <c r="J284" s="28">
        <f ca="1">SUM(J$147:J$152)</f>
        <v>0</v>
      </c>
      <c r="K284" s="28">
        <f ca="1">SUM(K$147:K$152)</f>
        <v>0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2296349.298146131</v>
      </c>
      <c r="E285" s="8">
        <f t="shared" ca="1" si="65"/>
        <v>0</v>
      </c>
      <c r="G285" s="28">
        <f ca="1">SUMPRODUCT('Input-Accounts'!$L$120:$L$178,G$120:G$178)</f>
        <v>2065853.4386116799</v>
      </c>
      <c r="H285" s="28">
        <f ca="1">SUMPRODUCT('Input-Accounts'!$L$120:$L$178,H$120:H$178)</f>
        <v>229362.19253695454</v>
      </c>
      <c r="I285" s="28">
        <f ca="1">SUMPRODUCT('Input-Accounts'!$L$120:$L$178,I$120:I$178)</f>
        <v>32.859912970910393</v>
      </c>
      <c r="J285" s="28">
        <f ca="1">SUMPRODUCT('Input-Accounts'!$L$120:$L$178,J$120:J$178)</f>
        <v>49.289869456365579</v>
      </c>
      <c r="K285" s="28">
        <f ca="1">SUMPRODUCT('Input-Accounts'!$L$120:$L$178,K$120:K$178)</f>
        <v>1051.5172150691326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3877640.1956293415</v>
      </c>
      <c r="E286" s="8">
        <f t="shared" ca="1" si="65"/>
        <v>0</v>
      </c>
      <c r="G286" s="28">
        <f ca="1">SUM(G$143,G$154,G$160:G$162,G$164,G$172,G$179)</f>
        <v>3488422.4008546178</v>
      </c>
      <c r="H286" s="28">
        <f ca="1">SUM(H$143,H$154,H$160:H$162,H$164,H$172,H$179)</f>
        <v>387303.47245385579</v>
      </c>
      <c r="I286" s="28">
        <f ca="1">SUM(I$143,I$154,I$160:I$162,I$164,I$172,I$179)</f>
        <v>55.487603503417738</v>
      </c>
      <c r="J286" s="28">
        <f ca="1">SUM(J$143,J$154,J$160:J$162,J$164,J$172,J$179)</f>
        <v>83.231405255126603</v>
      </c>
      <c r="K286" s="28">
        <f ca="1">SUM(K$143,K$154,K$160:K$162,K$164,K$172,K$179)</f>
        <v>1775.6033121093676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0</v>
      </c>
      <c r="E287" s="8">
        <f t="shared" ca="1" si="65"/>
        <v>0</v>
      </c>
      <c r="F287" s="12"/>
      <c r="G287" s="28">
        <f ca="1">G$55</f>
        <v>0</v>
      </c>
      <c r="H287" s="28">
        <f ca="1">H$55</f>
        <v>0</v>
      </c>
      <c r="I287" s="28">
        <f ca="1">I$55</f>
        <v>0</v>
      </c>
      <c r="J287" s="28">
        <f ca="1">J$55</f>
        <v>0</v>
      </c>
      <c r="K287" s="28">
        <f ca="1">K$55</f>
        <v>0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0</v>
      </c>
      <c r="E288" s="8">
        <f t="shared" ca="1" si="65"/>
        <v>0</v>
      </c>
      <c r="G288" s="28">
        <f ca="1">G$115</f>
        <v>0</v>
      </c>
      <c r="H288" s="28">
        <f ca="1">H$115</f>
        <v>0</v>
      </c>
      <c r="I288" s="28">
        <f ca="1">I$115</f>
        <v>0</v>
      </c>
      <c r="J288" s="28">
        <f ca="1">J$115</f>
        <v>0</v>
      </c>
      <c r="K288" s="28">
        <f ca="1">K$115</f>
        <v>0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10111676.004649809</v>
      </c>
      <c r="E289" s="8">
        <f t="shared" ca="1" si="65"/>
        <v>0</v>
      </c>
      <c r="G289" s="28">
        <f ca="1">G274</f>
        <v>9010795.864352528</v>
      </c>
      <c r="H289" s="28">
        <f ca="1">H274</f>
        <v>1087709.3087018768</v>
      </c>
      <c r="I289" s="28">
        <f ca="1">I274</f>
        <v>124.47208157714633</v>
      </c>
      <c r="J289" s="28">
        <f ca="1">J274</f>
        <v>186.70812236571945</v>
      </c>
      <c r="K289" s="28">
        <f ca="1">K274</f>
        <v>12859.651391461872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A0B4-C01F-4EBA-A70A-85E15971F5F7}">
  <sheetPr codeName="Sheet8">
    <tabColor theme="7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17.1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351</v>
      </c>
      <c r="D5" t="str">
        <f>LEFT(ADDRESS(5,MATCH($B$5,Classification!$A$6:$ABB$6,0)),3)</f>
        <v>$U$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Commodity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0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-</v>
      </c>
      <c r="G11" s="8">
        <f ca="1">IFERROR(INDEX(G$278:G$314,MATCH($F11,$B$278:$B$314,0))/INDEX($D$278:$D$314,MATCH($F11,$B$278:$B$314,0)),SUMIFS('Input-Ext Allocators'!D$8:D$63,'Input-Ext Allocators'!$B$8:$B$63,$F11))*$D11</f>
        <v>0</v>
      </c>
      <c r="H11" s="8">
        <f ca="1">IFERROR(INDEX(H$278:H$314,MATCH($F11,$B$278:$B$314,0))/INDEX($D$278:$D$314,MATCH($F11,$B$278:$B$314,0)),SUMIFS('Input-Ext Allocators'!E$8:E$63,'Input-Ext Allocators'!$B$8:$B$63,$F11))*$D11</f>
        <v>0</v>
      </c>
      <c r="I11" s="8">
        <f ca="1">IFERROR(INDEX(I$278:I$314,MATCH($F11,$B$278:$B$314,0))/INDEX($D$278:$D$314,MATCH($F11,$B$278:$B$314,0)),SUMIFS('Input-Ext Allocators'!F$8:F$63,'Input-Ext Allocators'!$B$8:$B$63,$F11))*$D11</f>
        <v>0</v>
      </c>
      <c r="J11" s="8">
        <f ca="1">IFERROR(INDEX(J$278:J$314,MATCH($F11,$B$278:$B$314,0))/INDEX($D$278:$D$314,MATCH($F11,$B$278:$B$314,0)),SUMIFS('Input-Ext Allocators'!G$8:G$63,'Input-Ext Allocators'!$B$8:$B$63,$F11))*$D11</f>
        <v>0</v>
      </c>
      <c r="K11" s="8">
        <f ca="1">IFERROR(INDEX(K$278:K$314,MATCH($F11,$B$278:$B$314,0))/INDEX($D$278:$D$314,MATCH($F11,$B$278:$B$314,0)),SUMIFS('Input-Ext Allocators'!H$8:H$63,'Input-Ext Allocators'!$B$8:$B$63,$F11))*$D11</f>
        <v>0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0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-</v>
      </c>
      <c r="G12" s="8">
        <f ca="1">IFERROR(INDEX(G$278:G$314,MATCH($F12,$B$278:$B$314,0))/INDEX($D$278:$D$314,MATCH($F12,$B$278:$B$314,0)),SUMIFS('Input-Ext Allocators'!D$8:D$63,'Input-Ext Allocators'!$B$8:$B$63,$F12))*$D12</f>
        <v>0</v>
      </c>
      <c r="H12" s="8">
        <f ca="1">IFERROR(INDEX(H$278:H$314,MATCH($F12,$B$278:$B$314,0))/INDEX($D$278:$D$314,MATCH($F12,$B$278:$B$314,0)),SUMIFS('Input-Ext Allocators'!E$8:E$63,'Input-Ext Allocators'!$B$8:$B$63,$F12))*$D12</f>
        <v>0</v>
      </c>
      <c r="I12" s="8">
        <f ca="1">IFERROR(INDEX(I$278:I$314,MATCH($F12,$B$278:$B$314,0))/INDEX($D$278:$D$314,MATCH($F12,$B$278:$B$314,0)),SUMIFS('Input-Ext Allocators'!F$8:F$63,'Input-Ext Allocators'!$B$8:$B$63,$F12))*$D12</f>
        <v>0</v>
      </c>
      <c r="J12" s="8">
        <f ca="1">IFERROR(INDEX(J$278:J$314,MATCH($F12,$B$278:$B$314,0))/INDEX($D$278:$D$314,MATCH($F12,$B$278:$B$314,0)),SUMIFS('Input-Ext Allocators'!G$8:G$63,'Input-Ext Allocators'!$B$8:$B$63,$F12))*$D12</f>
        <v>0</v>
      </c>
      <c r="K12" s="8">
        <f ca="1">IFERROR(INDEX(K$278:K$314,MATCH($F12,$B$278:$B$314,0))/INDEX($D$278:$D$314,MATCH($F12,$B$278:$B$314,0)),SUMIFS('Input-Ext Allocators'!H$8:H$63,'Input-Ext Allocators'!$B$8:$B$63,$F12))*$D12</f>
        <v>0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0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-</v>
      </c>
      <c r="G13" s="8">
        <f ca="1">IFERROR(INDEX(G$278:G$314,MATCH($F13,$B$278:$B$314,0))/INDEX($D$278:$D$314,MATCH($F13,$B$278:$B$314,0)),SUMIFS('Input-Ext Allocators'!D$8:D$63,'Input-Ext Allocators'!$B$8:$B$63,$F13))*$D13</f>
        <v>0</v>
      </c>
      <c r="H13" s="8">
        <f ca="1">IFERROR(INDEX(H$278:H$314,MATCH($F13,$B$278:$B$314,0))/INDEX($D$278:$D$314,MATCH($F13,$B$278:$B$314,0)),SUMIFS('Input-Ext Allocators'!E$8:E$63,'Input-Ext Allocators'!$B$8:$B$63,$F13))*$D13</f>
        <v>0</v>
      </c>
      <c r="I13" s="8">
        <f ca="1">IFERROR(INDEX(I$278:I$314,MATCH($F13,$B$278:$B$314,0))/INDEX($D$278:$D$314,MATCH($F13,$B$278:$B$314,0)),SUMIFS('Input-Ext Allocators'!F$8:F$63,'Input-Ext Allocators'!$B$8:$B$63,$F13))*$D13</f>
        <v>0</v>
      </c>
      <c r="J13" s="8">
        <f ca="1">IFERROR(INDEX(J$278:J$314,MATCH($F13,$B$278:$B$314,0))/INDEX($D$278:$D$314,MATCH($F13,$B$278:$B$314,0)),SUMIFS('Input-Ext Allocators'!G$8:G$63,'Input-Ext Allocators'!$B$8:$B$63,$F13))*$D13</f>
        <v>0</v>
      </c>
      <c r="K13" s="8">
        <f ca="1">IFERROR(INDEX(K$278:K$314,MATCH($F13,$B$278:$B$314,0))/INDEX($D$278:$D$314,MATCH($F13,$B$278:$B$314,0)),SUMIFS('Input-Ext Allocators'!H$8:H$63,'Input-Ext Allocators'!$B$8:$B$63,$F13))*$D13</f>
        <v>0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0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8">
        <f ca="1">IFERROR(INDEX(G$278:G$314,MATCH($F14,$B$278:$B$314,0))/INDEX($D$278:$D$314,MATCH($F14,$B$278:$B$314,0)),SUMIFS('Input-Ext Allocators'!D$8:D$63,'Input-Ext Allocators'!$B$8:$B$63,$F14))*$D14</f>
        <v>0</v>
      </c>
      <c r="H14" s="8">
        <f ca="1">IFERROR(INDEX(H$278:H$314,MATCH($F14,$B$278:$B$314,0))/INDEX($D$278:$D$314,MATCH($F14,$B$278:$B$314,0)),SUMIFS('Input-Ext Allocators'!E$8:E$63,'Input-Ext Allocators'!$B$8:$B$63,$F14))*$D14</f>
        <v>0</v>
      </c>
      <c r="I14" s="8">
        <f ca="1">IFERROR(INDEX(I$278:I$314,MATCH($F14,$B$278:$B$314,0))/INDEX($D$278:$D$314,MATCH($F14,$B$278:$B$314,0)),SUMIFS('Input-Ext Allocators'!F$8:F$63,'Input-Ext Allocators'!$B$8:$B$63,$F14))*$D14</f>
        <v>0</v>
      </c>
      <c r="J14" s="8">
        <f ca="1">IFERROR(INDEX(J$278:J$314,MATCH($F14,$B$278:$B$314,0))/INDEX($D$278:$D$314,MATCH($F14,$B$278:$B$314,0)),SUMIFS('Input-Ext Allocators'!G$8:G$63,'Input-Ext Allocators'!$B$8:$B$63,$F14))*$D14</f>
        <v>0</v>
      </c>
      <c r="K14" s="8">
        <f ca="1">IFERROR(INDEX(K$278:K$314,MATCH($F14,$B$278:$B$314,0))/INDEX($D$278:$D$314,MATCH($F14,$B$278:$B$314,0)),SUMIFS('Input-Ext Allocators'!H$8:H$63,'Input-Ext Allocators'!$B$8:$B$63,$F14))*$D14</f>
        <v>0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0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0</v>
      </c>
      <c r="H15" s="77">
        <f t="shared" ca="1" si="1"/>
        <v>0</v>
      </c>
      <c r="I15" s="77">
        <f t="shared" ca="1" si="1"/>
        <v>0</v>
      </c>
      <c r="J15" s="77">
        <f t="shared" ca="1" si="1"/>
        <v>0</v>
      </c>
      <c r="K15" s="77">
        <f t="shared" ca="1" si="1"/>
        <v>0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0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-</v>
      </c>
      <c r="G18" s="8">
        <f ca="1">IFERROR(INDEX(G$278:G$314,MATCH($F18,$B$278:$B$314,0))/INDEX($D$278:$D$314,MATCH($F18,$B$278:$B$314,0)),SUMIFS('Input-Ext Allocators'!D$8:D$63,'Input-Ext Allocators'!$B$8:$B$63,$F18))*$D18</f>
        <v>0</v>
      </c>
      <c r="H18" s="8">
        <f ca="1">IFERROR(INDEX(H$278:H$314,MATCH($F18,$B$278:$B$314,0))/INDEX($D$278:$D$314,MATCH($F18,$B$278:$B$314,0)),SUMIFS('Input-Ext Allocators'!E$8:E$63,'Input-Ext Allocators'!$B$8:$B$63,$F18))*$D18</f>
        <v>0</v>
      </c>
      <c r="I18" s="8">
        <f ca="1">IFERROR(INDEX(I$278:I$314,MATCH($F18,$B$278:$B$314,0))/INDEX($D$278:$D$314,MATCH($F18,$B$278:$B$314,0)),SUMIFS('Input-Ext Allocators'!F$8:F$63,'Input-Ext Allocators'!$B$8:$B$63,$F18))*$D18</f>
        <v>0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0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0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8">
        <f ca="1">IFERROR(INDEX(G$278:G$314,MATCH($F19,$B$278:$B$314,0))/INDEX($D$278:$D$314,MATCH($F19,$B$278:$B$314,0)),SUMIFS('Input-Ext Allocators'!D$8:D$63,'Input-Ext Allocators'!$B$8:$B$63,$F19))*$D19</f>
        <v>0</v>
      </c>
      <c r="H19" s="8">
        <f ca="1">IFERROR(INDEX(H$278:H$314,MATCH($F19,$B$278:$B$314,0))/INDEX($D$278:$D$314,MATCH($F19,$B$278:$B$314,0)),SUMIFS('Input-Ext Allocators'!E$8:E$63,'Input-Ext Allocators'!$B$8:$B$63,$F19))*$D19</f>
        <v>0</v>
      </c>
      <c r="I19" s="8">
        <f ca="1">IFERROR(INDEX(I$278:I$314,MATCH($F19,$B$278:$B$314,0))/INDEX($D$278:$D$314,MATCH($F19,$B$278:$B$314,0)),SUMIFS('Input-Ext Allocators'!F$8:F$63,'Input-Ext Allocators'!$B$8:$B$63,$F19))*$D19</f>
        <v>0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0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0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8">
        <f ca="1">IFERROR(INDEX(G$278:G$314,MATCH($F20,$B$278:$B$314,0))/INDEX($D$278:$D$314,MATCH($F20,$B$278:$B$314,0)),SUMIFS('Input-Ext Allocators'!D$8:D$63,'Input-Ext Allocators'!$B$8:$B$63,$F20))*$D20</f>
        <v>0</v>
      </c>
      <c r="H20" s="8">
        <f ca="1">IFERROR(INDEX(H$278:H$314,MATCH($F20,$B$278:$B$314,0))/INDEX($D$278:$D$314,MATCH($F20,$B$278:$B$314,0)),SUMIFS('Input-Ext Allocators'!E$8:E$63,'Input-Ext Allocators'!$B$8:$B$63,$F20))*$D20</f>
        <v>0</v>
      </c>
      <c r="I20" s="8">
        <f ca="1">IFERROR(INDEX(I$278:I$314,MATCH($F20,$B$278:$B$314,0))/INDEX($D$278:$D$314,MATCH($F20,$B$278:$B$314,0)),SUMIFS('Input-Ext Allocators'!F$8:F$63,'Input-Ext Allocators'!$B$8:$B$63,$F20))*$D20</f>
        <v>0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0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0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8">
        <f ca="1">IFERROR(INDEX(G$278:G$314,MATCH($F21,$B$278:$B$314,0))/INDEX($D$278:$D$314,MATCH($F21,$B$278:$B$314,0)),SUMIFS('Input-Ext Allocators'!D$8:D$63,'Input-Ext Allocators'!$B$8:$B$63,$F21))*$D21</f>
        <v>0</v>
      </c>
      <c r="H21" s="8">
        <f ca="1">IFERROR(INDEX(H$278:H$314,MATCH($F21,$B$278:$B$314,0))/INDEX($D$278:$D$314,MATCH($F21,$B$278:$B$314,0)),SUMIFS('Input-Ext Allocators'!E$8:E$63,'Input-Ext Allocators'!$B$8:$B$63,$F21))*$D21</f>
        <v>0</v>
      </c>
      <c r="I21" s="8">
        <f ca="1">IFERROR(INDEX(I$278:I$314,MATCH($F21,$B$278:$B$314,0))/INDEX($D$278:$D$314,MATCH($F21,$B$278:$B$314,0)),SUMIFS('Input-Ext Allocators'!F$8:F$63,'Input-Ext Allocators'!$B$8:$B$63,$F21))*$D21</f>
        <v>0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0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0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0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0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8">
        <f ca="1">IFERROR(INDEX(G$278:G$314,MATCH($F24,$B$278:$B$314,0))/INDEX($D$278:$D$314,MATCH($F24,$B$278:$B$314,0)),SUMIFS('Input-Ext Allocators'!D$8:D$63,'Input-Ext Allocators'!$B$8:$B$63,$F24))*$D24</f>
        <v>0</v>
      </c>
      <c r="H24" s="8">
        <f ca="1">IFERROR(INDEX(H$278:H$314,MATCH($F24,$B$278:$B$314,0))/INDEX($D$278:$D$314,MATCH($F24,$B$278:$B$314,0)),SUMIFS('Input-Ext Allocators'!E$8:E$63,'Input-Ext Allocators'!$B$8:$B$63,$F24))*$D24</f>
        <v>0</v>
      </c>
      <c r="I24" s="8">
        <f ca="1">IFERROR(INDEX(I$278:I$314,MATCH($F24,$B$278:$B$314,0))/INDEX($D$278:$D$314,MATCH($F24,$B$278:$B$314,0)),SUMIFS('Input-Ext Allocators'!F$8:F$63,'Input-Ext Allocators'!$B$8:$B$63,$F24))*$D24</f>
        <v>0</v>
      </c>
      <c r="J24" s="8">
        <f ca="1">IFERROR(INDEX(J$278:J$314,MATCH($F24,$B$278:$B$314,0))/INDEX($D$278:$D$314,MATCH($F24,$B$278:$B$314,0)),SUMIFS('Input-Ext Allocators'!G$8:G$63,'Input-Ext Allocators'!$B$8:$B$63,$F24))*$D24</f>
        <v>0</v>
      </c>
      <c r="K24" s="8">
        <f ca="1">IFERROR(INDEX(K$278:K$314,MATCH($F24,$B$278:$B$314,0))/INDEX($D$278:$D$314,MATCH($F24,$B$278:$B$314,0)),SUMIFS('Input-Ext Allocators'!H$8:H$63,'Input-Ext Allocators'!$B$8:$B$63,$F24))*$D24</f>
        <v>0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0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8">
        <f ca="1">IFERROR(INDEX(G$278:G$314,MATCH($F25,$B$278:$B$314,0))/INDEX($D$278:$D$314,MATCH($F25,$B$278:$B$314,0)),SUMIFS('Input-Ext Allocators'!D$8:D$63,'Input-Ext Allocators'!$B$8:$B$63,$F25))*$D25</f>
        <v>0</v>
      </c>
      <c r="H25" s="8">
        <f ca="1">IFERROR(INDEX(H$278:H$314,MATCH($F25,$B$278:$B$314,0))/INDEX($D$278:$D$314,MATCH($F25,$B$278:$B$314,0)),SUMIFS('Input-Ext Allocators'!E$8:E$63,'Input-Ext Allocators'!$B$8:$B$63,$F25))*$D25</f>
        <v>0</v>
      </c>
      <c r="I25" s="8">
        <f ca="1">IFERROR(INDEX(I$278:I$314,MATCH($F25,$B$278:$B$314,0))/INDEX($D$278:$D$314,MATCH($F25,$B$278:$B$314,0)),SUMIFS('Input-Ext Allocators'!F$8:F$63,'Input-Ext Allocators'!$B$8:$B$63,$F25))*$D25</f>
        <v>0</v>
      </c>
      <c r="J25" s="8">
        <f ca="1">IFERROR(INDEX(J$278:J$314,MATCH($F25,$B$278:$B$314,0))/INDEX($D$278:$D$314,MATCH($F25,$B$278:$B$314,0)),SUMIFS('Input-Ext Allocators'!G$8:G$63,'Input-Ext Allocators'!$B$8:$B$63,$F25))*$D25</f>
        <v>0</v>
      </c>
      <c r="K25" s="8">
        <f ca="1">IFERROR(INDEX(K$278:K$314,MATCH($F25,$B$278:$B$314,0))/INDEX($D$278:$D$314,MATCH($F25,$B$278:$B$314,0)),SUMIFS('Input-Ext Allocators'!H$8:H$63,'Input-Ext Allocators'!$B$8:$B$63,$F25))*$D25</f>
        <v>0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0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-</v>
      </c>
      <c r="G26" s="8">
        <f ca="1">IFERROR(INDEX(G$278:G$314,MATCH($F26,$B$278:$B$314,0))/INDEX($D$278:$D$314,MATCH($F26,$B$278:$B$314,0)),SUMIFS('Input-Ext Allocators'!D$8:D$63,'Input-Ext Allocators'!$B$8:$B$63,$F26))*$D26</f>
        <v>0</v>
      </c>
      <c r="H26" s="8">
        <f ca="1">IFERROR(INDEX(H$278:H$314,MATCH($F26,$B$278:$B$314,0))/INDEX($D$278:$D$314,MATCH($F26,$B$278:$B$314,0)),SUMIFS('Input-Ext Allocators'!E$8:E$63,'Input-Ext Allocators'!$B$8:$B$63,$F26))*$D26</f>
        <v>0</v>
      </c>
      <c r="I26" s="8">
        <f ca="1">IFERROR(INDEX(I$278:I$314,MATCH($F26,$B$278:$B$314,0))/INDEX($D$278:$D$314,MATCH($F26,$B$278:$B$314,0)),SUMIFS('Input-Ext Allocators'!F$8:F$63,'Input-Ext Allocators'!$B$8:$B$63,$F26))*$D26</f>
        <v>0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0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0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-</v>
      </c>
      <c r="G27" s="8">
        <f ca="1">IFERROR(INDEX(G$278:G$314,MATCH($F27,$B$278:$B$314,0))/INDEX($D$278:$D$314,MATCH($F27,$B$278:$B$314,0)),SUMIFS('Input-Ext Allocators'!D$8:D$63,'Input-Ext Allocators'!$B$8:$B$63,$F27))*$D27</f>
        <v>0</v>
      </c>
      <c r="H27" s="8">
        <f ca="1">IFERROR(INDEX(H$278:H$314,MATCH($F27,$B$278:$B$314,0))/INDEX($D$278:$D$314,MATCH($F27,$B$278:$B$314,0)),SUMIFS('Input-Ext Allocators'!E$8:E$63,'Input-Ext Allocators'!$B$8:$B$63,$F27))*$D27</f>
        <v>0</v>
      </c>
      <c r="I27" s="8">
        <f ca="1">IFERROR(INDEX(I$278:I$314,MATCH($F27,$B$278:$B$314,0))/INDEX($D$278:$D$314,MATCH($F27,$B$278:$B$314,0)),SUMIFS('Input-Ext Allocators'!F$8:F$63,'Input-Ext Allocators'!$B$8:$B$63,$F27))*$D27</f>
        <v>0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0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0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8">
        <f ca="1">IFERROR(INDEX(G$278:G$314,MATCH($F29,$B$278:$B$314,0))/INDEX($D$278:$D$314,MATCH($F29,$B$278:$B$314,0)),SUMIFS('Input-Ext Allocators'!D$8:D$63,'Input-Ext Allocators'!$B$8:$B$63,$F29))*$D29</f>
        <v>0</v>
      </c>
      <c r="H29" s="8">
        <f ca="1">IFERROR(INDEX(H$278:H$314,MATCH($F29,$B$278:$B$314,0))/INDEX($D$278:$D$314,MATCH($F29,$B$278:$B$314,0)),SUMIFS('Input-Ext Allocators'!E$8:E$63,'Input-Ext Allocators'!$B$8:$B$63,$F29))*$D29</f>
        <v>0</v>
      </c>
      <c r="I29" s="8">
        <f ca="1">IFERROR(INDEX(I$278:I$314,MATCH($F29,$B$278:$B$314,0))/INDEX($D$278:$D$314,MATCH($F29,$B$278:$B$314,0)),SUMIFS('Input-Ext Allocators'!F$8:F$63,'Input-Ext Allocators'!$B$8:$B$63,$F29))*$D29</f>
        <v>0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0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0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0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0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8">
        <f ca="1">IFERROR(INDEX(G$278:G$314,MATCH($F31,$B$278:$B$314,0))/INDEX($D$278:$D$314,MATCH($F31,$B$278:$B$314,0)),SUMIFS('Input-Ext Allocators'!D$8:D$63,'Input-Ext Allocators'!$B$8:$B$63,$F31))*$D31</f>
        <v>0</v>
      </c>
      <c r="H31" s="8">
        <f ca="1">IFERROR(INDEX(H$278:H$314,MATCH($F31,$B$278:$B$314,0))/INDEX($D$278:$D$314,MATCH($F31,$B$278:$B$314,0)),SUMIFS('Input-Ext Allocators'!E$8:E$63,'Input-Ext Allocators'!$B$8:$B$63,$F31))*$D31</f>
        <v>0</v>
      </c>
      <c r="I31" s="8">
        <f ca="1">IFERROR(INDEX(I$278:I$314,MATCH($F31,$B$278:$B$314,0))/INDEX($D$278:$D$314,MATCH($F31,$B$278:$B$314,0)),SUMIFS('Input-Ext Allocators'!F$8:F$63,'Input-Ext Allocators'!$B$8:$B$63,$F31))*$D31</f>
        <v>0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0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0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8">
        <f ca="1">IFERROR(INDEX(G$278:G$314,MATCH($F32,$B$278:$B$314,0))/INDEX($D$278:$D$314,MATCH($F32,$B$278:$B$314,0)),SUMIFS('Input-Ext Allocators'!D$8:D$63,'Input-Ext Allocators'!$B$8:$B$63,$F32))*$D32</f>
        <v>0</v>
      </c>
      <c r="H32" s="8">
        <f ca="1">IFERROR(INDEX(H$278:H$314,MATCH($F32,$B$278:$B$314,0))/INDEX($D$278:$D$314,MATCH($F32,$B$278:$B$314,0)),SUMIFS('Input-Ext Allocators'!E$8:E$63,'Input-Ext Allocators'!$B$8:$B$63,$F32))*$D32</f>
        <v>0</v>
      </c>
      <c r="I32" s="8">
        <f ca="1">IFERROR(INDEX(I$278:I$314,MATCH($F32,$B$278:$B$314,0))/INDEX($D$278:$D$314,MATCH($F32,$B$278:$B$314,0)),SUMIFS('Input-Ext Allocators'!F$8:F$63,'Input-Ext Allocators'!$B$8:$B$63,$F32))*$D32</f>
        <v>0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0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0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8">
        <f ca="1">IFERROR(INDEX(G$278:G$314,MATCH($F33,$B$278:$B$314,0))/INDEX($D$278:$D$314,MATCH($F33,$B$278:$B$314,0)),SUMIFS('Input-Ext Allocators'!D$8:D$63,'Input-Ext Allocators'!$B$8:$B$63,$F33))*$D33</f>
        <v>0</v>
      </c>
      <c r="H33" s="8">
        <f ca="1">IFERROR(INDEX(H$278:H$314,MATCH($F33,$B$278:$B$314,0))/INDEX($D$278:$D$314,MATCH($F33,$B$278:$B$314,0)),SUMIFS('Input-Ext Allocators'!E$8:E$63,'Input-Ext Allocators'!$B$8:$B$63,$F33))*$D33</f>
        <v>0</v>
      </c>
      <c r="I33" s="8">
        <f ca="1">IFERROR(INDEX(I$278:I$314,MATCH($F33,$B$278:$B$314,0))/INDEX($D$278:$D$314,MATCH($F33,$B$278:$B$314,0)),SUMIFS('Input-Ext Allocators'!F$8:F$63,'Input-Ext Allocators'!$B$8:$B$63,$F33))*$D33</f>
        <v>0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0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8">
        <f ca="1">IFERROR(INDEX(G$278:G$314,MATCH($F34,$B$278:$B$314,0))/INDEX($D$278:$D$314,MATCH($F34,$B$278:$B$314,0)),SUMIFS('Input-Ext Allocators'!D$8:D$63,'Input-Ext Allocators'!$B$8:$B$63,$F34))*$D34</f>
        <v>0</v>
      </c>
      <c r="H34" s="8">
        <f ca="1">IFERROR(INDEX(H$278:H$314,MATCH($F34,$B$278:$B$314,0))/INDEX($D$278:$D$314,MATCH($F34,$B$278:$B$314,0)),SUMIFS('Input-Ext Allocators'!E$8:E$63,'Input-Ext Allocators'!$B$8:$B$63,$F34))*$D34</f>
        <v>0</v>
      </c>
      <c r="I34" s="8">
        <f ca="1">IFERROR(INDEX(I$278:I$314,MATCH($F34,$B$278:$B$314,0))/INDEX($D$278:$D$314,MATCH($F34,$B$278:$B$314,0)),SUMIFS('Input-Ext Allocators'!F$8:F$63,'Input-Ext Allocators'!$B$8:$B$63,$F34))*$D34</f>
        <v>0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0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8">
        <f ca="1">IFERROR(INDEX(G$278:G$314,MATCH($F35,$B$278:$B$314,0))/INDEX($D$278:$D$314,MATCH($F35,$B$278:$B$314,0)),SUMIFS('Input-Ext Allocators'!D$8:D$63,'Input-Ext Allocators'!$B$8:$B$63,$F35))*$D35</f>
        <v>0</v>
      </c>
      <c r="H35" s="8">
        <f ca="1">IFERROR(INDEX(H$278:H$314,MATCH($F35,$B$278:$B$314,0))/INDEX($D$278:$D$314,MATCH($F35,$B$278:$B$314,0)),SUMIFS('Input-Ext Allocators'!E$8:E$63,'Input-Ext Allocators'!$B$8:$B$63,$F35))*$D35</f>
        <v>0</v>
      </c>
      <c r="I35" s="8">
        <f ca="1">IFERROR(INDEX(I$278:I$314,MATCH($F35,$B$278:$B$314,0))/INDEX($D$278:$D$314,MATCH($F35,$B$278:$B$314,0)),SUMIFS('Input-Ext Allocators'!F$8:F$63,'Input-Ext Allocators'!$B$8:$B$63,$F35))*$D35</f>
        <v>0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0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8">
        <f ca="1">IFERROR(INDEX(G$278:G$314,MATCH($F36,$B$278:$B$314,0))/INDEX($D$278:$D$314,MATCH($F36,$B$278:$B$314,0)),SUMIFS('Input-Ext Allocators'!D$8:D$63,'Input-Ext Allocators'!$B$8:$B$63,$F36))*$D36</f>
        <v>0</v>
      </c>
      <c r="H36" s="8">
        <f ca="1">IFERROR(INDEX(H$278:H$314,MATCH($F36,$B$278:$B$314,0))/INDEX($D$278:$D$314,MATCH($F36,$B$278:$B$314,0)),SUMIFS('Input-Ext Allocators'!E$8:E$63,'Input-Ext Allocators'!$B$8:$B$63,$F36))*$D36</f>
        <v>0</v>
      </c>
      <c r="I36" s="8">
        <f ca="1">IFERROR(INDEX(I$278:I$314,MATCH($F36,$B$278:$B$314,0))/INDEX($D$278:$D$314,MATCH($F36,$B$278:$B$314,0)),SUMIFS('Input-Ext Allocators'!F$8:F$63,'Input-Ext Allocators'!$B$8:$B$63,$F36))*$D36</f>
        <v>0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0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8">
        <f ca="1">IFERROR(INDEX(G$278:G$314,MATCH($F37,$B$278:$B$314,0))/INDEX($D$278:$D$314,MATCH($F37,$B$278:$B$314,0)),SUMIFS('Input-Ext Allocators'!D$8:D$63,'Input-Ext Allocators'!$B$8:$B$63,$F37))*$D37</f>
        <v>0</v>
      </c>
      <c r="H37" s="8">
        <f ca="1">IFERROR(INDEX(H$278:H$314,MATCH($F37,$B$278:$B$314,0))/INDEX($D$278:$D$314,MATCH($F37,$B$278:$B$314,0)),SUMIFS('Input-Ext Allocators'!E$8:E$63,'Input-Ext Allocators'!$B$8:$B$63,$F37))*$D37</f>
        <v>0</v>
      </c>
      <c r="I37" s="8">
        <f ca="1">IFERROR(INDEX(I$278:I$314,MATCH($F37,$B$278:$B$314,0))/INDEX($D$278:$D$314,MATCH($F37,$B$278:$B$314,0)),SUMIFS('Input-Ext Allocators'!F$8:F$63,'Input-Ext Allocators'!$B$8:$B$63,$F37))*$D37</f>
        <v>0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0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8">
        <f ca="1">IFERROR(INDEX(G$278:G$314,MATCH($F38,$B$278:$B$314,0))/INDEX($D$278:$D$314,MATCH($F38,$B$278:$B$314,0)),SUMIFS('Input-Ext Allocators'!D$8:D$63,'Input-Ext Allocators'!$B$8:$B$63,$F38))*$D38</f>
        <v>0</v>
      </c>
      <c r="H38" s="8">
        <f ca="1">IFERROR(INDEX(H$278:H$314,MATCH($F38,$B$278:$B$314,0))/INDEX($D$278:$D$314,MATCH($F38,$B$278:$B$314,0)),SUMIFS('Input-Ext Allocators'!E$8:E$63,'Input-Ext Allocators'!$B$8:$B$63,$F38))*$D38</f>
        <v>0</v>
      </c>
      <c r="I38" s="8">
        <f ca="1">IFERROR(INDEX(I$278:I$314,MATCH($F38,$B$278:$B$314,0))/INDEX($D$278:$D$314,MATCH($F38,$B$278:$B$314,0)),SUMIFS('Input-Ext Allocators'!F$8:F$63,'Input-Ext Allocators'!$B$8:$B$63,$F38))*$D38</f>
        <v>0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0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0</v>
      </c>
      <c r="I39" s="8">
        <f ca="1">IFERROR(INDEX(I$278:I$314,MATCH($F39,$B$278:$B$314,0))/INDEX($D$278:$D$314,MATCH($F39,$B$278:$B$314,0)),SUMIFS('Input-Ext Allocators'!F$8:F$63,'Input-Ext Allocators'!$B$8:$B$63,$F39))*$D39</f>
        <v>0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0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0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0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-</v>
      </c>
      <c r="G41" s="8">
        <f ca="1">IFERROR(INDEX(G$278:G$314,MATCH($F41,$B$278:$B$314,0))/INDEX($D$278:$D$314,MATCH($F41,$B$278:$B$314,0)),SUMIFS('Input-Ext Allocators'!D$8:D$63,'Input-Ext Allocators'!$B$8:$B$63,$F41))*$D41</f>
        <v>0</v>
      </c>
      <c r="H41" s="8">
        <f ca="1">IFERROR(INDEX(H$278:H$314,MATCH($F41,$B$278:$B$314,0))/INDEX($D$278:$D$314,MATCH($F41,$B$278:$B$314,0)),SUMIFS('Input-Ext Allocators'!E$8:E$63,'Input-Ext Allocators'!$B$8:$B$63,$F41))*$D41</f>
        <v>0</v>
      </c>
      <c r="I41" s="8">
        <f ca="1">IFERROR(INDEX(I$278:I$314,MATCH($F41,$B$278:$B$314,0))/INDEX($D$278:$D$314,MATCH($F41,$B$278:$B$314,0)),SUMIFS('Input-Ext Allocators'!F$8:F$63,'Input-Ext Allocators'!$B$8:$B$63,$F41))*$D41</f>
        <v>0</v>
      </c>
      <c r="J41" s="8">
        <f ca="1">IFERROR(INDEX(J$278:J$314,MATCH($F41,$B$278:$B$314,0))/INDEX($D$278:$D$314,MATCH($F41,$B$278:$B$314,0)),SUMIFS('Input-Ext Allocators'!G$8:G$63,'Input-Ext Allocators'!$B$8:$B$63,$F41))*$D41</f>
        <v>0</v>
      </c>
      <c r="K41" s="8">
        <f ca="1">IFERROR(INDEX(K$278:K$314,MATCH($F41,$B$278:$B$314,0))/INDEX($D$278:$D$314,MATCH($F41,$B$278:$B$314,0)),SUMIFS('Input-Ext Allocators'!H$8:H$63,'Input-Ext Allocators'!$B$8:$B$63,$F41))*$D41</f>
        <v>0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0</v>
      </c>
      <c r="E42" s="8">
        <f t="shared" ca="1" si="2"/>
        <v>0</v>
      </c>
      <c r="G42" s="77">
        <f t="shared" ref="G42:K42" ca="1" si="4">SUBTOTAL(9,G18:G41)</f>
        <v>0</v>
      </c>
      <c r="H42" s="77">
        <f t="shared" ca="1" si="4"/>
        <v>0</v>
      </c>
      <c r="I42" s="77">
        <f t="shared" ca="1" si="4"/>
        <v>0</v>
      </c>
      <c r="J42" s="77">
        <f t="shared" ca="1" si="4"/>
        <v>0</v>
      </c>
      <c r="K42" s="77">
        <f t="shared" ca="1" si="4"/>
        <v>0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0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-</v>
      </c>
      <c r="G45" s="8">
        <f ca="1">IFERROR(INDEX(G$278:G$314,MATCH($F45,$B$278:$B$314,0))/INDEX($D$278:$D$314,MATCH($F45,$B$278:$B$314,0)),SUMIFS('Input-Ext Allocators'!D$8:D$63,'Input-Ext Allocators'!$B$8:$B$63,$F45))*$D45</f>
        <v>0</v>
      </c>
      <c r="H45" s="8">
        <f ca="1">IFERROR(INDEX(H$278:H$314,MATCH($F45,$B$278:$B$314,0))/INDEX($D$278:$D$314,MATCH($F45,$B$278:$B$314,0)),SUMIFS('Input-Ext Allocators'!E$8:E$63,'Input-Ext Allocators'!$B$8:$B$63,$F45))*$D45</f>
        <v>0</v>
      </c>
      <c r="I45" s="8">
        <f ca="1">IFERROR(INDEX(I$278:I$314,MATCH($F45,$B$278:$B$314,0))/INDEX($D$278:$D$314,MATCH($F45,$B$278:$B$314,0)),SUMIFS('Input-Ext Allocators'!F$8:F$63,'Input-Ext Allocators'!$B$8:$B$63,$F45))*$D45</f>
        <v>0</v>
      </c>
      <c r="J45" s="8">
        <f ca="1">IFERROR(INDEX(J$278:J$314,MATCH($F45,$B$278:$B$314,0))/INDEX($D$278:$D$314,MATCH($F45,$B$278:$B$314,0)),SUMIFS('Input-Ext Allocators'!G$8:G$63,'Input-Ext Allocators'!$B$8:$B$63,$F45))*$D45</f>
        <v>0</v>
      </c>
      <c r="K45" s="8">
        <f ca="1">IFERROR(INDEX(K$278:K$314,MATCH($F45,$B$278:$B$314,0))/INDEX($D$278:$D$314,MATCH($F45,$B$278:$B$314,0)),SUMIFS('Input-Ext Allocators'!H$8:H$63,'Input-Ext Allocators'!$B$8:$B$63,$F45))*$D45</f>
        <v>0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0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-</v>
      </c>
      <c r="G46" s="8">
        <f ca="1">IFERROR(INDEX(G$278:G$314,MATCH($F46,$B$278:$B$314,0))/INDEX($D$278:$D$314,MATCH($F46,$B$278:$B$314,0)),SUMIFS('Input-Ext Allocators'!D$8:D$63,'Input-Ext Allocators'!$B$8:$B$63,$F46))*$D46</f>
        <v>0</v>
      </c>
      <c r="H46" s="8">
        <f ca="1">IFERROR(INDEX(H$278:H$314,MATCH($F46,$B$278:$B$314,0))/INDEX($D$278:$D$314,MATCH($F46,$B$278:$B$314,0)),SUMIFS('Input-Ext Allocators'!E$8:E$63,'Input-Ext Allocators'!$B$8:$B$63,$F46))*$D46</f>
        <v>0</v>
      </c>
      <c r="I46" s="8">
        <f ca="1">IFERROR(INDEX(I$278:I$314,MATCH($F46,$B$278:$B$314,0))/INDEX($D$278:$D$314,MATCH($F46,$B$278:$B$314,0)),SUMIFS('Input-Ext Allocators'!F$8:F$63,'Input-Ext Allocators'!$B$8:$B$63,$F46))*$D46</f>
        <v>0</v>
      </c>
      <c r="J46" s="8">
        <f ca="1">IFERROR(INDEX(J$278:J$314,MATCH($F46,$B$278:$B$314,0))/INDEX($D$278:$D$314,MATCH($F46,$B$278:$B$314,0)),SUMIFS('Input-Ext Allocators'!G$8:G$63,'Input-Ext Allocators'!$B$8:$B$63,$F46))*$D46</f>
        <v>0</v>
      </c>
      <c r="K46" s="8">
        <f ca="1">IFERROR(INDEX(K$278:K$314,MATCH($F46,$B$278:$B$314,0))/INDEX($D$278:$D$314,MATCH($F46,$B$278:$B$314,0)),SUMIFS('Input-Ext Allocators'!H$8:H$63,'Input-Ext Allocators'!$B$8:$B$63,$F46))*$D46</f>
        <v>0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0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-</v>
      </c>
      <c r="G47" s="8">
        <f ca="1">IFERROR(INDEX(G$278:G$314,MATCH($F47,$B$278:$B$314,0))/INDEX($D$278:$D$314,MATCH($F47,$B$278:$B$314,0)),SUMIFS('Input-Ext Allocators'!D$8:D$63,'Input-Ext Allocators'!$B$8:$B$63,$F47))*$D47</f>
        <v>0</v>
      </c>
      <c r="H47" s="8">
        <f ca="1">IFERROR(INDEX(H$278:H$314,MATCH($F47,$B$278:$B$314,0))/INDEX($D$278:$D$314,MATCH($F47,$B$278:$B$314,0)),SUMIFS('Input-Ext Allocators'!E$8:E$63,'Input-Ext Allocators'!$B$8:$B$63,$F47))*$D47</f>
        <v>0</v>
      </c>
      <c r="I47" s="8">
        <f ca="1">IFERROR(INDEX(I$278:I$314,MATCH($F47,$B$278:$B$314,0))/INDEX($D$278:$D$314,MATCH($F47,$B$278:$B$314,0)),SUMIFS('Input-Ext Allocators'!F$8:F$63,'Input-Ext Allocators'!$B$8:$B$63,$F47))*$D47</f>
        <v>0</v>
      </c>
      <c r="J47" s="8">
        <f ca="1">IFERROR(INDEX(J$278:J$314,MATCH($F47,$B$278:$B$314,0))/INDEX($D$278:$D$314,MATCH($F47,$B$278:$B$314,0)),SUMIFS('Input-Ext Allocators'!G$8:G$63,'Input-Ext Allocators'!$B$8:$B$63,$F47))*$D47</f>
        <v>0</v>
      </c>
      <c r="K47" s="8">
        <f ca="1">IFERROR(INDEX(K$278:K$314,MATCH($F47,$B$278:$B$314,0))/INDEX($D$278:$D$314,MATCH($F47,$B$278:$B$314,0)),SUMIFS('Input-Ext Allocators'!H$8:H$63,'Input-Ext Allocators'!$B$8:$B$63,$F47))*$D47</f>
        <v>0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0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-</v>
      </c>
      <c r="G48" s="8">
        <f ca="1">IFERROR(INDEX(G$278:G$314,MATCH($F48,$B$278:$B$314,0))/INDEX($D$278:$D$314,MATCH($F48,$B$278:$B$314,0)),SUMIFS('Input-Ext Allocators'!D$8:D$63,'Input-Ext Allocators'!$B$8:$B$63,$F48))*$D48</f>
        <v>0</v>
      </c>
      <c r="H48" s="8">
        <f ca="1">IFERROR(INDEX(H$278:H$314,MATCH($F48,$B$278:$B$314,0))/INDEX($D$278:$D$314,MATCH($F48,$B$278:$B$314,0)),SUMIFS('Input-Ext Allocators'!E$8:E$63,'Input-Ext Allocators'!$B$8:$B$63,$F48))*$D48</f>
        <v>0</v>
      </c>
      <c r="I48" s="8">
        <f ca="1">IFERROR(INDEX(I$278:I$314,MATCH($F48,$B$278:$B$314,0))/INDEX($D$278:$D$314,MATCH($F48,$B$278:$B$314,0)),SUMIFS('Input-Ext Allocators'!F$8:F$63,'Input-Ext Allocators'!$B$8:$B$63,$F48))*$D48</f>
        <v>0</v>
      </c>
      <c r="J48" s="8">
        <f ca="1">IFERROR(INDEX(J$278:J$314,MATCH($F48,$B$278:$B$314,0))/INDEX($D$278:$D$314,MATCH($F48,$B$278:$B$314,0)),SUMIFS('Input-Ext Allocators'!G$8:G$63,'Input-Ext Allocators'!$B$8:$B$63,$F48))*$D48</f>
        <v>0</v>
      </c>
      <c r="K48" s="8">
        <f ca="1">IFERROR(INDEX(K$278:K$314,MATCH($F48,$B$278:$B$314,0))/INDEX($D$278:$D$314,MATCH($F48,$B$278:$B$314,0)),SUMIFS('Input-Ext Allocators'!H$8:H$63,'Input-Ext Allocators'!$B$8:$B$63,$F48))*$D48</f>
        <v>0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0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-</v>
      </c>
      <c r="G49" s="8">
        <f ca="1">IFERROR(INDEX(G$278:G$314,MATCH($F49,$B$278:$B$314,0))/INDEX($D$278:$D$314,MATCH($F49,$B$278:$B$314,0)),SUMIFS('Input-Ext Allocators'!D$8:D$63,'Input-Ext Allocators'!$B$8:$B$63,$F49))*$D49</f>
        <v>0</v>
      </c>
      <c r="H49" s="8">
        <f ca="1">IFERROR(INDEX(H$278:H$314,MATCH($F49,$B$278:$B$314,0))/INDEX($D$278:$D$314,MATCH($F49,$B$278:$B$314,0)),SUMIFS('Input-Ext Allocators'!E$8:E$63,'Input-Ext Allocators'!$B$8:$B$63,$F49))*$D49</f>
        <v>0</v>
      </c>
      <c r="I49" s="8">
        <f ca="1">IFERROR(INDEX(I$278:I$314,MATCH($F49,$B$278:$B$314,0))/INDEX($D$278:$D$314,MATCH($F49,$B$278:$B$314,0)),SUMIFS('Input-Ext Allocators'!F$8:F$63,'Input-Ext Allocators'!$B$8:$B$63,$F49))*$D49</f>
        <v>0</v>
      </c>
      <c r="J49" s="8">
        <f ca="1">IFERROR(INDEX(J$278:J$314,MATCH($F49,$B$278:$B$314,0))/INDEX($D$278:$D$314,MATCH($F49,$B$278:$B$314,0)),SUMIFS('Input-Ext Allocators'!G$8:G$63,'Input-Ext Allocators'!$B$8:$B$63,$F49))*$D49</f>
        <v>0</v>
      </c>
      <c r="K49" s="8">
        <f ca="1">IFERROR(INDEX(K$278:K$314,MATCH($F49,$B$278:$B$314,0))/INDEX($D$278:$D$314,MATCH($F49,$B$278:$B$314,0)),SUMIFS('Input-Ext Allocators'!H$8:H$63,'Input-Ext Allocators'!$B$8:$B$63,$F49))*$D49</f>
        <v>0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0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-</v>
      </c>
      <c r="G50" s="8">
        <f ca="1">IFERROR(INDEX(G$278:G$314,MATCH($F50,$B$278:$B$314,0))/INDEX($D$278:$D$314,MATCH($F50,$B$278:$B$314,0)),SUMIFS('Input-Ext Allocators'!D$8:D$63,'Input-Ext Allocators'!$B$8:$B$63,$F50))*$D50</f>
        <v>0</v>
      </c>
      <c r="H50" s="8">
        <f ca="1">IFERROR(INDEX(H$278:H$314,MATCH($F50,$B$278:$B$314,0))/INDEX($D$278:$D$314,MATCH($F50,$B$278:$B$314,0)),SUMIFS('Input-Ext Allocators'!E$8:E$63,'Input-Ext Allocators'!$B$8:$B$63,$F50))*$D50</f>
        <v>0</v>
      </c>
      <c r="I50" s="8">
        <f ca="1">IFERROR(INDEX(I$278:I$314,MATCH($F50,$B$278:$B$314,0))/INDEX($D$278:$D$314,MATCH($F50,$B$278:$B$314,0)),SUMIFS('Input-Ext Allocators'!F$8:F$63,'Input-Ext Allocators'!$B$8:$B$63,$F50))*$D50</f>
        <v>0</v>
      </c>
      <c r="J50" s="8">
        <f ca="1">IFERROR(INDEX(J$278:J$314,MATCH($F50,$B$278:$B$314,0))/INDEX($D$278:$D$314,MATCH($F50,$B$278:$B$314,0)),SUMIFS('Input-Ext Allocators'!G$8:G$63,'Input-Ext Allocators'!$B$8:$B$63,$F50))*$D50</f>
        <v>0</v>
      </c>
      <c r="K50" s="8">
        <f ca="1">IFERROR(INDEX(K$278:K$314,MATCH($F50,$B$278:$B$314,0))/INDEX($D$278:$D$314,MATCH($F50,$B$278:$B$314,0)),SUMIFS('Input-Ext Allocators'!H$8:H$63,'Input-Ext Allocators'!$B$8:$B$63,$F50))*$D50</f>
        <v>0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0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-</v>
      </c>
      <c r="G51" s="8">
        <f ca="1">IFERROR(INDEX(G$278:G$314,MATCH($F51,$B$278:$B$314,0))/INDEX($D$278:$D$314,MATCH($F51,$B$278:$B$314,0)),SUMIFS('Input-Ext Allocators'!D$8:D$63,'Input-Ext Allocators'!$B$8:$B$63,$F51))*$D51</f>
        <v>0</v>
      </c>
      <c r="H51" s="8">
        <f ca="1">IFERROR(INDEX(H$278:H$314,MATCH($F51,$B$278:$B$314,0))/INDEX($D$278:$D$314,MATCH($F51,$B$278:$B$314,0)),SUMIFS('Input-Ext Allocators'!E$8:E$63,'Input-Ext Allocators'!$B$8:$B$63,$F51))*$D51</f>
        <v>0</v>
      </c>
      <c r="I51" s="8">
        <f ca="1">IFERROR(INDEX(I$278:I$314,MATCH($F51,$B$278:$B$314,0))/INDEX($D$278:$D$314,MATCH($F51,$B$278:$B$314,0)),SUMIFS('Input-Ext Allocators'!F$8:F$63,'Input-Ext Allocators'!$B$8:$B$63,$F51))*$D51</f>
        <v>0</v>
      </c>
      <c r="J51" s="8">
        <f ca="1">IFERROR(INDEX(J$278:J$314,MATCH($F51,$B$278:$B$314,0))/INDEX($D$278:$D$314,MATCH($F51,$B$278:$B$314,0)),SUMIFS('Input-Ext Allocators'!G$8:G$63,'Input-Ext Allocators'!$B$8:$B$63,$F51))*$D51</f>
        <v>0</v>
      </c>
      <c r="K51" s="8">
        <f ca="1">IFERROR(INDEX(K$278:K$314,MATCH($F51,$B$278:$B$314,0))/INDEX($D$278:$D$314,MATCH($F51,$B$278:$B$314,0)),SUMIFS('Input-Ext Allocators'!H$8:H$63,'Input-Ext Allocators'!$B$8:$B$63,$F51))*$D51</f>
        <v>0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0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-</v>
      </c>
      <c r="G52" s="8">
        <f ca="1">IFERROR(INDEX(G$278:G$314,MATCH($F52,$B$278:$B$314,0))/INDEX($D$278:$D$314,MATCH($F52,$B$278:$B$314,0)),SUMIFS('Input-Ext Allocators'!D$8:D$63,'Input-Ext Allocators'!$B$8:$B$63,$F52))*$D52</f>
        <v>0</v>
      </c>
      <c r="H52" s="8">
        <f ca="1">IFERROR(INDEX(H$278:H$314,MATCH($F52,$B$278:$B$314,0))/INDEX($D$278:$D$314,MATCH($F52,$B$278:$B$314,0)),SUMIFS('Input-Ext Allocators'!E$8:E$63,'Input-Ext Allocators'!$B$8:$B$63,$F52))*$D52</f>
        <v>0</v>
      </c>
      <c r="I52" s="8">
        <f ca="1">IFERROR(INDEX(I$278:I$314,MATCH($F52,$B$278:$B$314,0))/INDEX($D$278:$D$314,MATCH($F52,$B$278:$B$314,0)),SUMIFS('Input-Ext Allocators'!F$8:F$63,'Input-Ext Allocators'!$B$8:$B$63,$F52))*$D52</f>
        <v>0</v>
      </c>
      <c r="J52" s="8">
        <f ca="1">IFERROR(INDEX(J$278:J$314,MATCH($F52,$B$278:$B$314,0))/INDEX($D$278:$D$314,MATCH($F52,$B$278:$B$314,0)),SUMIFS('Input-Ext Allocators'!G$8:G$63,'Input-Ext Allocators'!$B$8:$B$63,$F52))*$D52</f>
        <v>0</v>
      </c>
      <c r="K52" s="8">
        <f ca="1">IFERROR(INDEX(K$278:K$314,MATCH($F52,$B$278:$B$314,0))/INDEX($D$278:$D$314,MATCH($F52,$B$278:$B$314,0)),SUMIFS('Input-Ext Allocators'!H$8:H$63,'Input-Ext Allocators'!$B$8:$B$63,$F52))*$D52</f>
        <v>0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0</v>
      </c>
      <c r="E53" s="8">
        <f t="shared" ca="1" si="6"/>
        <v>0</v>
      </c>
      <c r="G53" s="77">
        <f t="shared" ref="G53:K53" ca="1" si="7">SUBTOTAL(9,G45:G52)</f>
        <v>0</v>
      </c>
      <c r="H53" s="77">
        <f t="shared" ca="1" si="7"/>
        <v>0</v>
      </c>
      <c r="I53" s="77">
        <f t="shared" ca="1" si="7"/>
        <v>0</v>
      </c>
      <c r="J53" s="77">
        <f t="shared" ca="1" si="7"/>
        <v>0</v>
      </c>
      <c r="K53" s="77">
        <f t="shared" ca="1" si="7"/>
        <v>0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0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0</v>
      </c>
      <c r="H55" s="8">
        <f t="shared" ca="1" si="8"/>
        <v>0</v>
      </c>
      <c r="I55" s="8">
        <f t="shared" ca="1" si="8"/>
        <v>0</v>
      </c>
      <c r="J55" s="8">
        <f t="shared" ca="1" si="8"/>
        <v>0</v>
      </c>
      <c r="K55" s="8">
        <f t="shared" ca="1" si="8"/>
        <v>0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0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-</v>
      </c>
      <c r="G60" s="8">
        <f ca="1">IFERROR(INDEX(G$278:G$314,MATCH($F60,$B$278:$B$314,0))/INDEX($D$278:$D$314,MATCH($F60,$B$278:$B$314,0)),SUMIFS('Input-Ext Allocators'!D$8:D$63,'Input-Ext Allocators'!$B$8:$B$63,$F60))*$D60</f>
        <v>0</v>
      </c>
      <c r="H60" s="8">
        <f ca="1">IFERROR(INDEX(H$278:H$314,MATCH($F60,$B$278:$B$314,0))/INDEX($D$278:$D$314,MATCH($F60,$B$278:$B$314,0)),SUMIFS('Input-Ext Allocators'!E$8:E$63,'Input-Ext Allocators'!$B$8:$B$63,$F60))*$D60</f>
        <v>0</v>
      </c>
      <c r="I60" s="8">
        <f ca="1">IFERROR(INDEX(I$278:I$314,MATCH($F60,$B$278:$B$314,0))/INDEX($D$278:$D$314,MATCH($F60,$B$278:$B$314,0)),SUMIFS('Input-Ext Allocators'!F$8:F$63,'Input-Ext Allocators'!$B$8:$B$63,$F60))*$D60</f>
        <v>0</v>
      </c>
      <c r="J60" s="8">
        <f ca="1">IFERROR(INDEX(J$278:J$314,MATCH($F60,$B$278:$B$314,0))/INDEX($D$278:$D$314,MATCH($F60,$B$278:$B$314,0)),SUMIFS('Input-Ext Allocators'!G$8:G$63,'Input-Ext Allocators'!$B$8:$B$63,$F60))*$D60</f>
        <v>0</v>
      </c>
      <c r="K60" s="8">
        <f ca="1">IFERROR(INDEX(K$278:K$314,MATCH($F60,$B$278:$B$314,0))/INDEX($D$278:$D$314,MATCH($F60,$B$278:$B$314,0)),SUMIFS('Input-Ext Allocators'!H$8:H$63,'Input-Ext Allocators'!$B$8:$B$63,$F60))*$D60</f>
        <v>0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0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-</v>
      </c>
      <c r="G61" s="8">
        <f ca="1">IFERROR(INDEX(G$278:G$314,MATCH($F61,$B$278:$B$314,0))/INDEX($D$278:$D$314,MATCH($F61,$B$278:$B$314,0)),SUMIFS('Input-Ext Allocators'!D$8:D$63,'Input-Ext Allocators'!$B$8:$B$63,$F61))*$D61</f>
        <v>0</v>
      </c>
      <c r="H61" s="8">
        <f ca="1">IFERROR(INDEX(H$278:H$314,MATCH($F61,$B$278:$B$314,0))/INDEX($D$278:$D$314,MATCH($F61,$B$278:$B$314,0)),SUMIFS('Input-Ext Allocators'!E$8:E$63,'Input-Ext Allocators'!$B$8:$B$63,$F61))*$D61</f>
        <v>0</v>
      </c>
      <c r="I61" s="8">
        <f ca="1">IFERROR(INDEX(I$278:I$314,MATCH($F61,$B$278:$B$314,0))/INDEX($D$278:$D$314,MATCH($F61,$B$278:$B$314,0)),SUMIFS('Input-Ext Allocators'!F$8:F$63,'Input-Ext Allocators'!$B$8:$B$63,$F61))*$D61</f>
        <v>0</v>
      </c>
      <c r="J61" s="8">
        <f ca="1">IFERROR(INDEX(J$278:J$314,MATCH($F61,$B$278:$B$314,0))/INDEX($D$278:$D$314,MATCH($F61,$B$278:$B$314,0)),SUMIFS('Input-Ext Allocators'!G$8:G$63,'Input-Ext Allocators'!$B$8:$B$63,$F61))*$D61</f>
        <v>0</v>
      </c>
      <c r="K61" s="8">
        <f ca="1">IFERROR(INDEX(K$278:K$314,MATCH($F61,$B$278:$B$314,0))/INDEX($D$278:$D$314,MATCH($F61,$B$278:$B$314,0)),SUMIFS('Input-Ext Allocators'!H$8:H$63,'Input-Ext Allocators'!$B$8:$B$63,$F61))*$D61</f>
        <v>0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0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-</v>
      </c>
      <c r="G62" s="8">
        <f ca="1">IFERROR(INDEX(G$278:G$314,MATCH($F62,$B$278:$B$314,0))/INDEX($D$278:$D$314,MATCH($F62,$B$278:$B$314,0)),SUMIFS('Input-Ext Allocators'!D$8:D$63,'Input-Ext Allocators'!$B$8:$B$63,$F62))*$D62</f>
        <v>0</v>
      </c>
      <c r="H62" s="8">
        <f ca="1">IFERROR(INDEX(H$278:H$314,MATCH($F62,$B$278:$B$314,0))/INDEX($D$278:$D$314,MATCH($F62,$B$278:$B$314,0)),SUMIFS('Input-Ext Allocators'!E$8:E$63,'Input-Ext Allocators'!$B$8:$B$63,$F62))*$D62</f>
        <v>0</v>
      </c>
      <c r="I62" s="8">
        <f ca="1">IFERROR(INDEX(I$278:I$314,MATCH($F62,$B$278:$B$314,0))/INDEX($D$278:$D$314,MATCH($F62,$B$278:$B$314,0)),SUMIFS('Input-Ext Allocators'!F$8:F$63,'Input-Ext Allocators'!$B$8:$B$63,$F62))*$D62</f>
        <v>0</v>
      </c>
      <c r="J62" s="8">
        <f ca="1">IFERROR(INDEX(J$278:J$314,MATCH($F62,$B$278:$B$314,0))/INDEX($D$278:$D$314,MATCH($F62,$B$278:$B$314,0)),SUMIFS('Input-Ext Allocators'!G$8:G$63,'Input-Ext Allocators'!$B$8:$B$63,$F62))*$D62</f>
        <v>0</v>
      </c>
      <c r="K62" s="8">
        <f ca="1">IFERROR(INDEX(K$278:K$314,MATCH($F62,$B$278:$B$314,0))/INDEX($D$278:$D$314,MATCH($F62,$B$278:$B$314,0)),SUMIFS('Input-Ext Allocators'!H$8:H$63,'Input-Ext Allocators'!$B$8:$B$63,$F62))*$D62</f>
        <v>0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0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0</v>
      </c>
      <c r="H63" s="77">
        <f t="shared" ca="1" si="10"/>
        <v>0</v>
      </c>
      <c r="I63" s="77">
        <f t="shared" ca="1" si="10"/>
        <v>0</v>
      </c>
      <c r="J63" s="77">
        <f t="shared" ca="1" si="10"/>
        <v>0</v>
      </c>
      <c r="K63" s="77">
        <f t="shared" ca="1" si="10"/>
        <v>0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0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8">
        <f ca="1">IFERROR(INDEX(G$278:G$314,MATCH($F67,$B$278:$B$314,0))/INDEX($D$278:$D$314,MATCH($F67,$B$278:$B$314,0)),SUMIFS('Input-Ext Allocators'!D$8:D$63,'Input-Ext Allocators'!$B$8:$B$63,$F67))*$D67</f>
        <v>0</v>
      </c>
      <c r="H67" s="8">
        <f ca="1">IFERROR(INDEX(H$278:H$314,MATCH($F67,$B$278:$B$314,0))/INDEX($D$278:$D$314,MATCH($F67,$B$278:$B$314,0)),SUMIFS('Input-Ext Allocators'!E$8:E$63,'Input-Ext Allocators'!$B$8:$B$63,$F67))*$D67</f>
        <v>0</v>
      </c>
      <c r="I67" s="8">
        <f ca="1">IFERROR(INDEX(I$278:I$314,MATCH($F67,$B$278:$B$314,0))/INDEX($D$278:$D$314,MATCH($F67,$B$278:$B$314,0)),SUMIFS('Input-Ext Allocators'!F$8:F$63,'Input-Ext Allocators'!$B$8:$B$63,$F67))*$D67</f>
        <v>0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0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0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-</v>
      </c>
      <c r="G68" s="8">
        <f ca="1">IFERROR(INDEX(G$278:G$314,MATCH($F68,$B$278:$B$314,0))/INDEX($D$278:$D$314,MATCH($F68,$B$278:$B$314,0)),SUMIFS('Input-Ext Allocators'!D$8:D$63,'Input-Ext Allocators'!$B$8:$B$63,$F68))*$D68</f>
        <v>0</v>
      </c>
      <c r="H68" s="8">
        <f ca="1">IFERROR(INDEX(H$278:H$314,MATCH($F68,$B$278:$B$314,0))/INDEX($D$278:$D$314,MATCH($F68,$B$278:$B$314,0)),SUMIFS('Input-Ext Allocators'!E$8:E$63,'Input-Ext Allocators'!$B$8:$B$63,$F68))*$D68</f>
        <v>0</v>
      </c>
      <c r="I68" s="8">
        <f ca="1">IFERROR(INDEX(I$278:I$314,MATCH($F68,$B$278:$B$314,0))/INDEX($D$278:$D$314,MATCH($F68,$B$278:$B$314,0)),SUMIFS('Input-Ext Allocators'!F$8:F$63,'Input-Ext Allocators'!$B$8:$B$63,$F68))*$D68</f>
        <v>0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0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0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-</v>
      </c>
      <c r="G69" s="8">
        <f ca="1">IFERROR(INDEX(G$278:G$314,MATCH($F69,$B$278:$B$314,0))/INDEX($D$278:$D$314,MATCH($F69,$B$278:$B$314,0)),SUMIFS('Input-Ext Allocators'!D$8:D$63,'Input-Ext Allocators'!$B$8:$B$63,$F69))*$D69</f>
        <v>0</v>
      </c>
      <c r="H69" s="8">
        <f ca="1">IFERROR(INDEX(H$278:H$314,MATCH($F69,$B$278:$B$314,0))/INDEX($D$278:$D$314,MATCH($F69,$B$278:$B$314,0)),SUMIFS('Input-Ext Allocators'!E$8:E$63,'Input-Ext Allocators'!$B$8:$B$63,$F69))*$D69</f>
        <v>0</v>
      </c>
      <c r="I69" s="8">
        <f ca="1">IFERROR(INDEX(I$278:I$314,MATCH($F69,$B$278:$B$314,0))/INDEX($D$278:$D$314,MATCH($F69,$B$278:$B$314,0)),SUMIFS('Input-Ext Allocators'!F$8:F$63,'Input-Ext Allocators'!$B$8:$B$63,$F69))*$D69</f>
        <v>0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0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0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-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0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0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-</v>
      </c>
      <c r="G72" s="8">
        <f ca="1">IFERROR(INDEX(G$278:G$314,MATCH($F72,$B$278:$B$314,0))/INDEX($D$278:$D$314,MATCH($F72,$B$278:$B$314,0)),SUMIFS('Input-Ext Allocators'!D$8:D$63,'Input-Ext Allocators'!$B$8:$B$63,$F72))*$D72</f>
        <v>0</v>
      </c>
      <c r="H72" s="8">
        <f ca="1">IFERROR(INDEX(H$278:H$314,MATCH($F72,$B$278:$B$314,0))/INDEX($D$278:$D$314,MATCH($F72,$B$278:$B$314,0)),SUMIFS('Input-Ext Allocators'!E$8:E$63,'Input-Ext Allocators'!$B$8:$B$63,$F72))*$D72</f>
        <v>0</v>
      </c>
      <c r="I72" s="8">
        <f ca="1">IFERROR(INDEX(I$278:I$314,MATCH($F72,$B$278:$B$314,0))/INDEX($D$278:$D$314,MATCH($F72,$B$278:$B$314,0)),SUMIFS('Input-Ext Allocators'!F$8:F$63,'Input-Ext Allocators'!$B$8:$B$63,$F72))*$D72</f>
        <v>0</v>
      </c>
      <c r="J72" s="8">
        <f ca="1">IFERROR(INDEX(J$278:J$314,MATCH($F72,$B$278:$B$314,0))/INDEX($D$278:$D$314,MATCH($F72,$B$278:$B$314,0)),SUMIFS('Input-Ext Allocators'!G$8:G$63,'Input-Ext Allocators'!$B$8:$B$63,$F72))*$D72</f>
        <v>0</v>
      </c>
      <c r="K72" s="8">
        <f ca="1">IFERROR(INDEX(K$278:K$314,MATCH($F72,$B$278:$B$314,0))/INDEX($D$278:$D$314,MATCH($F72,$B$278:$B$314,0)),SUMIFS('Input-Ext Allocators'!H$8:H$63,'Input-Ext Allocators'!$B$8:$B$63,$F72))*$D72</f>
        <v>0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0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8">
        <f ca="1">IFERROR(INDEX(G$278:G$314,MATCH($F73,$B$278:$B$314,0))/INDEX($D$278:$D$314,MATCH($F73,$B$278:$B$314,0)),SUMIFS('Input-Ext Allocators'!D$8:D$63,'Input-Ext Allocators'!$B$8:$B$63,$F73))*$D73</f>
        <v>0</v>
      </c>
      <c r="H73" s="8">
        <f ca="1">IFERROR(INDEX(H$278:H$314,MATCH($F73,$B$278:$B$314,0))/INDEX($D$278:$D$314,MATCH($F73,$B$278:$B$314,0)),SUMIFS('Input-Ext Allocators'!E$8:E$63,'Input-Ext Allocators'!$B$8:$B$63,$F73))*$D73</f>
        <v>0</v>
      </c>
      <c r="I73" s="8">
        <f ca="1">IFERROR(INDEX(I$278:I$314,MATCH($F73,$B$278:$B$314,0))/INDEX($D$278:$D$314,MATCH($F73,$B$278:$B$314,0)),SUMIFS('Input-Ext Allocators'!F$8:F$63,'Input-Ext Allocators'!$B$8:$B$63,$F73))*$D73</f>
        <v>0</v>
      </c>
      <c r="J73" s="8">
        <f ca="1">IFERROR(INDEX(J$278:J$314,MATCH($F73,$B$278:$B$314,0))/INDEX($D$278:$D$314,MATCH($F73,$B$278:$B$314,0)),SUMIFS('Input-Ext Allocators'!G$8:G$63,'Input-Ext Allocators'!$B$8:$B$63,$F73))*$D73</f>
        <v>0</v>
      </c>
      <c r="K73" s="8">
        <f ca="1">IFERROR(INDEX(K$278:K$314,MATCH($F73,$B$278:$B$314,0))/INDEX($D$278:$D$314,MATCH($F73,$B$278:$B$314,0)),SUMIFS('Input-Ext Allocators'!H$8:H$63,'Input-Ext Allocators'!$B$8:$B$63,$F73))*$D73</f>
        <v>0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0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8">
        <f ca="1">IFERROR(INDEX(G$278:G$314,MATCH($F74,$B$278:$B$314,0))/INDEX($D$278:$D$314,MATCH($F74,$B$278:$B$314,0)),SUMIFS('Input-Ext Allocators'!D$8:D$63,'Input-Ext Allocators'!$B$8:$B$63,$F74))*$D74</f>
        <v>0</v>
      </c>
      <c r="H74" s="8">
        <f ca="1">IFERROR(INDEX(H$278:H$314,MATCH($F74,$B$278:$B$314,0))/INDEX($D$278:$D$314,MATCH($F74,$B$278:$B$314,0)),SUMIFS('Input-Ext Allocators'!E$8:E$63,'Input-Ext Allocators'!$B$8:$B$63,$F74))*$D74</f>
        <v>0</v>
      </c>
      <c r="I74" s="8">
        <f ca="1">IFERROR(INDEX(I$278:I$314,MATCH($F74,$B$278:$B$314,0))/INDEX($D$278:$D$314,MATCH($F74,$B$278:$B$314,0)),SUMIFS('Input-Ext Allocators'!F$8:F$63,'Input-Ext Allocators'!$B$8:$B$63,$F74))*$D74</f>
        <v>0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0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0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8">
        <f ca="1">IFERROR(INDEX(G$278:G$314,MATCH($F75,$B$278:$B$314,0))/INDEX($D$278:$D$314,MATCH($F75,$B$278:$B$314,0)),SUMIFS('Input-Ext Allocators'!D$8:D$63,'Input-Ext Allocators'!$B$8:$B$63,$F75))*$D75</f>
        <v>0</v>
      </c>
      <c r="H75" s="8">
        <f ca="1">IFERROR(INDEX(H$278:H$314,MATCH($F75,$B$278:$B$314,0))/INDEX($D$278:$D$314,MATCH($F75,$B$278:$B$314,0)),SUMIFS('Input-Ext Allocators'!E$8:E$63,'Input-Ext Allocators'!$B$8:$B$63,$F75))*$D75</f>
        <v>0</v>
      </c>
      <c r="I75" s="8">
        <f ca="1">IFERROR(INDEX(I$278:I$314,MATCH($F75,$B$278:$B$314,0))/INDEX($D$278:$D$314,MATCH($F75,$B$278:$B$314,0)),SUMIFS('Input-Ext Allocators'!F$8:F$63,'Input-Ext Allocators'!$B$8:$B$63,$F75))*$D75</f>
        <v>0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0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0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8">
        <f ca="1">IFERROR(INDEX(G$278:G$314,MATCH($F77,$B$278:$B$314,0))/INDEX($D$278:$D$314,MATCH($F77,$B$278:$B$314,0)),SUMIFS('Input-Ext Allocators'!D$8:D$63,'Input-Ext Allocators'!$B$8:$B$63,$F77))*$D77</f>
        <v>0</v>
      </c>
      <c r="H77" s="8">
        <f ca="1">IFERROR(INDEX(H$278:H$314,MATCH($F77,$B$278:$B$314,0))/INDEX($D$278:$D$314,MATCH($F77,$B$278:$B$314,0)),SUMIFS('Input-Ext Allocators'!E$8:E$63,'Input-Ext Allocators'!$B$8:$B$63,$F77))*$D77</f>
        <v>0</v>
      </c>
      <c r="I77" s="8">
        <f ca="1">IFERROR(INDEX(I$278:I$314,MATCH($F77,$B$278:$B$314,0))/INDEX($D$278:$D$314,MATCH($F77,$B$278:$B$314,0)),SUMIFS('Input-Ext Allocators'!F$8:F$63,'Input-Ext Allocators'!$B$8:$B$63,$F77))*$D77</f>
        <v>0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0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0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0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0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-</v>
      </c>
      <c r="G79" s="8">
        <f ca="1">IFERROR(INDEX(G$278:G$314,MATCH($F79,$B$278:$B$314,0))/INDEX($D$278:$D$314,MATCH($F79,$B$278:$B$314,0)),SUMIFS('Input-Ext Allocators'!D$8:D$63,'Input-Ext Allocators'!$B$8:$B$63,$F79))*$D79</f>
        <v>0</v>
      </c>
      <c r="H79" s="8">
        <f ca="1">IFERROR(INDEX(H$278:H$314,MATCH($F79,$B$278:$B$314,0))/INDEX($D$278:$D$314,MATCH($F79,$B$278:$B$314,0)),SUMIFS('Input-Ext Allocators'!E$8:E$63,'Input-Ext Allocators'!$B$8:$B$63,$F79))*$D79</f>
        <v>0</v>
      </c>
      <c r="I79" s="8">
        <f ca="1">IFERROR(INDEX(I$278:I$314,MATCH($F79,$B$278:$B$314,0))/INDEX($D$278:$D$314,MATCH($F79,$B$278:$B$314,0)),SUMIFS('Input-Ext Allocators'!F$8:F$63,'Input-Ext Allocators'!$B$8:$B$63,$F79))*$D79</f>
        <v>0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0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0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-</v>
      </c>
      <c r="G80" s="8">
        <f ca="1">IFERROR(INDEX(G$278:G$314,MATCH($F80,$B$278:$B$314,0))/INDEX($D$278:$D$314,MATCH($F80,$B$278:$B$314,0)),SUMIFS('Input-Ext Allocators'!D$8:D$63,'Input-Ext Allocators'!$B$8:$B$63,$F80))*$D80</f>
        <v>0</v>
      </c>
      <c r="H80" s="8">
        <f ca="1">IFERROR(INDEX(H$278:H$314,MATCH($F80,$B$278:$B$314,0))/INDEX($D$278:$D$314,MATCH($F80,$B$278:$B$314,0)),SUMIFS('Input-Ext Allocators'!E$8:E$63,'Input-Ext Allocators'!$B$8:$B$63,$F80))*$D80</f>
        <v>0</v>
      </c>
      <c r="I80" s="8">
        <f ca="1">IFERROR(INDEX(I$278:I$314,MATCH($F80,$B$278:$B$314,0))/INDEX($D$278:$D$314,MATCH($F80,$B$278:$B$314,0)),SUMIFS('Input-Ext Allocators'!F$8:F$63,'Input-Ext Allocators'!$B$8:$B$63,$F80))*$D80</f>
        <v>0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0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0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-</v>
      </c>
      <c r="G81" s="8">
        <f ca="1">IFERROR(INDEX(G$278:G$314,MATCH($F81,$B$278:$B$314,0))/INDEX($D$278:$D$314,MATCH($F81,$B$278:$B$314,0)),SUMIFS('Input-Ext Allocators'!D$8:D$63,'Input-Ext Allocators'!$B$8:$B$63,$F81))*$D81</f>
        <v>0</v>
      </c>
      <c r="H81" s="8">
        <f ca="1">IFERROR(INDEX(H$278:H$314,MATCH($F81,$B$278:$B$314,0))/INDEX($D$278:$D$314,MATCH($F81,$B$278:$B$314,0)),SUMIFS('Input-Ext Allocators'!E$8:E$63,'Input-Ext Allocators'!$B$8:$B$63,$F81))*$D81</f>
        <v>0</v>
      </c>
      <c r="I81" s="8">
        <f ca="1">IFERROR(INDEX(I$278:I$314,MATCH($F81,$B$278:$B$314,0))/INDEX($D$278:$D$314,MATCH($F81,$B$278:$B$314,0)),SUMIFS('Input-Ext Allocators'!F$8:F$63,'Input-Ext Allocators'!$B$8:$B$63,$F81))*$D81</f>
        <v>0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0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0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8">
        <f ca="1">IFERROR(INDEX(G$278:G$314,MATCH($F82,$B$278:$B$314,0))/INDEX($D$278:$D$314,MATCH($F82,$B$278:$B$314,0)),SUMIFS('Input-Ext Allocators'!D$8:D$63,'Input-Ext Allocators'!$B$8:$B$63,$F82))*$D82</f>
        <v>0</v>
      </c>
      <c r="H82" s="8">
        <f ca="1">IFERROR(INDEX(H$278:H$314,MATCH($F82,$B$278:$B$314,0))/INDEX($D$278:$D$314,MATCH($F82,$B$278:$B$314,0)),SUMIFS('Input-Ext Allocators'!E$8:E$63,'Input-Ext Allocators'!$B$8:$B$63,$F82))*$D82</f>
        <v>0</v>
      </c>
      <c r="I82" s="8">
        <f ca="1">IFERROR(INDEX(I$278:I$314,MATCH($F82,$B$278:$B$314,0))/INDEX($D$278:$D$314,MATCH($F82,$B$278:$B$314,0)),SUMIFS('Input-Ext Allocators'!F$8:F$63,'Input-Ext Allocators'!$B$8:$B$63,$F82))*$D82</f>
        <v>0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0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0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8">
        <f ca="1">IFERROR(INDEX(G$278:G$314,MATCH($F83,$B$278:$B$314,0))/INDEX($D$278:$D$314,MATCH($F83,$B$278:$B$314,0)),SUMIFS('Input-Ext Allocators'!D$8:D$63,'Input-Ext Allocators'!$B$8:$B$63,$F83))*$D83</f>
        <v>0</v>
      </c>
      <c r="H83" s="8">
        <f ca="1">IFERROR(INDEX(H$278:H$314,MATCH($F83,$B$278:$B$314,0))/INDEX($D$278:$D$314,MATCH($F83,$B$278:$B$314,0)),SUMIFS('Input-Ext Allocators'!E$8:E$63,'Input-Ext Allocators'!$B$8:$B$63,$F83))*$D83</f>
        <v>0</v>
      </c>
      <c r="I83" s="8">
        <f ca="1">IFERROR(INDEX(I$278:I$314,MATCH($F83,$B$278:$B$314,0))/INDEX($D$278:$D$314,MATCH($F83,$B$278:$B$314,0)),SUMIFS('Input-Ext Allocators'!F$8:F$63,'Input-Ext Allocators'!$B$8:$B$63,$F83))*$D83</f>
        <v>0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0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0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8">
        <f ca="1">IFERROR(INDEX(G$278:G$314,MATCH($F84,$B$278:$B$314,0))/INDEX($D$278:$D$314,MATCH($F84,$B$278:$B$314,0)),SUMIFS('Input-Ext Allocators'!D$8:D$63,'Input-Ext Allocators'!$B$8:$B$63,$F84))*$D84</f>
        <v>0</v>
      </c>
      <c r="H84" s="8">
        <f ca="1">IFERROR(INDEX(H$278:H$314,MATCH($F84,$B$278:$B$314,0))/INDEX($D$278:$D$314,MATCH($F84,$B$278:$B$314,0)),SUMIFS('Input-Ext Allocators'!E$8:E$63,'Input-Ext Allocators'!$B$8:$B$63,$F84))*$D84</f>
        <v>0</v>
      </c>
      <c r="I84" s="8">
        <f ca="1">IFERROR(INDEX(I$278:I$314,MATCH($F84,$B$278:$B$314,0))/INDEX($D$278:$D$314,MATCH($F84,$B$278:$B$314,0)),SUMIFS('Input-Ext Allocators'!F$8:F$63,'Input-Ext Allocators'!$B$8:$B$63,$F84))*$D84</f>
        <v>0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0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0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8">
        <f ca="1">IFERROR(INDEX(G$278:G$314,MATCH($F85,$B$278:$B$314,0))/INDEX($D$278:$D$314,MATCH($F85,$B$278:$B$314,0)),SUMIFS('Input-Ext Allocators'!D$8:D$63,'Input-Ext Allocators'!$B$8:$B$63,$F85))*$D85</f>
        <v>0</v>
      </c>
      <c r="H85" s="8">
        <f ca="1">IFERROR(INDEX(H$278:H$314,MATCH($F85,$B$278:$B$314,0))/INDEX($D$278:$D$314,MATCH($F85,$B$278:$B$314,0)),SUMIFS('Input-Ext Allocators'!E$8:E$63,'Input-Ext Allocators'!$B$8:$B$63,$F85))*$D85</f>
        <v>0</v>
      </c>
      <c r="I85" s="8">
        <f ca="1">IFERROR(INDEX(I$278:I$314,MATCH($F85,$B$278:$B$314,0))/INDEX($D$278:$D$314,MATCH($F85,$B$278:$B$314,0)),SUMIFS('Input-Ext Allocators'!F$8:F$63,'Input-Ext Allocators'!$B$8:$B$63,$F85))*$D85</f>
        <v>0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0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8">
        <f ca="1">IFERROR(INDEX(G$278:G$314,MATCH($F86,$B$278:$B$314,0))/INDEX($D$278:$D$314,MATCH($F86,$B$278:$B$314,0)),SUMIFS('Input-Ext Allocators'!D$8:D$63,'Input-Ext Allocators'!$B$8:$B$63,$F86))*$D86</f>
        <v>0</v>
      </c>
      <c r="H86" s="8">
        <f ca="1">IFERROR(INDEX(H$278:H$314,MATCH($F86,$B$278:$B$314,0))/INDEX($D$278:$D$314,MATCH($F86,$B$278:$B$314,0)),SUMIFS('Input-Ext Allocators'!E$8:E$63,'Input-Ext Allocators'!$B$8:$B$63,$F86))*$D86</f>
        <v>0</v>
      </c>
      <c r="I86" s="8">
        <f ca="1">IFERROR(INDEX(I$278:I$314,MATCH($F86,$B$278:$B$314,0))/INDEX($D$278:$D$314,MATCH($F86,$B$278:$B$314,0)),SUMIFS('Input-Ext Allocators'!F$8:F$63,'Input-Ext Allocators'!$B$8:$B$63,$F86))*$D86</f>
        <v>0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0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0</v>
      </c>
      <c r="I87" s="8">
        <f ca="1">IFERROR(INDEX(I$278:I$314,MATCH($F87,$B$278:$B$314,0))/INDEX($D$278:$D$314,MATCH($F87,$B$278:$B$314,0)),SUMIFS('Input-Ext Allocators'!F$8:F$63,'Input-Ext Allocators'!$B$8:$B$63,$F87))*$D87</f>
        <v>0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0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0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0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-</v>
      </c>
      <c r="G89" s="8">
        <f ca="1">IFERROR(INDEX(G$278:G$314,MATCH($F89,$B$278:$B$314,0))/INDEX($D$278:$D$314,MATCH($F89,$B$278:$B$314,0)),SUMIFS('Input-Ext Allocators'!D$8:D$63,'Input-Ext Allocators'!$B$8:$B$63,$F89))*$D89</f>
        <v>0</v>
      </c>
      <c r="H89" s="8">
        <f ca="1">IFERROR(INDEX(H$278:H$314,MATCH($F89,$B$278:$B$314,0))/INDEX($D$278:$D$314,MATCH($F89,$B$278:$B$314,0)),SUMIFS('Input-Ext Allocators'!E$8:E$63,'Input-Ext Allocators'!$B$8:$B$63,$F89))*$D89</f>
        <v>0</v>
      </c>
      <c r="I89" s="8">
        <f ca="1">IFERROR(INDEX(I$278:I$314,MATCH($F89,$B$278:$B$314,0))/INDEX($D$278:$D$314,MATCH($F89,$B$278:$B$314,0)),SUMIFS('Input-Ext Allocators'!F$8:F$63,'Input-Ext Allocators'!$B$8:$B$63,$F89))*$D89</f>
        <v>0</v>
      </c>
      <c r="J89" s="8">
        <f ca="1">IFERROR(INDEX(J$278:J$314,MATCH($F89,$B$278:$B$314,0))/INDEX($D$278:$D$314,MATCH($F89,$B$278:$B$314,0)),SUMIFS('Input-Ext Allocators'!G$8:G$63,'Input-Ext Allocators'!$B$8:$B$63,$F89))*$D89</f>
        <v>0</v>
      </c>
      <c r="K89" s="8">
        <f ca="1">IFERROR(INDEX(K$278:K$314,MATCH($F89,$B$278:$B$314,0))/INDEX($D$278:$D$314,MATCH($F89,$B$278:$B$314,0)),SUMIFS('Input-Ext Allocators'!H$8:H$63,'Input-Ext Allocators'!$B$8:$B$63,$F89))*$D89</f>
        <v>0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0</v>
      </c>
      <c r="E90" s="8">
        <f t="shared" ca="1" si="11"/>
        <v>0</v>
      </c>
      <c r="G90" s="77">
        <f t="shared" ref="G90:K90" ca="1" si="13">SUBTOTAL(9,G66:G89)</f>
        <v>0</v>
      </c>
      <c r="H90" s="77">
        <f t="shared" ca="1" si="13"/>
        <v>0</v>
      </c>
      <c r="I90" s="77">
        <f t="shared" ca="1" si="13"/>
        <v>0</v>
      </c>
      <c r="J90" s="77">
        <f t="shared" ca="1" si="13"/>
        <v>0</v>
      </c>
      <c r="K90" s="77">
        <f t="shared" ca="1" si="13"/>
        <v>0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0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-</v>
      </c>
      <c r="G93" s="8">
        <f ca="1">IFERROR(INDEX(G$278:G$314,MATCH($F93,$B$278:$B$314,0))/INDEX($D$278:$D$314,MATCH($F93,$B$278:$B$314,0)),SUMIFS('Input-Ext Allocators'!D$8:D$63,'Input-Ext Allocators'!$B$8:$B$63,$F93))*$D93</f>
        <v>0</v>
      </c>
      <c r="H93" s="8">
        <f ca="1">IFERROR(INDEX(H$278:H$314,MATCH($F93,$B$278:$B$314,0))/INDEX($D$278:$D$314,MATCH($F93,$B$278:$B$314,0)),SUMIFS('Input-Ext Allocators'!E$8:E$63,'Input-Ext Allocators'!$B$8:$B$63,$F93))*$D93</f>
        <v>0</v>
      </c>
      <c r="I93" s="8">
        <f ca="1">IFERROR(INDEX(I$278:I$314,MATCH($F93,$B$278:$B$314,0))/INDEX($D$278:$D$314,MATCH($F93,$B$278:$B$314,0)),SUMIFS('Input-Ext Allocators'!F$8:F$63,'Input-Ext Allocators'!$B$8:$B$63,$F93))*$D93</f>
        <v>0</v>
      </c>
      <c r="J93" s="8">
        <f ca="1">IFERROR(INDEX(J$278:J$314,MATCH($F93,$B$278:$B$314,0))/INDEX($D$278:$D$314,MATCH($F93,$B$278:$B$314,0)),SUMIFS('Input-Ext Allocators'!G$8:G$63,'Input-Ext Allocators'!$B$8:$B$63,$F93))*$D93</f>
        <v>0</v>
      </c>
      <c r="K93" s="8">
        <f ca="1">IFERROR(INDEX(K$278:K$314,MATCH($F93,$B$278:$B$314,0))/INDEX($D$278:$D$314,MATCH($F93,$B$278:$B$314,0)),SUMIFS('Input-Ext Allocators'!H$8:H$63,'Input-Ext Allocators'!$B$8:$B$63,$F93))*$D93</f>
        <v>0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0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-</v>
      </c>
      <c r="G94" s="8">
        <f ca="1">IFERROR(INDEX(G$278:G$314,MATCH($F94,$B$278:$B$314,0))/INDEX($D$278:$D$314,MATCH($F94,$B$278:$B$314,0)),SUMIFS('Input-Ext Allocators'!D$8:D$63,'Input-Ext Allocators'!$B$8:$B$63,$F94))*$D94</f>
        <v>0</v>
      </c>
      <c r="H94" s="8">
        <f ca="1">IFERROR(INDEX(H$278:H$314,MATCH($F94,$B$278:$B$314,0))/INDEX($D$278:$D$314,MATCH($F94,$B$278:$B$314,0)),SUMIFS('Input-Ext Allocators'!E$8:E$63,'Input-Ext Allocators'!$B$8:$B$63,$F94))*$D94</f>
        <v>0</v>
      </c>
      <c r="I94" s="8">
        <f ca="1">IFERROR(INDEX(I$278:I$314,MATCH($F94,$B$278:$B$314,0))/INDEX($D$278:$D$314,MATCH($F94,$B$278:$B$314,0)),SUMIFS('Input-Ext Allocators'!F$8:F$63,'Input-Ext Allocators'!$B$8:$B$63,$F94))*$D94</f>
        <v>0</v>
      </c>
      <c r="J94" s="8">
        <f ca="1">IFERROR(INDEX(J$278:J$314,MATCH($F94,$B$278:$B$314,0))/INDEX($D$278:$D$314,MATCH($F94,$B$278:$B$314,0)),SUMIFS('Input-Ext Allocators'!G$8:G$63,'Input-Ext Allocators'!$B$8:$B$63,$F94))*$D94</f>
        <v>0</v>
      </c>
      <c r="K94" s="8">
        <f ca="1">IFERROR(INDEX(K$278:K$314,MATCH($F94,$B$278:$B$314,0))/INDEX($D$278:$D$314,MATCH($F94,$B$278:$B$314,0)),SUMIFS('Input-Ext Allocators'!H$8:H$63,'Input-Ext Allocators'!$B$8:$B$63,$F94))*$D94</f>
        <v>0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0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-</v>
      </c>
      <c r="G95" s="8">
        <f ca="1">IFERROR(INDEX(G$278:G$314,MATCH($F95,$B$278:$B$314,0))/INDEX($D$278:$D$314,MATCH($F95,$B$278:$B$314,0)),SUMIFS('Input-Ext Allocators'!D$8:D$63,'Input-Ext Allocators'!$B$8:$B$63,$F95))*$D95</f>
        <v>0</v>
      </c>
      <c r="H95" s="8">
        <f ca="1">IFERROR(INDEX(H$278:H$314,MATCH($F95,$B$278:$B$314,0))/INDEX($D$278:$D$314,MATCH($F95,$B$278:$B$314,0)),SUMIFS('Input-Ext Allocators'!E$8:E$63,'Input-Ext Allocators'!$B$8:$B$63,$F95))*$D95</f>
        <v>0</v>
      </c>
      <c r="I95" s="8">
        <f ca="1">IFERROR(INDEX(I$278:I$314,MATCH($F95,$B$278:$B$314,0))/INDEX($D$278:$D$314,MATCH($F95,$B$278:$B$314,0)),SUMIFS('Input-Ext Allocators'!F$8:F$63,'Input-Ext Allocators'!$B$8:$B$63,$F95))*$D95</f>
        <v>0</v>
      </c>
      <c r="J95" s="8">
        <f ca="1">IFERROR(INDEX(J$278:J$314,MATCH($F95,$B$278:$B$314,0))/INDEX($D$278:$D$314,MATCH($F95,$B$278:$B$314,0)),SUMIFS('Input-Ext Allocators'!G$8:G$63,'Input-Ext Allocators'!$B$8:$B$63,$F95))*$D95</f>
        <v>0</v>
      </c>
      <c r="K95" s="8">
        <f ca="1">IFERROR(INDEX(K$278:K$314,MATCH($F95,$B$278:$B$314,0))/INDEX($D$278:$D$314,MATCH($F95,$B$278:$B$314,0)),SUMIFS('Input-Ext Allocators'!H$8:H$63,'Input-Ext Allocators'!$B$8:$B$63,$F95))*$D95</f>
        <v>0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0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-</v>
      </c>
      <c r="G96" s="8">
        <f ca="1">IFERROR(INDEX(G$278:G$314,MATCH($F96,$B$278:$B$314,0))/INDEX($D$278:$D$314,MATCH($F96,$B$278:$B$314,0)),SUMIFS('Input-Ext Allocators'!D$8:D$63,'Input-Ext Allocators'!$B$8:$B$63,$F96))*$D96</f>
        <v>0</v>
      </c>
      <c r="H96" s="8">
        <f ca="1">IFERROR(INDEX(H$278:H$314,MATCH($F96,$B$278:$B$314,0))/INDEX($D$278:$D$314,MATCH($F96,$B$278:$B$314,0)),SUMIFS('Input-Ext Allocators'!E$8:E$63,'Input-Ext Allocators'!$B$8:$B$63,$F96))*$D96</f>
        <v>0</v>
      </c>
      <c r="I96" s="8">
        <f ca="1">IFERROR(INDEX(I$278:I$314,MATCH($F96,$B$278:$B$314,0))/INDEX($D$278:$D$314,MATCH($F96,$B$278:$B$314,0)),SUMIFS('Input-Ext Allocators'!F$8:F$63,'Input-Ext Allocators'!$B$8:$B$63,$F96))*$D96</f>
        <v>0</v>
      </c>
      <c r="J96" s="8">
        <f ca="1">IFERROR(INDEX(J$278:J$314,MATCH($F96,$B$278:$B$314,0))/INDEX($D$278:$D$314,MATCH($F96,$B$278:$B$314,0)),SUMIFS('Input-Ext Allocators'!G$8:G$63,'Input-Ext Allocators'!$B$8:$B$63,$F96))*$D96</f>
        <v>0</v>
      </c>
      <c r="K96" s="8">
        <f ca="1">IFERROR(INDEX(K$278:K$314,MATCH($F96,$B$278:$B$314,0))/INDEX($D$278:$D$314,MATCH($F96,$B$278:$B$314,0)),SUMIFS('Input-Ext Allocators'!H$8:H$63,'Input-Ext Allocators'!$B$8:$B$63,$F96))*$D96</f>
        <v>0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0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-</v>
      </c>
      <c r="G97" s="8">
        <f ca="1">IFERROR(INDEX(G$278:G$314,MATCH($F97,$B$278:$B$314,0))/INDEX($D$278:$D$314,MATCH($F97,$B$278:$B$314,0)),SUMIFS('Input-Ext Allocators'!D$8:D$63,'Input-Ext Allocators'!$B$8:$B$63,$F97))*$D97</f>
        <v>0</v>
      </c>
      <c r="H97" s="8">
        <f ca="1">IFERROR(INDEX(H$278:H$314,MATCH($F97,$B$278:$B$314,0))/INDEX($D$278:$D$314,MATCH($F97,$B$278:$B$314,0)),SUMIFS('Input-Ext Allocators'!E$8:E$63,'Input-Ext Allocators'!$B$8:$B$63,$F97))*$D97</f>
        <v>0</v>
      </c>
      <c r="I97" s="8">
        <f ca="1">IFERROR(INDEX(I$278:I$314,MATCH($F97,$B$278:$B$314,0))/INDEX($D$278:$D$314,MATCH($F97,$B$278:$B$314,0)),SUMIFS('Input-Ext Allocators'!F$8:F$63,'Input-Ext Allocators'!$B$8:$B$63,$F97))*$D97</f>
        <v>0</v>
      </c>
      <c r="J97" s="8">
        <f ca="1">IFERROR(INDEX(J$278:J$314,MATCH($F97,$B$278:$B$314,0))/INDEX($D$278:$D$314,MATCH($F97,$B$278:$B$314,0)),SUMIFS('Input-Ext Allocators'!G$8:G$63,'Input-Ext Allocators'!$B$8:$B$63,$F97))*$D97</f>
        <v>0</v>
      </c>
      <c r="K97" s="8">
        <f ca="1">IFERROR(INDEX(K$278:K$314,MATCH($F97,$B$278:$B$314,0))/INDEX($D$278:$D$314,MATCH($F97,$B$278:$B$314,0)),SUMIFS('Input-Ext Allocators'!H$8:H$63,'Input-Ext Allocators'!$B$8:$B$63,$F97))*$D97</f>
        <v>0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0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-</v>
      </c>
      <c r="G99" s="8">
        <f ca="1">IFERROR(INDEX(G$278:G$314,MATCH($F99,$B$278:$B$314,0))/INDEX($D$278:$D$314,MATCH($F99,$B$278:$B$314,0)),SUMIFS('Input-Ext Allocators'!D$8:D$63,'Input-Ext Allocators'!$B$8:$B$63,$F99))*$D99</f>
        <v>0</v>
      </c>
      <c r="H99" s="8">
        <f ca="1">IFERROR(INDEX(H$278:H$314,MATCH($F99,$B$278:$B$314,0))/INDEX($D$278:$D$314,MATCH($F99,$B$278:$B$314,0)),SUMIFS('Input-Ext Allocators'!E$8:E$63,'Input-Ext Allocators'!$B$8:$B$63,$F99))*$D99</f>
        <v>0</v>
      </c>
      <c r="I99" s="8">
        <f ca="1">IFERROR(INDEX(I$278:I$314,MATCH($F99,$B$278:$B$314,0))/INDEX($D$278:$D$314,MATCH($F99,$B$278:$B$314,0)),SUMIFS('Input-Ext Allocators'!F$8:F$63,'Input-Ext Allocators'!$B$8:$B$63,$F99))*$D99</f>
        <v>0</v>
      </c>
      <c r="J99" s="8">
        <f ca="1">IFERROR(INDEX(J$278:J$314,MATCH($F99,$B$278:$B$314,0))/INDEX($D$278:$D$314,MATCH($F99,$B$278:$B$314,0)),SUMIFS('Input-Ext Allocators'!G$8:G$63,'Input-Ext Allocators'!$B$8:$B$63,$F99))*$D99</f>
        <v>0</v>
      </c>
      <c r="K99" s="8">
        <f ca="1">IFERROR(INDEX(K$278:K$314,MATCH($F99,$B$278:$B$314,0))/INDEX($D$278:$D$314,MATCH($F99,$B$278:$B$314,0)),SUMIFS('Input-Ext Allocators'!H$8:H$63,'Input-Ext Allocators'!$B$8:$B$63,$F99))*$D99</f>
        <v>0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0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-</v>
      </c>
      <c r="G100" s="8">
        <f ca="1">IFERROR(INDEX(G$278:G$314,MATCH($F100,$B$278:$B$314,0))/INDEX($D$278:$D$314,MATCH($F100,$B$278:$B$314,0)),SUMIFS('Input-Ext Allocators'!D$8:D$63,'Input-Ext Allocators'!$B$8:$B$63,$F100))*$D100</f>
        <v>0</v>
      </c>
      <c r="H100" s="8">
        <f ca="1">IFERROR(INDEX(H$278:H$314,MATCH($F100,$B$278:$B$314,0))/INDEX($D$278:$D$314,MATCH($F100,$B$278:$B$314,0)),SUMIFS('Input-Ext Allocators'!E$8:E$63,'Input-Ext Allocators'!$B$8:$B$63,$F100))*$D100</f>
        <v>0</v>
      </c>
      <c r="I100" s="8">
        <f ca="1">IFERROR(INDEX(I$278:I$314,MATCH($F100,$B$278:$B$314,0))/INDEX($D$278:$D$314,MATCH($F100,$B$278:$B$314,0)),SUMIFS('Input-Ext Allocators'!F$8:F$63,'Input-Ext Allocators'!$B$8:$B$63,$F100))*$D100</f>
        <v>0</v>
      </c>
      <c r="J100" s="8">
        <f ca="1">IFERROR(INDEX(J$278:J$314,MATCH($F100,$B$278:$B$314,0))/INDEX($D$278:$D$314,MATCH($F100,$B$278:$B$314,0)),SUMIFS('Input-Ext Allocators'!G$8:G$63,'Input-Ext Allocators'!$B$8:$B$63,$F100))*$D100</f>
        <v>0</v>
      </c>
      <c r="K100" s="8">
        <f ca="1">IFERROR(INDEX(K$278:K$314,MATCH($F100,$B$278:$B$314,0))/INDEX($D$278:$D$314,MATCH($F100,$B$278:$B$314,0)),SUMIFS('Input-Ext Allocators'!H$8:H$63,'Input-Ext Allocators'!$B$8:$B$63,$F100))*$D100</f>
        <v>0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0</v>
      </c>
      <c r="E101" s="8">
        <f t="shared" ca="1" si="15"/>
        <v>0</v>
      </c>
      <c r="G101" s="77">
        <f t="shared" ref="G101:K101" ca="1" si="16">SUBTOTAL(9,G93:G100)</f>
        <v>0</v>
      </c>
      <c r="H101" s="77">
        <f t="shared" ca="1" si="16"/>
        <v>0</v>
      </c>
      <c r="I101" s="77">
        <f t="shared" ca="1" si="16"/>
        <v>0</v>
      </c>
      <c r="J101" s="77">
        <f t="shared" ca="1" si="16"/>
        <v>0</v>
      </c>
      <c r="K101" s="77">
        <f t="shared" ca="1" si="16"/>
        <v>0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0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-</v>
      </c>
      <c r="G104" s="8">
        <f ca="1">IFERROR(INDEX(G$278:G$314,MATCH($F104,$B$278:$B$314,0))/INDEX($D$278:$D$314,MATCH($F104,$B$278:$B$314,0)),SUMIFS('Input-Ext Allocators'!D$8:D$63,'Input-Ext Allocators'!$B$8:$B$63,$F104))*$D104</f>
        <v>0</v>
      </c>
      <c r="H104" s="8">
        <f ca="1">IFERROR(INDEX(H$278:H$314,MATCH($F104,$B$278:$B$314,0))/INDEX($D$278:$D$314,MATCH($F104,$B$278:$B$314,0)),SUMIFS('Input-Ext Allocators'!E$8:E$63,'Input-Ext Allocators'!$B$8:$B$63,$F104))*$D104</f>
        <v>0</v>
      </c>
      <c r="I104" s="8">
        <f ca="1">IFERROR(INDEX(I$278:I$314,MATCH($F104,$B$278:$B$314,0))/INDEX($D$278:$D$314,MATCH($F104,$B$278:$B$314,0)),SUMIFS('Input-Ext Allocators'!F$8:F$63,'Input-Ext Allocators'!$B$8:$B$63,$F104))*$D104</f>
        <v>0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0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0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0</v>
      </c>
      <c r="H105" s="77">
        <f t="shared" ca="1" si="18"/>
        <v>0</v>
      </c>
      <c r="I105" s="77">
        <f t="shared" ca="1" si="18"/>
        <v>0</v>
      </c>
      <c r="J105" s="77">
        <f t="shared" ca="1" si="18"/>
        <v>0</v>
      </c>
      <c r="K105" s="77">
        <f t="shared" ca="1" si="18"/>
        <v>0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0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0</v>
      </c>
      <c r="H107" s="8">
        <f t="shared" ca="1" si="19"/>
        <v>0</v>
      </c>
      <c r="I107" s="8">
        <f t="shared" ca="1" si="19"/>
        <v>0</v>
      </c>
      <c r="J107" s="8">
        <f t="shared" ca="1" si="19"/>
        <v>0</v>
      </c>
      <c r="K107" s="8">
        <f t="shared" ca="1" si="19"/>
        <v>0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0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-</v>
      </c>
      <c r="G110" s="8">
        <f ca="1">IFERROR(INDEX(G$278:G$314,MATCH($F110,$B$278:$B$314,0))/INDEX($D$278:$D$314,MATCH($F110,$B$278:$B$314,0)),SUMIFS('Input-Ext Allocators'!D$8:D$63,'Input-Ext Allocators'!$B$8:$B$63,$F110))*$D110</f>
        <v>0</v>
      </c>
      <c r="H110" s="8">
        <f ca="1">IFERROR(INDEX(H$278:H$314,MATCH($F110,$B$278:$B$314,0))/INDEX($D$278:$D$314,MATCH($F110,$B$278:$B$314,0)),SUMIFS('Input-Ext Allocators'!E$8:E$63,'Input-Ext Allocators'!$B$8:$B$63,$F110))*$D110</f>
        <v>0</v>
      </c>
      <c r="I110" s="8">
        <f ca="1">IFERROR(INDEX(I$278:I$314,MATCH($F110,$B$278:$B$314,0))/INDEX($D$278:$D$314,MATCH($F110,$B$278:$B$314,0)),SUMIFS('Input-Ext Allocators'!F$8:F$63,'Input-Ext Allocators'!$B$8:$B$63,$F110))*$D110</f>
        <v>0</v>
      </c>
      <c r="J110" s="8">
        <f ca="1">IFERROR(INDEX(J$278:J$314,MATCH($F110,$B$278:$B$314,0))/INDEX($D$278:$D$314,MATCH($F110,$B$278:$B$314,0)),SUMIFS('Input-Ext Allocators'!G$8:G$63,'Input-Ext Allocators'!$B$8:$B$63,$F110))*$D110</f>
        <v>0</v>
      </c>
      <c r="K110" s="8">
        <f ca="1">IFERROR(INDEX(K$278:K$314,MATCH($F110,$B$278:$B$314,0))/INDEX($D$278:$D$314,MATCH($F110,$B$278:$B$314,0)),SUMIFS('Input-Ext Allocators'!H$8:H$63,'Input-Ext Allocators'!$B$8:$B$63,$F110))*$D110</f>
        <v>0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0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8">
        <f ca="1">IFERROR(INDEX(G$278:G$314,MATCH($F112,$B$278:$B$314,0))/INDEX($D$278:$D$314,MATCH($F112,$B$278:$B$314,0)),SUMIFS('Input-Ext Allocators'!D$8:D$63,'Input-Ext Allocators'!$B$8:$B$63,$F112))*$D112</f>
        <v>0</v>
      </c>
      <c r="H112" s="8">
        <f ca="1">IFERROR(INDEX(H$278:H$314,MATCH($F112,$B$278:$B$314,0))/INDEX($D$278:$D$314,MATCH($F112,$B$278:$B$314,0)),SUMIFS('Input-Ext Allocators'!E$8:E$63,'Input-Ext Allocators'!$B$8:$B$63,$F112))*$D112</f>
        <v>0</v>
      </c>
      <c r="I112" s="8">
        <f ca="1">IFERROR(INDEX(I$278:I$314,MATCH($F112,$B$278:$B$314,0))/INDEX($D$278:$D$314,MATCH($F112,$B$278:$B$314,0)),SUMIFS('Input-Ext Allocators'!F$8:F$63,'Input-Ext Allocators'!$B$8:$B$63,$F112))*$D112</f>
        <v>0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0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0</v>
      </c>
      <c r="H113" s="77">
        <f t="shared" ca="1" si="21"/>
        <v>0</v>
      </c>
      <c r="I113" s="77">
        <f t="shared" ca="1" si="21"/>
        <v>0</v>
      </c>
      <c r="J113" s="77">
        <f t="shared" ca="1" si="21"/>
        <v>0</v>
      </c>
      <c r="K113" s="77">
        <f t="shared" ca="1" si="21"/>
        <v>0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0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0</v>
      </c>
      <c r="H115" s="79">
        <f t="shared" ca="1" si="22"/>
        <v>0</v>
      </c>
      <c r="I115" s="79">
        <f t="shared" ca="1" si="22"/>
        <v>0</v>
      </c>
      <c r="J115" s="79">
        <f t="shared" ca="1" si="22"/>
        <v>0</v>
      </c>
      <c r="K115" s="79">
        <f t="shared" ca="1" si="22"/>
        <v>0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77159140.438623831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GAS_COST</v>
      </c>
      <c r="G120" s="8">
        <f ca="1">IFERROR(INDEX(G$278:G$314,MATCH($F120,$B$278:$B$314,0))/INDEX($D$278:$D$314,MATCH($F120,$B$278:$B$314,0)),SUMIFS('Input-Ext Allocators'!D$8:D$63,'Input-Ext Allocators'!$B$8:$B$63,$F120))*$D120</f>
        <v>47127883.200301491</v>
      </c>
      <c r="H120" s="8">
        <f ca="1">IFERROR(INDEX(H$278:H$314,MATCH($F120,$B$278:$B$314,0))/INDEX($D$278:$D$314,MATCH($F120,$B$278:$B$314,0)),SUMIFS('Input-Ext Allocators'!E$8:E$63,'Input-Ext Allocators'!$B$8:$B$63,$F120))*$D120</f>
        <v>29963490.478427786</v>
      </c>
      <c r="I120" s="8">
        <f ca="1">IFERROR(INDEX(I$278:I$314,MATCH($F120,$B$278:$B$314,0))/INDEX($D$278:$D$314,MATCH($F120,$B$278:$B$314,0)),SUMIFS('Input-Ext Allocators'!F$8:F$63,'Input-Ext Allocators'!$B$8:$B$63,$F120))*$D120</f>
        <v>67766.759894567673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3713240.9681469621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GAS_COST</v>
      </c>
      <c r="G121" s="8">
        <f ca="1">IFERROR(INDEX(G$278:G$314,MATCH($F121,$B$278:$B$314,0))/INDEX($D$278:$D$314,MATCH($F121,$B$278:$B$314,0)),SUMIFS('Input-Ext Allocators'!D$8:D$63,'Input-Ext Allocators'!$B$8:$B$63,$F121))*$D121</f>
        <v>2268003.3194590318</v>
      </c>
      <c r="H121" s="8">
        <f ca="1">IFERROR(INDEX(H$278:H$314,MATCH($F121,$B$278:$B$314,0))/INDEX($D$278:$D$314,MATCH($F121,$B$278:$B$314,0)),SUMIFS('Input-Ext Allocators'!E$8:E$63,'Input-Ext Allocators'!$B$8:$B$63,$F121))*$D121</f>
        <v>1441976.4108399116</v>
      </c>
      <c r="I121" s="8">
        <f ca="1">IFERROR(INDEX(I$278:I$314,MATCH($F121,$B$278:$B$314,0))/INDEX($D$278:$D$314,MATCH($F121,$B$278:$B$314,0)),SUMIFS('Input-Ext Allocators'!F$8:F$63,'Input-Ext Allocators'!$B$8:$B$63,$F121))*$D121</f>
        <v>3261.2378480194379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719987.62949210207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GAS_COST</v>
      </c>
      <c r="G122" s="8">
        <f ca="1">IFERROR(INDEX(G$278:G$314,MATCH($F122,$B$278:$B$314,0))/INDEX($D$278:$D$314,MATCH($F122,$B$278:$B$314,0)),SUMIFS('Input-Ext Allocators'!D$8:D$63,'Input-Ext Allocators'!$B$8:$B$63,$F122))*$D122</f>
        <v>439759.86144320137</v>
      </c>
      <c r="H122" s="8">
        <f ca="1">IFERROR(INDEX(H$278:H$314,MATCH($F122,$B$278:$B$314,0))/INDEX($D$278:$D$314,MATCH($F122,$B$278:$B$314,0)),SUMIFS('Input-Ext Allocators'!E$8:E$63,'Input-Ext Allocators'!$B$8:$B$63,$F122))*$D122</f>
        <v>279595.42263217526</v>
      </c>
      <c r="I122" s="8">
        <f ca="1">IFERROR(INDEX(I$278:I$314,MATCH($F122,$B$278:$B$314,0))/INDEX($D$278:$D$314,MATCH($F122,$B$278:$B$314,0)),SUMIFS('Input-Ext Allocators'!F$8:F$63,'Input-Ext Allocators'!$B$8:$B$63,$F122))*$D122</f>
        <v>632.34541672559419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-969882.37722564349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GAS_COST</v>
      </c>
      <c r="G123" s="8">
        <f ca="1">IFERROR(INDEX(G$278:G$314,MATCH($F123,$B$278:$B$314,0))/INDEX($D$278:$D$314,MATCH($F123,$B$278:$B$314,0)),SUMIFS('Input-Ext Allocators'!D$8:D$63,'Input-Ext Allocators'!$B$8:$B$63,$F123))*$D123</f>
        <v>-592392.5944753061</v>
      </c>
      <c r="H123" s="8">
        <f ca="1">IFERROR(INDEX(H$278:H$314,MATCH($F123,$B$278:$B$314,0))/INDEX($D$278:$D$314,MATCH($F123,$B$278:$B$314,0)),SUMIFS('Input-Ext Allocators'!E$8:E$63,'Input-Ext Allocators'!$B$8:$B$63,$F123))*$D123</f>
        <v>-376637.96162052982</v>
      </c>
      <c r="I123" s="8">
        <f ca="1">IFERROR(INDEX(I$278:I$314,MATCH($F123,$B$278:$B$314,0))/INDEX($D$278:$D$314,MATCH($F123,$B$278:$B$314,0)),SUMIFS('Input-Ext Allocators'!F$8:F$63,'Input-Ext Allocators'!$B$8:$B$63,$F123))*$D123</f>
        <v>-851.82112980774082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1221418.8771151099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GAS_COST</v>
      </c>
      <c r="G124" s="8">
        <f ca="1">IFERROR(INDEX(G$278:G$314,MATCH($F124,$B$278:$B$314,0))/INDEX($D$278:$D$314,MATCH($F124,$B$278:$B$314,0)),SUMIFS('Input-Ext Allocators'!D$8:D$63,'Input-Ext Allocators'!$B$8:$B$63,$F124))*$D124</f>
        <v>746028.09015365643</v>
      </c>
      <c r="H124" s="8">
        <f ca="1">IFERROR(INDEX(H$278:H$314,MATCH($F124,$B$278:$B$314,0))/INDEX($D$278:$D$314,MATCH($F124,$B$278:$B$314,0)),SUMIFS('Input-Ext Allocators'!E$8:E$63,'Input-Ext Allocators'!$B$8:$B$63,$F124))*$D124</f>
        <v>474318.0482126078</v>
      </c>
      <c r="I124" s="8">
        <f ca="1">IFERROR(INDEX(I$278:I$314,MATCH($F124,$B$278:$B$314,0))/INDEX($D$278:$D$314,MATCH($F124,$B$278:$B$314,0)),SUMIFS('Input-Ext Allocators'!F$8:F$63,'Input-Ext Allocators'!$B$8:$B$63,$F124))*$D124</f>
        <v>1072.7387488458701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-122013.11615234693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GAS_COST</v>
      </c>
      <c r="G125" s="8">
        <f ca="1">IFERROR(INDEX(G$278:G$314,MATCH($F125,$B$278:$B$314,0))/INDEX($D$278:$D$314,MATCH($F125,$B$278:$B$314,0)),SUMIFS('Input-Ext Allocators'!D$8:D$63,'Input-Ext Allocators'!$B$8:$B$63,$F125))*$D125</f>
        <v>-74524.156882056413</v>
      </c>
      <c r="H125" s="8">
        <f ca="1">IFERROR(INDEX(H$278:H$314,MATCH($F125,$B$278:$B$314,0))/INDEX($D$278:$D$314,MATCH($F125,$B$278:$B$314,0)),SUMIFS('Input-Ext Allocators'!E$8:E$63,'Input-Ext Allocators'!$B$8:$B$63,$F125))*$D125</f>
        <v>-47381.798491939713</v>
      </c>
      <c r="I125" s="8">
        <f ca="1">IFERROR(INDEX(I$278:I$314,MATCH($F125,$B$278:$B$314,0))/INDEX($D$278:$D$314,MATCH($F125,$B$278:$B$314,0)),SUMIFS('Input-Ext Allocators'!F$8:F$63,'Input-Ext Allocators'!$B$8:$B$63,$F125))*$D125</f>
        <v>-107.16077835083206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0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8">
        <f ca="1">IFERROR(INDEX(G$278:G$314,MATCH($F127,$B$278:$B$314,0))/INDEX($D$278:$D$314,MATCH($F127,$B$278:$B$314,0)),SUMIFS('Input-Ext Allocators'!D$8:D$63,'Input-Ext Allocators'!$B$8:$B$63,$F127))*$D127</f>
        <v>0</v>
      </c>
      <c r="H127" s="8">
        <f ca="1">IFERROR(INDEX(H$278:H$314,MATCH($F127,$B$278:$B$314,0))/INDEX($D$278:$D$314,MATCH($F127,$B$278:$B$314,0)),SUMIFS('Input-Ext Allocators'!E$8:E$63,'Input-Ext Allocators'!$B$8:$B$63,$F127))*$D127</f>
        <v>0</v>
      </c>
      <c r="I127" s="8">
        <f ca="1">IFERROR(INDEX(I$278:I$314,MATCH($F127,$B$278:$B$314,0))/INDEX($D$278:$D$314,MATCH($F127,$B$278:$B$314,0)),SUMIFS('Input-Ext Allocators'!F$8:F$63,'Input-Ext Allocators'!$B$8:$B$63,$F127))*$D127</f>
        <v>0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81721892.420000032</v>
      </c>
      <c r="E128" s="8">
        <f t="shared" ca="1" si="24"/>
        <v>0</v>
      </c>
      <c r="G128" s="77">
        <f t="shared" ref="G128:K128" ca="1" si="25">SUBTOTAL(9,G120:G127)</f>
        <v>49914757.720000014</v>
      </c>
      <c r="H128" s="77">
        <f t="shared" ca="1" si="25"/>
        <v>31735360.600000013</v>
      </c>
      <c r="I128" s="77">
        <f t="shared" ca="1" si="25"/>
        <v>71774.100000000006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0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8">
        <f ca="1">IFERROR(INDEX(G$278:G$314,MATCH($F131,$B$278:$B$314,0))/INDEX($D$278:$D$314,MATCH($F131,$B$278:$B$314,0)),SUMIFS('Input-Ext Allocators'!D$8:D$63,'Input-Ext Allocators'!$B$8:$B$63,$F131))*$D131</f>
        <v>0</v>
      </c>
      <c r="H131" s="8">
        <f ca="1">IFERROR(INDEX(H$278:H$314,MATCH($F131,$B$278:$B$314,0))/INDEX($D$278:$D$314,MATCH($F131,$B$278:$B$314,0)),SUMIFS('Input-Ext Allocators'!E$8:E$63,'Input-Ext Allocators'!$B$8:$B$63,$F131))*$D131</f>
        <v>0</v>
      </c>
      <c r="I131" s="8">
        <f ca="1">IFERROR(INDEX(I$278:I$314,MATCH($F131,$B$278:$B$314,0))/INDEX($D$278:$D$314,MATCH($F131,$B$278:$B$314,0)),SUMIFS('Input-Ext Allocators'!F$8:F$63,'Input-Ext Allocators'!$B$8:$B$63,$F131))*$D131</f>
        <v>0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0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0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-</v>
      </c>
      <c r="G134" s="8">
        <f ca="1">IFERROR(INDEX(G$278:G$314,MATCH($F134,$B$278:$B$314,0))/INDEX($D$278:$D$314,MATCH($F134,$B$278:$B$314,0)),SUMIFS('Input-Ext Allocators'!D$8:D$63,'Input-Ext Allocators'!$B$8:$B$63,$F134))*$D134</f>
        <v>0</v>
      </c>
      <c r="H134" s="8">
        <f ca="1">IFERROR(INDEX(H$278:H$314,MATCH($F134,$B$278:$B$314,0))/INDEX($D$278:$D$314,MATCH($F134,$B$278:$B$314,0)),SUMIFS('Input-Ext Allocators'!E$8:E$63,'Input-Ext Allocators'!$B$8:$B$63,$F134))*$D134</f>
        <v>0</v>
      </c>
      <c r="I134" s="8">
        <f ca="1">IFERROR(INDEX(I$278:I$314,MATCH($F134,$B$278:$B$314,0))/INDEX($D$278:$D$314,MATCH($F134,$B$278:$B$314,0)),SUMIFS('Input-Ext Allocators'!F$8:F$63,'Input-Ext Allocators'!$B$8:$B$63,$F134))*$D134</f>
        <v>0</v>
      </c>
      <c r="J134" s="8">
        <f ca="1">IFERROR(INDEX(J$278:J$314,MATCH($F134,$B$278:$B$314,0))/INDEX($D$278:$D$314,MATCH($F134,$B$278:$B$314,0)),SUMIFS('Input-Ext Allocators'!G$8:G$63,'Input-Ext Allocators'!$B$8:$B$63,$F134))*$D134</f>
        <v>0</v>
      </c>
      <c r="K134" s="8">
        <f ca="1">IFERROR(INDEX(K$278:K$314,MATCH($F134,$B$278:$B$314,0))/INDEX($D$278:$D$314,MATCH($F134,$B$278:$B$314,0)),SUMIFS('Input-Ext Allocators'!H$8:H$63,'Input-Ext Allocators'!$B$8:$B$63,$F134))*$D134</f>
        <v>0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0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8">
        <f ca="1">IFERROR(INDEX(G$278:G$314,MATCH($F135,$B$278:$B$314,0))/INDEX($D$278:$D$314,MATCH($F135,$B$278:$B$314,0)),SUMIFS('Input-Ext Allocators'!D$8:D$63,'Input-Ext Allocators'!$B$8:$B$63,$F135))*$D135</f>
        <v>0</v>
      </c>
      <c r="H135" s="8">
        <f ca="1">IFERROR(INDEX(H$278:H$314,MATCH($F135,$B$278:$B$314,0))/INDEX($D$278:$D$314,MATCH($F135,$B$278:$B$314,0)),SUMIFS('Input-Ext Allocators'!E$8:E$63,'Input-Ext Allocators'!$B$8:$B$63,$F135))*$D135</f>
        <v>0</v>
      </c>
      <c r="I135" s="8">
        <f ca="1">IFERROR(INDEX(I$278:I$314,MATCH($F135,$B$278:$B$314,0))/INDEX($D$278:$D$314,MATCH($F135,$B$278:$B$314,0)),SUMIFS('Input-Ext Allocators'!F$8:F$63,'Input-Ext Allocators'!$B$8:$B$63,$F135))*$D135</f>
        <v>0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0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0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-</v>
      </c>
      <c r="G136" s="8">
        <f ca="1">IFERROR(INDEX(G$278:G$314,MATCH($F136,$B$278:$B$314,0))/INDEX($D$278:$D$314,MATCH($F136,$B$278:$B$314,0)),SUMIFS('Input-Ext Allocators'!D$8:D$63,'Input-Ext Allocators'!$B$8:$B$63,$F136))*$D136</f>
        <v>0</v>
      </c>
      <c r="H136" s="8">
        <f ca="1">IFERROR(INDEX(H$278:H$314,MATCH($F136,$B$278:$B$314,0))/INDEX($D$278:$D$314,MATCH($F136,$B$278:$B$314,0)),SUMIFS('Input-Ext Allocators'!E$8:E$63,'Input-Ext Allocators'!$B$8:$B$63,$F136))*$D136</f>
        <v>0</v>
      </c>
      <c r="I136" s="8">
        <f ca="1">IFERROR(INDEX(I$278:I$314,MATCH($F136,$B$278:$B$314,0))/INDEX($D$278:$D$314,MATCH($F136,$B$278:$B$314,0)),SUMIFS('Input-Ext Allocators'!F$8:F$63,'Input-Ext Allocators'!$B$8:$B$63,$F136))*$D136</f>
        <v>0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0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0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-</v>
      </c>
      <c r="G137" s="8">
        <f ca="1">IFERROR(INDEX(G$278:G$314,MATCH($F137,$B$278:$B$314,0))/INDEX($D$278:$D$314,MATCH($F137,$B$278:$B$314,0)),SUMIFS('Input-Ext Allocators'!D$8:D$63,'Input-Ext Allocators'!$B$8:$B$63,$F137))*$D137</f>
        <v>0</v>
      </c>
      <c r="H137" s="8">
        <f ca="1">IFERROR(INDEX(H$278:H$314,MATCH($F137,$B$278:$B$314,0))/INDEX($D$278:$D$314,MATCH($F137,$B$278:$B$314,0)),SUMIFS('Input-Ext Allocators'!E$8:E$63,'Input-Ext Allocators'!$B$8:$B$63,$F137))*$D137</f>
        <v>0</v>
      </c>
      <c r="I137" s="8">
        <f ca="1">IFERROR(INDEX(I$278:I$314,MATCH($F137,$B$278:$B$314,0))/INDEX($D$278:$D$314,MATCH($F137,$B$278:$B$314,0)),SUMIFS('Input-Ext Allocators'!F$8:F$63,'Input-Ext Allocators'!$B$8:$B$63,$F137))*$D137</f>
        <v>0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0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0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-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0</v>
      </c>
      <c r="I138" s="8">
        <f ca="1">IFERROR(INDEX(I$278:I$314,MATCH($F138,$B$278:$B$314,0))/INDEX($D$278:$D$314,MATCH($F138,$B$278:$B$314,0)),SUMIFS('Input-Ext Allocators'!F$8:F$63,'Input-Ext Allocators'!$B$8:$B$63,$F138))*$D138</f>
        <v>0</v>
      </c>
      <c r="J138" s="8">
        <f ca="1">IFERROR(INDEX(J$278:J$314,MATCH($F138,$B$278:$B$314,0))/INDEX($D$278:$D$314,MATCH($F138,$B$278:$B$314,0)),SUMIFS('Input-Ext Allocators'!G$8:G$63,'Input-Ext Allocators'!$B$8:$B$63,$F138))*$D138</f>
        <v>0</v>
      </c>
      <c r="K138" s="8">
        <f ca="1">IFERROR(INDEX(K$278:K$314,MATCH($F138,$B$278:$B$314,0))/INDEX($D$278:$D$314,MATCH($F138,$B$278:$B$314,0)),SUMIFS('Input-Ext Allocators'!H$8:H$63,'Input-Ext Allocators'!$B$8:$B$63,$F138))*$D138</f>
        <v>0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0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-</v>
      </c>
      <c r="G139" s="8">
        <f ca="1">IFERROR(INDEX(G$278:G$314,MATCH($F139,$B$278:$B$314,0))/INDEX($D$278:$D$314,MATCH($F139,$B$278:$B$314,0)),SUMIFS('Input-Ext Allocators'!D$8:D$63,'Input-Ext Allocators'!$B$8:$B$63,$F139))*$D139</f>
        <v>0</v>
      </c>
      <c r="H139" s="8">
        <f ca="1">IFERROR(INDEX(H$278:H$314,MATCH($F139,$B$278:$B$314,0))/INDEX($D$278:$D$314,MATCH($F139,$B$278:$B$314,0)),SUMIFS('Input-Ext Allocators'!E$8:E$63,'Input-Ext Allocators'!$B$8:$B$63,$F139))*$D139</f>
        <v>0</v>
      </c>
      <c r="I139" s="8">
        <f ca="1">IFERROR(INDEX(I$278:I$314,MATCH($F139,$B$278:$B$314,0))/INDEX($D$278:$D$314,MATCH($F139,$B$278:$B$314,0)),SUMIFS('Input-Ext Allocators'!F$8:F$63,'Input-Ext Allocators'!$B$8:$B$63,$F139))*$D139</f>
        <v>0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0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0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8">
        <f ca="1">IFERROR(INDEX(G$278:G$314,MATCH($F140,$B$278:$B$314,0))/INDEX($D$278:$D$314,MATCH($F140,$B$278:$B$314,0)),SUMIFS('Input-Ext Allocators'!D$8:D$63,'Input-Ext Allocators'!$B$8:$B$63,$F140))*$D140</f>
        <v>0</v>
      </c>
      <c r="H140" s="8">
        <f ca="1">IFERROR(INDEX(H$278:H$314,MATCH($F140,$B$278:$B$314,0))/INDEX($D$278:$D$314,MATCH($F140,$B$278:$B$314,0)),SUMIFS('Input-Ext Allocators'!E$8:E$63,'Input-Ext Allocators'!$B$8:$B$63,$F140))*$D140</f>
        <v>0</v>
      </c>
      <c r="I140" s="8">
        <f ca="1">IFERROR(INDEX(I$278:I$314,MATCH($F140,$B$278:$B$314,0))/INDEX($D$278:$D$314,MATCH($F140,$B$278:$B$314,0)),SUMIFS('Input-Ext Allocators'!F$8:F$63,'Input-Ext Allocators'!$B$8:$B$63,$F140))*$D140</f>
        <v>0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0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-</v>
      </c>
      <c r="G141" s="8">
        <f ca="1">IFERROR(INDEX(G$278:G$314,MATCH($F141,$B$278:$B$314,0))/INDEX($D$278:$D$314,MATCH($F141,$B$278:$B$314,0)),SUMIFS('Input-Ext Allocators'!D$8:D$63,'Input-Ext Allocators'!$B$8:$B$63,$F141))*$D141</f>
        <v>0</v>
      </c>
      <c r="H141" s="8">
        <f ca="1">IFERROR(INDEX(H$278:H$314,MATCH($F141,$B$278:$B$314,0))/INDEX($D$278:$D$314,MATCH($F141,$B$278:$B$314,0)),SUMIFS('Input-Ext Allocators'!E$8:E$63,'Input-Ext Allocators'!$B$8:$B$63,$F141))*$D141</f>
        <v>0</v>
      </c>
      <c r="I141" s="8">
        <f ca="1">IFERROR(INDEX(I$278:I$314,MATCH($F141,$B$278:$B$314,0))/INDEX($D$278:$D$314,MATCH($F141,$B$278:$B$314,0)),SUMIFS('Input-Ext Allocators'!F$8:F$63,'Input-Ext Allocators'!$B$8:$B$63,$F141))*$D141</f>
        <v>0</v>
      </c>
      <c r="J141" s="8">
        <f ca="1">IFERROR(INDEX(J$278:J$314,MATCH($F141,$B$278:$B$314,0))/INDEX($D$278:$D$314,MATCH($F141,$B$278:$B$314,0)),SUMIFS('Input-Ext Allocators'!G$8:G$63,'Input-Ext Allocators'!$B$8:$B$63,$F141))*$D141</f>
        <v>0</v>
      </c>
      <c r="K141" s="8">
        <f ca="1">IFERROR(INDEX(K$278:K$314,MATCH($F141,$B$278:$B$314,0))/INDEX($D$278:$D$314,MATCH($F141,$B$278:$B$314,0)),SUMIFS('Input-Ext Allocators'!H$8:H$63,'Input-Ext Allocators'!$B$8:$B$63,$F141))*$D141</f>
        <v>0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0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-</v>
      </c>
      <c r="G142" s="8">
        <f ca="1">IFERROR(INDEX(G$278:G$314,MATCH($F142,$B$278:$B$314,0))/INDEX($D$278:$D$314,MATCH($F142,$B$278:$B$314,0)),SUMIFS('Input-Ext Allocators'!D$8:D$63,'Input-Ext Allocators'!$B$8:$B$63,$F142))*$D142</f>
        <v>0</v>
      </c>
      <c r="H142" s="8">
        <f ca="1">IFERROR(INDEX(H$278:H$314,MATCH($F142,$B$278:$B$314,0))/INDEX($D$278:$D$314,MATCH($F142,$B$278:$B$314,0)),SUMIFS('Input-Ext Allocators'!E$8:E$63,'Input-Ext Allocators'!$B$8:$B$63,$F142))*$D142</f>
        <v>0</v>
      </c>
      <c r="I142" s="8">
        <f ca="1">IFERROR(INDEX(I$278:I$314,MATCH($F142,$B$278:$B$314,0))/INDEX($D$278:$D$314,MATCH($F142,$B$278:$B$314,0)),SUMIFS('Input-Ext Allocators'!F$8:F$63,'Input-Ext Allocators'!$B$8:$B$63,$F142))*$D142</f>
        <v>0</v>
      </c>
      <c r="J142" s="8">
        <f ca="1">IFERROR(INDEX(J$278:J$314,MATCH($F142,$B$278:$B$314,0))/INDEX($D$278:$D$314,MATCH($F142,$B$278:$B$314,0)),SUMIFS('Input-Ext Allocators'!G$8:G$63,'Input-Ext Allocators'!$B$8:$B$63,$F142))*$D142</f>
        <v>0</v>
      </c>
      <c r="K142" s="8">
        <f ca="1">IFERROR(INDEX(K$278:K$314,MATCH($F142,$B$278:$B$314,0))/INDEX($D$278:$D$314,MATCH($F142,$B$278:$B$314,0)),SUMIFS('Input-Ext Allocators'!H$8:H$63,'Input-Ext Allocators'!$B$8:$B$63,$F142))*$D142</f>
        <v>0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0</v>
      </c>
      <c r="E143" s="8">
        <f t="shared" ca="1" si="27"/>
        <v>0</v>
      </c>
      <c r="G143" s="77">
        <f t="shared" ref="G143:K143" ca="1" si="28">SUBTOTAL(9,G131:G142)</f>
        <v>0</v>
      </c>
      <c r="H143" s="77">
        <f t="shared" ca="1" si="28"/>
        <v>0</v>
      </c>
      <c r="I143" s="77">
        <f t="shared" ca="1" si="28"/>
        <v>0</v>
      </c>
      <c r="J143" s="77">
        <f t="shared" ca="1" si="28"/>
        <v>0</v>
      </c>
      <c r="K143" s="77">
        <f t="shared" ca="1" si="28"/>
        <v>0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0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-</v>
      </c>
      <c r="G146" s="8">
        <f ca="1">IFERROR(INDEX(G$278:G$314,MATCH($F146,$B$278:$B$314,0))/INDEX($D$278:$D$314,MATCH($F146,$B$278:$B$314,0)),SUMIFS('Input-Ext Allocators'!D$8:D$63,'Input-Ext Allocators'!$B$8:$B$63,$F146))*$D146</f>
        <v>0</v>
      </c>
      <c r="H146" s="8">
        <f ca="1">IFERROR(INDEX(H$278:H$314,MATCH($F146,$B$278:$B$314,0))/INDEX($D$278:$D$314,MATCH($F146,$B$278:$B$314,0)),SUMIFS('Input-Ext Allocators'!E$8:E$63,'Input-Ext Allocators'!$B$8:$B$63,$F146))*$D146</f>
        <v>0</v>
      </c>
      <c r="I146" s="8">
        <f ca="1">IFERROR(INDEX(I$278:I$314,MATCH($F146,$B$278:$B$314,0))/INDEX($D$278:$D$314,MATCH($F146,$B$278:$B$314,0)),SUMIFS('Input-Ext Allocators'!F$8:F$63,'Input-Ext Allocators'!$B$8:$B$63,$F146))*$D146</f>
        <v>0</v>
      </c>
      <c r="J146" s="8">
        <f ca="1">IFERROR(INDEX(J$278:J$314,MATCH($F146,$B$278:$B$314,0))/INDEX($D$278:$D$314,MATCH($F146,$B$278:$B$314,0)),SUMIFS('Input-Ext Allocators'!G$8:G$63,'Input-Ext Allocators'!$B$8:$B$63,$F146))*$D146</f>
        <v>0</v>
      </c>
      <c r="K146" s="8">
        <f ca="1">IFERROR(INDEX(K$278:K$314,MATCH($F146,$B$278:$B$314,0))/INDEX($D$278:$D$314,MATCH($F146,$B$278:$B$314,0)),SUMIFS('Input-Ext Allocators'!H$8:H$63,'Input-Ext Allocators'!$B$8:$B$63,$F146))*$D146</f>
        <v>0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0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8">
        <f ca="1">IFERROR(INDEX(G$278:G$314,MATCH($F147,$B$278:$B$314,0))/INDEX($D$278:$D$314,MATCH($F147,$B$278:$B$314,0)),SUMIFS('Input-Ext Allocators'!D$8:D$63,'Input-Ext Allocators'!$B$8:$B$63,$F147))*$D147</f>
        <v>0</v>
      </c>
      <c r="H147" s="8">
        <f ca="1">IFERROR(INDEX(H$278:H$314,MATCH($F147,$B$278:$B$314,0))/INDEX($D$278:$D$314,MATCH($F147,$B$278:$B$314,0)),SUMIFS('Input-Ext Allocators'!E$8:E$63,'Input-Ext Allocators'!$B$8:$B$63,$F147))*$D147</f>
        <v>0</v>
      </c>
      <c r="I147" s="8">
        <f ca="1">IFERROR(INDEX(I$278:I$314,MATCH($F147,$B$278:$B$314,0))/INDEX($D$278:$D$314,MATCH($F147,$B$278:$B$314,0)),SUMIFS('Input-Ext Allocators'!F$8:F$63,'Input-Ext Allocators'!$B$8:$B$63,$F147))*$D147</f>
        <v>0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0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0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8">
        <f ca="1">IFERROR(INDEX(G$278:G$314,MATCH($F148,$B$278:$B$314,0))/INDEX($D$278:$D$314,MATCH($F148,$B$278:$B$314,0)),SUMIFS('Input-Ext Allocators'!D$8:D$63,'Input-Ext Allocators'!$B$8:$B$63,$F148))*$D148</f>
        <v>0</v>
      </c>
      <c r="H148" s="8">
        <f ca="1">IFERROR(INDEX(H$278:H$314,MATCH($F148,$B$278:$B$314,0))/INDEX($D$278:$D$314,MATCH($F148,$B$278:$B$314,0)),SUMIFS('Input-Ext Allocators'!E$8:E$63,'Input-Ext Allocators'!$B$8:$B$63,$F148))*$D148</f>
        <v>0</v>
      </c>
      <c r="I148" s="8">
        <f ca="1">IFERROR(INDEX(I$278:I$314,MATCH($F148,$B$278:$B$314,0))/INDEX($D$278:$D$314,MATCH($F148,$B$278:$B$314,0)),SUMIFS('Input-Ext Allocators'!F$8:F$63,'Input-Ext Allocators'!$B$8:$B$63,$F148))*$D148</f>
        <v>0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0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0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-</v>
      </c>
      <c r="G149" s="8">
        <f ca="1">IFERROR(INDEX(G$278:G$314,MATCH($F149,$B$278:$B$314,0))/INDEX($D$278:$D$314,MATCH($F149,$B$278:$B$314,0)),SUMIFS('Input-Ext Allocators'!D$8:D$63,'Input-Ext Allocators'!$B$8:$B$63,$F149))*$D149</f>
        <v>0</v>
      </c>
      <c r="H149" s="8">
        <f ca="1">IFERROR(INDEX(H$278:H$314,MATCH($F149,$B$278:$B$314,0))/INDEX($D$278:$D$314,MATCH($F149,$B$278:$B$314,0)),SUMIFS('Input-Ext Allocators'!E$8:E$63,'Input-Ext Allocators'!$B$8:$B$63,$F149))*$D149</f>
        <v>0</v>
      </c>
      <c r="I149" s="8">
        <f ca="1">IFERROR(INDEX(I$278:I$314,MATCH($F149,$B$278:$B$314,0))/INDEX($D$278:$D$314,MATCH($F149,$B$278:$B$314,0)),SUMIFS('Input-Ext Allocators'!F$8:F$63,'Input-Ext Allocators'!$B$8:$B$63,$F149))*$D149</f>
        <v>0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0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0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-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0</v>
      </c>
      <c r="I150" s="8">
        <f ca="1">IFERROR(INDEX(I$278:I$314,MATCH($F150,$B$278:$B$314,0))/INDEX($D$278:$D$314,MATCH($F150,$B$278:$B$314,0)),SUMIFS('Input-Ext Allocators'!F$8:F$63,'Input-Ext Allocators'!$B$8:$B$63,$F150))*$D150</f>
        <v>0</v>
      </c>
      <c r="J150" s="8">
        <f ca="1">IFERROR(INDEX(J$278:J$314,MATCH($F150,$B$278:$B$314,0))/INDEX($D$278:$D$314,MATCH($F150,$B$278:$B$314,0)),SUMIFS('Input-Ext Allocators'!G$8:G$63,'Input-Ext Allocators'!$B$8:$B$63,$F150))*$D150</f>
        <v>0</v>
      </c>
      <c r="K150" s="8">
        <f ca="1">IFERROR(INDEX(K$278:K$314,MATCH($F150,$B$278:$B$314,0))/INDEX($D$278:$D$314,MATCH($F150,$B$278:$B$314,0)),SUMIFS('Input-Ext Allocators'!H$8:H$63,'Input-Ext Allocators'!$B$8:$B$63,$F150))*$D150</f>
        <v>0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0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-</v>
      </c>
      <c r="G151" s="8">
        <f ca="1">IFERROR(INDEX(G$278:G$314,MATCH($F151,$B$278:$B$314,0))/INDEX($D$278:$D$314,MATCH($F151,$B$278:$B$314,0)),SUMIFS('Input-Ext Allocators'!D$8:D$63,'Input-Ext Allocators'!$B$8:$B$63,$F151))*$D151</f>
        <v>0</v>
      </c>
      <c r="H151" s="8">
        <f ca="1">IFERROR(INDEX(H$278:H$314,MATCH($F151,$B$278:$B$314,0))/INDEX($D$278:$D$314,MATCH($F151,$B$278:$B$314,0)),SUMIFS('Input-Ext Allocators'!E$8:E$63,'Input-Ext Allocators'!$B$8:$B$63,$F151))*$D151</f>
        <v>0</v>
      </c>
      <c r="I151" s="8">
        <f ca="1">IFERROR(INDEX(I$278:I$314,MATCH($F151,$B$278:$B$314,0))/INDEX($D$278:$D$314,MATCH($F151,$B$278:$B$314,0)),SUMIFS('Input-Ext Allocators'!F$8:F$63,'Input-Ext Allocators'!$B$8:$B$63,$F151))*$D151</f>
        <v>0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0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0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-</v>
      </c>
      <c r="G152" s="8">
        <f ca="1">IFERROR(INDEX(G$278:G$314,MATCH($F152,$B$278:$B$314,0))/INDEX($D$278:$D$314,MATCH($F152,$B$278:$B$314,0)),SUMIFS('Input-Ext Allocators'!D$8:D$63,'Input-Ext Allocators'!$B$8:$B$63,$F152))*$D152</f>
        <v>0</v>
      </c>
      <c r="H152" s="8">
        <f ca="1">IFERROR(INDEX(H$278:H$314,MATCH($F152,$B$278:$B$314,0))/INDEX($D$278:$D$314,MATCH($F152,$B$278:$B$314,0)),SUMIFS('Input-Ext Allocators'!E$8:E$63,'Input-Ext Allocators'!$B$8:$B$63,$F152))*$D152</f>
        <v>0</v>
      </c>
      <c r="I152" s="8">
        <f ca="1">IFERROR(INDEX(I$278:I$314,MATCH($F152,$B$278:$B$314,0))/INDEX($D$278:$D$314,MATCH($F152,$B$278:$B$314,0)),SUMIFS('Input-Ext Allocators'!F$8:F$63,'Input-Ext Allocators'!$B$8:$B$63,$F152))*$D152</f>
        <v>0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0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0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-</v>
      </c>
      <c r="G153" s="8">
        <f ca="1">IFERROR(INDEX(G$278:G$314,MATCH($F153,$B$278:$B$314,0))/INDEX($D$278:$D$314,MATCH($F153,$B$278:$B$314,0)),SUMIFS('Input-Ext Allocators'!D$8:D$63,'Input-Ext Allocators'!$B$8:$B$63,$F153))*$D153</f>
        <v>0</v>
      </c>
      <c r="H153" s="8">
        <f ca="1">IFERROR(INDEX(H$278:H$314,MATCH($F153,$B$278:$B$314,0))/INDEX($D$278:$D$314,MATCH($F153,$B$278:$B$314,0)),SUMIFS('Input-Ext Allocators'!E$8:E$63,'Input-Ext Allocators'!$B$8:$B$63,$F153))*$D153</f>
        <v>0</v>
      </c>
      <c r="I153" s="8">
        <f ca="1">IFERROR(INDEX(I$278:I$314,MATCH($F153,$B$278:$B$314,0))/INDEX($D$278:$D$314,MATCH($F153,$B$278:$B$314,0)),SUMIFS('Input-Ext Allocators'!F$8:F$63,'Input-Ext Allocators'!$B$8:$B$63,$F153))*$D153</f>
        <v>0</v>
      </c>
      <c r="J153" s="8">
        <f ca="1">IFERROR(INDEX(J$278:J$314,MATCH($F153,$B$278:$B$314,0))/INDEX($D$278:$D$314,MATCH($F153,$B$278:$B$314,0)),SUMIFS('Input-Ext Allocators'!G$8:G$63,'Input-Ext Allocators'!$B$8:$B$63,$F153))*$D153</f>
        <v>0</v>
      </c>
      <c r="K153" s="8">
        <f ca="1">IFERROR(INDEX(K$278:K$314,MATCH($F153,$B$278:$B$314,0))/INDEX($D$278:$D$314,MATCH($F153,$B$278:$B$314,0)),SUMIFS('Input-Ext Allocators'!H$8:H$63,'Input-Ext Allocators'!$B$8:$B$63,$F153))*$D153</f>
        <v>0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0</v>
      </c>
      <c r="E154" s="8">
        <f t="shared" ca="1" si="30"/>
        <v>0</v>
      </c>
      <c r="G154" s="77">
        <f t="shared" ref="G154:K154" ca="1" si="31">SUBTOTAL(9,G146:G153)</f>
        <v>0</v>
      </c>
      <c r="H154" s="77">
        <f t="shared" ca="1" si="31"/>
        <v>0</v>
      </c>
      <c r="I154" s="77">
        <f t="shared" ca="1" si="31"/>
        <v>0</v>
      </c>
      <c r="J154" s="77">
        <f t="shared" ca="1" si="31"/>
        <v>0</v>
      </c>
      <c r="K154" s="77">
        <f t="shared" ca="1" si="31"/>
        <v>0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81721892.420000032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49914757.720000014</v>
      </c>
      <c r="H156" s="8">
        <f t="shared" ca="1" si="32"/>
        <v>31735360.600000013</v>
      </c>
      <c r="I156" s="8">
        <f t="shared" ca="1" si="32"/>
        <v>71774.100000000006</v>
      </c>
      <c r="J156" s="8">
        <f t="shared" ca="1" si="32"/>
        <v>0</v>
      </c>
      <c r="K156" s="8">
        <f t="shared" ca="1" si="32"/>
        <v>0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0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-</v>
      </c>
      <c r="G161" s="8">
        <f ca="1">IFERROR(INDEX(G$278:G$314,MATCH($F161,$B$278:$B$314,0))/INDEX($D$278:$D$314,MATCH($F161,$B$278:$B$314,0)),SUMIFS('Input-Ext Allocators'!D$8:D$63,'Input-Ext Allocators'!$B$8:$B$63,$F161))*$D161</f>
        <v>0</v>
      </c>
      <c r="H161" s="8">
        <f ca="1">IFERROR(INDEX(H$278:H$314,MATCH($F161,$B$278:$B$314,0))/INDEX($D$278:$D$314,MATCH($F161,$B$278:$B$314,0)),SUMIFS('Input-Ext Allocators'!E$8:E$63,'Input-Ext Allocators'!$B$8:$B$63,$F161))*$D161</f>
        <v>0</v>
      </c>
      <c r="I161" s="8">
        <f ca="1">IFERROR(INDEX(I$278:I$314,MATCH($F161,$B$278:$B$314,0))/INDEX($D$278:$D$314,MATCH($F161,$B$278:$B$314,0)),SUMIFS('Input-Ext Allocators'!F$8:F$63,'Input-Ext Allocators'!$B$8:$B$63,$F161))*$D161</f>
        <v>0</v>
      </c>
      <c r="J161" s="8">
        <f ca="1">IFERROR(INDEX(J$278:J$314,MATCH($F161,$B$278:$B$314,0))/INDEX($D$278:$D$314,MATCH($F161,$B$278:$B$314,0)),SUMIFS('Input-Ext Allocators'!G$8:G$63,'Input-Ext Allocators'!$B$8:$B$63,$F161))*$D161</f>
        <v>0</v>
      </c>
      <c r="K161" s="8">
        <f ca="1">IFERROR(INDEX(K$278:K$314,MATCH($F161,$B$278:$B$314,0))/INDEX($D$278:$D$314,MATCH($F161,$B$278:$B$314,0)),SUMIFS('Input-Ext Allocators'!H$8:H$63,'Input-Ext Allocators'!$B$8:$B$63,$F161))*$D161</f>
        <v>0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0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-</v>
      </c>
      <c r="G162" s="8">
        <f ca="1">IFERROR(INDEX(G$278:G$314,MATCH($F162,$B$278:$B$314,0))/INDEX($D$278:$D$314,MATCH($F162,$B$278:$B$314,0)),SUMIFS('Input-Ext Allocators'!D$8:D$63,'Input-Ext Allocators'!$B$8:$B$63,$F162))*$D162</f>
        <v>0</v>
      </c>
      <c r="H162" s="8">
        <f ca="1">IFERROR(INDEX(H$278:H$314,MATCH($F162,$B$278:$B$314,0))/INDEX($D$278:$D$314,MATCH($F162,$B$278:$B$314,0)),SUMIFS('Input-Ext Allocators'!E$8:E$63,'Input-Ext Allocators'!$B$8:$B$63,$F162))*$D162</f>
        <v>0</v>
      </c>
      <c r="I162" s="8">
        <f ca="1">IFERROR(INDEX(I$278:I$314,MATCH($F162,$B$278:$B$314,0))/INDEX($D$278:$D$314,MATCH($F162,$B$278:$B$314,0)),SUMIFS('Input-Ext Allocators'!F$8:F$63,'Input-Ext Allocators'!$B$8:$B$63,$F162))*$D162</f>
        <v>0</v>
      </c>
      <c r="J162" s="8">
        <f ca="1">IFERROR(INDEX(J$278:J$314,MATCH($F162,$B$278:$B$314,0))/INDEX($D$278:$D$314,MATCH($F162,$B$278:$B$314,0)),SUMIFS('Input-Ext Allocators'!G$8:G$63,'Input-Ext Allocators'!$B$8:$B$63,$F162))*$D162</f>
        <v>0</v>
      </c>
      <c r="K162" s="8">
        <f ca="1">IFERROR(INDEX(K$278:K$314,MATCH($F162,$B$278:$B$314,0))/INDEX($D$278:$D$314,MATCH($F162,$B$278:$B$314,0)),SUMIFS('Input-Ext Allocators'!H$8:H$63,'Input-Ext Allocators'!$B$8:$B$63,$F162))*$D162</f>
        <v>0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0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-</v>
      </c>
      <c r="G163" s="8">
        <f ca="1">IFERROR(INDEX(G$278:G$314,MATCH($F163,$B$278:$B$314,0))/INDEX($D$278:$D$314,MATCH($F163,$B$278:$B$314,0)),SUMIFS('Input-Ext Allocators'!D$8:D$63,'Input-Ext Allocators'!$B$8:$B$63,$F163))*$D163</f>
        <v>0</v>
      </c>
      <c r="H163" s="8">
        <f ca="1">IFERROR(INDEX(H$278:H$314,MATCH($F163,$B$278:$B$314,0))/INDEX($D$278:$D$314,MATCH($F163,$B$278:$B$314,0)),SUMIFS('Input-Ext Allocators'!E$8:E$63,'Input-Ext Allocators'!$B$8:$B$63,$F163))*$D163</f>
        <v>0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0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0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8">
        <f ca="1">IFERROR(INDEX(G$278:G$314,MATCH($F164,$B$278:$B$314,0))/INDEX($D$278:$D$314,MATCH($F164,$B$278:$B$314,0)),SUMIFS('Input-Ext Allocators'!D$8:D$63,'Input-Ext Allocators'!$B$8:$B$63,$F164))*$D164</f>
        <v>0</v>
      </c>
      <c r="H164" s="8">
        <f ca="1">IFERROR(INDEX(H$278:H$314,MATCH($F164,$B$278:$B$314,0))/INDEX($D$278:$D$314,MATCH($F164,$B$278:$B$314,0)),SUMIFS('Input-Ext Allocators'!E$8:E$63,'Input-Ext Allocators'!$B$8:$B$63,$F164))*$D164</f>
        <v>0</v>
      </c>
      <c r="I164" s="8">
        <f ca="1">IFERROR(INDEX(I$278:I$314,MATCH($F164,$B$278:$B$314,0))/INDEX($D$278:$D$314,MATCH($F164,$B$278:$B$314,0)),SUMIFS('Input-Ext Allocators'!F$8:F$63,'Input-Ext Allocators'!$B$8:$B$63,$F164))*$D164</f>
        <v>0</v>
      </c>
      <c r="J164" s="8">
        <f ca="1">IFERROR(INDEX(J$278:J$314,MATCH($F164,$B$278:$B$314,0))/INDEX($D$278:$D$314,MATCH($F164,$B$278:$B$314,0)),SUMIFS('Input-Ext Allocators'!G$8:G$63,'Input-Ext Allocators'!$B$8:$B$63,$F164))*$D164</f>
        <v>0</v>
      </c>
      <c r="K164" s="8">
        <f ca="1">IFERROR(INDEX(K$278:K$314,MATCH($F164,$B$278:$B$314,0))/INDEX($D$278:$D$314,MATCH($F164,$B$278:$B$314,0)),SUMIFS('Input-Ext Allocators'!H$8:H$63,'Input-Ext Allocators'!$B$8:$B$63,$F164))*$D164</f>
        <v>0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0</v>
      </c>
      <c r="E165" s="8">
        <f t="shared" ca="1" si="34"/>
        <v>0</v>
      </c>
      <c r="G165" s="77">
        <f t="shared" ref="G165:K165" ca="1" si="35">SUBTOTAL(9,G160:G164)</f>
        <v>0</v>
      </c>
      <c r="H165" s="77">
        <f t="shared" ca="1" si="35"/>
        <v>0</v>
      </c>
      <c r="I165" s="77">
        <f t="shared" ca="1" si="35"/>
        <v>0</v>
      </c>
      <c r="J165" s="77">
        <f t="shared" ca="1" si="35"/>
        <v>0</v>
      </c>
      <c r="K165" s="77">
        <f t="shared" ca="1" si="35"/>
        <v>0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0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-</v>
      </c>
      <c r="G169" s="8">
        <f ca="1">IFERROR(INDEX(G$278:G$314,MATCH($F169,$B$278:$B$314,0))/INDEX($D$278:$D$314,MATCH($F169,$B$278:$B$314,0)),SUMIFS('Input-Ext Allocators'!D$8:D$63,'Input-Ext Allocators'!$B$8:$B$63,$F169))*$D169</f>
        <v>0</v>
      </c>
      <c r="H169" s="8">
        <f ca="1">IFERROR(INDEX(H$278:H$314,MATCH($F169,$B$278:$B$314,0))/INDEX($D$278:$D$314,MATCH($F169,$B$278:$B$314,0)),SUMIFS('Input-Ext Allocators'!E$8:E$63,'Input-Ext Allocators'!$B$8:$B$63,$F169))*$D169</f>
        <v>0</v>
      </c>
      <c r="I169" s="8">
        <f ca="1">IFERROR(INDEX(I$278:I$314,MATCH($F169,$B$278:$B$314,0))/INDEX($D$278:$D$314,MATCH($F169,$B$278:$B$314,0)),SUMIFS('Input-Ext Allocators'!F$8:F$63,'Input-Ext Allocators'!$B$8:$B$63,$F169))*$D169</f>
        <v>0</v>
      </c>
      <c r="J169" s="8">
        <f ca="1">IFERROR(INDEX(J$278:J$314,MATCH($F169,$B$278:$B$314,0))/INDEX($D$278:$D$314,MATCH($F169,$B$278:$B$314,0)),SUMIFS('Input-Ext Allocators'!G$8:G$63,'Input-Ext Allocators'!$B$8:$B$63,$F169))*$D169</f>
        <v>0</v>
      </c>
      <c r="K169" s="8">
        <f ca="1">IFERROR(INDEX(K$278:K$314,MATCH($F169,$B$278:$B$314,0))/INDEX($D$278:$D$314,MATCH($F169,$B$278:$B$314,0)),SUMIFS('Input-Ext Allocators'!H$8:H$63,'Input-Ext Allocators'!$B$8:$B$63,$F169))*$D169</f>
        <v>0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0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-</v>
      </c>
      <c r="G170" s="8">
        <f ca="1">IFERROR(INDEX(G$278:G$314,MATCH($F170,$B$278:$B$314,0))/INDEX($D$278:$D$314,MATCH($F170,$B$278:$B$314,0)),SUMIFS('Input-Ext Allocators'!D$8:D$63,'Input-Ext Allocators'!$B$8:$B$63,$F170))*$D170</f>
        <v>0</v>
      </c>
      <c r="H170" s="8">
        <f ca="1">IFERROR(INDEX(H$278:H$314,MATCH($F170,$B$278:$B$314,0))/INDEX($D$278:$D$314,MATCH($F170,$B$278:$B$314,0)),SUMIFS('Input-Ext Allocators'!E$8:E$63,'Input-Ext Allocators'!$B$8:$B$63,$F170))*$D170</f>
        <v>0</v>
      </c>
      <c r="I170" s="8">
        <f ca="1">IFERROR(INDEX(I$278:I$314,MATCH($F170,$B$278:$B$314,0))/INDEX($D$278:$D$314,MATCH($F170,$B$278:$B$314,0)),SUMIFS('Input-Ext Allocators'!F$8:F$63,'Input-Ext Allocators'!$B$8:$B$63,$F170))*$D170</f>
        <v>0</v>
      </c>
      <c r="J170" s="8">
        <f ca="1">IFERROR(INDEX(J$278:J$314,MATCH($F170,$B$278:$B$314,0))/INDEX($D$278:$D$314,MATCH($F170,$B$278:$B$314,0)),SUMIFS('Input-Ext Allocators'!G$8:G$63,'Input-Ext Allocators'!$B$8:$B$63,$F170))*$D170</f>
        <v>0</v>
      </c>
      <c r="K170" s="8">
        <f ca="1">IFERROR(INDEX(K$278:K$314,MATCH($F170,$B$278:$B$314,0))/INDEX($D$278:$D$314,MATCH($F170,$B$278:$B$314,0)),SUMIFS('Input-Ext Allocators'!H$8:H$63,'Input-Ext Allocators'!$B$8:$B$63,$F170))*$D170</f>
        <v>0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0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8">
        <f ca="1">IFERROR(INDEX(G$278:G$314,MATCH($F171,$B$278:$B$314,0))/INDEX($D$278:$D$314,MATCH($F171,$B$278:$B$314,0)),SUMIFS('Input-Ext Allocators'!D$8:D$63,'Input-Ext Allocators'!$B$8:$B$63,$F171))*$D171</f>
        <v>0</v>
      </c>
      <c r="H171" s="8">
        <f ca="1">IFERROR(INDEX(H$278:H$314,MATCH($F171,$B$278:$B$314,0))/INDEX($D$278:$D$314,MATCH($F171,$B$278:$B$314,0)),SUMIFS('Input-Ext Allocators'!E$8:E$63,'Input-Ext Allocators'!$B$8:$B$63,$F171))*$D171</f>
        <v>0</v>
      </c>
      <c r="I171" s="8">
        <f ca="1">IFERROR(INDEX(I$278:I$314,MATCH($F171,$B$278:$B$314,0))/INDEX($D$278:$D$314,MATCH($F171,$B$278:$B$314,0)),SUMIFS('Input-Ext Allocators'!F$8:F$63,'Input-Ext Allocators'!$B$8:$B$63,$F171))*$D171</f>
        <v>0</v>
      </c>
      <c r="J171" s="8">
        <f ca="1">IFERROR(INDEX(J$278:J$314,MATCH($F171,$B$278:$B$314,0))/INDEX($D$278:$D$314,MATCH($F171,$B$278:$B$314,0)),SUMIFS('Input-Ext Allocators'!G$8:G$63,'Input-Ext Allocators'!$B$8:$B$63,$F171))*$D171</f>
        <v>0</v>
      </c>
      <c r="K171" s="8">
        <f ca="1">IFERROR(INDEX(K$278:K$314,MATCH($F171,$B$278:$B$314,0))/INDEX($D$278:$D$314,MATCH($F171,$B$278:$B$314,0)),SUMIFS('Input-Ext Allocators'!H$8:H$63,'Input-Ext Allocators'!$B$8:$B$63,$F171))*$D171</f>
        <v>0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0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0</v>
      </c>
      <c r="H172" s="77">
        <f t="shared" ca="1" si="37"/>
        <v>0</v>
      </c>
      <c r="I172" s="77">
        <f t="shared" ca="1" si="37"/>
        <v>0</v>
      </c>
      <c r="J172" s="77">
        <f t="shared" ca="1" si="37"/>
        <v>0</v>
      </c>
      <c r="K172" s="77">
        <f t="shared" ca="1" si="37"/>
        <v>0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0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-</v>
      </c>
      <c r="G176" s="8">
        <f ca="1">IFERROR(INDEX(G$278:G$314,MATCH($F176,$B$278:$B$314,0))/INDEX($D$278:$D$314,MATCH($F176,$B$278:$B$314,0)),SUMIFS('Input-Ext Allocators'!D$8:D$63,'Input-Ext Allocators'!$B$8:$B$63,$F176))*$D176</f>
        <v>0</v>
      </c>
      <c r="H176" s="8">
        <f ca="1">IFERROR(INDEX(H$278:H$314,MATCH($F176,$B$278:$B$314,0))/INDEX($D$278:$D$314,MATCH($F176,$B$278:$B$314,0)),SUMIFS('Input-Ext Allocators'!E$8:E$63,'Input-Ext Allocators'!$B$8:$B$63,$F176))*$D176</f>
        <v>0</v>
      </c>
      <c r="I176" s="8">
        <f ca="1">IFERROR(INDEX(I$278:I$314,MATCH($F176,$B$278:$B$314,0))/INDEX($D$278:$D$314,MATCH($F176,$B$278:$B$314,0)),SUMIFS('Input-Ext Allocators'!F$8:F$63,'Input-Ext Allocators'!$B$8:$B$63,$F176))*$D176</f>
        <v>0</v>
      </c>
      <c r="J176" s="8">
        <f ca="1">IFERROR(INDEX(J$278:J$314,MATCH($F176,$B$278:$B$314,0))/INDEX($D$278:$D$314,MATCH($F176,$B$278:$B$314,0)),SUMIFS('Input-Ext Allocators'!G$8:G$63,'Input-Ext Allocators'!$B$8:$B$63,$F176))*$D176</f>
        <v>0</v>
      </c>
      <c r="K176" s="8">
        <f ca="1">IFERROR(INDEX(K$278:K$314,MATCH($F176,$B$278:$B$314,0))/INDEX($D$278:$D$314,MATCH($F176,$B$278:$B$314,0)),SUMIFS('Input-Ext Allocators'!H$8:H$63,'Input-Ext Allocators'!$B$8:$B$63,$F176))*$D176</f>
        <v>0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0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0</v>
      </c>
      <c r="H179" s="77">
        <f t="shared" ca="1" si="39"/>
        <v>0</v>
      </c>
      <c r="I179" s="77">
        <f t="shared" ca="1" si="39"/>
        <v>0</v>
      </c>
      <c r="J179" s="77">
        <f t="shared" ca="1" si="39"/>
        <v>0</v>
      </c>
      <c r="K179" s="77">
        <f t="shared" ca="1" si="39"/>
        <v>0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0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0</v>
      </c>
      <c r="H181" s="8">
        <f t="shared" ca="1" si="40"/>
        <v>0</v>
      </c>
      <c r="I181" s="8">
        <f t="shared" ca="1" si="40"/>
        <v>0</v>
      </c>
      <c r="J181" s="8">
        <f t="shared" ca="1" si="40"/>
        <v>0</v>
      </c>
      <c r="K181" s="8">
        <f t="shared" ca="1" si="40"/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0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-</v>
      </c>
      <c r="G184" s="8">
        <f ca="1">IFERROR(INDEX(G$278:G$314,MATCH($F184,$B$278:$B$314,0))/INDEX($D$278:$D$314,MATCH($F184,$B$278:$B$314,0)),SUMIFS('Input-Ext Allocators'!D$8:D$63,'Input-Ext Allocators'!$B$8:$B$63,$F184))*$D184</f>
        <v>0</v>
      </c>
      <c r="H184" s="8">
        <f ca="1">IFERROR(INDEX(H$278:H$314,MATCH($F184,$B$278:$B$314,0))/INDEX($D$278:$D$314,MATCH($F184,$B$278:$B$314,0)),SUMIFS('Input-Ext Allocators'!E$8:E$63,'Input-Ext Allocators'!$B$8:$B$63,$F184))*$D184</f>
        <v>0</v>
      </c>
      <c r="I184" s="8">
        <f ca="1">IFERROR(INDEX(I$278:I$314,MATCH($F184,$B$278:$B$314,0))/INDEX($D$278:$D$314,MATCH($F184,$B$278:$B$314,0)),SUMIFS('Input-Ext Allocators'!F$8:F$63,'Input-Ext Allocators'!$B$8:$B$63,$F184))*$D184</f>
        <v>0</v>
      </c>
      <c r="J184" s="8">
        <f ca="1">IFERROR(INDEX(J$278:J$314,MATCH($F184,$B$278:$B$314,0))/INDEX($D$278:$D$314,MATCH($F184,$B$278:$B$314,0)),SUMIFS('Input-Ext Allocators'!G$8:G$63,'Input-Ext Allocators'!$B$8:$B$63,$F184))*$D184</f>
        <v>0</v>
      </c>
      <c r="K184" s="8">
        <f ca="1">IFERROR(INDEX(K$278:K$314,MATCH($F184,$B$278:$B$314,0))/INDEX($D$278:$D$314,MATCH($F184,$B$278:$B$314,0)),SUMIFS('Input-Ext Allocators'!H$8:H$63,'Input-Ext Allocators'!$B$8:$B$63,$F184))*$D184</f>
        <v>0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0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-</v>
      </c>
      <c r="G185" s="8">
        <f ca="1">IFERROR(INDEX(G$278:G$314,MATCH($F185,$B$278:$B$314,0))/INDEX($D$278:$D$314,MATCH($F185,$B$278:$B$314,0)),SUMIFS('Input-Ext Allocators'!D$8:D$63,'Input-Ext Allocators'!$B$8:$B$63,$F185))*$D185</f>
        <v>0</v>
      </c>
      <c r="H185" s="8">
        <f ca="1">IFERROR(INDEX(H$278:H$314,MATCH($F185,$B$278:$B$314,0))/INDEX($D$278:$D$314,MATCH($F185,$B$278:$B$314,0)),SUMIFS('Input-Ext Allocators'!E$8:E$63,'Input-Ext Allocators'!$B$8:$B$63,$F185))*$D185</f>
        <v>0</v>
      </c>
      <c r="I185" s="8">
        <f ca="1">IFERROR(INDEX(I$278:I$314,MATCH($F185,$B$278:$B$314,0))/INDEX($D$278:$D$314,MATCH($F185,$B$278:$B$314,0)),SUMIFS('Input-Ext Allocators'!F$8:F$63,'Input-Ext Allocators'!$B$8:$B$63,$F185))*$D185</f>
        <v>0</v>
      </c>
      <c r="J185" s="8">
        <f ca="1">IFERROR(INDEX(J$278:J$314,MATCH($F185,$B$278:$B$314,0))/INDEX($D$278:$D$314,MATCH($F185,$B$278:$B$314,0)),SUMIFS('Input-Ext Allocators'!G$8:G$63,'Input-Ext Allocators'!$B$8:$B$63,$F185))*$D185</f>
        <v>0</v>
      </c>
      <c r="K185" s="8">
        <f ca="1">IFERROR(INDEX(K$278:K$314,MATCH($F185,$B$278:$B$314,0))/INDEX($D$278:$D$314,MATCH($F185,$B$278:$B$314,0)),SUMIFS('Input-Ext Allocators'!H$8:H$63,'Input-Ext Allocators'!$B$8:$B$63,$F185))*$D185</f>
        <v>0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0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-</v>
      </c>
      <c r="G186" s="8">
        <f ca="1">IFERROR(INDEX(G$278:G$314,MATCH($F186,$B$278:$B$314,0))/INDEX($D$278:$D$314,MATCH($F186,$B$278:$B$314,0)),SUMIFS('Input-Ext Allocators'!D$8:D$63,'Input-Ext Allocators'!$B$8:$B$63,$F186))*$D186</f>
        <v>0</v>
      </c>
      <c r="H186" s="8">
        <f ca="1">IFERROR(INDEX(H$278:H$314,MATCH($F186,$B$278:$B$314,0))/INDEX($D$278:$D$314,MATCH($F186,$B$278:$B$314,0)),SUMIFS('Input-Ext Allocators'!E$8:E$63,'Input-Ext Allocators'!$B$8:$B$63,$F186))*$D186</f>
        <v>0</v>
      </c>
      <c r="I186" s="8">
        <f ca="1">IFERROR(INDEX(I$278:I$314,MATCH($F186,$B$278:$B$314,0))/INDEX($D$278:$D$314,MATCH($F186,$B$278:$B$314,0)),SUMIFS('Input-Ext Allocators'!F$8:F$63,'Input-Ext Allocators'!$B$8:$B$63,$F186))*$D186</f>
        <v>0</v>
      </c>
      <c r="J186" s="8">
        <f ca="1">IFERROR(INDEX(J$278:J$314,MATCH($F186,$B$278:$B$314,0))/INDEX($D$278:$D$314,MATCH($F186,$B$278:$B$314,0)),SUMIFS('Input-Ext Allocators'!G$8:G$63,'Input-Ext Allocators'!$B$8:$B$63,$F186))*$D186</f>
        <v>0</v>
      </c>
      <c r="K186" s="8">
        <f ca="1">IFERROR(INDEX(K$278:K$314,MATCH($F186,$B$278:$B$314,0))/INDEX($D$278:$D$314,MATCH($F186,$B$278:$B$314,0)),SUMIFS('Input-Ext Allocators'!H$8:H$63,'Input-Ext Allocators'!$B$8:$B$63,$F186))*$D186</f>
        <v>0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0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-</v>
      </c>
      <c r="G187" s="8">
        <f ca="1">IFERROR(INDEX(G$278:G$314,MATCH($F187,$B$278:$B$314,0))/INDEX($D$278:$D$314,MATCH($F187,$B$278:$B$314,0)),SUMIFS('Input-Ext Allocators'!D$8:D$63,'Input-Ext Allocators'!$B$8:$B$63,$F187))*$D187</f>
        <v>0</v>
      </c>
      <c r="H187" s="8">
        <f ca="1">IFERROR(INDEX(H$278:H$314,MATCH($F187,$B$278:$B$314,0))/INDEX($D$278:$D$314,MATCH($F187,$B$278:$B$314,0)),SUMIFS('Input-Ext Allocators'!E$8:E$63,'Input-Ext Allocators'!$B$8:$B$63,$F187))*$D187</f>
        <v>0</v>
      </c>
      <c r="I187" s="8">
        <f ca="1">IFERROR(INDEX(I$278:I$314,MATCH($F187,$B$278:$B$314,0))/INDEX($D$278:$D$314,MATCH($F187,$B$278:$B$314,0)),SUMIFS('Input-Ext Allocators'!F$8:F$63,'Input-Ext Allocators'!$B$8:$B$63,$F187))*$D187</f>
        <v>0</v>
      </c>
      <c r="J187" s="8">
        <f ca="1">IFERROR(INDEX(J$278:J$314,MATCH($F187,$B$278:$B$314,0))/INDEX($D$278:$D$314,MATCH($F187,$B$278:$B$314,0)),SUMIFS('Input-Ext Allocators'!G$8:G$63,'Input-Ext Allocators'!$B$8:$B$63,$F187))*$D187</f>
        <v>0</v>
      </c>
      <c r="K187" s="8">
        <f ca="1">IFERROR(INDEX(K$278:K$314,MATCH($F187,$B$278:$B$314,0))/INDEX($D$278:$D$314,MATCH($F187,$B$278:$B$314,0)),SUMIFS('Input-Ext Allocators'!H$8:H$63,'Input-Ext Allocators'!$B$8:$B$63,$F187))*$D187</f>
        <v>0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0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-</v>
      </c>
      <c r="G188" s="8">
        <f ca="1">IFERROR(INDEX(G$278:G$314,MATCH($F188,$B$278:$B$314,0))/INDEX($D$278:$D$314,MATCH($F188,$B$278:$B$314,0)),SUMIFS('Input-Ext Allocators'!D$8:D$63,'Input-Ext Allocators'!$B$8:$B$63,$F188))*$D188</f>
        <v>0</v>
      </c>
      <c r="H188" s="8">
        <f ca="1">IFERROR(INDEX(H$278:H$314,MATCH($F188,$B$278:$B$314,0))/INDEX($D$278:$D$314,MATCH($F188,$B$278:$B$314,0)),SUMIFS('Input-Ext Allocators'!E$8:E$63,'Input-Ext Allocators'!$B$8:$B$63,$F188))*$D188</f>
        <v>0</v>
      </c>
      <c r="I188" s="8">
        <f ca="1">IFERROR(INDEX(I$278:I$314,MATCH($F188,$B$278:$B$314,0))/INDEX($D$278:$D$314,MATCH($F188,$B$278:$B$314,0)),SUMIFS('Input-Ext Allocators'!F$8:F$63,'Input-Ext Allocators'!$B$8:$B$63,$F188))*$D188</f>
        <v>0</v>
      </c>
      <c r="J188" s="8">
        <f ca="1">IFERROR(INDEX(J$278:J$314,MATCH($F188,$B$278:$B$314,0))/INDEX($D$278:$D$314,MATCH($F188,$B$278:$B$314,0)),SUMIFS('Input-Ext Allocators'!G$8:G$63,'Input-Ext Allocators'!$B$8:$B$63,$F188))*$D188</f>
        <v>0</v>
      </c>
      <c r="K188" s="8">
        <f ca="1">IFERROR(INDEX(K$278:K$314,MATCH($F188,$B$278:$B$314,0))/INDEX($D$278:$D$314,MATCH($F188,$B$278:$B$314,0)),SUMIFS('Input-Ext Allocators'!H$8:H$63,'Input-Ext Allocators'!$B$8:$B$63,$F188))*$D188</f>
        <v>0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0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-</v>
      </c>
      <c r="G189" s="8">
        <f ca="1">IFERROR(INDEX(G$278:G$314,MATCH($F189,$B$278:$B$314,0))/INDEX($D$278:$D$314,MATCH($F189,$B$278:$B$314,0)),SUMIFS('Input-Ext Allocators'!D$8:D$63,'Input-Ext Allocators'!$B$8:$B$63,$F189))*$D189</f>
        <v>0</v>
      </c>
      <c r="H189" s="8">
        <f ca="1">IFERROR(INDEX(H$278:H$314,MATCH($F189,$B$278:$B$314,0))/INDEX($D$278:$D$314,MATCH($F189,$B$278:$B$314,0)),SUMIFS('Input-Ext Allocators'!E$8:E$63,'Input-Ext Allocators'!$B$8:$B$63,$F189))*$D189</f>
        <v>0</v>
      </c>
      <c r="I189" s="8">
        <f ca="1">IFERROR(INDEX(I$278:I$314,MATCH($F189,$B$278:$B$314,0))/INDEX($D$278:$D$314,MATCH($F189,$B$278:$B$314,0)),SUMIFS('Input-Ext Allocators'!F$8:F$63,'Input-Ext Allocators'!$B$8:$B$63,$F189))*$D189</f>
        <v>0</v>
      </c>
      <c r="J189" s="8">
        <f ca="1">IFERROR(INDEX(J$278:J$314,MATCH($F189,$B$278:$B$314,0))/INDEX($D$278:$D$314,MATCH($F189,$B$278:$B$314,0)),SUMIFS('Input-Ext Allocators'!G$8:G$63,'Input-Ext Allocators'!$B$8:$B$63,$F189))*$D189</f>
        <v>0</v>
      </c>
      <c r="K189" s="8">
        <f ca="1">IFERROR(INDEX(K$278:K$314,MATCH($F189,$B$278:$B$314,0))/INDEX($D$278:$D$314,MATCH($F189,$B$278:$B$314,0)),SUMIFS('Input-Ext Allocators'!H$8:H$63,'Input-Ext Allocators'!$B$8:$B$63,$F189))*$D189</f>
        <v>0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0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-</v>
      </c>
      <c r="G190" s="8">
        <f ca="1">IFERROR(INDEX(G$278:G$314,MATCH($F190,$B$278:$B$314,0))/INDEX($D$278:$D$314,MATCH($F190,$B$278:$B$314,0)),SUMIFS('Input-Ext Allocators'!D$8:D$63,'Input-Ext Allocators'!$B$8:$B$63,$F190))*$D190</f>
        <v>0</v>
      </c>
      <c r="H190" s="8">
        <f ca="1">IFERROR(INDEX(H$278:H$314,MATCH($F190,$B$278:$B$314,0))/INDEX($D$278:$D$314,MATCH($F190,$B$278:$B$314,0)),SUMIFS('Input-Ext Allocators'!E$8:E$63,'Input-Ext Allocators'!$B$8:$B$63,$F190))*$D190</f>
        <v>0</v>
      </c>
      <c r="I190" s="8">
        <f ca="1">IFERROR(INDEX(I$278:I$314,MATCH($F190,$B$278:$B$314,0))/INDEX($D$278:$D$314,MATCH($F190,$B$278:$B$314,0)),SUMIFS('Input-Ext Allocators'!F$8:F$63,'Input-Ext Allocators'!$B$8:$B$63,$F190))*$D190</f>
        <v>0</v>
      </c>
      <c r="J190" s="8">
        <f ca="1">IFERROR(INDEX(J$278:J$314,MATCH($F190,$B$278:$B$314,0))/INDEX($D$278:$D$314,MATCH($F190,$B$278:$B$314,0)),SUMIFS('Input-Ext Allocators'!G$8:G$63,'Input-Ext Allocators'!$B$8:$B$63,$F190))*$D190</f>
        <v>0</v>
      </c>
      <c r="K190" s="8">
        <f ca="1">IFERROR(INDEX(K$278:K$314,MATCH($F190,$B$278:$B$314,0))/INDEX($D$278:$D$314,MATCH($F190,$B$278:$B$314,0)),SUMIFS('Input-Ext Allocators'!H$8:H$63,'Input-Ext Allocators'!$B$8:$B$63,$F190))*$D190</f>
        <v>0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0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-</v>
      </c>
      <c r="G191" s="8">
        <f ca="1">IFERROR(INDEX(G$278:G$314,MATCH($F191,$B$278:$B$314,0))/INDEX($D$278:$D$314,MATCH($F191,$B$278:$B$314,0)),SUMIFS('Input-Ext Allocators'!D$8:D$63,'Input-Ext Allocators'!$B$8:$B$63,$F191))*$D191</f>
        <v>0</v>
      </c>
      <c r="H191" s="8">
        <f ca="1">IFERROR(INDEX(H$278:H$314,MATCH($F191,$B$278:$B$314,0))/INDEX($D$278:$D$314,MATCH($F191,$B$278:$B$314,0)),SUMIFS('Input-Ext Allocators'!E$8:E$63,'Input-Ext Allocators'!$B$8:$B$63,$F191))*$D191</f>
        <v>0</v>
      </c>
      <c r="I191" s="8">
        <f ca="1">IFERROR(INDEX(I$278:I$314,MATCH($F191,$B$278:$B$314,0))/INDEX($D$278:$D$314,MATCH($F191,$B$278:$B$314,0)),SUMIFS('Input-Ext Allocators'!F$8:F$63,'Input-Ext Allocators'!$B$8:$B$63,$F191))*$D191</f>
        <v>0</v>
      </c>
      <c r="J191" s="8">
        <f ca="1">IFERROR(INDEX(J$278:J$314,MATCH($F191,$B$278:$B$314,0))/INDEX($D$278:$D$314,MATCH($F191,$B$278:$B$314,0)),SUMIFS('Input-Ext Allocators'!G$8:G$63,'Input-Ext Allocators'!$B$8:$B$63,$F191))*$D191</f>
        <v>0</v>
      </c>
      <c r="K191" s="8">
        <f ca="1">IFERROR(INDEX(K$278:K$314,MATCH($F191,$B$278:$B$314,0))/INDEX($D$278:$D$314,MATCH($F191,$B$278:$B$314,0)),SUMIFS('Input-Ext Allocators'!H$8:H$63,'Input-Ext Allocators'!$B$8:$B$63,$F191))*$D191</f>
        <v>0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0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-</v>
      </c>
      <c r="G192" s="8">
        <f ca="1">IFERROR(INDEX(G$278:G$314,MATCH($F192,$B$278:$B$314,0))/INDEX($D$278:$D$314,MATCH($F192,$B$278:$B$314,0)),SUMIFS('Input-Ext Allocators'!D$8:D$63,'Input-Ext Allocators'!$B$8:$B$63,$F192))*$D192</f>
        <v>0</v>
      </c>
      <c r="H192" s="8">
        <f ca="1">IFERROR(INDEX(H$278:H$314,MATCH($F192,$B$278:$B$314,0))/INDEX($D$278:$D$314,MATCH($F192,$B$278:$B$314,0)),SUMIFS('Input-Ext Allocators'!E$8:E$63,'Input-Ext Allocators'!$B$8:$B$63,$F192))*$D192</f>
        <v>0</v>
      </c>
      <c r="I192" s="8">
        <f ca="1">IFERROR(INDEX(I$278:I$314,MATCH($F192,$B$278:$B$314,0))/INDEX($D$278:$D$314,MATCH($F192,$B$278:$B$314,0)),SUMIFS('Input-Ext Allocators'!F$8:F$63,'Input-Ext Allocators'!$B$8:$B$63,$F192))*$D192</f>
        <v>0</v>
      </c>
      <c r="J192" s="8">
        <f ca="1">IFERROR(INDEX(J$278:J$314,MATCH($F192,$B$278:$B$314,0))/INDEX($D$278:$D$314,MATCH($F192,$B$278:$B$314,0)),SUMIFS('Input-Ext Allocators'!G$8:G$63,'Input-Ext Allocators'!$B$8:$B$63,$F192))*$D192</f>
        <v>0</v>
      </c>
      <c r="K192" s="8">
        <f ca="1">IFERROR(INDEX(K$278:K$314,MATCH($F192,$B$278:$B$314,0))/INDEX($D$278:$D$314,MATCH($F192,$B$278:$B$314,0)),SUMIFS('Input-Ext Allocators'!H$8:H$63,'Input-Ext Allocators'!$B$8:$B$63,$F192))*$D192</f>
        <v>0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0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-</v>
      </c>
      <c r="G193" s="8">
        <f ca="1">IFERROR(INDEX(G$278:G$314,MATCH($F193,$B$278:$B$314,0))/INDEX($D$278:$D$314,MATCH($F193,$B$278:$B$314,0)),SUMIFS('Input-Ext Allocators'!D$8:D$63,'Input-Ext Allocators'!$B$8:$B$63,$F193))*$D193</f>
        <v>0</v>
      </c>
      <c r="H193" s="8">
        <f ca="1">IFERROR(INDEX(H$278:H$314,MATCH($F193,$B$278:$B$314,0))/INDEX($D$278:$D$314,MATCH($F193,$B$278:$B$314,0)),SUMIFS('Input-Ext Allocators'!E$8:E$63,'Input-Ext Allocators'!$B$8:$B$63,$F193))*$D193</f>
        <v>0</v>
      </c>
      <c r="I193" s="8">
        <f ca="1">IFERROR(INDEX(I$278:I$314,MATCH($F193,$B$278:$B$314,0))/INDEX($D$278:$D$314,MATCH($F193,$B$278:$B$314,0)),SUMIFS('Input-Ext Allocators'!F$8:F$63,'Input-Ext Allocators'!$B$8:$B$63,$F193))*$D193</f>
        <v>0</v>
      </c>
      <c r="J193" s="8">
        <f ca="1">IFERROR(INDEX(J$278:J$314,MATCH($F193,$B$278:$B$314,0))/INDEX($D$278:$D$314,MATCH($F193,$B$278:$B$314,0)),SUMIFS('Input-Ext Allocators'!G$8:G$63,'Input-Ext Allocators'!$B$8:$B$63,$F193))*$D193</f>
        <v>0</v>
      </c>
      <c r="K193" s="8">
        <f ca="1">IFERROR(INDEX(K$278:K$314,MATCH($F193,$B$278:$B$314,0))/INDEX($D$278:$D$314,MATCH($F193,$B$278:$B$314,0)),SUMIFS('Input-Ext Allocators'!H$8:H$63,'Input-Ext Allocators'!$B$8:$B$63,$F193))*$D193</f>
        <v>0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0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-</v>
      </c>
      <c r="G194" s="8">
        <f ca="1">IFERROR(INDEX(G$278:G$314,MATCH($F194,$B$278:$B$314,0))/INDEX($D$278:$D$314,MATCH($F194,$B$278:$B$314,0)),SUMIFS('Input-Ext Allocators'!D$8:D$63,'Input-Ext Allocators'!$B$8:$B$63,$F194))*$D194</f>
        <v>0</v>
      </c>
      <c r="H194" s="8">
        <f ca="1">IFERROR(INDEX(H$278:H$314,MATCH($F194,$B$278:$B$314,0))/INDEX($D$278:$D$314,MATCH($F194,$B$278:$B$314,0)),SUMIFS('Input-Ext Allocators'!E$8:E$63,'Input-Ext Allocators'!$B$8:$B$63,$F194))*$D194</f>
        <v>0</v>
      </c>
      <c r="I194" s="8">
        <f ca="1">IFERROR(INDEX(I$278:I$314,MATCH($F194,$B$278:$B$314,0))/INDEX($D$278:$D$314,MATCH($F194,$B$278:$B$314,0)),SUMIFS('Input-Ext Allocators'!F$8:F$63,'Input-Ext Allocators'!$B$8:$B$63,$F194))*$D194</f>
        <v>0</v>
      </c>
      <c r="J194" s="8">
        <f ca="1">IFERROR(INDEX(J$278:J$314,MATCH($F194,$B$278:$B$314,0))/INDEX($D$278:$D$314,MATCH($F194,$B$278:$B$314,0)),SUMIFS('Input-Ext Allocators'!G$8:G$63,'Input-Ext Allocators'!$B$8:$B$63,$F194))*$D194</f>
        <v>0</v>
      </c>
      <c r="K194" s="8">
        <f ca="1">IFERROR(INDEX(K$278:K$314,MATCH($F194,$B$278:$B$314,0))/INDEX($D$278:$D$314,MATCH($F194,$B$278:$B$314,0)),SUMIFS('Input-Ext Allocators'!H$8:H$63,'Input-Ext Allocators'!$B$8:$B$63,$F194))*$D194</f>
        <v>0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0</v>
      </c>
      <c r="E195" s="8">
        <f t="shared" ca="1" si="42"/>
        <v>0</v>
      </c>
      <c r="G195" s="77">
        <f t="shared" ref="G195:K195" ca="1" si="43">SUBTOTAL(9,G184:G194)</f>
        <v>0</v>
      </c>
      <c r="H195" s="77">
        <f t="shared" ca="1" si="43"/>
        <v>0</v>
      </c>
      <c r="I195" s="77">
        <f t="shared" ca="1" si="43"/>
        <v>0</v>
      </c>
      <c r="J195" s="77">
        <f t="shared" ca="1" si="43"/>
        <v>0</v>
      </c>
      <c r="K195" s="77">
        <f t="shared" ca="1" si="43"/>
        <v>0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81721892.420000032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49914757.720000014</v>
      </c>
      <c r="H197" s="79">
        <f t="shared" ca="1" si="44"/>
        <v>31735360.600000013</v>
      </c>
      <c r="I197" s="79">
        <f t="shared" ca="1" si="44"/>
        <v>71774.100000000006</v>
      </c>
      <c r="J197" s="79">
        <f t="shared" ca="1" si="44"/>
        <v>0</v>
      </c>
      <c r="K197" s="79">
        <f t="shared" ca="1" si="44"/>
        <v>0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0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-</v>
      </c>
      <c r="G203" s="8">
        <f ca="1">IFERROR(INDEX(G$278:G$314,MATCH($F203,$B$278:$B$314,0))/INDEX($D$278:$D$314,MATCH($F203,$B$278:$B$314,0)),SUMIFS('Input-Ext Allocators'!D$8:D$63,'Input-Ext Allocators'!$B$8:$B$63,$F203))*$D203</f>
        <v>0</v>
      </c>
      <c r="H203" s="8">
        <f ca="1">IFERROR(INDEX(H$278:H$314,MATCH($F203,$B$278:$B$314,0))/INDEX($D$278:$D$314,MATCH($F203,$B$278:$B$314,0)),SUMIFS('Input-Ext Allocators'!E$8:E$63,'Input-Ext Allocators'!$B$8:$B$63,$F203))*$D203</f>
        <v>0</v>
      </c>
      <c r="I203" s="8">
        <f ca="1">IFERROR(INDEX(I$278:I$314,MATCH($F203,$B$278:$B$314,0))/INDEX($D$278:$D$314,MATCH($F203,$B$278:$B$314,0)),SUMIFS('Input-Ext Allocators'!F$8:F$63,'Input-Ext Allocators'!$B$8:$B$63,$F203))*$D203</f>
        <v>0</v>
      </c>
      <c r="J203" s="8">
        <f ca="1">IFERROR(INDEX(J$278:J$314,MATCH($F203,$B$278:$B$314,0))/INDEX($D$278:$D$314,MATCH($F203,$B$278:$B$314,0)),SUMIFS('Input-Ext Allocators'!G$8:G$63,'Input-Ext Allocators'!$B$8:$B$63,$F203))*$D203</f>
        <v>0</v>
      </c>
      <c r="K203" s="8">
        <f ca="1">IFERROR(INDEX(K$278:K$314,MATCH($F203,$B$278:$B$314,0))/INDEX($D$278:$D$314,MATCH($F203,$B$278:$B$314,0)),SUMIFS('Input-Ext Allocators'!H$8:H$63,'Input-Ext Allocators'!$B$8:$B$63,$F203))*$D203</f>
        <v>0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0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8">
        <f ca="1">IFERROR(INDEX(G$278:G$314,MATCH($F204,$B$278:$B$314,0))/INDEX($D$278:$D$314,MATCH($F204,$B$278:$B$314,0)),SUMIFS('Input-Ext Allocators'!D$8:D$63,'Input-Ext Allocators'!$B$8:$B$63,$F204))*$D204</f>
        <v>0</v>
      </c>
      <c r="H204" s="8">
        <f ca="1">IFERROR(INDEX(H$278:H$314,MATCH($F204,$B$278:$B$314,0))/INDEX($D$278:$D$314,MATCH($F204,$B$278:$B$314,0)),SUMIFS('Input-Ext Allocators'!E$8:E$63,'Input-Ext Allocators'!$B$8:$B$63,$F204))*$D204</f>
        <v>0</v>
      </c>
      <c r="I204" s="8">
        <f ca="1">IFERROR(INDEX(I$278:I$314,MATCH($F204,$B$278:$B$314,0))/INDEX($D$278:$D$314,MATCH($F204,$B$278:$B$314,0)),SUMIFS('Input-Ext Allocators'!F$8:F$63,'Input-Ext Allocators'!$B$8:$B$63,$F204))*$D204</f>
        <v>0</v>
      </c>
      <c r="J204" s="8">
        <f ca="1">IFERROR(INDEX(J$278:J$314,MATCH($F204,$B$278:$B$314,0))/INDEX($D$278:$D$314,MATCH($F204,$B$278:$B$314,0)),SUMIFS('Input-Ext Allocators'!G$8:G$63,'Input-Ext Allocators'!$B$8:$B$63,$F204))*$D204</f>
        <v>0</v>
      </c>
      <c r="K204" s="8">
        <f ca="1">IFERROR(INDEX(K$278:K$314,MATCH($F204,$B$278:$B$314,0))/INDEX($D$278:$D$314,MATCH($F204,$B$278:$B$314,0)),SUMIFS('Input-Ext Allocators'!H$8:H$63,'Input-Ext Allocators'!$B$8:$B$63,$F204))*$D204</f>
        <v>0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0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8">
        <f ca="1">IFERROR(INDEX(G$278:G$314,MATCH($F205,$B$278:$B$314,0))/INDEX($D$278:$D$314,MATCH($F205,$B$278:$B$314,0)),SUMIFS('Input-Ext Allocators'!D$8:D$63,'Input-Ext Allocators'!$B$8:$B$63,$F205))*$D205</f>
        <v>0</v>
      </c>
      <c r="H205" s="8">
        <f ca="1">IFERROR(INDEX(H$278:H$314,MATCH($F205,$B$278:$B$314,0))/INDEX($D$278:$D$314,MATCH($F205,$B$278:$B$314,0)),SUMIFS('Input-Ext Allocators'!E$8:E$63,'Input-Ext Allocators'!$B$8:$B$63,$F205))*$D205</f>
        <v>0</v>
      </c>
      <c r="I205" s="8">
        <f ca="1">IFERROR(INDEX(I$278:I$314,MATCH($F205,$B$278:$B$314,0))/INDEX($D$278:$D$314,MATCH($F205,$B$278:$B$314,0)),SUMIFS('Input-Ext Allocators'!F$8:F$63,'Input-Ext Allocators'!$B$8:$B$63,$F205))*$D205</f>
        <v>0</v>
      </c>
      <c r="J205" s="8">
        <f ca="1">IFERROR(INDEX(J$278:J$314,MATCH($F205,$B$278:$B$314,0))/INDEX($D$278:$D$314,MATCH($F205,$B$278:$B$314,0)),SUMIFS('Input-Ext Allocators'!G$8:G$63,'Input-Ext Allocators'!$B$8:$B$63,$F205))*$D205</f>
        <v>0</v>
      </c>
      <c r="K205" s="8">
        <f ca="1">IFERROR(INDEX(K$278:K$314,MATCH($F205,$B$278:$B$314,0))/INDEX($D$278:$D$314,MATCH($F205,$B$278:$B$314,0)),SUMIFS('Input-Ext Allocators'!H$8:H$63,'Input-Ext Allocators'!$B$8:$B$63,$F205))*$D205</f>
        <v>0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0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0</v>
      </c>
      <c r="H206" s="77">
        <f t="shared" ca="1" si="46"/>
        <v>0</v>
      </c>
      <c r="I206" s="77">
        <f t="shared" ca="1" si="46"/>
        <v>0</v>
      </c>
      <c r="J206" s="77">
        <f t="shared" ca="1" si="46"/>
        <v>0</v>
      </c>
      <c r="K206" s="77">
        <f t="shared" ca="1" si="46"/>
        <v>0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0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-</v>
      </c>
      <c r="G211" s="8">
        <f ca="1">IFERROR(INDEX(G$278:G$314,MATCH($F211,$B$278:$B$314,0))/INDEX($D$278:$D$314,MATCH($F211,$B$278:$B$314,0)),SUMIFS('Input-Ext Allocators'!D$8:D$63,'Input-Ext Allocators'!$B$8:$B$63,$F211))*$D211</f>
        <v>0</v>
      </c>
      <c r="H211" s="8">
        <f ca="1">IFERROR(INDEX(H$278:H$314,MATCH($F211,$B$278:$B$314,0))/INDEX($D$278:$D$314,MATCH($F211,$B$278:$B$314,0)),SUMIFS('Input-Ext Allocators'!E$8:E$63,'Input-Ext Allocators'!$B$8:$B$63,$F211))*$D211</f>
        <v>0</v>
      </c>
      <c r="I211" s="8">
        <f ca="1">IFERROR(INDEX(I$278:I$314,MATCH($F211,$B$278:$B$314,0))/INDEX($D$278:$D$314,MATCH($F211,$B$278:$B$314,0)),SUMIFS('Input-Ext Allocators'!F$8:F$63,'Input-Ext Allocators'!$B$8:$B$63,$F211))*$D211</f>
        <v>0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0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0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-</v>
      </c>
      <c r="G212" s="8">
        <f ca="1">IFERROR(INDEX(G$278:G$314,MATCH($F212,$B$278:$B$314,0))/INDEX($D$278:$D$314,MATCH($F212,$B$278:$B$314,0)),SUMIFS('Input-Ext Allocators'!D$8:D$63,'Input-Ext Allocators'!$B$8:$B$63,$F212))*$D212</f>
        <v>0</v>
      </c>
      <c r="H212" s="8">
        <f ca="1">IFERROR(INDEX(H$278:H$314,MATCH($F212,$B$278:$B$314,0))/INDEX($D$278:$D$314,MATCH($F212,$B$278:$B$314,0)),SUMIFS('Input-Ext Allocators'!E$8:E$63,'Input-Ext Allocators'!$B$8:$B$63,$F212))*$D212</f>
        <v>0</v>
      </c>
      <c r="I212" s="8">
        <f ca="1">IFERROR(INDEX(I$278:I$314,MATCH($F212,$B$278:$B$314,0))/INDEX($D$278:$D$314,MATCH($F212,$B$278:$B$314,0)),SUMIFS('Input-Ext Allocators'!F$8:F$63,'Input-Ext Allocators'!$B$8:$B$63,$F212))*$D212</f>
        <v>0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0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0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0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0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-</v>
      </c>
      <c r="G215" s="8">
        <f ca="1">IFERROR(INDEX(G$278:G$314,MATCH($F215,$B$278:$B$314,0))/INDEX($D$278:$D$314,MATCH($F215,$B$278:$B$314,0)),SUMIFS('Input-Ext Allocators'!D$8:D$63,'Input-Ext Allocators'!$B$8:$B$63,$F215))*$D215</f>
        <v>0</v>
      </c>
      <c r="H215" s="8">
        <f ca="1">IFERROR(INDEX(H$278:H$314,MATCH($F215,$B$278:$B$314,0))/INDEX($D$278:$D$314,MATCH($F215,$B$278:$B$314,0)),SUMIFS('Input-Ext Allocators'!E$8:E$63,'Input-Ext Allocators'!$B$8:$B$63,$F215))*$D215</f>
        <v>0</v>
      </c>
      <c r="I215" s="8">
        <f ca="1">IFERROR(INDEX(I$278:I$314,MATCH($F215,$B$278:$B$314,0))/INDEX($D$278:$D$314,MATCH($F215,$B$278:$B$314,0)),SUMIFS('Input-Ext Allocators'!F$8:F$63,'Input-Ext Allocators'!$B$8:$B$63,$F215))*$D215</f>
        <v>0</v>
      </c>
      <c r="J215" s="8">
        <f ca="1">IFERROR(INDEX(J$278:J$314,MATCH($F215,$B$278:$B$314,0))/INDEX($D$278:$D$314,MATCH($F215,$B$278:$B$314,0)),SUMIFS('Input-Ext Allocators'!G$8:G$63,'Input-Ext Allocators'!$B$8:$B$63,$F215))*$D215</f>
        <v>0</v>
      </c>
      <c r="K215" s="8">
        <f ca="1">IFERROR(INDEX(K$278:K$314,MATCH($F215,$B$278:$B$314,0))/INDEX($D$278:$D$314,MATCH($F215,$B$278:$B$314,0)),SUMIFS('Input-Ext Allocators'!H$8:H$63,'Input-Ext Allocators'!$B$8:$B$63,$F215))*$D215</f>
        <v>0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0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-</v>
      </c>
      <c r="G216" s="8">
        <f ca="1">IFERROR(INDEX(G$278:G$314,MATCH($F216,$B$278:$B$314,0))/INDEX($D$278:$D$314,MATCH($F216,$B$278:$B$314,0)),SUMIFS('Input-Ext Allocators'!D$8:D$63,'Input-Ext Allocators'!$B$8:$B$63,$F216))*$D216</f>
        <v>0</v>
      </c>
      <c r="H216" s="8">
        <f ca="1">IFERROR(INDEX(H$278:H$314,MATCH($F216,$B$278:$B$314,0))/INDEX($D$278:$D$314,MATCH($F216,$B$278:$B$314,0)),SUMIFS('Input-Ext Allocators'!E$8:E$63,'Input-Ext Allocators'!$B$8:$B$63,$F216))*$D216</f>
        <v>0</v>
      </c>
      <c r="I216" s="8">
        <f ca="1">IFERROR(INDEX(I$278:I$314,MATCH($F216,$B$278:$B$314,0))/INDEX($D$278:$D$314,MATCH($F216,$B$278:$B$314,0)),SUMIFS('Input-Ext Allocators'!F$8:F$63,'Input-Ext Allocators'!$B$8:$B$63,$F216))*$D216</f>
        <v>0</v>
      </c>
      <c r="J216" s="8">
        <f ca="1">IFERROR(INDEX(J$278:J$314,MATCH($F216,$B$278:$B$314,0))/INDEX($D$278:$D$314,MATCH($F216,$B$278:$B$314,0)),SUMIFS('Input-Ext Allocators'!G$8:G$63,'Input-Ext Allocators'!$B$8:$B$63,$F216))*$D216</f>
        <v>0</v>
      </c>
      <c r="K216" s="8">
        <f ca="1">IFERROR(INDEX(K$278:K$314,MATCH($F216,$B$278:$B$314,0))/INDEX($D$278:$D$314,MATCH($F216,$B$278:$B$314,0)),SUMIFS('Input-Ext Allocators'!H$8:H$63,'Input-Ext Allocators'!$B$8:$B$63,$F216))*$D216</f>
        <v>0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0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8">
        <f ca="1">IFERROR(INDEX(G$278:G$314,MATCH($F217,$B$278:$B$314,0))/INDEX($D$278:$D$314,MATCH($F217,$B$278:$B$314,0)),SUMIFS('Input-Ext Allocators'!D$8:D$63,'Input-Ext Allocators'!$B$8:$B$63,$F217))*$D217</f>
        <v>0</v>
      </c>
      <c r="H217" s="8">
        <f ca="1">IFERROR(INDEX(H$278:H$314,MATCH($F217,$B$278:$B$314,0))/INDEX($D$278:$D$314,MATCH($F217,$B$278:$B$314,0)),SUMIFS('Input-Ext Allocators'!E$8:E$63,'Input-Ext Allocators'!$B$8:$B$63,$F217))*$D217</f>
        <v>0</v>
      </c>
      <c r="I217" s="8">
        <f ca="1">IFERROR(INDEX(I$278:I$314,MATCH($F217,$B$278:$B$314,0))/INDEX($D$278:$D$314,MATCH($F217,$B$278:$B$314,0)),SUMIFS('Input-Ext Allocators'!F$8:F$63,'Input-Ext Allocators'!$B$8:$B$63,$F217))*$D217</f>
        <v>0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0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0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8">
        <f ca="1">IFERROR(INDEX(G$278:G$314,MATCH($F218,$B$278:$B$314,0))/INDEX($D$278:$D$314,MATCH($F218,$B$278:$B$314,0)),SUMIFS('Input-Ext Allocators'!D$8:D$63,'Input-Ext Allocators'!$B$8:$B$63,$F218))*$D218</f>
        <v>0</v>
      </c>
      <c r="H218" s="8">
        <f ca="1">IFERROR(INDEX(H$278:H$314,MATCH($F218,$B$278:$B$314,0))/INDEX($D$278:$D$314,MATCH($F218,$B$278:$B$314,0)),SUMIFS('Input-Ext Allocators'!E$8:E$63,'Input-Ext Allocators'!$B$8:$B$63,$F218))*$D218</f>
        <v>0</v>
      </c>
      <c r="I218" s="8">
        <f ca="1">IFERROR(INDEX(I$278:I$314,MATCH($F218,$B$278:$B$314,0))/INDEX($D$278:$D$314,MATCH($F218,$B$278:$B$314,0)),SUMIFS('Input-Ext Allocators'!F$8:F$63,'Input-Ext Allocators'!$B$8:$B$63,$F218))*$D218</f>
        <v>0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0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0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-</v>
      </c>
      <c r="G220" s="8">
        <f ca="1">IFERROR(INDEX(G$278:G$314,MATCH($F220,$B$278:$B$314,0))/INDEX($D$278:$D$314,MATCH($F220,$B$278:$B$314,0)),SUMIFS('Input-Ext Allocators'!D$8:D$63,'Input-Ext Allocators'!$B$8:$B$63,$F220))*$D220</f>
        <v>0</v>
      </c>
      <c r="H220" s="8">
        <f ca="1">IFERROR(INDEX(H$278:H$314,MATCH($F220,$B$278:$B$314,0))/INDEX($D$278:$D$314,MATCH($F220,$B$278:$B$314,0)),SUMIFS('Input-Ext Allocators'!E$8:E$63,'Input-Ext Allocators'!$B$8:$B$63,$F220))*$D220</f>
        <v>0</v>
      </c>
      <c r="I220" s="8">
        <f ca="1">IFERROR(INDEX(I$278:I$314,MATCH($F220,$B$278:$B$314,0))/INDEX($D$278:$D$314,MATCH($F220,$B$278:$B$314,0)),SUMIFS('Input-Ext Allocators'!F$8:F$63,'Input-Ext Allocators'!$B$8:$B$63,$F220))*$D220</f>
        <v>0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0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0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0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0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8">
        <f ca="1">IFERROR(INDEX(G$278:G$314,MATCH($F222,$B$278:$B$314,0))/INDEX($D$278:$D$314,MATCH($F222,$B$278:$B$314,0)),SUMIFS('Input-Ext Allocators'!D$8:D$63,'Input-Ext Allocators'!$B$8:$B$63,$F222))*$D222</f>
        <v>0</v>
      </c>
      <c r="H222" s="8">
        <f ca="1">IFERROR(INDEX(H$278:H$314,MATCH($F222,$B$278:$B$314,0))/INDEX($D$278:$D$314,MATCH($F222,$B$278:$B$314,0)),SUMIFS('Input-Ext Allocators'!E$8:E$63,'Input-Ext Allocators'!$B$8:$B$63,$F222))*$D222</f>
        <v>0</v>
      </c>
      <c r="I222" s="8">
        <f ca="1">IFERROR(INDEX(I$278:I$314,MATCH($F222,$B$278:$B$314,0))/INDEX($D$278:$D$314,MATCH($F222,$B$278:$B$314,0)),SUMIFS('Input-Ext Allocators'!F$8:F$63,'Input-Ext Allocators'!$B$8:$B$63,$F222))*$D222</f>
        <v>0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0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0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-</v>
      </c>
      <c r="G223" s="8">
        <f ca="1">IFERROR(INDEX(G$278:G$314,MATCH($F223,$B$278:$B$314,0))/INDEX($D$278:$D$314,MATCH($F223,$B$278:$B$314,0)),SUMIFS('Input-Ext Allocators'!D$8:D$63,'Input-Ext Allocators'!$B$8:$B$63,$F223))*$D223</f>
        <v>0</v>
      </c>
      <c r="H223" s="8">
        <f ca="1">IFERROR(INDEX(H$278:H$314,MATCH($F223,$B$278:$B$314,0))/INDEX($D$278:$D$314,MATCH($F223,$B$278:$B$314,0)),SUMIFS('Input-Ext Allocators'!E$8:E$63,'Input-Ext Allocators'!$B$8:$B$63,$F223))*$D223</f>
        <v>0</v>
      </c>
      <c r="I223" s="8">
        <f ca="1">IFERROR(INDEX(I$278:I$314,MATCH($F223,$B$278:$B$314,0))/INDEX($D$278:$D$314,MATCH($F223,$B$278:$B$314,0)),SUMIFS('Input-Ext Allocators'!F$8:F$63,'Input-Ext Allocators'!$B$8:$B$63,$F223))*$D223</f>
        <v>0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0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0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-</v>
      </c>
      <c r="G224" s="8">
        <f ca="1">IFERROR(INDEX(G$278:G$314,MATCH($F224,$B$278:$B$314,0))/INDEX($D$278:$D$314,MATCH($F224,$B$278:$B$314,0)),SUMIFS('Input-Ext Allocators'!D$8:D$63,'Input-Ext Allocators'!$B$8:$B$63,$F224))*$D224</f>
        <v>0</v>
      </c>
      <c r="H224" s="8">
        <f ca="1">IFERROR(INDEX(H$278:H$314,MATCH($F224,$B$278:$B$314,0))/INDEX($D$278:$D$314,MATCH($F224,$B$278:$B$314,0)),SUMIFS('Input-Ext Allocators'!E$8:E$63,'Input-Ext Allocators'!$B$8:$B$63,$F224))*$D224</f>
        <v>0</v>
      </c>
      <c r="I224" s="8">
        <f ca="1">IFERROR(INDEX(I$278:I$314,MATCH($F224,$B$278:$B$314,0))/INDEX($D$278:$D$314,MATCH($F224,$B$278:$B$314,0)),SUMIFS('Input-Ext Allocators'!F$8:F$63,'Input-Ext Allocators'!$B$8:$B$63,$F224))*$D224</f>
        <v>0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0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-</v>
      </c>
      <c r="G225" s="8">
        <f ca="1">IFERROR(INDEX(G$278:G$314,MATCH($F225,$B$278:$B$314,0))/INDEX($D$278:$D$314,MATCH($F225,$B$278:$B$314,0)),SUMIFS('Input-Ext Allocators'!D$8:D$63,'Input-Ext Allocators'!$B$8:$B$63,$F225))*$D225</f>
        <v>0</v>
      </c>
      <c r="H225" s="8">
        <f ca="1">IFERROR(INDEX(H$278:H$314,MATCH($F225,$B$278:$B$314,0))/INDEX($D$278:$D$314,MATCH($F225,$B$278:$B$314,0)),SUMIFS('Input-Ext Allocators'!E$8:E$63,'Input-Ext Allocators'!$B$8:$B$63,$F225))*$D225</f>
        <v>0</v>
      </c>
      <c r="I225" s="8">
        <f ca="1">IFERROR(INDEX(I$278:I$314,MATCH($F225,$B$278:$B$314,0))/INDEX($D$278:$D$314,MATCH($F225,$B$278:$B$314,0)),SUMIFS('Input-Ext Allocators'!F$8:F$63,'Input-Ext Allocators'!$B$8:$B$63,$F225))*$D225</f>
        <v>0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0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8">
        <f ca="1">IFERROR(INDEX(G$278:G$314,MATCH($F226,$B$278:$B$314,0))/INDEX($D$278:$D$314,MATCH($F226,$B$278:$B$314,0)),SUMIFS('Input-Ext Allocators'!D$8:D$63,'Input-Ext Allocators'!$B$8:$B$63,$F226))*$D226</f>
        <v>0</v>
      </c>
      <c r="H226" s="8">
        <f ca="1">IFERROR(INDEX(H$278:H$314,MATCH($F226,$B$278:$B$314,0))/INDEX($D$278:$D$314,MATCH($F226,$B$278:$B$314,0)),SUMIFS('Input-Ext Allocators'!E$8:E$63,'Input-Ext Allocators'!$B$8:$B$63,$F226))*$D226</f>
        <v>0</v>
      </c>
      <c r="I226" s="8">
        <f ca="1">IFERROR(INDEX(I$278:I$314,MATCH($F226,$B$278:$B$314,0))/INDEX($D$278:$D$314,MATCH($F226,$B$278:$B$314,0)),SUMIFS('Input-Ext Allocators'!F$8:F$63,'Input-Ext Allocators'!$B$8:$B$63,$F226))*$D226</f>
        <v>0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0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8">
        <f ca="1">IFERROR(INDEX(G$278:G$314,MATCH($F227,$B$278:$B$314,0))/INDEX($D$278:$D$314,MATCH($F227,$B$278:$B$314,0)),SUMIFS('Input-Ext Allocators'!D$8:D$63,'Input-Ext Allocators'!$B$8:$B$63,$F227))*$D227</f>
        <v>0</v>
      </c>
      <c r="H227" s="8">
        <f ca="1">IFERROR(INDEX(H$278:H$314,MATCH($F227,$B$278:$B$314,0))/INDEX($D$278:$D$314,MATCH($F227,$B$278:$B$314,0)),SUMIFS('Input-Ext Allocators'!E$8:E$63,'Input-Ext Allocators'!$B$8:$B$63,$F227))*$D227</f>
        <v>0</v>
      </c>
      <c r="I227" s="8">
        <f ca="1">IFERROR(INDEX(I$278:I$314,MATCH($F227,$B$278:$B$314,0))/INDEX($D$278:$D$314,MATCH($F227,$B$278:$B$314,0)),SUMIFS('Input-Ext Allocators'!F$8:F$63,'Input-Ext Allocators'!$B$8:$B$63,$F227))*$D227</f>
        <v>0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0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8">
        <f ca="1">IFERROR(INDEX(G$278:G$314,MATCH($F228,$B$278:$B$314,0))/INDEX($D$278:$D$314,MATCH($F228,$B$278:$B$314,0)),SUMIFS('Input-Ext Allocators'!D$8:D$63,'Input-Ext Allocators'!$B$8:$B$63,$F228))*$D228</f>
        <v>0</v>
      </c>
      <c r="H228" s="8">
        <f ca="1">IFERROR(INDEX(H$278:H$314,MATCH($F228,$B$278:$B$314,0))/INDEX($D$278:$D$314,MATCH($F228,$B$278:$B$314,0)),SUMIFS('Input-Ext Allocators'!E$8:E$63,'Input-Ext Allocators'!$B$8:$B$63,$F228))*$D228</f>
        <v>0</v>
      </c>
      <c r="I228" s="8">
        <f ca="1">IFERROR(INDEX(I$278:I$314,MATCH($F228,$B$278:$B$314,0))/INDEX($D$278:$D$314,MATCH($F228,$B$278:$B$314,0)),SUMIFS('Input-Ext Allocators'!F$8:F$63,'Input-Ext Allocators'!$B$8:$B$63,$F228))*$D228</f>
        <v>0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0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8">
        <f ca="1">IFERROR(INDEX(G$278:G$314,MATCH($F229,$B$278:$B$314,0))/INDEX($D$278:$D$314,MATCH($F229,$B$278:$B$314,0)),SUMIFS('Input-Ext Allocators'!D$8:D$63,'Input-Ext Allocators'!$B$8:$B$63,$F229))*$D229</f>
        <v>0</v>
      </c>
      <c r="H229" s="8">
        <f ca="1">IFERROR(INDEX(H$278:H$314,MATCH($F229,$B$278:$B$314,0))/INDEX($D$278:$D$314,MATCH($F229,$B$278:$B$314,0)),SUMIFS('Input-Ext Allocators'!E$8:E$63,'Input-Ext Allocators'!$B$8:$B$63,$F229))*$D229</f>
        <v>0</v>
      </c>
      <c r="I229" s="8">
        <f ca="1">IFERROR(INDEX(I$278:I$314,MATCH($F229,$B$278:$B$314,0))/INDEX($D$278:$D$314,MATCH($F229,$B$278:$B$314,0)),SUMIFS('Input-Ext Allocators'!F$8:F$63,'Input-Ext Allocators'!$B$8:$B$63,$F229))*$D229</f>
        <v>0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0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0</v>
      </c>
      <c r="I230" s="8">
        <f ca="1">IFERROR(INDEX(I$278:I$314,MATCH($F230,$B$278:$B$314,0))/INDEX($D$278:$D$314,MATCH($F230,$B$278:$B$314,0)),SUMIFS('Input-Ext Allocators'!F$8:F$63,'Input-Ext Allocators'!$B$8:$B$63,$F230))*$D230</f>
        <v>0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0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0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0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-</v>
      </c>
      <c r="G232" s="8">
        <f ca="1">IFERROR(INDEX(G$278:G$314,MATCH($F232,$B$278:$B$314,0))/INDEX($D$278:$D$314,MATCH($F232,$B$278:$B$314,0)),SUMIFS('Input-Ext Allocators'!D$8:D$63,'Input-Ext Allocators'!$B$8:$B$63,$F232))*$D232</f>
        <v>0</v>
      </c>
      <c r="H232" s="8">
        <f ca="1">IFERROR(INDEX(H$278:H$314,MATCH($F232,$B$278:$B$314,0))/INDEX($D$278:$D$314,MATCH($F232,$B$278:$B$314,0)),SUMIFS('Input-Ext Allocators'!E$8:E$63,'Input-Ext Allocators'!$B$8:$B$63,$F232))*$D232</f>
        <v>0</v>
      </c>
      <c r="I232" s="8">
        <f ca="1">IFERROR(INDEX(I$278:I$314,MATCH($F232,$B$278:$B$314,0))/INDEX($D$278:$D$314,MATCH($F232,$B$278:$B$314,0)),SUMIFS('Input-Ext Allocators'!F$8:F$63,'Input-Ext Allocators'!$B$8:$B$63,$F232))*$D232</f>
        <v>0</v>
      </c>
      <c r="J232" s="8">
        <f ca="1">IFERROR(INDEX(J$278:J$314,MATCH($F232,$B$278:$B$314,0))/INDEX($D$278:$D$314,MATCH($F232,$B$278:$B$314,0)),SUMIFS('Input-Ext Allocators'!G$8:G$63,'Input-Ext Allocators'!$B$8:$B$63,$F232))*$D232</f>
        <v>0</v>
      </c>
      <c r="K232" s="8">
        <f ca="1">IFERROR(INDEX(K$278:K$314,MATCH($F232,$B$278:$B$314,0))/INDEX($D$278:$D$314,MATCH($F232,$B$278:$B$314,0)),SUMIFS('Input-Ext Allocators'!H$8:H$63,'Input-Ext Allocators'!$B$8:$B$63,$F232))*$D232</f>
        <v>0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0</v>
      </c>
      <c r="E233" s="8">
        <f t="shared" ca="1" si="47"/>
        <v>0</v>
      </c>
      <c r="G233" s="77">
        <f t="shared" ref="G233:K233" ca="1" si="49">SUBTOTAL(9,G209:G232)</f>
        <v>0</v>
      </c>
      <c r="H233" s="77">
        <f t="shared" ca="1" si="49"/>
        <v>0</v>
      </c>
      <c r="I233" s="77">
        <f t="shared" ca="1" si="49"/>
        <v>0</v>
      </c>
      <c r="J233" s="77">
        <f t="shared" ca="1" si="49"/>
        <v>0</v>
      </c>
      <c r="K233" s="77">
        <f t="shared" ca="1" si="49"/>
        <v>0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0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-</v>
      </c>
      <c r="G236" s="8">
        <f ca="1">IFERROR(INDEX(G$278:G$314,MATCH($F236,$B$278:$B$314,0))/INDEX($D$278:$D$314,MATCH($F236,$B$278:$B$314,0)),SUMIFS('Input-Ext Allocators'!D$8:D$63,'Input-Ext Allocators'!$B$8:$B$63,$F236))*$D236</f>
        <v>0</v>
      </c>
      <c r="H236" s="8">
        <f ca="1">IFERROR(INDEX(H$278:H$314,MATCH($F236,$B$278:$B$314,0))/INDEX($D$278:$D$314,MATCH($F236,$B$278:$B$314,0)),SUMIFS('Input-Ext Allocators'!E$8:E$63,'Input-Ext Allocators'!$B$8:$B$63,$F236))*$D236</f>
        <v>0</v>
      </c>
      <c r="I236" s="8">
        <f ca="1">IFERROR(INDEX(I$278:I$314,MATCH($F236,$B$278:$B$314,0))/INDEX($D$278:$D$314,MATCH($F236,$B$278:$B$314,0)),SUMIFS('Input-Ext Allocators'!F$8:F$63,'Input-Ext Allocators'!$B$8:$B$63,$F236))*$D236</f>
        <v>0</v>
      </c>
      <c r="J236" s="8">
        <f ca="1">IFERROR(INDEX(J$278:J$314,MATCH($F236,$B$278:$B$314,0))/INDEX($D$278:$D$314,MATCH($F236,$B$278:$B$314,0)),SUMIFS('Input-Ext Allocators'!G$8:G$63,'Input-Ext Allocators'!$B$8:$B$63,$F236))*$D236</f>
        <v>0</v>
      </c>
      <c r="K236" s="8">
        <f ca="1">IFERROR(INDEX(K$278:K$314,MATCH($F236,$B$278:$B$314,0))/INDEX($D$278:$D$314,MATCH($F236,$B$278:$B$314,0)),SUMIFS('Input-Ext Allocators'!H$8:H$63,'Input-Ext Allocators'!$B$8:$B$63,$F236))*$D236</f>
        <v>0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0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-</v>
      </c>
      <c r="G237" s="8">
        <f ca="1">IFERROR(INDEX(G$278:G$314,MATCH($F237,$B$278:$B$314,0))/INDEX($D$278:$D$314,MATCH($F237,$B$278:$B$314,0)),SUMIFS('Input-Ext Allocators'!D$8:D$63,'Input-Ext Allocators'!$B$8:$B$63,$F237))*$D237</f>
        <v>0</v>
      </c>
      <c r="H237" s="8">
        <f ca="1">IFERROR(INDEX(H$278:H$314,MATCH($F237,$B$278:$B$314,0))/INDEX($D$278:$D$314,MATCH($F237,$B$278:$B$314,0)),SUMIFS('Input-Ext Allocators'!E$8:E$63,'Input-Ext Allocators'!$B$8:$B$63,$F237))*$D237</f>
        <v>0</v>
      </c>
      <c r="I237" s="8">
        <f ca="1">IFERROR(INDEX(I$278:I$314,MATCH($F237,$B$278:$B$314,0))/INDEX($D$278:$D$314,MATCH($F237,$B$278:$B$314,0)),SUMIFS('Input-Ext Allocators'!F$8:F$63,'Input-Ext Allocators'!$B$8:$B$63,$F237))*$D237</f>
        <v>0</v>
      </c>
      <c r="J237" s="8">
        <f ca="1">IFERROR(INDEX(J$278:J$314,MATCH($F237,$B$278:$B$314,0))/INDEX($D$278:$D$314,MATCH($F237,$B$278:$B$314,0)),SUMIFS('Input-Ext Allocators'!G$8:G$63,'Input-Ext Allocators'!$B$8:$B$63,$F237))*$D237</f>
        <v>0</v>
      </c>
      <c r="K237" s="8">
        <f ca="1">IFERROR(INDEX(K$278:K$314,MATCH($F237,$B$278:$B$314,0))/INDEX($D$278:$D$314,MATCH($F237,$B$278:$B$314,0)),SUMIFS('Input-Ext Allocators'!H$8:H$63,'Input-Ext Allocators'!$B$8:$B$63,$F237))*$D237</f>
        <v>0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0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-</v>
      </c>
      <c r="G238" s="8">
        <f ca="1">IFERROR(INDEX(G$278:G$314,MATCH($F238,$B$278:$B$314,0))/INDEX($D$278:$D$314,MATCH($F238,$B$278:$B$314,0)),SUMIFS('Input-Ext Allocators'!D$8:D$63,'Input-Ext Allocators'!$B$8:$B$63,$F238))*$D238</f>
        <v>0</v>
      </c>
      <c r="H238" s="8">
        <f ca="1">IFERROR(INDEX(H$278:H$314,MATCH($F238,$B$278:$B$314,0))/INDEX($D$278:$D$314,MATCH($F238,$B$278:$B$314,0)),SUMIFS('Input-Ext Allocators'!E$8:E$63,'Input-Ext Allocators'!$B$8:$B$63,$F238))*$D238</f>
        <v>0</v>
      </c>
      <c r="I238" s="8">
        <f ca="1">IFERROR(INDEX(I$278:I$314,MATCH($F238,$B$278:$B$314,0))/INDEX($D$278:$D$314,MATCH($F238,$B$278:$B$314,0)),SUMIFS('Input-Ext Allocators'!F$8:F$63,'Input-Ext Allocators'!$B$8:$B$63,$F238))*$D238</f>
        <v>0</v>
      </c>
      <c r="J238" s="8">
        <f ca="1">IFERROR(INDEX(J$278:J$314,MATCH($F238,$B$278:$B$314,0))/INDEX($D$278:$D$314,MATCH($F238,$B$278:$B$314,0)),SUMIFS('Input-Ext Allocators'!G$8:G$63,'Input-Ext Allocators'!$B$8:$B$63,$F238))*$D238</f>
        <v>0</v>
      </c>
      <c r="K238" s="8">
        <f ca="1">IFERROR(INDEX(K$278:K$314,MATCH($F238,$B$278:$B$314,0))/INDEX($D$278:$D$314,MATCH($F238,$B$278:$B$314,0)),SUMIFS('Input-Ext Allocators'!H$8:H$63,'Input-Ext Allocators'!$B$8:$B$63,$F238))*$D238</f>
        <v>0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0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-</v>
      </c>
      <c r="G239" s="8">
        <f ca="1">IFERROR(INDEX(G$278:G$314,MATCH($F239,$B$278:$B$314,0))/INDEX($D$278:$D$314,MATCH($F239,$B$278:$B$314,0)),SUMIFS('Input-Ext Allocators'!D$8:D$63,'Input-Ext Allocators'!$B$8:$B$63,$F239))*$D239</f>
        <v>0</v>
      </c>
      <c r="H239" s="8">
        <f ca="1">IFERROR(INDEX(H$278:H$314,MATCH($F239,$B$278:$B$314,0))/INDEX($D$278:$D$314,MATCH($F239,$B$278:$B$314,0)),SUMIFS('Input-Ext Allocators'!E$8:E$63,'Input-Ext Allocators'!$B$8:$B$63,$F239))*$D239</f>
        <v>0</v>
      </c>
      <c r="I239" s="8">
        <f ca="1">IFERROR(INDEX(I$278:I$314,MATCH($F239,$B$278:$B$314,0))/INDEX($D$278:$D$314,MATCH($F239,$B$278:$B$314,0)),SUMIFS('Input-Ext Allocators'!F$8:F$63,'Input-Ext Allocators'!$B$8:$B$63,$F239))*$D239</f>
        <v>0</v>
      </c>
      <c r="J239" s="8">
        <f ca="1">IFERROR(INDEX(J$278:J$314,MATCH($F239,$B$278:$B$314,0))/INDEX($D$278:$D$314,MATCH($F239,$B$278:$B$314,0)),SUMIFS('Input-Ext Allocators'!G$8:G$63,'Input-Ext Allocators'!$B$8:$B$63,$F239))*$D239</f>
        <v>0</v>
      </c>
      <c r="K239" s="8">
        <f ca="1">IFERROR(INDEX(K$278:K$314,MATCH($F239,$B$278:$B$314,0))/INDEX($D$278:$D$314,MATCH($F239,$B$278:$B$314,0)),SUMIFS('Input-Ext Allocators'!H$8:H$63,'Input-Ext Allocators'!$B$8:$B$63,$F239))*$D239</f>
        <v>0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0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-</v>
      </c>
      <c r="G240" s="8">
        <f ca="1">IFERROR(INDEX(G$278:G$314,MATCH($F240,$B$278:$B$314,0))/INDEX($D$278:$D$314,MATCH($F240,$B$278:$B$314,0)),SUMIFS('Input-Ext Allocators'!D$8:D$63,'Input-Ext Allocators'!$B$8:$B$63,$F240))*$D240</f>
        <v>0</v>
      </c>
      <c r="H240" s="8">
        <f ca="1">IFERROR(INDEX(H$278:H$314,MATCH($F240,$B$278:$B$314,0))/INDEX($D$278:$D$314,MATCH($F240,$B$278:$B$314,0)),SUMIFS('Input-Ext Allocators'!E$8:E$63,'Input-Ext Allocators'!$B$8:$B$63,$F240))*$D240</f>
        <v>0</v>
      </c>
      <c r="I240" s="8">
        <f ca="1">IFERROR(INDEX(I$278:I$314,MATCH($F240,$B$278:$B$314,0))/INDEX($D$278:$D$314,MATCH($F240,$B$278:$B$314,0)),SUMIFS('Input-Ext Allocators'!F$8:F$63,'Input-Ext Allocators'!$B$8:$B$63,$F240))*$D240</f>
        <v>0</v>
      </c>
      <c r="J240" s="8">
        <f ca="1">IFERROR(INDEX(J$278:J$314,MATCH($F240,$B$278:$B$314,0))/INDEX($D$278:$D$314,MATCH($F240,$B$278:$B$314,0)),SUMIFS('Input-Ext Allocators'!G$8:G$63,'Input-Ext Allocators'!$B$8:$B$63,$F240))*$D240</f>
        <v>0</v>
      </c>
      <c r="K240" s="8">
        <f ca="1">IFERROR(INDEX(K$278:K$314,MATCH($F240,$B$278:$B$314,0))/INDEX($D$278:$D$314,MATCH($F240,$B$278:$B$314,0)),SUMIFS('Input-Ext Allocators'!H$8:H$63,'Input-Ext Allocators'!$B$8:$B$63,$F240))*$D240</f>
        <v>0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0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-</v>
      </c>
      <c r="G242" s="8">
        <f ca="1">IFERROR(INDEX(G$278:G$314,MATCH($F242,$B$278:$B$314,0))/INDEX($D$278:$D$314,MATCH($F242,$B$278:$B$314,0)),SUMIFS('Input-Ext Allocators'!D$8:D$63,'Input-Ext Allocators'!$B$8:$B$63,$F242))*$D242</f>
        <v>0</v>
      </c>
      <c r="H242" s="8">
        <f ca="1">IFERROR(INDEX(H$278:H$314,MATCH($F242,$B$278:$B$314,0))/INDEX($D$278:$D$314,MATCH($F242,$B$278:$B$314,0)),SUMIFS('Input-Ext Allocators'!E$8:E$63,'Input-Ext Allocators'!$B$8:$B$63,$F242))*$D242</f>
        <v>0</v>
      </c>
      <c r="I242" s="8">
        <f ca="1">IFERROR(INDEX(I$278:I$314,MATCH($F242,$B$278:$B$314,0))/INDEX($D$278:$D$314,MATCH($F242,$B$278:$B$314,0)),SUMIFS('Input-Ext Allocators'!F$8:F$63,'Input-Ext Allocators'!$B$8:$B$63,$F242))*$D242</f>
        <v>0</v>
      </c>
      <c r="J242" s="8">
        <f ca="1">IFERROR(INDEX(J$278:J$314,MATCH($F242,$B$278:$B$314,0))/INDEX($D$278:$D$314,MATCH($F242,$B$278:$B$314,0)),SUMIFS('Input-Ext Allocators'!G$8:G$63,'Input-Ext Allocators'!$B$8:$B$63,$F242))*$D242</f>
        <v>0</v>
      </c>
      <c r="K242" s="8">
        <f ca="1">IFERROR(INDEX(K$278:K$314,MATCH($F242,$B$278:$B$314,0))/INDEX($D$278:$D$314,MATCH($F242,$B$278:$B$314,0)),SUMIFS('Input-Ext Allocators'!H$8:H$63,'Input-Ext Allocators'!$B$8:$B$63,$F242))*$D242</f>
        <v>0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0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-</v>
      </c>
      <c r="G243" s="8">
        <f ca="1">IFERROR(INDEX(G$278:G$314,MATCH($F243,$B$278:$B$314,0))/INDEX($D$278:$D$314,MATCH($F243,$B$278:$B$314,0)),SUMIFS('Input-Ext Allocators'!D$8:D$63,'Input-Ext Allocators'!$B$8:$B$63,$F243))*$D243</f>
        <v>0</v>
      </c>
      <c r="H243" s="8">
        <f ca="1">IFERROR(INDEX(H$278:H$314,MATCH($F243,$B$278:$B$314,0))/INDEX($D$278:$D$314,MATCH($F243,$B$278:$B$314,0)),SUMIFS('Input-Ext Allocators'!E$8:E$63,'Input-Ext Allocators'!$B$8:$B$63,$F243))*$D243</f>
        <v>0</v>
      </c>
      <c r="I243" s="8">
        <f ca="1">IFERROR(INDEX(I$278:I$314,MATCH($F243,$B$278:$B$314,0))/INDEX($D$278:$D$314,MATCH($F243,$B$278:$B$314,0)),SUMIFS('Input-Ext Allocators'!F$8:F$63,'Input-Ext Allocators'!$B$8:$B$63,$F243))*$D243</f>
        <v>0</v>
      </c>
      <c r="J243" s="8">
        <f ca="1">IFERROR(INDEX(J$278:J$314,MATCH($F243,$B$278:$B$314,0))/INDEX($D$278:$D$314,MATCH($F243,$B$278:$B$314,0)),SUMIFS('Input-Ext Allocators'!G$8:G$63,'Input-Ext Allocators'!$B$8:$B$63,$F243))*$D243</f>
        <v>0</v>
      </c>
      <c r="K243" s="8">
        <f ca="1">IFERROR(INDEX(K$278:K$314,MATCH($F243,$B$278:$B$314,0))/INDEX($D$278:$D$314,MATCH($F243,$B$278:$B$314,0)),SUMIFS('Input-Ext Allocators'!H$8:H$63,'Input-Ext Allocators'!$B$8:$B$63,$F243))*$D243</f>
        <v>0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0</v>
      </c>
      <c r="E244" s="8">
        <f t="shared" ca="1" si="51"/>
        <v>0</v>
      </c>
      <c r="G244" s="77">
        <f t="shared" ref="G244:K244" ca="1" si="52">SUBTOTAL(9,G236:G243)</f>
        <v>0</v>
      </c>
      <c r="H244" s="77">
        <f t="shared" ca="1" si="52"/>
        <v>0</v>
      </c>
      <c r="I244" s="77">
        <f t="shared" ca="1" si="52"/>
        <v>0</v>
      </c>
      <c r="J244" s="77">
        <f t="shared" ca="1" si="52"/>
        <v>0</v>
      </c>
      <c r="K244" s="77">
        <f t="shared" ca="1" si="52"/>
        <v>0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0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0</v>
      </c>
      <c r="H246" s="77">
        <f t="shared" ca="1" si="53"/>
        <v>0</v>
      </c>
      <c r="I246" s="77">
        <f t="shared" ca="1" si="53"/>
        <v>0</v>
      </c>
      <c r="J246" s="77">
        <f t="shared" ca="1" si="53"/>
        <v>0</v>
      </c>
      <c r="K246" s="77">
        <f t="shared" ca="1" si="53"/>
        <v>0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0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0</v>
      </c>
      <c r="H248" s="8">
        <f t="shared" ca="1" si="54"/>
        <v>0</v>
      </c>
      <c r="I248" s="8">
        <f t="shared" ca="1" si="54"/>
        <v>0</v>
      </c>
      <c r="J248" s="8">
        <f t="shared" ca="1" si="54"/>
        <v>0</v>
      </c>
      <c r="K248" s="8">
        <f t="shared" ca="1" si="54"/>
        <v>0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0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-</v>
      </c>
      <c r="G252" s="8">
        <f ca="1">IFERROR(INDEX(G$278:G$314,MATCH($F252,$B$278:$B$314,0))/INDEX($D$278:$D$314,MATCH($F252,$B$278:$B$314,0)),SUMIFS('Input-Ext Allocators'!D$8:D$63,'Input-Ext Allocators'!$B$8:$B$63,$F252))*$D252</f>
        <v>0</v>
      </c>
      <c r="H252" s="8">
        <f ca="1">IFERROR(INDEX(H$278:H$314,MATCH($F252,$B$278:$B$314,0))/INDEX($D$278:$D$314,MATCH($F252,$B$278:$B$314,0)),SUMIFS('Input-Ext Allocators'!E$8:E$63,'Input-Ext Allocators'!$B$8:$B$63,$F252))*$D252</f>
        <v>0</v>
      </c>
      <c r="I252" s="8">
        <f ca="1">IFERROR(INDEX(I$278:I$314,MATCH($F252,$B$278:$B$314,0))/INDEX($D$278:$D$314,MATCH($F252,$B$278:$B$314,0)),SUMIFS('Input-Ext Allocators'!F$8:F$63,'Input-Ext Allocators'!$B$8:$B$63,$F252))*$D252</f>
        <v>0</v>
      </c>
      <c r="J252" s="8">
        <f ca="1">IFERROR(INDEX(J$278:J$314,MATCH($F252,$B$278:$B$314,0))/INDEX($D$278:$D$314,MATCH($F252,$B$278:$B$314,0)),SUMIFS('Input-Ext Allocators'!G$8:G$63,'Input-Ext Allocators'!$B$8:$B$63,$F252))*$D252</f>
        <v>0</v>
      </c>
      <c r="K252" s="8">
        <f ca="1">IFERROR(INDEX(K$278:K$314,MATCH($F252,$B$278:$B$314,0))/INDEX($D$278:$D$314,MATCH($F252,$B$278:$B$314,0)),SUMIFS('Input-Ext Allocators'!H$8:H$63,'Input-Ext Allocators'!$B$8:$B$63,$F252))*$D252</f>
        <v>0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0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-</v>
      </c>
      <c r="G253" s="8">
        <f ca="1">IFERROR(INDEX(G$278:G$314,MATCH($F253,$B$278:$B$314,0))/INDEX($D$278:$D$314,MATCH($F253,$B$278:$B$314,0)),SUMIFS('Input-Ext Allocators'!D$8:D$63,'Input-Ext Allocators'!$B$8:$B$63,$F253))*$D253</f>
        <v>0</v>
      </c>
      <c r="H253" s="8">
        <f ca="1">IFERROR(INDEX(H$278:H$314,MATCH($F253,$B$278:$B$314,0))/INDEX($D$278:$D$314,MATCH($F253,$B$278:$B$314,0)),SUMIFS('Input-Ext Allocators'!E$8:E$63,'Input-Ext Allocators'!$B$8:$B$63,$F253))*$D253</f>
        <v>0</v>
      </c>
      <c r="I253" s="8">
        <f ca="1">IFERROR(INDEX(I$278:I$314,MATCH($F253,$B$278:$B$314,0))/INDEX($D$278:$D$314,MATCH($F253,$B$278:$B$314,0)),SUMIFS('Input-Ext Allocators'!F$8:F$63,'Input-Ext Allocators'!$B$8:$B$63,$F253))*$D253</f>
        <v>0</v>
      </c>
      <c r="J253" s="8">
        <f ca="1">IFERROR(INDEX(J$278:J$314,MATCH($F253,$B$278:$B$314,0))/INDEX($D$278:$D$314,MATCH($F253,$B$278:$B$314,0)),SUMIFS('Input-Ext Allocators'!G$8:G$63,'Input-Ext Allocators'!$B$8:$B$63,$F253))*$D253</f>
        <v>0</v>
      </c>
      <c r="K253" s="8">
        <f ca="1">IFERROR(INDEX(K$278:K$314,MATCH($F253,$B$278:$B$314,0))/INDEX($D$278:$D$314,MATCH($F253,$B$278:$B$314,0)),SUMIFS('Input-Ext Allocators'!H$8:H$63,'Input-Ext Allocators'!$B$8:$B$63,$F253))*$D253</f>
        <v>0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0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-</v>
      </c>
      <c r="G254" s="8">
        <f ca="1">IFERROR(INDEX(G$278:G$314,MATCH($F254,$B$278:$B$314,0))/INDEX($D$278:$D$314,MATCH($F254,$B$278:$B$314,0)),SUMIFS('Input-Ext Allocators'!D$8:D$63,'Input-Ext Allocators'!$B$8:$B$63,$F254))*$D254</f>
        <v>0</v>
      </c>
      <c r="H254" s="8">
        <f ca="1">IFERROR(INDEX(H$278:H$314,MATCH($F254,$B$278:$B$314,0))/INDEX($D$278:$D$314,MATCH($F254,$B$278:$B$314,0)),SUMIFS('Input-Ext Allocators'!E$8:E$63,'Input-Ext Allocators'!$B$8:$B$63,$F254))*$D254</f>
        <v>0</v>
      </c>
      <c r="I254" s="8">
        <f ca="1">IFERROR(INDEX(I$278:I$314,MATCH($F254,$B$278:$B$314,0))/INDEX($D$278:$D$314,MATCH($F254,$B$278:$B$314,0)),SUMIFS('Input-Ext Allocators'!F$8:F$63,'Input-Ext Allocators'!$B$8:$B$63,$F254))*$D254</f>
        <v>0</v>
      </c>
      <c r="J254" s="8">
        <f ca="1">IFERROR(INDEX(J$278:J$314,MATCH($F254,$B$278:$B$314,0))/INDEX($D$278:$D$314,MATCH($F254,$B$278:$B$314,0)),SUMIFS('Input-Ext Allocators'!G$8:G$63,'Input-Ext Allocators'!$B$8:$B$63,$F254))*$D254</f>
        <v>0</v>
      </c>
      <c r="K254" s="8">
        <f ca="1">IFERROR(INDEX(K$278:K$314,MATCH($F254,$B$278:$B$314,0))/INDEX($D$278:$D$314,MATCH($F254,$B$278:$B$314,0)),SUMIFS('Input-Ext Allocators'!H$8:H$63,'Input-Ext Allocators'!$B$8:$B$63,$F254))*$D254</f>
        <v>0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0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0</v>
      </c>
      <c r="H255" s="77">
        <f t="shared" ca="1" si="56"/>
        <v>0</v>
      </c>
      <c r="I255" s="77">
        <f t="shared" ca="1" si="56"/>
        <v>0</v>
      </c>
      <c r="J255" s="77">
        <f t="shared" ca="1" si="56"/>
        <v>0</v>
      </c>
      <c r="K255" s="77">
        <f t="shared" ca="1" si="56"/>
        <v>0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0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-</v>
      </c>
      <c r="G258" s="8">
        <f ca="1">IFERROR(INDEX(G$278:G$314,MATCH($F258,$B$278:$B$314,0))/INDEX($D$278:$D$314,MATCH($F258,$B$278:$B$314,0)),SUMIFS('Input-Ext Allocators'!D$8:D$63,'Input-Ext Allocators'!$B$8:$B$63,$F258))*$D258</f>
        <v>0</v>
      </c>
      <c r="H258" s="8">
        <f ca="1">IFERROR(INDEX(H$278:H$314,MATCH($F258,$B$278:$B$314,0))/INDEX($D$278:$D$314,MATCH($F258,$B$278:$B$314,0)),SUMIFS('Input-Ext Allocators'!E$8:E$63,'Input-Ext Allocators'!$B$8:$B$63,$F258))*$D258</f>
        <v>0</v>
      </c>
      <c r="I258" s="8">
        <f ca="1">IFERROR(INDEX(I$278:I$314,MATCH($F258,$B$278:$B$314,0))/INDEX($D$278:$D$314,MATCH($F258,$B$278:$B$314,0)),SUMIFS('Input-Ext Allocators'!F$8:F$63,'Input-Ext Allocators'!$B$8:$B$63,$F258))*$D258</f>
        <v>0</v>
      </c>
      <c r="J258" s="8">
        <f ca="1">IFERROR(INDEX(J$278:J$314,MATCH($F258,$B$278:$B$314,0))/INDEX($D$278:$D$314,MATCH($F258,$B$278:$B$314,0)),SUMIFS('Input-Ext Allocators'!G$8:G$63,'Input-Ext Allocators'!$B$8:$B$63,$F258))*$D258</f>
        <v>0</v>
      </c>
      <c r="K258" s="8">
        <f ca="1">IFERROR(INDEX(K$278:K$314,MATCH($F258,$B$278:$B$314,0))/INDEX($D$278:$D$314,MATCH($F258,$B$278:$B$314,0)),SUMIFS('Input-Ext Allocators'!H$8:H$63,'Input-Ext Allocators'!$B$8:$B$63,$F258))*$D258</f>
        <v>0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0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-</v>
      </c>
      <c r="G259" s="8">
        <f ca="1">IFERROR(INDEX(G$278:G$314,MATCH($F259,$B$278:$B$314,0))/INDEX($D$278:$D$314,MATCH($F259,$B$278:$B$314,0)),SUMIFS('Input-Ext Allocators'!D$8:D$63,'Input-Ext Allocators'!$B$8:$B$63,$F259))*$D259</f>
        <v>0</v>
      </c>
      <c r="H259" s="8">
        <f ca="1">IFERROR(INDEX(H$278:H$314,MATCH($F259,$B$278:$B$314,0))/INDEX($D$278:$D$314,MATCH($F259,$B$278:$B$314,0)),SUMIFS('Input-Ext Allocators'!E$8:E$63,'Input-Ext Allocators'!$B$8:$B$63,$F259))*$D259</f>
        <v>0</v>
      </c>
      <c r="I259" s="8">
        <f ca="1">IFERROR(INDEX(I$278:I$314,MATCH($F259,$B$278:$B$314,0))/INDEX($D$278:$D$314,MATCH($F259,$B$278:$B$314,0)),SUMIFS('Input-Ext Allocators'!F$8:F$63,'Input-Ext Allocators'!$B$8:$B$63,$F259))*$D259</f>
        <v>0</v>
      </c>
      <c r="J259" s="8">
        <f ca="1">IFERROR(INDEX(J$278:J$314,MATCH($F259,$B$278:$B$314,0))/INDEX($D$278:$D$314,MATCH($F259,$B$278:$B$314,0)),SUMIFS('Input-Ext Allocators'!G$8:G$63,'Input-Ext Allocators'!$B$8:$B$63,$F259))*$D259</f>
        <v>0</v>
      </c>
      <c r="K259" s="8">
        <f ca="1">IFERROR(INDEX(K$278:K$314,MATCH($F259,$B$278:$B$314,0))/INDEX($D$278:$D$314,MATCH($F259,$B$278:$B$314,0)),SUMIFS('Input-Ext Allocators'!H$8:H$63,'Input-Ext Allocators'!$B$8:$B$63,$F259))*$D259</f>
        <v>0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0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-</v>
      </c>
      <c r="G260" s="8">
        <f ca="1">IFERROR(INDEX(G$278:G$314,MATCH($F260,$B$278:$B$314,0))/INDEX($D$278:$D$314,MATCH($F260,$B$278:$B$314,0)),SUMIFS('Input-Ext Allocators'!D$8:D$63,'Input-Ext Allocators'!$B$8:$B$63,$F260))*$D260</f>
        <v>0</v>
      </c>
      <c r="H260" s="8">
        <f ca="1">IFERROR(INDEX(H$278:H$314,MATCH($F260,$B$278:$B$314,0))/INDEX($D$278:$D$314,MATCH($F260,$B$278:$B$314,0)),SUMIFS('Input-Ext Allocators'!E$8:E$63,'Input-Ext Allocators'!$B$8:$B$63,$F260))*$D260</f>
        <v>0</v>
      </c>
      <c r="I260" s="8">
        <f ca="1">IFERROR(INDEX(I$278:I$314,MATCH($F260,$B$278:$B$314,0))/INDEX($D$278:$D$314,MATCH($F260,$B$278:$B$314,0)),SUMIFS('Input-Ext Allocators'!F$8:F$63,'Input-Ext Allocators'!$B$8:$B$63,$F260))*$D260</f>
        <v>0</v>
      </c>
      <c r="J260" s="8">
        <f ca="1">IFERROR(INDEX(J$278:J$314,MATCH($F260,$B$278:$B$314,0))/INDEX($D$278:$D$314,MATCH($F260,$B$278:$B$314,0)),SUMIFS('Input-Ext Allocators'!G$8:G$63,'Input-Ext Allocators'!$B$8:$B$63,$F260))*$D260</f>
        <v>0</v>
      </c>
      <c r="K260" s="8">
        <f ca="1">IFERROR(INDEX(K$278:K$314,MATCH($F260,$B$278:$B$314,0))/INDEX($D$278:$D$314,MATCH($F260,$B$278:$B$314,0)),SUMIFS('Input-Ext Allocators'!H$8:H$63,'Input-Ext Allocators'!$B$8:$B$63,$F260))*$D260</f>
        <v>0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0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-</v>
      </c>
      <c r="G261" s="8">
        <f ca="1">IFERROR(INDEX(G$278:G$314,MATCH($F261,$B$278:$B$314,0))/INDEX($D$278:$D$314,MATCH($F261,$B$278:$B$314,0)),SUMIFS('Input-Ext Allocators'!D$8:D$63,'Input-Ext Allocators'!$B$8:$B$63,$F261))*$D261</f>
        <v>0</v>
      </c>
      <c r="H261" s="8">
        <f ca="1">IFERROR(INDEX(H$278:H$314,MATCH($F261,$B$278:$B$314,0))/INDEX($D$278:$D$314,MATCH($F261,$B$278:$B$314,0)),SUMIFS('Input-Ext Allocators'!E$8:E$63,'Input-Ext Allocators'!$B$8:$B$63,$F261))*$D261</f>
        <v>0</v>
      </c>
      <c r="I261" s="8">
        <f ca="1">IFERROR(INDEX(I$278:I$314,MATCH($F261,$B$278:$B$314,0))/INDEX($D$278:$D$314,MATCH($F261,$B$278:$B$314,0)),SUMIFS('Input-Ext Allocators'!F$8:F$63,'Input-Ext Allocators'!$B$8:$B$63,$F261))*$D261</f>
        <v>0</v>
      </c>
      <c r="J261" s="8">
        <f ca="1">IFERROR(INDEX(J$278:J$314,MATCH($F261,$B$278:$B$314,0))/INDEX($D$278:$D$314,MATCH($F261,$B$278:$B$314,0)),SUMIFS('Input-Ext Allocators'!G$8:G$63,'Input-Ext Allocators'!$B$8:$B$63,$F261))*$D261</f>
        <v>0</v>
      </c>
      <c r="K261" s="8">
        <f ca="1">IFERROR(INDEX(K$278:K$314,MATCH($F261,$B$278:$B$314,0))/INDEX($D$278:$D$314,MATCH($F261,$B$278:$B$314,0)),SUMIFS('Input-Ext Allocators'!H$8:H$63,'Input-Ext Allocators'!$B$8:$B$63,$F261))*$D261</f>
        <v>0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0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0</v>
      </c>
      <c r="H262" s="77">
        <f t="shared" ca="1" si="58"/>
        <v>0</v>
      </c>
      <c r="I262" s="77">
        <f t="shared" ca="1" si="58"/>
        <v>0</v>
      </c>
      <c r="J262" s="77">
        <f t="shared" ca="1" si="58"/>
        <v>0</v>
      </c>
      <c r="K262" s="77">
        <f t="shared" ca="1" si="58"/>
        <v>0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0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0</v>
      </c>
      <c r="H264" s="8">
        <f t="shared" ca="1" si="59"/>
        <v>0</v>
      </c>
      <c r="I264" s="8">
        <f t="shared" ca="1" si="59"/>
        <v>0</v>
      </c>
      <c r="J264" s="8">
        <f t="shared" ca="1" si="59"/>
        <v>0</v>
      </c>
      <c r="K264" s="8">
        <f t="shared" ca="1" si="59"/>
        <v>0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81721892.420000032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49914757.720000014</v>
      </c>
      <c r="H267" s="34">
        <f t="shared" ca="1" si="61"/>
        <v>31735360.600000013</v>
      </c>
      <c r="I267" s="34">
        <f t="shared" ca="1" si="61"/>
        <v>71774.100000000006</v>
      </c>
      <c r="J267" s="34">
        <f t="shared" ca="1" si="61"/>
        <v>0</v>
      </c>
      <c r="K267" s="34">
        <f t="shared" ca="1" si="61"/>
        <v>0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0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-</v>
      </c>
      <c r="G268" s="8">
        <f ca="1">IFERROR(INDEX(G$278:G$314,MATCH($F268,$B$278:$B$314,0))/INDEX($D$278:$D$314,MATCH($F268,$B$278:$B$314,0)),SUMIFS('Input-Ext Allocators'!D$8:D$63,'Input-Ext Allocators'!$B$8:$B$63,$F268))*$D268</f>
        <v>0</v>
      </c>
      <c r="H268" s="8">
        <f ca="1">IFERROR(INDEX(H$278:H$314,MATCH($F268,$B$278:$B$314,0))/INDEX($D$278:$D$314,MATCH($F268,$B$278:$B$314,0)),SUMIFS('Input-Ext Allocators'!E$8:E$63,'Input-Ext Allocators'!$B$8:$B$63,$F268))*$D268</f>
        <v>0</v>
      </c>
      <c r="I268" s="8">
        <f ca="1">IFERROR(INDEX(I$278:I$314,MATCH($F268,$B$278:$B$314,0))/INDEX($D$278:$D$314,MATCH($F268,$B$278:$B$314,0)),SUMIFS('Input-Ext Allocators'!F$8:F$63,'Input-Ext Allocators'!$B$8:$B$63,$F268))*$D268</f>
        <v>0</v>
      </c>
      <c r="J268" s="8">
        <f ca="1">IFERROR(INDEX(J$278:J$314,MATCH($F268,$B$278:$B$314,0))/INDEX($D$278:$D$314,MATCH($F268,$B$278:$B$314,0)),SUMIFS('Input-Ext Allocators'!G$8:G$63,'Input-Ext Allocators'!$B$8:$B$63,$F268))*$D268</f>
        <v>0</v>
      </c>
      <c r="K268" s="8">
        <f ca="1">IFERROR(INDEX(K$278:K$314,MATCH($F268,$B$278:$B$314,0))/INDEX($D$278:$D$314,MATCH($F268,$B$278:$B$314,0)),SUMIFS('Input-Ext Allocators'!H$8:H$63,'Input-Ext Allocators'!$B$8:$B$63,$F268))*$D268</f>
        <v>0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0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-</v>
      </c>
      <c r="G270" s="8">
        <f ca="1">IFERROR(INDEX(G$278:G$314,MATCH($F270,$B$278:$B$314,0))/INDEX($D$278:$D$314,MATCH($F270,$B$278:$B$314,0)),SUMIFS('Input-Ext Allocators'!D$8:D$63,'Input-Ext Allocators'!$B$8:$B$63,$F270))*$D270</f>
        <v>0</v>
      </c>
      <c r="H270" s="8">
        <f ca="1">IFERROR(INDEX(H$278:H$314,MATCH($F270,$B$278:$B$314,0))/INDEX($D$278:$D$314,MATCH($F270,$B$278:$B$314,0)),SUMIFS('Input-Ext Allocators'!E$8:E$63,'Input-Ext Allocators'!$B$8:$B$63,$F270))*$D270</f>
        <v>0</v>
      </c>
      <c r="I270" s="8">
        <f ca="1">IFERROR(INDEX(I$278:I$314,MATCH($F270,$B$278:$B$314,0))/INDEX($D$278:$D$314,MATCH($F270,$B$278:$B$314,0)),SUMIFS('Input-Ext Allocators'!F$8:F$63,'Input-Ext Allocators'!$B$8:$B$63,$F270))*$D270</f>
        <v>0</v>
      </c>
      <c r="J270" s="8">
        <f ca="1">IFERROR(INDEX(J$278:J$314,MATCH($F270,$B$278:$B$314,0))/INDEX($D$278:$D$314,MATCH($F270,$B$278:$B$314,0)),SUMIFS('Input-Ext Allocators'!G$8:G$63,'Input-Ext Allocators'!$B$8:$B$63,$F270))*$D270</f>
        <v>0</v>
      </c>
      <c r="K270" s="8">
        <f ca="1">IFERROR(INDEX(K$278:K$314,MATCH($F270,$B$278:$B$314,0))/INDEX($D$278:$D$314,MATCH($F270,$B$278:$B$314,0)),SUMIFS('Input-Ext Allocators'!H$8:H$63,'Input-Ext Allocators'!$B$8:$B$63,$F270))*$D270</f>
        <v>0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0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-</v>
      </c>
      <c r="G271" s="8">
        <f ca="1">IFERROR(INDEX(G$278:G$314,MATCH($F271,$B$278:$B$314,0))/INDEX($D$278:$D$314,MATCH($F271,$B$278:$B$314,0)),SUMIFS('Input-Ext Allocators'!D$8:D$63,'Input-Ext Allocators'!$B$8:$B$63,$F271))*$D271</f>
        <v>0</v>
      </c>
      <c r="H271" s="8">
        <f ca="1">IFERROR(INDEX(H$278:H$314,MATCH($F271,$B$278:$B$314,0))/INDEX($D$278:$D$314,MATCH($F271,$B$278:$B$314,0)),SUMIFS('Input-Ext Allocators'!E$8:E$63,'Input-Ext Allocators'!$B$8:$B$63,$F271))*$D271</f>
        <v>0</v>
      </c>
      <c r="I271" s="8">
        <f ca="1">IFERROR(INDEX(I$278:I$314,MATCH($F271,$B$278:$B$314,0))/INDEX($D$278:$D$314,MATCH($F271,$B$278:$B$314,0)),SUMIFS('Input-Ext Allocators'!F$8:F$63,'Input-Ext Allocators'!$B$8:$B$63,$F271))*$D271</f>
        <v>0</v>
      </c>
      <c r="J271" s="8">
        <f ca="1">IFERROR(INDEX(J$278:J$314,MATCH($F271,$B$278:$B$314,0))/INDEX($D$278:$D$314,MATCH($F271,$B$278:$B$314,0)),SUMIFS('Input-Ext Allocators'!G$8:G$63,'Input-Ext Allocators'!$B$8:$B$63,$F271))*$D271</f>
        <v>0</v>
      </c>
      <c r="K271" s="8">
        <f ca="1">IFERROR(INDEX(K$278:K$314,MATCH($F271,$B$278:$B$314,0))/INDEX($D$278:$D$314,MATCH($F271,$B$278:$B$314,0)),SUMIFS('Input-Ext Allocators'!H$8:H$63,'Input-Ext Allocators'!$B$8:$B$63,$F271))*$D271</f>
        <v>0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0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-</v>
      </c>
      <c r="G272" s="8">
        <f ca="1">IFERROR(INDEX(G$278:G$314,MATCH($F272,$B$278:$B$314,0))/INDEX($D$278:$D$314,MATCH($F272,$B$278:$B$314,0)),SUMIFS('Input-Ext Allocators'!D$8:D$63,'Input-Ext Allocators'!$B$8:$B$63,$F272))*$D272</f>
        <v>0</v>
      </c>
      <c r="H272" s="8">
        <f ca="1">IFERROR(INDEX(H$278:H$314,MATCH($F272,$B$278:$B$314,0))/INDEX($D$278:$D$314,MATCH($F272,$B$278:$B$314,0)),SUMIFS('Input-Ext Allocators'!E$8:E$63,'Input-Ext Allocators'!$B$8:$B$63,$F272))*$D272</f>
        <v>0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0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-</v>
      </c>
      <c r="G273" s="8">
        <f ca="1">IFERROR(INDEX(G$278:G$314,MATCH($F273,$B$278:$B$314,0))/INDEX($D$278:$D$314,MATCH($F273,$B$278:$B$314,0)),SUMIFS('Input-Ext Allocators'!D$8:D$63,'Input-Ext Allocators'!$B$8:$B$63,$F273))*$D273</f>
        <v>0</v>
      </c>
      <c r="H273" s="8">
        <f ca="1">IFERROR(INDEX(H$278:H$314,MATCH($F273,$B$278:$B$314,0))/INDEX($D$278:$D$314,MATCH($F273,$B$278:$B$314,0)),SUMIFS('Input-Ext Allocators'!E$8:E$63,'Input-Ext Allocators'!$B$8:$B$63,$F273))*$D273</f>
        <v>0</v>
      </c>
      <c r="I273" s="8">
        <f ca="1">IFERROR(INDEX(I$278:I$314,MATCH($F273,$B$278:$B$314,0))/INDEX($D$278:$D$314,MATCH($F273,$B$278:$B$314,0)),SUMIFS('Input-Ext Allocators'!F$8:F$63,'Input-Ext Allocators'!$B$8:$B$63,$F273))*$D273</f>
        <v>0</v>
      </c>
      <c r="J273" s="8">
        <f ca="1">IFERROR(INDEX(J$278:J$314,MATCH($F273,$B$278:$B$314,0))/INDEX($D$278:$D$314,MATCH($F273,$B$278:$B$314,0)),SUMIFS('Input-Ext Allocators'!G$8:G$63,'Input-Ext Allocators'!$B$8:$B$63,$F273))*$D273</f>
        <v>0</v>
      </c>
      <c r="K273" s="8">
        <f ca="1">IFERROR(INDEX(K$278:K$314,MATCH($F273,$B$278:$B$314,0))/INDEX($D$278:$D$314,MATCH($F273,$B$278:$B$314,0)),SUMIFS('Input-Ext Allocators'!H$8:H$63,'Input-Ext Allocators'!$B$8:$B$63,$F273))*$D273</f>
        <v>0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81721892.420000032</v>
      </c>
      <c r="E274" s="8">
        <f t="shared" ca="1" si="60"/>
        <v>0</v>
      </c>
      <c r="G274" s="78">
        <f t="shared" ref="G274:K274" ca="1" si="64">SUM(G267:G273)</f>
        <v>49914757.720000014</v>
      </c>
      <c r="H274" s="78">
        <f t="shared" ca="1" si="64"/>
        <v>31735360.600000013</v>
      </c>
      <c r="I274" s="78">
        <f t="shared" ca="1" si="64"/>
        <v>71774.100000000006</v>
      </c>
      <c r="J274" s="78">
        <f t="shared" ca="1" si="64"/>
        <v>0</v>
      </c>
      <c r="K274" s="78">
        <f t="shared" ca="1" si="64"/>
        <v>0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0</v>
      </c>
      <c r="E279" s="8">
        <f t="shared" ca="1" si="65"/>
        <v>0</v>
      </c>
      <c r="G279" s="28">
        <f ca="1">SUM(G$27:G$28)</f>
        <v>0</v>
      </c>
      <c r="H279" s="28">
        <f ca="1">SUM(H$27:H$28)</f>
        <v>0</v>
      </c>
      <c r="I279" s="28">
        <f ca="1">SUM(I$27:I$28)</f>
        <v>0</v>
      </c>
      <c r="J279" s="28">
        <f ca="1">SUM(J$27:J$28)</f>
        <v>0</v>
      </c>
      <c r="K279" s="28">
        <f ca="1">SUM(K$27:K$28)</f>
        <v>0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0</v>
      </c>
      <c r="E280" s="8">
        <f t="shared" ca="1" si="65"/>
        <v>0</v>
      </c>
      <c r="G280" s="28">
        <f ca="1">SUM(G$27:G$28,G$33:G$33)</f>
        <v>0</v>
      </c>
      <c r="H280" s="28">
        <f ca="1">SUM(H$27:H$28,H$33:H$33)</f>
        <v>0</v>
      </c>
      <c r="I280" s="28">
        <f ca="1">SUM(I$27:I$28,I$33:I$33)</f>
        <v>0</v>
      </c>
      <c r="J280" s="28">
        <f ca="1">SUM(J$27:J$28,J$33:J$33)</f>
        <v>0</v>
      </c>
      <c r="K280" s="28">
        <f ca="1">SUM(K$27:K$28,K$33:K$33)</f>
        <v>0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0</v>
      </c>
      <c r="E281" s="8">
        <f t="shared" ca="1" si="65"/>
        <v>0</v>
      </c>
      <c r="G281" s="28">
        <f ca="1">SUM(G$18:G$23,G$26:G$40)</f>
        <v>0</v>
      </c>
      <c r="H281" s="28">
        <f ca="1">SUM(H$18:H$23,H$26:H$40)</f>
        <v>0</v>
      </c>
      <c r="I281" s="28">
        <f ca="1">SUM(I$18:I$23,I$26:I$40)</f>
        <v>0</v>
      </c>
      <c r="J281" s="28">
        <f ca="1">SUM(J$18:J$23,J$26:J$40)</f>
        <v>0</v>
      </c>
      <c r="K281" s="28">
        <f ca="1">SUM(K$18:K$23,K$26:K$40)</f>
        <v>0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0</v>
      </c>
      <c r="E282" s="8">
        <f t="shared" ca="1" si="65"/>
        <v>0</v>
      </c>
      <c r="G282" s="28">
        <f ca="1">SUM(G$39:G$40)</f>
        <v>0</v>
      </c>
      <c r="H282" s="28">
        <f ca="1">SUM(H$39:H$40)</f>
        <v>0</v>
      </c>
      <c r="I282" s="28">
        <f ca="1">SUM(I$39:I$40)</f>
        <v>0</v>
      </c>
      <c r="J282" s="28">
        <f ca="1">SUM(J$39:J$40)</f>
        <v>0</v>
      </c>
      <c r="K282" s="28">
        <f ca="1">SUM(K$39:K$40)</f>
        <v>0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0</v>
      </c>
      <c r="E283" s="8">
        <f t="shared" ca="1" si="65"/>
        <v>0</v>
      </c>
      <c r="G283" s="28">
        <f ca="1">SUM(G$135:G$140)</f>
        <v>0</v>
      </c>
      <c r="H283" s="28">
        <f ca="1">SUM(H$135:H$140)</f>
        <v>0</v>
      </c>
      <c r="I283" s="28">
        <f ca="1">SUM(I$135:I$140)</f>
        <v>0</v>
      </c>
      <c r="J283" s="28">
        <f ca="1">SUM(J$135:J$140)</f>
        <v>0</v>
      </c>
      <c r="K283" s="28">
        <f ca="1">SUM(K$135:K$140)</f>
        <v>0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0</v>
      </c>
      <c r="E284" s="8">
        <f t="shared" ca="1" si="65"/>
        <v>0</v>
      </c>
      <c r="G284" s="28">
        <f ca="1">SUM(G$147:G$152)</f>
        <v>0</v>
      </c>
      <c r="H284" s="28">
        <f ca="1">SUM(H$147:H$152)</f>
        <v>0</v>
      </c>
      <c r="I284" s="28">
        <f ca="1">SUM(I$147:I$152)</f>
        <v>0</v>
      </c>
      <c r="J284" s="28">
        <f ca="1">SUM(J$147:J$152)</f>
        <v>0</v>
      </c>
      <c r="K284" s="28">
        <f ca="1">SUM(K$147:K$152)</f>
        <v>0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0</v>
      </c>
      <c r="E285" s="8">
        <f t="shared" ca="1" si="65"/>
        <v>0</v>
      </c>
      <c r="G285" s="28">
        <f ca="1">SUMPRODUCT('Input-Accounts'!$L$120:$L$178,G$120:G$178)</f>
        <v>0</v>
      </c>
      <c r="H285" s="28">
        <f ca="1">SUMPRODUCT('Input-Accounts'!$L$120:$L$178,H$120:H$178)</f>
        <v>0</v>
      </c>
      <c r="I285" s="28">
        <f ca="1">SUMPRODUCT('Input-Accounts'!$L$120:$L$178,I$120:I$178)</f>
        <v>0</v>
      </c>
      <c r="J285" s="28">
        <f ca="1">SUMPRODUCT('Input-Accounts'!$L$120:$L$178,J$120:J$178)</f>
        <v>0</v>
      </c>
      <c r="K285" s="28">
        <f ca="1">SUMPRODUCT('Input-Accounts'!$L$120:$L$178,K$120:K$178)</f>
        <v>0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0</v>
      </c>
      <c r="E286" s="8">
        <f t="shared" ca="1" si="65"/>
        <v>0</v>
      </c>
      <c r="G286" s="28">
        <f ca="1">SUM(G$143,G$154,G$160:G$162,G$164,G$172,G$179)</f>
        <v>0</v>
      </c>
      <c r="H286" s="28">
        <f ca="1">SUM(H$143,H$154,H$160:H$162,H$164,H$172,H$179)</f>
        <v>0</v>
      </c>
      <c r="I286" s="28">
        <f ca="1">SUM(I$143,I$154,I$160:I$162,I$164,I$172,I$179)</f>
        <v>0</v>
      </c>
      <c r="J286" s="28">
        <f ca="1">SUM(J$143,J$154,J$160:J$162,J$164,J$172,J$179)</f>
        <v>0</v>
      </c>
      <c r="K286" s="28">
        <f ca="1">SUM(K$143,K$154,K$160:K$162,K$164,K$172,K$179)</f>
        <v>0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0</v>
      </c>
      <c r="E287" s="8">
        <f t="shared" ca="1" si="65"/>
        <v>0</v>
      </c>
      <c r="F287" s="12"/>
      <c r="G287" s="28">
        <f ca="1">G$55</f>
        <v>0</v>
      </c>
      <c r="H287" s="28">
        <f ca="1">H$55</f>
        <v>0</v>
      </c>
      <c r="I287" s="28">
        <f ca="1">I$55</f>
        <v>0</v>
      </c>
      <c r="J287" s="28">
        <f ca="1">J$55</f>
        <v>0</v>
      </c>
      <c r="K287" s="28">
        <f ca="1">K$55</f>
        <v>0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0</v>
      </c>
      <c r="E288" s="8">
        <f t="shared" ca="1" si="65"/>
        <v>0</v>
      </c>
      <c r="G288" s="28">
        <f ca="1">G$115</f>
        <v>0</v>
      </c>
      <c r="H288" s="28">
        <f ca="1">H$115</f>
        <v>0</v>
      </c>
      <c r="I288" s="28">
        <f ca="1">I$115</f>
        <v>0</v>
      </c>
      <c r="J288" s="28">
        <f ca="1">J$115</f>
        <v>0</v>
      </c>
      <c r="K288" s="28">
        <f ca="1">K$115</f>
        <v>0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81721892.420000032</v>
      </c>
      <c r="E289" s="8">
        <f t="shared" ca="1" si="65"/>
        <v>0</v>
      </c>
      <c r="G289" s="28">
        <f ca="1">G274</f>
        <v>49914757.720000014</v>
      </c>
      <c r="H289" s="28">
        <f ca="1">H274</f>
        <v>31735360.600000013</v>
      </c>
      <c r="I289" s="28">
        <f ca="1">I274</f>
        <v>71774.100000000006</v>
      </c>
      <c r="J289" s="28">
        <f ca="1">J274</f>
        <v>0</v>
      </c>
      <c r="K289" s="28">
        <f ca="1">K274</f>
        <v>0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K276"/>
  <sheetViews>
    <sheetView workbookViewId="0"/>
  </sheetViews>
  <sheetFormatPr defaultColWidth="9.1328125" defaultRowHeight="14.25" outlineLevelRow="1"/>
  <cols>
    <col min="1" max="1" width="4.86328125" style="22" customWidth="1"/>
    <col min="2" max="2" width="37.6640625" customWidth="1"/>
    <col min="3" max="3" width="9.86328125" style="22" customWidth="1"/>
    <col min="4" max="4" width="16.46484375" customWidth="1"/>
    <col min="5" max="5" width="6.6640625" customWidth="1"/>
    <col min="6" max="6" width="13.53125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">
        <v>352</v>
      </c>
      <c r="I4" s="71"/>
    </row>
    <row r="5" spans="1:11">
      <c r="B5" s="22"/>
    </row>
    <row r="6" spans="1:11" ht="33">
      <c r="A6" s="14" t="s">
        <v>1</v>
      </c>
      <c r="B6" s="16" t="s">
        <v>353</v>
      </c>
      <c r="C6" s="14" t="s">
        <v>354</v>
      </c>
      <c r="D6" s="14" t="s">
        <v>355</v>
      </c>
      <c r="E6" s="82" t="s">
        <v>343</v>
      </c>
      <c r="F6" s="14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 cm="1">
        <f t="array" aca="1" ref="D11" ca="1">SUM(INDIRECT("'"&amp;TOTALDemandSheets&amp;"'!"&amp;ADDRESS(ROW(),COLUMN())))</f>
        <v>253.91237562613119</v>
      </c>
      <c r="E11" s="8">
        <f t="shared" ref="E11:E74" ca="1" si="0">IFERROR(IF(D11="",0,IF(D11=0,0,IF(ABS(D11-SUM($G11:$K11))&lt;Check_Limit,0,1))),1)</f>
        <v>0</v>
      </c>
      <c r="F11" s="2"/>
      <c r="G11" s="8" cm="1">
        <f t="array" aca="1" ref="G11" ca="1">SUM(INDIRECT("'"&amp;TOTALDemandSheets&amp;"'!"&amp;ADDRESS(ROW(),COLUMN())))</f>
        <v>131.57837536680984</v>
      </c>
      <c r="H11" s="8" cm="1">
        <f t="array" aca="1" ref="H11" ca="1">SUM(INDIRECT("'"&amp;TOTALDemandSheets&amp;"'!"&amp;ADDRESS(ROW(),COLUMN())))</f>
        <v>87.533207897334862</v>
      </c>
      <c r="I11" s="8" cm="1">
        <f t="array" aca="1" ref="I11" ca="1">SUM(INDIRECT("'"&amp;TOTALDemandSheets&amp;"'!"&amp;ADDRESS(ROW(),COLUMN())))</f>
        <v>0.11187029652003729</v>
      </c>
      <c r="J11" s="8" cm="1">
        <f t="array" aca="1" ref="J11" ca="1">SUM(INDIRECT("'"&amp;TOTALDemandSheets&amp;"'!"&amp;ADDRESS(ROW(),COLUMN())))</f>
        <v>0.10740679319512823</v>
      </c>
      <c r="K11" s="8" cm="1">
        <f t="array" aca="1" ref="K11" ca="1">SUM(INDIRECT("'"&amp;TOTALDemandSheets&amp;"'!"&amp;ADDRESS(ROW(),COLUMN())))</f>
        <v>34.581515272271311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 cm="1">
        <f t="array" aca="1" ref="D12" ca="1">SUM(INDIRECT("'"&amp;TOTALDemandSheets&amp;"'!"&amp;ADDRESS(ROW(),COLUMN())))</f>
        <v>33011.838760503735</v>
      </c>
      <c r="E12" s="8">
        <f t="shared" ca="1" si="0"/>
        <v>0</v>
      </c>
      <c r="F12" s="2"/>
      <c r="G12" s="8" cm="1">
        <f t="array" aca="1" ref="G12" ca="1">SUM(INDIRECT("'"&amp;TOTALDemandSheets&amp;"'!"&amp;ADDRESS(ROW(),COLUMN())))</f>
        <v>17106.862559444067</v>
      </c>
      <c r="H12" s="8" cm="1">
        <f t="array" aca="1" ref="H12" ca="1">SUM(INDIRECT("'"&amp;TOTALDemandSheets&amp;"'!"&amp;ADDRESS(ROW(),COLUMN())))</f>
        <v>11380.430505487682</v>
      </c>
      <c r="I12" s="8" cm="1">
        <f t="array" aca="1" ref="I12" ca="1">SUM(INDIRECT("'"&amp;TOTALDemandSheets&amp;"'!"&amp;ADDRESS(ROW(),COLUMN())))</f>
        <v>14.544561609895576</v>
      </c>
      <c r="J12" s="8" cm="1">
        <f t="array" aca="1" ref="J12" ca="1">SUM(INDIRECT("'"&amp;TOTALDemandSheets&amp;"'!"&amp;ADDRESS(ROW(),COLUMN())))</f>
        <v>13.964249399017637</v>
      </c>
      <c r="K12" s="8" cm="1">
        <f t="array" aca="1" ref="K12" ca="1">SUM(INDIRECT("'"&amp;TOTALDemandSheets&amp;"'!"&amp;ADDRESS(ROW(),COLUMN())))</f>
        <v>4496.0368845630665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 cm="1">
        <f t="array" aca="1" ref="D13" ca="1">SUM(INDIRECT("'"&amp;TOTALDemandSheets&amp;"'!"&amp;ADDRESS(ROW(),COLUMN())))</f>
        <v>8770714.4794004429</v>
      </c>
      <c r="E13" s="8">
        <f t="shared" ca="1" si="0"/>
        <v>0</v>
      </c>
      <c r="F13" s="2"/>
      <c r="G13" s="8" cm="1">
        <f t="array" aca="1" ref="G13" ca="1">SUM(INDIRECT("'"&amp;TOTALDemandSheets&amp;"'!"&amp;ADDRESS(ROW(),COLUMN())))</f>
        <v>4545018.1747143595</v>
      </c>
      <c r="H13" s="8" cm="1">
        <f t="array" aca="1" ref="H13" ca="1">SUM(INDIRECT("'"&amp;TOTALDemandSheets&amp;"'!"&amp;ADDRESS(ROW(),COLUMN())))</f>
        <v>3023597.3021809412</v>
      </c>
      <c r="I13" s="8" cm="1">
        <f t="array" aca="1" ref="I13" ca="1">SUM(INDIRECT("'"&amp;TOTALDemandSheets&amp;"'!"&amp;ADDRESS(ROW(),COLUMN())))</f>
        <v>3864.2560335374783</v>
      </c>
      <c r="J13" s="8" cm="1">
        <f t="array" aca="1" ref="J13" ca="1">SUM(INDIRECT("'"&amp;TOTALDemandSheets&amp;"'!"&amp;ADDRESS(ROW(),COLUMN())))</f>
        <v>3710.0764149029192</v>
      </c>
      <c r="K13" s="8" cm="1">
        <f t="array" aca="1" ref="K13" ca="1">SUM(INDIRECT("'"&amp;TOTALDemandSheets&amp;"'!"&amp;ADDRESS(ROW(),COLUMN())))</f>
        <v>1194524.6700567012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 cm="1">
        <f t="array" aca="1" ref="D14" ca="1">SUM(INDIRECT("'"&amp;TOTALDemandSheets&amp;"'!"&amp;ADDRESS(ROW(),COLUMN())))</f>
        <v>4955819.2531589661</v>
      </c>
      <c r="E14" s="8">
        <f t="shared" ca="1" si="0"/>
        <v>0</v>
      </c>
      <c r="F14" s="2"/>
      <c r="G14" s="8" cm="1">
        <f t="array" aca="1" ref="G14" ca="1">SUM(INDIRECT("'"&amp;TOTALDemandSheets&amp;"'!"&amp;ADDRESS(ROW(),COLUMN())))</f>
        <v>2568124.7096925881</v>
      </c>
      <c r="H14" s="8" cm="1">
        <f t="array" aca="1" ref="H14" ca="1">SUM(INDIRECT("'"&amp;TOTALDemandSheets&amp;"'!"&amp;ADDRESS(ROW(),COLUMN())))</f>
        <v>1708458.5023422327</v>
      </c>
      <c r="I14" s="8" cm="1">
        <f t="array" aca="1" ref="I14" ca="1">SUM(INDIRECT("'"&amp;TOTALDemandSheets&amp;"'!"&amp;ADDRESS(ROW(),COLUMN())))</f>
        <v>2183.4657250693954</v>
      </c>
      <c r="J14" s="8" cm="1">
        <f t="array" aca="1" ref="J14" ca="1">SUM(INDIRECT("'"&amp;TOTALDemandSheets&amp;"'!"&amp;ADDRESS(ROW(),COLUMN())))</f>
        <v>2096.3478141775922</v>
      </c>
      <c r="K14" s="8" cm="1">
        <f t="array" aca="1" ref="K14" ca="1">SUM(INDIRECT("'"&amp;TOTALDemandSheets&amp;"'!"&amp;ADDRESS(ROW(),COLUMN())))</f>
        <v>674956.22758489754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 cm="1">
        <f t="array" aca="1" ref="D15" ca="1">SUM(INDIRECT("'"&amp;TOTALDemandSheets&amp;"'!"&amp;ADDRESS(ROW(),COLUMN())))</f>
        <v>13759799.483695539</v>
      </c>
      <c r="E15" s="8">
        <f t="shared" ca="1" si="0"/>
        <v>0</v>
      </c>
      <c r="G15" s="77" cm="1">
        <f t="array" aca="1" ref="G15" ca="1">SUM(INDIRECT("'"&amp;TOTALDemandSheets&amp;"'!"&amp;ADDRESS(ROW(),COLUMN())))</f>
        <v>7130381.3253417583</v>
      </c>
      <c r="H15" s="77" cm="1">
        <f t="array" aca="1" ref="H15" ca="1">SUM(INDIRECT("'"&amp;TOTALDemandSheets&amp;"'!"&amp;ADDRESS(ROW(),COLUMN())))</f>
        <v>4743523.7682365589</v>
      </c>
      <c r="I15" s="77" cm="1">
        <f t="array" aca="1" ref="I15" ca="1">SUM(INDIRECT("'"&amp;TOTALDemandSheets&amp;"'!"&amp;ADDRESS(ROW(),COLUMN())))</f>
        <v>6062.3781905132892</v>
      </c>
      <c r="J15" s="77" cm="1">
        <f t="array" aca="1" ref="J15" ca="1">SUM(INDIRECT("'"&amp;TOTALDemandSheets&amp;"'!"&amp;ADDRESS(ROW(),COLUMN())))</f>
        <v>5820.4958852727241</v>
      </c>
      <c r="K15" s="77" cm="1">
        <f t="array" aca="1" ref="K15" ca="1">SUM(INDIRECT("'"&amp;TOTALDemandSheets&amp;"'!"&amp;ADDRESS(ROW(),COLUMN())))</f>
        <v>1874011.5160414341</v>
      </c>
    </row>
    <row r="16" spans="1:11" outlineLevel="1">
      <c r="D16" s="8"/>
      <c r="E16" s="8">
        <f t="shared" si="0"/>
        <v>0</v>
      </c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>
        <f t="shared" si="0"/>
        <v>0</v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 cm="1">
        <f t="array" aca="1" ref="D18" ca="1">SUM(INDIRECT("'"&amp;TOTALDemandSheets&amp;"'!"&amp;ADDRESS(ROW(),COLUMN())))</f>
        <v>660286.72143265232</v>
      </c>
      <c r="E18" s="8">
        <f t="shared" ca="1" si="0"/>
        <v>0</v>
      </c>
      <c r="F18" s="2"/>
      <c r="G18" s="8" cm="1">
        <f t="array" aca="1" ref="G18" ca="1">SUM(INDIRECT("'"&amp;TOTALDemandSheets&amp;"'!"&amp;ADDRESS(ROW(),COLUMN())))</f>
        <v>342307.93227524648</v>
      </c>
      <c r="H18" s="8" cm="1">
        <f t="array" aca="1" ref="H18" ca="1">SUM(INDIRECT("'"&amp;TOTALDemandSheets&amp;"'!"&amp;ADDRESS(ROW(),COLUMN())))</f>
        <v>227722.15660229314</v>
      </c>
      <c r="I18" s="8" cm="1">
        <f t="array" aca="1" ref="I18" ca="1">SUM(INDIRECT("'"&amp;TOTALDemandSheets&amp;"'!"&amp;ADDRESS(ROW(),COLUMN())))</f>
        <v>291.0363483212015</v>
      </c>
      <c r="J18" s="8" cm="1">
        <f t="array" aca="1" ref="J18" ca="1">SUM(INDIRECT("'"&amp;TOTALDemandSheets&amp;"'!"&amp;ADDRESS(ROW(),COLUMN())))</f>
        <v>0</v>
      </c>
      <c r="K18" s="8" cm="1">
        <f t="array" aca="1" ref="K18" ca="1">SUM(INDIRECT("'"&amp;TOTALDemandSheets&amp;"'!"&amp;ADDRESS(ROW(),COLUMN())))</f>
        <v>89965.59620679151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 cm="1">
        <f t="array" aca="1" ref="D19" ca="1">SUM(INDIRECT("'"&amp;TOTALDemandSheets&amp;"'!"&amp;ADDRESS(ROW(),COLUMN())))</f>
        <v>3043499.5862402581</v>
      </c>
      <c r="E19" s="8">
        <f t="shared" ca="1" si="0"/>
        <v>0</v>
      </c>
      <c r="F19" s="2"/>
      <c r="G19" s="8" cm="1">
        <f t="array" aca="1" ref="G19" ca="1">SUM(INDIRECT("'"&amp;TOTALDemandSheets&amp;"'!"&amp;ADDRESS(ROW(),COLUMN())))</f>
        <v>1577820.689754297</v>
      </c>
      <c r="H19" s="8" cm="1">
        <f t="array" aca="1" ref="H19" ca="1">SUM(INDIRECT("'"&amp;TOTALDemandSheets&amp;"'!"&amp;ADDRESS(ROW(),COLUMN())))</f>
        <v>1049653.5321701304</v>
      </c>
      <c r="I19" s="8" cm="1">
        <f t="array" aca="1" ref="I19" ca="1">SUM(INDIRECT("'"&amp;TOTALDemandSheets&amp;"'!"&amp;ADDRESS(ROW(),COLUMN())))</f>
        <v>1341.4914717269514</v>
      </c>
      <c r="J19" s="8" cm="1">
        <f t="array" aca="1" ref="J19" ca="1">SUM(INDIRECT("'"&amp;TOTALDemandSheets&amp;"'!"&amp;ADDRESS(ROW(),COLUMN())))</f>
        <v>0</v>
      </c>
      <c r="K19" s="8" cm="1">
        <f t="array" aca="1" ref="K19" ca="1">SUM(INDIRECT("'"&amp;TOTALDemandSheets&amp;"'!"&amp;ADDRESS(ROW(),COLUMN())))</f>
        <v>414683.87284410367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 cm="1">
        <f t="array" aca="1" ref="D20" ca="1">SUM(INDIRECT("'"&amp;TOTALDemandSheets&amp;"'!"&amp;ADDRESS(ROW(),COLUMN())))</f>
        <v>2054264.8568182653</v>
      </c>
      <c r="E20" s="8">
        <f t="shared" ca="1" si="0"/>
        <v>0</v>
      </c>
      <c r="F20" s="2"/>
      <c r="G20" s="8" cm="1">
        <f t="array" aca="1" ref="G20" ca="1">SUM(INDIRECT("'"&amp;TOTALDemandSheets&amp;"'!"&amp;ADDRESS(ROW(),COLUMN())))</f>
        <v>1064978.4898860632</v>
      </c>
      <c r="H20" s="8" cm="1">
        <f t="array" aca="1" ref="H20" ca="1">SUM(INDIRECT("'"&amp;TOTALDemandSheets&amp;"'!"&amp;ADDRESS(ROW(),COLUMN())))</f>
        <v>708482.55499057611</v>
      </c>
      <c r="I20" s="8" cm="1">
        <f t="array" aca="1" ref="I20" ca="1">SUM(INDIRECT("'"&amp;TOTALDemandSheets&amp;"'!"&amp;ADDRESS(ROW(),COLUMN())))</f>
        <v>905.4638280711581</v>
      </c>
      <c r="J20" s="8" cm="1">
        <f t="array" aca="1" ref="J20" ca="1">SUM(INDIRECT("'"&amp;TOTALDemandSheets&amp;"'!"&amp;ADDRESS(ROW(),COLUMN())))</f>
        <v>0</v>
      </c>
      <c r="K20" s="8" cm="1">
        <f t="array" aca="1" ref="K20" ca="1">SUM(INDIRECT("'"&amp;TOTALDemandSheets&amp;"'!"&amp;ADDRESS(ROW(),COLUMN())))</f>
        <v>279898.348113555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 cm="1">
        <f t="array" aca="1" ref="D21" ca="1">SUM(INDIRECT("'"&amp;TOTALDemandSheets&amp;"'!"&amp;ADDRESS(ROW(),COLUMN())))</f>
        <v>2776195.4928980288</v>
      </c>
      <c r="E21" s="8">
        <f t="shared" ca="1" si="0"/>
        <v>0</v>
      </c>
      <c r="F21" s="2"/>
      <c r="G21" s="8" cm="1">
        <f t="array" aca="1" ref="G21" ca="1">SUM(INDIRECT("'"&amp;TOTALDemandSheets&amp;"'!"&amp;ADDRESS(ROW(),COLUMN())))</f>
        <v>1439244.0555276452</v>
      </c>
      <c r="H21" s="8" cm="1">
        <f t="array" aca="1" ref="H21" ca="1">SUM(INDIRECT("'"&amp;TOTALDemandSheets&amp;"'!"&amp;ADDRESS(ROW(),COLUMN())))</f>
        <v>957464.69567128539</v>
      </c>
      <c r="I21" s="8" cm="1">
        <f t="array" aca="1" ref="I21" ca="1">SUM(INDIRECT("'"&amp;TOTALDemandSheets&amp;"'!"&amp;ADDRESS(ROW(),COLUMN())))</f>
        <v>1223.671129908118</v>
      </c>
      <c r="J21" s="8" cm="1">
        <f t="array" aca="1" ref="J21" ca="1">SUM(INDIRECT("'"&amp;TOTALDemandSheets&amp;"'!"&amp;ADDRESS(ROW(),COLUMN())))</f>
        <v>0</v>
      </c>
      <c r="K21" s="8" cm="1">
        <f t="array" aca="1" ref="K21" ca="1">SUM(INDIRECT("'"&amp;TOTALDemandSheets&amp;"'!"&amp;ADDRESS(ROW(),COLUMN())))</f>
        <v>378263.0705691902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 cm="1">
        <f t="array" aca="1" ref="D22" ca="1">SUM(INDIRECT("'"&amp;TOTALDemandSheets&amp;"'!"&amp;ADDRESS(ROW(),COLUMN())))</f>
        <v>35254.93048636771</v>
      </c>
      <c r="E22" s="8">
        <f t="shared" ca="1" si="0"/>
        <v>0</v>
      </c>
      <c r="F22" s="2"/>
      <c r="G22" s="8" cm="1">
        <f t="array" aca="1" ref="G22" ca="1">SUM(INDIRECT("'"&amp;TOTALDemandSheets&amp;"'!"&amp;ADDRESS(ROW(),COLUMN())))</f>
        <v>0</v>
      </c>
      <c r="H22" s="8" cm="1">
        <f t="array" aca="1" ref="H22" ca="1">SUM(INDIRECT("'"&amp;TOTALDemandSheets&amp;"'!"&amp;ADDRESS(ROW(),COLUMN())))</f>
        <v>0</v>
      </c>
      <c r="I22" s="8" cm="1">
        <f t="array" aca="1" ref="I22" ca="1">SUM(INDIRECT("'"&amp;TOTALDemandSheets&amp;"'!"&amp;ADDRESS(ROW(),COLUMN())))</f>
        <v>0</v>
      </c>
      <c r="J22" s="8" cm="1">
        <f t="array" aca="1" ref="J22" ca="1">SUM(INDIRECT("'"&amp;TOTALDemandSheets&amp;"'!"&amp;ADDRESS(ROW(),COLUMN())))</f>
        <v>35254.93048636771</v>
      </c>
      <c r="K22" s="8" cm="1">
        <f t="array" aca="1" ref="K22" ca="1">SUM(INDIRECT("'"&amp;TOTALDemandSheets&amp;"'!"&amp;ADDRESS(ROW(),COLUMN())))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 cm="1">
        <f t="array" aca="1" ref="D23" ca="1">SUM(INDIRECT("'"&amp;TOTALDemandSheets&amp;"'!"&amp;ADDRESS(ROW(),COLUMN())))</f>
        <v>0</v>
      </c>
      <c r="E23" s="8">
        <f t="shared" ca="1" si="0"/>
        <v>0</v>
      </c>
      <c r="F23" s="2"/>
      <c r="G23" s="8" cm="1">
        <f t="array" aca="1" ref="G23" ca="1">SUM(INDIRECT("'"&amp;TOTALDemandSheets&amp;"'!"&amp;ADDRESS(ROW(),COLUMN())))</f>
        <v>0</v>
      </c>
      <c r="H23" s="8" cm="1">
        <f t="array" aca="1" ref="H23" ca="1">SUM(INDIRECT("'"&amp;TOTALDemandSheets&amp;"'!"&amp;ADDRESS(ROW(),COLUMN())))</f>
        <v>0</v>
      </c>
      <c r="I23" s="8" cm="1">
        <f t="array" aca="1" ref="I23" ca="1">SUM(INDIRECT("'"&amp;TOTALDemandSheets&amp;"'!"&amp;ADDRESS(ROW(),COLUMN())))</f>
        <v>0</v>
      </c>
      <c r="J23" s="8" cm="1">
        <f t="array" aca="1" ref="J23" ca="1">SUM(INDIRECT("'"&amp;TOTALDemandSheets&amp;"'!"&amp;ADDRESS(ROW(),COLUMN())))</f>
        <v>0</v>
      </c>
      <c r="K23" s="8" cm="1">
        <f t="array" aca="1" ref="K23" ca="1">SUM(INDIRECT("'"&amp;TOTALDemandSheets&amp;"'!"&amp;ADDRESS(ROW(),COLUMN())))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 cm="1">
        <f t="array" aca="1" ref="D24" ca="1">SUM(INDIRECT("'"&amp;TOTALDemandSheets&amp;"'!"&amp;ADDRESS(ROW(),COLUMN())))</f>
        <v>4611546.8568477239</v>
      </c>
      <c r="E24" s="8">
        <f t="shared" ca="1" si="0"/>
        <v>0</v>
      </c>
      <c r="F24" s="2"/>
      <c r="G24" s="8" cm="1">
        <f t="array" aca="1" ref="G24" ca="1">SUM(INDIRECT("'"&amp;TOTALDemandSheets&amp;"'!"&amp;ADDRESS(ROW(),COLUMN())))</f>
        <v>2389721.4220286142</v>
      </c>
      <c r="H24" s="8" cm="1">
        <f t="array" aca="1" ref="H24" ca="1">SUM(INDIRECT("'"&amp;TOTALDemandSheets&amp;"'!"&amp;ADDRESS(ROW(),COLUMN())))</f>
        <v>1589774.7746770727</v>
      </c>
      <c r="I24" s="8" cm="1">
        <f t="array" aca="1" ref="I24" ca="1">SUM(INDIRECT("'"&amp;TOTALDemandSheets&amp;"'!"&amp;ADDRESS(ROW(),COLUMN())))</f>
        <v>2031.784047624451</v>
      </c>
      <c r="J24" s="8" cm="1">
        <f t="array" aca="1" ref="J24" ca="1">SUM(INDIRECT("'"&amp;TOTALDemandSheets&amp;"'!"&amp;ADDRESS(ROW(),COLUMN())))</f>
        <v>1950.7180709159279</v>
      </c>
      <c r="K24" s="8" cm="1">
        <f t="array" aca="1" ref="K24" ca="1">SUM(INDIRECT("'"&amp;TOTALDemandSheets&amp;"'!"&amp;ADDRESS(ROW(),COLUMN())))</f>
        <v>628068.15802349639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 cm="1">
        <f t="array" aca="1" ref="D25" ca="1">SUM(INDIRECT("'"&amp;TOTALDemandSheets&amp;"'!"&amp;ADDRESS(ROW(),COLUMN())))</f>
        <v>344714.69543758221</v>
      </c>
      <c r="E25" s="8">
        <f t="shared" ca="1" si="0"/>
        <v>0</v>
      </c>
      <c r="F25" s="2"/>
      <c r="G25" s="8" cm="1">
        <f t="array" aca="1" ref="G25" ca="1">SUM(INDIRECT("'"&amp;TOTALDemandSheets&amp;"'!"&amp;ADDRESS(ROW(),COLUMN())))</f>
        <v>178632.48878237756</v>
      </c>
      <c r="H25" s="8" cm="1">
        <f t="array" aca="1" ref="H25" ca="1">SUM(INDIRECT("'"&amp;TOTALDemandSheets&amp;"'!"&amp;ADDRESS(ROW(),COLUMN())))</f>
        <v>118836.20491753226</v>
      </c>
      <c r="I25" s="8" cm="1">
        <f t="array" aca="1" ref="I25" ca="1">SUM(INDIRECT("'"&amp;TOTALDemandSheets&amp;"'!"&amp;ADDRESS(ROW(),COLUMN())))</f>
        <v>151.87654834988655</v>
      </c>
      <c r="J25" s="8" cm="1">
        <f t="array" aca="1" ref="J25" ca="1">SUM(INDIRECT("'"&amp;TOTALDemandSheets&amp;"'!"&amp;ADDRESS(ROW(),COLUMN())))</f>
        <v>145.81683902915537</v>
      </c>
      <c r="K25" s="8" cm="1">
        <f t="array" aca="1" ref="K25" ca="1">SUM(INDIRECT("'"&amp;TOTALDemandSheets&amp;"'!"&amp;ADDRESS(ROW(),COLUMN())))</f>
        <v>46948.3083502933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 cm="1">
        <f t="array" aca="1" ref="D26" ca="1">SUM(INDIRECT("'"&amp;TOTALDemandSheets&amp;"'!"&amp;ADDRESS(ROW(),COLUMN())))</f>
        <v>100800.31362194763</v>
      </c>
      <c r="E26" s="8">
        <f t="shared" ca="1" si="0"/>
        <v>0</v>
      </c>
      <c r="F26" s="2"/>
      <c r="G26" s="8" cm="1">
        <f t="array" aca="1" ref="G26" ca="1">SUM(INDIRECT("'"&amp;TOTALDemandSheets&amp;"'!"&amp;ADDRESS(ROW(),COLUMN())))</f>
        <v>52257.217673193292</v>
      </c>
      <c r="H26" s="8" cm="1">
        <f t="array" aca="1" ref="H26" ca="1">SUM(INDIRECT("'"&amp;TOTALDemandSheets&amp;"'!"&amp;ADDRESS(ROW(),COLUMN())))</f>
        <v>34764.389558481707</v>
      </c>
      <c r="I26" s="8" cm="1">
        <f t="array" aca="1" ref="I26" ca="1">SUM(INDIRECT("'"&amp;TOTALDemandSheets&amp;"'!"&amp;ADDRESS(ROW(),COLUMN())))</f>
        <v>44.430024463479633</v>
      </c>
      <c r="J26" s="8" cm="1">
        <f t="array" aca="1" ref="J26" ca="1">SUM(INDIRECT("'"&amp;TOTALDemandSheets&amp;"'!"&amp;ADDRESS(ROW(),COLUMN())))</f>
        <v>0</v>
      </c>
      <c r="K26" s="8" cm="1">
        <f t="array" aca="1" ref="K26" ca="1">SUM(INDIRECT("'"&amp;TOTALDemandSheets&amp;"'!"&amp;ADDRESS(ROW(),COLUMN())))</f>
        <v>13734.276365809148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 cm="1">
        <f t="array" aca="1" ref="D27" ca="1">SUM(INDIRECT("'"&amp;TOTALDemandSheets&amp;"'!"&amp;ADDRESS(ROW(),COLUMN())))</f>
        <v>384052323.42863196</v>
      </c>
      <c r="E27" s="8">
        <f t="shared" ca="1" si="0"/>
        <v>0</v>
      </c>
      <c r="F27" s="2"/>
      <c r="G27" s="8" cm="1">
        <f t="array" aca="1" ref="G27" ca="1">SUM(INDIRECT("'"&amp;TOTALDemandSheets&amp;"'!"&amp;ADDRESS(ROW(),COLUMN())))</f>
        <v>199101621.23677999</v>
      </c>
      <c r="H27" s="8" cm="1">
        <f t="array" aca="1" ref="H27" ca="1">SUM(INDIRECT("'"&amp;TOTALDemandSheets&amp;"'!"&amp;ADDRESS(ROW(),COLUMN())))</f>
        <v>132453403.19661401</v>
      </c>
      <c r="I27" s="8" cm="1">
        <f t="array" aca="1" ref="I27" ca="1">SUM(INDIRECT("'"&amp;TOTALDemandSheets&amp;"'!"&amp;ADDRESS(ROW(),COLUMN())))</f>
        <v>169279.77217597683</v>
      </c>
      <c r="J27" s="8" cm="1">
        <f t="array" aca="1" ref="J27" ca="1">SUM(INDIRECT("'"&amp;TOTALDemandSheets&amp;"'!"&amp;ADDRESS(ROW(),COLUMN())))</f>
        <v>0</v>
      </c>
      <c r="K27" s="8" cm="1">
        <f t="array" aca="1" ref="K27" ca="1">SUM(INDIRECT("'"&amp;TOTALDemandSheets&amp;"'!"&amp;ADDRESS(ROW(),COLUMN())))</f>
        <v>52328019.223061971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 cm="1">
        <f t="array" aca="1" ref="D28" ca="1">SUM(INDIRECT("'"&amp;TOTALDemandSheets&amp;"'!"&amp;ADDRESS(ROW(),COLUMN())))</f>
        <v>0</v>
      </c>
      <c r="E28" s="8">
        <f t="shared" ca="1" si="0"/>
        <v>0</v>
      </c>
      <c r="F28" s="2"/>
      <c r="G28" s="8" cm="1">
        <f t="array" aca="1" ref="G28" ca="1">SUM(INDIRECT("'"&amp;TOTALDemandSheets&amp;"'!"&amp;ADDRESS(ROW(),COLUMN())))</f>
        <v>0</v>
      </c>
      <c r="H28" s="8" cm="1">
        <f t="array" aca="1" ref="H28" ca="1">SUM(INDIRECT("'"&amp;TOTALDemandSheets&amp;"'!"&amp;ADDRESS(ROW(),COLUMN())))</f>
        <v>0</v>
      </c>
      <c r="I28" s="8" cm="1">
        <f t="array" aca="1" ref="I28" ca="1">SUM(INDIRECT("'"&amp;TOTALDemandSheets&amp;"'!"&amp;ADDRESS(ROW(),COLUMN())))</f>
        <v>0</v>
      </c>
      <c r="J28" s="8" cm="1">
        <f t="array" aca="1" ref="J28" ca="1">SUM(INDIRECT("'"&amp;TOTALDemandSheets&amp;"'!"&amp;ADDRESS(ROW(),COLUMN())))</f>
        <v>0</v>
      </c>
      <c r="K28" s="8" cm="1">
        <f t="array" aca="1" ref="K28" ca="1">SUM(INDIRECT("'"&amp;TOTALDemandSheets&amp;"'!"&amp;ADDRESS(ROW(),COLUMN())))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 cm="1">
        <f t="array" aca="1" ref="D29" ca="1">SUM(INDIRECT("'"&amp;TOTALDemandSheets&amp;"'!"&amp;ADDRESS(ROW(),COLUMN())))</f>
        <v>25349685.600477032</v>
      </c>
      <c r="E29" s="8">
        <f t="shared" ca="1" si="0"/>
        <v>0</v>
      </c>
      <c r="F29" s="2"/>
      <c r="G29" s="8" cm="1">
        <f t="array" aca="1" ref="G29" ca="1">SUM(INDIRECT("'"&amp;TOTALDemandSheets&amp;"'!"&amp;ADDRESS(ROW(),COLUMN())))</f>
        <v>13141864.253909515</v>
      </c>
      <c r="H29" s="8" cm="1">
        <f t="array" aca="1" ref="H29" ca="1">SUM(INDIRECT("'"&amp;TOTALDemandSheets&amp;"'!"&amp;ADDRESS(ROW(),COLUMN())))</f>
        <v>8742694.4791582115</v>
      </c>
      <c r="I29" s="8" cm="1">
        <f t="array" aca="1" ref="I29" ca="1">SUM(INDIRECT("'"&amp;TOTALDemandSheets&amp;"'!"&amp;ADDRESS(ROW(),COLUMN())))</f>
        <v>11173.448880276908</v>
      </c>
      <c r="J29" s="8" cm="1">
        <f t="array" aca="1" ref="J29" ca="1">SUM(INDIRECT("'"&amp;TOTALDemandSheets&amp;"'!"&amp;ADDRESS(ROW(),COLUMN())))</f>
        <v>0</v>
      </c>
      <c r="K29" s="8" cm="1">
        <f t="array" aca="1" ref="K29" ca="1">SUM(INDIRECT("'"&amp;TOTALDemandSheets&amp;"'!"&amp;ADDRESS(ROW(),COLUMN())))</f>
        <v>3453953.4185290285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 cm="1">
        <f t="array" aca="1" ref="D30" ca="1">SUM(INDIRECT("'"&amp;TOTALDemandSheets&amp;"'!"&amp;ADDRESS(ROW(),COLUMN())))</f>
        <v>141903.80432252353</v>
      </c>
      <c r="E30" s="8">
        <f t="shared" ca="1" si="0"/>
        <v>0</v>
      </c>
      <c r="F30" s="2"/>
      <c r="G30" s="8" cm="1">
        <f t="array" aca="1" ref="G30" ca="1">SUM(INDIRECT("'"&amp;TOTALDemandSheets&amp;"'!"&amp;ADDRESS(ROW(),COLUMN())))</f>
        <v>0</v>
      </c>
      <c r="H30" s="8" cm="1">
        <f t="array" aca="1" ref="H30" ca="1">SUM(INDIRECT("'"&amp;TOTALDemandSheets&amp;"'!"&amp;ADDRESS(ROW(),COLUMN())))</f>
        <v>0</v>
      </c>
      <c r="I30" s="8" cm="1">
        <f t="array" aca="1" ref="I30" ca="1">SUM(INDIRECT("'"&amp;TOTALDemandSheets&amp;"'!"&amp;ADDRESS(ROW(),COLUMN())))</f>
        <v>0</v>
      </c>
      <c r="J30" s="8" cm="1">
        <f t="array" aca="1" ref="J30" ca="1">SUM(INDIRECT("'"&amp;TOTALDemandSheets&amp;"'!"&amp;ADDRESS(ROW(),COLUMN())))</f>
        <v>141903.80432252353</v>
      </c>
      <c r="K30" s="8" cm="1">
        <f t="array" aca="1" ref="K30" ca="1">SUM(INDIRECT("'"&amp;TOTALDemandSheets&amp;"'!"&amp;ADDRESS(ROW(),COLUMN())))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 cm="1">
        <f t="array" aca="1" ref="D31" ca="1">SUM(INDIRECT("'"&amp;TOTALDemandSheets&amp;"'!"&amp;ADDRESS(ROW(),COLUMN())))</f>
        <v>-592855.95912104566</v>
      </c>
      <c r="E31" s="8">
        <f t="shared" ca="1" si="0"/>
        <v>0</v>
      </c>
      <c r="F31" s="2"/>
      <c r="G31" s="8" cm="1">
        <f t="array" aca="1" ref="G31" ca="1">SUM(INDIRECT("'"&amp;TOTALDemandSheets&amp;"'!"&amp;ADDRESS(ROW(),COLUMN())))</f>
        <v>-307350.26302430726</v>
      </c>
      <c r="H31" s="8" cm="1">
        <f t="array" aca="1" ref="H31" ca="1">SUM(INDIRECT("'"&amp;TOTALDemandSheets&amp;"'!"&amp;ADDRESS(ROW(),COLUMN())))</f>
        <v>-204466.38283537826</v>
      </c>
      <c r="I31" s="8" cm="1">
        <f t="array" aca="1" ref="I31" ca="1">SUM(INDIRECT("'"&amp;TOTALDemandSheets&amp;"'!"&amp;ADDRESS(ROW(),COLUMN())))</f>
        <v>-261.31471044681848</v>
      </c>
      <c r="J31" s="8" cm="1">
        <f t="array" aca="1" ref="J31" ca="1">SUM(INDIRECT("'"&amp;TOTALDemandSheets&amp;"'!"&amp;ADDRESS(ROW(),COLUMN())))</f>
        <v>0</v>
      </c>
      <c r="K31" s="8" cm="1">
        <f t="array" aca="1" ref="K31" ca="1">SUM(INDIRECT("'"&amp;TOTALDemandSheets&amp;"'!"&amp;ADDRESS(ROW(),COLUMN())))</f>
        <v>-80777.998550913311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 cm="1">
        <f t="array" aca="1" ref="D32" ca="1">SUM(INDIRECT("'"&amp;TOTALDemandSheets&amp;"'!"&amp;ADDRESS(ROW(),COLUMN())))</f>
        <v>1186370.9785301993</v>
      </c>
      <c r="E32" s="8">
        <f t="shared" ca="1" si="0"/>
        <v>0</v>
      </c>
      <c r="F32" s="2"/>
      <c r="G32" s="8" cm="1">
        <f t="array" aca="1" ref="G32" ca="1">SUM(INDIRECT("'"&amp;TOTALDemandSheets&amp;"'!"&amp;ADDRESS(ROW(),COLUMN())))</f>
        <v>615042.19816944329</v>
      </c>
      <c r="H32" s="8" cm="1">
        <f t="array" aca="1" ref="H32" ca="1">SUM(INDIRECT("'"&amp;TOTALDemandSheets&amp;"'!"&amp;ADDRESS(ROW(),COLUMN())))</f>
        <v>409160.06485044205</v>
      </c>
      <c r="I32" s="8" cm="1">
        <f t="array" aca="1" ref="I32" ca="1">SUM(INDIRECT("'"&amp;TOTALDemandSheets&amp;"'!"&amp;ADDRESS(ROW(),COLUMN())))</f>
        <v>522.91991666365379</v>
      </c>
      <c r="J32" s="8" cm="1">
        <f t="array" aca="1" ref="J32" ca="1">SUM(INDIRECT("'"&amp;TOTALDemandSheets&amp;"'!"&amp;ADDRESS(ROW(),COLUMN())))</f>
        <v>0</v>
      </c>
      <c r="K32" s="8" cm="1">
        <f t="array" aca="1" ref="K32" ca="1">SUM(INDIRECT("'"&amp;TOTALDemandSheets&amp;"'!"&amp;ADDRESS(ROW(),COLUMN())))</f>
        <v>161645.79559365028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 cm="1">
        <f t="array" aca="1" ref="D33" ca="1">SUM(INDIRECT("'"&amp;TOTALDemandSheets&amp;"'!"&amp;ADDRESS(ROW(),COLUMN())))</f>
        <v>0</v>
      </c>
      <c r="E33" s="8">
        <f t="shared" ca="1" si="0"/>
        <v>0</v>
      </c>
      <c r="F33" s="2"/>
      <c r="G33" s="8" cm="1">
        <f t="array" aca="1" ref="G33" ca="1">SUM(INDIRECT("'"&amp;TOTALDemandSheets&amp;"'!"&amp;ADDRESS(ROW(),COLUMN())))</f>
        <v>0</v>
      </c>
      <c r="H33" s="8" cm="1">
        <f t="array" aca="1" ref="H33" ca="1">SUM(INDIRECT("'"&amp;TOTALDemandSheets&amp;"'!"&amp;ADDRESS(ROW(),COLUMN())))</f>
        <v>0</v>
      </c>
      <c r="I33" s="8" cm="1">
        <f t="array" aca="1" ref="I33" ca="1">SUM(INDIRECT("'"&amp;TOTALDemandSheets&amp;"'!"&amp;ADDRESS(ROW(),COLUMN())))</f>
        <v>0</v>
      </c>
      <c r="J33" s="8" cm="1">
        <f t="array" aca="1" ref="J33" ca="1">SUM(INDIRECT("'"&amp;TOTALDemandSheets&amp;"'!"&amp;ADDRESS(ROW(),COLUMN())))</f>
        <v>0</v>
      </c>
      <c r="K33" s="8" cm="1">
        <f t="array" aca="1" ref="K33" ca="1">SUM(INDIRECT("'"&amp;TOTALDemandSheets&amp;"'!"&amp;ADDRESS(ROW(),COLUMN())))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 cm="1">
        <f t="array" aca="1" ref="D34" ca="1">SUM(INDIRECT("'"&amp;TOTALDemandSheets&amp;"'!"&amp;ADDRESS(ROW(),COLUMN())))</f>
        <v>0</v>
      </c>
      <c r="E34" s="8">
        <f t="shared" ca="1" si="0"/>
        <v>0</v>
      </c>
      <c r="F34" s="2"/>
      <c r="G34" s="8" cm="1">
        <f t="array" aca="1" ref="G34" ca="1">SUM(INDIRECT("'"&amp;TOTALDemandSheets&amp;"'!"&amp;ADDRESS(ROW(),COLUMN())))</f>
        <v>0</v>
      </c>
      <c r="H34" s="8" cm="1">
        <f t="array" aca="1" ref="H34" ca="1">SUM(INDIRECT("'"&amp;TOTALDemandSheets&amp;"'!"&amp;ADDRESS(ROW(),COLUMN())))</f>
        <v>0</v>
      </c>
      <c r="I34" s="8" cm="1">
        <f t="array" aca="1" ref="I34" ca="1">SUM(INDIRECT("'"&amp;TOTALDemandSheets&amp;"'!"&amp;ADDRESS(ROW(),COLUMN())))</f>
        <v>0</v>
      </c>
      <c r="J34" s="8" cm="1">
        <f t="array" aca="1" ref="J34" ca="1">SUM(INDIRECT("'"&amp;TOTALDemandSheets&amp;"'!"&amp;ADDRESS(ROW(),COLUMN())))</f>
        <v>0</v>
      </c>
      <c r="K34" s="8" cm="1">
        <f t="array" aca="1" ref="K34" ca="1">SUM(INDIRECT("'"&amp;TOTALDemandSheets&amp;"'!"&amp;ADDRESS(ROW(),COLUMN())))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 cm="1">
        <f t="array" aca="1" ref="D35" ca="1">SUM(INDIRECT("'"&amp;TOTALDemandSheets&amp;"'!"&amp;ADDRESS(ROW(),COLUMN())))</f>
        <v>0</v>
      </c>
      <c r="E35" s="8">
        <f t="shared" ca="1" si="0"/>
        <v>0</v>
      </c>
      <c r="F35" s="2"/>
      <c r="G35" s="8" cm="1">
        <f t="array" aca="1" ref="G35" ca="1">SUM(INDIRECT("'"&amp;TOTALDemandSheets&amp;"'!"&amp;ADDRESS(ROW(),COLUMN())))</f>
        <v>0</v>
      </c>
      <c r="H35" s="8" cm="1">
        <f t="array" aca="1" ref="H35" ca="1">SUM(INDIRECT("'"&amp;TOTALDemandSheets&amp;"'!"&amp;ADDRESS(ROW(),COLUMN())))</f>
        <v>0</v>
      </c>
      <c r="I35" s="8" cm="1">
        <f t="array" aca="1" ref="I35" ca="1">SUM(INDIRECT("'"&amp;TOTALDemandSheets&amp;"'!"&amp;ADDRESS(ROW(),COLUMN())))</f>
        <v>0</v>
      </c>
      <c r="J35" s="8" cm="1">
        <f t="array" aca="1" ref="J35" ca="1">SUM(INDIRECT("'"&amp;TOTALDemandSheets&amp;"'!"&amp;ADDRESS(ROW(),COLUMN())))</f>
        <v>0</v>
      </c>
      <c r="K35" s="8" cm="1">
        <f t="array" aca="1" ref="K35" ca="1">SUM(INDIRECT("'"&amp;TOTALDemandSheets&amp;"'!"&amp;ADDRESS(ROW(),COLUMN())))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 cm="1">
        <f t="array" aca="1" ref="D36" ca="1">SUM(INDIRECT("'"&amp;TOTALDemandSheets&amp;"'!"&amp;ADDRESS(ROW(),COLUMN())))</f>
        <v>0</v>
      </c>
      <c r="E36" s="8">
        <f t="shared" ca="1" si="0"/>
        <v>0</v>
      </c>
      <c r="F36" s="2"/>
      <c r="G36" s="8" cm="1">
        <f t="array" aca="1" ref="G36" ca="1">SUM(INDIRECT("'"&amp;TOTALDemandSheets&amp;"'!"&amp;ADDRESS(ROW(),COLUMN())))</f>
        <v>0</v>
      </c>
      <c r="H36" s="8" cm="1">
        <f t="array" aca="1" ref="H36" ca="1">SUM(INDIRECT("'"&amp;TOTALDemandSheets&amp;"'!"&amp;ADDRESS(ROW(),COLUMN())))</f>
        <v>0</v>
      </c>
      <c r="I36" s="8" cm="1">
        <f t="array" aca="1" ref="I36" ca="1">SUM(INDIRECT("'"&amp;TOTALDemandSheets&amp;"'!"&amp;ADDRESS(ROW(),COLUMN())))</f>
        <v>0</v>
      </c>
      <c r="J36" s="8" cm="1">
        <f t="array" aca="1" ref="J36" ca="1">SUM(INDIRECT("'"&amp;TOTALDemandSheets&amp;"'!"&amp;ADDRESS(ROW(),COLUMN())))</f>
        <v>0</v>
      </c>
      <c r="K36" s="8" cm="1">
        <f t="array" aca="1" ref="K36" ca="1">SUM(INDIRECT("'"&amp;TOTALDemandSheets&amp;"'!"&amp;ADDRESS(ROW(),COLUMN())))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 cm="1">
        <f t="array" aca="1" ref="D37" ca="1">SUM(INDIRECT("'"&amp;TOTALDemandSheets&amp;"'!"&amp;ADDRESS(ROW(),COLUMN())))</f>
        <v>0</v>
      </c>
      <c r="E37" s="8">
        <f t="shared" ca="1" si="0"/>
        <v>0</v>
      </c>
      <c r="F37" s="2"/>
      <c r="G37" s="8" cm="1">
        <f t="array" aca="1" ref="G37" ca="1">SUM(INDIRECT("'"&amp;TOTALDemandSheets&amp;"'!"&amp;ADDRESS(ROW(),COLUMN())))</f>
        <v>0</v>
      </c>
      <c r="H37" s="8" cm="1">
        <f t="array" aca="1" ref="H37" ca="1">SUM(INDIRECT("'"&amp;TOTALDemandSheets&amp;"'!"&amp;ADDRESS(ROW(),COLUMN())))</f>
        <v>0</v>
      </c>
      <c r="I37" s="8" cm="1">
        <f t="array" aca="1" ref="I37" ca="1">SUM(INDIRECT("'"&amp;TOTALDemandSheets&amp;"'!"&amp;ADDRESS(ROW(),COLUMN())))</f>
        <v>0</v>
      </c>
      <c r="J37" s="8" cm="1">
        <f t="array" aca="1" ref="J37" ca="1">SUM(INDIRECT("'"&amp;TOTALDemandSheets&amp;"'!"&amp;ADDRESS(ROW(),COLUMN())))</f>
        <v>0</v>
      </c>
      <c r="K37" s="8" cm="1">
        <f t="array" aca="1" ref="K37" ca="1">SUM(INDIRECT("'"&amp;TOTALDemandSheets&amp;"'!"&amp;ADDRESS(ROW(),COLUMN())))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 cm="1">
        <f t="array" aca="1" ref="D38" ca="1">SUM(INDIRECT("'"&amp;TOTALDemandSheets&amp;"'!"&amp;ADDRESS(ROW(),COLUMN())))</f>
        <v>0</v>
      </c>
      <c r="E38" s="8">
        <f t="shared" ca="1" si="0"/>
        <v>0</v>
      </c>
      <c r="F38" s="2"/>
      <c r="G38" s="8" cm="1">
        <f t="array" aca="1" ref="G38" ca="1">SUM(INDIRECT("'"&amp;TOTALDemandSheets&amp;"'!"&amp;ADDRESS(ROW(),COLUMN())))</f>
        <v>0</v>
      </c>
      <c r="H38" s="8" cm="1">
        <f t="array" aca="1" ref="H38" ca="1">SUM(INDIRECT("'"&amp;TOTALDemandSheets&amp;"'!"&amp;ADDRESS(ROW(),COLUMN())))</f>
        <v>0</v>
      </c>
      <c r="I38" s="8" cm="1">
        <f t="array" aca="1" ref="I38" ca="1">SUM(INDIRECT("'"&amp;TOTALDemandSheets&amp;"'!"&amp;ADDRESS(ROW(),COLUMN())))</f>
        <v>0</v>
      </c>
      <c r="J38" s="8" cm="1">
        <f t="array" aca="1" ref="J38" ca="1">SUM(INDIRECT("'"&amp;TOTALDemandSheets&amp;"'!"&amp;ADDRESS(ROW(),COLUMN())))</f>
        <v>0</v>
      </c>
      <c r="K38" s="8" cm="1">
        <f t="array" aca="1" ref="K38" ca="1">SUM(INDIRECT("'"&amp;TOTALDemandSheets&amp;"'!"&amp;ADDRESS(ROW(),COLUMN())))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 cm="1">
        <f t="array" aca="1" ref="D39" ca="1">SUM(INDIRECT("'"&amp;TOTALDemandSheets&amp;"'!"&amp;ADDRESS(ROW(),COLUMN())))</f>
        <v>0</v>
      </c>
      <c r="E39" s="8">
        <f t="shared" ca="1" si="0"/>
        <v>0</v>
      </c>
      <c r="F39" s="2"/>
      <c r="G39" s="8" cm="1">
        <f t="array" aca="1" ref="G39" ca="1">SUM(INDIRECT("'"&amp;TOTALDemandSheets&amp;"'!"&amp;ADDRESS(ROW(),COLUMN())))</f>
        <v>0</v>
      </c>
      <c r="H39" s="8" cm="1">
        <f t="array" aca="1" ref="H39" ca="1">SUM(INDIRECT("'"&amp;TOTALDemandSheets&amp;"'!"&amp;ADDRESS(ROW(),COLUMN())))</f>
        <v>0</v>
      </c>
      <c r="I39" s="8" cm="1">
        <f t="array" aca="1" ref="I39" ca="1">SUM(INDIRECT("'"&amp;TOTALDemandSheets&amp;"'!"&amp;ADDRESS(ROW(),COLUMN())))</f>
        <v>0</v>
      </c>
      <c r="J39" s="8" cm="1">
        <f t="array" aca="1" ref="J39" ca="1">SUM(INDIRECT("'"&amp;TOTALDemandSheets&amp;"'!"&amp;ADDRESS(ROW(),COLUMN())))</f>
        <v>0</v>
      </c>
      <c r="K39" s="8" cm="1">
        <f t="array" aca="1" ref="K39" ca="1">SUM(INDIRECT("'"&amp;TOTALDemandSheets&amp;"'!"&amp;ADDRESS(ROW(),COLUMN())))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 cm="1">
        <f t="array" aca="1" ref="D40" ca="1">SUM(INDIRECT("'"&amp;TOTALDemandSheets&amp;"'!"&amp;ADDRESS(ROW(),COLUMN())))</f>
        <v>0</v>
      </c>
      <c r="E40" s="8">
        <f t="shared" ca="1" si="0"/>
        <v>0</v>
      </c>
      <c r="F40" s="2"/>
      <c r="G40" s="8" cm="1">
        <f t="array" aca="1" ref="G40" ca="1">SUM(INDIRECT("'"&amp;TOTALDemandSheets&amp;"'!"&amp;ADDRESS(ROW(),COLUMN())))</f>
        <v>0</v>
      </c>
      <c r="H40" s="8" cm="1">
        <f t="array" aca="1" ref="H40" ca="1">SUM(INDIRECT("'"&amp;TOTALDemandSheets&amp;"'!"&amp;ADDRESS(ROW(),COLUMN())))</f>
        <v>0</v>
      </c>
      <c r="I40" s="8" cm="1">
        <f t="array" aca="1" ref="I40" ca="1">SUM(INDIRECT("'"&amp;TOTALDemandSheets&amp;"'!"&amp;ADDRESS(ROW(),COLUMN())))</f>
        <v>0</v>
      </c>
      <c r="J40" s="8" cm="1">
        <f t="array" aca="1" ref="J40" ca="1">SUM(INDIRECT("'"&amp;TOTALDemandSheets&amp;"'!"&amp;ADDRESS(ROW(),COLUMN())))</f>
        <v>0</v>
      </c>
      <c r="K40" s="8" cm="1">
        <f t="array" aca="1" ref="K40" ca="1">SUM(INDIRECT("'"&amp;TOTALDemandSheets&amp;"'!"&amp;ADDRESS(ROW(),COLUMN())))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 cm="1">
        <f t="array" aca="1" ref="D41" ca="1">SUM(INDIRECT("'"&amp;TOTALDemandSheets&amp;"'!"&amp;ADDRESS(ROW(),COLUMN())))</f>
        <v>1696721.8897500513</v>
      </c>
      <c r="E41" s="8">
        <f t="shared" ca="1" si="0"/>
        <v>0</v>
      </c>
      <c r="F41" s="2"/>
      <c r="G41" s="8" cm="1">
        <f t="array" aca="1" ref="G41" ca="1">SUM(INDIRECT("'"&amp;TOTALDemandSheets&amp;"'!"&amp;ADDRESS(ROW(),COLUMN())))</f>
        <v>879247.84742016089</v>
      </c>
      <c r="H41" s="8" cm="1">
        <f t="array" aca="1" ref="H41" ca="1">SUM(INDIRECT("'"&amp;TOTALDemandSheets&amp;"'!"&amp;ADDRESS(ROW(),COLUMN())))</f>
        <v>584924.26591343095</v>
      </c>
      <c r="I41" s="8" cm="1">
        <f t="array" aca="1" ref="I41" ca="1">SUM(INDIRECT("'"&amp;TOTALDemandSheets&amp;"'!"&amp;ADDRESS(ROW(),COLUMN())))</f>
        <v>747.55230205030546</v>
      </c>
      <c r="J41" s="8" cm="1">
        <f t="array" aca="1" ref="J41" ca="1">SUM(INDIRECT("'"&amp;TOTALDemandSheets&amp;"'!"&amp;ADDRESS(ROW(),COLUMN())))</f>
        <v>717.72577714119063</v>
      </c>
      <c r="K41" s="8" cm="1">
        <f t="array" aca="1" ref="K41" ca="1">SUM(INDIRECT("'"&amp;TOTALDemandSheets&amp;"'!"&amp;ADDRESS(ROW(),COLUMN())))</f>
        <v>231084.49833726784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 cm="1">
        <f t="array" aca="1" ref="D42" ca="1">SUM(INDIRECT("'"&amp;TOTALDemandSheets&amp;"'!"&amp;ADDRESS(ROW(),COLUMN())))</f>
        <v>425460713.19637364</v>
      </c>
      <c r="E42" s="8">
        <f t="shared" ca="1" si="0"/>
        <v>0</v>
      </c>
      <c r="G42" s="77" cm="1">
        <f t="array" aca="1" ref="G42" ca="1">SUM(INDIRECT("'"&amp;TOTALDemandSheets&amp;"'!"&amp;ADDRESS(ROW(),COLUMN())))</f>
        <v>220475387.56918225</v>
      </c>
      <c r="H42" s="77" cm="1">
        <f t="array" aca="1" ref="H42" ca="1">SUM(INDIRECT("'"&amp;TOTALDemandSheets&amp;"'!"&amp;ADDRESS(ROW(),COLUMN())))</f>
        <v>146672413.93228811</v>
      </c>
      <c r="I42" s="77" cm="1">
        <f t="array" aca="1" ref="I42" ca="1">SUM(INDIRECT("'"&amp;TOTALDemandSheets&amp;"'!"&amp;ADDRESS(ROW(),COLUMN())))</f>
        <v>187452.13196298617</v>
      </c>
      <c r="J42" s="77" cm="1">
        <f t="array" aca="1" ref="J42" ca="1">SUM(INDIRECT("'"&amp;TOTALDemandSheets&amp;"'!"&amp;ADDRESS(ROW(),COLUMN())))</f>
        <v>179972.99549597752</v>
      </c>
      <c r="K42" s="77" cm="1">
        <f t="array" aca="1" ref="K42" ca="1">SUM(INDIRECT("'"&amp;TOTALDemandSheets&amp;"'!"&amp;ADDRESS(ROW(),COLUMN())))</f>
        <v>57945486.567444243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D43" s="8"/>
      <c r="E43" s="8">
        <f t="shared" si="0"/>
        <v>0</v>
      </c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D44" s="8"/>
      <c r="E44" s="8">
        <f t="shared" si="0"/>
        <v>0</v>
      </c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 cm="1">
        <f t="array" aca="1" ref="D45" ca="1">SUM(INDIRECT("'"&amp;TOTALDemandSheets&amp;"'!"&amp;ADDRESS(ROW(),COLUMN())))</f>
        <v>780626.9166276725</v>
      </c>
      <c r="E45" s="8">
        <f t="shared" ca="1" si="0"/>
        <v>0</v>
      </c>
      <c r="F45" s="2"/>
      <c r="G45" s="8" cm="1">
        <f t="array" aca="1" ref="G45" ca="1">SUM(INDIRECT("'"&amp;TOTALDemandSheets&amp;"'!"&amp;ADDRESS(ROW(),COLUMN())))</f>
        <v>404523.88822792203</v>
      </c>
      <c r="H45" s="8" cm="1">
        <f t="array" aca="1" ref="H45" ca="1">SUM(INDIRECT("'"&amp;TOTALDemandSheets&amp;"'!"&amp;ADDRESS(ROW(),COLUMN())))</f>
        <v>269111.64930392365</v>
      </c>
      <c r="I45" s="8" cm="1">
        <f t="array" aca="1" ref="I45" ca="1">SUM(INDIRECT("'"&amp;TOTALDemandSheets&amp;"'!"&amp;ADDRESS(ROW(),COLUMN())))</f>
        <v>343.93347082556602</v>
      </c>
      <c r="J45" s="8" cm="1">
        <f t="array" aca="1" ref="J45" ca="1">SUM(INDIRECT("'"&amp;TOTALDemandSheets&amp;"'!"&amp;ADDRESS(ROW(),COLUMN())))</f>
        <v>330.2108988977937</v>
      </c>
      <c r="K45" s="8" cm="1">
        <f t="array" aca="1" ref="K45" ca="1">SUM(INDIRECT("'"&amp;TOTALDemandSheets&amp;"'!"&amp;ADDRESS(ROW(),COLUMN())))</f>
        <v>106317.23472610339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 cm="1">
        <f t="array" aca="1" ref="D46" ca="1">SUM(INDIRECT("'"&amp;TOTALDemandSheets&amp;"'!"&amp;ADDRESS(ROW(),COLUMN())))</f>
        <v>288110.39732560917</v>
      </c>
      <c r="E46" s="8">
        <f t="shared" ca="1" si="0"/>
        <v>0</v>
      </c>
      <c r="F46" s="2"/>
      <c r="G46" s="8" cm="1">
        <f t="array" aca="1" ref="G46" ca="1">SUM(INDIRECT("'"&amp;TOTALDemandSheets&amp;"'!"&amp;ADDRESS(ROW(),COLUMN())))</f>
        <v>149299.92251424683</v>
      </c>
      <c r="H46" s="8" cm="1">
        <f t="array" aca="1" ref="H46" ca="1">SUM(INDIRECT("'"&amp;TOTALDemandSheets&amp;"'!"&amp;ADDRESS(ROW(),COLUMN())))</f>
        <v>99322.560565617736</v>
      </c>
      <c r="I46" s="8" cm="1">
        <f t="array" aca="1" ref="I46" ca="1">SUM(INDIRECT("'"&amp;TOTALDemandSheets&amp;"'!"&amp;ADDRESS(ROW(),COLUMN())))</f>
        <v>126.93747400000549</v>
      </c>
      <c r="J46" s="8" cm="1">
        <f t="array" aca="1" ref="J46" ca="1">SUM(INDIRECT("'"&amp;TOTALDemandSheets&amp;"'!"&amp;ADDRESS(ROW(),COLUMN())))</f>
        <v>121.87280665863396</v>
      </c>
      <c r="K46" s="8" cm="1">
        <f t="array" aca="1" ref="K46" ca="1">SUM(INDIRECT("'"&amp;TOTALDemandSheets&amp;"'!"&amp;ADDRESS(ROW(),COLUMN())))</f>
        <v>39239.103965085917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 cm="1">
        <f t="array" aca="1" ref="D47" ca="1">SUM(INDIRECT("'"&amp;TOTALDemandSheets&amp;"'!"&amp;ADDRESS(ROW(),COLUMN())))</f>
        <v>23834.440963321373</v>
      </c>
      <c r="E47" s="8">
        <f t="shared" ca="1" si="0"/>
        <v>0</v>
      </c>
      <c r="F47" s="2"/>
      <c r="G47" s="8" cm="1">
        <f t="array" aca="1" ref="G47" ca="1">SUM(INDIRECT("'"&amp;TOTALDemandSheets&amp;"'!"&amp;ADDRESS(ROW(),COLUMN())))</f>
        <v>12351.09951610889</v>
      </c>
      <c r="H47" s="8" cm="1">
        <f t="array" aca="1" ref="H47" ca="1">SUM(INDIRECT("'"&amp;TOTALDemandSheets&amp;"'!"&amp;ADDRESS(ROW(),COLUMN())))</f>
        <v>8216.6340684043971</v>
      </c>
      <c r="I47" s="8" cm="1">
        <f t="array" aca="1" ref="I47" ca="1">SUM(INDIRECT("'"&amp;TOTALDemandSheets&amp;"'!"&amp;ADDRESS(ROW(),COLUMN())))</f>
        <v>10.501126506264226</v>
      </c>
      <c r="J47" s="8" cm="1">
        <f t="array" aca="1" ref="J47" ca="1">SUM(INDIRECT("'"&amp;TOTALDemandSheets&amp;"'!"&amp;ADDRESS(ROW(),COLUMN())))</f>
        <v>10.082142964304939</v>
      </c>
      <c r="K47" s="8" cm="1">
        <f t="array" aca="1" ref="K47" ca="1">SUM(INDIRECT("'"&amp;TOTALDemandSheets&amp;"'!"&amp;ADDRESS(ROW(),COLUMN())))</f>
        <v>3246.1241093375124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 cm="1">
        <f t="array" aca="1" ref="D48" ca="1">SUM(INDIRECT("'"&amp;TOTALDemandSheets&amp;"'!"&amp;ADDRESS(ROW(),COLUMN())))</f>
        <v>11917.220481660686</v>
      </c>
      <c r="E48" s="8">
        <f t="shared" ca="1" si="0"/>
        <v>0</v>
      </c>
      <c r="F48" s="2"/>
      <c r="G48" s="8" cm="1">
        <f t="array" aca="1" ref="G48" ca="1">SUM(INDIRECT("'"&amp;TOTALDemandSheets&amp;"'!"&amp;ADDRESS(ROW(),COLUMN())))</f>
        <v>6175.5497580544452</v>
      </c>
      <c r="H48" s="8" cm="1">
        <f t="array" aca="1" ref="H48" ca="1">SUM(INDIRECT("'"&amp;TOTALDemandSheets&amp;"'!"&amp;ADDRESS(ROW(),COLUMN())))</f>
        <v>4108.3170342021986</v>
      </c>
      <c r="I48" s="8" cm="1">
        <f t="array" aca="1" ref="I48" ca="1">SUM(INDIRECT("'"&amp;TOTALDemandSheets&amp;"'!"&amp;ADDRESS(ROW(),COLUMN())))</f>
        <v>5.2505632531321131</v>
      </c>
      <c r="J48" s="8" cm="1">
        <f t="array" aca="1" ref="J48" ca="1">SUM(INDIRECT("'"&amp;TOTALDemandSheets&amp;"'!"&amp;ADDRESS(ROW(),COLUMN())))</f>
        <v>5.0410714821524696</v>
      </c>
      <c r="K48" s="8" cm="1">
        <f t="array" aca="1" ref="K48" ca="1">SUM(INDIRECT("'"&amp;TOTALDemandSheets&amp;"'!"&amp;ADDRESS(ROW(),COLUMN())))</f>
        <v>1623.0620546687562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 cm="1">
        <f t="array" aca="1" ref="D49" ca="1">SUM(INDIRECT("'"&amp;TOTALDemandSheets&amp;"'!"&amp;ADDRESS(ROW(),COLUMN())))</f>
        <v>3541767.2525686892</v>
      </c>
      <c r="E49" s="8">
        <f t="shared" ca="1" si="0"/>
        <v>0</v>
      </c>
      <c r="F49" s="2"/>
      <c r="G49" s="8" cm="1">
        <f t="array" aca="1" ref="G49" ca="1">SUM(INDIRECT("'"&amp;TOTALDemandSheets&amp;"'!"&amp;ADDRESS(ROW(),COLUMN())))</f>
        <v>1835357.4924073045</v>
      </c>
      <c r="H49" s="8" cm="1">
        <f t="array" aca="1" ref="H49" ca="1">SUM(INDIRECT("'"&amp;TOTALDemandSheets&amp;"'!"&amp;ADDRESS(ROW(),COLUMN())))</f>
        <v>1220981.2478756623</v>
      </c>
      <c r="I49" s="8" cm="1">
        <f t="array" aca="1" ref="I49" ca="1">SUM(INDIRECT("'"&amp;TOTALDemandSheets&amp;"'!"&amp;ADDRESS(ROW(),COLUMN())))</f>
        <v>1560.4538840328999</v>
      </c>
      <c r="J49" s="8" cm="1">
        <f t="array" aca="1" ref="J49" ca="1">SUM(INDIRECT("'"&amp;TOTALDemandSheets&amp;"'!"&amp;ADDRESS(ROW(),COLUMN())))</f>
        <v>1498.1934689235097</v>
      </c>
      <c r="K49" s="8" cm="1">
        <f t="array" aca="1" ref="K49" ca="1">SUM(INDIRECT("'"&amp;TOTALDemandSheets&amp;"'!"&amp;ADDRESS(ROW(),COLUMN())))</f>
        <v>482369.86493276554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 cm="1">
        <f t="array" aca="1" ref="D50" ca="1">SUM(INDIRECT("'"&amp;TOTALDemandSheets&amp;"'!"&amp;ADDRESS(ROW(),COLUMN())))</f>
        <v>28947.603756184195</v>
      </c>
      <c r="E50" s="8">
        <f t="shared" ca="1" si="0"/>
        <v>0</v>
      </c>
      <c r="F50" s="2"/>
      <c r="G50" s="8" cm="1">
        <f t="array" aca="1" ref="G50" ca="1">SUM(INDIRECT("'"&amp;TOTALDemandSheets&amp;"'!"&amp;ADDRESS(ROW(),COLUMN())))</f>
        <v>15000.760256795023</v>
      </c>
      <c r="H50" s="8" cm="1">
        <f t="array" aca="1" ref="H50" ca="1">SUM(INDIRECT("'"&amp;TOTALDemandSheets&amp;"'!"&amp;ADDRESS(ROW(),COLUMN())))</f>
        <v>9979.3348452251284</v>
      </c>
      <c r="I50" s="8" cm="1">
        <f t="array" aca="1" ref="I50" ca="1">SUM(INDIRECT("'"&amp;TOTALDemandSheets&amp;"'!"&amp;ADDRESS(ROW(),COLUMN())))</f>
        <v>12.753915628425935</v>
      </c>
      <c r="J50" s="8" cm="1">
        <f t="array" aca="1" ref="J50" ca="1">SUM(INDIRECT("'"&amp;TOTALDemandSheets&amp;"'!"&amp;ADDRESS(ROW(),COLUMN())))</f>
        <v>12.245048247325427</v>
      </c>
      <c r="K50" s="8" cm="1">
        <f t="array" aca="1" ref="K50" ca="1">SUM(INDIRECT("'"&amp;TOTALDemandSheets&amp;"'!"&amp;ADDRESS(ROW(),COLUMN())))</f>
        <v>3942.5096902882888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 cm="1">
        <f t="array" aca="1" ref="D51" ca="1">SUM(INDIRECT("'"&amp;TOTALDemandSheets&amp;"'!"&amp;ADDRESS(ROW(),COLUMN())))</f>
        <v>90392.708289143833</v>
      </c>
      <c r="E51" s="8">
        <f t="shared" ca="1" si="0"/>
        <v>0</v>
      </c>
      <c r="F51" s="2"/>
      <c r="G51" s="8" cm="1">
        <f t="array" aca="1" ref="G51" ca="1">SUM(INDIRECT("'"&amp;TOTALDemandSheets&amp;"'!"&amp;ADDRESS(ROW(),COLUMN())))</f>
        <v>46841.851140033505</v>
      </c>
      <c r="H51" s="8" cm="1">
        <f t="array" aca="1" ref="H51" ca="1">SUM(INDIRECT("'"&amp;TOTALDemandSheets&amp;"'!"&amp;ADDRESS(ROW(),COLUMN())))</f>
        <v>31161.788422346108</v>
      </c>
      <c r="I51" s="8" cm="1">
        <f t="array" aca="1" ref="I51" ca="1">SUM(INDIRECT("'"&amp;TOTALDemandSheets&amp;"'!"&amp;ADDRESS(ROW(),COLUMN())))</f>
        <v>39.825782633160706</v>
      </c>
      <c r="J51" s="8" cm="1">
        <f t="array" aca="1" ref="J51" ca="1">SUM(INDIRECT("'"&amp;TOTALDemandSheets&amp;"'!"&amp;ADDRESS(ROW(),COLUMN())))</f>
        <v>38.23677716227256</v>
      </c>
      <c r="K51" s="8" cm="1">
        <f t="array" aca="1" ref="K51" ca="1">SUM(INDIRECT("'"&amp;TOTALDemandSheets&amp;"'!"&amp;ADDRESS(ROW(),COLUMN())))</f>
        <v>12311.006166968775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 cm="1">
        <f t="array" aca="1" ref="D52" ca="1">SUM(INDIRECT("'"&amp;TOTALDemandSheets&amp;"'!"&amp;ADDRESS(ROW(),COLUMN())))</f>
        <v>62064.320321892461</v>
      </c>
      <c r="E52" s="8">
        <f t="shared" ca="1" si="0"/>
        <v>0</v>
      </c>
      <c r="F52" s="2"/>
      <c r="G52" s="8" cm="1">
        <f t="array" aca="1" ref="G52" ca="1">SUM(INDIRECT("'"&amp;TOTALDemandSheets&amp;"'!"&amp;ADDRESS(ROW(),COLUMN())))</f>
        <v>32161.970900639546</v>
      </c>
      <c r="H52" s="8" cm="1">
        <f t="array" aca="1" ref="H52" ca="1">SUM(INDIRECT("'"&amp;TOTALDemandSheets&amp;"'!"&amp;ADDRESS(ROW(),COLUMN())))</f>
        <v>21395.920700384708</v>
      </c>
      <c r="I52" s="8" cm="1">
        <f t="array" aca="1" ref="I52" ca="1">SUM(INDIRECT("'"&amp;TOTALDemandSheets&amp;"'!"&amp;ADDRESS(ROW(),COLUMN())))</f>
        <v>27.344684955206795</v>
      </c>
      <c r="J52" s="8" cm="1">
        <f t="array" aca="1" ref="J52" ca="1">SUM(INDIRECT("'"&amp;TOTALDemandSheets&amp;"'!"&amp;ADDRESS(ROW(),COLUMN())))</f>
        <v>26.253661725512437</v>
      </c>
      <c r="K52" s="8" cm="1">
        <f t="array" aca="1" ref="K52" ca="1">SUM(INDIRECT("'"&amp;TOTALDemandSheets&amp;"'!"&amp;ADDRESS(ROW(),COLUMN())))</f>
        <v>8452.8303741874824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 cm="1">
        <f t="array" aca="1" ref="D53" ca="1">SUM(INDIRECT("'"&amp;TOTALDemandSheets&amp;"'!"&amp;ADDRESS(ROW(),COLUMN())))</f>
        <v>4827660.8603341728</v>
      </c>
      <c r="E53" s="8">
        <f t="shared" ca="1" si="0"/>
        <v>0</v>
      </c>
      <c r="G53" s="77" cm="1">
        <f t="array" aca="1" ref="G53" ca="1">SUM(INDIRECT("'"&amp;TOTALDemandSheets&amp;"'!"&amp;ADDRESS(ROW(),COLUMN())))</f>
        <v>2501712.5347211049</v>
      </c>
      <c r="H53" s="77" cm="1">
        <f t="array" aca="1" ref="H53" ca="1">SUM(INDIRECT("'"&amp;TOTALDemandSheets&amp;"'!"&amp;ADDRESS(ROW(),COLUMN())))</f>
        <v>1664277.4528157662</v>
      </c>
      <c r="I53" s="77" cm="1">
        <f t="array" aca="1" ref="I53" ca="1">SUM(INDIRECT("'"&amp;TOTALDemandSheets&amp;"'!"&amp;ADDRESS(ROW(),COLUMN())))</f>
        <v>2127.0009018346614</v>
      </c>
      <c r="J53" s="77" cm="1">
        <f t="array" aca="1" ref="J53" ca="1">SUM(INDIRECT("'"&amp;TOTALDemandSheets&amp;"'!"&amp;ADDRESS(ROW(),COLUMN())))</f>
        <v>2042.1358760615053</v>
      </c>
      <c r="K53" s="77" cm="1">
        <f t="array" aca="1" ref="K53" ca="1">SUM(INDIRECT("'"&amp;TOTALDemandSheets&amp;"'!"&amp;ADDRESS(ROW(),COLUMN())))</f>
        <v>657501.73601940565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D54" s="8"/>
      <c r="E54" s="8">
        <f t="shared" si="0"/>
        <v>0</v>
      </c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 cm="1">
        <f t="array" aca="1" ref="D55" ca="1">SUM(INDIRECT("'"&amp;TOTALDemandSheets&amp;"'!"&amp;ADDRESS(ROW(),COLUMN())))</f>
        <v>444048173.54040331</v>
      </c>
      <c r="E55" s="8">
        <f t="shared" ca="1" si="0"/>
        <v>0</v>
      </c>
      <c r="F55" s="2"/>
      <c r="G55" s="8" cm="1">
        <f t="array" aca="1" ref="G55" ca="1">SUM(INDIRECT("'"&amp;TOTALDemandSheets&amp;"'!"&amp;ADDRESS(ROW(),COLUMN())))</f>
        <v>230107481.42924508</v>
      </c>
      <c r="H55" s="8" cm="1">
        <f t="array" aca="1" ref="H55" ca="1">SUM(INDIRECT("'"&amp;TOTALDemandSheets&amp;"'!"&amp;ADDRESS(ROW(),COLUMN())))</f>
        <v>153080215.1533404</v>
      </c>
      <c r="I55" s="8" cm="1">
        <f t="array" aca="1" ref="I55" ca="1">SUM(INDIRECT("'"&amp;TOTALDemandSheets&amp;"'!"&amp;ADDRESS(ROW(),COLUMN())))</f>
        <v>195641.51105533412</v>
      </c>
      <c r="J55" s="8" cm="1">
        <f t="array" aca="1" ref="J55" ca="1">SUM(INDIRECT("'"&amp;TOTALDemandSheets&amp;"'!"&amp;ADDRESS(ROW(),COLUMN())))</f>
        <v>187835.62725731175</v>
      </c>
      <c r="K55" s="8" cm="1">
        <f t="array" aca="1" ref="K55" ca="1">SUM(INDIRECT("'"&amp;TOTALDemandSheets&amp;"'!"&amp;ADDRESS(ROW(),COLUMN())))</f>
        <v>60476999.819505088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D56" s="77"/>
      <c r="E56" s="8">
        <f t="shared" si="0"/>
        <v>0</v>
      </c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D57" s="8"/>
      <c r="E57" s="8">
        <f t="shared" si="0"/>
        <v>0</v>
      </c>
      <c r="G57" s="8"/>
      <c r="H57" s="8"/>
      <c r="I57" s="8"/>
      <c r="J57" s="8"/>
      <c r="K57" s="8"/>
    </row>
    <row r="58" spans="1:1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D58" s="8"/>
      <c r="E58" s="8">
        <f t="shared" si="0"/>
        <v>0</v>
      </c>
      <c r="G58" s="8"/>
      <c r="H58" s="8"/>
      <c r="I58" s="8"/>
      <c r="J58" s="8"/>
      <c r="K58" s="8"/>
    </row>
    <row r="59" spans="1:1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 cm="1">
        <f t="array" aca="1" ref="D59" ca="1">SUM(INDIRECT("'"&amp;TOTALDemandSheets&amp;"'!"&amp;ADDRESS(ROW(),COLUMN())))</f>
        <v>0</v>
      </c>
      <c r="E59" s="8">
        <f t="shared" ca="1" si="0"/>
        <v>0</v>
      </c>
      <c r="F59" s="2"/>
      <c r="G59" s="8" cm="1">
        <f t="array" aca="1" ref="G59" ca="1">SUM(INDIRECT("'"&amp;TOTALDemandSheets&amp;"'!"&amp;ADDRESS(ROW(),COLUMN())))</f>
        <v>0</v>
      </c>
      <c r="H59" s="8" cm="1">
        <f t="array" aca="1" ref="H59" ca="1">SUM(INDIRECT("'"&amp;TOTALDemandSheets&amp;"'!"&amp;ADDRESS(ROW(),COLUMN())))</f>
        <v>0</v>
      </c>
      <c r="I59" s="8" cm="1">
        <f t="array" aca="1" ref="I59" ca="1">SUM(INDIRECT("'"&amp;TOTALDemandSheets&amp;"'!"&amp;ADDRESS(ROW(),COLUMN())))</f>
        <v>0</v>
      </c>
      <c r="J59" s="8" cm="1">
        <f t="array" aca="1" ref="J59" ca="1">SUM(INDIRECT("'"&amp;TOTALDemandSheets&amp;"'!"&amp;ADDRESS(ROW(),COLUMN())))</f>
        <v>0</v>
      </c>
      <c r="K59" s="8" cm="1">
        <f t="array" aca="1" ref="K59" ca="1">SUM(INDIRECT("'"&amp;TOTALDemandSheets&amp;"'!"&amp;ADDRESS(ROW(),COLUMN())))</f>
        <v>0</v>
      </c>
    </row>
    <row r="60" spans="1:1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 cm="1">
        <f t="array" aca="1" ref="D60" ca="1">SUM(INDIRECT("'"&amp;TOTALDemandSheets&amp;"'!"&amp;ADDRESS(ROW(),COLUMN())))</f>
        <v>-29116.047345678282</v>
      </c>
      <c r="E60" s="8">
        <f t="shared" ca="1" si="0"/>
        <v>0</v>
      </c>
      <c r="F60" s="2"/>
      <c r="G60" s="8" cm="1">
        <f t="array" aca="1" ref="G60" ca="1">SUM(INDIRECT("'"&amp;TOTALDemandSheets&amp;"'!"&amp;ADDRESS(ROW(),COLUMN())))</f>
        <v>-15088.048376532912</v>
      </c>
      <c r="H60" s="8" cm="1">
        <f t="array" aca="1" ref="H60" ca="1">SUM(INDIRECT("'"&amp;TOTALDemandSheets&amp;"'!"&amp;ADDRESS(ROW(),COLUMN())))</f>
        <v>-10037.403727065963</v>
      </c>
      <c r="I60" s="8" cm="1">
        <f t="array" aca="1" ref="I60" ca="1">SUM(INDIRECT("'"&amp;TOTALDemandSheets&amp;"'!"&amp;ADDRESS(ROW(),COLUMN())))</f>
        <v>-12.828129554616556</v>
      </c>
      <c r="J60" s="8" cm="1">
        <f t="array" aca="1" ref="J60" ca="1">SUM(INDIRECT("'"&amp;TOTALDemandSheets&amp;"'!"&amp;ADDRESS(ROW(),COLUMN())))</f>
        <v>-12.316301118467381</v>
      </c>
      <c r="K60" s="8" cm="1">
        <f t="array" aca="1" ref="K60" ca="1">SUM(INDIRECT("'"&amp;TOTALDemandSheets&amp;"'!"&amp;ADDRESS(ROW(),COLUMN())))</f>
        <v>-3965.4508114063196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 cm="1">
        <f t="array" aca="1" ref="D61" ca="1">SUM(INDIRECT("'"&amp;TOTALDemandSheets&amp;"'!"&amp;ADDRESS(ROW(),COLUMN())))</f>
        <v>-3588961.1798104206</v>
      </c>
      <c r="E61" s="8">
        <f t="shared" ca="1" si="0"/>
        <v>0</v>
      </c>
      <c r="F61" s="2"/>
      <c r="G61" s="8" cm="1">
        <f t="array" aca="1" ref="G61" ca="1">SUM(INDIRECT("'"&amp;TOTALDemandSheets&amp;"'!"&amp;ADDRESS(ROW(),COLUMN())))</f>
        <v>-1859813.5680843317</v>
      </c>
      <c r="H61" s="8" cm="1">
        <f t="array" aca="1" ref="H61" ca="1">SUM(INDIRECT("'"&amp;TOTALDemandSheets&amp;"'!"&amp;ADDRESS(ROW(),COLUMN())))</f>
        <v>-1237250.7811528619</v>
      </c>
      <c r="I61" s="8" cm="1">
        <f t="array" aca="1" ref="I61" ca="1">SUM(INDIRECT("'"&amp;TOTALDemandSheets&amp;"'!"&amp;ADDRESS(ROW(),COLUMN())))</f>
        <v>-1581.2468785510223</v>
      </c>
      <c r="J61" s="8" cm="1">
        <f t="array" aca="1" ref="J61" ca="1">SUM(INDIRECT("'"&amp;TOTALDemandSheets&amp;"'!"&amp;ADDRESS(ROW(),COLUMN())))</f>
        <v>-1518.1568455443571</v>
      </c>
      <c r="K61" s="8" cm="1">
        <f t="array" aca="1" ref="K61" ca="1">SUM(INDIRECT("'"&amp;TOTALDemandSheets&amp;"'!"&amp;ADDRESS(ROW(),COLUMN())))</f>
        <v>-488797.42684913101</v>
      </c>
    </row>
    <row r="62" spans="1:1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 cm="1">
        <f t="array" aca="1" ref="D62" ca="1">SUM(INDIRECT("'"&amp;TOTALDemandSheets&amp;"'!"&amp;ADDRESS(ROW(),COLUMN())))</f>
        <v>-1502950.8768648857</v>
      </c>
      <c r="E62" s="8">
        <f t="shared" ca="1" si="0"/>
        <v>0</v>
      </c>
      <c r="F62" s="2"/>
      <c r="G62" s="8" cm="1">
        <f t="array" aca="1" ref="G62" ca="1">SUM(INDIRECT("'"&amp;TOTALDemandSheets&amp;"'!"&amp;ADDRESS(ROW(),COLUMN())))</f>
        <v>-778834.95889615873</v>
      </c>
      <c r="H62" s="8" cm="1">
        <f t="array" aca="1" ref="H62" ca="1">SUM(INDIRECT("'"&amp;TOTALDemandSheets&amp;"'!"&amp;ADDRESS(ROW(),COLUMN())))</f>
        <v>-518124.06244351866</v>
      </c>
      <c r="I62" s="8" cm="1">
        <f t="array" aca="1" ref="I62" ca="1">SUM(INDIRECT("'"&amp;TOTALDemandSheets&amp;"'!"&amp;ADDRESS(ROW(),COLUMN())))</f>
        <v>-662.17946185298604</v>
      </c>
      <c r="J62" s="8" cm="1">
        <f t="array" aca="1" ref="J62" ca="1">SUM(INDIRECT("'"&amp;TOTALDemandSheets&amp;"'!"&amp;ADDRESS(ROW(),COLUMN())))</f>
        <v>-635.75922054131752</v>
      </c>
      <c r="K62" s="8" cm="1">
        <f t="array" aca="1" ref="K62" ca="1">SUM(INDIRECT("'"&amp;TOTALDemandSheets&amp;"'!"&amp;ADDRESS(ROW(),COLUMN())))</f>
        <v>-204693.91684281384</v>
      </c>
    </row>
    <row r="63" spans="1:1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 cm="1">
        <f t="array" aca="1" ref="D63" ca="1">SUM(INDIRECT("'"&amp;TOTALDemandSheets&amp;"'!"&amp;ADDRESS(ROW(),COLUMN())))</f>
        <v>-5121028.1040209848</v>
      </c>
      <c r="E63" s="8">
        <f t="shared" ca="1" si="0"/>
        <v>0</v>
      </c>
      <c r="G63" s="77" cm="1">
        <f t="array" aca="1" ref="G63" ca="1">SUM(INDIRECT("'"&amp;TOTALDemandSheets&amp;"'!"&amp;ADDRESS(ROW(),COLUMN())))</f>
        <v>-2653736.5753570236</v>
      </c>
      <c r="H63" s="77" cm="1">
        <f t="array" aca="1" ref="H63" ca="1">SUM(INDIRECT("'"&amp;TOTALDemandSheets&amp;"'!"&amp;ADDRESS(ROW(),COLUMN())))</f>
        <v>-1765412.2473234464</v>
      </c>
      <c r="I63" s="77" cm="1">
        <f t="array" aca="1" ref="I63" ca="1">SUM(INDIRECT("'"&amp;TOTALDemandSheets&amp;"'!"&amp;ADDRESS(ROW(),COLUMN())))</f>
        <v>-2256.2544699586247</v>
      </c>
      <c r="J63" s="77" cm="1">
        <f t="array" aca="1" ref="J63" ca="1">SUM(INDIRECT("'"&amp;TOTALDemandSheets&amp;"'!"&amp;ADDRESS(ROW(),COLUMN())))</f>
        <v>-2166.2323672041421</v>
      </c>
      <c r="K63" s="77" cm="1">
        <f t="array" aca="1" ref="K63" ca="1">SUM(INDIRECT("'"&amp;TOTALDemandSheets&amp;"'!"&amp;ADDRESS(ROW(),COLUMN())))</f>
        <v>-697456.79450335121</v>
      </c>
    </row>
    <row r="64" spans="1:1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D64" s="8"/>
      <c r="E64" s="8">
        <f t="shared" si="0"/>
        <v>0</v>
      </c>
      <c r="G64" s="8"/>
      <c r="H64" s="8"/>
      <c r="I64" s="8"/>
      <c r="J64" s="8"/>
      <c r="K64" s="8"/>
    </row>
    <row r="65" spans="1:1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>
        <f t="shared" si="0"/>
        <v>0</v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 cm="1">
        <f t="array" aca="1" ref="D66" ca="1">SUM(INDIRECT("'"&amp;TOTALDemandSheets&amp;"'!"&amp;ADDRESS(ROW(),COLUMN())))</f>
        <v>0</v>
      </c>
      <c r="E66" s="8">
        <f t="shared" ca="1" si="0"/>
        <v>0</v>
      </c>
      <c r="F66" s="2"/>
      <c r="G66" s="8" cm="1">
        <f t="array" aca="1" ref="G66" ca="1">SUM(INDIRECT("'"&amp;TOTALDemandSheets&amp;"'!"&amp;ADDRESS(ROW(),COLUMN())))</f>
        <v>0</v>
      </c>
      <c r="H66" s="8" cm="1">
        <f t="array" aca="1" ref="H66" ca="1">SUM(INDIRECT("'"&amp;TOTALDemandSheets&amp;"'!"&amp;ADDRESS(ROW(),COLUMN())))</f>
        <v>0</v>
      </c>
      <c r="I66" s="8" cm="1">
        <f t="array" aca="1" ref="I66" ca="1">SUM(INDIRECT("'"&amp;TOTALDemandSheets&amp;"'!"&amp;ADDRESS(ROW(),COLUMN())))</f>
        <v>0</v>
      </c>
      <c r="J66" s="8" cm="1">
        <f t="array" aca="1" ref="J66" ca="1">SUM(INDIRECT("'"&amp;TOTALDemandSheets&amp;"'!"&amp;ADDRESS(ROW(),COLUMN())))</f>
        <v>0</v>
      </c>
      <c r="K66" s="8" cm="1">
        <f t="array" aca="1" ref="K66" ca="1">SUM(INDIRECT("'"&amp;TOTALDemandSheets&amp;"'!"&amp;ADDRESS(ROW(),COLUMN())))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 cm="1">
        <f t="array" aca="1" ref="D67" ca="1">SUM(INDIRECT("'"&amp;TOTALDemandSheets&amp;"'!"&amp;ADDRESS(ROW(),COLUMN())))</f>
        <v>-334795.38351521507</v>
      </c>
      <c r="E67" s="8">
        <f t="shared" ca="1" si="0"/>
        <v>0</v>
      </c>
      <c r="F67" s="2"/>
      <c r="G67" s="8" cm="1">
        <f t="array" aca="1" ref="G67" ca="1">SUM(INDIRECT("'"&amp;TOTALDemandSheets&amp;"'!"&amp;ADDRESS(ROW(),COLUMN())))</f>
        <v>-173565.68252308958</v>
      </c>
      <c r="H67" s="8" cm="1">
        <f t="array" aca="1" ref="H67" ca="1">SUM(INDIRECT("'"&amp;TOTALDemandSheets&amp;"'!"&amp;ADDRESS(ROW(),COLUMN())))</f>
        <v>-115465.48534120858</v>
      </c>
      <c r="I67" s="8" cm="1">
        <f t="array" aca="1" ref="I67" ca="1">SUM(INDIRECT("'"&amp;TOTALDemandSheets&amp;"'!"&amp;ADDRESS(ROW(),COLUMN())))</f>
        <v>-147.56865872094141</v>
      </c>
      <c r="J67" s="8" cm="1">
        <f t="array" aca="1" ref="J67" ca="1">SUM(INDIRECT("'"&amp;TOTALDemandSheets&amp;"'!"&amp;ADDRESS(ROW(),COLUMN())))</f>
        <v>0</v>
      </c>
      <c r="K67" s="8" cm="1">
        <f t="array" aca="1" ref="K67" ca="1">SUM(INDIRECT("'"&amp;TOTALDemandSheets&amp;"'!"&amp;ADDRESS(ROW(),COLUMN())))</f>
        <v>-45616.646992195972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 cm="1">
        <f t="array" aca="1" ref="D68" ca="1">SUM(INDIRECT("'"&amp;TOTALDemandSheets&amp;"'!"&amp;ADDRESS(ROW(),COLUMN())))</f>
        <v>-961985.47436608141</v>
      </c>
      <c r="E68" s="8">
        <f t="shared" ca="1" si="0"/>
        <v>0</v>
      </c>
      <c r="F68" s="2"/>
      <c r="G68" s="8" cm="1">
        <f t="array" aca="1" ref="G68" ca="1">SUM(INDIRECT("'"&amp;TOTALDemandSheets&amp;"'!"&amp;ADDRESS(ROW(),COLUMN())))</f>
        <v>-498715.55480411521</v>
      </c>
      <c r="H68" s="8" cm="1">
        <f t="array" aca="1" ref="H68" ca="1">SUM(INDIRECT("'"&amp;TOTALDemandSheets&amp;"'!"&amp;ADDRESS(ROW(),COLUMN())))</f>
        <v>-331773.1520746146</v>
      </c>
      <c r="I68" s="8" cm="1">
        <f t="array" aca="1" ref="I68" ca="1">SUM(INDIRECT("'"&amp;TOTALDemandSheets&amp;"'!"&amp;ADDRESS(ROW(),COLUMN())))</f>
        <v>-424.01691645422505</v>
      </c>
      <c r="J68" s="8" cm="1">
        <f t="array" aca="1" ref="J68" ca="1">SUM(INDIRECT("'"&amp;TOTALDemandSheets&amp;"'!"&amp;ADDRESS(ROW(),COLUMN())))</f>
        <v>0</v>
      </c>
      <c r="K68" s="8" cm="1">
        <f t="array" aca="1" ref="K68" ca="1">SUM(INDIRECT("'"&amp;TOTALDemandSheets&amp;"'!"&amp;ADDRESS(ROW(),COLUMN())))</f>
        <v>-131072.75057089742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 cm="1">
        <f t="array" aca="1" ref="D69" ca="1">SUM(INDIRECT("'"&amp;TOTALDemandSheets&amp;"'!"&amp;ADDRESS(ROW(),COLUMN())))</f>
        <v>-545763.49593828071</v>
      </c>
      <c r="E69" s="8">
        <f t="shared" ca="1" si="0"/>
        <v>0</v>
      </c>
      <c r="F69" s="2"/>
      <c r="G69" s="8" cm="1">
        <f t="array" aca="1" ref="G69" ca="1">SUM(INDIRECT("'"&amp;TOTALDemandSheets&amp;"'!"&amp;ADDRESS(ROW(),COLUMN())))</f>
        <v>-282936.4391890135</v>
      </c>
      <c r="H69" s="8" cm="1">
        <f t="array" aca="1" ref="H69" ca="1">SUM(INDIRECT("'"&amp;TOTALDemandSheets&amp;"'!"&amp;ADDRESS(ROW(),COLUMN())))</f>
        <v>-188224.95781864462</v>
      </c>
      <c r="I69" s="8" cm="1">
        <f t="array" aca="1" ref="I69" ca="1">SUM(INDIRECT("'"&amp;TOTALDemandSheets&amp;"'!"&amp;ADDRESS(ROW(),COLUMN())))</f>
        <v>-240.55763920294299</v>
      </c>
      <c r="J69" s="8" cm="1">
        <f t="array" aca="1" ref="J69" ca="1">SUM(INDIRECT("'"&amp;TOTALDemandSheets&amp;"'!"&amp;ADDRESS(ROW(),COLUMN())))</f>
        <v>0</v>
      </c>
      <c r="K69" s="8" cm="1">
        <f t="array" aca="1" ref="K69" ca="1">SUM(INDIRECT("'"&amp;TOTALDemandSheets&amp;"'!"&amp;ADDRESS(ROW(),COLUMN())))</f>
        <v>-74361.54129141962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 cm="1">
        <f t="array" aca="1" ref="D70" ca="1">SUM(INDIRECT("'"&amp;TOTALDemandSheets&amp;"'!"&amp;ADDRESS(ROW(),COLUMN())))</f>
        <v>-6112.1477094807369</v>
      </c>
      <c r="E70" s="8">
        <f t="shared" ca="1" si="0"/>
        <v>0</v>
      </c>
      <c r="F70" s="2"/>
      <c r="G70" s="8" cm="1">
        <f t="array" aca="1" ref="G70" ca="1">SUM(INDIRECT("'"&amp;TOTALDemandSheets&amp;"'!"&amp;ADDRESS(ROW(),COLUMN())))</f>
        <v>0</v>
      </c>
      <c r="H70" s="8" cm="1">
        <f t="array" aca="1" ref="H70" ca="1">SUM(INDIRECT("'"&amp;TOTALDemandSheets&amp;"'!"&amp;ADDRESS(ROW(),COLUMN())))</f>
        <v>0</v>
      </c>
      <c r="I70" s="8" cm="1">
        <f t="array" aca="1" ref="I70" ca="1">SUM(INDIRECT("'"&amp;TOTALDemandSheets&amp;"'!"&amp;ADDRESS(ROW(),COLUMN())))</f>
        <v>0</v>
      </c>
      <c r="J70" s="8" cm="1">
        <f t="array" aca="1" ref="J70" ca="1">SUM(INDIRECT("'"&amp;TOTALDemandSheets&amp;"'!"&amp;ADDRESS(ROW(),COLUMN())))</f>
        <v>-6112.1477094807369</v>
      </c>
      <c r="K70" s="8" cm="1">
        <f t="array" aca="1" ref="K70" ca="1">SUM(INDIRECT("'"&amp;TOTALDemandSheets&amp;"'!"&amp;ADDRESS(ROW(),COLUMN())))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 cm="1">
        <f t="array" aca="1" ref="D71" ca="1">SUM(INDIRECT("'"&amp;TOTALDemandSheets&amp;"'!"&amp;ADDRESS(ROW(),COLUMN())))</f>
        <v>0</v>
      </c>
      <c r="E71" s="8">
        <f t="shared" ca="1" si="0"/>
        <v>0</v>
      </c>
      <c r="F71" s="2"/>
      <c r="G71" s="8" cm="1">
        <f t="array" aca="1" ref="G71" ca="1">SUM(INDIRECT("'"&amp;TOTALDemandSheets&amp;"'!"&amp;ADDRESS(ROW(),COLUMN())))</f>
        <v>0</v>
      </c>
      <c r="H71" s="8" cm="1">
        <f t="array" aca="1" ref="H71" ca="1">SUM(INDIRECT("'"&amp;TOTALDemandSheets&amp;"'!"&amp;ADDRESS(ROW(),COLUMN())))</f>
        <v>0</v>
      </c>
      <c r="I71" s="8" cm="1">
        <f t="array" aca="1" ref="I71" ca="1">SUM(INDIRECT("'"&amp;TOTALDemandSheets&amp;"'!"&amp;ADDRESS(ROW(),COLUMN())))</f>
        <v>0</v>
      </c>
      <c r="J71" s="8" cm="1">
        <f t="array" aca="1" ref="J71" ca="1">SUM(INDIRECT("'"&amp;TOTALDemandSheets&amp;"'!"&amp;ADDRESS(ROW(),COLUMN())))</f>
        <v>0</v>
      </c>
      <c r="K71" s="8" cm="1">
        <f t="array" aca="1" ref="K71" ca="1">SUM(INDIRECT("'"&amp;TOTALDemandSheets&amp;"'!"&amp;ADDRESS(ROW(),COLUMN())))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 cm="1">
        <f t="array" aca="1" ref="D72" ca="1">SUM(INDIRECT("'"&amp;TOTALDemandSheets&amp;"'!"&amp;ADDRESS(ROW(),COLUMN())))</f>
        <v>-2628068.8765797988</v>
      </c>
      <c r="E72" s="8">
        <f t="shared" ca="1" si="0"/>
        <v>0</v>
      </c>
      <c r="F72" s="2"/>
      <c r="G72" s="8" cm="1">
        <f t="array" aca="1" ref="G72" ca="1">SUM(INDIRECT("'"&amp;TOTALDemandSheets&amp;"'!"&amp;ADDRESS(ROW(),COLUMN())))</f>
        <v>-1361875.4591214163</v>
      </c>
      <c r="H72" s="8" cm="1">
        <f t="array" aca="1" ref="H72" ca="1">SUM(INDIRECT("'"&amp;TOTALDemandSheets&amp;"'!"&amp;ADDRESS(ROW(),COLUMN())))</f>
        <v>-905994.82902281999</v>
      </c>
      <c r="I72" s="8" cm="1">
        <f t="array" aca="1" ref="I72" ca="1">SUM(INDIRECT("'"&amp;TOTALDemandSheets&amp;"'!"&amp;ADDRESS(ROW(),COLUMN())))</f>
        <v>-1157.8909605058504</v>
      </c>
      <c r="J72" s="8" cm="1">
        <f t="array" aca="1" ref="J72" ca="1">SUM(INDIRECT("'"&amp;TOTALDemandSheets&amp;"'!"&amp;ADDRESS(ROW(),COLUMN())))</f>
        <v>-1111.6923688075233</v>
      </c>
      <c r="K72" s="8" cm="1">
        <f t="array" aca="1" ref="K72" ca="1">SUM(INDIRECT("'"&amp;TOTALDemandSheets&amp;"'!"&amp;ADDRESS(ROW(),COLUMN())))</f>
        <v>-357929.0051062486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 cm="1">
        <f t="array" aca="1" ref="D73" ca="1">SUM(INDIRECT("'"&amp;TOTALDemandSheets&amp;"'!"&amp;ADDRESS(ROW(),COLUMN())))</f>
        <v>-343666.80510426604</v>
      </c>
      <c r="E73" s="8">
        <f t="shared" ca="1" si="0"/>
        <v>0</v>
      </c>
      <c r="F73" s="2"/>
      <c r="G73" s="8" cm="1">
        <f t="array" aca="1" ref="G73" ca="1">SUM(INDIRECT("'"&amp;TOTALDemandSheets&amp;"'!"&amp;ADDRESS(ROW(),COLUMN())))</f>
        <v>-178089.46795765279</v>
      </c>
      <c r="H73" s="8" cm="1">
        <f t="array" aca="1" ref="H73" ca="1">SUM(INDIRECT("'"&amp;TOTALDemandSheets&amp;"'!"&amp;ADDRESS(ROW(),COLUMN())))</f>
        <v>-118474.95745106442</v>
      </c>
      <c r="I73" s="8" cm="1">
        <f t="array" aca="1" ref="I73" ca="1">SUM(INDIRECT("'"&amp;TOTALDemandSheets&amp;"'!"&amp;ADDRESS(ROW(),COLUMN())))</f>
        <v>-151.41486229768256</v>
      </c>
      <c r="J73" s="8" cm="1">
        <f t="array" aca="1" ref="J73" ca="1">SUM(INDIRECT("'"&amp;TOTALDemandSheets&amp;"'!"&amp;ADDRESS(ROW(),COLUMN())))</f>
        <v>-145.37357374898096</v>
      </c>
      <c r="K73" s="8" cm="1">
        <f t="array" aca="1" ref="K73" ca="1">SUM(INDIRECT("'"&amp;TOTALDemandSheets&amp;"'!"&amp;ADDRESS(ROW(),COLUMN())))</f>
        <v>-46805.591259502122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 cm="1">
        <f t="array" aca="1" ref="D74" ca="1">SUM(INDIRECT("'"&amp;TOTALDemandSheets&amp;"'!"&amp;ADDRESS(ROW(),COLUMN())))</f>
        <v>-19191.786457891685</v>
      </c>
      <c r="E74" s="8">
        <f t="shared" ca="1" si="0"/>
        <v>0</v>
      </c>
      <c r="F74" s="2"/>
      <c r="G74" s="8" cm="1">
        <f t="array" aca="1" ref="G74" ca="1">SUM(INDIRECT("'"&amp;TOTALDemandSheets&amp;"'!"&amp;ADDRESS(ROW(),COLUMN())))</f>
        <v>-9949.4666874639752</v>
      </c>
      <c r="H74" s="8" cm="1">
        <f t="array" aca="1" ref="H74" ca="1">SUM(INDIRECT("'"&amp;TOTALDemandSheets&amp;"'!"&amp;ADDRESS(ROW(),COLUMN())))</f>
        <v>-6618.93516767859</v>
      </c>
      <c r="I74" s="8" cm="1">
        <f t="array" aca="1" ref="I74" ca="1">SUM(INDIRECT("'"&amp;TOTALDemandSheets&amp;"'!"&amp;ADDRESS(ROW(),COLUMN())))</f>
        <v>-8.4592151669292512</v>
      </c>
      <c r="J74" s="8" cm="1">
        <f t="array" aca="1" ref="J74" ca="1">SUM(INDIRECT("'"&amp;TOTALDemandSheets&amp;"'!"&amp;ADDRESS(ROW(),COLUMN())))</f>
        <v>0</v>
      </c>
      <c r="K74" s="8" cm="1">
        <f t="array" aca="1" ref="K74" ca="1">SUM(INDIRECT("'"&amp;TOTALDemandSheets&amp;"'!"&amp;ADDRESS(ROW(),COLUMN())))</f>
        <v>-2614.9253875821914</v>
      </c>
    </row>
    <row r="75" spans="1:1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 cm="1">
        <f t="array" aca="1" ref="D75" ca="1">SUM(INDIRECT("'"&amp;TOTALDemandSheets&amp;"'!"&amp;ADDRESS(ROW(),COLUMN())))</f>
        <v>-74007848.826480478</v>
      </c>
      <c r="E75" s="8">
        <f t="shared" ref="E75:E138" ca="1" si="1">IFERROR(IF(D75="",0,IF(D75=0,0,IF(ABS(D75-SUM($G75:$K75))&lt;Check_Limit,0,1))),1)</f>
        <v>0</v>
      </c>
      <c r="F75" s="2"/>
      <c r="G75" s="8" cm="1">
        <f t="array" aca="1" ref="G75" ca="1">SUM(INDIRECT("'"&amp;TOTALDemandSheets&amp;"'!"&amp;ADDRESS(ROW(),COLUMN())))</f>
        <v>-38367383.261872113</v>
      </c>
      <c r="H75" s="8" cm="1">
        <f t="array" aca="1" ref="H75" ca="1">SUM(INDIRECT("'"&amp;TOTALDemandSheets&amp;"'!"&amp;ADDRESS(ROW(),COLUMN())))</f>
        <v>-25524103.988787562</v>
      </c>
      <c r="I75" s="8" cm="1">
        <f t="array" aca="1" ref="I75" ca="1">SUM(INDIRECT("'"&amp;TOTALDemandSheets&amp;"'!"&amp;ADDRESS(ROW(),COLUMN())))</f>
        <v>-32620.637929583627</v>
      </c>
      <c r="J75" s="8" cm="1">
        <f t="array" aca="1" ref="J75" ca="1">SUM(INDIRECT("'"&amp;TOTALDemandSheets&amp;"'!"&amp;ADDRESS(ROW(),COLUMN())))</f>
        <v>0</v>
      </c>
      <c r="K75" s="8" cm="1">
        <f t="array" aca="1" ref="K75" ca="1">SUM(INDIRECT("'"&amp;TOTALDemandSheets&amp;"'!"&amp;ADDRESS(ROW(),COLUMN())))</f>
        <v>-10083740.937891219</v>
      </c>
    </row>
    <row r="76" spans="1:1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 cm="1">
        <f t="array" aca="1" ref="D76" ca="1">SUM(INDIRECT("'"&amp;TOTALDemandSheets&amp;"'!"&amp;ADDRESS(ROW(),COLUMN())))</f>
        <v>0</v>
      </c>
      <c r="E76" s="8">
        <f t="shared" ca="1" si="1"/>
        <v>0</v>
      </c>
      <c r="F76" s="2"/>
      <c r="G76" s="8" cm="1">
        <f t="array" aca="1" ref="G76" ca="1">SUM(INDIRECT("'"&amp;TOTALDemandSheets&amp;"'!"&amp;ADDRESS(ROW(),COLUMN())))</f>
        <v>0</v>
      </c>
      <c r="H76" s="8" cm="1">
        <f t="array" aca="1" ref="H76" ca="1">SUM(INDIRECT("'"&amp;TOTALDemandSheets&amp;"'!"&amp;ADDRESS(ROW(),COLUMN())))</f>
        <v>0</v>
      </c>
      <c r="I76" s="8" cm="1">
        <f t="array" aca="1" ref="I76" ca="1">SUM(INDIRECT("'"&amp;TOTALDemandSheets&amp;"'!"&amp;ADDRESS(ROW(),COLUMN())))</f>
        <v>0</v>
      </c>
      <c r="J76" s="8" cm="1">
        <f t="array" aca="1" ref="J76" ca="1">SUM(INDIRECT("'"&amp;TOTALDemandSheets&amp;"'!"&amp;ADDRESS(ROW(),COLUMN())))</f>
        <v>0</v>
      </c>
      <c r="K76" s="8" cm="1">
        <f t="array" aca="1" ref="K76" ca="1">SUM(INDIRECT("'"&amp;TOTALDemandSheets&amp;"'!"&amp;ADDRESS(ROW(),COLUMN())))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 cm="1">
        <f t="array" aca="1" ref="D77" ca="1">SUM(INDIRECT("'"&amp;TOTALDemandSheets&amp;"'!"&amp;ADDRESS(ROW(),COLUMN())))</f>
        <v>-814554.98072697187</v>
      </c>
      <c r="E77" s="8">
        <f t="shared" ca="1" si="1"/>
        <v>0</v>
      </c>
      <c r="F77" s="2"/>
      <c r="G77" s="8" cm="1">
        <f t="array" aca="1" ref="G77" ca="1">SUM(INDIRECT("'"&amp;TOTALDemandSheets&amp;"'!"&amp;ADDRESS(ROW(),COLUMN())))</f>
        <v>-422284.17159770621</v>
      </c>
      <c r="H77" s="8" cm="1">
        <f t="array" aca="1" ref="H77" ca="1">SUM(INDIRECT("'"&amp;TOTALDemandSheets&amp;"'!"&amp;ADDRESS(ROW(),COLUMN())))</f>
        <v>-280926.77144834137</v>
      </c>
      <c r="I77" s="8" cm="1">
        <f t="array" aca="1" ref="I77" ca="1">SUM(INDIRECT("'"&amp;TOTALDemandSheets&amp;"'!"&amp;ADDRESS(ROW(),COLUMN())))</f>
        <v>-359.03358253707461</v>
      </c>
      <c r="J77" s="8" cm="1">
        <f t="array" aca="1" ref="J77" ca="1">SUM(INDIRECT("'"&amp;TOTALDemandSheets&amp;"'!"&amp;ADDRESS(ROW(),COLUMN())))</f>
        <v>0</v>
      </c>
      <c r="K77" s="8" cm="1">
        <f t="array" aca="1" ref="K77" ca="1">SUM(INDIRECT("'"&amp;TOTALDemandSheets&amp;"'!"&amp;ADDRESS(ROW(),COLUMN())))</f>
        <v>-110985.00409838723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 cm="1">
        <f t="array" aca="1" ref="D78" ca="1">SUM(INDIRECT("'"&amp;TOTALDemandSheets&amp;"'!"&amp;ADDRESS(ROW(),COLUMN())))</f>
        <v>-8480.170466214051</v>
      </c>
      <c r="E78" s="8">
        <f t="shared" ca="1" si="1"/>
        <v>0</v>
      </c>
      <c r="F78" s="2"/>
      <c r="G78" s="8" cm="1">
        <f t="array" aca="1" ref="G78" ca="1">SUM(INDIRECT("'"&amp;TOTALDemandSheets&amp;"'!"&amp;ADDRESS(ROW(),COLUMN())))</f>
        <v>0</v>
      </c>
      <c r="H78" s="8" cm="1">
        <f t="array" aca="1" ref="H78" ca="1">SUM(INDIRECT("'"&amp;TOTALDemandSheets&amp;"'!"&amp;ADDRESS(ROW(),COLUMN())))</f>
        <v>0</v>
      </c>
      <c r="I78" s="8" cm="1">
        <f t="array" aca="1" ref="I78" ca="1">SUM(INDIRECT("'"&amp;TOTALDemandSheets&amp;"'!"&amp;ADDRESS(ROW(),COLUMN())))</f>
        <v>0</v>
      </c>
      <c r="J78" s="8" cm="1">
        <f t="array" aca="1" ref="J78" ca="1">SUM(INDIRECT("'"&amp;TOTALDemandSheets&amp;"'!"&amp;ADDRESS(ROW(),COLUMN())))</f>
        <v>-8480.170466214051</v>
      </c>
      <c r="K78" s="8" cm="1">
        <f t="array" aca="1" ref="K78" ca="1">SUM(INDIRECT("'"&amp;TOTALDemandSheets&amp;"'!"&amp;ADDRESS(ROW(),COLUMN())))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 cm="1">
        <f t="array" aca="1" ref="D79" ca="1">SUM(INDIRECT("'"&amp;TOTALDemandSheets&amp;"'!"&amp;ADDRESS(ROW(),COLUMN())))</f>
        <v>220663.0155105477</v>
      </c>
      <c r="E79" s="8">
        <f t="shared" ca="1" si="1"/>
        <v>0</v>
      </c>
      <c r="F79" s="2"/>
      <c r="G79" s="8" cm="1">
        <f t="array" aca="1" ref="G79" ca="1">SUM(INDIRECT("'"&amp;TOTALDemandSheets&amp;"'!"&amp;ADDRESS(ROW(),COLUMN())))</f>
        <v>114396.81901393588</v>
      </c>
      <c r="H79" s="8" cm="1">
        <f t="array" aca="1" ref="H79" ca="1">SUM(INDIRECT("'"&amp;TOTALDemandSheets&amp;"'!"&amp;ADDRESS(ROW(),COLUMN())))</f>
        <v>76103.086951980367</v>
      </c>
      <c r="I79" s="8" cm="1">
        <f t="array" aca="1" ref="I79" ca="1">SUM(INDIRECT("'"&amp;TOTALDemandSheets&amp;"'!"&amp;ADDRESS(ROW(),COLUMN())))</f>
        <v>97.26222890624166</v>
      </c>
      <c r="J79" s="8" cm="1">
        <f t="array" aca="1" ref="J79" ca="1">SUM(INDIRECT("'"&amp;TOTALDemandSheets&amp;"'!"&amp;ADDRESS(ROW(),COLUMN())))</f>
        <v>0</v>
      </c>
      <c r="K79" s="8" cm="1">
        <f t="array" aca="1" ref="K79" ca="1">SUM(INDIRECT("'"&amp;TOTALDemandSheets&amp;"'!"&amp;ADDRESS(ROW(),COLUMN())))</f>
        <v>30065.847315725205</v>
      </c>
    </row>
    <row r="80" spans="1:1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 cm="1">
        <f t="array" aca="1" ref="D80" ca="1">SUM(INDIRECT("'"&amp;TOTALDemandSheets&amp;"'!"&amp;ADDRESS(ROW(),COLUMN())))</f>
        <v>-374726.06140044989</v>
      </c>
      <c r="E80" s="8">
        <f t="shared" ca="1" si="1"/>
        <v>0</v>
      </c>
      <c r="F80" s="2"/>
      <c r="G80" s="8" cm="1">
        <f t="array" aca="1" ref="G80" ca="1">SUM(INDIRECT("'"&amp;TOTALDemandSheets&amp;"'!"&amp;ADDRESS(ROW(),COLUMN())))</f>
        <v>-194266.67095367063</v>
      </c>
      <c r="H80" s="8" cm="1">
        <f t="array" aca="1" ref="H80" ca="1">SUM(INDIRECT("'"&amp;TOTALDemandSheets&amp;"'!"&amp;ADDRESS(ROW(),COLUMN())))</f>
        <v>-129236.9270307938</v>
      </c>
      <c r="I80" s="8" cm="1">
        <f t="array" aca="1" ref="I80" ca="1">SUM(INDIRECT("'"&amp;TOTALDemandSheets&amp;"'!"&amp;ADDRESS(ROW(),COLUMN())))</f>
        <v>-165.16901065970782</v>
      </c>
      <c r="J80" s="8" cm="1">
        <f t="array" aca="1" ref="J80" ca="1">SUM(INDIRECT("'"&amp;TOTALDemandSheets&amp;"'!"&amp;ADDRESS(ROW(),COLUMN())))</f>
        <v>0</v>
      </c>
      <c r="K80" s="8" cm="1">
        <f t="array" aca="1" ref="K80" ca="1">SUM(INDIRECT("'"&amp;TOTALDemandSheets&amp;"'!"&amp;ADDRESS(ROW(),COLUMN())))</f>
        <v>-51057.294405325745</v>
      </c>
    </row>
    <row r="81" spans="1:1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 cm="1">
        <f t="array" aca="1" ref="D81" ca="1">SUM(INDIRECT("'"&amp;TOTALDemandSheets&amp;"'!"&amp;ADDRESS(ROW(),COLUMN())))</f>
        <v>0</v>
      </c>
      <c r="E81" s="8">
        <f t="shared" ca="1" si="1"/>
        <v>0</v>
      </c>
      <c r="F81" s="2"/>
      <c r="G81" s="8" cm="1">
        <f t="array" aca="1" ref="G81" ca="1">SUM(INDIRECT("'"&amp;TOTALDemandSheets&amp;"'!"&amp;ADDRESS(ROW(),COLUMN())))</f>
        <v>0</v>
      </c>
      <c r="H81" s="8" cm="1">
        <f t="array" aca="1" ref="H81" ca="1">SUM(INDIRECT("'"&amp;TOTALDemandSheets&amp;"'!"&amp;ADDRESS(ROW(),COLUMN())))</f>
        <v>0</v>
      </c>
      <c r="I81" s="8" cm="1">
        <f t="array" aca="1" ref="I81" ca="1">SUM(INDIRECT("'"&amp;TOTALDemandSheets&amp;"'!"&amp;ADDRESS(ROW(),COLUMN())))</f>
        <v>0</v>
      </c>
      <c r="J81" s="8" cm="1">
        <f t="array" aca="1" ref="J81" ca="1">SUM(INDIRECT("'"&amp;TOTALDemandSheets&amp;"'!"&amp;ADDRESS(ROW(),COLUMN())))</f>
        <v>0</v>
      </c>
      <c r="K81" s="8" cm="1">
        <f t="array" aca="1" ref="K81" ca="1">SUM(INDIRECT("'"&amp;TOTALDemandSheets&amp;"'!"&amp;ADDRESS(ROW(),COLUMN())))</f>
        <v>0</v>
      </c>
    </row>
    <row r="82" spans="1:1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 cm="1">
        <f t="array" aca="1" ref="D82" ca="1">SUM(INDIRECT("'"&amp;TOTALDemandSheets&amp;"'!"&amp;ADDRESS(ROW(),COLUMN())))</f>
        <v>0</v>
      </c>
      <c r="E82" s="8">
        <f t="shared" ca="1" si="1"/>
        <v>0</v>
      </c>
      <c r="F82" s="2"/>
      <c r="G82" s="8" cm="1">
        <f t="array" aca="1" ref="G82" ca="1">SUM(INDIRECT("'"&amp;TOTALDemandSheets&amp;"'!"&amp;ADDRESS(ROW(),COLUMN())))</f>
        <v>0</v>
      </c>
      <c r="H82" s="8" cm="1">
        <f t="array" aca="1" ref="H82" ca="1">SUM(INDIRECT("'"&amp;TOTALDemandSheets&amp;"'!"&amp;ADDRESS(ROW(),COLUMN())))</f>
        <v>0</v>
      </c>
      <c r="I82" s="8" cm="1">
        <f t="array" aca="1" ref="I82" ca="1">SUM(INDIRECT("'"&amp;TOTALDemandSheets&amp;"'!"&amp;ADDRESS(ROW(),COLUMN())))</f>
        <v>0</v>
      </c>
      <c r="J82" s="8" cm="1">
        <f t="array" aca="1" ref="J82" ca="1">SUM(INDIRECT("'"&amp;TOTALDemandSheets&amp;"'!"&amp;ADDRESS(ROW(),COLUMN())))</f>
        <v>0</v>
      </c>
      <c r="K82" s="8" cm="1">
        <f t="array" aca="1" ref="K82" ca="1">SUM(INDIRECT("'"&amp;TOTALDemandSheets&amp;"'!"&amp;ADDRESS(ROW(),COLUMN())))</f>
        <v>0</v>
      </c>
    </row>
    <row r="83" spans="1:1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 cm="1">
        <f t="array" aca="1" ref="D83" ca="1">SUM(INDIRECT("'"&amp;TOTALDemandSheets&amp;"'!"&amp;ADDRESS(ROW(),COLUMN())))</f>
        <v>0</v>
      </c>
      <c r="E83" s="8">
        <f t="shared" ca="1" si="1"/>
        <v>0</v>
      </c>
      <c r="F83" s="2"/>
      <c r="G83" s="8" cm="1">
        <f t="array" aca="1" ref="G83" ca="1">SUM(INDIRECT("'"&amp;TOTALDemandSheets&amp;"'!"&amp;ADDRESS(ROW(),COLUMN())))</f>
        <v>0</v>
      </c>
      <c r="H83" s="8" cm="1">
        <f t="array" aca="1" ref="H83" ca="1">SUM(INDIRECT("'"&amp;TOTALDemandSheets&amp;"'!"&amp;ADDRESS(ROW(),COLUMN())))</f>
        <v>0</v>
      </c>
      <c r="I83" s="8" cm="1">
        <f t="array" aca="1" ref="I83" ca="1">SUM(INDIRECT("'"&amp;TOTALDemandSheets&amp;"'!"&amp;ADDRESS(ROW(),COLUMN())))</f>
        <v>0</v>
      </c>
      <c r="J83" s="8" cm="1">
        <f t="array" aca="1" ref="J83" ca="1">SUM(INDIRECT("'"&amp;TOTALDemandSheets&amp;"'!"&amp;ADDRESS(ROW(),COLUMN())))</f>
        <v>0</v>
      </c>
      <c r="K83" s="8" cm="1">
        <f t="array" aca="1" ref="K83" ca="1">SUM(INDIRECT("'"&amp;TOTALDemandSheets&amp;"'!"&amp;ADDRESS(ROW(),COLUMN())))</f>
        <v>0</v>
      </c>
    </row>
    <row r="84" spans="1:1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 cm="1">
        <f t="array" aca="1" ref="D84" ca="1">SUM(INDIRECT("'"&amp;TOTALDemandSheets&amp;"'!"&amp;ADDRESS(ROW(),COLUMN())))</f>
        <v>0</v>
      </c>
      <c r="E84" s="8">
        <f t="shared" ca="1" si="1"/>
        <v>0</v>
      </c>
      <c r="F84" s="2"/>
      <c r="G84" s="8" cm="1">
        <f t="array" aca="1" ref="G84" ca="1">SUM(INDIRECT("'"&amp;TOTALDemandSheets&amp;"'!"&amp;ADDRESS(ROW(),COLUMN())))</f>
        <v>0</v>
      </c>
      <c r="H84" s="8" cm="1">
        <f t="array" aca="1" ref="H84" ca="1">SUM(INDIRECT("'"&amp;TOTALDemandSheets&amp;"'!"&amp;ADDRESS(ROW(),COLUMN())))</f>
        <v>0</v>
      </c>
      <c r="I84" s="8" cm="1">
        <f t="array" aca="1" ref="I84" ca="1">SUM(INDIRECT("'"&amp;TOTALDemandSheets&amp;"'!"&amp;ADDRESS(ROW(),COLUMN())))</f>
        <v>0</v>
      </c>
      <c r="J84" s="8" cm="1">
        <f t="array" aca="1" ref="J84" ca="1">SUM(INDIRECT("'"&amp;TOTALDemandSheets&amp;"'!"&amp;ADDRESS(ROW(),COLUMN())))</f>
        <v>0</v>
      </c>
      <c r="K84" s="8" cm="1">
        <f t="array" aca="1" ref="K84" ca="1">SUM(INDIRECT("'"&amp;TOTALDemandSheets&amp;"'!"&amp;ADDRESS(ROW(),COLUMN())))</f>
        <v>0</v>
      </c>
    </row>
    <row r="85" spans="1:1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 cm="1">
        <f t="array" aca="1" ref="D85" ca="1">SUM(INDIRECT("'"&amp;TOTALDemandSheets&amp;"'!"&amp;ADDRESS(ROW(),COLUMN())))</f>
        <v>0</v>
      </c>
      <c r="E85" s="8">
        <f t="shared" ca="1" si="1"/>
        <v>0</v>
      </c>
      <c r="F85" s="2"/>
      <c r="G85" s="8" cm="1">
        <f t="array" aca="1" ref="G85" ca="1">SUM(INDIRECT("'"&amp;TOTALDemandSheets&amp;"'!"&amp;ADDRESS(ROW(),COLUMN())))</f>
        <v>0</v>
      </c>
      <c r="H85" s="8" cm="1">
        <f t="array" aca="1" ref="H85" ca="1">SUM(INDIRECT("'"&amp;TOTALDemandSheets&amp;"'!"&amp;ADDRESS(ROW(),COLUMN())))</f>
        <v>0</v>
      </c>
      <c r="I85" s="8" cm="1">
        <f t="array" aca="1" ref="I85" ca="1">SUM(INDIRECT("'"&amp;TOTALDemandSheets&amp;"'!"&amp;ADDRESS(ROW(),COLUMN())))</f>
        <v>0</v>
      </c>
      <c r="J85" s="8" cm="1">
        <f t="array" aca="1" ref="J85" ca="1">SUM(INDIRECT("'"&amp;TOTALDemandSheets&amp;"'!"&amp;ADDRESS(ROW(),COLUMN())))</f>
        <v>0</v>
      </c>
      <c r="K85" s="8" cm="1">
        <f t="array" aca="1" ref="K85" ca="1">SUM(INDIRECT("'"&amp;TOTALDemandSheets&amp;"'!"&amp;ADDRESS(ROW(),COLUMN())))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 cm="1">
        <f t="array" aca="1" ref="D86" ca="1">SUM(INDIRECT("'"&amp;TOTALDemandSheets&amp;"'!"&amp;ADDRESS(ROW(),COLUMN())))</f>
        <v>0</v>
      </c>
      <c r="E86" s="8">
        <f t="shared" ca="1" si="1"/>
        <v>0</v>
      </c>
      <c r="F86" s="2"/>
      <c r="G86" s="8" cm="1">
        <f t="array" aca="1" ref="G86" ca="1">SUM(INDIRECT("'"&amp;TOTALDemandSheets&amp;"'!"&amp;ADDRESS(ROW(),COLUMN())))</f>
        <v>0</v>
      </c>
      <c r="H86" s="8" cm="1">
        <f t="array" aca="1" ref="H86" ca="1">SUM(INDIRECT("'"&amp;TOTALDemandSheets&amp;"'!"&amp;ADDRESS(ROW(),COLUMN())))</f>
        <v>0</v>
      </c>
      <c r="I86" s="8" cm="1">
        <f t="array" aca="1" ref="I86" ca="1">SUM(INDIRECT("'"&amp;TOTALDemandSheets&amp;"'!"&amp;ADDRESS(ROW(),COLUMN())))</f>
        <v>0</v>
      </c>
      <c r="J86" s="8" cm="1">
        <f t="array" aca="1" ref="J86" ca="1">SUM(INDIRECT("'"&amp;TOTALDemandSheets&amp;"'!"&amp;ADDRESS(ROW(),COLUMN())))</f>
        <v>0</v>
      </c>
      <c r="K86" s="8" cm="1">
        <f t="array" aca="1" ref="K86" ca="1">SUM(INDIRECT("'"&amp;TOTALDemandSheets&amp;"'!"&amp;ADDRESS(ROW(),COLUMN())))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 cm="1">
        <f t="array" aca="1" ref="D87" ca="1">SUM(INDIRECT("'"&amp;TOTALDemandSheets&amp;"'!"&amp;ADDRESS(ROW(),COLUMN())))</f>
        <v>0</v>
      </c>
      <c r="E87" s="8">
        <f t="shared" ca="1" si="1"/>
        <v>0</v>
      </c>
      <c r="F87" s="2"/>
      <c r="G87" s="8" cm="1">
        <f t="array" aca="1" ref="G87" ca="1">SUM(INDIRECT("'"&amp;TOTALDemandSheets&amp;"'!"&amp;ADDRESS(ROW(),COLUMN())))</f>
        <v>0</v>
      </c>
      <c r="H87" s="8" cm="1">
        <f t="array" aca="1" ref="H87" ca="1">SUM(INDIRECT("'"&amp;TOTALDemandSheets&amp;"'!"&amp;ADDRESS(ROW(),COLUMN())))</f>
        <v>0</v>
      </c>
      <c r="I87" s="8" cm="1">
        <f t="array" aca="1" ref="I87" ca="1">SUM(INDIRECT("'"&amp;TOTALDemandSheets&amp;"'!"&amp;ADDRESS(ROW(),COLUMN())))</f>
        <v>0</v>
      </c>
      <c r="J87" s="8" cm="1">
        <f t="array" aca="1" ref="J87" ca="1">SUM(INDIRECT("'"&amp;TOTALDemandSheets&amp;"'!"&amp;ADDRESS(ROW(),COLUMN())))</f>
        <v>0</v>
      </c>
      <c r="K87" s="8" cm="1">
        <f t="array" aca="1" ref="K87" ca="1">SUM(INDIRECT("'"&amp;TOTALDemandSheets&amp;"'!"&amp;ADDRESS(ROW(),COLUMN())))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 cm="1">
        <f t="array" aca="1" ref="D88" ca="1">SUM(INDIRECT("'"&amp;TOTALDemandSheets&amp;"'!"&amp;ADDRESS(ROW(),COLUMN())))</f>
        <v>0</v>
      </c>
      <c r="E88" s="8">
        <f t="shared" ca="1" si="1"/>
        <v>0</v>
      </c>
      <c r="F88" s="2"/>
      <c r="G88" s="8" cm="1">
        <f t="array" aca="1" ref="G88" ca="1">SUM(INDIRECT("'"&amp;TOTALDemandSheets&amp;"'!"&amp;ADDRESS(ROW(),COLUMN())))</f>
        <v>0</v>
      </c>
      <c r="H88" s="8" cm="1">
        <f t="array" aca="1" ref="H88" ca="1">SUM(INDIRECT("'"&amp;TOTALDemandSheets&amp;"'!"&amp;ADDRESS(ROW(),COLUMN())))</f>
        <v>0</v>
      </c>
      <c r="I88" s="8" cm="1">
        <f t="array" aca="1" ref="I88" ca="1">SUM(INDIRECT("'"&amp;TOTALDemandSheets&amp;"'!"&amp;ADDRESS(ROW(),COLUMN())))</f>
        <v>0</v>
      </c>
      <c r="J88" s="8" cm="1">
        <f t="array" aca="1" ref="J88" ca="1">SUM(INDIRECT("'"&amp;TOTALDemandSheets&amp;"'!"&amp;ADDRESS(ROW(),COLUMN())))</f>
        <v>0</v>
      </c>
      <c r="K88" s="8" cm="1">
        <f t="array" aca="1" ref="K88" ca="1">SUM(INDIRECT("'"&amp;TOTALDemandSheets&amp;"'!"&amp;ADDRESS(ROW(),COLUMN())))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 cm="1">
        <f t="array" aca="1" ref="D89" ca="1">SUM(INDIRECT("'"&amp;TOTALDemandSheets&amp;"'!"&amp;ADDRESS(ROW(),COLUMN())))</f>
        <v>-208268.69610786493</v>
      </c>
      <c r="E89" s="8">
        <f t="shared" ca="1" si="1"/>
        <v>0</v>
      </c>
      <c r="F89" s="2"/>
      <c r="G89" s="8" cm="1">
        <f t="array" aca="1" ref="G89" ca="1">SUM(INDIRECT("'"&amp;TOTALDemandSheets&amp;"'!"&amp;ADDRESS(ROW(),COLUMN())))</f>
        <v>-107925.64405756547</v>
      </c>
      <c r="H89" s="8" cm="1">
        <f t="array" aca="1" ref="H89" ca="1">SUM(INDIRECT("'"&amp;TOTALDemandSheets&amp;"'!"&amp;ADDRESS(ROW(),COLUMN())))</f>
        <v>-71798.103696054852</v>
      </c>
      <c r="I89" s="8" cm="1">
        <f t="array" aca="1" ref="I89" ca="1">SUM(INDIRECT("'"&amp;TOTALDemandSheets&amp;"'!"&amp;ADDRESS(ROW(),COLUMN())))</f>
        <v>-91.76031980313833</v>
      </c>
      <c r="J89" s="8" cm="1">
        <f t="array" aca="1" ref="J89" ca="1">SUM(INDIRECT("'"&amp;TOTALDemandSheets&amp;"'!"&amp;ADDRESS(ROW(),COLUMN())))</f>
        <v>-88.099182707084722</v>
      </c>
      <c r="K89" s="8" cm="1">
        <f t="array" aca="1" ref="K89" ca="1">SUM(INDIRECT("'"&amp;TOTALDemandSheets&amp;"'!"&amp;ADDRESS(ROW(),COLUMN())))</f>
        <v>-28365.088851734374</v>
      </c>
    </row>
    <row r="90" spans="1:1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 cm="1">
        <f t="array" aca="1" ref="D90" ca="1">SUM(INDIRECT("'"&amp;TOTALDemandSheets&amp;"'!"&amp;ADDRESS(ROW(),COLUMN())))</f>
        <v>-80032799.689342439</v>
      </c>
      <c r="E90" s="8">
        <f t="shared" ca="1" si="1"/>
        <v>0</v>
      </c>
      <c r="G90" s="77" cm="1">
        <f t="array" aca="1" ref="G90" ca="1">SUM(INDIRECT("'"&amp;TOTALDemandSheets&amp;"'!"&amp;ADDRESS(ROW(),COLUMN())))</f>
        <v>-41482594.999749862</v>
      </c>
      <c r="H90" s="77" cm="1">
        <f t="array" aca="1" ref="H90" ca="1">SUM(INDIRECT("'"&amp;TOTALDemandSheets&amp;"'!"&amp;ADDRESS(ROW(),COLUMN())))</f>
        <v>-27596515.020886801</v>
      </c>
      <c r="I90" s="77" cm="1">
        <f t="array" aca="1" ref="I90" ca="1">SUM(INDIRECT("'"&amp;TOTALDemandSheets&amp;"'!"&amp;ADDRESS(ROW(),COLUMN())))</f>
        <v>-35269.246866025875</v>
      </c>
      <c r="J90" s="77" cm="1">
        <f t="array" aca="1" ref="J90" ca="1">SUM(INDIRECT("'"&amp;TOTALDemandSheets&amp;"'!"&amp;ADDRESS(ROW(),COLUMN())))</f>
        <v>-15937.483300958376</v>
      </c>
      <c r="K90" s="77" cm="1">
        <f t="array" aca="1" ref="K90" ca="1">SUM(INDIRECT("'"&amp;TOTALDemandSheets&amp;"'!"&amp;ADDRESS(ROW(),COLUMN())))</f>
        <v>-10902482.938538788</v>
      </c>
    </row>
    <row r="91" spans="1:1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D91" s="8"/>
      <c r="E91" s="8">
        <f t="shared" si="1"/>
        <v>0</v>
      </c>
      <c r="G91" s="8"/>
      <c r="H91" s="8"/>
      <c r="I91" s="8"/>
      <c r="J91" s="8"/>
      <c r="K91" s="8"/>
    </row>
    <row r="92" spans="1:1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D92" s="8"/>
      <c r="E92" s="8">
        <f t="shared" si="1"/>
        <v>0</v>
      </c>
      <c r="G92" s="8"/>
      <c r="H92" s="8"/>
      <c r="I92" s="8"/>
      <c r="J92" s="8"/>
      <c r="K92" s="8"/>
    </row>
    <row r="93" spans="1:1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 cm="1">
        <f t="array" aca="1" ref="D93" ca="1">SUM(INDIRECT("'"&amp;TOTALDemandSheets&amp;"'!"&amp;ADDRESS(ROW(),COLUMN())))</f>
        <v>-265801.81287144887</v>
      </c>
      <c r="E93" s="8">
        <f t="shared" ca="1" si="1"/>
        <v>0</v>
      </c>
      <c r="F93" s="2"/>
      <c r="G93" s="8" cm="1">
        <f t="array" aca="1" ref="G93" ca="1">SUM(INDIRECT("'"&amp;TOTALDemandSheets&amp;"'!"&amp;ADDRESS(ROW(),COLUMN())))</f>
        <v>-137739.52774430561</v>
      </c>
      <c r="H93" s="8" cm="1">
        <f t="array" aca="1" ref="H93" ca="1">SUM(INDIRECT("'"&amp;TOTALDemandSheets&amp;"'!"&amp;ADDRESS(ROW(),COLUMN())))</f>
        <v>-91631.946998217041</v>
      </c>
      <c r="I93" s="8" cm="1">
        <f t="array" aca="1" ref="I93" ca="1">SUM(INDIRECT("'"&amp;TOTALDemandSheets&amp;"'!"&amp;ADDRESS(ROW(),COLUMN())))</f>
        <v>-117.10861886179076</v>
      </c>
      <c r="J93" s="8" cm="1">
        <f t="array" aca="1" ref="J93" ca="1">SUM(INDIRECT("'"&amp;TOTALDemandSheets&amp;"'!"&amp;ADDRESS(ROW(),COLUMN())))</f>
        <v>-112.43611216497079</v>
      </c>
      <c r="K93" s="8" cm="1">
        <f t="array" aca="1" ref="K93" ca="1">SUM(INDIRECT("'"&amp;TOTALDemandSheets&amp;"'!"&amp;ADDRESS(ROW(),COLUMN())))</f>
        <v>-36200.793397899433</v>
      </c>
    </row>
    <row r="94" spans="1:1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 cm="1">
        <f t="array" aca="1" ref="D94" ca="1">SUM(INDIRECT("'"&amp;TOTALDemandSheets&amp;"'!"&amp;ADDRESS(ROW(),COLUMN())))</f>
        <v>-106400.69488051315</v>
      </c>
      <c r="E94" s="8">
        <f t="shared" ca="1" si="1"/>
        <v>0</v>
      </c>
      <c r="F94" s="2"/>
      <c r="G94" s="8" cm="1">
        <f t="array" aca="1" ref="G94" ca="1">SUM(INDIRECT("'"&amp;TOTALDemandSheets&amp;"'!"&amp;ADDRESS(ROW(),COLUMN())))</f>
        <v>-55137.251722191198</v>
      </c>
      <c r="H94" s="8" cm="1">
        <f t="array" aca="1" ref="H94" ca="1">SUM(INDIRECT("'"&amp;TOTALDemandSheets&amp;"'!"&amp;ADDRESS(ROW(),COLUMN())))</f>
        <v>-36680.347393190823</v>
      </c>
      <c r="I94" s="8" cm="1">
        <f t="array" aca="1" ref="I94" ca="1">SUM(INDIRECT("'"&amp;TOTALDemandSheets&amp;"'!"&amp;ADDRESS(ROW(),COLUMN())))</f>
        <v>-46.878681107483693</v>
      </c>
      <c r="J94" s="8" cm="1">
        <f t="array" aca="1" ref="J94" ca="1">SUM(INDIRECT("'"&amp;TOTALDemandSheets&amp;"'!"&amp;ADDRESS(ROW(),COLUMN())))</f>
        <v>-45.008272647869688</v>
      </c>
      <c r="K94" s="8" cm="1">
        <f t="array" aca="1" ref="K94" ca="1">SUM(INDIRECT("'"&amp;TOTALDemandSheets&amp;"'!"&amp;ADDRESS(ROW(),COLUMN())))</f>
        <v>-14491.208811375767</v>
      </c>
    </row>
    <row r="95" spans="1:1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 cm="1">
        <f t="array" aca="1" ref="D95" ca="1">SUM(INDIRECT("'"&amp;TOTALDemandSheets&amp;"'!"&amp;ADDRESS(ROW(),COLUMN())))</f>
        <v>-8912.0905434559045</v>
      </c>
      <c r="E95" s="8">
        <f t="shared" ca="1" si="1"/>
        <v>0</v>
      </c>
      <c r="F95" s="2"/>
      <c r="G95" s="8" cm="1">
        <f t="array" aca="1" ref="G95" ca="1">SUM(INDIRECT("'"&amp;TOTALDemandSheets&amp;"'!"&amp;ADDRESS(ROW(),COLUMN())))</f>
        <v>-4618.2797980531204</v>
      </c>
      <c r="H95" s="8" cm="1">
        <f t="array" aca="1" ref="H95" ca="1">SUM(INDIRECT("'"&amp;TOTALDemandSheets&amp;"'!"&amp;ADDRESS(ROW(),COLUMN())))</f>
        <v>-3072.3349833442066</v>
      </c>
      <c r="I95" s="8" cm="1">
        <f t="array" aca="1" ref="I95" ca="1">SUM(INDIRECT("'"&amp;TOTALDemandSheets&amp;"'!"&amp;ADDRESS(ROW(),COLUMN())))</f>
        <v>-3.9265443807191374</v>
      </c>
      <c r="J95" s="8" cm="1">
        <f t="array" aca="1" ref="J95" ca="1">SUM(INDIRECT("'"&amp;TOTALDemandSheets&amp;"'!"&amp;ADDRESS(ROW(),COLUMN())))</f>
        <v>-3.7698795246855816</v>
      </c>
      <c r="K95" s="8" cm="1">
        <f t="array" aca="1" ref="K95" ca="1">SUM(INDIRECT("'"&amp;TOTALDemandSheets&amp;"'!"&amp;ADDRESS(ROW(),COLUMN())))</f>
        <v>-1213.7793381531719</v>
      </c>
    </row>
    <row r="96" spans="1:1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 cm="1">
        <f t="array" aca="1" ref="D96" ca="1">SUM(INDIRECT("'"&amp;TOTALDemandSheets&amp;"'!"&amp;ADDRESS(ROW(),COLUMN())))</f>
        <v>-21975.575353079901</v>
      </c>
      <c r="E96" s="8">
        <f t="shared" ca="1" si="1"/>
        <v>0</v>
      </c>
      <c r="F96" s="2"/>
      <c r="G96" s="8" cm="1">
        <f t="array" aca="1" ref="G96" ca="1">SUM(INDIRECT("'"&amp;TOTALDemandSheets&amp;"'!"&amp;ADDRESS(ROW(),COLUMN())))</f>
        <v>-11387.828165440487</v>
      </c>
      <c r="H96" s="8" cm="1">
        <f t="array" aca="1" ref="H96" ca="1">SUM(INDIRECT("'"&amp;TOTALDemandSheets&amp;"'!"&amp;ADDRESS(ROW(),COLUMN())))</f>
        <v>-7575.8127239810119</v>
      </c>
      <c r="I96" s="8" cm="1">
        <f t="array" aca="1" ref="I96" ca="1">SUM(INDIRECT("'"&amp;TOTALDemandSheets&amp;"'!"&amp;ADDRESS(ROW(),COLUMN())))</f>
        <v>-9.6821359135614564</v>
      </c>
      <c r="J96" s="8" cm="1">
        <f t="array" aca="1" ref="J96" ca="1">SUM(INDIRECT("'"&amp;TOTALDemandSheets&amp;"'!"&amp;ADDRESS(ROW(),COLUMN())))</f>
        <v>-9.295829206716693</v>
      </c>
      <c r="K96" s="8" cm="1">
        <f t="array" aca="1" ref="K96" ca="1">SUM(INDIRECT("'"&amp;TOTALDemandSheets&amp;"'!"&amp;ADDRESS(ROW(),COLUMN())))</f>
        <v>-2992.9564985381207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 cm="1">
        <f t="array" aca="1" ref="D97" ca="1">SUM(INDIRECT("'"&amp;TOTALDemandSheets&amp;"'!"&amp;ADDRESS(ROW(),COLUMN())))</f>
        <v>-1115898.1835278159</v>
      </c>
      <c r="E97" s="8">
        <f t="shared" ca="1" si="1"/>
        <v>0</v>
      </c>
      <c r="F97" s="2"/>
      <c r="G97" s="8" cm="1">
        <f t="array" aca="1" ref="G97" ca="1">SUM(INDIRECT("'"&amp;TOTALDemandSheets&amp;"'!"&amp;ADDRESS(ROW(),COLUMN())))</f>
        <v>-578262.75580816355</v>
      </c>
      <c r="H97" s="8" cm="1">
        <f t="array" aca="1" ref="H97" ca="1">SUM(INDIRECT("'"&amp;TOTALDemandSheets&amp;"'!"&amp;ADDRESS(ROW(),COLUMN())))</f>
        <v>-384692.34691743855</v>
      </c>
      <c r="I97" s="8" cm="1">
        <f t="array" aca="1" ref="I97" ca="1">SUM(INDIRECT("'"&amp;TOTALDemandSheets&amp;"'!"&amp;ADDRESS(ROW(),COLUMN())))</f>
        <v>-491.64937459070569</v>
      </c>
      <c r="J97" s="8" cm="1">
        <f t="array" aca="1" ref="J97" ca="1">SUM(INDIRECT("'"&amp;TOTALDemandSheets&amp;"'!"&amp;ADDRESS(ROW(),COLUMN())))</f>
        <v>-472.0330985421121</v>
      </c>
      <c r="K97" s="8" cm="1">
        <f t="array" aca="1" ref="K97" ca="1">SUM(INDIRECT("'"&amp;TOTALDemandSheets&amp;"'!"&amp;ADDRESS(ROW(),COLUMN())))</f>
        <v>-151979.39832908081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 cm="1">
        <f t="array" aca="1" ref="D98" ca="1">SUM(INDIRECT("'"&amp;TOTALDemandSheets&amp;"'!"&amp;ADDRESS(ROW(),COLUMN())))</f>
        <v>0</v>
      </c>
      <c r="E98" s="8">
        <f t="shared" ca="1" si="1"/>
        <v>0</v>
      </c>
      <c r="F98" s="2"/>
      <c r="G98" s="8" cm="1">
        <f t="array" aca="1" ref="G98" ca="1">SUM(INDIRECT("'"&amp;TOTALDemandSheets&amp;"'!"&amp;ADDRESS(ROW(),COLUMN())))</f>
        <v>0</v>
      </c>
      <c r="H98" s="8" cm="1">
        <f t="array" aca="1" ref="H98" ca="1">SUM(INDIRECT("'"&amp;TOTALDemandSheets&amp;"'!"&amp;ADDRESS(ROW(),COLUMN())))</f>
        <v>0</v>
      </c>
      <c r="I98" s="8" cm="1">
        <f t="array" aca="1" ref="I98" ca="1">SUM(INDIRECT("'"&amp;TOTALDemandSheets&amp;"'!"&amp;ADDRESS(ROW(),COLUMN())))</f>
        <v>0</v>
      </c>
      <c r="J98" s="8" cm="1">
        <f t="array" aca="1" ref="J98" ca="1">SUM(INDIRECT("'"&amp;TOTALDemandSheets&amp;"'!"&amp;ADDRESS(ROW(),COLUMN())))</f>
        <v>0</v>
      </c>
      <c r="K98" s="8" cm="1">
        <f t="array" aca="1" ref="K98" ca="1">SUM(INDIRECT("'"&amp;TOTALDemandSheets&amp;"'!"&amp;ADDRESS(ROW(),COLUMN())))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 cm="1">
        <f t="array" aca="1" ref="D99" ca="1">SUM(INDIRECT("'"&amp;TOTALDemandSheets&amp;"'!"&amp;ADDRESS(ROW(),COLUMN())))</f>
        <v>-83988.874487137902</v>
      </c>
      <c r="E99" s="8">
        <f t="shared" ca="1" si="1"/>
        <v>0</v>
      </c>
      <c r="F99" s="2"/>
      <c r="G99" s="8" cm="1">
        <f t="array" aca="1" ref="G99" ca="1">SUM(INDIRECT("'"&amp;TOTALDemandSheets&amp;"'!"&amp;ADDRESS(ROW(),COLUMN())))</f>
        <v>-43523.359689157231</v>
      </c>
      <c r="H99" s="8" cm="1">
        <f t="array" aca="1" ref="H99" ca="1">SUM(INDIRECT("'"&amp;TOTALDemandSheets&amp;"'!"&amp;ADDRESS(ROW(),COLUMN())))</f>
        <v>-28954.144489478753</v>
      </c>
      <c r="I99" s="8" cm="1">
        <f t="array" aca="1" ref="I99" ca="1">SUM(INDIRECT("'"&amp;TOTALDemandSheets&amp;"'!"&amp;ADDRESS(ROW(),COLUMN())))</f>
        <v>-37.004341635931446</v>
      </c>
      <c r="J99" s="8" cm="1">
        <f t="array" aca="1" ref="J99" ca="1">SUM(INDIRECT("'"&amp;TOTALDemandSheets&amp;"'!"&amp;ADDRESS(ROW(),COLUMN())))</f>
        <v>-35.527908596367034</v>
      </c>
      <c r="K99" s="8" cm="1">
        <f t="array" aca="1" ref="K99" ca="1">SUM(INDIRECT("'"&amp;TOTALDemandSheets&amp;"'!"&amp;ADDRESS(ROW(),COLUMN())))</f>
        <v>-11438.838058269608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 cm="1">
        <f t="array" aca="1" ref="D100" ca="1">SUM(INDIRECT("'"&amp;TOTALDemandSheets&amp;"'!"&amp;ADDRESS(ROW(),COLUMN())))</f>
        <v>-38263.265036049313</v>
      </c>
      <c r="E100" s="8">
        <f t="shared" ca="1" si="1"/>
        <v>0</v>
      </c>
      <c r="F100" s="2"/>
      <c r="G100" s="8" cm="1">
        <f t="array" aca="1" ref="G100" ca="1">SUM(INDIRECT("'"&amp;TOTALDemandSheets&amp;"'!"&amp;ADDRESS(ROW(),COLUMN())))</f>
        <v>-19828.171971759901</v>
      </c>
      <c r="H100" s="8" cm="1">
        <f t="array" aca="1" ref="H100" ca="1">SUM(INDIRECT("'"&amp;TOTALDemandSheets&amp;"'!"&amp;ADDRESS(ROW(),COLUMN())))</f>
        <v>-13190.795938843705</v>
      </c>
      <c r="I100" s="8" cm="1">
        <f t="array" aca="1" ref="I100" ca="1">SUM(INDIRECT("'"&amp;TOTALDemandSheets&amp;"'!"&amp;ADDRESS(ROW(),COLUMN())))</f>
        <v>-16.858267718744013</v>
      </c>
      <c r="J100" s="8" cm="1">
        <f t="array" aca="1" ref="J100" ca="1">SUM(INDIRECT("'"&amp;TOTALDemandSheets&amp;"'!"&amp;ADDRESS(ROW(),COLUMN())))</f>
        <v>-16.185641147120123</v>
      </c>
      <c r="K100" s="8" cm="1">
        <f t="array" aca="1" ref="K100" ca="1">SUM(INDIRECT("'"&amp;TOTALDemandSheets&amp;"'!"&amp;ADDRESS(ROW(),COLUMN())))</f>
        <v>-5211.2532165798384</v>
      </c>
    </row>
    <row r="101" spans="1:1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 cm="1">
        <f t="array" aca="1" ref="D101" ca="1">SUM(INDIRECT("'"&amp;TOTALDemandSheets&amp;"'!"&amp;ADDRESS(ROW(),COLUMN())))</f>
        <v>-1641240.4966995008</v>
      </c>
      <c r="E101" s="8">
        <f t="shared" ca="1" si="1"/>
        <v>0</v>
      </c>
      <c r="G101" s="77" cm="1">
        <f t="array" aca="1" ref="G101" ca="1">SUM(INDIRECT("'"&amp;TOTALDemandSheets&amp;"'!"&amp;ADDRESS(ROW(),COLUMN())))</f>
        <v>-850497.17489907111</v>
      </c>
      <c r="H101" s="77" cm="1">
        <f t="array" aca="1" ref="H101" ca="1">SUM(INDIRECT("'"&amp;TOTALDemandSheets&amp;"'!"&amp;ADDRESS(ROW(),COLUMN())))</f>
        <v>-565797.72944449412</v>
      </c>
      <c r="I101" s="77" cm="1">
        <f t="array" aca="1" ref="I101" ca="1">SUM(INDIRECT("'"&amp;TOTALDemandSheets&amp;"'!"&amp;ADDRESS(ROW(),COLUMN())))</f>
        <v>-723.10796420893632</v>
      </c>
      <c r="J101" s="77" cm="1">
        <f t="array" aca="1" ref="J101" ca="1">SUM(INDIRECT("'"&amp;TOTALDemandSheets&amp;"'!"&amp;ADDRESS(ROW(),COLUMN())))</f>
        <v>-694.2567418298421</v>
      </c>
      <c r="K101" s="77" cm="1">
        <f t="array" aca="1" ref="K101" ca="1">SUM(INDIRECT("'"&amp;TOTALDemandSheets&amp;"'!"&amp;ADDRESS(ROW(),COLUMN())))</f>
        <v>-223528.22764989678</v>
      </c>
    </row>
    <row r="102" spans="1:1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D102" s="8"/>
      <c r="E102" s="8">
        <f t="shared" si="1"/>
        <v>0</v>
      </c>
      <c r="G102" s="8"/>
      <c r="H102" s="8"/>
      <c r="I102" s="8"/>
      <c r="J102" s="8"/>
      <c r="K102" s="8"/>
    </row>
    <row r="103" spans="1:1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D103" s="8"/>
      <c r="E103" s="8">
        <f t="shared" si="1"/>
        <v>0</v>
      </c>
      <c r="G103" s="8"/>
      <c r="H103" s="8"/>
      <c r="I103" s="8"/>
      <c r="J103" s="8"/>
      <c r="K103" s="8"/>
    </row>
    <row r="104" spans="1:1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 cm="1">
        <f t="array" aca="1" ref="D104" ca="1">SUM(INDIRECT("'"&amp;TOTALDemandSheets&amp;"'!"&amp;ADDRESS(ROW(),COLUMN())))</f>
        <v>3754400.6385081341</v>
      </c>
      <c r="E104" s="8">
        <f t="shared" ca="1" si="1"/>
        <v>0</v>
      </c>
      <c r="F104" s="2"/>
      <c r="G104" s="8" cm="1">
        <f t="array" aca="1" ref="G104" ca="1">SUM(INDIRECT("'"&amp;TOTALDemandSheets&amp;"'!"&amp;ADDRESS(ROW(),COLUMN())))</f>
        <v>1946368.2636417637</v>
      </c>
      <c r="H104" s="8" cm="1">
        <f t="array" aca="1" ref="H104" ca="1">SUM(INDIRECT("'"&amp;TOTALDemandSheets&amp;"'!"&amp;ADDRESS(ROW(),COLUMN())))</f>
        <v>1294831.7486910154</v>
      </c>
      <c r="I104" s="8" cm="1">
        <f t="array" aca="1" ref="I104" ca="1">SUM(INDIRECT("'"&amp;TOTALDemandSheets&amp;"'!"&amp;ADDRESS(ROW(),COLUMN())))</f>
        <v>1654.8372343387252</v>
      </c>
      <c r="J104" s="8" cm="1">
        <f t="array" aca="1" ref="J104" ca="1">SUM(INDIRECT("'"&amp;TOTALDemandSheets&amp;"'!"&amp;ADDRESS(ROW(),COLUMN())))</f>
        <v>0</v>
      </c>
      <c r="K104" s="8" cm="1">
        <f t="array" aca="1" ref="K104" ca="1">SUM(INDIRECT("'"&amp;TOTALDemandSheets&amp;"'!"&amp;ADDRESS(ROW(),COLUMN())))</f>
        <v>511545.78894101601</v>
      </c>
    </row>
    <row r="105" spans="1:1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 cm="1">
        <f t="array" aca="1" ref="D105" ca="1">SUM(INDIRECT("'"&amp;TOTALDemandSheets&amp;"'!"&amp;ADDRESS(ROW(),COLUMN())))</f>
        <v>3754400.6385081341</v>
      </c>
      <c r="E105" s="8">
        <f t="shared" ca="1" si="1"/>
        <v>0</v>
      </c>
      <c r="G105" s="77" cm="1">
        <f t="array" aca="1" ref="G105" ca="1">SUM(INDIRECT("'"&amp;TOTALDemandSheets&amp;"'!"&amp;ADDRESS(ROW(),COLUMN())))</f>
        <v>1946368.2636417637</v>
      </c>
      <c r="H105" s="77" cm="1">
        <f t="array" aca="1" ref="H105" ca="1">SUM(INDIRECT("'"&amp;TOTALDemandSheets&amp;"'!"&amp;ADDRESS(ROW(),COLUMN())))</f>
        <v>1294831.7486910154</v>
      </c>
      <c r="I105" s="77" cm="1">
        <f t="array" aca="1" ref="I105" ca="1">SUM(INDIRECT("'"&amp;TOTALDemandSheets&amp;"'!"&amp;ADDRESS(ROW(),COLUMN())))</f>
        <v>1654.8372343387252</v>
      </c>
      <c r="J105" s="77" cm="1">
        <f t="array" aca="1" ref="J105" ca="1">SUM(INDIRECT("'"&amp;TOTALDemandSheets&amp;"'!"&amp;ADDRESS(ROW(),COLUMN())))</f>
        <v>0</v>
      </c>
      <c r="K105" s="77" cm="1">
        <f t="array" aca="1" ref="K105" ca="1">SUM(INDIRECT("'"&amp;TOTALDemandSheets&amp;"'!"&amp;ADDRESS(ROW(),COLUMN())))</f>
        <v>511545.78894101601</v>
      </c>
    </row>
    <row r="106" spans="1:1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D106" s="8"/>
      <c r="E106" s="8">
        <f t="shared" si="1"/>
        <v>0</v>
      </c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 cm="1">
        <f t="array" aca="1" ref="D107" ca="1">SUM(INDIRECT("'"&amp;TOTALDemandSheets&amp;"'!"&amp;ADDRESS(ROW(),COLUMN())))</f>
        <v>-83040667.651554778</v>
      </c>
      <c r="E107" s="8">
        <f t="shared" ca="1" si="1"/>
        <v>0</v>
      </c>
      <c r="F107" s="2"/>
      <c r="G107" s="8" cm="1">
        <f t="array" aca="1" ref="G107" ca="1">SUM(INDIRECT("'"&amp;TOTALDemandSheets&amp;"'!"&amp;ADDRESS(ROW(),COLUMN())))</f>
        <v>-43040460.486364201</v>
      </c>
      <c r="H107" s="8" cm="1">
        <f t="array" aca="1" ref="H107" ca="1">SUM(INDIRECT("'"&amp;TOTALDemandSheets&amp;"'!"&amp;ADDRESS(ROW(),COLUMN())))</f>
        <v>-28632893.248963725</v>
      </c>
      <c r="I107" s="8" cm="1">
        <f t="array" aca="1" ref="I107" ca="1">SUM(INDIRECT("'"&amp;TOTALDemandSheets&amp;"'!"&amp;ADDRESS(ROW(),COLUMN())))</f>
        <v>-36593.772065854711</v>
      </c>
      <c r="J107" s="8" cm="1">
        <f t="array" aca="1" ref="J107" ca="1">SUM(INDIRECT("'"&amp;TOTALDemandSheets&amp;"'!"&amp;ADDRESS(ROW(),COLUMN())))</f>
        <v>-18797.972409992362</v>
      </c>
      <c r="K107" s="8" cm="1">
        <f t="array" aca="1" ref="K107" ca="1">SUM(INDIRECT("'"&amp;TOTALDemandSheets&amp;"'!"&amp;ADDRESS(ROW(),COLUMN())))</f>
        <v>-11311922.17175102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D108" s="77"/>
      <c r="E108" s="8">
        <f t="shared" si="1"/>
        <v>0</v>
      </c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D109" s="8"/>
      <c r="E109" s="8">
        <f t="shared" si="1"/>
        <v>0</v>
      </c>
      <c r="G109" s="8"/>
      <c r="H109" s="8"/>
      <c r="I109" s="8"/>
      <c r="J109" s="8"/>
      <c r="K109" s="8"/>
    </row>
    <row r="110" spans="1:1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 cm="1">
        <f t="array" aca="1" ref="D110" ca="1">SUM(INDIRECT("'"&amp;TOTALDemandSheets&amp;"'!"&amp;ADDRESS(ROW(),COLUMN())))</f>
        <v>-56036284.180436991</v>
      </c>
      <c r="E110" s="8">
        <f t="shared" ca="1" si="1"/>
        <v>0</v>
      </c>
      <c r="F110" s="2"/>
      <c r="G110" s="8" cm="1">
        <f t="array" aca="1" ref="G110" ca="1">SUM(INDIRECT("'"&amp;TOTALDemandSheets&amp;"'!"&amp;ADDRESS(ROW(),COLUMN())))</f>
        <v>-29038219.251318607</v>
      </c>
      <c r="H110" s="8" cm="1">
        <f t="array" aca="1" ref="H110" ca="1">SUM(INDIRECT("'"&amp;TOTALDemandSheets&amp;"'!"&amp;ADDRESS(ROW(),COLUMN())))</f>
        <v>-19317828.447175261</v>
      </c>
      <c r="I110" s="8" cm="1">
        <f t="array" aca="1" ref="I110" ca="1">SUM(INDIRECT("'"&amp;TOTALDemandSheets&amp;"'!"&amp;ADDRESS(ROW(),COLUMN())))</f>
        <v>-24688.815232767301</v>
      </c>
      <c r="J110" s="8" cm="1">
        <f t="array" aca="1" ref="J110" ca="1">SUM(INDIRECT("'"&amp;TOTALDemandSheets&amp;"'!"&amp;ADDRESS(ROW(),COLUMN())))</f>
        <v>-23703.758320365319</v>
      </c>
      <c r="K110" s="8" cm="1">
        <f t="array" aca="1" ref="K110" ca="1">SUM(INDIRECT("'"&amp;TOTALDemandSheets&amp;"'!"&amp;ADDRESS(ROW(),COLUMN())))</f>
        <v>-7631843.9083899809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 cm="1">
        <f t="array" aca="1" ref="D111" ca="1">SUM(INDIRECT("'"&amp;TOTALDemandSheets&amp;"'!"&amp;ADDRESS(ROW(),COLUMN())))</f>
        <v>0</v>
      </c>
      <c r="E111" s="8">
        <f t="shared" ca="1" si="1"/>
        <v>0</v>
      </c>
      <c r="F111" s="2"/>
      <c r="G111" s="8" cm="1">
        <f t="array" aca="1" ref="G111" ca="1">SUM(INDIRECT("'"&amp;TOTALDemandSheets&amp;"'!"&amp;ADDRESS(ROW(),COLUMN())))</f>
        <v>0</v>
      </c>
      <c r="H111" s="8" cm="1">
        <f t="array" aca="1" ref="H111" ca="1">SUM(INDIRECT("'"&amp;TOTALDemandSheets&amp;"'!"&amp;ADDRESS(ROW(),COLUMN())))</f>
        <v>0</v>
      </c>
      <c r="I111" s="8" cm="1">
        <f t="array" aca="1" ref="I111" ca="1">SUM(INDIRECT("'"&amp;TOTALDemandSheets&amp;"'!"&amp;ADDRESS(ROW(),COLUMN())))</f>
        <v>0</v>
      </c>
      <c r="J111" s="8" cm="1">
        <f t="array" aca="1" ref="J111" ca="1">SUM(INDIRECT("'"&amp;TOTALDemandSheets&amp;"'!"&amp;ADDRESS(ROW(),COLUMN())))</f>
        <v>0</v>
      </c>
      <c r="K111" s="8" cm="1">
        <f t="array" aca="1" ref="K111" ca="1">SUM(INDIRECT("'"&amp;TOTALDemandSheets&amp;"'!"&amp;ADDRESS(ROW(),COLUMN())))</f>
        <v>0</v>
      </c>
    </row>
    <row r="112" spans="1:1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 cm="1">
        <f t="array" aca="1" ref="D112" ca="1">SUM(INDIRECT("'"&amp;TOTALDemandSheets&amp;"'!"&amp;ADDRESS(ROW(),COLUMN())))</f>
        <v>35465642.872730777</v>
      </c>
      <c r="E112" s="8">
        <f t="shared" ca="1" si="1"/>
        <v>0</v>
      </c>
      <c r="F112" s="2"/>
      <c r="G112" s="8" cm="1">
        <f t="array" aca="1" ref="G112" ca="1">SUM(INDIRECT("'"&amp;TOTALDemandSheets&amp;"'!"&amp;ADDRESS(ROW(),COLUMN())))</f>
        <v>21633303.267962281</v>
      </c>
      <c r="H112" s="8" cm="1">
        <f t="array" aca="1" ref="H112" ca="1">SUM(INDIRECT("'"&amp;TOTALDemandSheets&amp;"'!"&amp;ADDRESS(ROW(),COLUMN())))</f>
        <v>13816762.645754118</v>
      </c>
      <c r="I112" s="8" cm="1">
        <f t="array" aca="1" ref="I112" ca="1">SUM(INDIRECT("'"&amp;TOTALDemandSheets&amp;"'!"&amp;ADDRESS(ROW(),COLUMN())))</f>
        <v>15576.959014378937</v>
      </c>
      <c r="J112" s="8" cm="1">
        <f t="array" aca="1" ref="J112" ca="1">SUM(INDIRECT("'"&amp;TOTALDemandSheets&amp;"'!"&amp;ADDRESS(ROW(),COLUMN())))</f>
        <v>0</v>
      </c>
      <c r="K112" s="8" cm="1">
        <f t="array" aca="1" ref="K112" ca="1">SUM(INDIRECT("'"&amp;TOTALDemandSheets&amp;"'!"&amp;ADDRESS(ROW(),COLUMN())))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 cm="1">
        <f t="array" aca="1" ref="D113" ca="1">SUM(INDIRECT("'"&amp;TOTALDemandSheets&amp;"'!"&amp;ADDRESS(ROW(),COLUMN())))</f>
        <v>-20570641.307706214</v>
      </c>
      <c r="E113" s="8">
        <f t="shared" ca="1" si="1"/>
        <v>0</v>
      </c>
      <c r="G113" s="77" cm="1">
        <f t="array" aca="1" ref="G113" ca="1">SUM(INDIRECT("'"&amp;TOTALDemandSheets&amp;"'!"&amp;ADDRESS(ROW(),COLUMN())))</f>
        <v>-7404915.9833563268</v>
      </c>
      <c r="H113" s="77" cm="1">
        <f t="array" aca="1" ref="H113" ca="1">SUM(INDIRECT("'"&amp;TOTALDemandSheets&amp;"'!"&amp;ADDRESS(ROW(),COLUMN())))</f>
        <v>-5501065.8014211431</v>
      </c>
      <c r="I113" s="77" cm="1">
        <f t="array" aca="1" ref="I113" ca="1">SUM(INDIRECT("'"&amp;TOTALDemandSheets&amp;"'!"&amp;ADDRESS(ROW(),COLUMN())))</f>
        <v>-9111.8562183883641</v>
      </c>
      <c r="J113" s="77" cm="1">
        <f t="array" aca="1" ref="J113" ca="1">SUM(INDIRECT("'"&amp;TOTALDemandSheets&amp;"'!"&amp;ADDRESS(ROW(),COLUMN())))</f>
        <v>-23703.758320365319</v>
      </c>
      <c r="K113" s="77" cm="1">
        <f t="array" aca="1" ref="K113" ca="1">SUM(INDIRECT("'"&amp;TOTALDemandSheets&amp;"'!"&amp;ADDRESS(ROW(),COLUMN())))</f>
        <v>-7631843.9083899809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D114" s="22"/>
      <c r="E114" s="8">
        <f t="shared" si="1"/>
        <v>0</v>
      </c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 cm="1">
        <f t="array" aca="1" ref="D115" ca="1">SUM(INDIRECT("'"&amp;TOTALDemandSheets&amp;"'!"&amp;ADDRESS(ROW(),COLUMN())))</f>
        <v>340436864.58114231</v>
      </c>
      <c r="E115" s="8">
        <f t="shared" ca="1" si="1"/>
        <v>0</v>
      </c>
      <c r="G115" s="79" cm="1">
        <f t="array" aca="1" ref="G115" ca="1">SUM(INDIRECT("'"&amp;TOTALDemandSheets&amp;"'!"&amp;ADDRESS(ROW(),COLUMN())))</f>
        <v>179662104.95952454</v>
      </c>
      <c r="H115" s="79" cm="1">
        <f t="array" aca="1" ref="H115" ca="1">SUM(INDIRECT("'"&amp;TOTALDemandSheets&amp;"'!"&amp;ADDRESS(ROW(),COLUMN())))</f>
        <v>118946256.10295551</v>
      </c>
      <c r="I115" s="79" cm="1">
        <f t="array" aca="1" ref="I115" ca="1">SUM(INDIRECT("'"&amp;TOTALDemandSheets&amp;"'!"&amp;ADDRESS(ROW(),COLUMN())))</f>
        <v>149935.88277109104</v>
      </c>
      <c r="J115" s="79" cm="1">
        <f t="array" aca="1" ref="J115" ca="1">SUM(INDIRECT("'"&amp;TOTALDemandSheets&amp;"'!"&amp;ADDRESS(ROW(),COLUMN())))</f>
        <v>145333.89652695414</v>
      </c>
      <c r="K115" s="79" cm="1">
        <f t="array" aca="1" ref="K115" ca="1">SUM(INDIRECT("'"&amp;TOTALDemandSheets&amp;"'!"&amp;ADDRESS(ROW(),COLUMN())))</f>
        <v>41533233.739364095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D116" s="8"/>
      <c r="E116" s="8">
        <f t="shared" si="1"/>
        <v>0</v>
      </c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D117" s="8"/>
      <c r="E117" s="8">
        <f t="shared" si="1"/>
        <v>0</v>
      </c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D118" s="8"/>
      <c r="E118" s="8">
        <f t="shared" si="1"/>
        <v>0</v>
      </c>
      <c r="G118" s="8"/>
      <c r="H118" s="8"/>
      <c r="I118" s="8"/>
      <c r="J118" s="8"/>
      <c r="K118" s="8"/>
    </row>
    <row r="119" spans="1:1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D119" s="8"/>
      <c r="E119" s="8">
        <f t="shared" si="1"/>
        <v>0</v>
      </c>
      <c r="G119" s="8"/>
      <c r="H119" s="8"/>
      <c r="I119" s="8"/>
      <c r="J119" s="8"/>
      <c r="K119" s="8"/>
    </row>
    <row r="120" spans="1:1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 cm="1">
        <f t="array" aca="1" ref="D120" ca="1">SUM(INDIRECT("'"&amp;TOTALDemandSheets&amp;"'!"&amp;ADDRESS(ROW(),COLUMN())))</f>
        <v>0</v>
      </c>
      <c r="E120" s="8">
        <f t="shared" ca="1" si="1"/>
        <v>0</v>
      </c>
      <c r="F120" s="2"/>
      <c r="G120" s="8" cm="1">
        <f t="array" aca="1" ref="G120" ca="1">SUM(INDIRECT("'"&amp;TOTALDemandSheets&amp;"'!"&amp;ADDRESS(ROW(),COLUMN())))</f>
        <v>0</v>
      </c>
      <c r="H120" s="8" cm="1">
        <f t="array" aca="1" ref="H120" ca="1">SUM(INDIRECT("'"&amp;TOTALDemandSheets&amp;"'!"&amp;ADDRESS(ROW(),COLUMN())))</f>
        <v>0</v>
      </c>
      <c r="I120" s="8" cm="1">
        <f t="array" aca="1" ref="I120" ca="1">SUM(INDIRECT("'"&amp;TOTALDemandSheets&amp;"'!"&amp;ADDRESS(ROW(),COLUMN())))</f>
        <v>0</v>
      </c>
      <c r="J120" s="8" cm="1">
        <f t="array" aca="1" ref="J120" ca="1">SUM(INDIRECT("'"&amp;TOTALDemandSheets&amp;"'!"&amp;ADDRESS(ROW(),COLUMN())))</f>
        <v>0</v>
      </c>
      <c r="K120" s="8" cm="1">
        <f t="array" aca="1" ref="K120" ca="1">SUM(INDIRECT("'"&amp;TOTALDemandSheets&amp;"'!"&amp;ADDRESS(ROW(),COLUMN())))</f>
        <v>0</v>
      </c>
    </row>
    <row r="121" spans="1:1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 cm="1">
        <f t="array" aca="1" ref="D121" ca="1">SUM(INDIRECT("'"&amp;TOTALDemandSheets&amp;"'!"&amp;ADDRESS(ROW(),COLUMN())))</f>
        <v>0</v>
      </c>
      <c r="E121" s="8">
        <f t="shared" ca="1" si="1"/>
        <v>0</v>
      </c>
      <c r="F121" s="2"/>
      <c r="G121" s="8" cm="1">
        <f t="array" aca="1" ref="G121" ca="1">SUM(INDIRECT("'"&amp;TOTALDemandSheets&amp;"'!"&amp;ADDRESS(ROW(),COLUMN())))</f>
        <v>0</v>
      </c>
      <c r="H121" s="8" cm="1">
        <f t="array" aca="1" ref="H121" ca="1">SUM(INDIRECT("'"&amp;TOTALDemandSheets&amp;"'!"&amp;ADDRESS(ROW(),COLUMN())))</f>
        <v>0</v>
      </c>
      <c r="I121" s="8" cm="1">
        <f t="array" aca="1" ref="I121" ca="1">SUM(INDIRECT("'"&amp;TOTALDemandSheets&amp;"'!"&amp;ADDRESS(ROW(),COLUMN())))</f>
        <v>0</v>
      </c>
      <c r="J121" s="8" cm="1">
        <f t="array" aca="1" ref="J121" ca="1">SUM(INDIRECT("'"&amp;TOTALDemandSheets&amp;"'!"&amp;ADDRESS(ROW(),COLUMN())))</f>
        <v>0</v>
      </c>
      <c r="K121" s="8" cm="1">
        <f t="array" aca="1" ref="K121" ca="1">SUM(INDIRECT("'"&amp;TOTALDemandSheets&amp;"'!"&amp;ADDRESS(ROW(),COLUMN())))</f>
        <v>0</v>
      </c>
    </row>
    <row r="122" spans="1:1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 cm="1">
        <f t="array" aca="1" ref="D122" ca="1">SUM(INDIRECT("'"&amp;TOTALDemandSheets&amp;"'!"&amp;ADDRESS(ROW(),COLUMN())))</f>
        <v>0</v>
      </c>
      <c r="E122" s="8">
        <f t="shared" ca="1" si="1"/>
        <v>0</v>
      </c>
      <c r="F122" s="2"/>
      <c r="G122" s="8" cm="1">
        <f t="array" aca="1" ref="G122" ca="1">SUM(INDIRECT("'"&amp;TOTALDemandSheets&amp;"'!"&amp;ADDRESS(ROW(),COLUMN())))</f>
        <v>0</v>
      </c>
      <c r="H122" s="8" cm="1">
        <f t="array" aca="1" ref="H122" ca="1">SUM(INDIRECT("'"&amp;TOTALDemandSheets&amp;"'!"&amp;ADDRESS(ROW(),COLUMN())))</f>
        <v>0</v>
      </c>
      <c r="I122" s="8" cm="1">
        <f t="array" aca="1" ref="I122" ca="1">SUM(INDIRECT("'"&amp;TOTALDemandSheets&amp;"'!"&amp;ADDRESS(ROW(),COLUMN())))</f>
        <v>0</v>
      </c>
      <c r="J122" s="8" cm="1">
        <f t="array" aca="1" ref="J122" ca="1">SUM(INDIRECT("'"&amp;TOTALDemandSheets&amp;"'!"&amp;ADDRESS(ROW(),COLUMN())))</f>
        <v>0</v>
      </c>
      <c r="K122" s="8" cm="1">
        <f t="array" aca="1" ref="K122" ca="1">SUM(INDIRECT("'"&amp;TOTALDemandSheets&amp;"'!"&amp;ADDRESS(ROW(),COLUMN())))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 cm="1">
        <f t="array" aca="1" ref="D123" ca="1">SUM(INDIRECT("'"&amp;TOTALDemandSheets&amp;"'!"&amp;ADDRESS(ROW(),COLUMN())))</f>
        <v>0</v>
      </c>
      <c r="E123" s="8">
        <f t="shared" ca="1" si="1"/>
        <v>0</v>
      </c>
      <c r="F123" s="2"/>
      <c r="G123" s="8" cm="1">
        <f t="array" aca="1" ref="G123" ca="1">SUM(INDIRECT("'"&amp;TOTALDemandSheets&amp;"'!"&amp;ADDRESS(ROW(),COLUMN())))</f>
        <v>0</v>
      </c>
      <c r="H123" s="8" cm="1">
        <f t="array" aca="1" ref="H123" ca="1">SUM(INDIRECT("'"&amp;TOTALDemandSheets&amp;"'!"&amp;ADDRESS(ROW(),COLUMN())))</f>
        <v>0</v>
      </c>
      <c r="I123" s="8" cm="1">
        <f t="array" aca="1" ref="I123" ca="1">SUM(INDIRECT("'"&amp;TOTALDemandSheets&amp;"'!"&amp;ADDRESS(ROW(),COLUMN())))</f>
        <v>0</v>
      </c>
      <c r="J123" s="8" cm="1">
        <f t="array" aca="1" ref="J123" ca="1">SUM(INDIRECT("'"&amp;TOTALDemandSheets&amp;"'!"&amp;ADDRESS(ROW(),COLUMN())))</f>
        <v>0</v>
      </c>
      <c r="K123" s="8" cm="1">
        <f t="array" aca="1" ref="K123" ca="1">SUM(INDIRECT("'"&amp;TOTALDemandSheets&amp;"'!"&amp;ADDRESS(ROW(),COLUMN())))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 cm="1">
        <f t="array" aca="1" ref="D124" ca="1">SUM(INDIRECT("'"&amp;TOTALDemandSheets&amp;"'!"&amp;ADDRESS(ROW(),COLUMN())))</f>
        <v>0</v>
      </c>
      <c r="E124" s="8">
        <f t="shared" ca="1" si="1"/>
        <v>0</v>
      </c>
      <c r="F124" s="2"/>
      <c r="G124" s="8" cm="1">
        <f t="array" aca="1" ref="G124" ca="1">SUM(INDIRECT("'"&amp;TOTALDemandSheets&amp;"'!"&amp;ADDRESS(ROW(),COLUMN())))</f>
        <v>0</v>
      </c>
      <c r="H124" s="8" cm="1">
        <f t="array" aca="1" ref="H124" ca="1">SUM(INDIRECT("'"&amp;TOTALDemandSheets&amp;"'!"&amp;ADDRESS(ROW(),COLUMN())))</f>
        <v>0</v>
      </c>
      <c r="I124" s="8" cm="1">
        <f t="array" aca="1" ref="I124" ca="1">SUM(INDIRECT("'"&amp;TOTALDemandSheets&amp;"'!"&amp;ADDRESS(ROW(),COLUMN())))</f>
        <v>0</v>
      </c>
      <c r="J124" s="8" cm="1">
        <f t="array" aca="1" ref="J124" ca="1">SUM(INDIRECT("'"&amp;TOTALDemandSheets&amp;"'!"&amp;ADDRESS(ROW(),COLUMN())))</f>
        <v>0</v>
      </c>
      <c r="K124" s="8" cm="1">
        <f t="array" aca="1" ref="K124" ca="1">SUM(INDIRECT("'"&amp;TOTALDemandSheets&amp;"'!"&amp;ADDRESS(ROW(),COLUMN())))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 cm="1">
        <f t="array" aca="1" ref="D125" ca="1">SUM(INDIRECT("'"&amp;TOTALDemandSheets&amp;"'!"&amp;ADDRESS(ROW(),COLUMN())))</f>
        <v>0</v>
      </c>
      <c r="E125" s="8">
        <f t="shared" ca="1" si="1"/>
        <v>0</v>
      </c>
      <c r="F125" s="2"/>
      <c r="G125" s="8" cm="1">
        <f t="array" aca="1" ref="G125" ca="1">SUM(INDIRECT("'"&amp;TOTALDemandSheets&amp;"'!"&amp;ADDRESS(ROW(),COLUMN())))</f>
        <v>0</v>
      </c>
      <c r="H125" s="8" cm="1">
        <f t="array" aca="1" ref="H125" ca="1">SUM(INDIRECT("'"&amp;TOTALDemandSheets&amp;"'!"&amp;ADDRESS(ROW(),COLUMN())))</f>
        <v>0</v>
      </c>
      <c r="I125" s="8" cm="1">
        <f t="array" aca="1" ref="I125" ca="1">SUM(INDIRECT("'"&amp;TOTALDemandSheets&amp;"'!"&amp;ADDRESS(ROW(),COLUMN())))</f>
        <v>0</v>
      </c>
      <c r="J125" s="8" cm="1">
        <f t="array" aca="1" ref="J125" ca="1">SUM(INDIRECT("'"&amp;TOTALDemandSheets&amp;"'!"&amp;ADDRESS(ROW(),COLUMN())))</f>
        <v>0</v>
      </c>
      <c r="K125" s="8" cm="1">
        <f t="array" aca="1" ref="K125" ca="1">SUM(INDIRECT("'"&amp;TOTALDemandSheets&amp;"'!"&amp;ADDRESS(ROW(),COLUMN())))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 cm="1">
        <f t="array" aca="1" ref="D126" ca="1">SUM(INDIRECT("'"&amp;TOTALDemandSheets&amp;"'!"&amp;ADDRESS(ROW(),COLUMN())))</f>
        <v>0</v>
      </c>
      <c r="E126" s="8">
        <f t="shared" ca="1" si="1"/>
        <v>0</v>
      </c>
      <c r="F126" s="2"/>
      <c r="G126" s="8" cm="1">
        <f t="array" aca="1" ref="G126" ca="1">SUM(INDIRECT("'"&amp;TOTALDemandSheets&amp;"'!"&amp;ADDRESS(ROW(),COLUMN())))</f>
        <v>0</v>
      </c>
      <c r="H126" s="8" cm="1">
        <f t="array" aca="1" ref="H126" ca="1">SUM(INDIRECT("'"&amp;TOTALDemandSheets&amp;"'!"&amp;ADDRESS(ROW(),COLUMN())))</f>
        <v>0</v>
      </c>
      <c r="I126" s="8" cm="1">
        <f t="array" aca="1" ref="I126" ca="1">SUM(INDIRECT("'"&amp;TOTALDemandSheets&amp;"'!"&amp;ADDRESS(ROW(),COLUMN())))</f>
        <v>0</v>
      </c>
      <c r="J126" s="8" cm="1">
        <f t="array" aca="1" ref="J126" ca="1">SUM(INDIRECT("'"&amp;TOTALDemandSheets&amp;"'!"&amp;ADDRESS(ROW(),COLUMN())))</f>
        <v>0</v>
      </c>
      <c r="K126" s="8" cm="1">
        <f t="array" aca="1" ref="K126" ca="1">SUM(INDIRECT("'"&amp;TOTALDemandSheets&amp;"'!"&amp;ADDRESS(ROW(),COLUMN())))</f>
        <v>0</v>
      </c>
    </row>
    <row r="127" spans="1:1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 cm="1">
        <f t="array" aca="1" ref="D127" ca="1">SUM(INDIRECT("'"&amp;TOTALDemandSheets&amp;"'!"&amp;ADDRESS(ROW(),COLUMN())))</f>
        <v>0</v>
      </c>
      <c r="E127" s="8">
        <f t="shared" ca="1" si="1"/>
        <v>0</v>
      </c>
      <c r="F127" s="2"/>
      <c r="G127" s="8" cm="1">
        <f t="array" aca="1" ref="G127" ca="1">SUM(INDIRECT("'"&amp;TOTALDemandSheets&amp;"'!"&amp;ADDRESS(ROW(),COLUMN())))</f>
        <v>0</v>
      </c>
      <c r="H127" s="8" cm="1">
        <f t="array" aca="1" ref="H127" ca="1">SUM(INDIRECT("'"&amp;TOTALDemandSheets&amp;"'!"&amp;ADDRESS(ROW(),COLUMN())))</f>
        <v>0</v>
      </c>
      <c r="I127" s="8" cm="1">
        <f t="array" aca="1" ref="I127" ca="1">SUM(INDIRECT("'"&amp;TOTALDemandSheets&amp;"'!"&amp;ADDRESS(ROW(),COLUMN())))</f>
        <v>0</v>
      </c>
      <c r="J127" s="8" cm="1">
        <f t="array" aca="1" ref="J127" ca="1">SUM(INDIRECT("'"&amp;TOTALDemandSheets&amp;"'!"&amp;ADDRESS(ROW(),COLUMN())))</f>
        <v>0</v>
      </c>
      <c r="K127" s="8" cm="1">
        <f t="array" aca="1" ref="K127" ca="1">SUM(INDIRECT("'"&amp;TOTALDemandSheets&amp;"'!"&amp;ADDRESS(ROW(),COLUMN())))</f>
        <v>0</v>
      </c>
    </row>
    <row r="128" spans="1:1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 cm="1">
        <f t="array" aca="1" ref="D128" ca="1">SUM(INDIRECT("'"&amp;TOTALDemandSheets&amp;"'!"&amp;ADDRESS(ROW(),COLUMN())))</f>
        <v>0</v>
      </c>
      <c r="E128" s="8">
        <f t="shared" ca="1" si="1"/>
        <v>0</v>
      </c>
      <c r="G128" s="77" cm="1">
        <f t="array" aca="1" ref="G128" ca="1">SUM(INDIRECT("'"&amp;TOTALDemandSheets&amp;"'!"&amp;ADDRESS(ROW(),COLUMN())))</f>
        <v>0</v>
      </c>
      <c r="H128" s="77" cm="1">
        <f t="array" aca="1" ref="H128" ca="1">SUM(INDIRECT("'"&amp;TOTALDemandSheets&amp;"'!"&amp;ADDRESS(ROW(),COLUMN())))</f>
        <v>0</v>
      </c>
      <c r="I128" s="77" cm="1">
        <f t="array" aca="1" ref="I128" ca="1">SUM(INDIRECT("'"&amp;TOTALDemandSheets&amp;"'!"&amp;ADDRESS(ROW(),COLUMN())))</f>
        <v>0</v>
      </c>
      <c r="J128" s="77" cm="1">
        <f t="array" aca="1" ref="J128" ca="1">SUM(INDIRECT("'"&amp;TOTALDemandSheets&amp;"'!"&amp;ADDRESS(ROW(),COLUMN())))</f>
        <v>0</v>
      </c>
      <c r="K128" s="77" cm="1">
        <f t="array" aca="1" ref="K128" ca="1">SUM(INDIRECT("'"&amp;TOTALDemandSheets&amp;"'!"&amp;ADDRESS(ROW(),COLUMN())))</f>
        <v>0</v>
      </c>
    </row>
    <row r="129" spans="1:1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D129" s="8"/>
      <c r="E129" s="8">
        <f t="shared" si="1"/>
        <v>0</v>
      </c>
      <c r="G129" s="8"/>
      <c r="H129" s="8"/>
      <c r="I129" s="8"/>
      <c r="J129" s="8"/>
      <c r="K129" s="8"/>
    </row>
    <row r="130" spans="1:1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D130" s="8"/>
      <c r="E130" s="8">
        <f t="shared" si="1"/>
        <v>0</v>
      </c>
      <c r="F130" s="2"/>
      <c r="G130" s="8"/>
      <c r="H130" s="8"/>
      <c r="I130" s="8"/>
      <c r="J130" s="8"/>
      <c r="K130" s="8"/>
    </row>
    <row r="131" spans="1:1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 cm="1">
        <f t="array" aca="1" ref="D131" ca="1">SUM(INDIRECT("'"&amp;TOTALDemandSheets&amp;"'!"&amp;ADDRESS(ROW(),COLUMN())))</f>
        <v>12420.297513621372</v>
      </c>
      <c r="E131" s="8">
        <f t="shared" ca="1" si="1"/>
        <v>0</v>
      </c>
      <c r="F131" s="2"/>
      <c r="G131" s="8" cm="1">
        <f t="array" aca="1" ref="G131" ca="1">SUM(INDIRECT("'"&amp;TOTALDemandSheets&amp;"'!"&amp;ADDRESS(ROW(),COLUMN())))</f>
        <v>6438.9699536987682</v>
      </c>
      <c r="H131" s="8" cm="1">
        <f t="array" aca="1" ref="H131" ca="1">SUM(INDIRECT("'"&amp;TOTALDemandSheets&amp;"'!"&amp;ADDRESS(ROW(),COLUMN())))</f>
        <v>4283.5587081126023</v>
      </c>
      <c r="I131" s="8" cm="1">
        <f t="array" aca="1" ref="I131" ca="1">SUM(INDIRECT("'"&amp;TOTALDemandSheets&amp;"'!"&amp;ADDRESS(ROW(),COLUMN())))</f>
        <v>5.4745278317640063</v>
      </c>
      <c r="J131" s="8" cm="1">
        <f t="array" aca="1" ref="J131" ca="1">SUM(INDIRECT("'"&amp;TOTALDemandSheets&amp;"'!"&amp;ADDRESS(ROW(),COLUMN())))</f>
        <v>0</v>
      </c>
      <c r="K131" s="8" cm="1">
        <f t="array" aca="1" ref="K131" ca="1">SUM(INDIRECT("'"&amp;TOTALDemandSheets&amp;"'!"&amp;ADDRESS(ROW(),COLUMN())))</f>
        <v>1692.2943239782371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 cm="1">
        <f t="array" aca="1" ref="D132" ca="1">SUM(INDIRECT("'"&amp;TOTALDemandSheets&amp;"'!"&amp;ADDRESS(ROW(),COLUMN())))</f>
        <v>0</v>
      </c>
      <c r="E132" s="8">
        <f t="shared" ca="1" si="1"/>
        <v>0</v>
      </c>
      <c r="F132" s="2"/>
      <c r="G132" s="8" cm="1">
        <f t="array" aca="1" ref="G132" ca="1">SUM(INDIRECT("'"&amp;TOTALDemandSheets&amp;"'!"&amp;ADDRESS(ROW(),COLUMN())))</f>
        <v>0</v>
      </c>
      <c r="H132" s="8" cm="1">
        <f t="array" aca="1" ref="H132" ca="1">SUM(INDIRECT("'"&amp;TOTALDemandSheets&amp;"'!"&amp;ADDRESS(ROW(),COLUMN())))</f>
        <v>0</v>
      </c>
      <c r="I132" s="8" cm="1">
        <f t="array" aca="1" ref="I132" ca="1">SUM(INDIRECT("'"&amp;TOTALDemandSheets&amp;"'!"&amp;ADDRESS(ROW(),COLUMN())))</f>
        <v>0</v>
      </c>
      <c r="J132" s="8" cm="1">
        <f t="array" aca="1" ref="J132" ca="1">SUM(INDIRECT("'"&amp;TOTALDemandSheets&amp;"'!"&amp;ADDRESS(ROW(),COLUMN())))</f>
        <v>0</v>
      </c>
      <c r="K132" s="8" cm="1">
        <f t="array" aca="1" ref="K132" ca="1">SUM(INDIRECT("'"&amp;TOTALDemandSheets&amp;"'!"&amp;ADDRESS(ROW(),COLUMN())))</f>
        <v>0</v>
      </c>
    </row>
    <row r="133" spans="1:1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 cm="1">
        <f t="array" aca="1" ref="D133" ca="1">SUM(INDIRECT("'"&amp;TOTALDemandSheets&amp;"'!"&amp;ADDRESS(ROW(),COLUMN())))</f>
        <v>0</v>
      </c>
      <c r="E133" s="8">
        <f t="shared" ca="1" si="1"/>
        <v>0</v>
      </c>
      <c r="F133" s="2"/>
      <c r="G133" s="8" cm="1">
        <f t="array" aca="1" ref="G133" ca="1">SUM(INDIRECT("'"&amp;TOTALDemandSheets&amp;"'!"&amp;ADDRESS(ROW(),COLUMN())))</f>
        <v>0</v>
      </c>
      <c r="H133" s="8" cm="1">
        <f t="array" aca="1" ref="H133" ca="1">SUM(INDIRECT("'"&amp;TOTALDemandSheets&amp;"'!"&amp;ADDRESS(ROW(),COLUMN())))</f>
        <v>0</v>
      </c>
      <c r="I133" s="8" cm="1">
        <f t="array" aca="1" ref="I133" ca="1">SUM(INDIRECT("'"&amp;TOTALDemandSheets&amp;"'!"&amp;ADDRESS(ROW(),COLUMN())))</f>
        <v>0</v>
      </c>
      <c r="J133" s="8" cm="1">
        <f t="array" aca="1" ref="J133" ca="1">SUM(INDIRECT("'"&amp;TOTALDemandSheets&amp;"'!"&amp;ADDRESS(ROW(),COLUMN())))</f>
        <v>0</v>
      </c>
      <c r="K133" s="8" cm="1">
        <f t="array" aca="1" ref="K133" ca="1">SUM(INDIRECT("'"&amp;TOTALDemandSheets&amp;"'!"&amp;ADDRESS(ROW(),COLUMN())))</f>
        <v>0</v>
      </c>
    </row>
    <row r="134" spans="1:1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 cm="1">
        <f t="array" aca="1" ref="D134" ca="1">SUM(INDIRECT("'"&amp;TOTALDemandSheets&amp;"'!"&amp;ADDRESS(ROW(),COLUMN())))</f>
        <v>350411.23188775626</v>
      </c>
      <c r="E134" s="8">
        <f t="shared" ca="1" si="1"/>
        <v>0</v>
      </c>
      <c r="F134" s="2"/>
      <c r="G134" s="8" cm="1">
        <f t="array" aca="1" ref="G134" ca="1">SUM(INDIRECT("'"&amp;TOTALDemandSheets&amp;"'!"&amp;ADDRESS(ROW(),COLUMN())))</f>
        <v>181661.30006864635</v>
      </c>
      <c r="H134" s="8" cm="1">
        <f t="array" aca="1" ref="H134" ca="1">SUM(INDIRECT("'"&amp;TOTALDemandSheets&amp;"'!"&amp;ADDRESS(ROW(),COLUMN())))</f>
        <v>120851.13759369327</v>
      </c>
      <c r="I134" s="8" cm="1">
        <f t="array" aca="1" ref="I134" ca="1">SUM(INDIRECT("'"&amp;TOTALDemandSheets&amp;"'!"&amp;ADDRESS(ROW(),COLUMN())))</f>
        <v>154.4516980715147</v>
      </c>
      <c r="J134" s="8" cm="1">
        <f t="array" aca="1" ref="J134" ca="1">SUM(INDIRECT("'"&amp;TOTALDemandSheets&amp;"'!"&amp;ADDRESS(ROW(),COLUMN())))</f>
        <v>0</v>
      </c>
      <c r="K134" s="8" cm="1">
        <f t="array" aca="1" ref="K134" ca="1">SUM(INDIRECT("'"&amp;TOTALDemandSheets&amp;"'!"&amp;ADDRESS(ROW(),COLUMN())))</f>
        <v>47744.342527345121</v>
      </c>
    </row>
    <row r="135" spans="1:1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 cm="1">
        <f t="array" aca="1" ref="D135" ca="1">SUM(INDIRECT("'"&amp;TOTALDemandSheets&amp;"'!"&amp;ADDRESS(ROW(),COLUMN())))</f>
        <v>0</v>
      </c>
      <c r="E135" s="8">
        <f t="shared" ca="1" si="1"/>
        <v>0</v>
      </c>
      <c r="F135" s="2"/>
      <c r="G135" s="8" cm="1">
        <f t="array" aca="1" ref="G135" ca="1">SUM(INDIRECT("'"&amp;TOTALDemandSheets&amp;"'!"&amp;ADDRESS(ROW(),COLUMN())))</f>
        <v>0</v>
      </c>
      <c r="H135" s="8" cm="1">
        <f t="array" aca="1" ref="H135" ca="1">SUM(INDIRECT("'"&amp;TOTALDemandSheets&amp;"'!"&amp;ADDRESS(ROW(),COLUMN())))</f>
        <v>0</v>
      </c>
      <c r="I135" s="8" cm="1">
        <f t="array" aca="1" ref="I135" ca="1">SUM(INDIRECT("'"&amp;TOTALDemandSheets&amp;"'!"&amp;ADDRESS(ROW(),COLUMN())))</f>
        <v>0</v>
      </c>
      <c r="J135" s="8" cm="1">
        <f t="array" aca="1" ref="J135" ca="1">SUM(INDIRECT("'"&amp;TOTALDemandSheets&amp;"'!"&amp;ADDRESS(ROW(),COLUMN())))</f>
        <v>0</v>
      </c>
      <c r="K135" s="8" cm="1">
        <f t="array" aca="1" ref="K135" ca="1">SUM(INDIRECT("'"&amp;TOTALDemandSheets&amp;"'!"&amp;ADDRESS(ROW(),COLUMN())))</f>
        <v>0</v>
      </c>
    </row>
    <row r="136" spans="1:1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 cm="1">
        <f t="array" aca="1" ref="D136" ca="1">SUM(INDIRECT("'"&amp;TOTALDemandSheets&amp;"'!"&amp;ADDRESS(ROW(),COLUMN())))</f>
        <v>3891206.5070818546</v>
      </c>
      <c r="E136" s="8">
        <f t="shared" ca="1" si="1"/>
        <v>0</v>
      </c>
      <c r="F136" s="2"/>
      <c r="G136" s="8" cm="1">
        <f t="array" aca="1" ref="G136" ca="1">SUM(INDIRECT("'"&amp;TOTALDemandSheets&amp;"'!"&amp;ADDRESS(ROW(),COLUMN())))</f>
        <v>2017291.5950893217</v>
      </c>
      <c r="H136" s="8" cm="1">
        <f t="array" aca="1" ref="H136" ca="1">SUM(INDIRECT("'"&amp;TOTALDemandSheets&amp;"'!"&amp;ADDRESS(ROW(),COLUMN())))</f>
        <v>1342013.8688461231</v>
      </c>
      <c r="I136" s="8" cm="1">
        <f t="array" aca="1" ref="I136" ca="1">SUM(INDIRECT("'"&amp;TOTALDemandSheets&amp;"'!"&amp;ADDRESS(ROW(),COLUMN())))</f>
        <v>1715.1375237830086</v>
      </c>
      <c r="J136" s="8" cm="1">
        <f t="array" aca="1" ref="J136" ca="1">SUM(INDIRECT("'"&amp;TOTALDemandSheets&amp;"'!"&amp;ADDRESS(ROW(),COLUMN())))</f>
        <v>0</v>
      </c>
      <c r="K136" s="8" cm="1">
        <f t="array" aca="1" ref="K136" ca="1">SUM(INDIRECT("'"&amp;TOTALDemandSheets&amp;"'!"&amp;ADDRESS(ROW(),COLUMN())))</f>
        <v>530185.90562262654</v>
      </c>
    </row>
    <row r="137" spans="1:1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 cm="1">
        <f t="array" aca="1" ref="D137" ca="1">SUM(INDIRECT("'"&amp;TOTALDemandSheets&amp;"'!"&amp;ADDRESS(ROW(),COLUMN())))</f>
        <v>272691.03549746535</v>
      </c>
      <c r="E137" s="8">
        <f t="shared" ca="1" si="1"/>
        <v>0</v>
      </c>
      <c r="F137" s="2"/>
      <c r="G137" s="8" cm="1">
        <f t="array" aca="1" ref="G137" ca="1">SUM(INDIRECT("'"&amp;TOTALDemandSheets&amp;"'!"&amp;ADDRESS(ROW(),COLUMN())))</f>
        <v>141369.34983123705</v>
      </c>
      <c r="H137" s="8" cm="1">
        <f t="array" aca="1" ref="H137" ca="1">SUM(INDIRECT("'"&amp;TOTALDemandSheets&amp;"'!"&amp;ADDRESS(ROW(),COLUMN())))</f>
        <v>94046.705278063208</v>
      </c>
      <c r="I137" s="8" cm="1">
        <f t="array" aca="1" ref="I137" ca="1">SUM(INDIRECT("'"&amp;TOTALDemandSheets&amp;"'!"&amp;ADDRESS(ROW(),COLUMN())))</f>
        <v>120.19475875406391</v>
      </c>
      <c r="J137" s="8" cm="1">
        <f t="array" aca="1" ref="J137" ca="1">SUM(INDIRECT("'"&amp;TOTALDemandSheets&amp;"'!"&amp;ADDRESS(ROW(),COLUMN())))</f>
        <v>0</v>
      </c>
      <c r="K137" s="8" cm="1">
        <f t="array" aca="1" ref="K137" ca="1">SUM(INDIRECT("'"&amp;TOTALDemandSheets&amp;"'!"&amp;ADDRESS(ROW(),COLUMN())))</f>
        <v>37154.785629411002</v>
      </c>
    </row>
    <row r="138" spans="1:1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 cm="1">
        <f t="array" aca="1" ref="D138" ca="1">SUM(INDIRECT("'"&amp;TOTALDemandSheets&amp;"'!"&amp;ADDRESS(ROW(),COLUMN())))</f>
        <v>0</v>
      </c>
      <c r="E138" s="8">
        <f t="shared" ca="1" si="1"/>
        <v>0</v>
      </c>
      <c r="F138" s="2"/>
      <c r="G138" s="8" cm="1">
        <f t="array" aca="1" ref="G138" ca="1">SUM(INDIRECT("'"&amp;TOTALDemandSheets&amp;"'!"&amp;ADDRESS(ROW(),COLUMN())))</f>
        <v>0</v>
      </c>
      <c r="H138" s="8" cm="1">
        <f t="array" aca="1" ref="H138" ca="1">SUM(INDIRECT("'"&amp;TOTALDemandSheets&amp;"'!"&amp;ADDRESS(ROW(),COLUMN())))</f>
        <v>0</v>
      </c>
      <c r="I138" s="8" cm="1">
        <f t="array" aca="1" ref="I138" ca="1">SUM(INDIRECT("'"&amp;TOTALDemandSheets&amp;"'!"&amp;ADDRESS(ROW(),COLUMN())))</f>
        <v>0</v>
      </c>
      <c r="J138" s="8" cm="1">
        <f t="array" aca="1" ref="J138" ca="1">SUM(INDIRECT("'"&amp;TOTALDemandSheets&amp;"'!"&amp;ADDRESS(ROW(),COLUMN())))</f>
        <v>0</v>
      </c>
      <c r="K138" s="8" cm="1">
        <f t="array" aca="1" ref="K138" ca="1">SUM(INDIRECT("'"&amp;TOTALDemandSheets&amp;"'!"&amp;ADDRESS(ROW(),COLUMN())))</f>
        <v>0</v>
      </c>
    </row>
    <row r="139" spans="1:1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 cm="1">
        <f t="array" aca="1" ref="D139" ca="1">SUM(INDIRECT("'"&amp;TOTALDemandSheets&amp;"'!"&amp;ADDRESS(ROW(),COLUMN())))</f>
        <v>0</v>
      </c>
      <c r="E139" s="8">
        <f t="shared" ref="E139:E202" ca="1" si="2">IFERROR(IF(D139="",0,IF(D139=0,0,IF(ABS(D139-SUM($G139:$K139))&lt;Check_Limit,0,1))),1)</f>
        <v>0</v>
      </c>
      <c r="F139" s="2"/>
      <c r="G139" s="8" cm="1">
        <f t="array" aca="1" ref="G139" ca="1">SUM(INDIRECT("'"&amp;TOTALDemandSheets&amp;"'!"&amp;ADDRESS(ROW(),COLUMN())))</f>
        <v>0</v>
      </c>
      <c r="H139" s="8" cm="1">
        <f t="array" aca="1" ref="H139" ca="1">SUM(INDIRECT("'"&amp;TOTALDemandSheets&amp;"'!"&amp;ADDRESS(ROW(),COLUMN())))</f>
        <v>0</v>
      </c>
      <c r="I139" s="8" cm="1">
        <f t="array" aca="1" ref="I139" ca="1">SUM(INDIRECT("'"&amp;TOTALDemandSheets&amp;"'!"&amp;ADDRESS(ROW(),COLUMN())))</f>
        <v>0</v>
      </c>
      <c r="J139" s="8" cm="1">
        <f t="array" aca="1" ref="J139" ca="1">SUM(INDIRECT("'"&amp;TOTALDemandSheets&amp;"'!"&amp;ADDRESS(ROW(),COLUMN())))</f>
        <v>0</v>
      </c>
      <c r="K139" s="8" cm="1">
        <f t="array" aca="1" ref="K139" ca="1">SUM(INDIRECT("'"&amp;TOTALDemandSheets&amp;"'!"&amp;ADDRESS(ROW(),COLUMN())))</f>
        <v>0</v>
      </c>
    </row>
    <row r="140" spans="1:1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 cm="1">
        <f t="array" aca="1" ref="D140" ca="1">SUM(INDIRECT("'"&amp;TOTALDemandSheets&amp;"'!"&amp;ADDRESS(ROW(),COLUMN())))</f>
        <v>0</v>
      </c>
      <c r="E140" s="8">
        <f t="shared" ca="1" si="2"/>
        <v>0</v>
      </c>
      <c r="F140" s="2"/>
      <c r="G140" s="8" cm="1">
        <f t="array" aca="1" ref="G140" ca="1">SUM(INDIRECT("'"&amp;TOTALDemandSheets&amp;"'!"&amp;ADDRESS(ROW(),COLUMN())))</f>
        <v>0</v>
      </c>
      <c r="H140" s="8" cm="1">
        <f t="array" aca="1" ref="H140" ca="1">SUM(INDIRECT("'"&amp;TOTALDemandSheets&amp;"'!"&amp;ADDRESS(ROW(),COLUMN())))</f>
        <v>0</v>
      </c>
      <c r="I140" s="8" cm="1">
        <f t="array" aca="1" ref="I140" ca="1">SUM(INDIRECT("'"&amp;TOTALDemandSheets&amp;"'!"&amp;ADDRESS(ROW(),COLUMN())))</f>
        <v>0</v>
      </c>
      <c r="J140" s="8" cm="1">
        <f t="array" aca="1" ref="J140" ca="1">SUM(INDIRECT("'"&amp;TOTALDemandSheets&amp;"'!"&amp;ADDRESS(ROW(),COLUMN())))</f>
        <v>0</v>
      </c>
      <c r="K140" s="8" cm="1">
        <f t="array" aca="1" ref="K140" ca="1">SUM(INDIRECT("'"&amp;TOTALDemandSheets&amp;"'!"&amp;ADDRESS(ROW(),COLUMN())))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 cm="1">
        <f t="array" aca="1" ref="D141" ca="1">SUM(INDIRECT("'"&amp;TOTALDemandSheets&amp;"'!"&amp;ADDRESS(ROW(),COLUMN())))</f>
        <v>634564.18462793936</v>
      </c>
      <c r="E141" s="8">
        <f t="shared" ca="1" si="2"/>
        <v>0</v>
      </c>
      <c r="F141" s="2"/>
      <c r="G141" s="8" cm="1">
        <f t="array" aca="1" ref="G141" ca="1">SUM(INDIRECT("'"&amp;TOTALDemandSheets&amp;"'!"&amp;ADDRESS(ROW(),COLUMN())))</f>
        <v>328972.77331976942</v>
      </c>
      <c r="H141" s="8" cm="1">
        <f t="array" aca="1" ref="H141" ca="1">SUM(INDIRECT("'"&amp;TOTALDemandSheets&amp;"'!"&amp;ADDRESS(ROW(),COLUMN())))</f>
        <v>218850.87180386248</v>
      </c>
      <c r="I141" s="8" cm="1">
        <f t="array" aca="1" ref="I141" ca="1">SUM(INDIRECT("'"&amp;TOTALDemandSheets&amp;"'!"&amp;ADDRESS(ROW(),COLUMN())))</f>
        <v>279.69855681608351</v>
      </c>
      <c r="J141" s="8" cm="1">
        <f t="array" aca="1" ref="J141" ca="1">SUM(INDIRECT("'"&amp;TOTALDemandSheets&amp;"'!"&amp;ADDRESS(ROW(),COLUMN())))</f>
        <v>0</v>
      </c>
      <c r="K141" s="8" cm="1">
        <f t="array" aca="1" ref="K141" ca="1">SUM(INDIRECT("'"&amp;TOTALDemandSheets&amp;"'!"&amp;ADDRESS(ROW(),COLUMN())))</f>
        <v>86460.840947491364</v>
      </c>
    </row>
    <row r="142" spans="1:1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 cm="1">
        <f t="array" aca="1" ref="D142" ca="1">SUM(INDIRECT("'"&amp;TOTALDemandSheets&amp;"'!"&amp;ADDRESS(ROW(),COLUMN())))</f>
        <v>9004.6643552818714</v>
      </c>
      <c r="E142" s="8">
        <f t="shared" ca="1" si="2"/>
        <v>0</v>
      </c>
      <c r="F142" s="2"/>
      <c r="G142" s="8" cm="1">
        <f t="array" aca="1" ref="G142" ca="1">SUM(INDIRECT("'"&amp;TOTALDemandSheets&amp;"'!"&amp;ADDRESS(ROW(),COLUMN())))</f>
        <v>4668.2265995009066</v>
      </c>
      <c r="H142" s="8" cm="1">
        <f t="array" aca="1" ref="H142" ca="1">SUM(INDIRECT("'"&amp;TOTALDemandSheets&amp;"'!"&amp;ADDRESS(ROW(),COLUMN())))</f>
        <v>3105.5623563281633</v>
      </c>
      <c r="I142" s="8" cm="1">
        <f t="array" aca="1" ref="I142" ca="1">SUM(INDIRECT("'"&amp;TOTALDemandSheets&amp;"'!"&amp;ADDRESS(ROW(),COLUMN())))</f>
        <v>3.9690100478366594</v>
      </c>
      <c r="J142" s="8" cm="1">
        <f t="array" aca="1" ref="J142" ca="1">SUM(INDIRECT("'"&amp;TOTALDemandSheets&amp;"'!"&amp;ADDRESS(ROW(),COLUMN())))</f>
        <v>0</v>
      </c>
      <c r="K142" s="8" cm="1">
        <f t="array" aca="1" ref="K142" ca="1">SUM(INDIRECT("'"&amp;TOTALDemandSheets&amp;"'!"&amp;ADDRESS(ROW(),COLUMN())))</f>
        <v>1226.906389404965</v>
      </c>
    </row>
    <row r="143" spans="1:1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 cm="1">
        <f t="array" aca="1" ref="D143" ca="1">SUM(INDIRECT("'"&amp;TOTALDemandSheets&amp;"'!"&amp;ADDRESS(ROW(),COLUMN())))</f>
        <v>5170297.9209639179</v>
      </c>
      <c r="E143" s="8">
        <f t="shared" ca="1" si="2"/>
        <v>0</v>
      </c>
      <c r="G143" s="77" cm="1">
        <f t="array" aca="1" ref="G143" ca="1">SUM(INDIRECT("'"&amp;TOTALDemandSheets&amp;"'!"&amp;ADDRESS(ROW(),COLUMN())))</f>
        <v>2680402.2148621739</v>
      </c>
      <c r="H143" s="77" cm="1">
        <f t="array" aca="1" ref="H143" ca="1">SUM(INDIRECT("'"&amp;TOTALDemandSheets&amp;"'!"&amp;ADDRESS(ROW(),COLUMN())))</f>
        <v>1783151.7045861827</v>
      </c>
      <c r="I143" s="77" cm="1">
        <f t="array" aca="1" ref="I143" ca="1">SUM(INDIRECT("'"&amp;TOTALDemandSheets&amp;"'!"&amp;ADDRESS(ROW(),COLUMN())))</f>
        <v>2278.9260753042713</v>
      </c>
      <c r="J143" s="77" cm="1">
        <f t="array" aca="1" ref="J143" ca="1">SUM(INDIRECT("'"&amp;TOTALDemandSheets&amp;"'!"&amp;ADDRESS(ROW(),COLUMN())))</f>
        <v>0</v>
      </c>
      <c r="K143" s="77" cm="1">
        <f t="array" aca="1" ref="K143" ca="1">SUM(INDIRECT("'"&amp;TOTALDemandSheets&amp;"'!"&amp;ADDRESS(ROW(),COLUMN())))</f>
        <v>704465.07544025732</v>
      </c>
    </row>
    <row r="144" spans="1:1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D144" s="8"/>
      <c r="E144" s="8">
        <f t="shared" si="2"/>
        <v>0</v>
      </c>
      <c r="G144" s="8"/>
      <c r="H144" s="8"/>
      <c r="I144" s="8"/>
      <c r="J144" s="8"/>
      <c r="K144" s="8"/>
    </row>
    <row r="145" spans="1:1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D145" s="8"/>
      <c r="E145" s="8">
        <f t="shared" si="2"/>
        <v>0</v>
      </c>
      <c r="G145" s="8"/>
      <c r="H145" s="8"/>
      <c r="I145" s="8"/>
      <c r="J145" s="8"/>
      <c r="K145" s="8"/>
    </row>
    <row r="146" spans="1:1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 cm="1">
        <f t="array" aca="1" ref="D146" ca="1">SUM(INDIRECT("'"&amp;TOTALDemandSheets&amp;"'!"&amp;ADDRESS(ROW(),COLUMN())))</f>
        <v>67075.378514494078</v>
      </c>
      <c r="E146" s="8">
        <f t="shared" ca="1" si="2"/>
        <v>0</v>
      </c>
      <c r="F146" s="2"/>
      <c r="G146" s="8" cm="1">
        <f t="array" aca="1" ref="G146" ca="1">SUM(INDIRECT("'"&amp;TOTALDemandSheets&amp;"'!"&amp;ADDRESS(ROW(),COLUMN())))</f>
        <v>34773.43005786596</v>
      </c>
      <c r="H146" s="8" cm="1">
        <f t="array" aca="1" ref="H146" ca="1">SUM(INDIRECT("'"&amp;TOTALDemandSheets&amp;"'!"&amp;ADDRESS(ROW(),COLUMN())))</f>
        <v>23133.207672409142</v>
      </c>
      <c r="I146" s="8" cm="1">
        <f t="array" aca="1" ref="I146" ca="1">SUM(INDIRECT("'"&amp;TOTALDemandSheets&amp;"'!"&amp;ADDRESS(ROW(),COLUMN())))</f>
        <v>29.564994405406754</v>
      </c>
      <c r="J146" s="8" cm="1">
        <f t="array" aca="1" ref="J146" ca="1">SUM(INDIRECT("'"&amp;TOTALDemandSheets&amp;"'!"&amp;ADDRESS(ROW(),COLUMN())))</f>
        <v>0</v>
      </c>
      <c r="K146" s="8" cm="1">
        <f t="array" aca="1" ref="K146" ca="1">SUM(INDIRECT("'"&amp;TOTALDemandSheets&amp;"'!"&amp;ADDRESS(ROW(),COLUMN())))</f>
        <v>9139.1757898135711</v>
      </c>
    </row>
    <row r="147" spans="1:1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 cm="1">
        <f t="array" aca="1" ref="D147" ca="1">SUM(INDIRECT("'"&amp;TOTALDemandSheets&amp;"'!"&amp;ADDRESS(ROW(),COLUMN())))</f>
        <v>193804.3220623355</v>
      </c>
      <c r="E147" s="8">
        <f t="shared" ca="1" si="2"/>
        <v>0</v>
      </c>
      <c r="F147" s="2"/>
      <c r="G147" s="8" cm="1">
        <f t="array" aca="1" ref="G147" ca="1">SUM(INDIRECT("'"&amp;TOTALDemandSheets&amp;"'!"&amp;ADDRESS(ROW(),COLUMN())))</f>
        <v>100472.65013481055</v>
      </c>
      <c r="H147" s="8" cm="1">
        <f t="array" aca="1" ref="H147" ca="1">SUM(INDIRECT("'"&amp;TOTALDemandSheets&amp;"'!"&amp;ADDRESS(ROW(),COLUMN())))</f>
        <v>66839.960196567321</v>
      </c>
      <c r="I147" s="8" cm="1">
        <f t="array" aca="1" ref="I147" ca="1">SUM(INDIRECT("'"&amp;TOTALDemandSheets&amp;"'!"&amp;ADDRESS(ROW(),COLUMN())))</f>
        <v>85.423650591527576</v>
      </c>
      <c r="J147" s="8" cm="1">
        <f t="array" aca="1" ref="J147" ca="1">SUM(INDIRECT("'"&amp;TOTALDemandSheets&amp;"'!"&amp;ADDRESS(ROW(),COLUMN())))</f>
        <v>0</v>
      </c>
      <c r="K147" s="8" cm="1">
        <f t="array" aca="1" ref="K147" ca="1">SUM(INDIRECT("'"&amp;TOTALDemandSheets&amp;"'!"&amp;ADDRESS(ROW(),COLUMN())))</f>
        <v>26406.288080366088</v>
      </c>
    </row>
    <row r="148" spans="1:1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 cm="1">
        <f t="array" aca="1" ref="D148" ca="1">SUM(INDIRECT("'"&amp;TOTALDemandSheets&amp;"'!"&amp;ADDRESS(ROW(),COLUMN())))</f>
        <v>2631696.0625234833</v>
      </c>
      <c r="E148" s="8">
        <f t="shared" ca="1" si="2"/>
        <v>0</v>
      </c>
      <c r="F148" s="2"/>
      <c r="G148" s="8" cm="1">
        <f t="array" aca="1" ref="G148" ca="1">SUM(INDIRECT("'"&amp;TOTALDemandSheets&amp;"'!"&amp;ADDRESS(ROW(),COLUMN())))</f>
        <v>1364332.2034171876</v>
      </c>
      <c r="H148" s="8" cm="1">
        <f t="array" aca="1" ref="H148" ca="1">SUM(INDIRECT("'"&amp;TOTALDemandSheets&amp;"'!"&amp;ADDRESS(ROW(),COLUMN())))</f>
        <v>907629.19111760089</v>
      </c>
      <c r="I148" s="8" cm="1">
        <f t="array" aca="1" ref="I148" ca="1">SUM(INDIRECT("'"&amp;TOTALDemandSheets&amp;"'!"&amp;ADDRESS(ROW(),COLUMN())))</f>
        <v>1159.9797286037667</v>
      </c>
      <c r="J148" s="8" cm="1">
        <f t="array" aca="1" ref="J148" ca="1">SUM(INDIRECT("'"&amp;TOTALDemandSheets&amp;"'!"&amp;ADDRESS(ROW(),COLUMN())))</f>
        <v>0</v>
      </c>
      <c r="K148" s="8" cm="1">
        <f t="array" aca="1" ref="K148" ca="1">SUM(INDIRECT("'"&amp;TOTALDemandSheets&amp;"'!"&amp;ADDRESS(ROW(),COLUMN())))</f>
        <v>358574.688260091</v>
      </c>
    </row>
    <row r="149" spans="1:1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 cm="1">
        <f t="array" aca="1" ref="D149" ca="1">SUM(INDIRECT("'"&amp;TOTALDemandSheets&amp;"'!"&amp;ADDRESS(ROW(),COLUMN())))</f>
        <v>507680.4926830238</v>
      </c>
      <c r="E149" s="8">
        <f t="shared" ca="1" si="2"/>
        <v>0</v>
      </c>
      <c r="F149" s="2"/>
      <c r="G149" s="8" cm="1">
        <f t="array" aca="1" ref="G149" ca="1">SUM(INDIRECT("'"&amp;TOTALDemandSheets&amp;"'!"&amp;ADDRESS(ROW(),COLUMN())))</f>
        <v>263193.32808895467</v>
      </c>
      <c r="H149" s="8" cm="1">
        <f t="array" aca="1" ref="H149" ca="1">SUM(INDIRECT("'"&amp;TOTALDemandSheets&amp;"'!"&amp;ADDRESS(ROW(),COLUMN())))</f>
        <v>175090.74907314312</v>
      </c>
      <c r="I149" s="8" cm="1">
        <f t="array" aca="1" ref="I149" ca="1">SUM(INDIRECT("'"&amp;TOTALDemandSheets&amp;"'!"&amp;ADDRESS(ROW(),COLUMN())))</f>
        <v>223.7716917641304</v>
      </c>
      <c r="J149" s="8" cm="1">
        <f t="array" aca="1" ref="J149" ca="1">SUM(INDIRECT("'"&amp;TOTALDemandSheets&amp;"'!"&amp;ADDRESS(ROW(),COLUMN())))</f>
        <v>0</v>
      </c>
      <c r="K149" s="8" cm="1">
        <f t="array" aca="1" ref="K149" ca="1">SUM(INDIRECT("'"&amp;TOTALDemandSheets&amp;"'!"&amp;ADDRESS(ROW(),COLUMN())))</f>
        <v>69172.643829161883</v>
      </c>
    </row>
    <row r="150" spans="1:1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 cm="1">
        <f t="array" aca="1" ref="D150" ca="1">SUM(INDIRECT("'"&amp;TOTALDemandSheets&amp;"'!"&amp;ADDRESS(ROW(),COLUMN())))</f>
        <v>0</v>
      </c>
      <c r="E150" s="8">
        <f t="shared" ca="1" si="2"/>
        <v>0</v>
      </c>
      <c r="F150" s="2"/>
      <c r="G150" s="8" cm="1">
        <f t="array" aca="1" ref="G150" ca="1">SUM(INDIRECT("'"&amp;TOTALDemandSheets&amp;"'!"&amp;ADDRESS(ROW(),COLUMN())))</f>
        <v>0</v>
      </c>
      <c r="H150" s="8" cm="1">
        <f t="array" aca="1" ref="H150" ca="1">SUM(INDIRECT("'"&amp;TOTALDemandSheets&amp;"'!"&amp;ADDRESS(ROW(),COLUMN())))</f>
        <v>0</v>
      </c>
      <c r="I150" s="8" cm="1">
        <f t="array" aca="1" ref="I150" ca="1">SUM(INDIRECT("'"&amp;TOTALDemandSheets&amp;"'!"&amp;ADDRESS(ROW(),COLUMN())))</f>
        <v>0</v>
      </c>
      <c r="J150" s="8" cm="1">
        <f t="array" aca="1" ref="J150" ca="1">SUM(INDIRECT("'"&amp;TOTALDemandSheets&amp;"'!"&amp;ADDRESS(ROW(),COLUMN())))</f>
        <v>0</v>
      </c>
      <c r="K150" s="8" cm="1">
        <f t="array" aca="1" ref="K150" ca="1">SUM(INDIRECT("'"&amp;TOTALDemandSheets&amp;"'!"&amp;ADDRESS(ROW(),COLUMN())))</f>
        <v>0</v>
      </c>
    </row>
    <row r="151" spans="1:1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 cm="1">
        <f t="array" aca="1" ref="D151" ca="1">SUM(INDIRECT("'"&amp;TOTALDemandSheets&amp;"'!"&amp;ADDRESS(ROW(),COLUMN())))</f>
        <v>0</v>
      </c>
      <c r="E151" s="8">
        <f t="shared" ca="1" si="2"/>
        <v>0</v>
      </c>
      <c r="F151" s="2"/>
      <c r="G151" s="8" cm="1">
        <f t="array" aca="1" ref="G151" ca="1">SUM(INDIRECT("'"&amp;TOTALDemandSheets&amp;"'!"&amp;ADDRESS(ROW(),COLUMN())))</f>
        <v>0</v>
      </c>
      <c r="H151" s="8" cm="1">
        <f t="array" aca="1" ref="H151" ca="1">SUM(INDIRECT("'"&amp;TOTALDemandSheets&amp;"'!"&amp;ADDRESS(ROW(),COLUMN())))</f>
        <v>0</v>
      </c>
      <c r="I151" s="8" cm="1">
        <f t="array" aca="1" ref="I151" ca="1">SUM(INDIRECT("'"&amp;TOTALDemandSheets&amp;"'!"&amp;ADDRESS(ROW(),COLUMN())))</f>
        <v>0</v>
      </c>
      <c r="J151" s="8" cm="1">
        <f t="array" aca="1" ref="J151" ca="1">SUM(INDIRECT("'"&amp;TOTALDemandSheets&amp;"'!"&amp;ADDRESS(ROW(),COLUMN())))</f>
        <v>0</v>
      </c>
      <c r="K151" s="8" cm="1">
        <f t="array" aca="1" ref="K151" ca="1">SUM(INDIRECT("'"&amp;TOTALDemandSheets&amp;"'!"&amp;ADDRESS(ROW(),COLUMN())))</f>
        <v>0</v>
      </c>
    </row>
    <row r="152" spans="1:1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 cm="1">
        <f t="array" aca="1" ref="D152" ca="1">SUM(INDIRECT("'"&amp;TOTALDemandSheets&amp;"'!"&amp;ADDRESS(ROW(),COLUMN())))</f>
        <v>0</v>
      </c>
      <c r="E152" s="8">
        <f t="shared" ca="1" si="2"/>
        <v>0</v>
      </c>
      <c r="F152" s="2"/>
      <c r="G152" s="8" cm="1">
        <f t="array" aca="1" ref="G152" ca="1">SUM(INDIRECT("'"&amp;TOTALDemandSheets&amp;"'!"&amp;ADDRESS(ROW(),COLUMN())))</f>
        <v>0</v>
      </c>
      <c r="H152" s="8" cm="1">
        <f t="array" aca="1" ref="H152" ca="1">SUM(INDIRECT("'"&amp;TOTALDemandSheets&amp;"'!"&amp;ADDRESS(ROW(),COLUMN())))</f>
        <v>0</v>
      </c>
      <c r="I152" s="8" cm="1">
        <f t="array" aca="1" ref="I152" ca="1">SUM(INDIRECT("'"&amp;TOTALDemandSheets&amp;"'!"&amp;ADDRESS(ROW(),COLUMN())))</f>
        <v>0</v>
      </c>
      <c r="J152" s="8" cm="1">
        <f t="array" aca="1" ref="J152" ca="1">SUM(INDIRECT("'"&amp;TOTALDemandSheets&amp;"'!"&amp;ADDRESS(ROW(),COLUMN())))</f>
        <v>0</v>
      </c>
      <c r="K152" s="8" cm="1">
        <f t="array" aca="1" ref="K152" ca="1">SUM(INDIRECT("'"&amp;TOTALDemandSheets&amp;"'!"&amp;ADDRESS(ROW(),COLUMN())))</f>
        <v>0</v>
      </c>
    </row>
    <row r="153" spans="1:1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 cm="1">
        <f t="array" aca="1" ref="D153" ca="1">SUM(INDIRECT("'"&amp;TOTALDemandSheets&amp;"'!"&amp;ADDRESS(ROW(),COLUMN())))</f>
        <v>249703.91863229399</v>
      </c>
      <c r="E153" s="8">
        <f t="shared" ca="1" si="2"/>
        <v>0</v>
      </c>
      <c r="F153" s="2"/>
      <c r="G153" s="8" cm="1">
        <f t="array" aca="1" ref="G153" ca="1">SUM(INDIRECT("'"&amp;TOTALDemandSheets&amp;"'!"&amp;ADDRESS(ROW(),COLUMN())))</f>
        <v>129452.29593984083</v>
      </c>
      <c r="H153" s="8" cm="1">
        <f t="array" aca="1" ref="H153" ca="1">SUM(INDIRECT("'"&amp;TOTALDemandSheets&amp;"'!"&amp;ADDRESS(ROW(),COLUMN())))</f>
        <v>86118.822349798575</v>
      </c>
      <c r="I153" s="8" cm="1">
        <f t="array" aca="1" ref="I153" ca="1">SUM(INDIRECT("'"&amp;TOTALDemandSheets&amp;"'!"&amp;ADDRESS(ROW(),COLUMN())))</f>
        <v>110.06266562888882</v>
      </c>
      <c r="J153" s="8" cm="1">
        <f t="array" aca="1" ref="J153" ca="1">SUM(INDIRECT("'"&amp;TOTALDemandSheets&amp;"'!"&amp;ADDRESS(ROW(),COLUMN())))</f>
        <v>0</v>
      </c>
      <c r="K153" s="8" cm="1">
        <f t="array" aca="1" ref="K153" ca="1">SUM(INDIRECT("'"&amp;TOTALDemandSheets&amp;"'!"&amp;ADDRESS(ROW(),COLUMN())))</f>
        <v>34022.737677025725</v>
      </c>
    </row>
    <row r="154" spans="1:1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 cm="1">
        <f t="array" aca="1" ref="D154" ca="1">SUM(INDIRECT("'"&amp;TOTALDemandSheets&amp;"'!"&amp;ADDRESS(ROW(),COLUMN())))</f>
        <v>3649960.1744156308</v>
      </c>
      <c r="E154" s="8">
        <f t="shared" ca="1" si="2"/>
        <v>0</v>
      </c>
      <c r="G154" s="77" cm="1">
        <f t="array" aca="1" ref="G154" ca="1">SUM(INDIRECT("'"&amp;TOTALDemandSheets&amp;"'!"&amp;ADDRESS(ROW(),COLUMN())))</f>
        <v>1892223.9076386597</v>
      </c>
      <c r="H154" s="77" cm="1">
        <f t="array" aca="1" ref="H154" ca="1">SUM(INDIRECT("'"&amp;TOTALDemandSheets&amp;"'!"&amp;ADDRESS(ROW(),COLUMN())))</f>
        <v>1258811.9304095192</v>
      </c>
      <c r="I154" s="77" cm="1">
        <f t="array" aca="1" ref="I154" ca="1">SUM(INDIRECT("'"&amp;TOTALDemandSheets&amp;"'!"&amp;ADDRESS(ROW(),COLUMN())))</f>
        <v>1608.8027309937202</v>
      </c>
      <c r="J154" s="77" cm="1">
        <f t="array" aca="1" ref="J154" ca="1">SUM(INDIRECT("'"&amp;TOTALDemandSheets&amp;"'!"&amp;ADDRESS(ROW(),COLUMN())))</f>
        <v>0</v>
      </c>
      <c r="K154" s="77" cm="1">
        <f t="array" aca="1" ref="K154" ca="1">SUM(INDIRECT("'"&amp;TOTALDemandSheets&amp;"'!"&amp;ADDRESS(ROW(),COLUMN())))</f>
        <v>497315.53363645828</v>
      </c>
    </row>
    <row r="155" spans="1:1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D155" s="8"/>
      <c r="E155" s="8">
        <f t="shared" si="2"/>
        <v>0</v>
      </c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 cm="1">
        <f t="array" aca="1" ref="D156" ca="1">SUM(INDIRECT("'"&amp;TOTALDemandSheets&amp;"'!"&amp;ADDRESS(ROW(),COLUMN())))</f>
        <v>8820258.0953795481</v>
      </c>
      <c r="E156" s="8">
        <f t="shared" ca="1" si="2"/>
        <v>0</v>
      </c>
      <c r="F156" s="2"/>
      <c r="G156" s="8" cm="1">
        <f t="array" aca="1" ref="G156" ca="1">SUM(INDIRECT("'"&amp;TOTALDemandSheets&amp;"'!"&amp;ADDRESS(ROW(),COLUMN())))</f>
        <v>4572626.1225008331</v>
      </c>
      <c r="H156" s="8" cm="1">
        <f t="array" aca="1" ref="H156" ca="1">SUM(INDIRECT("'"&amp;TOTALDemandSheets&amp;"'!"&amp;ADDRESS(ROW(),COLUMN())))</f>
        <v>3041963.6349957017</v>
      </c>
      <c r="I156" s="8" cm="1">
        <f t="array" aca="1" ref="I156" ca="1">SUM(INDIRECT("'"&amp;TOTALDemandSheets&amp;"'!"&amp;ADDRESS(ROW(),COLUMN())))</f>
        <v>3887.728806297991</v>
      </c>
      <c r="J156" s="8" cm="1">
        <f t="array" aca="1" ref="J156" ca="1">SUM(INDIRECT("'"&amp;TOTALDemandSheets&amp;"'!"&amp;ADDRESS(ROW(),COLUMN())))</f>
        <v>0</v>
      </c>
      <c r="K156" s="8" cm="1">
        <f t="array" aca="1" ref="K156" ca="1">SUM(INDIRECT("'"&amp;TOTALDemandSheets&amp;"'!"&amp;ADDRESS(ROW(),COLUMN())))</f>
        <v>1201780.6090767155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D157" s="77"/>
      <c r="E157" s="8">
        <f t="shared" si="2"/>
        <v>0</v>
      </c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D158" s="8"/>
      <c r="E158" s="8">
        <f t="shared" si="2"/>
        <v>0</v>
      </c>
      <c r="G158" s="8"/>
      <c r="H158" s="8"/>
      <c r="I158" s="8"/>
      <c r="J158" s="8"/>
      <c r="K158" s="8"/>
    </row>
    <row r="159" spans="1:1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D159" s="8"/>
      <c r="E159" s="8">
        <f t="shared" si="2"/>
        <v>0</v>
      </c>
      <c r="G159" s="8"/>
      <c r="H159" s="8"/>
      <c r="I159" s="8"/>
      <c r="J159" s="8"/>
      <c r="K159" s="8"/>
    </row>
    <row r="160" spans="1:1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 cm="1">
        <f t="array" aca="1" ref="D160" ca="1">SUM(INDIRECT("'"&amp;TOTALDemandSheets&amp;"'!"&amp;ADDRESS(ROW(),COLUMN())))</f>
        <v>0</v>
      </c>
      <c r="E160" s="8">
        <f t="shared" ca="1" si="2"/>
        <v>0</v>
      </c>
      <c r="F160" s="2"/>
      <c r="G160" s="8" cm="1">
        <f t="array" aca="1" ref="G160" ca="1">SUM(INDIRECT("'"&amp;TOTALDemandSheets&amp;"'!"&amp;ADDRESS(ROW(),COLUMN())))</f>
        <v>0</v>
      </c>
      <c r="H160" s="8" cm="1">
        <f t="array" aca="1" ref="H160" ca="1">SUM(INDIRECT("'"&amp;TOTALDemandSheets&amp;"'!"&amp;ADDRESS(ROW(),COLUMN())))</f>
        <v>0</v>
      </c>
      <c r="I160" s="8" cm="1">
        <f t="array" aca="1" ref="I160" ca="1">SUM(INDIRECT("'"&amp;TOTALDemandSheets&amp;"'!"&amp;ADDRESS(ROW(),COLUMN())))</f>
        <v>0</v>
      </c>
      <c r="J160" s="8" cm="1">
        <f t="array" aca="1" ref="J160" ca="1">SUM(INDIRECT("'"&amp;TOTALDemandSheets&amp;"'!"&amp;ADDRESS(ROW(),COLUMN())))</f>
        <v>0</v>
      </c>
      <c r="K160" s="8" cm="1">
        <f t="array" aca="1" ref="K160" ca="1">SUM(INDIRECT("'"&amp;TOTALDemandSheets&amp;"'!"&amp;ADDRESS(ROW(),COLUMN())))</f>
        <v>0</v>
      </c>
    </row>
    <row r="161" spans="1:1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 cm="1">
        <f t="array" aca="1" ref="D161" ca="1">SUM(INDIRECT("'"&amp;TOTALDemandSheets&amp;"'!"&amp;ADDRESS(ROW(),COLUMN())))</f>
        <v>0</v>
      </c>
      <c r="E161" s="8">
        <f t="shared" ca="1" si="2"/>
        <v>0</v>
      </c>
      <c r="F161" s="2"/>
      <c r="G161" s="8" cm="1">
        <f t="array" aca="1" ref="G161" ca="1">SUM(INDIRECT("'"&amp;TOTALDemandSheets&amp;"'!"&amp;ADDRESS(ROW(),COLUMN())))</f>
        <v>0</v>
      </c>
      <c r="H161" s="8" cm="1">
        <f t="array" aca="1" ref="H161" ca="1">SUM(INDIRECT("'"&amp;TOTALDemandSheets&amp;"'!"&amp;ADDRESS(ROW(),COLUMN())))</f>
        <v>0</v>
      </c>
      <c r="I161" s="8" cm="1">
        <f t="array" aca="1" ref="I161" ca="1">SUM(INDIRECT("'"&amp;TOTALDemandSheets&amp;"'!"&amp;ADDRESS(ROW(),COLUMN())))</f>
        <v>0</v>
      </c>
      <c r="J161" s="8" cm="1">
        <f t="array" aca="1" ref="J161" ca="1">SUM(INDIRECT("'"&amp;TOTALDemandSheets&amp;"'!"&amp;ADDRESS(ROW(),COLUMN())))</f>
        <v>0</v>
      </c>
      <c r="K161" s="8" cm="1">
        <f t="array" aca="1" ref="K161" ca="1">SUM(INDIRECT("'"&amp;TOTALDemandSheets&amp;"'!"&amp;ADDRESS(ROW(),COLUMN())))</f>
        <v>0</v>
      </c>
    </row>
    <row r="162" spans="1:1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 cm="1">
        <f t="array" aca="1" ref="D162" ca="1">SUM(INDIRECT("'"&amp;TOTALDemandSheets&amp;"'!"&amp;ADDRESS(ROW(),COLUMN())))</f>
        <v>0</v>
      </c>
      <c r="E162" s="8">
        <f t="shared" ca="1" si="2"/>
        <v>0</v>
      </c>
      <c r="F162" s="2"/>
      <c r="G162" s="8" cm="1">
        <f t="array" aca="1" ref="G162" ca="1">SUM(INDIRECT("'"&amp;TOTALDemandSheets&amp;"'!"&amp;ADDRESS(ROW(),COLUMN())))</f>
        <v>0</v>
      </c>
      <c r="H162" s="8" cm="1">
        <f t="array" aca="1" ref="H162" ca="1">SUM(INDIRECT("'"&amp;TOTALDemandSheets&amp;"'!"&amp;ADDRESS(ROW(),COLUMN())))</f>
        <v>0</v>
      </c>
      <c r="I162" s="8" cm="1">
        <f t="array" aca="1" ref="I162" ca="1">SUM(INDIRECT("'"&amp;TOTALDemandSheets&amp;"'!"&amp;ADDRESS(ROW(),COLUMN())))</f>
        <v>0</v>
      </c>
      <c r="J162" s="8" cm="1">
        <f t="array" aca="1" ref="J162" ca="1">SUM(INDIRECT("'"&amp;TOTALDemandSheets&amp;"'!"&amp;ADDRESS(ROW(),COLUMN())))</f>
        <v>0</v>
      </c>
      <c r="K162" s="8" cm="1">
        <f t="array" aca="1" ref="K162" ca="1">SUM(INDIRECT("'"&amp;TOTALDemandSheets&amp;"'!"&amp;ADDRESS(ROW(),COLUMN())))</f>
        <v>0</v>
      </c>
    </row>
    <row r="163" spans="1:1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 cm="1">
        <f t="array" aca="1" ref="D163" ca="1">SUM(INDIRECT("'"&amp;TOTALDemandSheets&amp;"'!"&amp;ADDRESS(ROW(),COLUMN())))</f>
        <v>0</v>
      </c>
      <c r="E163" s="8">
        <f t="shared" ca="1" si="2"/>
        <v>0</v>
      </c>
      <c r="F163" s="2"/>
      <c r="G163" s="8" cm="1">
        <f t="array" aca="1" ref="G163" ca="1">SUM(INDIRECT("'"&amp;TOTALDemandSheets&amp;"'!"&amp;ADDRESS(ROW(),COLUMN())))</f>
        <v>0</v>
      </c>
      <c r="H163" s="8" cm="1">
        <f t="array" aca="1" ref="H163" ca="1">SUM(INDIRECT("'"&amp;TOTALDemandSheets&amp;"'!"&amp;ADDRESS(ROW(),COLUMN())))</f>
        <v>0</v>
      </c>
      <c r="I163" s="8" cm="1">
        <f t="array" aca="1" ref="I163" ca="1">SUM(INDIRECT("'"&amp;TOTALDemandSheets&amp;"'!"&amp;ADDRESS(ROW(),COLUMN())))</f>
        <v>0</v>
      </c>
      <c r="J163" s="8" cm="1">
        <f t="array" aca="1" ref="J163" ca="1">SUM(INDIRECT("'"&amp;TOTALDemandSheets&amp;"'!"&amp;ADDRESS(ROW(),COLUMN())))</f>
        <v>0</v>
      </c>
      <c r="K163" s="8" cm="1">
        <f t="array" aca="1" ref="K163" ca="1">SUM(INDIRECT("'"&amp;TOTALDemandSheets&amp;"'!"&amp;ADDRESS(ROW(),COLUMN())))</f>
        <v>0</v>
      </c>
    </row>
    <row r="164" spans="1:1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 cm="1">
        <f t="array" aca="1" ref="D164" ca="1">SUM(INDIRECT("'"&amp;TOTALDemandSheets&amp;"'!"&amp;ADDRESS(ROW(),COLUMN())))</f>
        <v>0</v>
      </c>
      <c r="E164" s="8">
        <f t="shared" ca="1" si="2"/>
        <v>0</v>
      </c>
      <c r="F164" s="2"/>
      <c r="G164" s="8" cm="1">
        <f t="array" aca="1" ref="G164" ca="1">SUM(INDIRECT("'"&amp;TOTALDemandSheets&amp;"'!"&amp;ADDRESS(ROW(),COLUMN())))</f>
        <v>0</v>
      </c>
      <c r="H164" s="8" cm="1">
        <f t="array" aca="1" ref="H164" ca="1">SUM(INDIRECT("'"&amp;TOTALDemandSheets&amp;"'!"&amp;ADDRESS(ROW(),COLUMN())))</f>
        <v>0</v>
      </c>
      <c r="I164" s="8" cm="1">
        <f t="array" aca="1" ref="I164" ca="1">SUM(INDIRECT("'"&amp;TOTALDemandSheets&amp;"'!"&amp;ADDRESS(ROW(),COLUMN())))</f>
        <v>0</v>
      </c>
      <c r="J164" s="8" cm="1">
        <f t="array" aca="1" ref="J164" ca="1">SUM(INDIRECT("'"&amp;TOTALDemandSheets&amp;"'!"&amp;ADDRESS(ROW(),COLUMN())))</f>
        <v>0</v>
      </c>
      <c r="K164" s="8" cm="1">
        <f t="array" aca="1" ref="K164" ca="1">SUM(INDIRECT("'"&amp;TOTALDemandSheets&amp;"'!"&amp;ADDRESS(ROW(),COLUMN())))</f>
        <v>0</v>
      </c>
    </row>
    <row r="165" spans="1:1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 cm="1">
        <f t="array" aca="1" ref="D165" ca="1">SUM(INDIRECT("'"&amp;TOTALDemandSheets&amp;"'!"&amp;ADDRESS(ROW(),COLUMN())))</f>
        <v>0</v>
      </c>
      <c r="E165" s="8">
        <f t="shared" ca="1" si="2"/>
        <v>0</v>
      </c>
      <c r="G165" s="77" cm="1">
        <f t="array" aca="1" ref="G165" ca="1">SUM(INDIRECT("'"&amp;TOTALDemandSheets&amp;"'!"&amp;ADDRESS(ROW(),COLUMN())))</f>
        <v>0</v>
      </c>
      <c r="H165" s="77" cm="1">
        <f t="array" aca="1" ref="H165" ca="1">SUM(INDIRECT("'"&amp;TOTALDemandSheets&amp;"'!"&amp;ADDRESS(ROW(),COLUMN())))</f>
        <v>0</v>
      </c>
      <c r="I165" s="77" cm="1">
        <f t="array" aca="1" ref="I165" ca="1">SUM(INDIRECT("'"&amp;TOTALDemandSheets&amp;"'!"&amp;ADDRESS(ROW(),COLUMN())))</f>
        <v>0</v>
      </c>
      <c r="J165" s="77" cm="1">
        <f t="array" aca="1" ref="J165" ca="1">SUM(INDIRECT("'"&amp;TOTALDemandSheets&amp;"'!"&amp;ADDRESS(ROW(),COLUMN())))</f>
        <v>0</v>
      </c>
      <c r="K165" s="77" cm="1">
        <f t="array" aca="1" ref="K165" ca="1">SUM(INDIRECT("'"&amp;TOTALDemandSheets&amp;"'!"&amp;ADDRESS(ROW(),COLUMN())))</f>
        <v>0</v>
      </c>
    </row>
    <row r="166" spans="1:1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D166" s="8"/>
      <c r="E166" s="8">
        <f t="shared" si="2"/>
        <v>0</v>
      </c>
      <c r="G166" s="8"/>
      <c r="H166" s="8"/>
      <c r="I166" s="8"/>
      <c r="J166" s="8"/>
      <c r="K166" s="8"/>
    </row>
    <row r="167" spans="1:1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D167" s="8"/>
      <c r="E167" s="8">
        <f t="shared" si="2"/>
        <v>0</v>
      </c>
      <c r="G167" s="8"/>
      <c r="H167" s="8"/>
      <c r="I167" s="8"/>
      <c r="J167" s="8"/>
      <c r="K167" s="8"/>
    </row>
    <row r="168" spans="1:1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 cm="1">
        <f t="array" aca="1" ref="D168" ca="1">SUM(INDIRECT("'"&amp;TOTALDemandSheets&amp;"'!"&amp;ADDRESS(ROW(),COLUMN())))</f>
        <v>0</v>
      </c>
      <c r="E168" s="8">
        <f t="shared" ca="1" si="2"/>
        <v>0</v>
      </c>
      <c r="F168" s="2"/>
      <c r="G168" s="8" cm="1">
        <f t="array" aca="1" ref="G168" ca="1">SUM(INDIRECT("'"&amp;TOTALDemandSheets&amp;"'!"&amp;ADDRESS(ROW(),COLUMN())))</f>
        <v>0</v>
      </c>
      <c r="H168" s="8" cm="1">
        <f t="array" aca="1" ref="H168" ca="1">SUM(INDIRECT("'"&amp;TOTALDemandSheets&amp;"'!"&amp;ADDRESS(ROW(),COLUMN())))</f>
        <v>0</v>
      </c>
      <c r="I168" s="8" cm="1">
        <f t="array" aca="1" ref="I168" ca="1">SUM(INDIRECT("'"&amp;TOTALDemandSheets&amp;"'!"&amp;ADDRESS(ROW(),COLUMN())))</f>
        <v>0</v>
      </c>
      <c r="J168" s="8" cm="1">
        <f t="array" aca="1" ref="J168" ca="1">SUM(INDIRECT("'"&amp;TOTALDemandSheets&amp;"'!"&amp;ADDRESS(ROW(),COLUMN())))</f>
        <v>0</v>
      </c>
      <c r="K168" s="8" cm="1">
        <f t="array" aca="1" ref="K168" ca="1">SUM(INDIRECT("'"&amp;TOTALDemandSheets&amp;"'!"&amp;ADDRESS(ROW(),COLUMN())))</f>
        <v>0</v>
      </c>
    </row>
    <row r="169" spans="1:1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 cm="1">
        <f t="array" aca="1" ref="D169" ca="1">SUM(INDIRECT("'"&amp;TOTALDemandSheets&amp;"'!"&amp;ADDRESS(ROW(),COLUMN())))</f>
        <v>0</v>
      </c>
      <c r="E169" s="8">
        <f t="shared" ca="1" si="2"/>
        <v>0</v>
      </c>
      <c r="F169" s="2"/>
      <c r="G169" s="8" cm="1">
        <f t="array" aca="1" ref="G169" ca="1">SUM(INDIRECT("'"&amp;TOTALDemandSheets&amp;"'!"&amp;ADDRESS(ROW(),COLUMN())))</f>
        <v>0</v>
      </c>
      <c r="H169" s="8" cm="1">
        <f t="array" aca="1" ref="H169" ca="1">SUM(INDIRECT("'"&amp;TOTALDemandSheets&amp;"'!"&amp;ADDRESS(ROW(),COLUMN())))</f>
        <v>0</v>
      </c>
      <c r="I169" s="8" cm="1">
        <f t="array" aca="1" ref="I169" ca="1">SUM(INDIRECT("'"&amp;TOTALDemandSheets&amp;"'!"&amp;ADDRESS(ROW(),COLUMN())))</f>
        <v>0</v>
      </c>
      <c r="J169" s="8" cm="1">
        <f t="array" aca="1" ref="J169" ca="1">SUM(INDIRECT("'"&amp;TOTALDemandSheets&amp;"'!"&amp;ADDRESS(ROW(),COLUMN())))</f>
        <v>0</v>
      </c>
      <c r="K169" s="8" cm="1">
        <f t="array" aca="1" ref="K169" ca="1">SUM(INDIRECT("'"&amp;TOTALDemandSheets&amp;"'!"&amp;ADDRESS(ROW(),COLUMN())))</f>
        <v>0</v>
      </c>
    </row>
    <row r="170" spans="1:1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 cm="1">
        <f t="array" aca="1" ref="D170" ca="1">SUM(INDIRECT("'"&amp;TOTALDemandSheets&amp;"'!"&amp;ADDRESS(ROW(),COLUMN())))</f>
        <v>0</v>
      </c>
      <c r="E170" s="8">
        <f t="shared" ca="1" si="2"/>
        <v>0</v>
      </c>
      <c r="F170" s="2"/>
      <c r="G170" s="8" cm="1">
        <f t="array" aca="1" ref="G170" ca="1">SUM(INDIRECT("'"&amp;TOTALDemandSheets&amp;"'!"&amp;ADDRESS(ROW(),COLUMN())))</f>
        <v>0</v>
      </c>
      <c r="H170" s="8" cm="1">
        <f t="array" aca="1" ref="H170" ca="1">SUM(INDIRECT("'"&amp;TOTALDemandSheets&amp;"'!"&amp;ADDRESS(ROW(),COLUMN())))</f>
        <v>0</v>
      </c>
      <c r="I170" s="8" cm="1">
        <f t="array" aca="1" ref="I170" ca="1">SUM(INDIRECT("'"&amp;TOTALDemandSheets&amp;"'!"&amp;ADDRESS(ROW(),COLUMN())))</f>
        <v>0</v>
      </c>
      <c r="J170" s="8" cm="1">
        <f t="array" aca="1" ref="J170" ca="1">SUM(INDIRECT("'"&amp;TOTALDemandSheets&amp;"'!"&amp;ADDRESS(ROW(),COLUMN())))</f>
        <v>0</v>
      </c>
      <c r="K170" s="8" cm="1">
        <f t="array" aca="1" ref="K170" ca="1">SUM(INDIRECT("'"&amp;TOTALDemandSheets&amp;"'!"&amp;ADDRESS(ROW(),COLUMN())))</f>
        <v>0</v>
      </c>
    </row>
    <row r="171" spans="1:1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 cm="1">
        <f t="array" aca="1" ref="D171" ca="1">SUM(INDIRECT("'"&amp;TOTALDemandSheets&amp;"'!"&amp;ADDRESS(ROW(),COLUMN())))</f>
        <v>0</v>
      </c>
      <c r="E171" s="8">
        <f t="shared" ca="1" si="2"/>
        <v>0</v>
      </c>
      <c r="F171" s="2"/>
      <c r="G171" s="8" cm="1">
        <f t="array" aca="1" ref="G171" ca="1">SUM(INDIRECT("'"&amp;TOTALDemandSheets&amp;"'!"&amp;ADDRESS(ROW(),COLUMN())))</f>
        <v>0</v>
      </c>
      <c r="H171" s="8" cm="1">
        <f t="array" aca="1" ref="H171" ca="1">SUM(INDIRECT("'"&amp;TOTALDemandSheets&amp;"'!"&amp;ADDRESS(ROW(),COLUMN())))</f>
        <v>0</v>
      </c>
      <c r="I171" s="8" cm="1">
        <f t="array" aca="1" ref="I171" ca="1">SUM(INDIRECT("'"&amp;TOTALDemandSheets&amp;"'!"&amp;ADDRESS(ROW(),COLUMN())))</f>
        <v>0</v>
      </c>
      <c r="J171" s="8" cm="1">
        <f t="array" aca="1" ref="J171" ca="1">SUM(INDIRECT("'"&amp;TOTALDemandSheets&amp;"'!"&amp;ADDRESS(ROW(),COLUMN())))</f>
        <v>0</v>
      </c>
      <c r="K171" s="8" cm="1">
        <f t="array" aca="1" ref="K171" ca="1">SUM(INDIRECT("'"&amp;TOTALDemandSheets&amp;"'!"&amp;ADDRESS(ROW(),COLUMN())))</f>
        <v>0</v>
      </c>
    </row>
    <row r="172" spans="1:1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 cm="1">
        <f t="array" aca="1" ref="D172" ca="1">SUM(INDIRECT("'"&amp;TOTALDemandSheets&amp;"'!"&amp;ADDRESS(ROW(),COLUMN())))</f>
        <v>0</v>
      </c>
      <c r="E172" s="8">
        <f t="shared" ca="1" si="2"/>
        <v>0</v>
      </c>
      <c r="G172" s="77" cm="1">
        <f t="array" aca="1" ref="G172" ca="1">SUM(INDIRECT("'"&amp;TOTALDemandSheets&amp;"'!"&amp;ADDRESS(ROW(),COLUMN())))</f>
        <v>0</v>
      </c>
      <c r="H172" s="77" cm="1">
        <f t="array" aca="1" ref="H172" ca="1">SUM(INDIRECT("'"&amp;TOTALDemandSheets&amp;"'!"&amp;ADDRESS(ROW(),COLUMN())))</f>
        <v>0</v>
      </c>
      <c r="I172" s="77" cm="1">
        <f t="array" aca="1" ref="I172" ca="1">SUM(INDIRECT("'"&amp;TOTALDemandSheets&amp;"'!"&amp;ADDRESS(ROW(),COLUMN())))</f>
        <v>0</v>
      </c>
      <c r="J172" s="77" cm="1">
        <f t="array" aca="1" ref="J172" ca="1">SUM(INDIRECT("'"&amp;TOTALDemandSheets&amp;"'!"&amp;ADDRESS(ROW(),COLUMN())))</f>
        <v>0</v>
      </c>
      <c r="K172" s="77" cm="1">
        <f t="array" aca="1" ref="K172" ca="1">SUM(INDIRECT("'"&amp;TOTALDemandSheets&amp;"'!"&amp;ADDRESS(ROW(),COLUMN())))</f>
        <v>0</v>
      </c>
    </row>
    <row r="173" spans="1:1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D173" s="8"/>
      <c r="E173" s="8">
        <f t="shared" si="2"/>
        <v>0</v>
      </c>
      <c r="F173" s="2"/>
      <c r="G173" s="8"/>
      <c r="H173" s="8"/>
      <c r="I173" s="8"/>
      <c r="J173" s="8"/>
      <c r="K173" s="8"/>
    </row>
    <row r="174" spans="1:1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D174" s="8"/>
      <c r="E174" s="8">
        <f t="shared" si="2"/>
        <v>0</v>
      </c>
      <c r="F174" s="2"/>
      <c r="G174" s="8"/>
      <c r="H174" s="8"/>
      <c r="I174" s="8"/>
      <c r="J174" s="8"/>
      <c r="K174" s="8"/>
    </row>
    <row r="175" spans="1:1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 cm="1">
        <f t="array" aca="1" ref="D175" ca="1">SUM(INDIRECT("'"&amp;TOTALDemandSheets&amp;"'!"&amp;ADDRESS(ROW(),COLUMN())))</f>
        <v>0</v>
      </c>
      <c r="E175" s="8">
        <f t="shared" ca="1" si="2"/>
        <v>0</v>
      </c>
      <c r="F175" s="2"/>
      <c r="G175" s="8" cm="1">
        <f t="array" aca="1" ref="G175" ca="1">SUM(INDIRECT("'"&amp;TOTALDemandSheets&amp;"'!"&amp;ADDRESS(ROW(),COLUMN())))</f>
        <v>0</v>
      </c>
      <c r="H175" s="8" cm="1">
        <f t="array" aca="1" ref="H175" ca="1">SUM(INDIRECT("'"&amp;TOTALDemandSheets&amp;"'!"&amp;ADDRESS(ROW(),COLUMN())))</f>
        <v>0</v>
      </c>
      <c r="I175" s="8" cm="1">
        <f t="array" aca="1" ref="I175" ca="1">SUM(INDIRECT("'"&amp;TOTALDemandSheets&amp;"'!"&amp;ADDRESS(ROW(),COLUMN())))</f>
        <v>0</v>
      </c>
      <c r="J175" s="8" cm="1">
        <f t="array" aca="1" ref="J175" ca="1">SUM(INDIRECT("'"&amp;TOTALDemandSheets&amp;"'!"&amp;ADDRESS(ROW(),COLUMN())))</f>
        <v>0</v>
      </c>
      <c r="K175" s="8" cm="1">
        <f t="array" aca="1" ref="K175" ca="1">SUM(INDIRECT("'"&amp;TOTALDemandSheets&amp;"'!"&amp;ADDRESS(ROW(),COLUMN())))</f>
        <v>0</v>
      </c>
    </row>
    <row r="176" spans="1:1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 cm="1">
        <f t="array" aca="1" ref="D176" ca="1">SUM(INDIRECT("'"&amp;TOTALDemandSheets&amp;"'!"&amp;ADDRESS(ROW(),COLUMN())))</f>
        <v>0</v>
      </c>
      <c r="E176" s="8">
        <f t="shared" ca="1" si="2"/>
        <v>0</v>
      </c>
      <c r="F176" s="2"/>
      <c r="G176" s="8" cm="1">
        <f t="array" aca="1" ref="G176" ca="1">SUM(INDIRECT("'"&amp;TOTALDemandSheets&amp;"'!"&amp;ADDRESS(ROW(),COLUMN())))</f>
        <v>0</v>
      </c>
      <c r="H176" s="8" cm="1">
        <f t="array" aca="1" ref="H176" ca="1">SUM(INDIRECT("'"&amp;TOTALDemandSheets&amp;"'!"&amp;ADDRESS(ROW(),COLUMN())))</f>
        <v>0</v>
      </c>
      <c r="I176" s="8" cm="1">
        <f t="array" aca="1" ref="I176" ca="1">SUM(INDIRECT("'"&amp;TOTALDemandSheets&amp;"'!"&amp;ADDRESS(ROW(),COLUMN())))</f>
        <v>0</v>
      </c>
      <c r="J176" s="8" cm="1">
        <f t="array" aca="1" ref="J176" ca="1">SUM(INDIRECT("'"&amp;TOTALDemandSheets&amp;"'!"&amp;ADDRESS(ROW(),COLUMN())))</f>
        <v>0</v>
      </c>
      <c r="K176" s="8" cm="1">
        <f t="array" aca="1" ref="K176" ca="1">SUM(INDIRECT("'"&amp;TOTALDemandSheets&amp;"'!"&amp;ADDRESS(ROW(),COLUMN())))</f>
        <v>0</v>
      </c>
    </row>
    <row r="177" spans="1:1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 cm="1">
        <f t="array" aca="1" ref="D177" ca="1">SUM(INDIRECT("'"&amp;TOTALDemandSheets&amp;"'!"&amp;ADDRESS(ROW(),COLUMN())))</f>
        <v>0</v>
      </c>
      <c r="E177" s="8">
        <f t="shared" ca="1" si="2"/>
        <v>0</v>
      </c>
      <c r="F177" s="2"/>
      <c r="G177" s="8" cm="1">
        <f t="array" aca="1" ref="G177" ca="1">SUM(INDIRECT("'"&amp;TOTALDemandSheets&amp;"'!"&amp;ADDRESS(ROW(),COLUMN())))</f>
        <v>0</v>
      </c>
      <c r="H177" s="8" cm="1">
        <f t="array" aca="1" ref="H177" ca="1">SUM(INDIRECT("'"&amp;TOTALDemandSheets&amp;"'!"&amp;ADDRESS(ROW(),COLUMN())))</f>
        <v>0</v>
      </c>
      <c r="I177" s="8" cm="1">
        <f t="array" aca="1" ref="I177" ca="1">SUM(INDIRECT("'"&amp;TOTALDemandSheets&amp;"'!"&amp;ADDRESS(ROW(),COLUMN())))</f>
        <v>0</v>
      </c>
      <c r="J177" s="8" cm="1">
        <f t="array" aca="1" ref="J177" ca="1">SUM(INDIRECT("'"&amp;TOTALDemandSheets&amp;"'!"&amp;ADDRESS(ROW(),COLUMN())))</f>
        <v>0</v>
      </c>
      <c r="K177" s="8" cm="1">
        <f t="array" aca="1" ref="K177" ca="1">SUM(INDIRECT("'"&amp;TOTALDemandSheets&amp;"'!"&amp;ADDRESS(ROW(),COLUMN())))</f>
        <v>0</v>
      </c>
    </row>
    <row r="178" spans="1:1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 cm="1">
        <f t="array" aca="1" ref="D178" ca="1">SUM(INDIRECT("'"&amp;TOTALDemandSheets&amp;"'!"&amp;ADDRESS(ROW(),COLUMN())))</f>
        <v>0</v>
      </c>
      <c r="E178" s="8">
        <f t="shared" ca="1" si="2"/>
        <v>0</v>
      </c>
      <c r="F178" s="2"/>
      <c r="G178" s="8" cm="1">
        <f t="array" aca="1" ref="G178" ca="1">SUM(INDIRECT("'"&amp;TOTALDemandSheets&amp;"'!"&amp;ADDRESS(ROW(),COLUMN())))</f>
        <v>0</v>
      </c>
      <c r="H178" s="8" cm="1">
        <f t="array" aca="1" ref="H178" ca="1">SUM(INDIRECT("'"&amp;TOTALDemandSheets&amp;"'!"&amp;ADDRESS(ROW(),COLUMN())))</f>
        <v>0</v>
      </c>
      <c r="I178" s="8" cm="1">
        <f t="array" aca="1" ref="I178" ca="1">SUM(INDIRECT("'"&amp;TOTALDemandSheets&amp;"'!"&amp;ADDRESS(ROW(),COLUMN())))</f>
        <v>0</v>
      </c>
      <c r="J178" s="8" cm="1">
        <f t="array" aca="1" ref="J178" ca="1">SUM(INDIRECT("'"&amp;TOTALDemandSheets&amp;"'!"&amp;ADDRESS(ROW(),COLUMN())))</f>
        <v>0</v>
      </c>
      <c r="K178" s="8" cm="1">
        <f t="array" aca="1" ref="K178" ca="1">SUM(INDIRECT("'"&amp;TOTALDemandSheets&amp;"'!"&amp;ADDRESS(ROW(),COLUMN())))</f>
        <v>0</v>
      </c>
    </row>
    <row r="179" spans="1:1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 cm="1">
        <f t="array" aca="1" ref="D179" ca="1">SUM(INDIRECT("'"&amp;TOTALDemandSheets&amp;"'!"&amp;ADDRESS(ROW(),COLUMN())))</f>
        <v>0</v>
      </c>
      <c r="E179" s="8">
        <f t="shared" ca="1" si="2"/>
        <v>0</v>
      </c>
      <c r="G179" s="77" cm="1">
        <f t="array" aca="1" ref="G179" ca="1">SUM(INDIRECT("'"&amp;TOTALDemandSheets&amp;"'!"&amp;ADDRESS(ROW(),COLUMN())))</f>
        <v>0</v>
      </c>
      <c r="H179" s="77" cm="1">
        <f t="array" aca="1" ref="H179" ca="1">SUM(INDIRECT("'"&amp;TOTALDemandSheets&amp;"'!"&amp;ADDRESS(ROW(),COLUMN())))</f>
        <v>0</v>
      </c>
      <c r="I179" s="77" cm="1">
        <f t="array" aca="1" ref="I179" ca="1">SUM(INDIRECT("'"&amp;TOTALDemandSheets&amp;"'!"&amp;ADDRESS(ROW(),COLUMN())))</f>
        <v>0</v>
      </c>
      <c r="J179" s="77" cm="1">
        <f t="array" aca="1" ref="J179" ca="1">SUM(INDIRECT("'"&amp;TOTALDemandSheets&amp;"'!"&amp;ADDRESS(ROW(),COLUMN())))</f>
        <v>0</v>
      </c>
      <c r="K179" s="77" cm="1">
        <f t="array" aca="1" ref="K179" ca="1">SUM(INDIRECT("'"&amp;TOTALDemandSheets&amp;"'!"&amp;ADDRESS(ROW(),COLUMN())))</f>
        <v>0</v>
      </c>
    </row>
    <row r="180" spans="1:1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D180" s="8"/>
      <c r="E180" s="8">
        <f t="shared" si="2"/>
        <v>0</v>
      </c>
      <c r="G180" s="8"/>
      <c r="H180" s="8"/>
      <c r="I180" s="8"/>
      <c r="J180" s="8"/>
      <c r="K180" s="8"/>
    </row>
    <row r="181" spans="1:1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 cm="1">
        <f t="array" aca="1" ref="D181" ca="1">SUM(INDIRECT("'"&amp;TOTALDemandSheets&amp;"'!"&amp;ADDRESS(ROW(),COLUMN())))</f>
        <v>0</v>
      </c>
      <c r="E181" s="8">
        <f t="shared" ca="1" si="2"/>
        <v>0</v>
      </c>
      <c r="F181" s="2"/>
      <c r="G181" s="8" cm="1">
        <f t="array" aca="1" ref="G181" ca="1">SUM(INDIRECT("'"&amp;TOTALDemandSheets&amp;"'!"&amp;ADDRESS(ROW(),COLUMN())))</f>
        <v>0</v>
      </c>
      <c r="H181" s="8" cm="1">
        <f t="array" aca="1" ref="H181" ca="1">SUM(INDIRECT("'"&amp;TOTALDemandSheets&amp;"'!"&amp;ADDRESS(ROW(),COLUMN())))</f>
        <v>0</v>
      </c>
      <c r="I181" s="8" cm="1">
        <f t="array" aca="1" ref="I181" ca="1">SUM(INDIRECT("'"&amp;TOTALDemandSheets&amp;"'!"&amp;ADDRESS(ROW(),COLUMN())))</f>
        <v>0</v>
      </c>
      <c r="J181" s="8" cm="1">
        <f t="array" aca="1" ref="J181" ca="1">SUM(INDIRECT("'"&amp;TOTALDemandSheets&amp;"'!"&amp;ADDRESS(ROW(),COLUMN())))</f>
        <v>0</v>
      </c>
      <c r="K181" s="8" cm="1">
        <f t="array" aca="1" ref="K181" ca="1">SUM(INDIRECT("'"&amp;TOTALDemandSheets&amp;"'!"&amp;ADDRESS(ROW(),COLUMN())))</f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D182" s="77"/>
      <c r="E182" s="8">
        <f t="shared" si="2"/>
        <v>0</v>
      </c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D183" s="8"/>
      <c r="E183" s="8">
        <f t="shared" si="2"/>
        <v>0</v>
      </c>
      <c r="G183" s="8"/>
      <c r="H183" s="8"/>
      <c r="I183" s="8"/>
      <c r="J183" s="8"/>
      <c r="K183" s="8"/>
    </row>
    <row r="184" spans="1:1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 cm="1">
        <f t="array" aca="1" ref="D184" ca="1">SUM(INDIRECT("'"&amp;TOTALDemandSheets&amp;"'!"&amp;ADDRESS(ROW(),COLUMN())))</f>
        <v>3761703.9746826952</v>
      </c>
      <c r="E184" s="8">
        <f t="shared" ca="1" si="2"/>
        <v>0</v>
      </c>
      <c r="F184" s="2"/>
      <c r="G184" s="8" cm="1">
        <f t="array" aca="1" ref="G184" ca="1">SUM(INDIRECT("'"&amp;TOTALDemandSheets&amp;"'!"&amp;ADDRESS(ROW(),COLUMN())))</f>
        <v>1950154.4823002289</v>
      </c>
      <c r="H184" s="8" cm="1">
        <f t="array" aca="1" ref="H184" ca="1">SUM(INDIRECT("'"&amp;TOTALDemandSheets&amp;"'!"&amp;ADDRESS(ROW(),COLUMN())))</f>
        <v>1297350.5506146012</v>
      </c>
      <c r="I184" s="8" cm="1">
        <f t="array" aca="1" ref="I184" ca="1">SUM(INDIRECT("'"&amp;TOTALDemandSheets&amp;"'!"&amp;ADDRESS(ROW(),COLUMN())))</f>
        <v>1658.056345403377</v>
      </c>
      <c r="J184" s="8" cm="1">
        <f t="array" aca="1" ref="J184" ca="1">SUM(INDIRECT("'"&amp;TOTALDemandSheets&amp;"'!"&amp;ADDRESS(ROW(),COLUMN())))</f>
        <v>0</v>
      </c>
      <c r="K184" s="8" cm="1">
        <f t="array" aca="1" ref="K184" ca="1">SUM(INDIRECT("'"&amp;TOTALDemandSheets&amp;"'!"&amp;ADDRESS(ROW(),COLUMN())))</f>
        <v>512540.88542246196</v>
      </c>
    </row>
    <row r="185" spans="1:1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 cm="1">
        <f t="array" aca="1" ref="D185" ca="1">SUM(INDIRECT("'"&amp;TOTALDemandSheets&amp;"'!"&amp;ADDRESS(ROW(),COLUMN())))</f>
        <v>387218.85358762479</v>
      </c>
      <c r="E185" s="8">
        <f t="shared" ca="1" si="2"/>
        <v>0</v>
      </c>
      <c r="F185" s="2"/>
      <c r="G185" s="8" cm="1">
        <f t="array" aca="1" ref="G185" ca="1">SUM(INDIRECT("'"&amp;TOTALDemandSheets&amp;"'!"&amp;ADDRESS(ROW(),COLUMN())))</f>
        <v>200743.2238255163</v>
      </c>
      <c r="H185" s="8" cm="1">
        <f t="array" aca="1" ref="H185" ca="1">SUM(INDIRECT("'"&amp;TOTALDemandSheets&amp;"'!"&amp;ADDRESS(ROW(),COLUMN())))</f>
        <v>133545.48797334175</v>
      </c>
      <c r="I185" s="8" cm="1">
        <f t="array" aca="1" ref="I185" ca="1">SUM(INDIRECT("'"&amp;TOTALDemandSheets&amp;"'!"&amp;ADDRESS(ROW(),COLUMN())))</f>
        <v>170.67549216307981</v>
      </c>
      <c r="J185" s="8" cm="1">
        <f t="array" aca="1" ref="J185" ca="1">SUM(INDIRECT("'"&amp;TOTALDemandSheets&amp;"'!"&amp;ADDRESS(ROW(),COLUMN())))</f>
        <v>0</v>
      </c>
      <c r="K185" s="8" cm="1">
        <f t="array" aca="1" ref="K185" ca="1">SUM(INDIRECT("'"&amp;TOTALDemandSheets&amp;"'!"&amp;ADDRESS(ROW(),COLUMN())))</f>
        <v>52759.466296603707</v>
      </c>
    </row>
    <row r="186" spans="1:1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 cm="1">
        <f t="array" aca="1" ref="D186" ca="1">SUM(INDIRECT("'"&amp;TOTALDemandSheets&amp;"'!"&amp;ADDRESS(ROW(),COLUMN())))</f>
        <v>2559887.0011374713</v>
      </c>
      <c r="E186" s="8">
        <f t="shared" ca="1" si="2"/>
        <v>0</v>
      </c>
      <c r="F186" s="2"/>
      <c r="G186" s="8" cm="1">
        <f t="array" aca="1" ref="G186" ca="1">SUM(INDIRECT("'"&amp;TOTALDemandSheets&amp;"'!"&amp;ADDRESS(ROW(),COLUMN())))</f>
        <v>1327104.7225005066</v>
      </c>
      <c r="H186" s="8" cm="1">
        <f t="array" aca="1" ref="H186" ca="1">SUM(INDIRECT("'"&amp;TOTALDemandSheets&amp;"'!"&amp;ADDRESS(ROW(),COLUMN())))</f>
        <v>882863.41317354608</v>
      </c>
      <c r="I186" s="8" cm="1">
        <f t="array" aca="1" ref="I186" ca="1">SUM(INDIRECT("'"&amp;TOTALDemandSheets&amp;"'!"&amp;ADDRESS(ROW(),COLUMN())))</f>
        <v>1128.3282561088902</v>
      </c>
      <c r="J186" s="8" cm="1">
        <f t="array" aca="1" ref="J186" ca="1">SUM(INDIRECT("'"&amp;TOTALDemandSheets&amp;"'!"&amp;ADDRESS(ROW(),COLUMN())))</f>
        <v>0</v>
      </c>
      <c r="K186" s="8" cm="1">
        <f t="array" aca="1" ref="K186" ca="1">SUM(INDIRECT("'"&amp;TOTALDemandSheets&amp;"'!"&amp;ADDRESS(ROW(),COLUMN())))</f>
        <v>348790.53720730997</v>
      </c>
    </row>
    <row r="187" spans="1:1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 cm="1">
        <f t="array" aca="1" ref="D187" ca="1">SUM(INDIRECT("'"&amp;TOTALDemandSheets&amp;"'!"&amp;ADDRESS(ROW(),COLUMN())))</f>
        <v>19461.093546787233</v>
      </c>
      <c r="E187" s="8">
        <f t="shared" ca="1" si="2"/>
        <v>0</v>
      </c>
      <c r="F187" s="2"/>
      <c r="G187" s="8" cm="1">
        <f t="array" aca="1" ref="G187" ca="1">SUM(INDIRECT("'"&amp;TOTALDemandSheets&amp;"'!"&amp;ADDRESS(ROW(),COLUMN())))</f>
        <v>10089.081720985898</v>
      </c>
      <c r="H187" s="8" cm="1">
        <f t="array" aca="1" ref="H187" ca="1">SUM(INDIRECT("'"&amp;TOTALDemandSheets&amp;"'!"&amp;ADDRESS(ROW(),COLUMN())))</f>
        <v>6711.8148047830828</v>
      </c>
      <c r="I187" s="8" cm="1">
        <f t="array" aca="1" ref="I187" ca="1">SUM(INDIRECT("'"&amp;TOTALDemandSheets&amp;"'!"&amp;ADDRESS(ROW(),COLUMN())))</f>
        <v>8.57791837446781</v>
      </c>
      <c r="J187" s="8" cm="1">
        <f t="array" aca="1" ref="J187" ca="1">SUM(INDIRECT("'"&amp;TOTALDemandSheets&amp;"'!"&amp;ADDRESS(ROW(),COLUMN())))</f>
        <v>0</v>
      </c>
      <c r="K187" s="8" cm="1">
        <f t="array" aca="1" ref="K187" ca="1">SUM(INDIRECT("'"&amp;TOTALDemandSheets&amp;"'!"&amp;ADDRESS(ROW(),COLUMN())))</f>
        <v>2651.6191026437855</v>
      </c>
    </row>
    <row r="188" spans="1:1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 cm="1">
        <f t="array" aca="1" ref="D188" ca="1">SUM(INDIRECT("'"&amp;TOTALDemandSheets&amp;"'!"&amp;ADDRESS(ROW(),COLUMN())))</f>
        <v>395433.11763686995</v>
      </c>
      <c r="E188" s="8">
        <f t="shared" ca="1" si="2"/>
        <v>0</v>
      </c>
      <c r="F188" s="2"/>
      <c r="G188" s="8" cm="1">
        <f t="array" aca="1" ref="G188" ca="1">SUM(INDIRECT("'"&amp;TOTALDemandSheets&amp;"'!"&amp;ADDRESS(ROW(),COLUMN())))</f>
        <v>205001.68859633448</v>
      </c>
      <c r="H188" s="8" cm="1">
        <f t="array" aca="1" ref="H188" ca="1">SUM(INDIRECT("'"&amp;TOTALDemandSheets&amp;"'!"&amp;ADDRESS(ROW(),COLUMN())))</f>
        <v>136378.45411286387</v>
      </c>
      <c r="I188" s="8" cm="1">
        <f t="array" aca="1" ref="I188" ca="1">SUM(INDIRECT("'"&amp;TOTALDemandSheets&amp;"'!"&amp;ADDRESS(ROW(),COLUMN())))</f>
        <v>174.29611534909716</v>
      </c>
      <c r="J188" s="8" cm="1">
        <f t="array" aca="1" ref="J188" ca="1">SUM(INDIRECT("'"&amp;TOTALDemandSheets&amp;"'!"&amp;ADDRESS(ROW(),COLUMN())))</f>
        <v>0</v>
      </c>
      <c r="K188" s="8" cm="1">
        <f t="array" aca="1" ref="K188" ca="1">SUM(INDIRECT("'"&amp;TOTALDemandSheets&amp;"'!"&amp;ADDRESS(ROW(),COLUMN())))</f>
        <v>53878.678812322491</v>
      </c>
    </row>
    <row r="189" spans="1:1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 cm="1">
        <f t="array" aca="1" ref="D189" ca="1">SUM(INDIRECT("'"&amp;TOTALDemandSheets&amp;"'!"&amp;ADDRESS(ROW(),COLUMN())))</f>
        <v>1440087.4720302273</v>
      </c>
      <c r="E189" s="8">
        <f t="shared" ca="1" si="2"/>
        <v>0</v>
      </c>
      <c r="F189" s="2"/>
      <c r="G189" s="8" cm="1">
        <f t="array" aca="1" ref="G189" ca="1">SUM(INDIRECT("'"&amp;TOTALDemandSheets&amp;"'!"&amp;ADDRESS(ROW(),COLUMN())))</f>
        <v>746574.7058740966</v>
      </c>
      <c r="H189" s="8" cm="1">
        <f t="array" aca="1" ref="H189" ca="1">SUM(INDIRECT("'"&amp;TOTALDemandSheets&amp;"'!"&amp;ADDRESS(ROW(),COLUMN())))</f>
        <v>496662.75904371176</v>
      </c>
      <c r="I189" s="8" cm="1">
        <f t="array" aca="1" ref="I189" ca="1">SUM(INDIRECT("'"&amp;TOTALDemandSheets&amp;"'!"&amp;ADDRESS(ROW(),COLUMN())))</f>
        <v>634.75121567401811</v>
      </c>
      <c r="J189" s="8" cm="1">
        <f t="array" aca="1" ref="J189" ca="1">SUM(INDIRECT("'"&amp;TOTALDemandSheets&amp;"'!"&amp;ADDRESS(ROW(),COLUMN())))</f>
        <v>0</v>
      </c>
      <c r="K189" s="8" cm="1">
        <f t="array" aca="1" ref="K189" ca="1">SUM(INDIRECT("'"&amp;TOTALDemandSheets&amp;"'!"&amp;ADDRESS(ROW(),COLUMN())))</f>
        <v>196215.2558967449</v>
      </c>
    </row>
    <row r="190" spans="1:1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 cm="1">
        <f t="array" aca="1" ref="D190" ca="1">SUM(INDIRECT("'"&amp;TOTALDemandSheets&amp;"'!"&amp;ADDRESS(ROW(),COLUMN())))</f>
        <v>549976.66779956454</v>
      </c>
      <c r="E190" s="8">
        <f t="shared" ca="1" si="2"/>
        <v>0</v>
      </c>
      <c r="F190" s="2"/>
      <c r="G190" s="8" cm="1">
        <f t="array" aca="1" ref="G190" ca="1">SUM(INDIRECT("'"&amp;TOTALDemandSheets&amp;"'!"&amp;ADDRESS(ROW(),COLUMN())))</f>
        <v>285120.64508221566</v>
      </c>
      <c r="H190" s="8" cm="1">
        <f t="array" aca="1" ref="H190" ca="1">SUM(INDIRECT("'"&amp;TOTALDemandSheets&amp;"'!"&amp;ADDRESS(ROW(),COLUMN())))</f>
        <v>189678.01230428676</v>
      </c>
      <c r="I190" s="8" cm="1">
        <f t="array" aca="1" ref="I190" ca="1">SUM(INDIRECT("'"&amp;TOTALDemandSheets&amp;"'!"&amp;ADDRESS(ROW(),COLUMN())))</f>
        <v>242.41469025903149</v>
      </c>
      <c r="J190" s="8" cm="1">
        <f t="array" aca="1" ref="J190" ca="1">SUM(INDIRECT("'"&amp;TOTALDemandSheets&amp;"'!"&amp;ADDRESS(ROW(),COLUMN())))</f>
        <v>0</v>
      </c>
      <c r="K190" s="8" cm="1">
        <f t="array" aca="1" ref="K190" ca="1">SUM(INDIRECT("'"&amp;TOTALDemandSheets&amp;"'!"&amp;ADDRESS(ROW(),COLUMN())))</f>
        <v>74935.595722803104</v>
      </c>
    </row>
    <row r="191" spans="1:1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 cm="1">
        <f t="array" aca="1" ref="D191" ca="1">SUM(INDIRECT("'"&amp;TOTALDemandSheets&amp;"'!"&amp;ADDRESS(ROW(),COLUMN())))</f>
        <v>3269.5117498984359</v>
      </c>
      <c r="E191" s="8">
        <f t="shared" ca="1" si="2"/>
        <v>0</v>
      </c>
      <c r="F191" s="2"/>
      <c r="G191" s="8" cm="1">
        <f t="array" aca="1" ref="G191" ca="1">SUM(INDIRECT("'"&amp;TOTALDemandSheets&amp;"'!"&amp;ADDRESS(ROW(),COLUMN())))</f>
        <v>1694.9906310837573</v>
      </c>
      <c r="H191" s="8" cm="1">
        <f t="array" aca="1" ref="H191" ca="1">SUM(INDIRECT("'"&amp;TOTALDemandSheets&amp;"'!"&amp;ADDRESS(ROW(),COLUMN())))</f>
        <v>1127.6014533624852</v>
      </c>
      <c r="I191" s="8" cm="1">
        <f t="array" aca="1" ref="I191" ca="1">SUM(INDIRECT("'"&amp;TOTALDemandSheets&amp;"'!"&amp;ADDRESS(ROW(),COLUMN())))</f>
        <v>1.4411114590023719</v>
      </c>
      <c r="J191" s="8" cm="1">
        <f t="array" aca="1" ref="J191" ca="1">SUM(INDIRECT("'"&amp;TOTALDemandSheets&amp;"'!"&amp;ADDRESS(ROW(),COLUMN())))</f>
        <v>0</v>
      </c>
      <c r="K191" s="8" cm="1">
        <f t="array" aca="1" ref="K191" ca="1">SUM(INDIRECT("'"&amp;TOTALDemandSheets&amp;"'!"&amp;ADDRESS(ROW(),COLUMN())))</f>
        <v>445.47855399319127</v>
      </c>
    </row>
    <row r="192" spans="1:1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 cm="1">
        <f t="array" aca="1" ref="D192" ca="1">SUM(INDIRECT("'"&amp;TOTALDemandSheets&amp;"'!"&amp;ADDRESS(ROW(),COLUMN())))</f>
        <v>-48474.183042341174</v>
      </c>
      <c r="E192" s="8">
        <f t="shared" ca="1" si="2"/>
        <v>0</v>
      </c>
      <c r="F192" s="2"/>
      <c r="G192" s="8" cm="1">
        <f t="array" aca="1" ref="G192" ca="1">SUM(INDIRECT("'"&amp;TOTALDemandSheets&amp;"'!"&amp;ADDRESS(ROW(),COLUMN())))</f>
        <v>-25130.139418755643</v>
      </c>
      <c r="H192" s="8" cm="1">
        <f t="array" aca="1" ref="H192" ca="1">SUM(INDIRECT("'"&amp;TOTALDemandSheets&amp;"'!"&amp;ADDRESS(ROW(),COLUMN())))</f>
        <v>-16717.957735065789</v>
      </c>
      <c r="I192" s="8" cm="1">
        <f t="array" aca="1" ref="I192" ca="1">SUM(INDIRECT("'"&amp;TOTALDemandSheets&amp;"'!"&amp;ADDRESS(ROW(),COLUMN())))</f>
        <v>-21.366095610534618</v>
      </c>
      <c r="J192" s="8" cm="1">
        <f t="array" aca="1" ref="J192" ca="1">SUM(INDIRECT("'"&amp;TOTALDemandSheets&amp;"'!"&amp;ADDRESS(ROW(),COLUMN())))</f>
        <v>0</v>
      </c>
      <c r="K192" s="8" cm="1">
        <f t="array" aca="1" ref="K192" ca="1">SUM(INDIRECT("'"&amp;TOTALDemandSheets&amp;"'!"&amp;ADDRESS(ROW(),COLUMN())))</f>
        <v>-6604.7197929092081</v>
      </c>
    </row>
    <row r="193" spans="1:1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 cm="1">
        <f t="array" aca="1" ref="D193" ca="1">SUM(INDIRECT("'"&amp;TOTALDemandSheets&amp;"'!"&amp;ADDRESS(ROW(),COLUMN())))</f>
        <v>256768.9011769736</v>
      </c>
      <c r="E193" s="8">
        <f t="shared" ca="1" si="2"/>
        <v>0</v>
      </c>
      <c r="F193" s="2"/>
      <c r="G193" s="8" cm="1">
        <f t="array" aca="1" ref="G193" ca="1">SUM(INDIRECT("'"&amp;TOTALDemandSheets&amp;"'!"&amp;ADDRESS(ROW(),COLUMN())))</f>
        <v>133114.94655498976</v>
      </c>
      <c r="H193" s="8" cm="1">
        <f t="array" aca="1" ref="H193" ca="1">SUM(INDIRECT("'"&amp;TOTALDemandSheets&amp;"'!"&amp;ADDRESS(ROW(),COLUMN())))</f>
        <v>88555.419981114246</v>
      </c>
      <c r="I193" s="8" cm="1">
        <f t="array" aca="1" ref="I193" ca="1">SUM(INDIRECT("'"&amp;TOTALDemandSheets&amp;"'!"&amp;ADDRESS(ROW(),COLUMN())))</f>
        <v>113.17671692511243</v>
      </c>
      <c r="J193" s="8" cm="1">
        <f t="array" aca="1" ref="J193" ca="1">SUM(INDIRECT("'"&amp;TOTALDemandSheets&amp;"'!"&amp;ADDRESS(ROW(),COLUMN())))</f>
        <v>0</v>
      </c>
      <c r="K193" s="8" cm="1">
        <f t="array" aca="1" ref="K193" ca="1">SUM(INDIRECT("'"&amp;TOTALDemandSheets&amp;"'!"&amp;ADDRESS(ROW(),COLUMN())))</f>
        <v>34985.357923944481</v>
      </c>
    </row>
    <row r="194" spans="1:1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 cm="1">
        <f t="array" aca="1" ref="D194" ca="1">SUM(INDIRECT("'"&amp;TOTALDemandSheets&amp;"'!"&amp;ADDRESS(ROW(),COLUMN())))</f>
        <v>248809.462657347</v>
      </c>
      <c r="E194" s="8">
        <f t="shared" ca="1" si="2"/>
        <v>0</v>
      </c>
      <c r="F194" s="2"/>
      <c r="G194" s="8" cm="1">
        <f t="array" aca="1" ref="G194" ca="1">SUM(INDIRECT("'"&amp;TOTALDemandSheets&amp;"'!"&amp;ADDRESS(ROW(),COLUMN())))</f>
        <v>128988.58924189146</v>
      </c>
      <c r="H194" s="8" cm="1">
        <f t="array" aca="1" ref="H194" ca="1">SUM(INDIRECT("'"&amp;TOTALDemandSheets&amp;"'!"&amp;ADDRESS(ROW(),COLUMN())))</f>
        <v>85810.339024314177</v>
      </c>
      <c r="I194" s="8" cm="1">
        <f t="array" aca="1" ref="I194" ca="1">SUM(INDIRECT("'"&amp;TOTALDemandSheets&amp;"'!"&amp;ADDRESS(ROW(),COLUMN())))</f>
        <v>109.66841387092856</v>
      </c>
      <c r="J194" s="8" cm="1">
        <f t="array" aca="1" ref="J194" ca="1">SUM(INDIRECT("'"&amp;TOTALDemandSheets&amp;"'!"&amp;ADDRESS(ROW(),COLUMN())))</f>
        <v>0</v>
      </c>
      <c r="K194" s="8" cm="1">
        <f t="array" aca="1" ref="K194" ca="1">SUM(INDIRECT("'"&amp;TOTALDemandSheets&amp;"'!"&amp;ADDRESS(ROW(),COLUMN())))</f>
        <v>33900.865977270449</v>
      </c>
    </row>
    <row r="195" spans="1:1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 cm="1">
        <f t="array" aca="1" ref="D195" ca="1">SUM(INDIRECT("'"&amp;TOTALDemandSheets&amp;"'!"&amp;ADDRESS(ROW(),COLUMN())))</f>
        <v>9574141.8729631174</v>
      </c>
      <c r="E195" s="8">
        <f t="shared" ca="1" si="2"/>
        <v>0</v>
      </c>
      <c r="G195" s="77" cm="1">
        <f t="array" aca="1" ref="G195" ca="1">SUM(INDIRECT("'"&amp;TOTALDemandSheets&amp;"'!"&amp;ADDRESS(ROW(),COLUMN())))</f>
        <v>4963456.9369090935</v>
      </c>
      <c r="H195" s="77" cm="1">
        <f t="array" aca="1" ref="H195" ca="1">SUM(INDIRECT("'"&amp;TOTALDemandSheets&amp;"'!"&amp;ADDRESS(ROW(),COLUMN())))</f>
        <v>3301965.8947508596</v>
      </c>
      <c r="I195" s="77" cm="1">
        <f t="array" aca="1" ref="I195" ca="1">SUM(INDIRECT("'"&amp;TOTALDemandSheets&amp;"'!"&amp;ADDRESS(ROW(),COLUMN())))</f>
        <v>4220.0201799764709</v>
      </c>
      <c r="J195" s="77" cm="1">
        <f t="array" aca="1" ref="J195" ca="1">SUM(INDIRECT("'"&amp;TOTALDemandSheets&amp;"'!"&amp;ADDRESS(ROW(),COLUMN())))</f>
        <v>0</v>
      </c>
      <c r="K195" s="77" cm="1">
        <f t="array" aca="1" ref="K195" ca="1">SUM(INDIRECT("'"&amp;TOTALDemandSheets&amp;"'!"&amp;ADDRESS(ROW(),COLUMN())))</f>
        <v>1304499.021123189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D196" s="8"/>
      <c r="E196" s="8">
        <f t="shared" si="2"/>
        <v>0</v>
      </c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 cm="1">
        <f t="array" aca="1" ref="D197" ca="1">SUM(INDIRECT("'"&amp;TOTALDemandSheets&amp;"'!"&amp;ADDRESS(ROW(),COLUMN())))</f>
        <v>18394399.968342669</v>
      </c>
      <c r="E197" s="8">
        <f t="shared" ca="1" si="2"/>
        <v>0</v>
      </c>
      <c r="G197" s="79" cm="1">
        <f t="array" aca="1" ref="G197" ca="1">SUM(INDIRECT("'"&amp;TOTALDemandSheets&amp;"'!"&amp;ADDRESS(ROW(),COLUMN())))</f>
        <v>9536083.0594099276</v>
      </c>
      <c r="H197" s="79" cm="1">
        <f t="array" aca="1" ref="H197" ca="1">SUM(INDIRECT("'"&amp;TOTALDemandSheets&amp;"'!"&amp;ADDRESS(ROW(),COLUMN())))</f>
        <v>6343929.5297465613</v>
      </c>
      <c r="I197" s="79" cm="1">
        <f t="array" aca="1" ref="I197" ca="1">SUM(INDIRECT("'"&amp;TOTALDemandSheets&amp;"'!"&amp;ADDRESS(ROW(),COLUMN())))</f>
        <v>8107.7489862744615</v>
      </c>
      <c r="J197" s="79" cm="1">
        <f t="array" aca="1" ref="J197" ca="1">SUM(INDIRECT("'"&amp;TOTALDemandSheets&amp;"'!"&amp;ADDRESS(ROW(),COLUMN())))</f>
        <v>0</v>
      </c>
      <c r="K197" s="79" cm="1">
        <f t="array" aca="1" ref="K197" ca="1">SUM(INDIRECT("'"&amp;TOTALDemandSheets&amp;"'!"&amp;ADDRESS(ROW(),COLUMN())))</f>
        <v>2506279.6301999046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D198" s="8"/>
      <c r="E198" s="8">
        <f t="shared" si="2"/>
        <v>0</v>
      </c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D199" s="8"/>
      <c r="E199" s="8">
        <f t="shared" si="2"/>
        <v>0</v>
      </c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D200" s="8"/>
      <c r="E200" s="8">
        <f t="shared" si="2"/>
        <v>0</v>
      </c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>
        <f t="shared" si="2"/>
        <v>0</v>
      </c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 cm="1">
        <f t="array" aca="1" ref="D202" ca="1">SUM(INDIRECT("'"&amp;TOTALDemandSheets&amp;"'!"&amp;ADDRESS(ROW(),COLUMN())))</f>
        <v>0</v>
      </c>
      <c r="E202" s="8">
        <f t="shared" ca="1" si="2"/>
        <v>0</v>
      </c>
      <c r="F202" s="2"/>
      <c r="G202" s="8" cm="1">
        <f t="array" aca="1" ref="G202" ca="1">SUM(INDIRECT("'"&amp;TOTALDemandSheets&amp;"'!"&amp;ADDRESS(ROW(),COLUMN())))</f>
        <v>0</v>
      </c>
      <c r="H202" s="8" cm="1">
        <f t="array" aca="1" ref="H202" ca="1">SUM(INDIRECT("'"&amp;TOTALDemandSheets&amp;"'!"&amp;ADDRESS(ROW(),COLUMN())))</f>
        <v>0</v>
      </c>
      <c r="I202" s="8" cm="1">
        <f t="array" aca="1" ref="I202" ca="1">SUM(INDIRECT("'"&amp;TOTALDemandSheets&amp;"'!"&amp;ADDRESS(ROW(),COLUMN())))</f>
        <v>0</v>
      </c>
      <c r="J202" s="8" cm="1">
        <f t="array" aca="1" ref="J202" ca="1">SUM(INDIRECT("'"&amp;TOTALDemandSheets&amp;"'!"&amp;ADDRESS(ROW(),COLUMN())))</f>
        <v>0</v>
      </c>
      <c r="K202" s="8" cm="1">
        <f t="array" aca="1" ref="K202" ca="1">SUM(INDIRECT("'"&amp;TOTALDemandSheets&amp;"'!"&amp;ADDRESS(ROW(),COLUMN())))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 cm="1">
        <f t="array" aca="1" ref="D203" ca="1">SUM(INDIRECT("'"&amp;TOTALDemandSheets&amp;"'!"&amp;ADDRESS(ROW(),COLUMN())))</f>
        <v>1100.3973859732928</v>
      </c>
      <c r="E203" s="8">
        <f t="shared" ref="E203:E266" ca="1" si="3">IFERROR(IF(D203="",0,IF(D203=0,0,IF(ABS(D203-SUM($G203:$K203))&lt;Check_Limit,0,1))),1)</f>
        <v>0</v>
      </c>
      <c r="F203" s="2"/>
      <c r="G203" s="8" cm="1">
        <f t="array" aca="1" ref="G203" ca="1">SUM(INDIRECT("'"&amp;TOTALDemandSheets&amp;"'!"&amp;ADDRESS(ROW(),COLUMN())))</f>
        <v>570.23018254707483</v>
      </c>
      <c r="H203" s="8" cm="1">
        <f t="array" aca="1" ref="H203" ca="1">SUM(INDIRECT("'"&amp;TOTALDemandSheets&amp;"'!"&amp;ADDRESS(ROW(),COLUMN())))</f>
        <v>379.34863520756738</v>
      </c>
      <c r="I203" s="8" cm="1">
        <f t="array" aca="1" ref="I203" ca="1">SUM(INDIRECT("'"&amp;TOTALDemandSheets&amp;"'!"&amp;ADDRESS(ROW(),COLUMN())))</f>
        <v>0.4848199366224088</v>
      </c>
      <c r="J203" s="8" cm="1">
        <f t="array" aca="1" ref="J203" ca="1">SUM(INDIRECT("'"&amp;TOTALDemandSheets&amp;"'!"&amp;ADDRESS(ROW(),COLUMN())))</f>
        <v>0.46547614773105889</v>
      </c>
      <c r="K203" s="8" cm="1">
        <f t="array" aca="1" ref="K203" ca="1">SUM(INDIRECT("'"&amp;TOTALDemandSheets&amp;"'!"&amp;ADDRESS(ROW(),COLUMN())))</f>
        <v>149.86827213429694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 cm="1">
        <f t="array" aca="1" ref="D204" ca="1">SUM(INDIRECT("'"&amp;TOTALDemandSheets&amp;"'!"&amp;ADDRESS(ROW(),COLUMN())))</f>
        <v>1586937.7482702213</v>
      </c>
      <c r="E204" s="8">
        <f t="shared" ca="1" si="3"/>
        <v>0</v>
      </c>
      <c r="F204" s="2"/>
      <c r="G204" s="8" cm="1">
        <f t="array" aca="1" ref="G204" ca="1">SUM(INDIRECT("'"&amp;TOTALDemandSheets&amp;"'!"&amp;ADDRESS(ROW(),COLUMN())))</f>
        <v>822357.28058057663</v>
      </c>
      <c r="H204" s="8" cm="1">
        <f t="array" aca="1" ref="H204" ca="1">SUM(INDIRECT("'"&amp;TOTALDemandSheets&amp;"'!"&amp;ADDRESS(ROW(),COLUMN())))</f>
        <v>547077.51639487222</v>
      </c>
      <c r="I204" s="8" cm="1">
        <f t="array" aca="1" ref="I204" ca="1">SUM(INDIRECT("'"&amp;TOTALDemandSheets&amp;"'!"&amp;ADDRESS(ROW(),COLUMN())))</f>
        <v>699.18292095865638</v>
      </c>
      <c r="J204" s="8" cm="1">
        <f t="array" aca="1" ref="J204" ca="1">SUM(INDIRECT("'"&amp;TOTALDemandSheets&amp;"'!"&amp;ADDRESS(ROW(),COLUMN())))</f>
        <v>671.28628181942236</v>
      </c>
      <c r="K204" s="8" cm="1">
        <f t="array" aca="1" ref="K204" ca="1">SUM(INDIRECT("'"&amp;TOTALDemandSheets&amp;"'!"&amp;ADDRESS(ROW(),COLUMN())))</f>
        <v>216132.4820919942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 cm="1">
        <f t="array" aca="1" ref="D205" ca="1">SUM(INDIRECT("'"&amp;TOTALDemandSheets&amp;"'!"&amp;ADDRESS(ROW(),COLUMN())))</f>
        <v>1028441.3517377836</v>
      </c>
      <c r="E205" s="8">
        <f t="shared" ca="1" si="3"/>
        <v>0</v>
      </c>
      <c r="F205" s="2"/>
      <c r="G205" s="8" cm="1">
        <f t="array" aca="1" ref="G205" ca="1">SUM(INDIRECT("'"&amp;TOTALDemandSheets&amp;"'!"&amp;ADDRESS(ROW(),COLUMN())))</f>
        <v>532942.28722807067</v>
      </c>
      <c r="H205" s="8" cm="1">
        <f t="array" aca="1" ref="H205" ca="1">SUM(INDIRECT("'"&amp;TOTALDemandSheets&amp;"'!"&amp;ADDRESS(ROW(),COLUMN())))</f>
        <v>354542.66626386082</v>
      </c>
      <c r="I205" s="8" cm="1">
        <f t="array" aca="1" ref="I205" ca="1">SUM(INDIRECT("'"&amp;TOTALDemandSheets&amp;"'!"&amp;ADDRESS(ROW(),COLUMN())))</f>
        <v>453.11709871826088</v>
      </c>
      <c r="J205" s="8" cm="1">
        <f t="array" aca="1" ref="J205" ca="1">SUM(INDIRECT("'"&amp;TOTALDemandSheets&amp;"'!"&amp;ADDRESS(ROW(),COLUMN())))</f>
        <v>435.03821862572573</v>
      </c>
      <c r="K205" s="8" cm="1">
        <f t="array" aca="1" ref="K205" ca="1">SUM(INDIRECT("'"&amp;TOTALDemandSheets&amp;"'!"&amp;ADDRESS(ROW(),COLUMN())))</f>
        <v>140068.242928508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 cm="1">
        <f t="array" aca="1" ref="D206" ca="1">SUM(INDIRECT("'"&amp;TOTALDemandSheets&amp;"'!"&amp;ADDRESS(ROW(),COLUMN())))</f>
        <v>2616479.4973939783</v>
      </c>
      <c r="E206" s="8">
        <f t="shared" ca="1" si="3"/>
        <v>0</v>
      </c>
      <c r="G206" s="77" cm="1">
        <f t="array" aca="1" ref="G206" ca="1">SUM(INDIRECT("'"&amp;TOTALDemandSheets&amp;"'!"&amp;ADDRESS(ROW(),COLUMN())))</f>
        <v>1355869.7979911943</v>
      </c>
      <c r="H206" s="77" cm="1">
        <f t="array" aca="1" ref="H206" ca="1">SUM(INDIRECT("'"&amp;TOTALDemandSheets&amp;"'!"&amp;ADDRESS(ROW(),COLUMN())))</f>
        <v>901999.5312939405</v>
      </c>
      <c r="I206" s="77" cm="1">
        <f t="array" aca="1" ref="I206" ca="1">SUM(INDIRECT("'"&amp;TOTALDemandSheets&amp;"'!"&amp;ADDRESS(ROW(),COLUMN())))</f>
        <v>1152.7848396135396</v>
      </c>
      <c r="J206" s="77" cm="1">
        <f t="array" aca="1" ref="J206" ca="1">SUM(INDIRECT("'"&amp;TOTALDemandSheets&amp;"'!"&amp;ADDRESS(ROW(),COLUMN())))</f>
        <v>1106.7899765928792</v>
      </c>
      <c r="K206" s="77" cm="1">
        <f t="array" aca="1" ref="K206" ca="1">SUM(INDIRECT("'"&amp;TOTALDemandSheets&amp;"'!"&amp;ADDRESS(ROW(),COLUMN())))</f>
        <v>356350.59329263651</v>
      </c>
    </row>
    <row r="207" spans="1:11" outlineLevel="1">
      <c r="D207" s="8"/>
      <c r="E207" s="8">
        <f t="shared" si="3"/>
        <v>0</v>
      </c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>
        <f t="shared" si="3"/>
        <v>0</v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 cm="1">
        <f t="array" aca="1" ref="D209" ca="1">SUM(INDIRECT("'"&amp;TOTALDemandSheets&amp;"'!"&amp;ADDRESS(ROW(),COLUMN())))</f>
        <v>0</v>
      </c>
      <c r="E209" s="8">
        <f t="shared" ca="1" si="3"/>
        <v>0</v>
      </c>
      <c r="F209" s="2"/>
      <c r="G209" s="8" cm="1">
        <f t="array" aca="1" ref="G209" ca="1">SUM(INDIRECT("'"&amp;TOTALDemandSheets&amp;"'!"&amp;ADDRESS(ROW(),COLUMN())))</f>
        <v>0</v>
      </c>
      <c r="H209" s="8" cm="1">
        <f t="array" aca="1" ref="H209" ca="1">SUM(INDIRECT("'"&amp;TOTALDemandSheets&amp;"'!"&amp;ADDRESS(ROW(),COLUMN())))</f>
        <v>0</v>
      </c>
      <c r="I209" s="8" cm="1">
        <f t="array" aca="1" ref="I209" ca="1">SUM(INDIRECT("'"&amp;TOTALDemandSheets&amp;"'!"&amp;ADDRESS(ROW(),COLUMN())))</f>
        <v>0</v>
      </c>
      <c r="J209" s="8" cm="1">
        <f t="array" aca="1" ref="J209" ca="1">SUM(INDIRECT("'"&amp;TOTALDemandSheets&amp;"'!"&amp;ADDRESS(ROW(),COLUMN())))</f>
        <v>0</v>
      </c>
      <c r="K209" s="8" cm="1">
        <f t="array" aca="1" ref="K209" ca="1">SUM(INDIRECT("'"&amp;TOTALDemandSheets&amp;"'!"&amp;ADDRESS(ROW(),COLUMN())))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 cm="1">
        <f t="array" aca="1" ref="D210" ca="1">SUM(INDIRECT("'"&amp;TOTALDemandSheets&amp;"'!"&amp;ADDRESS(ROW(),COLUMN())))</f>
        <v>0</v>
      </c>
      <c r="E210" s="8">
        <f t="shared" ca="1" si="3"/>
        <v>0</v>
      </c>
      <c r="F210" s="2"/>
      <c r="G210" s="8" cm="1">
        <f t="array" aca="1" ref="G210" ca="1">SUM(INDIRECT("'"&amp;TOTALDemandSheets&amp;"'!"&amp;ADDRESS(ROW(),COLUMN())))</f>
        <v>0</v>
      </c>
      <c r="H210" s="8" cm="1">
        <f t="array" aca="1" ref="H210" ca="1">SUM(INDIRECT("'"&amp;TOTALDemandSheets&amp;"'!"&amp;ADDRESS(ROW(),COLUMN())))</f>
        <v>0</v>
      </c>
      <c r="I210" s="8" cm="1">
        <f t="array" aca="1" ref="I210" ca="1">SUM(INDIRECT("'"&amp;TOTALDemandSheets&amp;"'!"&amp;ADDRESS(ROW(),COLUMN())))</f>
        <v>0</v>
      </c>
      <c r="J210" s="8" cm="1">
        <f t="array" aca="1" ref="J210" ca="1">SUM(INDIRECT("'"&amp;TOTALDemandSheets&amp;"'!"&amp;ADDRESS(ROW(),COLUMN())))</f>
        <v>0</v>
      </c>
      <c r="K210" s="8" cm="1">
        <f t="array" aca="1" ref="K210" ca="1">SUM(INDIRECT("'"&amp;TOTALDemandSheets&amp;"'!"&amp;ADDRESS(ROW(),COLUMN())))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 cm="1">
        <f t="array" aca="1" ref="D211" ca="1">SUM(INDIRECT("'"&amp;TOTALDemandSheets&amp;"'!"&amp;ADDRESS(ROW(),COLUMN())))</f>
        <v>32868.254432212059</v>
      </c>
      <c r="E211" s="8">
        <f t="shared" ca="1" si="3"/>
        <v>0</v>
      </c>
      <c r="F211" s="2"/>
      <c r="G211" s="8" cm="1">
        <f t="array" aca="1" ref="G211" ca="1">SUM(INDIRECT("'"&amp;TOTALDemandSheets&amp;"'!"&amp;ADDRESS(ROW(),COLUMN())))</f>
        <v>17039.664507829719</v>
      </c>
      <c r="H211" s="8" cm="1">
        <f t="array" aca="1" ref="H211" ca="1">SUM(INDIRECT("'"&amp;TOTALDemandSheets&amp;"'!"&amp;ADDRESS(ROW(),COLUMN())))</f>
        <v>11335.726647381391</v>
      </c>
      <c r="I211" s="8" cm="1">
        <f t="array" aca="1" ref="I211" ca="1">SUM(INDIRECT("'"&amp;TOTALDemandSheets&amp;"'!"&amp;ADDRESS(ROW(),COLUMN())))</f>
        <v>14.487428620232883</v>
      </c>
      <c r="J211" s="8" cm="1">
        <f t="array" aca="1" ref="J211" ca="1">SUM(INDIRECT("'"&amp;TOTALDemandSheets&amp;"'!"&amp;ADDRESS(ROW(),COLUMN())))</f>
        <v>0</v>
      </c>
      <c r="K211" s="8" cm="1">
        <f t="array" aca="1" ref="K211" ca="1">SUM(INDIRECT("'"&amp;TOTALDemandSheets&amp;"'!"&amp;ADDRESS(ROW(),COLUMN())))</f>
        <v>4478.3758483807151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 cm="1">
        <f t="array" aca="1" ref="D212" ca="1">SUM(INDIRECT("'"&amp;TOTALDemandSheets&amp;"'!"&amp;ADDRESS(ROW(),COLUMN())))</f>
        <v>80460.643675236672</v>
      </c>
      <c r="E212" s="8">
        <f t="shared" ca="1" si="3"/>
        <v>0</v>
      </c>
      <c r="F212" s="2"/>
      <c r="G212" s="8" cm="1">
        <f t="array" aca="1" ref="G212" ca="1">SUM(INDIRECT("'"&amp;TOTALDemandSheets&amp;"'!"&amp;ADDRESS(ROW(),COLUMN())))</f>
        <v>41712.661593808691</v>
      </c>
      <c r="H212" s="8" cm="1">
        <f t="array" aca="1" ref="H212" ca="1">SUM(INDIRECT("'"&amp;TOTALDemandSheets&amp;"'!"&amp;ADDRESS(ROW(),COLUMN())))</f>
        <v>27749.568035501408</v>
      </c>
      <c r="I212" s="8" cm="1">
        <f t="array" aca="1" ref="I212" ca="1">SUM(INDIRECT("'"&amp;TOTALDemandSheets&amp;"'!"&amp;ADDRESS(ROW(),COLUMN())))</f>
        <v>35.464853613904964</v>
      </c>
      <c r="J212" s="8" cm="1">
        <f t="array" aca="1" ref="J212" ca="1">SUM(INDIRECT("'"&amp;TOTALDemandSheets&amp;"'!"&amp;ADDRESS(ROW(),COLUMN())))</f>
        <v>0</v>
      </c>
      <c r="K212" s="8" cm="1">
        <f t="array" aca="1" ref="K212" ca="1">SUM(INDIRECT("'"&amp;TOTALDemandSheets&amp;"'!"&amp;ADDRESS(ROW(),COLUMN())))</f>
        <v>10962.949192312668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 cm="1">
        <f t="array" aca="1" ref="D213" ca="1">SUM(INDIRECT("'"&amp;TOTALDemandSheets&amp;"'!"&amp;ADDRESS(ROW(),COLUMN())))</f>
        <v>648.69225898792251</v>
      </c>
      <c r="E213" s="8">
        <f t="shared" ca="1" si="3"/>
        <v>0</v>
      </c>
      <c r="F213" s="2"/>
      <c r="G213" s="8" cm="1">
        <f t="array" aca="1" ref="G213" ca="1">SUM(INDIRECT("'"&amp;TOTALDemandSheets&amp;"'!"&amp;ADDRESS(ROW(),COLUMN())))</f>
        <v>0</v>
      </c>
      <c r="H213" s="8" cm="1">
        <f t="array" aca="1" ref="H213" ca="1">SUM(INDIRECT("'"&amp;TOTALDemandSheets&amp;"'!"&amp;ADDRESS(ROW(),COLUMN())))</f>
        <v>0</v>
      </c>
      <c r="I213" s="8" cm="1">
        <f t="array" aca="1" ref="I213" ca="1">SUM(INDIRECT("'"&amp;TOTALDemandSheets&amp;"'!"&amp;ADDRESS(ROW(),COLUMN())))</f>
        <v>0</v>
      </c>
      <c r="J213" s="8" cm="1">
        <f t="array" aca="1" ref="J213" ca="1">SUM(INDIRECT("'"&amp;TOTALDemandSheets&amp;"'!"&amp;ADDRESS(ROW(),COLUMN())))</f>
        <v>648.69225898792251</v>
      </c>
      <c r="K213" s="8" cm="1">
        <f t="array" aca="1" ref="K213" ca="1">SUM(INDIRECT("'"&amp;TOTALDemandSheets&amp;"'!"&amp;ADDRESS(ROW(),COLUMN())))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 cm="1">
        <f t="array" aca="1" ref="D214" ca="1">SUM(INDIRECT("'"&amp;TOTALDemandSheets&amp;"'!"&amp;ADDRESS(ROW(),COLUMN())))</f>
        <v>0</v>
      </c>
      <c r="E214" s="8">
        <f t="shared" ca="1" si="3"/>
        <v>0</v>
      </c>
      <c r="F214" s="2"/>
      <c r="G214" s="8" cm="1">
        <f t="array" aca="1" ref="G214" ca="1">SUM(INDIRECT("'"&amp;TOTALDemandSheets&amp;"'!"&amp;ADDRESS(ROW(),COLUMN())))</f>
        <v>0</v>
      </c>
      <c r="H214" s="8" cm="1">
        <f t="array" aca="1" ref="H214" ca="1">SUM(INDIRECT("'"&amp;TOTALDemandSheets&amp;"'!"&amp;ADDRESS(ROW(),COLUMN())))</f>
        <v>0</v>
      </c>
      <c r="I214" s="8" cm="1">
        <f t="array" aca="1" ref="I214" ca="1">SUM(INDIRECT("'"&amp;TOTALDemandSheets&amp;"'!"&amp;ADDRESS(ROW(),COLUMN())))</f>
        <v>0</v>
      </c>
      <c r="J214" s="8" cm="1">
        <f t="array" aca="1" ref="J214" ca="1">SUM(INDIRECT("'"&amp;TOTALDemandSheets&amp;"'!"&amp;ADDRESS(ROW(),COLUMN())))</f>
        <v>0</v>
      </c>
      <c r="K214" s="8" cm="1">
        <f t="array" aca="1" ref="K214" ca="1">SUM(INDIRECT("'"&amp;TOTALDemandSheets&amp;"'!"&amp;ADDRESS(ROW(),COLUMN())))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 cm="1">
        <f t="array" aca="1" ref="D215" ca="1">SUM(INDIRECT("'"&amp;TOTALDemandSheets&amp;"'!"&amp;ADDRESS(ROW(),COLUMN())))</f>
        <v>138807.56256047907</v>
      </c>
      <c r="E215" s="8">
        <f t="shared" ca="1" si="3"/>
        <v>0</v>
      </c>
      <c r="F215" s="2"/>
      <c r="G215" s="8" cm="1">
        <f t="array" aca="1" ref="G215" ca="1">SUM(INDIRECT("'"&amp;TOTALDemandSheets&amp;"'!"&amp;ADDRESS(ROW(),COLUMN())))</f>
        <v>71930.615927233361</v>
      </c>
      <c r="H215" s="8" cm="1">
        <f t="array" aca="1" ref="H215" ca="1">SUM(INDIRECT("'"&amp;TOTALDemandSheets&amp;"'!"&amp;ADDRESS(ROW(),COLUMN())))</f>
        <v>47852.221465641291</v>
      </c>
      <c r="I215" s="8" cm="1">
        <f t="array" aca="1" ref="I215" ca="1">SUM(INDIRECT("'"&amp;TOTALDemandSheets&amp;"'!"&amp;ADDRESS(ROW(),COLUMN())))</f>
        <v>61.156700789287257</v>
      </c>
      <c r="J215" s="8" cm="1">
        <f t="array" aca="1" ref="J215" ca="1">SUM(INDIRECT("'"&amp;TOTALDemandSheets&amp;"'!"&amp;ADDRESS(ROW(),COLUMN())))</f>
        <v>58.716614852225675</v>
      </c>
      <c r="K215" s="8" cm="1">
        <f t="array" aca="1" ref="K215" ca="1">SUM(INDIRECT("'"&amp;TOTALDemandSheets&amp;"'!"&amp;ADDRESS(ROW(),COLUMN())))</f>
        <v>18904.851851962889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 cm="1">
        <f t="array" aca="1" ref="D216" ca="1">SUM(INDIRECT("'"&amp;TOTALDemandSheets&amp;"'!"&amp;ADDRESS(ROW(),COLUMN())))</f>
        <v>12201.707570821532</v>
      </c>
      <c r="E216" s="8">
        <f t="shared" ca="1" si="3"/>
        <v>0</v>
      </c>
      <c r="F216" s="2"/>
      <c r="G216" s="8" cm="1">
        <f t="array" aca="1" ref="G216" ca="1">SUM(INDIRECT("'"&amp;TOTALDemandSheets&amp;"'!"&amp;ADDRESS(ROW(),COLUMN())))</f>
        <v>6322.9720682601264</v>
      </c>
      <c r="H216" s="8" cm="1">
        <f t="array" aca="1" ref="H216" ca="1">SUM(INDIRECT("'"&amp;TOTALDemandSheets&amp;"'!"&amp;ADDRESS(ROW(),COLUMN())))</f>
        <v>4206.3905032807224</v>
      </c>
      <c r="I216" s="8" cm="1">
        <f t="array" aca="1" ref="I216" ca="1">SUM(INDIRECT("'"&amp;TOTALDemandSheets&amp;"'!"&amp;ADDRESS(ROW(),COLUMN())))</f>
        <v>5.37590434744493</v>
      </c>
      <c r="J216" s="8" cm="1">
        <f t="array" aca="1" ref="J216" ca="1">SUM(INDIRECT("'"&amp;TOTALDemandSheets&amp;"'!"&amp;ADDRESS(ROW(),COLUMN())))</f>
        <v>5.1614116029395491</v>
      </c>
      <c r="K216" s="8" cm="1">
        <f t="array" aca="1" ref="K216" ca="1">SUM(INDIRECT("'"&amp;TOTALDemandSheets&amp;"'!"&amp;ADDRESS(ROW(),COLUMN())))</f>
        <v>1661.8076833302973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 cm="1">
        <f t="array" aca="1" ref="D217" ca="1">SUM(INDIRECT("'"&amp;TOTALDemandSheets&amp;"'!"&amp;ADDRESS(ROW(),COLUMN())))</f>
        <v>2630.8702234373513</v>
      </c>
      <c r="E217" s="8">
        <f t="shared" ca="1" si="3"/>
        <v>0</v>
      </c>
      <c r="F217" s="2"/>
      <c r="G217" s="8" cm="1">
        <f t="array" aca="1" ref="G217" ca="1">SUM(INDIRECT("'"&amp;TOTALDemandSheets&amp;"'!"&amp;ADDRESS(ROW(),COLUMN())))</f>
        <v>1363.9040693039458</v>
      </c>
      <c r="H217" s="8" cm="1">
        <f t="array" aca="1" ref="H217" ca="1">SUM(INDIRECT("'"&amp;TOTALDemandSheets&amp;"'!"&amp;ADDRESS(ROW(),COLUMN())))</f>
        <v>907.34437264163273</v>
      </c>
      <c r="I217" s="8" cm="1">
        <f t="array" aca="1" ref="I217" ca="1">SUM(INDIRECT("'"&amp;TOTALDemandSheets&amp;"'!"&amp;ADDRESS(ROW(),COLUMN())))</f>
        <v>1.1596157212958396</v>
      </c>
      <c r="J217" s="8" cm="1">
        <f t="array" aca="1" ref="J217" ca="1">SUM(INDIRECT("'"&amp;TOTALDemandSheets&amp;"'!"&amp;ADDRESS(ROW(),COLUMN())))</f>
        <v>0</v>
      </c>
      <c r="K217" s="8" cm="1">
        <f t="array" aca="1" ref="K217" ca="1">SUM(INDIRECT("'"&amp;TOTALDemandSheets&amp;"'!"&amp;ADDRESS(ROW(),COLUMN())))</f>
        <v>358.46216577047687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 cm="1">
        <f t="array" aca="1" ref="D218" ca="1">SUM(INDIRECT("'"&amp;TOTALDemandSheets&amp;"'!"&amp;ADDRESS(ROW(),COLUMN())))</f>
        <v>9134797.7695796117</v>
      </c>
      <c r="E218" s="8">
        <f t="shared" ca="1" si="3"/>
        <v>0</v>
      </c>
      <c r="F218" s="2"/>
      <c r="G218" s="8" cm="1">
        <f t="array" aca="1" ref="G218" ca="1">SUM(INDIRECT("'"&amp;TOTALDemandSheets&amp;"'!"&amp;ADDRESS(ROW(),COLUMN())))</f>
        <v>4735690.7760809306</v>
      </c>
      <c r="H218" s="8" cm="1">
        <f t="array" aca="1" ref="H218" ca="1">SUM(INDIRECT("'"&amp;TOTALDemandSheets&amp;"'!"&amp;ADDRESS(ROW(),COLUMN())))</f>
        <v>3150443.2554708906</v>
      </c>
      <c r="I218" s="8" cm="1">
        <f t="array" aca="1" ref="I218" ca="1">SUM(INDIRECT("'"&amp;TOTALDemandSheets&amp;"'!"&amp;ADDRESS(ROW(),COLUMN())))</f>
        <v>4026.3693017220144</v>
      </c>
      <c r="J218" s="8" cm="1">
        <f t="array" aca="1" ref="J218" ca="1">SUM(INDIRECT("'"&amp;TOTALDemandSheets&amp;"'!"&amp;ADDRESS(ROW(),COLUMN())))</f>
        <v>0</v>
      </c>
      <c r="K218" s="8" cm="1">
        <f t="array" aca="1" ref="K218" ca="1">SUM(INDIRECT("'"&amp;TOTALDemandSheets&amp;"'!"&amp;ADDRESS(ROW(),COLUMN())))</f>
        <v>1244637.3687260686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 cm="1">
        <f t="array" aca="1" ref="D219" ca="1">SUM(INDIRECT("'"&amp;TOTALDemandSheets&amp;"'!"&amp;ADDRESS(ROW(),COLUMN())))</f>
        <v>0</v>
      </c>
      <c r="E219" s="8">
        <f t="shared" ca="1" si="3"/>
        <v>0</v>
      </c>
      <c r="F219" s="2"/>
      <c r="G219" s="8" cm="1">
        <f t="array" aca="1" ref="G219" ca="1">SUM(INDIRECT("'"&amp;TOTALDemandSheets&amp;"'!"&amp;ADDRESS(ROW(),COLUMN())))</f>
        <v>0</v>
      </c>
      <c r="H219" s="8" cm="1">
        <f t="array" aca="1" ref="H219" ca="1">SUM(INDIRECT("'"&amp;TOTALDemandSheets&amp;"'!"&amp;ADDRESS(ROW(),COLUMN())))</f>
        <v>0</v>
      </c>
      <c r="I219" s="8" cm="1">
        <f t="array" aca="1" ref="I219" ca="1">SUM(INDIRECT("'"&amp;TOTALDemandSheets&amp;"'!"&amp;ADDRESS(ROW(),COLUMN())))</f>
        <v>0</v>
      </c>
      <c r="J219" s="8" cm="1">
        <f t="array" aca="1" ref="J219" ca="1">SUM(INDIRECT("'"&amp;TOTALDemandSheets&amp;"'!"&amp;ADDRESS(ROW(),COLUMN())))</f>
        <v>0</v>
      </c>
      <c r="K219" s="8" cm="1">
        <f t="array" aca="1" ref="K219" ca="1">SUM(INDIRECT("'"&amp;TOTALDemandSheets&amp;"'!"&amp;ADDRESS(ROW(),COLUMN())))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 cm="1">
        <f t="array" aca="1" ref="D220" ca="1">SUM(INDIRECT("'"&amp;TOTALDemandSheets&amp;"'!"&amp;ADDRESS(ROW(),COLUMN())))</f>
        <v>884024.13604146079</v>
      </c>
      <c r="E220" s="8">
        <f t="shared" ca="1" si="3"/>
        <v>0</v>
      </c>
      <c r="F220" s="2"/>
      <c r="G220" s="8" cm="1">
        <f t="array" aca="1" ref="G220" ca="1">SUM(INDIRECT("'"&amp;TOTALDemandSheets&amp;"'!"&amp;ADDRESS(ROW(),COLUMN())))</f>
        <v>458298.59100177133</v>
      </c>
      <c r="H220" s="8" cm="1">
        <f t="array" aca="1" ref="H220" ca="1">SUM(INDIRECT("'"&amp;TOTALDemandSheets&amp;"'!"&amp;ADDRESS(ROW(),COLUMN())))</f>
        <v>304885.55382583709</v>
      </c>
      <c r="I220" s="8" cm="1">
        <f t="array" aca="1" ref="I220" ca="1">SUM(INDIRECT("'"&amp;TOTALDemandSheets&amp;"'!"&amp;ADDRESS(ROW(),COLUMN())))</f>
        <v>389.65368835991967</v>
      </c>
      <c r="J220" s="8" cm="1">
        <f t="array" aca="1" ref="J220" ca="1">SUM(INDIRECT("'"&amp;TOTALDemandSheets&amp;"'!"&amp;ADDRESS(ROW(),COLUMN())))</f>
        <v>0</v>
      </c>
      <c r="K220" s="8" cm="1">
        <f t="array" aca="1" ref="K220" ca="1">SUM(INDIRECT("'"&amp;TOTALDemandSheets&amp;"'!"&amp;ADDRESS(ROW(),COLUMN())))</f>
        <v>120450.33752549246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 cm="1">
        <f t="array" aca="1" ref="D221" ca="1">SUM(INDIRECT("'"&amp;TOTALDemandSheets&amp;"'!"&amp;ADDRESS(ROW(),COLUMN())))</f>
        <v>3831.4025488666043</v>
      </c>
      <c r="E221" s="8">
        <f t="shared" ca="1" si="3"/>
        <v>0</v>
      </c>
      <c r="F221" s="2"/>
      <c r="G221" s="8" cm="1">
        <f t="array" aca="1" ref="G221" ca="1">SUM(INDIRECT("'"&amp;TOTALDemandSheets&amp;"'!"&amp;ADDRESS(ROW(),COLUMN())))</f>
        <v>0</v>
      </c>
      <c r="H221" s="8" cm="1">
        <f t="array" aca="1" ref="H221" ca="1">SUM(INDIRECT("'"&amp;TOTALDemandSheets&amp;"'!"&amp;ADDRESS(ROW(),COLUMN())))</f>
        <v>0</v>
      </c>
      <c r="I221" s="8" cm="1">
        <f t="array" aca="1" ref="I221" ca="1">SUM(INDIRECT("'"&amp;TOTALDemandSheets&amp;"'!"&amp;ADDRESS(ROW(),COLUMN())))</f>
        <v>0</v>
      </c>
      <c r="J221" s="8" cm="1">
        <f t="array" aca="1" ref="J221" ca="1">SUM(INDIRECT("'"&amp;TOTALDemandSheets&amp;"'!"&amp;ADDRESS(ROW(),COLUMN())))</f>
        <v>3831.4025488666043</v>
      </c>
      <c r="K221" s="8" cm="1">
        <f t="array" aca="1" ref="K221" ca="1">SUM(INDIRECT("'"&amp;TOTALDemandSheets&amp;"'!"&amp;ADDRESS(ROW(),COLUMN())))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 cm="1">
        <f t="array" aca="1" ref="D222" ca="1">SUM(INDIRECT("'"&amp;TOTALDemandSheets&amp;"'!"&amp;ADDRESS(ROW(),COLUMN())))</f>
        <v>-19629.860482958087</v>
      </c>
      <c r="E222" s="8">
        <f t="shared" ca="1" si="3"/>
        <v>0</v>
      </c>
      <c r="F222" s="2"/>
      <c r="G222" s="8" cm="1">
        <f t="array" aca="1" ref="G222" ca="1">SUM(INDIRECT("'"&amp;TOTALDemandSheets&amp;"'!"&amp;ADDRESS(ROW(),COLUMN())))</f>
        <v>-10176.574410270528</v>
      </c>
      <c r="H222" s="8" cm="1">
        <f t="array" aca="1" ref="H222" ca="1">SUM(INDIRECT("'"&amp;TOTALDemandSheets&amp;"'!"&amp;ADDRESS(ROW(),COLUMN())))</f>
        <v>-6770.0197775933802</v>
      </c>
      <c r="I222" s="8" cm="1">
        <f t="array" aca="1" ref="I222" ca="1">SUM(INDIRECT("'"&amp;TOTALDemandSheets&amp;"'!"&amp;ADDRESS(ROW(),COLUMN())))</f>
        <v>-8.6523062293590147</v>
      </c>
      <c r="J222" s="8" cm="1">
        <f t="array" aca="1" ref="J222" ca="1">SUM(INDIRECT("'"&amp;TOTALDemandSheets&amp;"'!"&amp;ADDRESS(ROW(),COLUMN())))</f>
        <v>0</v>
      </c>
      <c r="K222" s="8" cm="1">
        <f t="array" aca="1" ref="K222" ca="1">SUM(INDIRECT("'"&amp;TOTALDemandSheets&amp;"'!"&amp;ADDRESS(ROW(),COLUMN())))</f>
        <v>-2674.6139888648204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 cm="1">
        <f t="array" aca="1" ref="D223" ca="1">SUM(INDIRECT("'"&amp;TOTALDemandSheets&amp;"'!"&amp;ADDRESS(ROW(),COLUMN())))</f>
        <v>36065.635597732107</v>
      </c>
      <c r="E223" s="8">
        <f t="shared" ca="1" si="3"/>
        <v>0</v>
      </c>
      <c r="F223" s="2"/>
      <c r="G223" s="8" cm="1">
        <f t="array" aca="1" ref="G223" ca="1">SUM(INDIRECT("'"&amp;TOTALDemandSheets&amp;"'!"&amp;ADDRESS(ROW(),COLUMN())))</f>
        <v>18697.260973029301</v>
      </c>
      <c r="H223" s="8" cm="1">
        <f t="array" aca="1" ref="H223" ca="1">SUM(INDIRECT("'"&amp;TOTALDemandSheets&amp;"'!"&amp;ADDRESS(ROW(),COLUMN())))</f>
        <v>12438.451434746426</v>
      </c>
      <c r="I223" s="8" cm="1">
        <f t="array" aca="1" ref="I223" ca="1">SUM(INDIRECT("'"&amp;TOTALDemandSheets&amp;"'!"&amp;ADDRESS(ROW(),COLUMN())))</f>
        <v>15.89674688818908</v>
      </c>
      <c r="J223" s="8" cm="1">
        <f t="array" aca="1" ref="J223" ca="1">SUM(INDIRECT("'"&amp;TOTALDemandSheets&amp;"'!"&amp;ADDRESS(ROW(),COLUMN())))</f>
        <v>0</v>
      </c>
      <c r="K223" s="8" cm="1">
        <f t="array" aca="1" ref="K223" ca="1">SUM(INDIRECT("'"&amp;TOTALDemandSheets&amp;"'!"&amp;ADDRESS(ROW(),COLUMN())))</f>
        <v>4914.0264430681891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 cm="1">
        <f t="array" aca="1" ref="D224" ca="1">SUM(INDIRECT("'"&amp;TOTALDemandSheets&amp;"'!"&amp;ADDRESS(ROW(),COLUMN())))</f>
        <v>0</v>
      </c>
      <c r="E224" s="8">
        <f t="shared" ca="1" si="3"/>
        <v>0</v>
      </c>
      <c r="F224" s="2"/>
      <c r="G224" s="8" cm="1">
        <f t="array" aca="1" ref="G224" ca="1">SUM(INDIRECT("'"&amp;TOTALDemandSheets&amp;"'!"&amp;ADDRESS(ROW(),COLUMN())))</f>
        <v>0</v>
      </c>
      <c r="H224" s="8" cm="1">
        <f t="array" aca="1" ref="H224" ca="1">SUM(INDIRECT("'"&amp;TOTALDemandSheets&amp;"'!"&amp;ADDRESS(ROW(),COLUMN())))</f>
        <v>0</v>
      </c>
      <c r="I224" s="8" cm="1">
        <f t="array" aca="1" ref="I224" ca="1">SUM(INDIRECT("'"&amp;TOTALDemandSheets&amp;"'!"&amp;ADDRESS(ROW(),COLUMN())))</f>
        <v>0</v>
      </c>
      <c r="J224" s="8" cm="1">
        <f t="array" aca="1" ref="J224" ca="1">SUM(INDIRECT("'"&amp;TOTALDemandSheets&amp;"'!"&amp;ADDRESS(ROW(),COLUMN())))</f>
        <v>0</v>
      </c>
      <c r="K224" s="8" cm="1">
        <f t="array" aca="1" ref="K224" ca="1">SUM(INDIRECT("'"&amp;TOTALDemandSheets&amp;"'!"&amp;ADDRESS(ROW(),COLUMN())))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 cm="1">
        <f t="array" aca="1" ref="D225" ca="1">SUM(INDIRECT("'"&amp;TOTALDemandSheets&amp;"'!"&amp;ADDRESS(ROW(),COLUMN())))</f>
        <v>0</v>
      </c>
      <c r="E225" s="8">
        <f t="shared" ca="1" si="3"/>
        <v>0</v>
      </c>
      <c r="F225" s="2"/>
      <c r="G225" s="8" cm="1">
        <f t="array" aca="1" ref="G225" ca="1">SUM(INDIRECT("'"&amp;TOTALDemandSheets&amp;"'!"&amp;ADDRESS(ROW(),COLUMN())))</f>
        <v>0</v>
      </c>
      <c r="H225" s="8" cm="1">
        <f t="array" aca="1" ref="H225" ca="1">SUM(INDIRECT("'"&amp;TOTALDemandSheets&amp;"'!"&amp;ADDRESS(ROW(),COLUMN())))</f>
        <v>0</v>
      </c>
      <c r="I225" s="8" cm="1">
        <f t="array" aca="1" ref="I225" ca="1">SUM(INDIRECT("'"&amp;TOTALDemandSheets&amp;"'!"&amp;ADDRESS(ROW(),COLUMN())))</f>
        <v>0</v>
      </c>
      <c r="J225" s="8" cm="1">
        <f t="array" aca="1" ref="J225" ca="1">SUM(INDIRECT("'"&amp;TOTALDemandSheets&amp;"'!"&amp;ADDRESS(ROW(),COLUMN())))</f>
        <v>0</v>
      </c>
      <c r="K225" s="8" cm="1">
        <f t="array" aca="1" ref="K225" ca="1">SUM(INDIRECT("'"&amp;TOTALDemandSheets&amp;"'!"&amp;ADDRESS(ROW(),COLUMN())))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 cm="1">
        <f t="array" aca="1" ref="D226" ca="1">SUM(INDIRECT("'"&amp;TOTALDemandSheets&amp;"'!"&amp;ADDRESS(ROW(),COLUMN())))</f>
        <v>0</v>
      </c>
      <c r="E226" s="8">
        <f t="shared" ca="1" si="3"/>
        <v>0</v>
      </c>
      <c r="F226" s="2"/>
      <c r="G226" s="8" cm="1">
        <f t="array" aca="1" ref="G226" ca="1">SUM(INDIRECT("'"&amp;TOTALDemandSheets&amp;"'!"&amp;ADDRESS(ROW(),COLUMN())))</f>
        <v>0</v>
      </c>
      <c r="H226" s="8" cm="1">
        <f t="array" aca="1" ref="H226" ca="1">SUM(INDIRECT("'"&amp;TOTALDemandSheets&amp;"'!"&amp;ADDRESS(ROW(),COLUMN())))</f>
        <v>0</v>
      </c>
      <c r="I226" s="8" cm="1">
        <f t="array" aca="1" ref="I226" ca="1">SUM(INDIRECT("'"&amp;TOTALDemandSheets&amp;"'!"&amp;ADDRESS(ROW(),COLUMN())))</f>
        <v>0</v>
      </c>
      <c r="J226" s="8" cm="1">
        <f t="array" aca="1" ref="J226" ca="1">SUM(INDIRECT("'"&amp;TOTALDemandSheets&amp;"'!"&amp;ADDRESS(ROW(),COLUMN())))</f>
        <v>0</v>
      </c>
      <c r="K226" s="8" cm="1">
        <f t="array" aca="1" ref="K226" ca="1">SUM(INDIRECT("'"&amp;TOTALDemandSheets&amp;"'!"&amp;ADDRESS(ROW(),COLUMN())))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 cm="1">
        <f t="array" aca="1" ref="D227" ca="1">SUM(INDIRECT("'"&amp;TOTALDemandSheets&amp;"'!"&amp;ADDRESS(ROW(),COLUMN())))</f>
        <v>0</v>
      </c>
      <c r="E227" s="8">
        <f t="shared" ca="1" si="3"/>
        <v>0</v>
      </c>
      <c r="F227" s="2"/>
      <c r="G227" s="8" cm="1">
        <f t="array" aca="1" ref="G227" ca="1">SUM(INDIRECT("'"&amp;TOTALDemandSheets&amp;"'!"&amp;ADDRESS(ROW(),COLUMN())))</f>
        <v>0</v>
      </c>
      <c r="H227" s="8" cm="1">
        <f t="array" aca="1" ref="H227" ca="1">SUM(INDIRECT("'"&amp;TOTALDemandSheets&amp;"'!"&amp;ADDRESS(ROW(),COLUMN())))</f>
        <v>0</v>
      </c>
      <c r="I227" s="8" cm="1">
        <f t="array" aca="1" ref="I227" ca="1">SUM(INDIRECT("'"&amp;TOTALDemandSheets&amp;"'!"&amp;ADDRESS(ROW(),COLUMN())))</f>
        <v>0</v>
      </c>
      <c r="J227" s="8" cm="1">
        <f t="array" aca="1" ref="J227" ca="1">SUM(INDIRECT("'"&amp;TOTALDemandSheets&amp;"'!"&amp;ADDRESS(ROW(),COLUMN())))</f>
        <v>0</v>
      </c>
      <c r="K227" s="8" cm="1">
        <f t="array" aca="1" ref="K227" ca="1">SUM(INDIRECT("'"&amp;TOTALDemandSheets&amp;"'!"&amp;ADDRESS(ROW(),COLUMN())))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 cm="1">
        <f t="array" aca="1" ref="D228" ca="1">SUM(INDIRECT("'"&amp;TOTALDemandSheets&amp;"'!"&amp;ADDRESS(ROW(),COLUMN())))</f>
        <v>0</v>
      </c>
      <c r="E228" s="8">
        <f t="shared" ca="1" si="3"/>
        <v>0</v>
      </c>
      <c r="F228" s="2"/>
      <c r="G228" s="8" cm="1">
        <f t="array" aca="1" ref="G228" ca="1">SUM(INDIRECT("'"&amp;TOTALDemandSheets&amp;"'!"&amp;ADDRESS(ROW(),COLUMN())))</f>
        <v>0</v>
      </c>
      <c r="H228" s="8" cm="1">
        <f t="array" aca="1" ref="H228" ca="1">SUM(INDIRECT("'"&amp;TOTALDemandSheets&amp;"'!"&amp;ADDRESS(ROW(),COLUMN())))</f>
        <v>0</v>
      </c>
      <c r="I228" s="8" cm="1">
        <f t="array" aca="1" ref="I228" ca="1">SUM(INDIRECT("'"&amp;TOTALDemandSheets&amp;"'!"&amp;ADDRESS(ROW(),COLUMN())))</f>
        <v>0</v>
      </c>
      <c r="J228" s="8" cm="1">
        <f t="array" aca="1" ref="J228" ca="1">SUM(INDIRECT("'"&amp;TOTALDemandSheets&amp;"'!"&amp;ADDRESS(ROW(),COLUMN())))</f>
        <v>0</v>
      </c>
      <c r="K228" s="8" cm="1">
        <f t="array" aca="1" ref="K228" ca="1">SUM(INDIRECT("'"&amp;TOTALDemandSheets&amp;"'!"&amp;ADDRESS(ROW(),COLUMN())))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 cm="1">
        <f t="array" aca="1" ref="D229" ca="1">SUM(INDIRECT("'"&amp;TOTALDemandSheets&amp;"'!"&amp;ADDRESS(ROW(),COLUMN())))</f>
        <v>0</v>
      </c>
      <c r="E229" s="8">
        <f t="shared" ca="1" si="3"/>
        <v>0</v>
      </c>
      <c r="F229" s="2"/>
      <c r="G229" s="8" cm="1">
        <f t="array" aca="1" ref="G229" ca="1">SUM(INDIRECT("'"&amp;TOTALDemandSheets&amp;"'!"&amp;ADDRESS(ROW(),COLUMN())))</f>
        <v>0</v>
      </c>
      <c r="H229" s="8" cm="1">
        <f t="array" aca="1" ref="H229" ca="1">SUM(INDIRECT("'"&amp;TOTALDemandSheets&amp;"'!"&amp;ADDRESS(ROW(),COLUMN())))</f>
        <v>0</v>
      </c>
      <c r="I229" s="8" cm="1">
        <f t="array" aca="1" ref="I229" ca="1">SUM(INDIRECT("'"&amp;TOTALDemandSheets&amp;"'!"&amp;ADDRESS(ROW(),COLUMN())))</f>
        <v>0</v>
      </c>
      <c r="J229" s="8" cm="1">
        <f t="array" aca="1" ref="J229" ca="1">SUM(INDIRECT("'"&amp;TOTALDemandSheets&amp;"'!"&amp;ADDRESS(ROW(),COLUMN())))</f>
        <v>0</v>
      </c>
      <c r="K229" s="8" cm="1">
        <f t="array" aca="1" ref="K229" ca="1">SUM(INDIRECT("'"&amp;TOTALDemandSheets&amp;"'!"&amp;ADDRESS(ROW(),COLUMN())))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 cm="1">
        <f t="array" aca="1" ref="D230" ca="1">SUM(INDIRECT("'"&amp;TOTALDemandSheets&amp;"'!"&amp;ADDRESS(ROW(),COLUMN())))</f>
        <v>0</v>
      </c>
      <c r="E230" s="8">
        <f t="shared" ca="1" si="3"/>
        <v>0</v>
      </c>
      <c r="F230" s="2"/>
      <c r="G230" s="8" cm="1">
        <f t="array" aca="1" ref="G230" ca="1">SUM(INDIRECT("'"&amp;TOTALDemandSheets&amp;"'!"&amp;ADDRESS(ROW(),COLUMN())))</f>
        <v>0</v>
      </c>
      <c r="H230" s="8" cm="1">
        <f t="array" aca="1" ref="H230" ca="1">SUM(INDIRECT("'"&amp;TOTALDemandSheets&amp;"'!"&amp;ADDRESS(ROW(),COLUMN())))</f>
        <v>0</v>
      </c>
      <c r="I230" s="8" cm="1">
        <f t="array" aca="1" ref="I230" ca="1">SUM(INDIRECT("'"&amp;TOTALDemandSheets&amp;"'!"&amp;ADDRESS(ROW(),COLUMN())))</f>
        <v>0</v>
      </c>
      <c r="J230" s="8" cm="1">
        <f t="array" aca="1" ref="J230" ca="1">SUM(INDIRECT("'"&amp;TOTALDemandSheets&amp;"'!"&amp;ADDRESS(ROW(),COLUMN())))</f>
        <v>0</v>
      </c>
      <c r="K230" s="8" cm="1">
        <f t="array" aca="1" ref="K230" ca="1">SUM(INDIRECT("'"&amp;TOTALDemandSheets&amp;"'!"&amp;ADDRESS(ROW(),COLUMN())))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 cm="1">
        <f t="array" aca="1" ref="D231" ca="1">SUM(INDIRECT("'"&amp;TOTALDemandSheets&amp;"'!"&amp;ADDRESS(ROW(),COLUMN())))</f>
        <v>0</v>
      </c>
      <c r="E231" s="8">
        <f t="shared" ca="1" si="3"/>
        <v>0</v>
      </c>
      <c r="F231" s="2"/>
      <c r="G231" s="8" cm="1">
        <f t="array" aca="1" ref="G231" ca="1">SUM(INDIRECT("'"&amp;TOTALDemandSheets&amp;"'!"&amp;ADDRESS(ROW(),COLUMN())))</f>
        <v>0</v>
      </c>
      <c r="H231" s="8" cm="1">
        <f t="array" aca="1" ref="H231" ca="1">SUM(INDIRECT("'"&amp;TOTALDemandSheets&amp;"'!"&amp;ADDRESS(ROW(),COLUMN())))</f>
        <v>0</v>
      </c>
      <c r="I231" s="8" cm="1">
        <f t="array" aca="1" ref="I231" ca="1">SUM(INDIRECT("'"&amp;TOTALDemandSheets&amp;"'!"&amp;ADDRESS(ROW(),COLUMN())))</f>
        <v>0</v>
      </c>
      <c r="J231" s="8" cm="1">
        <f t="array" aca="1" ref="J231" ca="1">SUM(INDIRECT("'"&amp;TOTALDemandSheets&amp;"'!"&amp;ADDRESS(ROW(),COLUMN())))</f>
        <v>0</v>
      </c>
      <c r="K231" s="8" cm="1">
        <f t="array" aca="1" ref="K231" ca="1">SUM(INDIRECT("'"&amp;TOTALDemandSheets&amp;"'!"&amp;ADDRESS(ROW(),COLUMN())))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 cm="1">
        <f t="array" aca="1" ref="D232" ca="1">SUM(INDIRECT("'"&amp;TOTALDemandSheets&amp;"'!"&amp;ADDRESS(ROW(),COLUMN())))</f>
        <v>91914.355659921726</v>
      </c>
      <c r="E232" s="8">
        <f t="shared" ca="1" si="3"/>
        <v>0</v>
      </c>
      <c r="F232" s="2"/>
      <c r="G232" s="8" cm="1">
        <f t="array" aca="1" ref="G232" ca="1">SUM(INDIRECT("'"&amp;TOTALDemandSheets&amp;"'!"&amp;ADDRESS(ROW(),COLUMN())))</f>
        <v>47630.374694406994</v>
      </c>
      <c r="H232" s="8" cm="1">
        <f t="array" aca="1" ref="H232" ca="1">SUM(INDIRECT("'"&amp;TOTALDemandSheets&amp;"'!"&amp;ADDRESS(ROW(),COLUMN())))</f>
        <v>31686.357874009442</v>
      </c>
      <c r="I232" s="8" cm="1">
        <f t="array" aca="1" ref="I232" ca="1">SUM(INDIRECT("'"&amp;TOTALDemandSheets&amp;"'!"&amp;ADDRESS(ROW(),COLUMN())))</f>
        <v>40.496199512795222</v>
      </c>
      <c r="J232" s="8" cm="1">
        <f t="array" aca="1" ref="J232" ca="1">SUM(INDIRECT("'"&amp;TOTALDemandSheets&amp;"'!"&amp;ADDRESS(ROW(),COLUMN())))</f>
        <v>38.880445136572874</v>
      </c>
      <c r="K232" s="8" cm="1">
        <f t="array" aca="1" ref="K232" ca="1">SUM(INDIRECT("'"&amp;TOTALDemandSheets&amp;"'!"&amp;ADDRESS(ROW(),COLUMN())))</f>
        <v>12518.246446855912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 cm="1">
        <f t="array" aca="1" ref="D233" ca="1">SUM(INDIRECT("'"&amp;TOTALDemandSheets&amp;"'!"&amp;ADDRESS(ROW(),COLUMN())))</f>
        <v>10398621.16966581</v>
      </c>
      <c r="E233" s="8">
        <f t="shared" ca="1" si="3"/>
        <v>0</v>
      </c>
      <c r="G233" s="77" cm="1">
        <f t="array" aca="1" ref="G233" ca="1">SUM(INDIRECT("'"&amp;TOTALDemandSheets&amp;"'!"&amp;ADDRESS(ROW(),COLUMN())))</f>
        <v>5388510.2465063026</v>
      </c>
      <c r="H233" s="77" cm="1">
        <f t="array" aca="1" ref="H233" ca="1">SUM(INDIRECT("'"&amp;TOTALDemandSheets&amp;"'!"&amp;ADDRESS(ROW(),COLUMN())))</f>
        <v>3584734.8498523366</v>
      </c>
      <c r="I233" s="77" cm="1">
        <f t="array" aca="1" ref="I233" ca="1">SUM(INDIRECT("'"&amp;TOTALDemandSheets&amp;"'!"&amp;ADDRESS(ROW(),COLUMN())))</f>
        <v>4581.4081333457252</v>
      </c>
      <c r="J233" s="77" cm="1">
        <f t="array" aca="1" ref="J233" ca="1">SUM(INDIRECT("'"&amp;TOTALDemandSheets&amp;"'!"&amp;ADDRESS(ROW(),COLUMN())))</f>
        <v>4582.8532794462653</v>
      </c>
      <c r="K233" s="77" cm="1">
        <f t="array" aca="1" ref="K233" ca="1">SUM(INDIRECT("'"&amp;TOTALDemandSheets&amp;"'!"&amp;ADDRESS(ROW(),COLUMN())))</f>
        <v>1416211.8118943772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D234" s="8"/>
      <c r="E234" s="8">
        <f t="shared" si="3"/>
        <v>0</v>
      </c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D235" s="8"/>
      <c r="E235" s="8">
        <f t="shared" si="3"/>
        <v>0</v>
      </c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 cm="1">
        <f t="array" aca="1" ref="D236" ca="1">SUM(INDIRECT("'"&amp;TOTALDemandSheets&amp;"'!"&amp;ADDRESS(ROW(),COLUMN())))</f>
        <v>42934.497635938889</v>
      </c>
      <c r="E236" s="8">
        <f t="shared" ca="1" si="3"/>
        <v>0</v>
      </c>
      <c r="F236" s="2"/>
      <c r="G236" s="8" cm="1">
        <f t="array" aca="1" ref="G236" ca="1">SUM(INDIRECT("'"&amp;TOTALDemandSheets&amp;"'!"&amp;ADDRESS(ROW(),COLUMN())))</f>
        <v>22248.822776740577</v>
      </c>
      <c r="H236" s="8" cm="1">
        <f t="array" aca="1" ref="H236" ca="1">SUM(INDIRECT("'"&amp;TOTALDemandSheets&amp;"'!"&amp;ADDRESS(ROW(),COLUMN())))</f>
        <v>14801.146648590133</v>
      </c>
      <c r="I236" s="8" cm="1">
        <f t="array" aca="1" ref="I236" ca="1">SUM(INDIRECT("'"&amp;TOTALDemandSheets&amp;"'!"&amp;ADDRESS(ROW(),COLUMN())))</f>
        <v>18.91634848292529</v>
      </c>
      <c r="J236" s="8" cm="1">
        <f t="array" aca="1" ref="J236" ca="1">SUM(INDIRECT("'"&amp;TOTALDemandSheets&amp;"'!"&amp;ADDRESS(ROW(),COLUMN())))</f>
        <v>18.161606724164042</v>
      </c>
      <c r="K236" s="8" cm="1">
        <f t="array" aca="1" ref="K236" ca="1">SUM(INDIRECT("'"&amp;TOTALDemandSheets&amp;"'!"&amp;ADDRESS(ROW(),COLUMN())))</f>
        <v>5847.450255401086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 cm="1">
        <f t="array" aca="1" ref="D237" ca="1">SUM(INDIRECT("'"&amp;TOTALDemandSheets&amp;"'!"&amp;ADDRESS(ROW(),COLUMN())))</f>
        <v>59062.629795375979</v>
      </c>
      <c r="E237" s="8">
        <f t="shared" ca="1" si="3"/>
        <v>0</v>
      </c>
      <c r="F237" s="2"/>
      <c r="G237" s="8" cm="1">
        <f t="array" aca="1" ref="G237" ca="1">SUM(INDIRECT("'"&amp;TOTALDemandSheets&amp;"'!"&amp;ADDRESS(ROW(),COLUMN())))</f>
        <v>30606.48325708124</v>
      </c>
      <c r="H237" s="8" cm="1">
        <f t="array" aca="1" ref="H237" ca="1">SUM(INDIRECT("'"&amp;TOTALDemandSheets&amp;"'!"&amp;ADDRESS(ROW(),COLUMN())))</f>
        <v>20361.124344936849</v>
      </c>
      <c r="I237" s="8" cm="1">
        <f t="array" aca="1" ref="I237" ca="1">SUM(INDIRECT("'"&amp;TOTALDemandSheets&amp;"'!"&amp;ADDRESS(ROW(),COLUMN())))</f>
        <v>26.022181440225591</v>
      </c>
      <c r="J237" s="8" cm="1">
        <f t="array" aca="1" ref="J237" ca="1">SUM(INDIRECT("'"&amp;TOTALDemandSheets&amp;"'!"&amp;ADDRESS(ROW(),COLUMN())))</f>
        <v>24.98392466436168</v>
      </c>
      <c r="K237" s="8" cm="1">
        <f t="array" aca="1" ref="K237" ca="1">SUM(INDIRECT("'"&amp;TOTALDemandSheets&amp;"'!"&amp;ADDRESS(ROW(),COLUMN())))</f>
        <v>8044.0160872532961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 cm="1">
        <f t="array" aca="1" ref="D238" ca="1">SUM(INDIRECT("'"&amp;TOTALDemandSheets&amp;"'!"&amp;ADDRESS(ROW(),COLUMN())))</f>
        <v>333.69113739231551</v>
      </c>
      <c r="E238" s="8">
        <f t="shared" ca="1" si="3"/>
        <v>0</v>
      </c>
      <c r="F238" s="2"/>
      <c r="G238" s="8" cm="1">
        <f t="array" aca="1" ref="G238" ca="1">SUM(INDIRECT("'"&amp;TOTALDemandSheets&amp;"'!"&amp;ADDRESS(ROW(),COLUMN())))</f>
        <v>172.92003835619738</v>
      </c>
      <c r="H238" s="8" cm="1">
        <f t="array" aca="1" ref="H238" ca="1">SUM(INDIRECT("'"&amp;TOTALDemandSheets&amp;"'!"&amp;ADDRESS(ROW(),COLUMN())))</f>
        <v>115.03596715533095</v>
      </c>
      <c r="I238" s="8" cm="1">
        <f t="array" aca="1" ref="I238" ca="1">SUM(INDIRECT("'"&amp;TOTALDemandSheets&amp;"'!"&amp;ADDRESS(ROW(),COLUMN())))</f>
        <v>0.14701972046117565</v>
      </c>
      <c r="J238" s="8" cm="1">
        <f t="array" aca="1" ref="J238" ca="1">SUM(INDIRECT("'"&amp;TOTALDemandSheets&amp;"'!"&amp;ADDRESS(ROW(),COLUMN())))</f>
        <v>0.14115379329803346</v>
      </c>
      <c r="K238" s="8" cm="1">
        <f t="array" aca="1" ref="K238" ca="1">SUM(INDIRECT("'"&amp;TOTALDemandSheets&amp;"'!"&amp;ADDRESS(ROW(),COLUMN())))</f>
        <v>45.446958367027939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 cm="1">
        <f t="array" aca="1" ref="D239" ca="1">SUM(INDIRECT("'"&amp;TOTALDemandSheets&amp;"'!"&amp;ADDRESS(ROW(),COLUMN())))</f>
        <v>166.84556869615776</v>
      </c>
      <c r="E239" s="8">
        <f t="shared" ca="1" si="3"/>
        <v>0</v>
      </c>
      <c r="F239" s="2"/>
      <c r="G239" s="8" cm="1">
        <f t="array" aca="1" ref="G239" ca="1">SUM(INDIRECT("'"&amp;TOTALDemandSheets&amp;"'!"&amp;ADDRESS(ROW(),COLUMN())))</f>
        <v>86.46001917809869</v>
      </c>
      <c r="H239" s="8" cm="1">
        <f t="array" aca="1" ref="H239" ca="1">SUM(INDIRECT("'"&amp;TOTALDemandSheets&amp;"'!"&amp;ADDRESS(ROW(),COLUMN())))</f>
        <v>57.517983577665476</v>
      </c>
      <c r="I239" s="8" cm="1">
        <f t="array" aca="1" ref="I239" ca="1">SUM(INDIRECT("'"&amp;TOTALDemandSheets&amp;"'!"&amp;ADDRESS(ROW(),COLUMN())))</f>
        <v>7.3509860230587823E-2</v>
      </c>
      <c r="J239" s="8" cm="1">
        <f t="array" aca="1" ref="J239" ca="1">SUM(INDIRECT("'"&amp;TOTALDemandSheets&amp;"'!"&amp;ADDRESS(ROW(),COLUMN())))</f>
        <v>7.0576896649016729E-2</v>
      </c>
      <c r="K239" s="8" cm="1">
        <f t="array" aca="1" ref="K239" ca="1">SUM(INDIRECT("'"&amp;TOTALDemandSheets&amp;"'!"&amp;ADDRESS(ROW(),COLUMN())))</f>
        <v>22.72347918351397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 cm="1">
        <f t="array" aca="1" ref="D240" ca="1">SUM(INDIRECT("'"&amp;TOTALDemandSheets&amp;"'!"&amp;ADDRESS(ROW(),COLUMN())))</f>
        <v>159456.25575508268</v>
      </c>
      <c r="E240" s="8">
        <f t="shared" ca="1" si="3"/>
        <v>0</v>
      </c>
      <c r="F240" s="2"/>
      <c r="G240" s="8" cm="1">
        <f t="array" aca="1" ref="G240" ca="1">SUM(INDIRECT("'"&amp;TOTALDemandSheets&amp;"'!"&amp;ADDRESS(ROW(),COLUMN())))</f>
        <v>82630.848624808248</v>
      </c>
      <c r="H240" s="8" cm="1">
        <f t="array" aca="1" ref="H240" ca="1">SUM(INDIRECT("'"&amp;TOTALDemandSheets&amp;"'!"&amp;ADDRESS(ROW(),COLUMN())))</f>
        <v>54970.607679603789</v>
      </c>
      <c r="I240" s="8" cm="1">
        <f t="array" aca="1" ref="I240" ca="1">SUM(INDIRECT("'"&amp;TOTALDemandSheets&amp;"'!"&amp;ADDRESS(ROW(),COLUMN())))</f>
        <v>70.254230693985022</v>
      </c>
      <c r="J240" s="8" cm="1">
        <f t="array" aca="1" ref="J240" ca="1">SUM(INDIRECT("'"&amp;TOTALDemandSheets&amp;"'!"&amp;ADDRESS(ROW(),COLUMN())))</f>
        <v>67.451163194871313</v>
      </c>
      <c r="K240" s="8" cm="1">
        <f t="array" aca="1" ref="K240" ca="1">SUM(INDIRECT("'"&amp;TOTALDemandSheets&amp;"'!"&amp;ADDRESS(ROW(),COLUMN())))</f>
        <v>21717.094056781763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 cm="1">
        <f t="array" aca="1" ref="D241" ca="1">SUM(INDIRECT("'"&amp;TOTALDemandSheets&amp;"'!"&amp;ADDRESS(ROW(),COLUMN())))</f>
        <v>0</v>
      </c>
      <c r="E241" s="8">
        <f t="shared" ca="1" si="3"/>
        <v>0</v>
      </c>
      <c r="F241" s="2"/>
      <c r="G241" s="8" cm="1">
        <f t="array" aca="1" ref="G241" ca="1">SUM(INDIRECT("'"&amp;TOTALDemandSheets&amp;"'!"&amp;ADDRESS(ROW(),COLUMN())))</f>
        <v>0</v>
      </c>
      <c r="H241" s="8" cm="1">
        <f t="array" aca="1" ref="H241" ca="1">SUM(INDIRECT("'"&amp;TOTALDemandSheets&amp;"'!"&amp;ADDRESS(ROW(),COLUMN())))</f>
        <v>0</v>
      </c>
      <c r="I241" s="8" cm="1">
        <f t="array" aca="1" ref="I241" ca="1">SUM(INDIRECT("'"&amp;TOTALDemandSheets&amp;"'!"&amp;ADDRESS(ROW(),COLUMN())))</f>
        <v>0</v>
      </c>
      <c r="J241" s="8" cm="1">
        <f t="array" aca="1" ref="J241" ca="1">SUM(INDIRECT("'"&amp;TOTALDemandSheets&amp;"'!"&amp;ADDRESS(ROW(),COLUMN())))</f>
        <v>0</v>
      </c>
      <c r="K241" s="8" cm="1">
        <f t="array" aca="1" ref="K241" ca="1">SUM(INDIRECT("'"&amp;TOTALDemandSheets&amp;"'!"&amp;ADDRESS(ROW(),COLUMN())))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 cm="1">
        <f t="array" aca="1" ref="D242" ca="1">SUM(INDIRECT("'"&amp;TOTALDemandSheets&amp;"'!"&amp;ADDRESS(ROW(),COLUMN())))</f>
        <v>451.95623391380354</v>
      </c>
      <c r="E242" s="8">
        <f t="shared" ca="1" si="3"/>
        <v>0</v>
      </c>
      <c r="F242" s="2"/>
      <c r="G242" s="8" cm="1">
        <f t="array" aca="1" ref="G242" ca="1">SUM(INDIRECT("'"&amp;TOTALDemandSheets&amp;"'!"&amp;ADDRESS(ROW(),COLUMN())))</f>
        <v>234.20546890885802</v>
      </c>
      <c r="H242" s="8" cm="1">
        <f t="array" aca="1" ref="H242" ca="1">SUM(INDIRECT("'"&amp;TOTALDemandSheets&amp;"'!"&amp;ADDRESS(ROW(),COLUMN())))</f>
        <v>155.80642292884784</v>
      </c>
      <c r="I242" s="8" cm="1">
        <f t="array" aca="1" ref="I242" ca="1">SUM(INDIRECT("'"&amp;TOTALDemandSheets&amp;"'!"&amp;ADDRESS(ROW(),COLUMN())))</f>
        <v>0.19912569356786067</v>
      </c>
      <c r="J242" s="8" cm="1">
        <f t="array" aca="1" ref="J242" ca="1">SUM(INDIRECT("'"&amp;TOTALDemandSheets&amp;"'!"&amp;ADDRESS(ROW(),COLUMN())))</f>
        <v>0.19118079467188095</v>
      </c>
      <c r="K242" s="8" cm="1">
        <f t="array" aca="1" ref="K242" ca="1">SUM(INDIRECT("'"&amp;TOTALDemandSheets&amp;"'!"&amp;ADDRESS(ROW(),COLUMN())))</f>
        <v>61.554035587857904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 cm="1">
        <f t="array" aca="1" ref="D243" ca="1">SUM(INDIRECT("'"&amp;TOTALDemandSheets&amp;"'!"&amp;ADDRESS(ROW(),COLUMN())))</f>
        <v>4254.3281607307244</v>
      </c>
      <c r="E243" s="8">
        <f t="shared" ca="1" si="3"/>
        <v>0</v>
      </c>
      <c r="F243" s="2"/>
      <c r="G243" s="8" cm="1">
        <f t="array" aca="1" ref="G243" ca="1">SUM(INDIRECT("'"&amp;TOTALDemandSheets&amp;"'!"&amp;ADDRESS(ROW(),COLUMN())))</f>
        <v>2204.6093117196128</v>
      </c>
      <c r="H243" s="8" cm="1">
        <f t="array" aca="1" ref="H243" ca="1">SUM(INDIRECT("'"&amp;TOTALDemandSheets&amp;"'!"&amp;ADDRESS(ROW(),COLUMN())))</f>
        <v>1466.6279673782233</v>
      </c>
      <c r="I243" s="8" cm="1">
        <f t="array" aca="1" ref="I243" ca="1">SUM(INDIRECT("'"&amp;TOTALDemandSheets&amp;"'!"&amp;ADDRESS(ROW(),COLUMN())))</f>
        <v>1.874398408745819</v>
      </c>
      <c r="J243" s="8" cm="1">
        <f t="array" aca="1" ref="J243" ca="1">SUM(INDIRECT("'"&amp;TOTALDemandSheets&amp;"'!"&amp;ADDRESS(ROW(),COLUMN())))</f>
        <v>1.7996119480865083</v>
      </c>
      <c r="K243" s="8" cm="1">
        <f t="array" aca="1" ref="K243" ca="1">SUM(INDIRECT("'"&amp;TOTALDemandSheets&amp;"'!"&amp;ADDRESS(ROW(),COLUMN())))</f>
        <v>579.4168712760553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 cm="1">
        <f t="array" aca="1" ref="D244" ca="1">SUM(INDIRECT("'"&amp;TOTALDemandSheets&amp;"'!"&amp;ADDRESS(ROW(),COLUMN())))</f>
        <v>266660.2042871305</v>
      </c>
      <c r="E244" s="8">
        <f t="shared" ca="1" si="3"/>
        <v>0</v>
      </c>
      <c r="G244" s="77" cm="1">
        <f t="array" aca="1" ref="G244" ca="1">SUM(INDIRECT("'"&amp;TOTALDemandSheets&amp;"'!"&amp;ADDRESS(ROW(),COLUMN())))</f>
        <v>138184.34949679283</v>
      </c>
      <c r="H244" s="77" cm="1">
        <f t="array" aca="1" ref="H244" ca="1">SUM(INDIRECT("'"&amp;TOTALDemandSheets&amp;"'!"&amp;ADDRESS(ROW(),COLUMN())))</f>
        <v>91927.867014170843</v>
      </c>
      <c r="I244" s="77" cm="1">
        <f t="array" aca="1" ref="I244" ca="1">SUM(INDIRECT("'"&amp;TOTALDemandSheets&amp;"'!"&amp;ADDRESS(ROW(),COLUMN())))</f>
        <v>117.48681430014135</v>
      </c>
      <c r="J244" s="77" cm="1">
        <f t="array" aca="1" ref="J244" ca="1">SUM(INDIRECT("'"&amp;TOTALDemandSheets&amp;"'!"&amp;ADDRESS(ROW(),COLUMN())))</f>
        <v>112.79921801610247</v>
      </c>
      <c r="K244" s="77" cm="1">
        <f t="array" aca="1" ref="K244" ca="1">SUM(INDIRECT("'"&amp;TOTALDemandSheets&amp;"'!"&amp;ADDRESS(ROW(),COLUMN())))</f>
        <v>36317.701743850601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D245" s="8"/>
      <c r="E245" s="8">
        <f t="shared" si="3"/>
        <v>0</v>
      </c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 cm="1">
        <f t="array" aca="1" ref="D246" ca="1">SUM(INDIRECT("'"&amp;TOTALDemandSheets&amp;"'!"&amp;ADDRESS(ROW(),COLUMN())))</f>
        <v>13281760.871346917</v>
      </c>
      <c r="E246" s="8">
        <f t="shared" ca="1" si="3"/>
        <v>0</v>
      </c>
      <c r="G246" s="77" cm="1">
        <f t="array" aca="1" ref="G246" ca="1">SUM(INDIRECT("'"&amp;TOTALDemandSheets&amp;"'!"&amp;ADDRESS(ROW(),COLUMN())))</f>
        <v>6882564.3939942904</v>
      </c>
      <c r="H246" s="77" cm="1">
        <f t="array" aca="1" ref="H246" ca="1">SUM(INDIRECT("'"&amp;TOTALDemandSheets&amp;"'!"&amp;ADDRESS(ROW(),COLUMN())))</f>
        <v>4578662.2481604479</v>
      </c>
      <c r="I246" s="77" cm="1">
        <f t="array" aca="1" ref="I246" ca="1">SUM(INDIRECT("'"&amp;TOTALDemandSheets&amp;"'!"&amp;ADDRESS(ROW(),COLUMN())))</f>
        <v>5851.6797872594061</v>
      </c>
      <c r="J246" s="77" cm="1">
        <f t="array" aca="1" ref="J246" ca="1">SUM(INDIRECT("'"&amp;TOTALDemandSheets&amp;"'!"&amp;ADDRESS(ROW(),COLUMN())))</f>
        <v>5802.4424740552467</v>
      </c>
      <c r="K246" s="77" cm="1">
        <f t="array" aca="1" ref="K246" ca="1">SUM(INDIRECT("'"&amp;TOTALDemandSheets&amp;"'!"&amp;ADDRESS(ROW(),COLUMN())))</f>
        <v>1808880.1069308647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D247" s="8"/>
      <c r="E247" s="8">
        <f t="shared" si="3"/>
        <v>0</v>
      </c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 cm="1">
        <f t="array" aca="1" ref="D248" ca="1">SUM(INDIRECT("'"&amp;TOTALDemandSheets&amp;"'!"&amp;ADDRESS(ROW(),COLUMN())))</f>
        <v>13281760.871346917</v>
      </c>
      <c r="E248" s="8">
        <f t="shared" ca="1" si="3"/>
        <v>0</v>
      </c>
      <c r="F248" s="2"/>
      <c r="G248" s="8" cm="1">
        <f t="array" aca="1" ref="G248" ca="1">SUM(INDIRECT("'"&amp;TOTALDemandSheets&amp;"'!"&amp;ADDRESS(ROW(),COLUMN())))</f>
        <v>6882564.3939942904</v>
      </c>
      <c r="H248" s="8" cm="1">
        <f t="array" aca="1" ref="H248" ca="1">SUM(INDIRECT("'"&amp;TOTALDemandSheets&amp;"'!"&amp;ADDRESS(ROW(),COLUMN())))</f>
        <v>4578662.2481604479</v>
      </c>
      <c r="I248" s="8" cm="1">
        <f t="array" aca="1" ref="I248" ca="1">SUM(INDIRECT("'"&amp;TOTALDemandSheets&amp;"'!"&amp;ADDRESS(ROW(),COLUMN())))</f>
        <v>5851.6797872594061</v>
      </c>
      <c r="J248" s="8" cm="1">
        <f t="array" aca="1" ref="J248" ca="1">SUM(INDIRECT("'"&amp;TOTALDemandSheets&amp;"'!"&amp;ADDRESS(ROW(),COLUMN())))</f>
        <v>5802.4424740552467</v>
      </c>
      <c r="K248" s="8" cm="1">
        <f t="array" aca="1" ref="K248" ca="1">SUM(INDIRECT("'"&amp;TOTALDemandSheets&amp;"'!"&amp;ADDRESS(ROW(),COLUMN())))</f>
        <v>1808880.1069308647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D249" s="77"/>
      <c r="E249" s="8">
        <f t="shared" si="3"/>
        <v>0</v>
      </c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D250" s="8"/>
      <c r="E250" s="8">
        <f t="shared" si="3"/>
        <v>0</v>
      </c>
      <c r="G250" s="8"/>
      <c r="H250" s="8"/>
      <c r="I250" s="8"/>
      <c r="J250" s="8"/>
      <c r="K250" s="8"/>
    </row>
    <row r="251" spans="1:1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D251" s="8"/>
      <c r="E251" s="8">
        <f t="shared" si="3"/>
        <v>0</v>
      </c>
      <c r="G251" s="8"/>
      <c r="H251" s="8"/>
      <c r="I251" s="8"/>
      <c r="J251" s="8"/>
      <c r="K251" s="8"/>
    </row>
    <row r="252" spans="1:1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 cm="1">
        <f t="array" aca="1" ref="D252" ca="1">SUM(INDIRECT("'"&amp;TOTALDemandSheets&amp;"'!"&amp;ADDRESS(ROW(),COLUMN())))</f>
        <v>3034116.1298095821</v>
      </c>
      <c r="E252" s="8">
        <f t="shared" ca="1" si="3"/>
        <v>0</v>
      </c>
      <c r="F252" s="2"/>
      <c r="G252" s="8" cm="1">
        <f t="array" aca="1" ref="G252" ca="1">SUM(INDIRECT("'"&amp;TOTALDemandSheets&amp;"'!"&amp;ADDRESS(ROW(),COLUMN())))</f>
        <v>1572290.7166305589</v>
      </c>
      <c r="H252" s="8" cm="1">
        <f t="array" aca="1" ref="H252" ca="1">SUM(INDIRECT("'"&amp;TOTALDemandSheets&amp;"'!"&amp;ADDRESS(ROW(),COLUMN())))</f>
        <v>1045974.6883954033</v>
      </c>
      <c r="I252" s="8" cm="1">
        <f t="array" aca="1" ref="I252" ca="1">SUM(INDIRECT("'"&amp;TOTALDemandSheets&amp;"'!"&amp;ADDRESS(ROW(),COLUMN())))</f>
        <v>1336.7897893161769</v>
      </c>
      <c r="J252" s="8" cm="1">
        <f t="array" aca="1" ref="J252" ca="1">SUM(INDIRECT("'"&amp;TOTALDemandSheets&amp;"'!"&amp;ADDRESS(ROW(),COLUMN())))</f>
        <v>1283.4533286565904</v>
      </c>
      <c r="K252" s="8" cm="1">
        <f t="array" aca="1" ref="K252" ca="1">SUM(INDIRECT("'"&amp;TOTALDemandSheets&amp;"'!"&amp;ADDRESS(ROW(),COLUMN())))</f>
        <v>413230.48166564666</v>
      </c>
    </row>
    <row r="253" spans="1:1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 cm="1">
        <f t="array" aca="1" ref="D253" ca="1">SUM(INDIRECT("'"&amp;TOTALDemandSheets&amp;"'!"&amp;ADDRESS(ROW(),COLUMN())))</f>
        <v>270699.83959826519</v>
      </c>
      <c r="E253" s="8">
        <f t="shared" ca="1" si="3"/>
        <v>0</v>
      </c>
      <c r="F253" s="2"/>
      <c r="G253" s="8" cm="1">
        <f t="array" aca="1" ref="G253" ca="1">SUM(INDIRECT("'"&amp;TOTALDemandSheets&amp;"'!"&amp;ADDRESS(ROW(),COLUMN())))</f>
        <v>140337.06775000537</v>
      </c>
      <c r="H253" s="8" cm="1">
        <f t="array" aca="1" ref="H253" ca="1">SUM(INDIRECT("'"&amp;TOTALDemandSheets&amp;"'!"&amp;ADDRESS(ROW(),COLUMN())))</f>
        <v>93359.974181306257</v>
      </c>
      <c r="I253" s="8" cm="1">
        <f t="array" aca="1" ref="I253" ca="1">SUM(INDIRECT("'"&amp;TOTALDemandSheets&amp;"'!"&amp;ADDRESS(ROW(),COLUMN())))</f>
        <v>119.31709399951914</v>
      </c>
      <c r="J253" s="8" cm="1">
        <f t="array" aca="1" ref="J253" ca="1">SUM(INDIRECT("'"&amp;TOTALDemandSheets&amp;"'!"&amp;ADDRESS(ROW(),COLUMN())))</f>
        <v>0</v>
      </c>
      <c r="K253" s="8" cm="1">
        <f t="array" aca="1" ref="K253" ca="1">SUM(INDIRECT("'"&amp;TOTALDemandSheets&amp;"'!"&amp;ADDRESS(ROW(),COLUMN())))</f>
        <v>36883.480572954053</v>
      </c>
    </row>
    <row r="254" spans="1:1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 cm="1">
        <f t="array" aca="1" ref="D254" ca="1">SUM(INDIRECT("'"&amp;TOTALDemandSheets&amp;"'!"&amp;ADDRESS(ROW(),COLUMN())))</f>
        <v>58584.059711070899</v>
      </c>
      <c r="E254" s="8">
        <f t="shared" ca="1" si="3"/>
        <v>0</v>
      </c>
      <c r="F254" s="2"/>
      <c r="G254" s="8" cm="1">
        <f t="array" aca="1" ref="G254" ca="1">SUM(INDIRECT("'"&amp;TOTALDemandSheets&amp;"'!"&amp;ADDRESS(ROW(),COLUMN())))</f>
        <v>30371.333684364712</v>
      </c>
      <c r="H254" s="8" cm="1">
        <f t="array" aca="1" ref="H254" ca="1">SUM(INDIRECT("'"&amp;TOTALDemandSheets&amp;"'!"&amp;ADDRESS(ROW(),COLUMN())))</f>
        <v>20204.689851972613</v>
      </c>
      <c r="I254" s="8" cm="1">
        <f t="array" aca="1" ref="I254" ca="1">SUM(INDIRECT("'"&amp;TOTALDemandSheets&amp;"'!"&amp;ADDRESS(ROW(),COLUMN())))</f>
        <v>25.822253052654141</v>
      </c>
      <c r="J254" s="8" cm="1">
        <f t="array" aca="1" ref="J254" ca="1">SUM(INDIRECT("'"&amp;TOTALDemandSheets&amp;"'!"&amp;ADDRESS(ROW(),COLUMN())))</f>
        <v>0</v>
      </c>
      <c r="K254" s="8" cm="1">
        <f t="array" aca="1" ref="K254" ca="1">SUM(INDIRECT("'"&amp;TOTALDemandSheets&amp;"'!"&amp;ADDRESS(ROW(),COLUMN())))</f>
        <v>7982.2139216809173</v>
      </c>
    </row>
    <row r="255" spans="1:1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 cm="1">
        <f t="array" aca="1" ref="D255" ca="1">SUM(INDIRECT("'"&amp;TOTALDemandSheets&amp;"'!"&amp;ADDRESS(ROW(),COLUMN())))</f>
        <v>3363400.0291189179</v>
      </c>
      <c r="E255" s="8">
        <f t="shared" ca="1" si="3"/>
        <v>0</v>
      </c>
      <c r="G255" s="77" cm="1">
        <f t="array" aca="1" ref="G255" ca="1">SUM(INDIRECT("'"&amp;TOTALDemandSheets&amp;"'!"&amp;ADDRESS(ROW(),COLUMN())))</f>
        <v>1742999.118064929</v>
      </c>
      <c r="H255" s="77" cm="1">
        <f t="array" aca="1" ref="H255" ca="1">SUM(INDIRECT("'"&amp;TOTALDemandSheets&amp;"'!"&amp;ADDRESS(ROW(),COLUMN())))</f>
        <v>1159539.3524286821</v>
      </c>
      <c r="I255" s="77" cm="1">
        <f t="array" aca="1" ref="I255" ca="1">SUM(INDIRECT("'"&amp;TOTALDemandSheets&amp;"'!"&amp;ADDRESS(ROW(),COLUMN())))</f>
        <v>1481.9291363683501</v>
      </c>
      <c r="J255" s="77" cm="1">
        <f t="array" aca="1" ref="J255" ca="1">SUM(INDIRECT("'"&amp;TOTALDemandSheets&amp;"'!"&amp;ADDRESS(ROW(),COLUMN())))</f>
        <v>1283.4533286565904</v>
      </c>
      <c r="K255" s="77" cm="1">
        <f t="array" aca="1" ref="K255" ca="1">SUM(INDIRECT("'"&amp;TOTALDemandSheets&amp;"'!"&amp;ADDRESS(ROW(),COLUMN())))</f>
        <v>458096.17616028164</v>
      </c>
    </row>
    <row r="256" spans="1:1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D256" s="8"/>
      <c r="E256" s="8">
        <f t="shared" si="3"/>
        <v>0</v>
      </c>
      <c r="G256" s="8"/>
      <c r="H256" s="8"/>
      <c r="I256" s="8"/>
      <c r="J256" s="8"/>
      <c r="K256" s="8"/>
    </row>
    <row r="257" spans="1:1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D257" s="8"/>
      <c r="E257" s="8">
        <f t="shared" si="3"/>
        <v>0</v>
      </c>
      <c r="G257" s="8"/>
      <c r="H257" s="8"/>
      <c r="I257" s="8"/>
      <c r="J257" s="8"/>
      <c r="K257" s="8"/>
    </row>
    <row r="258" spans="1:1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 cm="1">
        <f t="array" aca="1" ref="D258" ca="1">SUM(INDIRECT("'"&amp;TOTALDemandSheets&amp;"'!"&amp;ADDRESS(ROW(),COLUMN())))</f>
        <v>-2335001.1922602435</v>
      </c>
      <c r="E258" s="8">
        <f t="shared" ca="1" si="3"/>
        <v>0</v>
      </c>
      <c r="F258" s="2"/>
      <c r="G258" s="8" cm="1">
        <f t="array" aca="1" ref="G258" ca="1">SUM(INDIRECT("'"&amp;TOTALDemandSheets&amp;"'!"&amp;ADDRESS(ROW(),COLUMN())))</f>
        <v>-1232273.2140087765</v>
      </c>
      <c r="H258" s="8" cm="1">
        <f t="array" aca="1" ref="H258" ca="1">SUM(INDIRECT("'"&amp;TOTALDemandSheets&amp;"'!"&amp;ADDRESS(ROW(),COLUMN())))</f>
        <v>-815833.06248872704</v>
      </c>
      <c r="I258" s="8" cm="1">
        <f t="array" aca="1" ref="I258" ca="1">SUM(INDIRECT("'"&amp;TOTALDemandSheets&amp;"'!"&amp;ADDRESS(ROW(),COLUMN())))</f>
        <v>-1028.3858813699187</v>
      </c>
      <c r="J258" s="8" cm="1">
        <f t="array" aca="1" ref="J258" ca="1">SUM(INDIRECT("'"&amp;TOTALDemandSheets&amp;"'!"&amp;ADDRESS(ROW(),COLUMN())))</f>
        <v>-996.82160474539432</v>
      </c>
      <c r="K258" s="8" cm="1">
        <f t="array" aca="1" ref="K258" ca="1">SUM(INDIRECT("'"&amp;TOTALDemandSheets&amp;"'!"&amp;ADDRESS(ROW(),COLUMN())))</f>
        <v>-284869.70827662392</v>
      </c>
    </row>
    <row r="259" spans="1:1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 cm="1">
        <f t="array" aca="1" ref="D259" ca="1">SUM(INDIRECT("'"&amp;TOTALDemandSheets&amp;"'!"&amp;ADDRESS(ROW(),COLUMN())))</f>
        <v>-677195.36644163425</v>
      </c>
      <c r="E259" s="8">
        <f t="shared" ca="1" si="3"/>
        <v>0</v>
      </c>
      <c r="F259" s="2"/>
      <c r="G259" s="8" cm="1">
        <f t="array" aca="1" ref="G259" ca="1">SUM(INDIRECT("'"&amp;TOTALDemandSheets&amp;"'!"&amp;ADDRESS(ROW(),COLUMN())))</f>
        <v>-357382.99127338396</v>
      </c>
      <c r="H259" s="8" cm="1">
        <f t="array" aca="1" ref="H259" ca="1">SUM(INDIRECT("'"&amp;TOTALDemandSheets&amp;"'!"&amp;ADDRESS(ROW(),COLUMN())))</f>
        <v>-236607.31803415657</v>
      </c>
      <c r="I259" s="8" cm="1">
        <f t="array" aca="1" ref="I259" ca="1">SUM(INDIRECT("'"&amp;TOTALDemandSheets&amp;"'!"&amp;ADDRESS(ROW(),COLUMN())))</f>
        <v>-298.25173369765332</v>
      </c>
      <c r="J259" s="8" cm="1">
        <f t="array" aca="1" ref="J259" ca="1">SUM(INDIRECT("'"&amp;TOTALDemandSheets&amp;"'!"&amp;ADDRESS(ROW(),COLUMN())))</f>
        <v>-289.0974848921017</v>
      </c>
      <c r="K259" s="8" cm="1">
        <f t="array" aca="1" ref="K259" ca="1">SUM(INDIRECT("'"&amp;TOTALDemandSheets&amp;"'!"&amp;ADDRESS(ROW(),COLUMN())))</f>
        <v>-82617.707915503735</v>
      </c>
    </row>
    <row r="260" spans="1:1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 cm="1">
        <f t="array" aca="1" ref="D260" ca="1">SUM(INDIRECT("'"&amp;TOTALDemandSheets&amp;"'!"&amp;ADDRESS(ROW(),COLUMN())))</f>
        <v>3047799.4791555614</v>
      </c>
      <c r="E260" s="8">
        <f t="shared" ca="1" si="3"/>
        <v>0</v>
      </c>
      <c r="F260" s="2"/>
      <c r="G260" s="8" cm="1">
        <f t="array" aca="1" ref="G260" ca="1">SUM(INDIRECT("'"&amp;TOTALDemandSheets&amp;"'!"&amp;ADDRESS(ROW(),COLUMN())))</f>
        <v>1608445.2857164585</v>
      </c>
      <c r="H260" s="8" cm="1">
        <f t="array" aca="1" ref="H260" ca="1">SUM(INDIRECT("'"&amp;TOTALDemandSheets&amp;"'!"&amp;ADDRESS(ROW(),COLUMN())))</f>
        <v>1064879.7915705307</v>
      </c>
      <c r="I260" s="8" cm="1">
        <f t="array" aca="1" ref="I260" ca="1">SUM(INDIRECT("'"&amp;TOTALDemandSheets&amp;"'!"&amp;ADDRESS(ROW(),COLUMN())))</f>
        <v>1342.3179242903109</v>
      </c>
      <c r="J260" s="8" cm="1">
        <f t="array" aca="1" ref="J260" ca="1">SUM(INDIRECT("'"&amp;TOTALDemandSheets&amp;"'!"&amp;ADDRESS(ROW(),COLUMN())))</f>
        <v>1301.1181226906269</v>
      </c>
      <c r="K260" s="8" cm="1">
        <f t="array" aca="1" ref="K260" ca="1">SUM(INDIRECT("'"&amp;TOTALDemandSheets&amp;"'!"&amp;ADDRESS(ROW(),COLUMN())))</f>
        <v>371830.96582159027</v>
      </c>
    </row>
    <row r="261" spans="1:1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 cm="1">
        <f t="array" aca="1" ref="D261" ca="1">SUM(INDIRECT("'"&amp;TOTALDemandSheets&amp;"'!"&amp;ADDRESS(ROW(),COLUMN())))</f>
        <v>931714.78726683441</v>
      </c>
      <c r="E261" s="8">
        <f t="shared" ca="1" si="3"/>
        <v>0</v>
      </c>
      <c r="F261" s="2"/>
      <c r="G261" s="8" cm="1">
        <f t="array" aca="1" ref="G261" ca="1">SUM(INDIRECT("'"&amp;TOTALDemandSheets&amp;"'!"&amp;ADDRESS(ROW(),COLUMN())))</f>
        <v>491703.0360628796</v>
      </c>
      <c r="H261" s="8" cm="1">
        <f t="array" aca="1" ref="H261" ca="1">SUM(INDIRECT("'"&amp;TOTALDemandSheets&amp;"'!"&amp;ADDRESS(ROW(),COLUMN())))</f>
        <v>325534.62104494555</v>
      </c>
      <c r="I261" s="8" cm="1">
        <f t="array" aca="1" ref="I261" ca="1">SUM(INDIRECT("'"&amp;TOTALDemandSheets&amp;"'!"&amp;ADDRESS(ROW(),COLUMN())))</f>
        <v>410.34768455998267</v>
      </c>
      <c r="J261" s="8" cm="1">
        <f t="array" aca="1" ref="J261" ca="1">SUM(INDIRECT("'"&amp;TOTALDemandSheets&amp;"'!"&amp;ADDRESS(ROW(),COLUMN())))</f>
        <v>397.75287159888819</v>
      </c>
      <c r="K261" s="8" cm="1">
        <f t="array" aca="1" ref="K261" ca="1">SUM(INDIRECT("'"&amp;TOTALDemandSheets&amp;"'!"&amp;ADDRESS(ROW(),COLUMN())))</f>
        <v>113669.02960285007</v>
      </c>
    </row>
    <row r="262" spans="1:1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 cm="1">
        <f t="array" aca="1" ref="D262" ca="1">SUM(INDIRECT("'"&amp;TOTALDemandSheets&amp;"'!"&amp;ADDRESS(ROW(),COLUMN())))</f>
        <v>967317.70772051835</v>
      </c>
      <c r="E262" s="8">
        <f t="shared" ca="1" si="3"/>
        <v>0</v>
      </c>
      <c r="G262" s="77" cm="1">
        <f t="array" aca="1" ref="G262" ca="1">SUM(INDIRECT("'"&amp;TOTALDemandSheets&amp;"'!"&amp;ADDRESS(ROW(),COLUMN())))</f>
        <v>510492.11649717751</v>
      </c>
      <c r="H262" s="77" cm="1">
        <f t="array" aca="1" ref="H262" ca="1">SUM(INDIRECT("'"&amp;TOTALDemandSheets&amp;"'!"&amp;ADDRESS(ROW(),COLUMN())))</f>
        <v>337974.0320925928</v>
      </c>
      <c r="I262" s="77" cm="1">
        <f t="array" aca="1" ref="I262" ca="1">SUM(INDIRECT("'"&amp;TOTALDemandSheets&amp;"'!"&amp;ADDRESS(ROW(),COLUMN())))</f>
        <v>426.02799378272164</v>
      </c>
      <c r="J262" s="77" cm="1">
        <f t="array" aca="1" ref="J262" ca="1">SUM(INDIRECT("'"&amp;TOTALDemandSheets&amp;"'!"&amp;ADDRESS(ROW(),COLUMN())))</f>
        <v>412.95190465201915</v>
      </c>
      <c r="K262" s="77" cm="1">
        <f t="array" aca="1" ref="K262" ca="1">SUM(INDIRECT("'"&amp;TOTALDemandSheets&amp;"'!"&amp;ADDRESS(ROW(),COLUMN())))</f>
        <v>118012.57923231272</v>
      </c>
    </row>
    <row r="263" spans="1:1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D263" s="8"/>
      <c r="E263" s="8">
        <f t="shared" si="3"/>
        <v>0</v>
      </c>
      <c r="G263" s="8"/>
      <c r="H263" s="8"/>
      <c r="I263" s="8"/>
      <c r="J263" s="8"/>
      <c r="K263" s="8"/>
    </row>
    <row r="264" spans="1:1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 cm="1">
        <f t="array" aca="1" ref="D264" ca="1">SUM(INDIRECT("'"&amp;TOTALDemandSheets&amp;"'!"&amp;ADDRESS(ROW(),COLUMN())))</f>
        <v>4330717.736839436</v>
      </c>
      <c r="E264" s="8">
        <f t="shared" ca="1" si="3"/>
        <v>0</v>
      </c>
      <c r="F264" s="2"/>
      <c r="G264" s="8" cm="1">
        <f t="array" aca="1" ref="G264" ca="1">SUM(INDIRECT("'"&amp;TOTALDemandSheets&amp;"'!"&amp;ADDRESS(ROW(),COLUMN())))</f>
        <v>2253491.2345621064</v>
      </c>
      <c r="H264" s="8" cm="1">
        <f t="array" aca="1" ref="H264" ca="1">SUM(INDIRECT("'"&amp;TOTALDemandSheets&amp;"'!"&amp;ADDRESS(ROW(),COLUMN())))</f>
        <v>1497513.3845212748</v>
      </c>
      <c r="I264" s="8" cm="1">
        <f t="array" aca="1" ref="I264" ca="1">SUM(INDIRECT("'"&amp;TOTALDemandSheets&amp;"'!"&amp;ADDRESS(ROW(),COLUMN())))</f>
        <v>1907.9571301510714</v>
      </c>
      <c r="J264" s="8" cm="1">
        <f t="array" aca="1" ref="J264" ca="1">SUM(INDIRECT("'"&amp;TOTALDemandSheets&amp;"'!"&amp;ADDRESS(ROW(),COLUMN())))</f>
        <v>1696.4052333086097</v>
      </c>
      <c r="K264" s="8" cm="1">
        <f t="array" aca="1" ref="K264" ca="1">SUM(INDIRECT("'"&amp;TOTALDemandSheets&amp;"'!"&amp;ADDRESS(ROW(),COLUMN())))</f>
        <v>576108.75539259438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D265" s="77"/>
      <c r="E265" s="8">
        <f t="shared" si="3"/>
        <v>0</v>
      </c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D266" s="8"/>
      <c r="E266" s="8">
        <f t="shared" si="3"/>
        <v>0</v>
      </c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 cm="1">
        <f t="array" aca="1" ref="D267" ca="1">SUM(INDIRECT("'"&amp;TOTALDemandSheets&amp;"'!"&amp;ADDRESS(ROW(),COLUMN())))</f>
        <v>36006878.576529026</v>
      </c>
      <c r="E267" s="8">
        <f t="shared" ref="E267:E275" ca="1" si="4">IFERROR(IF(D267="",0,IF(D267=0,0,IF(ABS(D267-SUM($G267:$K267))&lt;Check_Limit,0,1))),1)</f>
        <v>0</v>
      </c>
      <c r="F267" s="2"/>
      <c r="G267" s="34" cm="1">
        <f t="array" aca="1" ref="G267" ca="1">SUM(INDIRECT("'"&amp;TOTALDemandSheets&amp;"'!"&amp;ADDRESS(ROW(),COLUMN())))</f>
        <v>18672138.687966328</v>
      </c>
      <c r="H267" s="34" cm="1">
        <f t="array" aca="1" ref="H267" ca="1">SUM(INDIRECT("'"&amp;TOTALDemandSheets&amp;"'!"&amp;ADDRESS(ROW(),COLUMN())))</f>
        <v>12420105.162428282</v>
      </c>
      <c r="I267" s="34" cm="1">
        <f t="array" aca="1" ref="I267" ca="1">SUM(INDIRECT("'"&amp;TOTALDemandSheets&amp;"'!"&amp;ADDRESS(ROW(),COLUMN())))</f>
        <v>15867.385903684944</v>
      </c>
      <c r="J267" s="34" cm="1">
        <f t="array" aca="1" ref="J267" ca="1">SUM(INDIRECT("'"&amp;TOTALDemandSheets&amp;"'!"&amp;ADDRESS(ROW(),COLUMN())))</f>
        <v>7498.8477073638569</v>
      </c>
      <c r="K267" s="34" cm="1">
        <f t="array" aca="1" ref="K267" ca="1">SUM(INDIRECT("'"&amp;TOTALDemandSheets&amp;"'!"&amp;ADDRESS(ROW(),COLUMN())))</f>
        <v>4891268.4925233629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 cm="1">
        <f t="array" aca="1" ref="D268" ca="1">SUM(INDIRECT("'"&amp;TOTALDemandSheets&amp;"'!"&amp;ADDRESS(ROW(),COLUMN())))</f>
        <v>27752413.200654715</v>
      </c>
      <c r="E268" s="8">
        <f t="shared" ca="1" si="4"/>
        <v>0</v>
      </c>
      <c r="F268" s="2"/>
      <c r="G268" s="8" cm="1">
        <f t="array" aca="1" ref="G268" ca="1">SUM(INDIRECT("'"&amp;TOTALDemandSheets&amp;"'!"&amp;ADDRESS(ROW(),COLUMN())))</f>
        <v>14646054.796300437</v>
      </c>
      <c r="H268" s="8" cm="1">
        <f t="array" aca="1" ref="H268" ca="1">SUM(INDIRECT("'"&amp;TOTALDemandSheets&amp;"'!"&amp;ADDRESS(ROW(),COLUMN())))</f>
        <v>9696498.7975129317</v>
      </c>
      <c r="I268" s="8" cm="1">
        <f t="array" aca="1" ref="I268" ca="1">SUM(INDIRECT("'"&amp;TOTALDemandSheets&amp;"'!"&amp;ADDRESS(ROW(),COLUMN())))</f>
        <v>12222.77316349934</v>
      </c>
      <c r="J268" s="8" cm="1">
        <f t="array" aca="1" ref="J268" ca="1">SUM(INDIRECT("'"&amp;TOTALDemandSheets&amp;"'!"&amp;ADDRESS(ROW(),COLUMN())))</f>
        <v>11847.619244877298</v>
      </c>
      <c r="K268" s="8" cm="1">
        <f t="array" aca="1" ref="K268" ca="1">SUM(INDIRECT("'"&amp;TOTALDemandSheets&amp;"'!"&amp;ADDRESS(ROW(),COLUMN())))</f>
        <v>3385789.2144329604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 cm="1">
        <f t="array" aca="1" ref="D269" ca="1">SUM(INDIRECT("'"&amp;TOTALDemandSheets&amp;"'!"&amp;ADDRESS(ROW(),COLUMN())))</f>
        <v>0</v>
      </c>
      <c r="E269" s="8">
        <f t="shared" ca="1" si="4"/>
        <v>0</v>
      </c>
      <c r="F269" s="8"/>
      <c r="G269" s="8" cm="1">
        <f t="array" aca="1" ref="G269" ca="1">SUM(INDIRECT("'"&amp;TOTALDemandSheets&amp;"'!"&amp;ADDRESS(ROW(),COLUMN())))</f>
        <v>0</v>
      </c>
      <c r="H269" s="8" cm="1">
        <f t="array" aca="1" ref="H269" ca="1">SUM(INDIRECT("'"&amp;TOTALDemandSheets&amp;"'!"&amp;ADDRESS(ROW(),COLUMN())))</f>
        <v>0</v>
      </c>
      <c r="I269" s="8" cm="1">
        <f t="array" aca="1" ref="I269" ca="1">SUM(INDIRECT("'"&amp;TOTALDemandSheets&amp;"'!"&amp;ADDRESS(ROW(),COLUMN())))</f>
        <v>0</v>
      </c>
      <c r="J269" s="8" cm="1">
        <f t="array" aca="1" ref="J269" ca="1">SUM(INDIRECT("'"&amp;TOTALDemandSheets&amp;"'!"&amp;ADDRESS(ROW(),COLUMN())))</f>
        <v>0</v>
      </c>
      <c r="K269" s="8" cm="1">
        <f t="array" aca="1" ref="K269" ca="1">SUM(INDIRECT("'"&amp;TOTALDemandSheets&amp;"'!"&amp;ADDRESS(ROW(),COLUMN())))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 cm="1">
        <f t="array" aca="1" ref="D270" ca="1">SUM(INDIRECT("'"&amp;TOTALDemandSheets&amp;"'!"&amp;ADDRESS(ROW(),COLUMN())))</f>
        <v>3979696.6290875832</v>
      </c>
      <c r="E270" s="8">
        <f t="shared" ca="1" si="4"/>
        <v>0</v>
      </c>
      <c r="F270" s="2"/>
      <c r="G270" s="8" cm="1">
        <f t="array" aca="1" ref="G270" ca="1">SUM(INDIRECT("'"&amp;TOTALDemandSheets&amp;"'!"&amp;ADDRESS(ROW(),COLUMN())))</f>
        <v>2100244.5618276475</v>
      </c>
      <c r="H270" s="8" cm="1">
        <f t="array" aca="1" ref="H270" ca="1">SUM(INDIRECT("'"&amp;TOTALDemandSheets&amp;"'!"&amp;ADDRESS(ROW(),COLUMN())))</f>
        <v>1390478.1288534452</v>
      </c>
      <c r="I270" s="8" cm="1">
        <f t="array" aca="1" ref="I270" ca="1">SUM(INDIRECT("'"&amp;TOTALDemandSheets&amp;"'!"&amp;ADDRESS(ROW(),COLUMN())))</f>
        <v>1752.7459253789486</v>
      </c>
      <c r="J270" s="8" cm="1">
        <f t="array" aca="1" ref="J270" ca="1">SUM(INDIRECT("'"&amp;TOTALDemandSheets&amp;"'!"&amp;ADDRESS(ROW(),COLUMN())))</f>
        <v>1698.9488456607094</v>
      </c>
      <c r="K270" s="8" cm="1">
        <f t="array" aca="1" ref="K270" ca="1">SUM(INDIRECT("'"&amp;TOTALDemandSheets&amp;"'!"&amp;ADDRESS(ROW(),COLUMN())))</f>
        <v>485522.24363544967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 cm="1">
        <f t="array" aca="1" ref="D271" ca="1">SUM(INDIRECT("'"&amp;TOTALDemandSheets&amp;"'!"&amp;ADDRESS(ROW(),COLUMN())))</f>
        <v>997416.63071974157</v>
      </c>
      <c r="E271" s="8">
        <f t="shared" ca="1" si="4"/>
        <v>0</v>
      </c>
      <c r="F271" s="2"/>
      <c r="G271" s="8" cm="1">
        <f t="array" aca="1" ref="G271" ca="1">SUM(INDIRECT("'"&amp;TOTALDemandSheets&amp;"'!"&amp;ADDRESS(ROW(),COLUMN())))</f>
        <v>526376.51805782667</v>
      </c>
      <c r="H271" s="8" cm="1">
        <f t="array" aca="1" ref="H271" ca="1">SUM(INDIRECT("'"&amp;TOTALDemandSheets&amp;"'!"&amp;ADDRESS(ROW(),COLUMN())))</f>
        <v>348490.38497903355</v>
      </c>
      <c r="I271" s="8" cm="1">
        <f t="array" aca="1" ref="I271" ca="1">SUM(INDIRECT("'"&amp;TOTALDemandSheets&amp;"'!"&amp;ADDRESS(ROW(),COLUMN())))</f>
        <v>439.28422147093079</v>
      </c>
      <c r="J271" s="8" cm="1">
        <f t="array" aca="1" ref="J271" ca="1">SUM(INDIRECT("'"&amp;TOTALDemandSheets&amp;"'!"&amp;ADDRESS(ROW(),COLUMN())))</f>
        <v>425.80125857296997</v>
      </c>
      <c r="K271" s="8" cm="1">
        <f t="array" aca="1" ref="K271" ca="1">SUM(INDIRECT("'"&amp;TOTALDemandSheets&amp;"'!"&amp;ADDRESS(ROW(),COLUMN())))</f>
        <v>121684.64220283716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 cm="1">
        <f t="array" aca="1" ref="D272" ca="1">SUM(INDIRECT("'"&amp;TOTALDemandSheets&amp;"'!"&amp;ADDRESS(ROW(),COLUMN())))</f>
        <v>0</v>
      </c>
      <c r="E272" s="8">
        <f t="shared" ca="1" si="4"/>
        <v>0</v>
      </c>
      <c r="F272" s="2"/>
      <c r="G272" s="8" cm="1">
        <f t="array" aca="1" ref="G272" ca="1">SUM(INDIRECT("'"&amp;TOTALDemandSheets&amp;"'!"&amp;ADDRESS(ROW(),COLUMN())))</f>
        <v>0</v>
      </c>
      <c r="H272" s="8" cm="1">
        <f t="array" aca="1" ref="H272" ca="1">SUM(INDIRECT("'"&amp;TOTALDemandSheets&amp;"'!"&amp;ADDRESS(ROW(),COLUMN())))</f>
        <v>0</v>
      </c>
      <c r="I272" s="8" cm="1">
        <f t="array" aca="1" ref="I272" ca="1">SUM(INDIRECT("'"&amp;TOTALDemandSheets&amp;"'!"&amp;ADDRESS(ROW(),COLUMN())))</f>
        <v>0</v>
      </c>
      <c r="J272" s="8" cm="1">
        <f t="array" aca="1" ref="J272" ca="1">SUM(INDIRECT("'"&amp;TOTALDemandSheets&amp;"'!"&amp;ADDRESS(ROW(),COLUMN())))</f>
        <v>0</v>
      </c>
      <c r="K272" s="8" cm="1">
        <f t="array" aca="1" ref="K272" ca="1">SUM(INDIRECT("'"&amp;TOTALDemandSheets&amp;"'!"&amp;ADDRESS(ROW(),COLUMN())))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 cm="1">
        <f t="array" aca="1" ref="D273" ca="1">SUM(INDIRECT("'"&amp;TOTALDemandSheets&amp;"'!"&amp;ADDRESS(ROW(),COLUMN())))</f>
        <v>46193.43800657642</v>
      </c>
      <c r="E273" s="8">
        <f t="shared" ca="1" si="4"/>
        <v>0</v>
      </c>
      <c r="F273" s="2"/>
      <c r="G273" s="8" cm="1">
        <f t="array" aca="1" ref="G273" ca="1">SUM(INDIRECT("'"&amp;TOTALDemandSheets&amp;"'!"&amp;ADDRESS(ROW(),COLUMN())))</f>
        <v>24378.118738080218</v>
      </c>
      <c r="H273" s="8" cm="1">
        <f t="array" aca="1" ref="H273" ca="1">SUM(INDIRECT("'"&amp;TOTALDemandSheets&amp;"'!"&amp;ADDRESS(ROW(),COLUMN())))</f>
        <v>16139.663705828274</v>
      </c>
      <c r="I273" s="8" cm="1">
        <f t="array" aca="1" ref="I273" ca="1">SUM(INDIRECT("'"&amp;TOTALDemandSheets&amp;"'!"&amp;ADDRESS(ROW(),COLUMN())))</f>
        <v>20.344606082156229</v>
      </c>
      <c r="J273" s="8" cm="1">
        <f t="array" aca="1" ref="J273" ca="1">SUM(INDIRECT("'"&amp;TOTALDemandSheets&amp;"'!"&amp;ADDRESS(ROW(),COLUMN())))</f>
        <v>19.720168518565085</v>
      </c>
      <c r="K273" s="8" cm="1">
        <f t="array" aca="1" ref="K273" ca="1">SUM(INDIRECT("'"&amp;TOTALDemandSheets&amp;"'!"&amp;ADDRESS(ROW(),COLUMN())))</f>
        <v>5635.5907880671912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 cm="1">
        <f t="array" aca="1" ref="D274" ca="1">SUM(INDIRECT("'"&amp;TOTALDemandSheets&amp;"'!"&amp;ADDRESS(ROW(),COLUMN())))</f>
        <v>68782598.47499764</v>
      </c>
      <c r="E274" s="8">
        <f t="shared" ca="1" si="4"/>
        <v>0</v>
      </c>
      <c r="G274" s="78" cm="1">
        <f t="array" aca="1" ref="G274" ca="1">SUM(INDIRECT("'"&amp;TOTALDemandSheets&amp;"'!"&amp;ADDRESS(ROW(),COLUMN())))</f>
        <v>35969192.682890311</v>
      </c>
      <c r="H274" s="78" cm="1">
        <f t="array" aca="1" ref="H274" ca="1">SUM(INDIRECT("'"&amp;TOTALDemandSheets&amp;"'!"&amp;ADDRESS(ROW(),COLUMN())))</f>
        <v>23871712.137479521</v>
      </c>
      <c r="I274" s="78" cm="1">
        <f t="array" aca="1" ref="I274" ca="1">SUM(INDIRECT("'"&amp;TOTALDemandSheets&amp;"'!"&amp;ADDRESS(ROW(),COLUMN())))</f>
        <v>30302.533820116321</v>
      </c>
      <c r="J274" s="78" cm="1">
        <f t="array" aca="1" ref="J274" ca="1">SUM(INDIRECT("'"&amp;TOTALDemandSheets&amp;"'!"&amp;ADDRESS(ROW(),COLUMN())))</f>
        <v>21490.937224993402</v>
      </c>
      <c r="K274" s="78" cm="1">
        <f t="array" aca="1" ref="K274" ca="1">SUM(INDIRECT("'"&amp;TOTALDemandSheets&amp;"'!"&amp;ADDRESS(ROW(),COLUMN())))</f>
        <v>8889900.1835826766</v>
      </c>
    </row>
    <row r="275" spans="1:11" ht="14.65" thickTop="1">
      <c r="D275" s="8" cm="1">
        <f t="array" aca="1" ref="D275" ca="1">SUM(INDIRECT("'"&amp;TOTALDemandSheets&amp;"'!"&amp;ADDRESS(ROW(),COLUMN())))</f>
        <v>0</v>
      </c>
      <c r="E275" s="8">
        <f t="shared" ca="1" si="4"/>
        <v>0</v>
      </c>
      <c r="G275" s="8" cm="1">
        <f t="array" aca="1" ref="G275" ca="1">SUM(INDIRECT("'"&amp;TOTALDemandSheets&amp;"'!"&amp;ADDRESS(ROW(),COLUMN())))</f>
        <v>0</v>
      </c>
      <c r="H275" s="8" cm="1">
        <f t="array" aca="1" ref="H275" ca="1">SUM(INDIRECT("'"&amp;TOTALDemandSheets&amp;"'!"&amp;ADDRESS(ROW(),COLUMN())))</f>
        <v>0</v>
      </c>
      <c r="I275" s="8" cm="1">
        <f t="array" aca="1" ref="I275" ca="1">SUM(INDIRECT("'"&amp;TOTALDemandSheets&amp;"'!"&amp;ADDRESS(ROW(),COLUMN())))</f>
        <v>0</v>
      </c>
      <c r="J275" s="8" cm="1">
        <f t="array" aca="1" ref="J275" ca="1">SUM(INDIRECT("'"&amp;TOTALDemandSheets&amp;"'!"&amp;ADDRESS(ROW(),COLUMN())))</f>
        <v>0</v>
      </c>
      <c r="K275" s="8" cm="1">
        <f t="array" aca="1" ref="K275" ca="1">SUM(INDIRECT("'"&amp;TOTALDemandSheets&amp;"'!"&amp;ADDRESS(ROW(),COLUMN())))</f>
        <v>0</v>
      </c>
    </row>
    <row r="276" spans="1:11">
      <c r="B276" s="6"/>
      <c r="E276" t="s">
        <v>344</v>
      </c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5" max="12" man="1"/>
    <brk id="107" max="12" man="1"/>
    <brk id="118" max="12" man="1"/>
    <brk id="156" max="12" man="1"/>
    <brk id="197" max="12" man="1"/>
    <brk id="26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37.6640625" customWidth="1"/>
    <col min="3" max="3" width="9.86328125" style="22" customWidth="1"/>
    <col min="4" max="4" width="16.46484375" customWidth="1"/>
    <col min="5" max="5" width="6.6640625" customWidth="1"/>
    <col min="6" max="6" width="13.53125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">
        <v>356</v>
      </c>
      <c r="I4" s="71"/>
    </row>
    <row r="5" spans="1:11">
      <c r="B5" s="22"/>
    </row>
    <row r="6" spans="1:11" ht="33">
      <c r="A6" s="14" t="s">
        <v>1</v>
      </c>
      <c r="B6" s="16" t="s">
        <v>353</v>
      </c>
      <c r="C6" s="14" t="s">
        <v>354</v>
      </c>
      <c r="D6" s="14" t="s">
        <v>355</v>
      </c>
      <c r="E6" s="82" t="s">
        <v>343</v>
      </c>
      <c r="F6" s="14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 cm="1">
        <f t="array" aca="1" ref="D11" ca="1">SUM(INDIRECT("'"&amp;TOTALECSheets&amp;"'!"&amp;ADDRESS(ROW(),COLUMN())))</f>
        <v>0</v>
      </c>
      <c r="E11" s="8">
        <f t="shared" ref="E11:E42" ca="1" si="0">IFERROR(IF(D11="",0,IF(D11=0,0,IF(ABS(D11-SUM($G11:$K11))&lt;Check_Limit,0,1))),1)</f>
        <v>0</v>
      </c>
      <c r="F11" s="2"/>
      <c r="G11" s="8" cm="1">
        <f t="array" aca="1" ref="G11" ca="1">SUM(INDIRECT("'"&amp;TOTALECSheets&amp;"'!"&amp;ADDRESS(ROW(),COLUMN())))</f>
        <v>0</v>
      </c>
      <c r="H11" s="8" cm="1">
        <f t="array" aca="1" ref="H11" ca="1">SUM(INDIRECT("'"&amp;TOTALECSheets&amp;"'!"&amp;ADDRESS(ROW(),COLUMN())))</f>
        <v>0</v>
      </c>
      <c r="I11" s="8" cm="1">
        <f t="array" aca="1" ref="I11" ca="1">SUM(INDIRECT("'"&amp;TOTALECSheets&amp;"'!"&amp;ADDRESS(ROW(),COLUMN())))</f>
        <v>0</v>
      </c>
      <c r="J11" s="8" cm="1">
        <f t="array" aca="1" ref="J11" ca="1">SUM(INDIRECT("'"&amp;TOTALECSheets&amp;"'!"&amp;ADDRESS(ROW(),COLUMN())))</f>
        <v>0</v>
      </c>
      <c r="K11" s="8" cm="1">
        <f t="array" aca="1" ref="K11" ca="1">SUM(INDIRECT("'"&amp;TOTALECSheets&amp;"'!"&amp;ADDRESS(ROW(),COLUMN())))</f>
        <v>0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 cm="1">
        <f t="array" aca="1" ref="D12" ca="1">SUM(INDIRECT("'"&amp;TOTALECSheets&amp;"'!"&amp;ADDRESS(ROW(),COLUMN())))</f>
        <v>0</v>
      </c>
      <c r="E12" s="8">
        <f t="shared" ca="1" si="0"/>
        <v>0</v>
      </c>
      <c r="F12" s="2"/>
      <c r="G12" s="8" cm="1">
        <f t="array" aca="1" ref="G12" ca="1">SUM(INDIRECT("'"&amp;TOTALECSheets&amp;"'!"&amp;ADDRESS(ROW(),COLUMN())))</f>
        <v>0</v>
      </c>
      <c r="H12" s="8" cm="1">
        <f t="array" aca="1" ref="H12" ca="1">SUM(INDIRECT("'"&amp;TOTALECSheets&amp;"'!"&amp;ADDRESS(ROW(),COLUMN())))</f>
        <v>0</v>
      </c>
      <c r="I12" s="8" cm="1">
        <f t="array" aca="1" ref="I12" ca="1">SUM(INDIRECT("'"&amp;TOTALECSheets&amp;"'!"&amp;ADDRESS(ROW(),COLUMN())))</f>
        <v>0</v>
      </c>
      <c r="J12" s="8" cm="1">
        <f t="array" aca="1" ref="J12" ca="1">SUM(INDIRECT("'"&amp;TOTALECSheets&amp;"'!"&amp;ADDRESS(ROW(),COLUMN())))</f>
        <v>0</v>
      </c>
      <c r="K12" s="8" cm="1">
        <f t="array" aca="1" ref="K12" ca="1">SUM(INDIRECT("'"&amp;TOTALECSheets&amp;"'!"&amp;ADDRESS(ROW(),COLUMN())))</f>
        <v>0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 cm="1">
        <f t="array" aca="1" ref="D13" ca="1">SUM(INDIRECT("'"&amp;TOTALECSheets&amp;"'!"&amp;ADDRESS(ROW(),COLUMN())))</f>
        <v>0</v>
      </c>
      <c r="E13" s="8">
        <f t="shared" ca="1" si="0"/>
        <v>0</v>
      </c>
      <c r="F13" s="2"/>
      <c r="G13" s="8" cm="1">
        <f t="array" aca="1" ref="G13" ca="1">SUM(INDIRECT("'"&amp;TOTALECSheets&amp;"'!"&amp;ADDRESS(ROW(),COLUMN())))</f>
        <v>0</v>
      </c>
      <c r="H13" s="8" cm="1">
        <f t="array" aca="1" ref="H13" ca="1">SUM(INDIRECT("'"&amp;TOTALECSheets&amp;"'!"&amp;ADDRESS(ROW(),COLUMN())))</f>
        <v>0</v>
      </c>
      <c r="I13" s="8" cm="1">
        <f t="array" aca="1" ref="I13" ca="1">SUM(INDIRECT("'"&amp;TOTALECSheets&amp;"'!"&amp;ADDRESS(ROW(),COLUMN())))</f>
        <v>0</v>
      </c>
      <c r="J13" s="8" cm="1">
        <f t="array" aca="1" ref="J13" ca="1">SUM(INDIRECT("'"&amp;TOTALECSheets&amp;"'!"&amp;ADDRESS(ROW(),COLUMN())))</f>
        <v>0</v>
      </c>
      <c r="K13" s="8" cm="1">
        <f t="array" aca="1" ref="K13" ca="1">SUM(INDIRECT("'"&amp;TOTALECSheets&amp;"'!"&amp;ADDRESS(ROW(),COLUMN())))</f>
        <v>0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 cm="1">
        <f t="array" aca="1" ref="D14" ca="1">SUM(INDIRECT("'"&amp;TOTALECSheets&amp;"'!"&amp;ADDRESS(ROW(),COLUMN())))</f>
        <v>0</v>
      </c>
      <c r="E14" s="8">
        <f t="shared" ca="1" si="0"/>
        <v>0</v>
      </c>
      <c r="F14" s="2"/>
      <c r="G14" s="8" cm="1">
        <f t="array" aca="1" ref="G14" ca="1">SUM(INDIRECT("'"&amp;TOTALECSheets&amp;"'!"&amp;ADDRESS(ROW(),COLUMN())))</f>
        <v>0</v>
      </c>
      <c r="H14" s="8" cm="1">
        <f t="array" aca="1" ref="H14" ca="1">SUM(INDIRECT("'"&amp;TOTALECSheets&amp;"'!"&amp;ADDRESS(ROW(),COLUMN())))</f>
        <v>0</v>
      </c>
      <c r="I14" s="8" cm="1">
        <f t="array" aca="1" ref="I14" ca="1">SUM(INDIRECT("'"&amp;TOTALECSheets&amp;"'!"&amp;ADDRESS(ROW(),COLUMN())))</f>
        <v>0</v>
      </c>
      <c r="J14" s="8" cm="1">
        <f t="array" aca="1" ref="J14" ca="1">SUM(INDIRECT("'"&amp;TOTALECSheets&amp;"'!"&amp;ADDRESS(ROW(),COLUMN())))</f>
        <v>0</v>
      </c>
      <c r="K14" s="8" cm="1">
        <f t="array" aca="1" ref="K14" ca="1">SUM(INDIRECT("'"&amp;TOTALECSheets&amp;"'!"&amp;ADDRESS(ROW(),COLUMN())))</f>
        <v>0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 cm="1">
        <f t="array" aca="1" ref="D15" ca="1">SUM(INDIRECT("'"&amp;TOTALECSheets&amp;"'!"&amp;ADDRESS(ROW(),COLUMN())))</f>
        <v>0</v>
      </c>
      <c r="E15" s="8">
        <f t="shared" ca="1" si="0"/>
        <v>0</v>
      </c>
      <c r="G15" s="77" cm="1">
        <f t="array" aca="1" ref="G15" ca="1">SUM(INDIRECT("'"&amp;TOTALECSheets&amp;"'!"&amp;ADDRESS(ROW(),COLUMN())))</f>
        <v>0</v>
      </c>
      <c r="H15" s="77" cm="1">
        <f t="array" aca="1" ref="H15" ca="1">SUM(INDIRECT("'"&amp;TOTALECSheets&amp;"'!"&amp;ADDRESS(ROW(),COLUMN())))</f>
        <v>0</v>
      </c>
      <c r="I15" s="77" cm="1">
        <f t="array" aca="1" ref="I15" ca="1">SUM(INDIRECT("'"&amp;TOTALECSheets&amp;"'!"&amp;ADDRESS(ROW(),COLUMN())))</f>
        <v>0</v>
      </c>
      <c r="J15" s="77" cm="1">
        <f t="array" aca="1" ref="J15" ca="1">SUM(INDIRECT("'"&amp;TOTALECSheets&amp;"'!"&amp;ADDRESS(ROW(),COLUMN())))</f>
        <v>0</v>
      </c>
      <c r="K15" s="77" cm="1">
        <f t="array" aca="1" ref="K15" ca="1">SUM(INDIRECT("'"&amp;TOTALECSheets&amp;"'!"&amp;ADDRESS(ROW(),COLUMN())))</f>
        <v>0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D16" s="8"/>
      <c r="E16" s="8">
        <f t="shared" si="0"/>
        <v>0</v>
      </c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>
        <f t="shared" si="0"/>
        <v>0</v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 cm="1">
        <f t="array" aca="1" ref="D18" ca="1">SUM(INDIRECT("'"&amp;TOTALECSheets&amp;"'!"&amp;ADDRESS(ROW(),COLUMN())))</f>
        <v>0</v>
      </c>
      <c r="E18" s="8">
        <f t="shared" ca="1" si="0"/>
        <v>0</v>
      </c>
      <c r="F18" s="2"/>
      <c r="G18" s="8" cm="1">
        <f t="array" aca="1" ref="G18" ca="1">SUM(INDIRECT("'"&amp;TOTALECSheets&amp;"'!"&amp;ADDRESS(ROW(),COLUMN())))</f>
        <v>0</v>
      </c>
      <c r="H18" s="8" cm="1">
        <f t="array" aca="1" ref="H18" ca="1">SUM(INDIRECT("'"&amp;TOTALECSheets&amp;"'!"&amp;ADDRESS(ROW(),COLUMN())))</f>
        <v>0</v>
      </c>
      <c r="I18" s="8" cm="1">
        <f t="array" aca="1" ref="I18" ca="1">SUM(INDIRECT("'"&amp;TOTALECSheets&amp;"'!"&amp;ADDRESS(ROW(),COLUMN())))</f>
        <v>0</v>
      </c>
      <c r="J18" s="8" cm="1">
        <f t="array" aca="1" ref="J18" ca="1">SUM(INDIRECT("'"&amp;TOTALECSheets&amp;"'!"&amp;ADDRESS(ROW(),COLUMN())))</f>
        <v>0</v>
      </c>
      <c r="K18" s="8" cm="1">
        <f t="array" aca="1" ref="K18" ca="1">SUM(INDIRECT("'"&amp;TOTALECSheets&amp;"'!"&amp;ADDRESS(ROW(),COLUMN())))</f>
        <v>0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 cm="1">
        <f t="array" aca="1" ref="D19" ca="1">SUM(INDIRECT("'"&amp;TOTALECSheets&amp;"'!"&amp;ADDRESS(ROW(),COLUMN())))</f>
        <v>0</v>
      </c>
      <c r="E19" s="8">
        <f t="shared" ca="1" si="0"/>
        <v>0</v>
      </c>
      <c r="F19" s="2"/>
      <c r="G19" s="8" cm="1">
        <f t="array" aca="1" ref="G19" ca="1">SUM(INDIRECT("'"&amp;TOTALECSheets&amp;"'!"&amp;ADDRESS(ROW(),COLUMN())))</f>
        <v>0</v>
      </c>
      <c r="H19" s="8" cm="1">
        <f t="array" aca="1" ref="H19" ca="1">SUM(INDIRECT("'"&amp;TOTALECSheets&amp;"'!"&amp;ADDRESS(ROW(),COLUMN())))</f>
        <v>0</v>
      </c>
      <c r="I19" s="8" cm="1">
        <f t="array" aca="1" ref="I19" ca="1">SUM(INDIRECT("'"&amp;TOTALECSheets&amp;"'!"&amp;ADDRESS(ROW(),COLUMN())))</f>
        <v>0</v>
      </c>
      <c r="J19" s="8" cm="1">
        <f t="array" aca="1" ref="J19" ca="1">SUM(INDIRECT("'"&amp;TOTALECSheets&amp;"'!"&amp;ADDRESS(ROW(),COLUMN())))</f>
        <v>0</v>
      </c>
      <c r="K19" s="8" cm="1">
        <f t="array" aca="1" ref="K19" ca="1">SUM(INDIRECT("'"&amp;TOTALECSheets&amp;"'!"&amp;ADDRESS(ROW(),COLUMN())))</f>
        <v>0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 cm="1">
        <f t="array" aca="1" ref="D20" ca="1">SUM(INDIRECT("'"&amp;TOTALECSheets&amp;"'!"&amp;ADDRESS(ROW(),COLUMN())))</f>
        <v>0</v>
      </c>
      <c r="E20" s="8">
        <f t="shared" ca="1" si="0"/>
        <v>0</v>
      </c>
      <c r="F20" s="2"/>
      <c r="G20" s="8" cm="1">
        <f t="array" aca="1" ref="G20" ca="1">SUM(INDIRECT("'"&amp;TOTALECSheets&amp;"'!"&amp;ADDRESS(ROW(),COLUMN())))</f>
        <v>0</v>
      </c>
      <c r="H20" s="8" cm="1">
        <f t="array" aca="1" ref="H20" ca="1">SUM(INDIRECT("'"&amp;TOTALECSheets&amp;"'!"&amp;ADDRESS(ROW(),COLUMN())))</f>
        <v>0</v>
      </c>
      <c r="I20" s="8" cm="1">
        <f t="array" aca="1" ref="I20" ca="1">SUM(INDIRECT("'"&amp;TOTALECSheets&amp;"'!"&amp;ADDRESS(ROW(),COLUMN())))</f>
        <v>0</v>
      </c>
      <c r="J20" s="8" cm="1">
        <f t="array" aca="1" ref="J20" ca="1">SUM(INDIRECT("'"&amp;TOTALECSheets&amp;"'!"&amp;ADDRESS(ROW(),COLUMN())))</f>
        <v>0</v>
      </c>
      <c r="K20" s="8" cm="1">
        <f t="array" aca="1" ref="K20" ca="1">SUM(INDIRECT("'"&amp;TOTALECSheets&amp;"'!"&amp;ADDRESS(ROW(),COLUMN())))</f>
        <v>0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 cm="1">
        <f t="array" aca="1" ref="D21" ca="1">SUM(INDIRECT("'"&amp;TOTALECSheets&amp;"'!"&amp;ADDRESS(ROW(),COLUMN())))</f>
        <v>0</v>
      </c>
      <c r="E21" s="8">
        <f t="shared" ca="1" si="0"/>
        <v>0</v>
      </c>
      <c r="F21" s="2"/>
      <c r="G21" s="8" cm="1">
        <f t="array" aca="1" ref="G21" ca="1">SUM(INDIRECT("'"&amp;TOTALECSheets&amp;"'!"&amp;ADDRESS(ROW(),COLUMN())))</f>
        <v>0</v>
      </c>
      <c r="H21" s="8" cm="1">
        <f t="array" aca="1" ref="H21" ca="1">SUM(INDIRECT("'"&amp;TOTALECSheets&amp;"'!"&amp;ADDRESS(ROW(),COLUMN())))</f>
        <v>0</v>
      </c>
      <c r="I21" s="8" cm="1">
        <f t="array" aca="1" ref="I21" ca="1">SUM(INDIRECT("'"&amp;TOTALECSheets&amp;"'!"&amp;ADDRESS(ROW(),COLUMN())))</f>
        <v>0</v>
      </c>
      <c r="J21" s="8" cm="1">
        <f t="array" aca="1" ref="J21" ca="1">SUM(INDIRECT("'"&amp;TOTALECSheets&amp;"'!"&amp;ADDRESS(ROW(),COLUMN())))</f>
        <v>0</v>
      </c>
      <c r="K21" s="8" cm="1">
        <f t="array" aca="1" ref="K21" ca="1">SUM(INDIRECT("'"&amp;TOTALECSheets&amp;"'!"&amp;ADDRESS(ROW(),COLUMN())))</f>
        <v>0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 cm="1">
        <f t="array" aca="1" ref="D22" ca="1">SUM(INDIRECT("'"&amp;TOTALECSheets&amp;"'!"&amp;ADDRESS(ROW(),COLUMN())))</f>
        <v>0</v>
      </c>
      <c r="E22" s="8">
        <f t="shared" ca="1" si="0"/>
        <v>0</v>
      </c>
      <c r="F22" s="2"/>
      <c r="G22" s="8" cm="1">
        <f t="array" aca="1" ref="G22" ca="1">SUM(INDIRECT("'"&amp;TOTALECSheets&amp;"'!"&amp;ADDRESS(ROW(),COLUMN())))</f>
        <v>0</v>
      </c>
      <c r="H22" s="8" cm="1">
        <f t="array" aca="1" ref="H22" ca="1">SUM(INDIRECT("'"&amp;TOTALECSheets&amp;"'!"&amp;ADDRESS(ROW(),COLUMN())))</f>
        <v>0</v>
      </c>
      <c r="I22" s="8" cm="1">
        <f t="array" aca="1" ref="I22" ca="1">SUM(INDIRECT("'"&amp;TOTALECSheets&amp;"'!"&amp;ADDRESS(ROW(),COLUMN())))</f>
        <v>0</v>
      </c>
      <c r="J22" s="8" cm="1">
        <f t="array" aca="1" ref="J22" ca="1">SUM(INDIRECT("'"&amp;TOTALECSheets&amp;"'!"&amp;ADDRESS(ROW(),COLUMN())))</f>
        <v>0</v>
      </c>
      <c r="K22" s="8" cm="1">
        <f t="array" aca="1" ref="K22" ca="1">SUM(INDIRECT("'"&amp;TOTALECSheets&amp;"'!"&amp;ADDRESS(ROW(),COLUMN())))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 cm="1">
        <f t="array" aca="1" ref="D23" ca="1">SUM(INDIRECT("'"&amp;TOTALECSheets&amp;"'!"&amp;ADDRESS(ROW(),COLUMN())))</f>
        <v>0</v>
      </c>
      <c r="E23" s="8">
        <f t="shared" ca="1" si="0"/>
        <v>0</v>
      </c>
      <c r="F23" s="2"/>
      <c r="G23" s="8" cm="1">
        <f t="array" aca="1" ref="G23" ca="1">SUM(INDIRECT("'"&amp;TOTALECSheets&amp;"'!"&amp;ADDRESS(ROW(),COLUMN())))</f>
        <v>0</v>
      </c>
      <c r="H23" s="8" cm="1">
        <f t="array" aca="1" ref="H23" ca="1">SUM(INDIRECT("'"&amp;TOTALECSheets&amp;"'!"&amp;ADDRESS(ROW(),COLUMN())))</f>
        <v>0</v>
      </c>
      <c r="I23" s="8" cm="1">
        <f t="array" aca="1" ref="I23" ca="1">SUM(INDIRECT("'"&amp;TOTALECSheets&amp;"'!"&amp;ADDRESS(ROW(),COLUMN())))</f>
        <v>0</v>
      </c>
      <c r="J23" s="8" cm="1">
        <f t="array" aca="1" ref="J23" ca="1">SUM(INDIRECT("'"&amp;TOTALECSheets&amp;"'!"&amp;ADDRESS(ROW(),COLUMN())))</f>
        <v>0</v>
      </c>
      <c r="K23" s="8" cm="1">
        <f t="array" aca="1" ref="K23" ca="1">SUM(INDIRECT("'"&amp;TOTALECSheets&amp;"'!"&amp;ADDRESS(ROW(),COLUMN())))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 cm="1">
        <f t="array" aca="1" ref="D24" ca="1">SUM(INDIRECT("'"&amp;TOTALECSheets&amp;"'!"&amp;ADDRESS(ROW(),COLUMN())))</f>
        <v>0</v>
      </c>
      <c r="E24" s="8">
        <f t="shared" ca="1" si="0"/>
        <v>0</v>
      </c>
      <c r="F24" s="2"/>
      <c r="G24" s="8" cm="1">
        <f t="array" aca="1" ref="G24" ca="1">SUM(INDIRECT("'"&amp;TOTALECSheets&amp;"'!"&amp;ADDRESS(ROW(),COLUMN())))</f>
        <v>0</v>
      </c>
      <c r="H24" s="8" cm="1">
        <f t="array" aca="1" ref="H24" ca="1">SUM(INDIRECT("'"&amp;TOTALECSheets&amp;"'!"&amp;ADDRESS(ROW(),COLUMN())))</f>
        <v>0</v>
      </c>
      <c r="I24" s="8" cm="1">
        <f t="array" aca="1" ref="I24" ca="1">SUM(INDIRECT("'"&amp;TOTALECSheets&amp;"'!"&amp;ADDRESS(ROW(),COLUMN())))</f>
        <v>0</v>
      </c>
      <c r="J24" s="8" cm="1">
        <f t="array" aca="1" ref="J24" ca="1">SUM(INDIRECT("'"&amp;TOTALECSheets&amp;"'!"&amp;ADDRESS(ROW(),COLUMN())))</f>
        <v>0</v>
      </c>
      <c r="K24" s="8" cm="1">
        <f t="array" aca="1" ref="K24" ca="1">SUM(INDIRECT("'"&amp;TOTALECSheets&amp;"'!"&amp;ADDRESS(ROW(),COLUMN())))</f>
        <v>0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 cm="1">
        <f t="array" aca="1" ref="D25" ca="1">SUM(INDIRECT("'"&amp;TOTALECSheets&amp;"'!"&amp;ADDRESS(ROW(),COLUMN())))</f>
        <v>0</v>
      </c>
      <c r="E25" s="8">
        <f t="shared" ca="1" si="0"/>
        <v>0</v>
      </c>
      <c r="F25" s="2"/>
      <c r="G25" s="8" cm="1">
        <f t="array" aca="1" ref="G25" ca="1">SUM(INDIRECT("'"&amp;TOTALECSheets&amp;"'!"&amp;ADDRESS(ROW(),COLUMN())))</f>
        <v>0</v>
      </c>
      <c r="H25" s="8" cm="1">
        <f t="array" aca="1" ref="H25" ca="1">SUM(INDIRECT("'"&amp;TOTALECSheets&amp;"'!"&amp;ADDRESS(ROW(),COLUMN())))</f>
        <v>0</v>
      </c>
      <c r="I25" s="8" cm="1">
        <f t="array" aca="1" ref="I25" ca="1">SUM(INDIRECT("'"&amp;TOTALECSheets&amp;"'!"&amp;ADDRESS(ROW(),COLUMN())))</f>
        <v>0</v>
      </c>
      <c r="J25" s="8" cm="1">
        <f t="array" aca="1" ref="J25" ca="1">SUM(INDIRECT("'"&amp;TOTALECSheets&amp;"'!"&amp;ADDRESS(ROW(),COLUMN())))</f>
        <v>0</v>
      </c>
      <c r="K25" s="8" cm="1">
        <f t="array" aca="1" ref="K25" ca="1">SUM(INDIRECT("'"&amp;TOTALECSheets&amp;"'!"&amp;ADDRESS(ROW(),COLUMN())))</f>
        <v>0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 cm="1">
        <f t="array" aca="1" ref="D26" ca="1">SUM(INDIRECT("'"&amp;TOTALECSheets&amp;"'!"&amp;ADDRESS(ROW(),COLUMN())))</f>
        <v>0</v>
      </c>
      <c r="E26" s="8">
        <f t="shared" ca="1" si="0"/>
        <v>0</v>
      </c>
      <c r="F26" s="2"/>
      <c r="G26" s="8" cm="1">
        <f t="array" aca="1" ref="G26" ca="1">SUM(INDIRECT("'"&amp;TOTALECSheets&amp;"'!"&amp;ADDRESS(ROW(),COLUMN())))</f>
        <v>0</v>
      </c>
      <c r="H26" s="8" cm="1">
        <f t="array" aca="1" ref="H26" ca="1">SUM(INDIRECT("'"&amp;TOTALECSheets&amp;"'!"&amp;ADDRESS(ROW(),COLUMN())))</f>
        <v>0</v>
      </c>
      <c r="I26" s="8" cm="1">
        <f t="array" aca="1" ref="I26" ca="1">SUM(INDIRECT("'"&amp;TOTALECSheets&amp;"'!"&amp;ADDRESS(ROW(),COLUMN())))</f>
        <v>0</v>
      </c>
      <c r="J26" s="8" cm="1">
        <f t="array" aca="1" ref="J26" ca="1">SUM(INDIRECT("'"&amp;TOTALECSheets&amp;"'!"&amp;ADDRESS(ROW(),COLUMN())))</f>
        <v>0</v>
      </c>
      <c r="K26" s="8" cm="1">
        <f t="array" aca="1" ref="K26" ca="1">SUM(INDIRECT("'"&amp;TOTALECSheets&amp;"'!"&amp;ADDRESS(ROW(),COLUMN())))</f>
        <v>0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 cm="1">
        <f t="array" aca="1" ref="D27" ca="1">SUM(INDIRECT("'"&amp;TOTALECSheets&amp;"'!"&amp;ADDRESS(ROW(),COLUMN())))</f>
        <v>0</v>
      </c>
      <c r="E27" s="8">
        <f t="shared" ca="1" si="0"/>
        <v>0</v>
      </c>
      <c r="F27" s="2"/>
      <c r="G27" s="8" cm="1">
        <f t="array" aca="1" ref="G27" ca="1">SUM(INDIRECT("'"&amp;TOTALECSheets&amp;"'!"&amp;ADDRESS(ROW(),COLUMN())))</f>
        <v>0</v>
      </c>
      <c r="H27" s="8" cm="1">
        <f t="array" aca="1" ref="H27" ca="1">SUM(INDIRECT("'"&amp;TOTALECSheets&amp;"'!"&amp;ADDRESS(ROW(),COLUMN())))</f>
        <v>0</v>
      </c>
      <c r="I27" s="8" cm="1">
        <f t="array" aca="1" ref="I27" ca="1">SUM(INDIRECT("'"&amp;TOTALECSheets&amp;"'!"&amp;ADDRESS(ROW(),COLUMN())))</f>
        <v>0</v>
      </c>
      <c r="J27" s="8" cm="1">
        <f t="array" aca="1" ref="J27" ca="1">SUM(INDIRECT("'"&amp;TOTALECSheets&amp;"'!"&amp;ADDRESS(ROW(),COLUMN())))</f>
        <v>0</v>
      </c>
      <c r="K27" s="8" cm="1">
        <f t="array" aca="1" ref="K27" ca="1">SUM(INDIRECT("'"&amp;TOTALECSheets&amp;"'!"&amp;ADDRESS(ROW(),COLUMN())))</f>
        <v>0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 cm="1">
        <f t="array" aca="1" ref="D28" ca="1">SUM(INDIRECT("'"&amp;TOTALECSheets&amp;"'!"&amp;ADDRESS(ROW(),COLUMN())))</f>
        <v>0</v>
      </c>
      <c r="E28" s="8">
        <f t="shared" ca="1" si="0"/>
        <v>0</v>
      </c>
      <c r="F28" s="2"/>
      <c r="G28" s="8" cm="1">
        <f t="array" aca="1" ref="G28" ca="1">SUM(INDIRECT("'"&amp;TOTALECSheets&amp;"'!"&amp;ADDRESS(ROW(),COLUMN())))</f>
        <v>0</v>
      </c>
      <c r="H28" s="8" cm="1">
        <f t="array" aca="1" ref="H28" ca="1">SUM(INDIRECT("'"&amp;TOTALECSheets&amp;"'!"&amp;ADDRESS(ROW(),COLUMN())))</f>
        <v>0</v>
      </c>
      <c r="I28" s="8" cm="1">
        <f t="array" aca="1" ref="I28" ca="1">SUM(INDIRECT("'"&amp;TOTALECSheets&amp;"'!"&amp;ADDRESS(ROW(),COLUMN())))</f>
        <v>0</v>
      </c>
      <c r="J28" s="8" cm="1">
        <f t="array" aca="1" ref="J28" ca="1">SUM(INDIRECT("'"&amp;TOTALECSheets&amp;"'!"&amp;ADDRESS(ROW(),COLUMN())))</f>
        <v>0</v>
      </c>
      <c r="K28" s="8" cm="1">
        <f t="array" aca="1" ref="K28" ca="1">SUM(INDIRECT("'"&amp;TOTALECSheets&amp;"'!"&amp;ADDRESS(ROW(),COLUMN())))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 cm="1">
        <f t="array" aca="1" ref="D29" ca="1">SUM(INDIRECT("'"&amp;TOTALECSheets&amp;"'!"&amp;ADDRESS(ROW(),COLUMN())))</f>
        <v>0</v>
      </c>
      <c r="E29" s="8">
        <f t="shared" ca="1" si="0"/>
        <v>0</v>
      </c>
      <c r="F29" s="2"/>
      <c r="G29" s="8" cm="1">
        <f t="array" aca="1" ref="G29" ca="1">SUM(INDIRECT("'"&amp;TOTALECSheets&amp;"'!"&amp;ADDRESS(ROW(),COLUMN())))</f>
        <v>0</v>
      </c>
      <c r="H29" s="8" cm="1">
        <f t="array" aca="1" ref="H29" ca="1">SUM(INDIRECT("'"&amp;TOTALECSheets&amp;"'!"&amp;ADDRESS(ROW(),COLUMN())))</f>
        <v>0</v>
      </c>
      <c r="I29" s="8" cm="1">
        <f t="array" aca="1" ref="I29" ca="1">SUM(INDIRECT("'"&amp;TOTALECSheets&amp;"'!"&amp;ADDRESS(ROW(),COLUMN())))</f>
        <v>0</v>
      </c>
      <c r="J29" s="8" cm="1">
        <f t="array" aca="1" ref="J29" ca="1">SUM(INDIRECT("'"&amp;TOTALECSheets&amp;"'!"&amp;ADDRESS(ROW(),COLUMN())))</f>
        <v>0</v>
      </c>
      <c r="K29" s="8" cm="1">
        <f t="array" aca="1" ref="K29" ca="1">SUM(INDIRECT("'"&amp;TOTALECSheets&amp;"'!"&amp;ADDRESS(ROW(),COLUMN())))</f>
        <v>0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 cm="1">
        <f t="array" aca="1" ref="D30" ca="1">SUM(INDIRECT("'"&amp;TOTALECSheets&amp;"'!"&amp;ADDRESS(ROW(),COLUMN())))</f>
        <v>0</v>
      </c>
      <c r="E30" s="8">
        <f t="shared" ca="1" si="0"/>
        <v>0</v>
      </c>
      <c r="F30" s="2"/>
      <c r="G30" s="8" cm="1">
        <f t="array" aca="1" ref="G30" ca="1">SUM(INDIRECT("'"&amp;TOTALECSheets&amp;"'!"&amp;ADDRESS(ROW(),COLUMN())))</f>
        <v>0</v>
      </c>
      <c r="H30" s="8" cm="1">
        <f t="array" aca="1" ref="H30" ca="1">SUM(INDIRECT("'"&amp;TOTALECSheets&amp;"'!"&amp;ADDRESS(ROW(),COLUMN())))</f>
        <v>0</v>
      </c>
      <c r="I30" s="8" cm="1">
        <f t="array" aca="1" ref="I30" ca="1">SUM(INDIRECT("'"&amp;TOTALECSheets&amp;"'!"&amp;ADDRESS(ROW(),COLUMN())))</f>
        <v>0</v>
      </c>
      <c r="J30" s="8" cm="1">
        <f t="array" aca="1" ref="J30" ca="1">SUM(INDIRECT("'"&amp;TOTALECSheets&amp;"'!"&amp;ADDRESS(ROW(),COLUMN())))</f>
        <v>0</v>
      </c>
      <c r="K30" s="8" cm="1">
        <f t="array" aca="1" ref="K30" ca="1">SUM(INDIRECT("'"&amp;TOTALECSheets&amp;"'!"&amp;ADDRESS(ROW(),COLUMN())))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 cm="1">
        <f t="array" aca="1" ref="D31" ca="1">SUM(INDIRECT("'"&amp;TOTALECSheets&amp;"'!"&amp;ADDRESS(ROW(),COLUMN())))</f>
        <v>0</v>
      </c>
      <c r="E31" s="8">
        <f t="shared" ca="1" si="0"/>
        <v>0</v>
      </c>
      <c r="F31" s="2"/>
      <c r="G31" s="8" cm="1">
        <f t="array" aca="1" ref="G31" ca="1">SUM(INDIRECT("'"&amp;TOTALECSheets&amp;"'!"&amp;ADDRESS(ROW(),COLUMN())))</f>
        <v>0</v>
      </c>
      <c r="H31" s="8" cm="1">
        <f t="array" aca="1" ref="H31" ca="1">SUM(INDIRECT("'"&amp;TOTALECSheets&amp;"'!"&amp;ADDRESS(ROW(),COLUMN())))</f>
        <v>0</v>
      </c>
      <c r="I31" s="8" cm="1">
        <f t="array" aca="1" ref="I31" ca="1">SUM(INDIRECT("'"&amp;TOTALECSheets&amp;"'!"&amp;ADDRESS(ROW(),COLUMN())))</f>
        <v>0</v>
      </c>
      <c r="J31" s="8" cm="1">
        <f t="array" aca="1" ref="J31" ca="1">SUM(INDIRECT("'"&amp;TOTALECSheets&amp;"'!"&amp;ADDRESS(ROW(),COLUMN())))</f>
        <v>0</v>
      </c>
      <c r="K31" s="8" cm="1">
        <f t="array" aca="1" ref="K31" ca="1">SUM(INDIRECT("'"&amp;TOTALECSheets&amp;"'!"&amp;ADDRESS(ROW(),COLUMN())))</f>
        <v>0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 cm="1">
        <f t="array" aca="1" ref="D32" ca="1">SUM(INDIRECT("'"&amp;TOTALECSheets&amp;"'!"&amp;ADDRESS(ROW(),COLUMN())))</f>
        <v>0</v>
      </c>
      <c r="E32" s="8">
        <f t="shared" ca="1" si="0"/>
        <v>0</v>
      </c>
      <c r="F32" s="2"/>
      <c r="G32" s="8" cm="1">
        <f t="array" aca="1" ref="G32" ca="1">SUM(INDIRECT("'"&amp;TOTALECSheets&amp;"'!"&amp;ADDRESS(ROW(),COLUMN())))</f>
        <v>0</v>
      </c>
      <c r="H32" s="8" cm="1">
        <f t="array" aca="1" ref="H32" ca="1">SUM(INDIRECT("'"&amp;TOTALECSheets&amp;"'!"&amp;ADDRESS(ROW(),COLUMN())))</f>
        <v>0</v>
      </c>
      <c r="I32" s="8" cm="1">
        <f t="array" aca="1" ref="I32" ca="1">SUM(INDIRECT("'"&amp;TOTALECSheets&amp;"'!"&amp;ADDRESS(ROW(),COLUMN())))</f>
        <v>0</v>
      </c>
      <c r="J32" s="8" cm="1">
        <f t="array" aca="1" ref="J32" ca="1">SUM(INDIRECT("'"&amp;TOTALECSheets&amp;"'!"&amp;ADDRESS(ROW(),COLUMN())))</f>
        <v>0</v>
      </c>
      <c r="K32" s="8" cm="1">
        <f t="array" aca="1" ref="K32" ca="1">SUM(INDIRECT("'"&amp;TOTALECSheets&amp;"'!"&amp;ADDRESS(ROW(),COLUMN())))</f>
        <v>0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 cm="1">
        <f t="array" aca="1" ref="D33" ca="1">SUM(INDIRECT("'"&amp;TOTALECSheets&amp;"'!"&amp;ADDRESS(ROW(),COLUMN())))</f>
        <v>0</v>
      </c>
      <c r="E33" s="8">
        <f t="shared" ca="1" si="0"/>
        <v>0</v>
      </c>
      <c r="F33" s="2"/>
      <c r="G33" s="8" cm="1">
        <f t="array" aca="1" ref="G33" ca="1">SUM(INDIRECT("'"&amp;TOTALECSheets&amp;"'!"&amp;ADDRESS(ROW(),COLUMN())))</f>
        <v>0</v>
      </c>
      <c r="H33" s="8" cm="1">
        <f t="array" aca="1" ref="H33" ca="1">SUM(INDIRECT("'"&amp;TOTALECSheets&amp;"'!"&amp;ADDRESS(ROW(),COLUMN())))</f>
        <v>0</v>
      </c>
      <c r="I33" s="8" cm="1">
        <f t="array" aca="1" ref="I33" ca="1">SUM(INDIRECT("'"&amp;TOTALECSheets&amp;"'!"&amp;ADDRESS(ROW(),COLUMN())))</f>
        <v>0</v>
      </c>
      <c r="J33" s="8" cm="1">
        <f t="array" aca="1" ref="J33" ca="1">SUM(INDIRECT("'"&amp;TOTALECSheets&amp;"'!"&amp;ADDRESS(ROW(),COLUMN())))</f>
        <v>0</v>
      </c>
      <c r="K33" s="8" cm="1">
        <f t="array" aca="1" ref="K33" ca="1">SUM(INDIRECT("'"&amp;TOTALECSheets&amp;"'!"&amp;ADDRESS(ROW(),COLUMN())))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 cm="1">
        <f t="array" aca="1" ref="D34" ca="1">SUM(INDIRECT("'"&amp;TOTALECSheets&amp;"'!"&amp;ADDRESS(ROW(),COLUMN())))</f>
        <v>0</v>
      </c>
      <c r="E34" s="8">
        <f t="shared" ca="1" si="0"/>
        <v>0</v>
      </c>
      <c r="F34" s="2"/>
      <c r="G34" s="8" cm="1">
        <f t="array" aca="1" ref="G34" ca="1">SUM(INDIRECT("'"&amp;TOTALECSheets&amp;"'!"&amp;ADDRESS(ROW(),COLUMN())))</f>
        <v>0</v>
      </c>
      <c r="H34" s="8" cm="1">
        <f t="array" aca="1" ref="H34" ca="1">SUM(INDIRECT("'"&amp;TOTALECSheets&amp;"'!"&amp;ADDRESS(ROW(),COLUMN())))</f>
        <v>0</v>
      </c>
      <c r="I34" s="8" cm="1">
        <f t="array" aca="1" ref="I34" ca="1">SUM(INDIRECT("'"&amp;TOTALECSheets&amp;"'!"&amp;ADDRESS(ROW(),COLUMN())))</f>
        <v>0</v>
      </c>
      <c r="J34" s="8" cm="1">
        <f t="array" aca="1" ref="J34" ca="1">SUM(INDIRECT("'"&amp;TOTALECSheets&amp;"'!"&amp;ADDRESS(ROW(),COLUMN())))</f>
        <v>0</v>
      </c>
      <c r="K34" s="8" cm="1">
        <f t="array" aca="1" ref="K34" ca="1">SUM(INDIRECT("'"&amp;TOTALECSheets&amp;"'!"&amp;ADDRESS(ROW(),COLUMN())))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 cm="1">
        <f t="array" aca="1" ref="D35" ca="1">SUM(INDIRECT("'"&amp;TOTALECSheets&amp;"'!"&amp;ADDRESS(ROW(),COLUMN())))</f>
        <v>0</v>
      </c>
      <c r="E35" s="8">
        <f t="shared" ca="1" si="0"/>
        <v>0</v>
      </c>
      <c r="F35" s="2"/>
      <c r="G35" s="8" cm="1">
        <f t="array" aca="1" ref="G35" ca="1">SUM(INDIRECT("'"&amp;TOTALECSheets&amp;"'!"&amp;ADDRESS(ROW(),COLUMN())))</f>
        <v>0</v>
      </c>
      <c r="H35" s="8" cm="1">
        <f t="array" aca="1" ref="H35" ca="1">SUM(INDIRECT("'"&amp;TOTALECSheets&amp;"'!"&amp;ADDRESS(ROW(),COLUMN())))</f>
        <v>0</v>
      </c>
      <c r="I35" s="8" cm="1">
        <f t="array" aca="1" ref="I35" ca="1">SUM(INDIRECT("'"&amp;TOTALECSheets&amp;"'!"&amp;ADDRESS(ROW(),COLUMN())))</f>
        <v>0</v>
      </c>
      <c r="J35" s="8" cm="1">
        <f t="array" aca="1" ref="J35" ca="1">SUM(INDIRECT("'"&amp;TOTALECSheets&amp;"'!"&amp;ADDRESS(ROW(),COLUMN())))</f>
        <v>0</v>
      </c>
      <c r="K35" s="8" cm="1">
        <f t="array" aca="1" ref="K35" ca="1">SUM(INDIRECT("'"&amp;TOTALECSheets&amp;"'!"&amp;ADDRESS(ROW(),COLUMN())))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 cm="1">
        <f t="array" aca="1" ref="D36" ca="1">SUM(INDIRECT("'"&amp;TOTALECSheets&amp;"'!"&amp;ADDRESS(ROW(),COLUMN())))</f>
        <v>0</v>
      </c>
      <c r="E36" s="8">
        <f t="shared" ca="1" si="0"/>
        <v>0</v>
      </c>
      <c r="F36" s="2"/>
      <c r="G36" s="8" cm="1">
        <f t="array" aca="1" ref="G36" ca="1">SUM(INDIRECT("'"&amp;TOTALECSheets&amp;"'!"&amp;ADDRESS(ROW(),COLUMN())))</f>
        <v>0</v>
      </c>
      <c r="H36" s="8" cm="1">
        <f t="array" aca="1" ref="H36" ca="1">SUM(INDIRECT("'"&amp;TOTALECSheets&amp;"'!"&amp;ADDRESS(ROW(),COLUMN())))</f>
        <v>0</v>
      </c>
      <c r="I36" s="8" cm="1">
        <f t="array" aca="1" ref="I36" ca="1">SUM(INDIRECT("'"&amp;TOTALECSheets&amp;"'!"&amp;ADDRESS(ROW(),COLUMN())))</f>
        <v>0</v>
      </c>
      <c r="J36" s="8" cm="1">
        <f t="array" aca="1" ref="J36" ca="1">SUM(INDIRECT("'"&amp;TOTALECSheets&amp;"'!"&amp;ADDRESS(ROW(),COLUMN())))</f>
        <v>0</v>
      </c>
      <c r="K36" s="8" cm="1">
        <f t="array" aca="1" ref="K36" ca="1">SUM(INDIRECT("'"&amp;TOTALECSheets&amp;"'!"&amp;ADDRESS(ROW(),COLUMN())))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 cm="1">
        <f t="array" aca="1" ref="D37" ca="1">SUM(INDIRECT("'"&amp;TOTALECSheets&amp;"'!"&amp;ADDRESS(ROW(),COLUMN())))</f>
        <v>0</v>
      </c>
      <c r="E37" s="8">
        <f t="shared" ca="1" si="0"/>
        <v>0</v>
      </c>
      <c r="F37" s="2"/>
      <c r="G37" s="8" cm="1">
        <f t="array" aca="1" ref="G37" ca="1">SUM(INDIRECT("'"&amp;TOTALECSheets&amp;"'!"&amp;ADDRESS(ROW(),COLUMN())))</f>
        <v>0</v>
      </c>
      <c r="H37" s="8" cm="1">
        <f t="array" aca="1" ref="H37" ca="1">SUM(INDIRECT("'"&amp;TOTALECSheets&amp;"'!"&amp;ADDRESS(ROW(),COLUMN())))</f>
        <v>0</v>
      </c>
      <c r="I37" s="8" cm="1">
        <f t="array" aca="1" ref="I37" ca="1">SUM(INDIRECT("'"&amp;TOTALECSheets&amp;"'!"&amp;ADDRESS(ROW(),COLUMN())))</f>
        <v>0</v>
      </c>
      <c r="J37" s="8" cm="1">
        <f t="array" aca="1" ref="J37" ca="1">SUM(INDIRECT("'"&amp;TOTALECSheets&amp;"'!"&amp;ADDRESS(ROW(),COLUMN())))</f>
        <v>0</v>
      </c>
      <c r="K37" s="8" cm="1">
        <f t="array" aca="1" ref="K37" ca="1">SUM(INDIRECT("'"&amp;TOTALECSheets&amp;"'!"&amp;ADDRESS(ROW(),COLUMN())))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 cm="1">
        <f t="array" aca="1" ref="D38" ca="1">SUM(INDIRECT("'"&amp;TOTALECSheets&amp;"'!"&amp;ADDRESS(ROW(),COLUMN())))</f>
        <v>0</v>
      </c>
      <c r="E38" s="8">
        <f t="shared" ca="1" si="0"/>
        <v>0</v>
      </c>
      <c r="F38" s="2"/>
      <c r="G38" s="8" cm="1">
        <f t="array" aca="1" ref="G38" ca="1">SUM(INDIRECT("'"&amp;TOTALECSheets&amp;"'!"&amp;ADDRESS(ROW(),COLUMN())))</f>
        <v>0</v>
      </c>
      <c r="H38" s="8" cm="1">
        <f t="array" aca="1" ref="H38" ca="1">SUM(INDIRECT("'"&amp;TOTALECSheets&amp;"'!"&amp;ADDRESS(ROW(),COLUMN())))</f>
        <v>0</v>
      </c>
      <c r="I38" s="8" cm="1">
        <f t="array" aca="1" ref="I38" ca="1">SUM(INDIRECT("'"&amp;TOTALECSheets&amp;"'!"&amp;ADDRESS(ROW(),COLUMN())))</f>
        <v>0</v>
      </c>
      <c r="J38" s="8" cm="1">
        <f t="array" aca="1" ref="J38" ca="1">SUM(INDIRECT("'"&amp;TOTALECSheets&amp;"'!"&amp;ADDRESS(ROW(),COLUMN())))</f>
        <v>0</v>
      </c>
      <c r="K38" s="8" cm="1">
        <f t="array" aca="1" ref="K38" ca="1">SUM(INDIRECT("'"&amp;TOTALECSheets&amp;"'!"&amp;ADDRESS(ROW(),COLUMN())))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 cm="1">
        <f t="array" aca="1" ref="D39" ca="1">SUM(INDIRECT("'"&amp;TOTALECSheets&amp;"'!"&amp;ADDRESS(ROW(),COLUMN())))</f>
        <v>0</v>
      </c>
      <c r="E39" s="8">
        <f t="shared" ca="1" si="0"/>
        <v>0</v>
      </c>
      <c r="F39" s="2"/>
      <c r="G39" s="8" cm="1">
        <f t="array" aca="1" ref="G39" ca="1">SUM(INDIRECT("'"&amp;TOTALECSheets&amp;"'!"&amp;ADDRESS(ROW(),COLUMN())))</f>
        <v>0</v>
      </c>
      <c r="H39" s="8" cm="1">
        <f t="array" aca="1" ref="H39" ca="1">SUM(INDIRECT("'"&amp;TOTALECSheets&amp;"'!"&amp;ADDRESS(ROW(),COLUMN())))</f>
        <v>0</v>
      </c>
      <c r="I39" s="8" cm="1">
        <f t="array" aca="1" ref="I39" ca="1">SUM(INDIRECT("'"&amp;TOTALECSheets&amp;"'!"&amp;ADDRESS(ROW(),COLUMN())))</f>
        <v>0</v>
      </c>
      <c r="J39" s="8" cm="1">
        <f t="array" aca="1" ref="J39" ca="1">SUM(INDIRECT("'"&amp;TOTALECSheets&amp;"'!"&amp;ADDRESS(ROW(),COLUMN())))</f>
        <v>0</v>
      </c>
      <c r="K39" s="8" cm="1">
        <f t="array" aca="1" ref="K39" ca="1">SUM(INDIRECT("'"&amp;TOTALECSheets&amp;"'!"&amp;ADDRESS(ROW(),COLUMN())))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 cm="1">
        <f t="array" aca="1" ref="D40" ca="1">SUM(INDIRECT("'"&amp;TOTALECSheets&amp;"'!"&amp;ADDRESS(ROW(),COLUMN())))</f>
        <v>0</v>
      </c>
      <c r="E40" s="8">
        <f t="shared" ca="1" si="0"/>
        <v>0</v>
      </c>
      <c r="F40" s="2"/>
      <c r="G40" s="8" cm="1">
        <f t="array" aca="1" ref="G40" ca="1">SUM(INDIRECT("'"&amp;TOTALECSheets&amp;"'!"&amp;ADDRESS(ROW(),COLUMN())))</f>
        <v>0</v>
      </c>
      <c r="H40" s="8" cm="1">
        <f t="array" aca="1" ref="H40" ca="1">SUM(INDIRECT("'"&amp;TOTALECSheets&amp;"'!"&amp;ADDRESS(ROW(),COLUMN())))</f>
        <v>0</v>
      </c>
      <c r="I40" s="8" cm="1">
        <f t="array" aca="1" ref="I40" ca="1">SUM(INDIRECT("'"&amp;TOTALECSheets&amp;"'!"&amp;ADDRESS(ROW(),COLUMN())))</f>
        <v>0</v>
      </c>
      <c r="J40" s="8" cm="1">
        <f t="array" aca="1" ref="J40" ca="1">SUM(INDIRECT("'"&amp;TOTALECSheets&amp;"'!"&amp;ADDRESS(ROW(),COLUMN())))</f>
        <v>0</v>
      </c>
      <c r="K40" s="8" cm="1">
        <f t="array" aca="1" ref="K40" ca="1">SUM(INDIRECT("'"&amp;TOTALECSheets&amp;"'!"&amp;ADDRESS(ROW(),COLUMN())))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 cm="1">
        <f t="array" aca="1" ref="D41" ca="1">SUM(INDIRECT("'"&amp;TOTALECSheets&amp;"'!"&amp;ADDRESS(ROW(),COLUMN())))</f>
        <v>0</v>
      </c>
      <c r="E41" s="8">
        <f t="shared" ca="1" si="0"/>
        <v>0</v>
      </c>
      <c r="F41" s="2"/>
      <c r="G41" s="8" cm="1">
        <f t="array" aca="1" ref="G41" ca="1">SUM(INDIRECT("'"&amp;TOTALECSheets&amp;"'!"&amp;ADDRESS(ROW(),COLUMN())))</f>
        <v>0</v>
      </c>
      <c r="H41" s="8" cm="1">
        <f t="array" aca="1" ref="H41" ca="1">SUM(INDIRECT("'"&amp;TOTALECSheets&amp;"'!"&amp;ADDRESS(ROW(),COLUMN())))</f>
        <v>0</v>
      </c>
      <c r="I41" s="8" cm="1">
        <f t="array" aca="1" ref="I41" ca="1">SUM(INDIRECT("'"&amp;TOTALECSheets&amp;"'!"&amp;ADDRESS(ROW(),COLUMN())))</f>
        <v>0</v>
      </c>
      <c r="J41" s="8" cm="1">
        <f t="array" aca="1" ref="J41" ca="1">SUM(INDIRECT("'"&amp;TOTALECSheets&amp;"'!"&amp;ADDRESS(ROW(),COLUMN())))</f>
        <v>0</v>
      </c>
      <c r="K41" s="8" cm="1">
        <f t="array" aca="1" ref="K41" ca="1">SUM(INDIRECT("'"&amp;TOTALECSheets&amp;"'!"&amp;ADDRESS(ROW(),COLUMN())))</f>
        <v>0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 cm="1">
        <f t="array" aca="1" ref="D42" ca="1">SUM(INDIRECT("'"&amp;TOTALECSheets&amp;"'!"&amp;ADDRESS(ROW(),COLUMN())))</f>
        <v>0</v>
      </c>
      <c r="E42" s="8">
        <f t="shared" ca="1" si="0"/>
        <v>0</v>
      </c>
      <c r="G42" s="77" cm="1">
        <f t="array" aca="1" ref="G42" ca="1">SUM(INDIRECT("'"&amp;TOTALECSheets&amp;"'!"&amp;ADDRESS(ROW(),COLUMN())))</f>
        <v>0</v>
      </c>
      <c r="H42" s="77" cm="1">
        <f t="array" aca="1" ref="H42" ca="1">SUM(INDIRECT("'"&amp;TOTALECSheets&amp;"'!"&amp;ADDRESS(ROW(),COLUMN())))</f>
        <v>0</v>
      </c>
      <c r="I42" s="77" cm="1">
        <f t="array" aca="1" ref="I42" ca="1">SUM(INDIRECT("'"&amp;TOTALECSheets&amp;"'!"&amp;ADDRESS(ROW(),COLUMN())))</f>
        <v>0</v>
      </c>
      <c r="J42" s="77" cm="1">
        <f t="array" aca="1" ref="J42" ca="1">SUM(INDIRECT("'"&amp;TOTALECSheets&amp;"'!"&amp;ADDRESS(ROW(),COLUMN())))</f>
        <v>0</v>
      </c>
      <c r="K42" s="77" cm="1">
        <f t="array" aca="1" ref="K42" ca="1">SUM(INDIRECT("'"&amp;TOTALECSheets&amp;"'!"&amp;ADDRESS(ROW(),COLUMN())))</f>
        <v>0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D43" s="8"/>
      <c r="E43" s="8">
        <f t="shared" ref="E43:E65" si="1">IFERROR(IF(D43="",0,IF(D43=0,0,IF(ABS(D43-SUM($G43:$K43))&lt;Check_Limit,0,1))),1)</f>
        <v>0</v>
      </c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D44" s="8"/>
      <c r="E44" s="8">
        <f t="shared" si="1"/>
        <v>0</v>
      </c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 cm="1">
        <f t="array" aca="1" ref="D45" ca="1">SUM(INDIRECT("'"&amp;TOTALECSheets&amp;"'!"&amp;ADDRESS(ROW(),COLUMN())))</f>
        <v>0</v>
      </c>
      <c r="E45" s="8">
        <f t="shared" ca="1" si="1"/>
        <v>0</v>
      </c>
      <c r="F45" s="2"/>
      <c r="G45" s="8" cm="1">
        <f t="array" aca="1" ref="G45" ca="1">SUM(INDIRECT("'"&amp;TOTALECSheets&amp;"'!"&amp;ADDRESS(ROW(),COLUMN())))</f>
        <v>0</v>
      </c>
      <c r="H45" s="8" cm="1">
        <f t="array" aca="1" ref="H45" ca="1">SUM(INDIRECT("'"&amp;TOTALECSheets&amp;"'!"&amp;ADDRESS(ROW(),COLUMN())))</f>
        <v>0</v>
      </c>
      <c r="I45" s="8" cm="1">
        <f t="array" aca="1" ref="I45" ca="1">SUM(INDIRECT("'"&amp;TOTALECSheets&amp;"'!"&amp;ADDRESS(ROW(),COLUMN())))</f>
        <v>0</v>
      </c>
      <c r="J45" s="8" cm="1">
        <f t="array" aca="1" ref="J45" ca="1">SUM(INDIRECT("'"&amp;TOTALECSheets&amp;"'!"&amp;ADDRESS(ROW(),COLUMN())))</f>
        <v>0</v>
      </c>
      <c r="K45" s="8" cm="1">
        <f t="array" aca="1" ref="K45" ca="1">SUM(INDIRECT("'"&amp;TOTALECSheets&amp;"'!"&amp;ADDRESS(ROW(),COLUMN())))</f>
        <v>0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 cm="1">
        <f t="array" aca="1" ref="D46" ca="1">SUM(INDIRECT("'"&amp;TOTALECSheets&amp;"'!"&amp;ADDRESS(ROW(),COLUMN())))</f>
        <v>0</v>
      </c>
      <c r="E46" s="8">
        <f t="shared" ca="1" si="1"/>
        <v>0</v>
      </c>
      <c r="F46" s="2"/>
      <c r="G46" s="8" cm="1">
        <f t="array" aca="1" ref="G46" ca="1">SUM(INDIRECT("'"&amp;TOTALECSheets&amp;"'!"&amp;ADDRESS(ROW(),COLUMN())))</f>
        <v>0</v>
      </c>
      <c r="H46" s="8" cm="1">
        <f t="array" aca="1" ref="H46" ca="1">SUM(INDIRECT("'"&amp;TOTALECSheets&amp;"'!"&amp;ADDRESS(ROW(),COLUMN())))</f>
        <v>0</v>
      </c>
      <c r="I46" s="8" cm="1">
        <f t="array" aca="1" ref="I46" ca="1">SUM(INDIRECT("'"&amp;TOTALECSheets&amp;"'!"&amp;ADDRESS(ROW(),COLUMN())))</f>
        <v>0</v>
      </c>
      <c r="J46" s="8" cm="1">
        <f t="array" aca="1" ref="J46" ca="1">SUM(INDIRECT("'"&amp;TOTALECSheets&amp;"'!"&amp;ADDRESS(ROW(),COLUMN())))</f>
        <v>0</v>
      </c>
      <c r="K46" s="8" cm="1">
        <f t="array" aca="1" ref="K46" ca="1">SUM(INDIRECT("'"&amp;TOTALECSheets&amp;"'!"&amp;ADDRESS(ROW(),COLUMN())))</f>
        <v>0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 cm="1">
        <f t="array" aca="1" ref="D47" ca="1">SUM(INDIRECT("'"&amp;TOTALECSheets&amp;"'!"&amp;ADDRESS(ROW(),COLUMN())))</f>
        <v>0</v>
      </c>
      <c r="E47" s="8">
        <f t="shared" ca="1" si="1"/>
        <v>0</v>
      </c>
      <c r="F47" s="2"/>
      <c r="G47" s="8" cm="1">
        <f t="array" aca="1" ref="G47" ca="1">SUM(INDIRECT("'"&amp;TOTALECSheets&amp;"'!"&amp;ADDRESS(ROW(),COLUMN())))</f>
        <v>0</v>
      </c>
      <c r="H47" s="8" cm="1">
        <f t="array" aca="1" ref="H47" ca="1">SUM(INDIRECT("'"&amp;TOTALECSheets&amp;"'!"&amp;ADDRESS(ROW(),COLUMN())))</f>
        <v>0</v>
      </c>
      <c r="I47" s="8" cm="1">
        <f t="array" aca="1" ref="I47" ca="1">SUM(INDIRECT("'"&amp;TOTALECSheets&amp;"'!"&amp;ADDRESS(ROW(),COLUMN())))</f>
        <v>0</v>
      </c>
      <c r="J47" s="8" cm="1">
        <f t="array" aca="1" ref="J47" ca="1">SUM(INDIRECT("'"&amp;TOTALECSheets&amp;"'!"&amp;ADDRESS(ROW(),COLUMN())))</f>
        <v>0</v>
      </c>
      <c r="K47" s="8" cm="1">
        <f t="array" aca="1" ref="K47" ca="1">SUM(INDIRECT("'"&amp;TOTALECSheets&amp;"'!"&amp;ADDRESS(ROW(),COLUMN())))</f>
        <v>0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 cm="1">
        <f t="array" aca="1" ref="D48" ca="1">SUM(INDIRECT("'"&amp;TOTALECSheets&amp;"'!"&amp;ADDRESS(ROW(),COLUMN())))</f>
        <v>0</v>
      </c>
      <c r="E48" s="8">
        <f t="shared" ca="1" si="1"/>
        <v>0</v>
      </c>
      <c r="F48" s="2"/>
      <c r="G48" s="8" cm="1">
        <f t="array" aca="1" ref="G48" ca="1">SUM(INDIRECT("'"&amp;TOTALECSheets&amp;"'!"&amp;ADDRESS(ROW(),COLUMN())))</f>
        <v>0</v>
      </c>
      <c r="H48" s="8" cm="1">
        <f t="array" aca="1" ref="H48" ca="1">SUM(INDIRECT("'"&amp;TOTALECSheets&amp;"'!"&amp;ADDRESS(ROW(),COLUMN())))</f>
        <v>0</v>
      </c>
      <c r="I48" s="8" cm="1">
        <f t="array" aca="1" ref="I48" ca="1">SUM(INDIRECT("'"&amp;TOTALECSheets&amp;"'!"&amp;ADDRESS(ROW(),COLUMN())))</f>
        <v>0</v>
      </c>
      <c r="J48" s="8" cm="1">
        <f t="array" aca="1" ref="J48" ca="1">SUM(INDIRECT("'"&amp;TOTALECSheets&amp;"'!"&amp;ADDRESS(ROW(),COLUMN())))</f>
        <v>0</v>
      </c>
      <c r="K48" s="8" cm="1">
        <f t="array" aca="1" ref="K48" ca="1">SUM(INDIRECT("'"&amp;TOTALECSheets&amp;"'!"&amp;ADDRESS(ROW(),COLUMN())))</f>
        <v>0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 cm="1">
        <f t="array" aca="1" ref="D49" ca="1">SUM(INDIRECT("'"&amp;TOTALECSheets&amp;"'!"&amp;ADDRESS(ROW(),COLUMN())))</f>
        <v>0</v>
      </c>
      <c r="E49" s="8">
        <f t="shared" ca="1" si="1"/>
        <v>0</v>
      </c>
      <c r="F49" s="2"/>
      <c r="G49" s="8" cm="1">
        <f t="array" aca="1" ref="G49" ca="1">SUM(INDIRECT("'"&amp;TOTALECSheets&amp;"'!"&amp;ADDRESS(ROW(),COLUMN())))</f>
        <v>0</v>
      </c>
      <c r="H49" s="8" cm="1">
        <f t="array" aca="1" ref="H49" ca="1">SUM(INDIRECT("'"&amp;TOTALECSheets&amp;"'!"&amp;ADDRESS(ROW(),COLUMN())))</f>
        <v>0</v>
      </c>
      <c r="I49" s="8" cm="1">
        <f t="array" aca="1" ref="I49" ca="1">SUM(INDIRECT("'"&amp;TOTALECSheets&amp;"'!"&amp;ADDRESS(ROW(),COLUMN())))</f>
        <v>0</v>
      </c>
      <c r="J49" s="8" cm="1">
        <f t="array" aca="1" ref="J49" ca="1">SUM(INDIRECT("'"&amp;TOTALECSheets&amp;"'!"&amp;ADDRESS(ROW(),COLUMN())))</f>
        <v>0</v>
      </c>
      <c r="K49" s="8" cm="1">
        <f t="array" aca="1" ref="K49" ca="1">SUM(INDIRECT("'"&amp;TOTALECSheets&amp;"'!"&amp;ADDRESS(ROW(),COLUMN())))</f>
        <v>0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 cm="1">
        <f t="array" aca="1" ref="D50" ca="1">SUM(INDIRECT("'"&amp;TOTALECSheets&amp;"'!"&amp;ADDRESS(ROW(),COLUMN())))</f>
        <v>0</v>
      </c>
      <c r="E50" s="8">
        <f t="shared" ca="1" si="1"/>
        <v>0</v>
      </c>
      <c r="F50" s="2"/>
      <c r="G50" s="8" cm="1">
        <f t="array" aca="1" ref="G50" ca="1">SUM(INDIRECT("'"&amp;TOTALECSheets&amp;"'!"&amp;ADDRESS(ROW(),COLUMN())))</f>
        <v>0</v>
      </c>
      <c r="H50" s="8" cm="1">
        <f t="array" aca="1" ref="H50" ca="1">SUM(INDIRECT("'"&amp;TOTALECSheets&amp;"'!"&amp;ADDRESS(ROW(),COLUMN())))</f>
        <v>0</v>
      </c>
      <c r="I50" s="8" cm="1">
        <f t="array" aca="1" ref="I50" ca="1">SUM(INDIRECT("'"&amp;TOTALECSheets&amp;"'!"&amp;ADDRESS(ROW(),COLUMN())))</f>
        <v>0</v>
      </c>
      <c r="J50" s="8" cm="1">
        <f t="array" aca="1" ref="J50" ca="1">SUM(INDIRECT("'"&amp;TOTALECSheets&amp;"'!"&amp;ADDRESS(ROW(),COLUMN())))</f>
        <v>0</v>
      </c>
      <c r="K50" s="8" cm="1">
        <f t="array" aca="1" ref="K50" ca="1">SUM(INDIRECT("'"&amp;TOTALECSheets&amp;"'!"&amp;ADDRESS(ROW(),COLUMN())))</f>
        <v>0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 cm="1">
        <f t="array" aca="1" ref="D51" ca="1">SUM(INDIRECT("'"&amp;TOTALECSheets&amp;"'!"&amp;ADDRESS(ROW(),COLUMN())))</f>
        <v>0</v>
      </c>
      <c r="E51" s="8">
        <f t="shared" ca="1" si="1"/>
        <v>0</v>
      </c>
      <c r="F51" s="2"/>
      <c r="G51" s="8" cm="1">
        <f t="array" aca="1" ref="G51" ca="1">SUM(INDIRECT("'"&amp;TOTALECSheets&amp;"'!"&amp;ADDRESS(ROW(),COLUMN())))</f>
        <v>0</v>
      </c>
      <c r="H51" s="8" cm="1">
        <f t="array" aca="1" ref="H51" ca="1">SUM(INDIRECT("'"&amp;TOTALECSheets&amp;"'!"&amp;ADDRESS(ROW(),COLUMN())))</f>
        <v>0</v>
      </c>
      <c r="I51" s="8" cm="1">
        <f t="array" aca="1" ref="I51" ca="1">SUM(INDIRECT("'"&amp;TOTALECSheets&amp;"'!"&amp;ADDRESS(ROW(),COLUMN())))</f>
        <v>0</v>
      </c>
      <c r="J51" s="8" cm="1">
        <f t="array" aca="1" ref="J51" ca="1">SUM(INDIRECT("'"&amp;TOTALECSheets&amp;"'!"&amp;ADDRESS(ROW(),COLUMN())))</f>
        <v>0</v>
      </c>
      <c r="K51" s="8" cm="1">
        <f t="array" aca="1" ref="K51" ca="1">SUM(INDIRECT("'"&amp;TOTALECSheets&amp;"'!"&amp;ADDRESS(ROW(),COLUMN())))</f>
        <v>0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 cm="1">
        <f t="array" aca="1" ref="D52" ca="1">SUM(INDIRECT("'"&amp;TOTALECSheets&amp;"'!"&amp;ADDRESS(ROW(),COLUMN())))</f>
        <v>0</v>
      </c>
      <c r="E52" s="8">
        <f t="shared" ca="1" si="1"/>
        <v>0</v>
      </c>
      <c r="F52" s="2"/>
      <c r="G52" s="8" cm="1">
        <f t="array" aca="1" ref="G52" ca="1">SUM(INDIRECT("'"&amp;TOTALECSheets&amp;"'!"&amp;ADDRESS(ROW(),COLUMN())))</f>
        <v>0</v>
      </c>
      <c r="H52" s="8" cm="1">
        <f t="array" aca="1" ref="H52" ca="1">SUM(INDIRECT("'"&amp;TOTALECSheets&amp;"'!"&amp;ADDRESS(ROW(),COLUMN())))</f>
        <v>0</v>
      </c>
      <c r="I52" s="8" cm="1">
        <f t="array" aca="1" ref="I52" ca="1">SUM(INDIRECT("'"&amp;TOTALECSheets&amp;"'!"&amp;ADDRESS(ROW(),COLUMN())))</f>
        <v>0</v>
      </c>
      <c r="J52" s="8" cm="1">
        <f t="array" aca="1" ref="J52" ca="1">SUM(INDIRECT("'"&amp;TOTALECSheets&amp;"'!"&amp;ADDRESS(ROW(),COLUMN())))</f>
        <v>0</v>
      </c>
      <c r="K52" s="8" cm="1">
        <f t="array" aca="1" ref="K52" ca="1">SUM(INDIRECT("'"&amp;TOTALECSheets&amp;"'!"&amp;ADDRESS(ROW(),COLUMN())))</f>
        <v>0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 cm="1">
        <f t="array" aca="1" ref="D53" ca="1">SUM(INDIRECT("'"&amp;TOTALECSheets&amp;"'!"&amp;ADDRESS(ROW(),COLUMN())))</f>
        <v>0</v>
      </c>
      <c r="E53" s="8">
        <f t="shared" ca="1" si="1"/>
        <v>0</v>
      </c>
      <c r="G53" s="77" cm="1">
        <f t="array" aca="1" ref="G53" ca="1">SUM(INDIRECT("'"&amp;TOTALECSheets&amp;"'!"&amp;ADDRESS(ROW(),COLUMN())))</f>
        <v>0</v>
      </c>
      <c r="H53" s="77" cm="1">
        <f t="array" aca="1" ref="H53" ca="1">SUM(INDIRECT("'"&amp;TOTALECSheets&amp;"'!"&amp;ADDRESS(ROW(),COLUMN())))</f>
        <v>0</v>
      </c>
      <c r="I53" s="77" cm="1">
        <f t="array" aca="1" ref="I53" ca="1">SUM(INDIRECT("'"&amp;TOTALECSheets&amp;"'!"&amp;ADDRESS(ROW(),COLUMN())))</f>
        <v>0</v>
      </c>
      <c r="J53" s="77" cm="1">
        <f t="array" aca="1" ref="J53" ca="1">SUM(INDIRECT("'"&amp;TOTALECSheets&amp;"'!"&amp;ADDRESS(ROW(),COLUMN())))</f>
        <v>0</v>
      </c>
      <c r="K53" s="77" cm="1">
        <f t="array" aca="1" ref="K53" ca="1">SUM(INDIRECT("'"&amp;TOTALECSheets&amp;"'!"&amp;ADDRESS(ROW(),COLUMN())))</f>
        <v>0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D54" s="8"/>
      <c r="E54" s="8">
        <f t="shared" si="1"/>
        <v>0</v>
      </c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 cm="1">
        <f t="array" aca="1" ref="D55" ca="1">SUM(INDIRECT("'"&amp;TOTALECSheets&amp;"'!"&amp;ADDRESS(ROW(),COLUMN())))</f>
        <v>0</v>
      </c>
      <c r="E55" s="8">
        <f t="shared" ca="1" si="1"/>
        <v>0</v>
      </c>
      <c r="F55" s="2"/>
      <c r="G55" s="8" cm="1">
        <f t="array" aca="1" ref="G55" ca="1">SUM(INDIRECT("'"&amp;TOTALECSheets&amp;"'!"&amp;ADDRESS(ROW(),COLUMN())))</f>
        <v>0</v>
      </c>
      <c r="H55" s="8" cm="1">
        <f t="array" aca="1" ref="H55" ca="1">SUM(INDIRECT("'"&amp;TOTALECSheets&amp;"'!"&amp;ADDRESS(ROW(),COLUMN())))</f>
        <v>0</v>
      </c>
      <c r="I55" s="8" cm="1">
        <f t="array" aca="1" ref="I55" ca="1">SUM(INDIRECT("'"&amp;TOTALECSheets&amp;"'!"&amp;ADDRESS(ROW(),COLUMN())))</f>
        <v>0</v>
      </c>
      <c r="J55" s="8" cm="1">
        <f t="array" aca="1" ref="J55" ca="1">SUM(INDIRECT("'"&amp;TOTALECSheets&amp;"'!"&amp;ADDRESS(ROW(),COLUMN())))</f>
        <v>0</v>
      </c>
      <c r="K55" s="8" cm="1">
        <f t="array" aca="1" ref="K55" ca="1">SUM(INDIRECT("'"&amp;TOTALECSheets&amp;"'!"&amp;ADDRESS(ROW(),COLUMN())))</f>
        <v>0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D56" s="77"/>
      <c r="E56" s="8">
        <f t="shared" si="1"/>
        <v>0</v>
      </c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D57" s="8"/>
      <c r="E57" s="8">
        <f t="shared" si="1"/>
        <v>0</v>
      </c>
      <c r="G57" s="8"/>
      <c r="H57" s="8"/>
      <c r="I57" s="8"/>
      <c r="J57" s="8"/>
      <c r="K57" s="8"/>
    </row>
    <row r="58" spans="1:1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D58" s="8"/>
      <c r="E58" s="8">
        <f t="shared" si="1"/>
        <v>0</v>
      </c>
      <c r="G58" s="8"/>
      <c r="H58" s="8"/>
      <c r="I58" s="8"/>
      <c r="J58" s="8"/>
      <c r="K58" s="8"/>
    </row>
    <row r="59" spans="1:1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 cm="1">
        <f t="array" aca="1" ref="D59" ca="1">SUM(INDIRECT("'"&amp;TOTALECSheets&amp;"'!"&amp;ADDRESS(ROW(),COLUMN())))</f>
        <v>0</v>
      </c>
      <c r="E59" s="8">
        <f t="shared" ca="1" si="1"/>
        <v>0</v>
      </c>
      <c r="F59" s="2"/>
      <c r="G59" s="8" cm="1">
        <f t="array" aca="1" ref="G59" ca="1">SUM(INDIRECT("'"&amp;TOTALECSheets&amp;"'!"&amp;ADDRESS(ROW(),COLUMN())))</f>
        <v>0</v>
      </c>
      <c r="H59" s="8" cm="1">
        <f t="array" aca="1" ref="H59" ca="1">SUM(INDIRECT("'"&amp;TOTALECSheets&amp;"'!"&amp;ADDRESS(ROW(),COLUMN())))</f>
        <v>0</v>
      </c>
      <c r="I59" s="8" cm="1">
        <f t="array" aca="1" ref="I59" ca="1">SUM(INDIRECT("'"&amp;TOTALECSheets&amp;"'!"&amp;ADDRESS(ROW(),COLUMN())))</f>
        <v>0</v>
      </c>
      <c r="J59" s="8" cm="1">
        <f t="array" aca="1" ref="J59" ca="1">SUM(INDIRECT("'"&amp;TOTALECSheets&amp;"'!"&amp;ADDRESS(ROW(),COLUMN())))</f>
        <v>0</v>
      </c>
      <c r="K59" s="8" cm="1">
        <f t="array" aca="1" ref="K59" ca="1">SUM(INDIRECT("'"&amp;TOTALECSheets&amp;"'!"&amp;ADDRESS(ROW(),COLUMN())))</f>
        <v>0</v>
      </c>
    </row>
    <row r="60" spans="1:1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 cm="1">
        <f t="array" aca="1" ref="D60" ca="1">SUM(INDIRECT("'"&amp;TOTALECSheets&amp;"'!"&amp;ADDRESS(ROW(),COLUMN())))</f>
        <v>0</v>
      </c>
      <c r="E60" s="8">
        <f t="shared" ca="1" si="1"/>
        <v>0</v>
      </c>
      <c r="F60" s="2"/>
      <c r="G60" s="8" cm="1">
        <f t="array" aca="1" ref="G60" ca="1">SUM(INDIRECT("'"&amp;TOTALECSheets&amp;"'!"&amp;ADDRESS(ROW(),COLUMN())))</f>
        <v>0</v>
      </c>
      <c r="H60" s="8" cm="1">
        <f t="array" aca="1" ref="H60" ca="1">SUM(INDIRECT("'"&amp;TOTALECSheets&amp;"'!"&amp;ADDRESS(ROW(),COLUMN())))</f>
        <v>0</v>
      </c>
      <c r="I60" s="8" cm="1">
        <f t="array" aca="1" ref="I60" ca="1">SUM(INDIRECT("'"&amp;TOTALECSheets&amp;"'!"&amp;ADDRESS(ROW(),COLUMN())))</f>
        <v>0</v>
      </c>
      <c r="J60" s="8" cm="1">
        <f t="array" aca="1" ref="J60" ca="1">SUM(INDIRECT("'"&amp;TOTALECSheets&amp;"'!"&amp;ADDRESS(ROW(),COLUMN())))</f>
        <v>0</v>
      </c>
      <c r="K60" s="8" cm="1">
        <f t="array" aca="1" ref="K60" ca="1">SUM(INDIRECT("'"&amp;TOTALECSheets&amp;"'!"&amp;ADDRESS(ROW(),COLUMN())))</f>
        <v>0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 cm="1">
        <f t="array" aca="1" ref="D61" ca="1">SUM(INDIRECT("'"&amp;TOTALECSheets&amp;"'!"&amp;ADDRESS(ROW(),COLUMN())))</f>
        <v>0</v>
      </c>
      <c r="E61" s="8">
        <f t="shared" ca="1" si="1"/>
        <v>0</v>
      </c>
      <c r="F61" s="2"/>
      <c r="G61" s="8" cm="1">
        <f t="array" aca="1" ref="G61" ca="1">SUM(INDIRECT("'"&amp;TOTALECSheets&amp;"'!"&amp;ADDRESS(ROW(),COLUMN())))</f>
        <v>0</v>
      </c>
      <c r="H61" s="8" cm="1">
        <f t="array" aca="1" ref="H61" ca="1">SUM(INDIRECT("'"&amp;TOTALECSheets&amp;"'!"&amp;ADDRESS(ROW(),COLUMN())))</f>
        <v>0</v>
      </c>
      <c r="I61" s="8" cm="1">
        <f t="array" aca="1" ref="I61" ca="1">SUM(INDIRECT("'"&amp;TOTALECSheets&amp;"'!"&amp;ADDRESS(ROW(),COLUMN())))</f>
        <v>0</v>
      </c>
      <c r="J61" s="8" cm="1">
        <f t="array" aca="1" ref="J61" ca="1">SUM(INDIRECT("'"&amp;TOTALECSheets&amp;"'!"&amp;ADDRESS(ROW(),COLUMN())))</f>
        <v>0</v>
      </c>
      <c r="K61" s="8" cm="1">
        <f t="array" aca="1" ref="K61" ca="1">SUM(INDIRECT("'"&amp;TOTALECSheets&amp;"'!"&amp;ADDRESS(ROW(),COLUMN())))</f>
        <v>0</v>
      </c>
    </row>
    <row r="62" spans="1:1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 cm="1">
        <f t="array" aca="1" ref="D62" ca="1">SUM(INDIRECT("'"&amp;TOTALECSheets&amp;"'!"&amp;ADDRESS(ROW(),COLUMN())))</f>
        <v>0</v>
      </c>
      <c r="E62" s="8">
        <f t="shared" ca="1" si="1"/>
        <v>0</v>
      </c>
      <c r="F62" s="2"/>
      <c r="G62" s="8" cm="1">
        <f t="array" aca="1" ref="G62" ca="1">SUM(INDIRECT("'"&amp;TOTALECSheets&amp;"'!"&amp;ADDRESS(ROW(),COLUMN())))</f>
        <v>0</v>
      </c>
      <c r="H62" s="8" cm="1">
        <f t="array" aca="1" ref="H62" ca="1">SUM(INDIRECT("'"&amp;TOTALECSheets&amp;"'!"&amp;ADDRESS(ROW(),COLUMN())))</f>
        <v>0</v>
      </c>
      <c r="I62" s="8" cm="1">
        <f t="array" aca="1" ref="I62" ca="1">SUM(INDIRECT("'"&amp;TOTALECSheets&amp;"'!"&amp;ADDRESS(ROW(),COLUMN())))</f>
        <v>0</v>
      </c>
      <c r="J62" s="8" cm="1">
        <f t="array" aca="1" ref="J62" ca="1">SUM(INDIRECT("'"&amp;TOTALECSheets&amp;"'!"&amp;ADDRESS(ROW(),COLUMN())))</f>
        <v>0</v>
      </c>
      <c r="K62" s="8" cm="1">
        <f t="array" aca="1" ref="K62" ca="1">SUM(INDIRECT("'"&amp;TOTALECSheets&amp;"'!"&amp;ADDRESS(ROW(),COLUMN())))</f>
        <v>0</v>
      </c>
    </row>
    <row r="63" spans="1:1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 cm="1">
        <f t="array" aca="1" ref="D63" ca="1">SUM(INDIRECT("'"&amp;TOTALECSheets&amp;"'!"&amp;ADDRESS(ROW(),COLUMN())))</f>
        <v>0</v>
      </c>
      <c r="E63" s="8">
        <f t="shared" ca="1" si="1"/>
        <v>0</v>
      </c>
      <c r="G63" s="77" cm="1">
        <f t="array" aca="1" ref="G63" ca="1">SUM(INDIRECT("'"&amp;TOTALECSheets&amp;"'!"&amp;ADDRESS(ROW(),COLUMN())))</f>
        <v>0</v>
      </c>
      <c r="H63" s="77" cm="1">
        <f t="array" aca="1" ref="H63" ca="1">SUM(INDIRECT("'"&amp;TOTALECSheets&amp;"'!"&amp;ADDRESS(ROW(),COLUMN())))</f>
        <v>0</v>
      </c>
      <c r="I63" s="77" cm="1">
        <f t="array" aca="1" ref="I63" ca="1">SUM(INDIRECT("'"&amp;TOTALECSheets&amp;"'!"&amp;ADDRESS(ROW(),COLUMN())))</f>
        <v>0</v>
      </c>
      <c r="J63" s="77" cm="1">
        <f t="array" aca="1" ref="J63" ca="1">SUM(INDIRECT("'"&amp;TOTALECSheets&amp;"'!"&amp;ADDRESS(ROW(),COLUMN())))</f>
        <v>0</v>
      </c>
      <c r="K63" s="77" cm="1">
        <f t="array" aca="1" ref="K63" ca="1">SUM(INDIRECT("'"&amp;TOTALECSheets&amp;"'!"&amp;ADDRESS(ROW(),COLUMN())))</f>
        <v>0</v>
      </c>
    </row>
    <row r="64" spans="1:1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D64" s="8"/>
      <c r="E64" s="8">
        <f t="shared" si="1"/>
        <v>0</v>
      </c>
      <c r="G64" s="8"/>
      <c r="H64" s="8"/>
      <c r="I64" s="8"/>
      <c r="J64" s="8"/>
      <c r="K64" s="8"/>
    </row>
    <row r="65" spans="1:1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>
        <f t="shared" si="1"/>
        <v>0</v>
      </c>
      <c r="F65" s="2"/>
      <c r="G65" s="8"/>
      <c r="H65" s="8"/>
      <c r="I65" s="8"/>
      <c r="J65" s="8"/>
      <c r="K65" s="8"/>
    </row>
    <row r="66" spans="1:11" outlineLevel="1">
      <c r="B66" s="32"/>
      <c r="D66" s="8"/>
      <c r="E66" s="8"/>
      <c r="F66" s="2"/>
      <c r="G66" s="8"/>
      <c r="H66" s="8"/>
      <c r="I66" s="8"/>
      <c r="J66" s="8"/>
      <c r="K66" s="8"/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 cm="1">
        <f t="array" aca="1" ref="D67" ca="1">SUM(INDIRECT("'"&amp;TOTALECSheets&amp;"'!"&amp;ADDRESS(ROW(),COLUMN())))</f>
        <v>0</v>
      </c>
      <c r="E67" s="8">
        <f t="shared" ref="E67:E98" ca="1" si="2">IFERROR(IF(D67="",0,IF(D67=0,0,IF(ABS(D67-SUM($G67:$K67))&lt;Check_Limit,0,1))),1)</f>
        <v>0</v>
      </c>
      <c r="F67" s="2"/>
      <c r="G67" s="8" cm="1">
        <f t="array" aca="1" ref="G67" ca="1">SUM(INDIRECT("'"&amp;TOTALECSheets&amp;"'!"&amp;ADDRESS(ROW(),COLUMN())))</f>
        <v>0</v>
      </c>
      <c r="H67" s="8" cm="1">
        <f t="array" aca="1" ref="H67" ca="1">SUM(INDIRECT("'"&amp;TOTALECSheets&amp;"'!"&amp;ADDRESS(ROW(),COLUMN())))</f>
        <v>0</v>
      </c>
      <c r="I67" s="8" cm="1">
        <f t="array" aca="1" ref="I67" ca="1">SUM(INDIRECT("'"&amp;TOTALECSheets&amp;"'!"&amp;ADDRESS(ROW(),COLUMN())))</f>
        <v>0</v>
      </c>
      <c r="J67" s="8" cm="1">
        <f t="array" aca="1" ref="J67" ca="1">SUM(INDIRECT("'"&amp;TOTALECSheets&amp;"'!"&amp;ADDRESS(ROW(),COLUMN())))</f>
        <v>0</v>
      </c>
      <c r="K67" s="8" cm="1">
        <f t="array" aca="1" ref="K67" ca="1">SUM(INDIRECT("'"&amp;TOTALECSheets&amp;"'!"&amp;ADDRESS(ROW(),COLUMN())))</f>
        <v>0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 cm="1">
        <f t="array" aca="1" ref="D68" ca="1">SUM(INDIRECT("'"&amp;TOTALECSheets&amp;"'!"&amp;ADDRESS(ROW(),COLUMN())))</f>
        <v>0</v>
      </c>
      <c r="E68" s="8">
        <f t="shared" ca="1" si="2"/>
        <v>0</v>
      </c>
      <c r="F68" s="2"/>
      <c r="G68" s="8" cm="1">
        <f t="array" aca="1" ref="G68" ca="1">SUM(INDIRECT("'"&amp;TOTALECSheets&amp;"'!"&amp;ADDRESS(ROW(),COLUMN())))</f>
        <v>0</v>
      </c>
      <c r="H68" s="8" cm="1">
        <f t="array" aca="1" ref="H68" ca="1">SUM(INDIRECT("'"&amp;TOTALECSheets&amp;"'!"&amp;ADDRESS(ROW(),COLUMN())))</f>
        <v>0</v>
      </c>
      <c r="I68" s="8" cm="1">
        <f t="array" aca="1" ref="I68" ca="1">SUM(INDIRECT("'"&amp;TOTALECSheets&amp;"'!"&amp;ADDRESS(ROW(),COLUMN())))</f>
        <v>0</v>
      </c>
      <c r="J68" s="8" cm="1">
        <f t="array" aca="1" ref="J68" ca="1">SUM(INDIRECT("'"&amp;TOTALECSheets&amp;"'!"&amp;ADDRESS(ROW(),COLUMN())))</f>
        <v>0</v>
      </c>
      <c r="K68" s="8" cm="1">
        <f t="array" aca="1" ref="K68" ca="1">SUM(INDIRECT("'"&amp;TOTALECSheets&amp;"'!"&amp;ADDRESS(ROW(),COLUMN())))</f>
        <v>0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 cm="1">
        <f t="array" aca="1" ref="D69" ca="1">SUM(INDIRECT("'"&amp;TOTALECSheets&amp;"'!"&amp;ADDRESS(ROW(),COLUMN())))</f>
        <v>0</v>
      </c>
      <c r="E69" s="8">
        <f t="shared" ca="1" si="2"/>
        <v>0</v>
      </c>
      <c r="F69" s="2"/>
      <c r="G69" s="8" cm="1">
        <f t="array" aca="1" ref="G69" ca="1">SUM(INDIRECT("'"&amp;TOTALECSheets&amp;"'!"&amp;ADDRESS(ROW(),COLUMN())))</f>
        <v>0</v>
      </c>
      <c r="H69" s="8" cm="1">
        <f t="array" aca="1" ref="H69" ca="1">SUM(INDIRECT("'"&amp;TOTALECSheets&amp;"'!"&amp;ADDRESS(ROW(),COLUMN())))</f>
        <v>0</v>
      </c>
      <c r="I69" s="8" cm="1">
        <f t="array" aca="1" ref="I69" ca="1">SUM(INDIRECT("'"&amp;TOTALECSheets&amp;"'!"&amp;ADDRESS(ROW(),COLUMN())))</f>
        <v>0</v>
      </c>
      <c r="J69" s="8" cm="1">
        <f t="array" aca="1" ref="J69" ca="1">SUM(INDIRECT("'"&amp;TOTALECSheets&amp;"'!"&amp;ADDRESS(ROW(),COLUMN())))</f>
        <v>0</v>
      </c>
      <c r="K69" s="8" cm="1">
        <f t="array" aca="1" ref="K69" ca="1">SUM(INDIRECT("'"&amp;TOTALECSheets&amp;"'!"&amp;ADDRESS(ROW(),COLUMN())))</f>
        <v>0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 cm="1">
        <f t="array" aca="1" ref="D70" ca="1">SUM(INDIRECT("'"&amp;TOTALECSheets&amp;"'!"&amp;ADDRESS(ROW(),COLUMN())))</f>
        <v>0</v>
      </c>
      <c r="E70" s="8">
        <f t="shared" ca="1" si="2"/>
        <v>0</v>
      </c>
      <c r="F70" s="2"/>
      <c r="G70" s="8" cm="1">
        <f t="array" aca="1" ref="G70" ca="1">SUM(INDIRECT("'"&amp;TOTALECSheets&amp;"'!"&amp;ADDRESS(ROW(),COLUMN())))</f>
        <v>0</v>
      </c>
      <c r="H70" s="8" cm="1">
        <f t="array" aca="1" ref="H70" ca="1">SUM(INDIRECT("'"&amp;TOTALECSheets&amp;"'!"&amp;ADDRESS(ROW(),COLUMN())))</f>
        <v>0</v>
      </c>
      <c r="I70" s="8" cm="1">
        <f t="array" aca="1" ref="I70" ca="1">SUM(INDIRECT("'"&amp;TOTALECSheets&amp;"'!"&amp;ADDRESS(ROW(),COLUMN())))</f>
        <v>0</v>
      </c>
      <c r="J70" s="8" cm="1">
        <f t="array" aca="1" ref="J70" ca="1">SUM(INDIRECT("'"&amp;TOTALECSheets&amp;"'!"&amp;ADDRESS(ROW(),COLUMN())))</f>
        <v>0</v>
      </c>
      <c r="K70" s="8" cm="1">
        <f t="array" aca="1" ref="K70" ca="1">SUM(INDIRECT("'"&amp;TOTALECSheets&amp;"'!"&amp;ADDRESS(ROW(),COLUMN())))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 cm="1">
        <f t="array" aca="1" ref="D71" ca="1">SUM(INDIRECT("'"&amp;TOTALECSheets&amp;"'!"&amp;ADDRESS(ROW(),COLUMN())))</f>
        <v>0</v>
      </c>
      <c r="E71" s="8">
        <f t="shared" ca="1" si="2"/>
        <v>0</v>
      </c>
      <c r="F71" s="2"/>
      <c r="G71" s="8" cm="1">
        <f t="array" aca="1" ref="G71" ca="1">SUM(INDIRECT("'"&amp;TOTALECSheets&amp;"'!"&amp;ADDRESS(ROW(),COLUMN())))</f>
        <v>0</v>
      </c>
      <c r="H71" s="8" cm="1">
        <f t="array" aca="1" ref="H71" ca="1">SUM(INDIRECT("'"&amp;TOTALECSheets&amp;"'!"&amp;ADDRESS(ROW(),COLUMN())))</f>
        <v>0</v>
      </c>
      <c r="I71" s="8" cm="1">
        <f t="array" aca="1" ref="I71" ca="1">SUM(INDIRECT("'"&amp;TOTALECSheets&amp;"'!"&amp;ADDRESS(ROW(),COLUMN())))</f>
        <v>0</v>
      </c>
      <c r="J71" s="8" cm="1">
        <f t="array" aca="1" ref="J71" ca="1">SUM(INDIRECT("'"&amp;TOTALECSheets&amp;"'!"&amp;ADDRESS(ROW(),COLUMN())))</f>
        <v>0</v>
      </c>
      <c r="K71" s="8" cm="1">
        <f t="array" aca="1" ref="K71" ca="1">SUM(INDIRECT("'"&amp;TOTALECSheets&amp;"'!"&amp;ADDRESS(ROW(),COLUMN())))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 cm="1">
        <f t="array" aca="1" ref="D72" ca="1">SUM(INDIRECT("'"&amp;TOTALECSheets&amp;"'!"&amp;ADDRESS(ROW(),COLUMN())))</f>
        <v>0</v>
      </c>
      <c r="E72" s="8">
        <f t="shared" ca="1" si="2"/>
        <v>0</v>
      </c>
      <c r="F72" s="2"/>
      <c r="G72" s="8" cm="1">
        <f t="array" aca="1" ref="G72" ca="1">SUM(INDIRECT("'"&amp;TOTALECSheets&amp;"'!"&amp;ADDRESS(ROW(),COLUMN())))</f>
        <v>0</v>
      </c>
      <c r="H72" s="8" cm="1">
        <f t="array" aca="1" ref="H72" ca="1">SUM(INDIRECT("'"&amp;TOTALECSheets&amp;"'!"&amp;ADDRESS(ROW(),COLUMN())))</f>
        <v>0</v>
      </c>
      <c r="I72" s="8" cm="1">
        <f t="array" aca="1" ref="I72" ca="1">SUM(INDIRECT("'"&amp;TOTALECSheets&amp;"'!"&amp;ADDRESS(ROW(),COLUMN())))</f>
        <v>0</v>
      </c>
      <c r="J72" s="8" cm="1">
        <f t="array" aca="1" ref="J72" ca="1">SUM(INDIRECT("'"&amp;TOTALECSheets&amp;"'!"&amp;ADDRESS(ROW(),COLUMN())))</f>
        <v>0</v>
      </c>
      <c r="K72" s="8" cm="1">
        <f t="array" aca="1" ref="K72" ca="1">SUM(INDIRECT("'"&amp;TOTALECSheets&amp;"'!"&amp;ADDRESS(ROW(),COLUMN())))</f>
        <v>0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 cm="1">
        <f t="array" aca="1" ref="D73" ca="1">SUM(INDIRECT("'"&amp;TOTALECSheets&amp;"'!"&amp;ADDRESS(ROW(),COLUMN())))</f>
        <v>0</v>
      </c>
      <c r="E73" s="8">
        <f t="shared" ca="1" si="2"/>
        <v>0</v>
      </c>
      <c r="F73" s="2"/>
      <c r="G73" s="8" cm="1">
        <f t="array" aca="1" ref="G73" ca="1">SUM(INDIRECT("'"&amp;TOTALECSheets&amp;"'!"&amp;ADDRESS(ROW(),COLUMN())))</f>
        <v>0</v>
      </c>
      <c r="H73" s="8" cm="1">
        <f t="array" aca="1" ref="H73" ca="1">SUM(INDIRECT("'"&amp;TOTALECSheets&amp;"'!"&amp;ADDRESS(ROW(),COLUMN())))</f>
        <v>0</v>
      </c>
      <c r="I73" s="8" cm="1">
        <f t="array" aca="1" ref="I73" ca="1">SUM(INDIRECT("'"&amp;TOTALECSheets&amp;"'!"&amp;ADDRESS(ROW(),COLUMN())))</f>
        <v>0</v>
      </c>
      <c r="J73" s="8" cm="1">
        <f t="array" aca="1" ref="J73" ca="1">SUM(INDIRECT("'"&amp;TOTALECSheets&amp;"'!"&amp;ADDRESS(ROW(),COLUMN())))</f>
        <v>0</v>
      </c>
      <c r="K73" s="8" cm="1">
        <f t="array" aca="1" ref="K73" ca="1">SUM(INDIRECT("'"&amp;TOTALECSheets&amp;"'!"&amp;ADDRESS(ROW(),COLUMN())))</f>
        <v>0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 cm="1">
        <f t="array" aca="1" ref="D74" ca="1">SUM(INDIRECT("'"&amp;TOTALECSheets&amp;"'!"&amp;ADDRESS(ROW(),COLUMN())))</f>
        <v>0</v>
      </c>
      <c r="E74" s="8">
        <f t="shared" ca="1" si="2"/>
        <v>0</v>
      </c>
      <c r="F74" s="2"/>
      <c r="G74" s="8" cm="1">
        <f t="array" aca="1" ref="G74" ca="1">SUM(INDIRECT("'"&amp;TOTALECSheets&amp;"'!"&amp;ADDRESS(ROW(),COLUMN())))</f>
        <v>0</v>
      </c>
      <c r="H74" s="8" cm="1">
        <f t="array" aca="1" ref="H74" ca="1">SUM(INDIRECT("'"&amp;TOTALECSheets&amp;"'!"&amp;ADDRESS(ROW(),COLUMN())))</f>
        <v>0</v>
      </c>
      <c r="I74" s="8" cm="1">
        <f t="array" aca="1" ref="I74" ca="1">SUM(INDIRECT("'"&amp;TOTALECSheets&amp;"'!"&amp;ADDRESS(ROW(),COLUMN())))</f>
        <v>0</v>
      </c>
      <c r="J74" s="8" cm="1">
        <f t="array" aca="1" ref="J74" ca="1">SUM(INDIRECT("'"&amp;TOTALECSheets&amp;"'!"&amp;ADDRESS(ROW(),COLUMN())))</f>
        <v>0</v>
      </c>
      <c r="K74" s="8" cm="1">
        <f t="array" aca="1" ref="K74" ca="1">SUM(INDIRECT("'"&amp;TOTALECSheets&amp;"'!"&amp;ADDRESS(ROW(),COLUMN())))</f>
        <v>0</v>
      </c>
    </row>
    <row r="75" spans="1:1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 cm="1">
        <f t="array" aca="1" ref="D75" ca="1">SUM(INDIRECT("'"&amp;TOTALECSheets&amp;"'!"&amp;ADDRESS(ROW(),COLUMN())))</f>
        <v>0</v>
      </c>
      <c r="E75" s="8">
        <f t="shared" ca="1" si="2"/>
        <v>0</v>
      </c>
      <c r="F75" s="2"/>
      <c r="G75" s="8" cm="1">
        <f t="array" aca="1" ref="G75" ca="1">SUM(INDIRECT("'"&amp;TOTALECSheets&amp;"'!"&amp;ADDRESS(ROW(),COLUMN())))</f>
        <v>0</v>
      </c>
      <c r="H75" s="8" cm="1">
        <f t="array" aca="1" ref="H75" ca="1">SUM(INDIRECT("'"&amp;TOTALECSheets&amp;"'!"&amp;ADDRESS(ROW(),COLUMN())))</f>
        <v>0</v>
      </c>
      <c r="I75" s="8" cm="1">
        <f t="array" aca="1" ref="I75" ca="1">SUM(INDIRECT("'"&amp;TOTALECSheets&amp;"'!"&amp;ADDRESS(ROW(),COLUMN())))</f>
        <v>0</v>
      </c>
      <c r="J75" s="8" cm="1">
        <f t="array" aca="1" ref="J75" ca="1">SUM(INDIRECT("'"&amp;TOTALECSheets&amp;"'!"&amp;ADDRESS(ROW(),COLUMN())))</f>
        <v>0</v>
      </c>
      <c r="K75" s="8" cm="1">
        <f t="array" aca="1" ref="K75" ca="1">SUM(INDIRECT("'"&amp;TOTALECSheets&amp;"'!"&amp;ADDRESS(ROW(),COLUMN())))</f>
        <v>0</v>
      </c>
    </row>
    <row r="76" spans="1:1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 cm="1">
        <f t="array" aca="1" ref="D76" ca="1">SUM(INDIRECT("'"&amp;TOTALECSheets&amp;"'!"&amp;ADDRESS(ROW(),COLUMN())))</f>
        <v>0</v>
      </c>
      <c r="E76" s="8">
        <f t="shared" ca="1" si="2"/>
        <v>0</v>
      </c>
      <c r="F76" s="2"/>
      <c r="G76" s="8" cm="1">
        <f t="array" aca="1" ref="G76" ca="1">SUM(INDIRECT("'"&amp;TOTALECSheets&amp;"'!"&amp;ADDRESS(ROW(),COLUMN())))</f>
        <v>0</v>
      </c>
      <c r="H76" s="8" cm="1">
        <f t="array" aca="1" ref="H76" ca="1">SUM(INDIRECT("'"&amp;TOTALECSheets&amp;"'!"&amp;ADDRESS(ROW(),COLUMN())))</f>
        <v>0</v>
      </c>
      <c r="I76" s="8" cm="1">
        <f t="array" aca="1" ref="I76" ca="1">SUM(INDIRECT("'"&amp;TOTALECSheets&amp;"'!"&amp;ADDRESS(ROW(),COLUMN())))</f>
        <v>0</v>
      </c>
      <c r="J76" s="8" cm="1">
        <f t="array" aca="1" ref="J76" ca="1">SUM(INDIRECT("'"&amp;TOTALECSheets&amp;"'!"&amp;ADDRESS(ROW(),COLUMN())))</f>
        <v>0</v>
      </c>
      <c r="K76" s="8" cm="1">
        <f t="array" aca="1" ref="K76" ca="1">SUM(INDIRECT("'"&amp;TOTALECSheets&amp;"'!"&amp;ADDRESS(ROW(),COLUMN())))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 cm="1">
        <f t="array" aca="1" ref="D77" ca="1">SUM(INDIRECT("'"&amp;TOTALECSheets&amp;"'!"&amp;ADDRESS(ROW(),COLUMN())))</f>
        <v>0</v>
      </c>
      <c r="E77" s="8">
        <f t="shared" ca="1" si="2"/>
        <v>0</v>
      </c>
      <c r="F77" s="2"/>
      <c r="G77" s="8" cm="1">
        <f t="array" aca="1" ref="G77" ca="1">SUM(INDIRECT("'"&amp;TOTALECSheets&amp;"'!"&amp;ADDRESS(ROW(),COLUMN())))</f>
        <v>0</v>
      </c>
      <c r="H77" s="8" cm="1">
        <f t="array" aca="1" ref="H77" ca="1">SUM(INDIRECT("'"&amp;TOTALECSheets&amp;"'!"&amp;ADDRESS(ROW(),COLUMN())))</f>
        <v>0</v>
      </c>
      <c r="I77" s="8" cm="1">
        <f t="array" aca="1" ref="I77" ca="1">SUM(INDIRECT("'"&amp;TOTALECSheets&amp;"'!"&amp;ADDRESS(ROW(),COLUMN())))</f>
        <v>0</v>
      </c>
      <c r="J77" s="8" cm="1">
        <f t="array" aca="1" ref="J77" ca="1">SUM(INDIRECT("'"&amp;TOTALECSheets&amp;"'!"&amp;ADDRESS(ROW(),COLUMN())))</f>
        <v>0</v>
      </c>
      <c r="K77" s="8" cm="1">
        <f t="array" aca="1" ref="K77" ca="1">SUM(INDIRECT("'"&amp;TOTALECSheets&amp;"'!"&amp;ADDRESS(ROW(),COLUMN())))</f>
        <v>0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 cm="1">
        <f t="array" aca="1" ref="D78" ca="1">SUM(INDIRECT("'"&amp;TOTALECSheets&amp;"'!"&amp;ADDRESS(ROW(),COLUMN())))</f>
        <v>0</v>
      </c>
      <c r="E78" s="8">
        <f t="shared" ca="1" si="2"/>
        <v>0</v>
      </c>
      <c r="F78" s="2"/>
      <c r="G78" s="8" cm="1">
        <f t="array" aca="1" ref="G78" ca="1">SUM(INDIRECT("'"&amp;TOTALECSheets&amp;"'!"&amp;ADDRESS(ROW(),COLUMN())))</f>
        <v>0</v>
      </c>
      <c r="H78" s="8" cm="1">
        <f t="array" aca="1" ref="H78" ca="1">SUM(INDIRECT("'"&amp;TOTALECSheets&amp;"'!"&amp;ADDRESS(ROW(),COLUMN())))</f>
        <v>0</v>
      </c>
      <c r="I78" s="8" cm="1">
        <f t="array" aca="1" ref="I78" ca="1">SUM(INDIRECT("'"&amp;TOTALECSheets&amp;"'!"&amp;ADDRESS(ROW(),COLUMN())))</f>
        <v>0</v>
      </c>
      <c r="J78" s="8" cm="1">
        <f t="array" aca="1" ref="J78" ca="1">SUM(INDIRECT("'"&amp;TOTALECSheets&amp;"'!"&amp;ADDRESS(ROW(),COLUMN())))</f>
        <v>0</v>
      </c>
      <c r="K78" s="8" cm="1">
        <f t="array" aca="1" ref="K78" ca="1">SUM(INDIRECT("'"&amp;TOTALECSheets&amp;"'!"&amp;ADDRESS(ROW(),COLUMN())))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 cm="1">
        <f t="array" aca="1" ref="D79" ca="1">SUM(INDIRECT("'"&amp;TOTALECSheets&amp;"'!"&amp;ADDRESS(ROW(),COLUMN())))</f>
        <v>0</v>
      </c>
      <c r="E79" s="8">
        <f t="shared" ca="1" si="2"/>
        <v>0</v>
      </c>
      <c r="F79" s="2"/>
      <c r="G79" s="8" cm="1">
        <f t="array" aca="1" ref="G79" ca="1">SUM(INDIRECT("'"&amp;TOTALECSheets&amp;"'!"&amp;ADDRESS(ROW(),COLUMN())))</f>
        <v>0</v>
      </c>
      <c r="H79" s="8" cm="1">
        <f t="array" aca="1" ref="H79" ca="1">SUM(INDIRECT("'"&amp;TOTALECSheets&amp;"'!"&amp;ADDRESS(ROW(),COLUMN())))</f>
        <v>0</v>
      </c>
      <c r="I79" s="8" cm="1">
        <f t="array" aca="1" ref="I79" ca="1">SUM(INDIRECT("'"&amp;TOTALECSheets&amp;"'!"&amp;ADDRESS(ROW(),COLUMN())))</f>
        <v>0</v>
      </c>
      <c r="J79" s="8" cm="1">
        <f t="array" aca="1" ref="J79" ca="1">SUM(INDIRECT("'"&amp;TOTALECSheets&amp;"'!"&amp;ADDRESS(ROW(),COLUMN())))</f>
        <v>0</v>
      </c>
      <c r="K79" s="8" cm="1">
        <f t="array" aca="1" ref="K79" ca="1">SUM(INDIRECT("'"&amp;TOTALECSheets&amp;"'!"&amp;ADDRESS(ROW(),COLUMN())))</f>
        <v>0</v>
      </c>
    </row>
    <row r="80" spans="1:1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 cm="1">
        <f t="array" aca="1" ref="D80" ca="1">SUM(INDIRECT("'"&amp;TOTALECSheets&amp;"'!"&amp;ADDRESS(ROW(),COLUMN())))</f>
        <v>0</v>
      </c>
      <c r="E80" s="8">
        <f t="shared" ca="1" si="2"/>
        <v>0</v>
      </c>
      <c r="F80" s="2"/>
      <c r="G80" s="8" cm="1">
        <f t="array" aca="1" ref="G80" ca="1">SUM(INDIRECT("'"&amp;TOTALECSheets&amp;"'!"&amp;ADDRESS(ROW(),COLUMN())))</f>
        <v>0</v>
      </c>
      <c r="H80" s="8" cm="1">
        <f t="array" aca="1" ref="H80" ca="1">SUM(INDIRECT("'"&amp;TOTALECSheets&amp;"'!"&amp;ADDRESS(ROW(),COLUMN())))</f>
        <v>0</v>
      </c>
      <c r="I80" s="8" cm="1">
        <f t="array" aca="1" ref="I80" ca="1">SUM(INDIRECT("'"&amp;TOTALECSheets&amp;"'!"&amp;ADDRESS(ROW(),COLUMN())))</f>
        <v>0</v>
      </c>
      <c r="J80" s="8" cm="1">
        <f t="array" aca="1" ref="J80" ca="1">SUM(INDIRECT("'"&amp;TOTALECSheets&amp;"'!"&amp;ADDRESS(ROW(),COLUMN())))</f>
        <v>0</v>
      </c>
      <c r="K80" s="8" cm="1">
        <f t="array" aca="1" ref="K80" ca="1">SUM(INDIRECT("'"&amp;TOTALECSheets&amp;"'!"&amp;ADDRESS(ROW(),COLUMN())))</f>
        <v>0</v>
      </c>
    </row>
    <row r="81" spans="1:1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 cm="1">
        <f t="array" aca="1" ref="D81" ca="1">SUM(INDIRECT("'"&amp;TOTALECSheets&amp;"'!"&amp;ADDRESS(ROW(),COLUMN())))</f>
        <v>0</v>
      </c>
      <c r="E81" s="8">
        <f t="shared" ca="1" si="2"/>
        <v>0</v>
      </c>
      <c r="F81" s="2"/>
      <c r="G81" s="8" cm="1">
        <f t="array" aca="1" ref="G81" ca="1">SUM(INDIRECT("'"&amp;TOTALECSheets&amp;"'!"&amp;ADDRESS(ROW(),COLUMN())))</f>
        <v>0</v>
      </c>
      <c r="H81" s="8" cm="1">
        <f t="array" aca="1" ref="H81" ca="1">SUM(INDIRECT("'"&amp;TOTALECSheets&amp;"'!"&amp;ADDRESS(ROW(),COLUMN())))</f>
        <v>0</v>
      </c>
      <c r="I81" s="8" cm="1">
        <f t="array" aca="1" ref="I81" ca="1">SUM(INDIRECT("'"&amp;TOTALECSheets&amp;"'!"&amp;ADDRESS(ROW(),COLUMN())))</f>
        <v>0</v>
      </c>
      <c r="J81" s="8" cm="1">
        <f t="array" aca="1" ref="J81" ca="1">SUM(INDIRECT("'"&amp;TOTALECSheets&amp;"'!"&amp;ADDRESS(ROW(),COLUMN())))</f>
        <v>0</v>
      </c>
      <c r="K81" s="8" cm="1">
        <f t="array" aca="1" ref="K81" ca="1">SUM(INDIRECT("'"&amp;TOTALECSheets&amp;"'!"&amp;ADDRESS(ROW(),COLUMN())))</f>
        <v>0</v>
      </c>
    </row>
    <row r="82" spans="1:1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 cm="1">
        <f t="array" aca="1" ref="D82" ca="1">SUM(INDIRECT("'"&amp;TOTALECSheets&amp;"'!"&amp;ADDRESS(ROW(),COLUMN())))</f>
        <v>0</v>
      </c>
      <c r="E82" s="8">
        <f t="shared" ca="1" si="2"/>
        <v>0</v>
      </c>
      <c r="F82" s="2"/>
      <c r="G82" s="8" cm="1">
        <f t="array" aca="1" ref="G82" ca="1">SUM(INDIRECT("'"&amp;TOTALECSheets&amp;"'!"&amp;ADDRESS(ROW(),COLUMN())))</f>
        <v>0</v>
      </c>
      <c r="H82" s="8" cm="1">
        <f t="array" aca="1" ref="H82" ca="1">SUM(INDIRECT("'"&amp;TOTALECSheets&amp;"'!"&amp;ADDRESS(ROW(),COLUMN())))</f>
        <v>0</v>
      </c>
      <c r="I82" s="8" cm="1">
        <f t="array" aca="1" ref="I82" ca="1">SUM(INDIRECT("'"&amp;TOTALECSheets&amp;"'!"&amp;ADDRESS(ROW(),COLUMN())))</f>
        <v>0</v>
      </c>
      <c r="J82" s="8" cm="1">
        <f t="array" aca="1" ref="J82" ca="1">SUM(INDIRECT("'"&amp;TOTALECSheets&amp;"'!"&amp;ADDRESS(ROW(),COLUMN())))</f>
        <v>0</v>
      </c>
      <c r="K82" s="8" cm="1">
        <f t="array" aca="1" ref="K82" ca="1">SUM(INDIRECT("'"&amp;TOTALECSheets&amp;"'!"&amp;ADDRESS(ROW(),COLUMN())))</f>
        <v>0</v>
      </c>
    </row>
    <row r="83" spans="1:1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 cm="1">
        <f t="array" aca="1" ref="D83" ca="1">SUM(INDIRECT("'"&amp;TOTALECSheets&amp;"'!"&amp;ADDRESS(ROW(),COLUMN())))</f>
        <v>0</v>
      </c>
      <c r="E83" s="8">
        <f t="shared" ca="1" si="2"/>
        <v>0</v>
      </c>
      <c r="F83" s="2"/>
      <c r="G83" s="8" cm="1">
        <f t="array" aca="1" ref="G83" ca="1">SUM(INDIRECT("'"&amp;TOTALECSheets&amp;"'!"&amp;ADDRESS(ROW(),COLUMN())))</f>
        <v>0</v>
      </c>
      <c r="H83" s="8" cm="1">
        <f t="array" aca="1" ref="H83" ca="1">SUM(INDIRECT("'"&amp;TOTALECSheets&amp;"'!"&amp;ADDRESS(ROW(),COLUMN())))</f>
        <v>0</v>
      </c>
      <c r="I83" s="8" cm="1">
        <f t="array" aca="1" ref="I83" ca="1">SUM(INDIRECT("'"&amp;TOTALECSheets&amp;"'!"&amp;ADDRESS(ROW(),COLUMN())))</f>
        <v>0</v>
      </c>
      <c r="J83" s="8" cm="1">
        <f t="array" aca="1" ref="J83" ca="1">SUM(INDIRECT("'"&amp;TOTALECSheets&amp;"'!"&amp;ADDRESS(ROW(),COLUMN())))</f>
        <v>0</v>
      </c>
      <c r="K83" s="8" cm="1">
        <f t="array" aca="1" ref="K83" ca="1">SUM(INDIRECT("'"&amp;TOTALECSheets&amp;"'!"&amp;ADDRESS(ROW(),COLUMN())))</f>
        <v>0</v>
      </c>
    </row>
    <row r="84" spans="1:1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 cm="1">
        <f t="array" aca="1" ref="D84" ca="1">SUM(INDIRECT("'"&amp;TOTALECSheets&amp;"'!"&amp;ADDRESS(ROW(),COLUMN())))</f>
        <v>0</v>
      </c>
      <c r="E84" s="8">
        <f t="shared" ca="1" si="2"/>
        <v>0</v>
      </c>
      <c r="F84" s="2"/>
      <c r="G84" s="8" cm="1">
        <f t="array" aca="1" ref="G84" ca="1">SUM(INDIRECT("'"&amp;TOTALECSheets&amp;"'!"&amp;ADDRESS(ROW(),COLUMN())))</f>
        <v>0</v>
      </c>
      <c r="H84" s="8" cm="1">
        <f t="array" aca="1" ref="H84" ca="1">SUM(INDIRECT("'"&amp;TOTALECSheets&amp;"'!"&amp;ADDRESS(ROW(),COLUMN())))</f>
        <v>0</v>
      </c>
      <c r="I84" s="8" cm="1">
        <f t="array" aca="1" ref="I84" ca="1">SUM(INDIRECT("'"&amp;TOTALECSheets&amp;"'!"&amp;ADDRESS(ROW(),COLUMN())))</f>
        <v>0</v>
      </c>
      <c r="J84" s="8" cm="1">
        <f t="array" aca="1" ref="J84" ca="1">SUM(INDIRECT("'"&amp;TOTALECSheets&amp;"'!"&amp;ADDRESS(ROW(),COLUMN())))</f>
        <v>0</v>
      </c>
      <c r="K84" s="8" cm="1">
        <f t="array" aca="1" ref="K84" ca="1">SUM(INDIRECT("'"&amp;TOTALECSheets&amp;"'!"&amp;ADDRESS(ROW(),COLUMN())))</f>
        <v>0</v>
      </c>
    </row>
    <row r="85" spans="1:1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 cm="1">
        <f t="array" aca="1" ref="D85" ca="1">SUM(INDIRECT("'"&amp;TOTALECSheets&amp;"'!"&amp;ADDRESS(ROW(),COLUMN())))</f>
        <v>0</v>
      </c>
      <c r="E85" s="8">
        <f t="shared" ca="1" si="2"/>
        <v>0</v>
      </c>
      <c r="F85" s="2"/>
      <c r="G85" s="8" cm="1">
        <f t="array" aca="1" ref="G85" ca="1">SUM(INDIRECT("'"&amp;TOTALECSheets&amp;"'!"&amp;ADDRESS(ROW(),COLUMN())))</f>
        <v>0</v>
      </c>
      <c r="H85" s="8" cm="1">
        <f t="array" aca="1" ref="H85" ca="1">SUM(INDIRECT("'"&amp;TOTALECSheets&amp;"'!"&amp;ADDRESS(ROW(),COLUMN())))</f>
        <v>0</v>
      </c>
      <c r="I85" s="8" cm="1">
        <f t="array" aca="1" ref="I85" ca="1">SUM(INDIRECT("'"&amp;TOTALECSheets&amp;"'!"&amp;ADDRESS(ROW(),COLUMN())))</f>
        <v>0</v>
      </c>
      <c r="J85" s="8" cm="1">
        <f t="array" aca="1" ref="J85" ca="1">SUM(INDIRECT("'"&amp;TOTALECSheets&amp;"'!"&amp;ADDRESS(ROW(),COLUMN())))</f>
        <v>0</v>
      </c>
      <c r="K85" s="8" cm="1">
        <f t="array" aca="1" ref="K85" ca="1">SUM(INDIRECT("'"&amp;TOTALECSheets&amp;"'!"&amp;ADDRESS(ROW(),COLUMN())))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 cm="1">
        <f t="array" aca="1" ref="D86" ca="1">SUM(INDIRECT("'"&amp;TOTALECSheets&amp;"'!"&amp;ADDRESS(ROW(),COLUMN())))</f>
        <v>0</v>
      </c>
      <c r="E86" s="8">
        <f t="shared" ca="1" si="2"/>
        <v>0</v>
      </c>
      <c r="F86" s="2"/>
      <c r="G86" s="8" cm="1">
        <f t="array" aca="1" ref="G86" ca="1">SUM(INDIRECT("'"&amp;TOTALECSheets&amp;"'!"&amp;ADDRESS(ROW(),COLUMN())))</f>
        <v>0</v>
      </c>
      <c r="H86" s="8" cm="1">
        <f t="array" aca="1" ref="H86" ca="1">SUM(INDIRECT("'"&amp;TOTALECSheets&amp;"'!"&amp;ADDRESS(ROW(),COLUMN())))</f>
        <v>0</v>
      </c>
      <c r="I86" s="8" cm="1">
        <f t="array" aca="1" ref="I86" ca="1">SUM(INDIRECT("'"&amp;TOTALECSheets&amp;"'!"&amp;ADDRESS(ROW(),COLUMN())))</f>
        <v>0</v>
      </c>
      <c r="J86" s="8" cm="1">
        <f t="array" aca="1" ref="J86" ca="1">SUM(INDIRECT("'"&amp;TOTALECSheets&amp;"'!"&amp;ADDRESS(ROW(),COLUMN())))</f>
        <v>0</v>
      </c>
      <c r="K86" s="8" cm="1">
        <f t="array" aca="1" ref="K86" ca="1">SUM(INDIRECT("'"&amp;TOTALECSheets&amp;"'!"&amp;ADDRESS(ROW(),COLUMN())))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 cm="1">
        <f t="array" aca="1" ref="D87" ca="1">SUM(INDIRECT("'"&amp;TOTALECSheets&amp;"'!"&amp;ADDRESS(ROW(),COLUMN())))</f>
        <v>0</v>
      </c>
      <c r="E87" s="8">
        <f t="shared" ca="1" si="2"/>
        <v>0</v>
      </c>
      <c r="F87" s="2"/>
      <c r="G87" s="8" cm="1">
        <f t="array" aca="1" ref="G87" ca="1">SUM(INDIRECT("'"&amp;TOTALECSheets&amp;"'!"&amp;ADDRESS(ROW(),COLUMN())))</f>
        <v>0</v>
      </c>
      <c r="H87" s="8" cm="1">
        <f t="array" aca="1" ref="H87" ca="1">SUM(INDIRECT("'"&amp;TOTALECSheets&amp;"'!"&amp;ADDRESS(ROW(),COLUMN())))</f>
        <v>0</v>
      </c>
      <c r="I87" s="8" cm="1">
        <f t="array" aca="1" ref="I87" ca="1">SUM(INDIRECT("'"&amp;TOTALECSheets&amp;"'!"&amp;ADDRESS(ROW(),COLUMN())))</f>
        <v>0</v>
      </c>
      <c r="J87" s="8" cm="1">
        <f t="array" aca="1" ref="J87" ca="1">SUM(INDIRECT("'"&amp;TOTALECSheets&amp;"'!"&amp;ADDRESS(ROW(),COLUMN())))</f>
        <v>0</v>
      </c>
      <c r="K87" s="8" cm="1">
        <f t="array" aca="1" ref="K87" ca="1">SUM(INDIRECT("'"&amp;TOTALECSheets&amp;"'!"&amp;ADDRESS(ROW(),COLUMN())))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 cm="1">
        <f t="array" aca="1" ref="D88" ca="1">SUM(INDIRECT("'"&amp;TOTALECSheets&amp;"'!"&amp;ADDRESS(ROW(),COLUMN())))</f>
        <v>0</v>
      </c>
      <c r="E88" s="8">
        <f t="shared" ca="1" si="2"/>
        <v>0</v>
      </c>
      <c r="F88" s="2"/>
      <c r="G88" s="8" cm="1">
        <f t="array" aca="1" ref="G88" ca="1">SUM(INDIRECT("'"&amp;TOTALECSheets&amp;"'!"&amp;ADDRESS(ROW(),COLUMN())))</f>
        <v>0</v>
      </c>
      <c r="H88" s="8" cm="1">
        <f t="array" aca="1" ref="H88" ca="1">SUM(INDIRECT("'"&amp;TOTALECSheets&amp;"'!"&amp;ADDRESS(ROW(),COLUMN())))</f>
        <v>0</v>
      </c>
      <c r="I88" s="8" cm="1">
        <f t="array" aca="1" ref="I88" ca="1">SUM(INDIRECT("'"&amp;TOTALECSheets&amp;"'!"&amp;ADDRESS(ROW(),COLUMN())))</f>
        <v>0</v>
      </c>
      <c r="J88" s="8" cm="1">
        <f t="array" aca="1" ref="J88" ca="1">SUM(INDIRECT("'"&amp;TOTALECSheets&amp;"'!"&amp;ADDRESS(ROW(),COLUMN())))</f>
        <v>0</v>
      </c>
      <c r="K88" s="8" cm="1">
        <f t="array" aca="1" ref="K88" ca="1">SUM(INDIRECT("'"&amp;TOTALECSheets&amp;"'!"&amp;ADDRESS(ROW(),COLUMN())))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 cm="1">
        <f t="array" aca="1" ref="D89" ca="1">SUM(INDIRECT("'"&amp;TOTALECSheets&amp;"'!"&amp;ADDRESS(ROW(),COLUMN())))</f>
        <v>0</v>
      </c>
      <c r="E89" s="8">
        <f t="shared" ca="1" si="2"/>
        <v>0</v>
      </c>
      <c r="F89" s="2"/>
      <c r="G89" s="8" cm="1">
        <f t="array" aca="1" ref="G89" ca="1">SUM(INDIRECT("'"&amp;TOTALECSheets&amp;"'!"&amp;ADDRESS(ROW(),COLUMN())))</f>
        <v>0</v>
      </c>
      <c r="H89" s="8" cm="1">
        <f t="array" aca="1" ref="H89" ca="1">SUM(INDIRECT("'"&amp;TOTALECSheets&amp;"'!"&amp;ADDRESS(ROW(),COLUMN())))</f>
        <v>0</v>
      </c>
      <c r="I89" s="8" cm="1">
        <f t="array" aca="1" ref="I89" ca="1">SUM(INDIRECT("'"&amp;TOTALECSheets&amp;"'!"&amp;ADDRESS(ROW(),COLUMN())))</f>
        <v>0</v>
      </c>
      <c r="J89" s="8" cm="1">
        <f t="array" aca="1" ref="J89" ca="1">SUM(INDIRECT("'"&amp;TOTALECSheets&amp;"'!"&amp;ADDRESS(ROW(),COLUMN())))</f>
        <v>0</v>
      </c>
      <c r="K89" s="8" cm="1">
        <f t="array" aca="1" ref="K89" ca="1">SUM(INDIRECT("'"&amp;TOTALECSheets&amp;"'!"&amp;ADDRESS(ROW(),COLUMN())))</f>
        <v>0</v>
      </c>
    </row>
    <row r="90" spans="1:1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 cm="1">
        <f t="array" aca="1" ref="D90" ca="1">SUM(INDIRECT("'"&amp;TOTALECSheets&amp;"'!"&amp;ADDRESS(ROW(),COLUMN())))</f>
        <v>0</v>
      </c>
      <c r="E90" s="8">
        <f t="shared" ca="1" si="2"/>
        <v>0</v>
      </c>
      <c r="G90" s="77" cm="1">
        <f t="array" aca="1" ref="G90" ca="1">SUM(INDIRECT("'"&amp;TOTALECSheets&amp;"'!"&amp;ADDRESS(ROW(),COLUMN())))</f>
        <v>0</v>
      </c>
      <c r="H90" s="77" cm="1">
        <f t="array" aca="1" ref="H90" ca="1">SUM(INDIRECT("'"&amp;TOTALECSheets&amp;"'!"&amp;ADDRESS(ROW(),COLUMN())))</f>
        <v>0</v>
      </c>
      <c r="I90" s="77" cm="1">
        <f t="array" aca="1" ref="I90" ca="1">SUM(INDIRECT("'"&amp;TOTALECSheets&amp;"'!"&amp;ADDRESS(ROW(),COLUMN())))</f>
        <v>0</v>
      </c>
      <c r="J90" s="77" cm="1">
        <f t="array" aca="1" ref="J90" ca="1">SUM(INDIRECT("'"&amp;TOTALECSheets&amp;"'!"&amp;ADDRESS(ROW(),COLUMN())))</f>
        <v>0</v>
      </c>
      <c r="K90" s="77" cm="1">
        <f t="array" aca="1" ref="K90" ca="1">SUM(INDIRECT("'"&amp;TOTALECSheets&amp;"'!"&amp;ADDRESS(ROW(),COLUMN())))</f>
        <v>0</v>
      </c>
    </row>
    <row r="91" spans="1:1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D91" s="8"/>
      <c r="E91" s="8">
        <f t="shared" si="2"/>
        <v>0</v>
      </c>
      <c r="G91" s="8"/>
      <c r="H91" s="8"/>
      <c r="I91" s="8"/>
      <c r="J91" s="8"/>
      <c r="K91" s="8"/>
    </row>
    <row r="92" spans="1:1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D92" s="8"/>
      <c r="E92" s="8">
        <f t="shared" si="2"/>
        <v>0</v>
      </c>
      <c r="G92" s="8"/>
      <c r="H92" s="8"/>
      <c r="I92" s="8"/>
      <c r="J92" s="8"/>
      <c r="K92" s="8"/>
    </row>
    <row r="93" spans="1:1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 cm="1">
        <f t="array" aca="1" ref="D93" ca="1">SUM(INDIRECT("'"&amp;TOTALECSheets&amp;"'!"&amp;ADDRESS(ROW(),COLUMN())))</f>
        <v>0</v>
      </c>
      <c r="E93" s="8">
        <f t="shared" ca="1" si="2"/>
        <v>0</v>
      </c>
      <c r="F93" s="2"/>
      <c r="G93" s="8" cm="1">
        <f t="array" aca="1" ref="G93" ca="1">SUM(INDIRECT("'"&amp;TOTALECSheets&amp;"'!"&amp;ADDRESS(ROW(),COLUMN())))</f>
        <v>0</v>
      </c>
      <c r="H93" s="8" cm="1">
        <f t="array" aca="1" ref="H93" ca="1">SUM(INDIRECT("'"&amp;TOTALECSheets&amp;"'!"&amp;ADDRESS(ROW(),COLUMN())))</f>
        <v>0</v>
      </c>
      <c r="I93" s="8" cm="1">
        <f t="array" aca="1" ref="I93" ca="1">SUM(INDIRECT("'"&amp;TOTALECSheets&amp;"'!"&amp;ADDRESS(ROW(),COLUMN())))</f>
        <v>0</v>
      </c>
      <c r="J93" s="8" cm="1">
        <f t="array" aca="1" ref="J93" ca="1">SUM(INDIRECT("'"&amp;TOTALECSheets&amp;"'!"&amp;ADDRESS(ROW(),COLUMN())))</f>
        <v>0</v>
      </c>
      <c r="K93" s="8" cm="1">
        <f t="array" aca="1" ref="K93" ca="1">SUM(INDIRECT("'"&amp;TOTALECSheets&amp;"'!"&amp;ADDRESS(ROW(),COLUMN())))</f>
        <v>0</v>
      </c>
    </row>
    <row r="94" spans="1:1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 cm="1">
        <f t="array" aca="1" ref="D94" ca="1">SUM(INDIRECT("'"&amp;TOTALECSheets&amp;"'!"&amp;ADDRESS(ROW(),COLUMN())))</f>
        <v>0</v>
      </c>
      <c r="E94" s="8">
        <f t="shared" ca="1" si="2"/>
        <v>0</v>
      </c>
      <c r="F94" s="2"/>
      <c r="G94" s="8" cm="1">
        <f t="array" aca="1" ref="G94" ca="1">SUM(INDIRECT("'"&amp;TOTALECSheets&amp;"'!"&amp;ADDRESS(ROW(),COLUMN())))</f>
        <v>0</v>
      </c>
      <c r="H94" s="8" cm="1">
        <f t="array" aca="1" ref="H94" ca="1">SUM(INDIRECT("'"&amp;TOTALECSheets&amp;"'!"&amp;ADDRESS(ROW(),COLUMN())))</f>
        <v>0</v>
      </c>
      <c r="I94" s="8" cm="1">
        <f t="array" aca="1" ref="I94" ca="1">SUM(INDIRECT("'"&amp;TOTALECSheets&amp;"'!"&amp;ADDRESS(ROW(),COLUMN())))</f>
        <v>0</v>
      </c>
      <c r="J94" s="8" cm="1">
        <f t="array" aca="1" ref="J94" ca="1">SUM(INDIRECT("'"&amp;TOTALECSheets&amp;"'!"&amp;ADDRESS(ROW(),COLUMN())))</f>
        <v>0</v>
      </c>
      <c r="K94" s="8" cm="1">
        <f t="array" aca="1" ref="K94" ca="1">SUM(INDIRECT("'"&amp;TOTALECSheets&amp;"'!"&amp;ADDRESS(ROW(),COLUMN())))</f>
        <v>0</v>
      </c>
    </row>
    <row r="95" spans="1:1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 cm="1">
        <f t="array" aca="1" ref="D95" ca="1">SUM(INDIRECT("'"&amp;TOTALECSheets&amp;"'!"&amp;ADDRESS(ROW(),COLUMN())))</f>
        <v>0</v>
      </c>
      <c r="E95" s="8">
        <f t="shared" ca="1" si="2"/>
        <v>0</v>
      </c>
      <c r="F95" s="2"/>
      <c r="G95" s="8" cm="1">
        <f t="array" aca="1" ref="G95" ca="1">SUM(INDIRECT("'"&amp;TOTALECSheets&amp;"'!"&amp;ADDRESS(ROW(),COLUMN())))</f>
        <v>0</v>
      </c>
      <c r="H95" s="8" cm="1">
        <f t="array" aca="1" ref="H95" ca="1">SUM(INDIRECT("'"&amp;TOTALECSheets&amp;"'!"&amp;ADDRESS(ROW(),COLUMN())))</f>
        <v>0</v>
      </c>
      <c r="I95" s="8" cm="1">
        <f t="array" aca="1" ref="I95" ca="1">SUM(INDIRECT("'"&amp;TOTALECSheets&amp;"'!"&amp;ADDRESS(ROW(),COLUMN())))</f>
        <v>0</v>
      </c>
      <c r="J95" s="8" cm="1">
        <f t="array" aca="1" ref="J95" ca="1">SUM(INDIRECT("'"&amp;TOTALECSheets&amp;"'!"&amp;ADDRESS(ROW(),COLUMN())))</f>
        <v>0</v>
      </c>
      <c r="K95" s="8" cm="1">
        <f t="array" aca="1" ref="K95" ca="1">SUM(INDIRECT("'"&amp;TOTALECSheets&amp;"'!"&amp;ADDRESS(ROW(),COLUMN())))</f>
        <v>0</v>
      </c>
    </row>
    <row r="96" spans="1:1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 cm="1">
        <f t="array" aca="1" ref="D96" ca="1">SUM(INDIRECT("'"&amp;TOTALECSheets&amp;"'!"&amp;ADDRESS(ROW(),COLUMN())))</f>
        <v>0</v>
      </c>
      <c r="E96" s="8">
        <f t="shared" ca="1" si="2"/>
        <v>0</v>
      </c>
      <c r="F96" s="2"/>
      <c r="G96" s="8" cm="1">
        <f t="array" aca="1" ref="G96" ca="1">SUM(INDIRECT("'"&amp;TOTALECSheets&amp;"'!"&amp;ADDRESS(ROW(),COLUMN())))</f>
        <v>0</v>
      </c>
      <c r="H96" s="8" cm="1">
        <f t="array" aca="1" ref="H96" ca="1">SUM(INDIRECT("'"&amp;TOTALECSheets&amp;"'!"&amp;ADDRESS(ROW(),COLUMN())))</f>
        <v>0</v>
      </c>
      <c r="I96" s="8" cm="1">
        <f t="array" aca="1" ref="I96" ca="1">SUM(INDIRECT("'"&amp;TOTALECSheets&amp;"'!"&amp;ADDRESS(ROW(),COLUMN())))</f>
        <v>0</v>
      </c>
      <c r="J96" s="8" cm="1">
        <f t="array" aca="1" ref="J96" ca="1">SUM(INDIRECT("'"&amp;TOTALECSheets&amp;"'!"&amp;ADDRESS(ROW(),COLUMN())))</f>
        <v>0</v>
      </c>
      <c r="K96" s="8" cm="1">
        <f t="array" aca="1" ref="K96" ca="1">SUM(INDIRECT("'"&amp;TOTALECSheets&amp;"'!"&amp;ADDRESS(ROW(),COLUMN())))</f>
        <v>0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 cm="1">
        <f t="array" aca="1" ref="D97" ca="1">SUM(INDIRECT("'"&amp;TOTALECSheets&amp;"'!"&amp;ADDRESS(ROW(),COLUMN())))</f>
        <v>0</v>
      </c>
      <c r="E97" s="8">
        <f t="shared" ca="1" si="2"/>
        <v>0</v>
      </c>
      <c r="F97" s="2"/>
      <c r="G97" s="8" cm="1">
        <f t="array" aca="1" ref="G97" ca="1">SUM(INDIRECT("'"&amp;TOTALECSheets&amp;"'!"&amp;ADDRESS(ROW(),COLUMN())))</f>
        <v>0</v>
      </c>
      <c r="H97" s="8" cm="1">
        <f t="array" aca="1" ref="H97" ca="1">SUM(INDIRECT("'"&amp;TOTALECSheets&amp;"'!"&amp;ADDRESS(ROW(),COLUMN())))</f>
        <v>0</v>
      </c>
      <c r="I97" s="8" cm="1">
        <f t="array" aca="1" ref="I97" ca="1">SUM(INDIRECT("'"&amp;TOTALECSheets&amp;"'!"&amp;ADDRESS(ROW(),COLUMN())))</f>
        <v>0</v>
      </c>
      <c r="J97" s="8" cm="1">
        <f t="array" aca="1" ref="J97" ca="1">SUM(INDIRECT("'"&amp;TOTALECSheets&amp;"'!"&amp;ADDRESS(ROW(),COLUMN())))</f>
        <v>0</v>
      </c>
      <c r="K97" s="8" cm="1">
        <f t="array" aca="1" ref="K97" ca="1">SUM(INDIRECT("'"&amp;TOTALECSheets&amp;"'!"&amp;ADDRESS(ROW(),COLUMN())))</f>
        <v>0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 cm="1">
        <f t="array" aca="1" ref="D98" ca="1">SUM(INDIRECT("'"&amp;TOTALECSheets&amp;"'!"&amp;ADDRESS(ROW(),COLUMN())))</f>
        <v>0</v>
      </c>
      <c r="E98" s="8">
        <f t="shared" ca="1" si="2"/>
        <v>0</v>
      </c>
      <c r="F98" s="2"/>
      <c r="G98" s="8" cm="1">
        <f t="array" aca="1" ref="G98" ca="1">SUM(INDIRECT("'"&amp;TOTALECSheets&amp;"'!"&amp;ADDRESS(ROW(),COLUMN())))</f>
        <v>0</v>
      </c>
      <c r="H98" s="8" cm="1">
        <f t="array" aca="1" ref="H98" ca="1">SUM(INDIRECT("'"&amp;TOTALECSheets&amp;"'!"&amp;ADDRESS(ROW(),COLUMN())))</f>
        <v>0</v>
      </c>
      <c r="I98" s="8" cm="1">
        <f t="array" aca="1" ref="I98" ca="1">SUM(INDIRECT("'"&amp;TOTALECSheets&amp;"'!"&amp;ADDRESS(ROW(),COLUMN())))</f>
        <v>0</v>
      </c>
      <c r="J98" s="8" cm="1">
        <f t="array" aca="1" ref="J98" ca="1">SUM(INDIRECT("'"&amp;TOTALECSheets&amp;"'!"&amp;ADDRESS(ROW(),COLUMN())))</f>
        <v>0</v>
      </c>
      <c r="K98" s="8" cm="1">
        <f t="array" aca="1" ref="K98" ca="1">SUM(INDIRECT("'"&amp;TOTALECSheets&amp;"'!"&amp;ADDRESS(ROW(),COLUMN())))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 cm="1">
        <f t="array" aca="1" ref="D99" ca="1">SUM(INDIRECT("'"&amp;TOTALECSheets&amp;"'!"&amp;ADDRESS(ROW(),COLUMN())))</f>
        <v>0</v>
      </c>
      <c r="E99" s="8">
        <f t="shared" ref="E99:E130" ca="1" si="3">IFERROR(IF(D99="",0,IF(D99=0,0,IF(ABS(D99-SUM($G99:$K99))&lt;Check_Limit,0,1))),1)</f>
        <v>0</v>
      </c>
      <c r="F99" s="2"/>
      <c r="G99" s="8" cm="1">
        <f t="array" aca="1" ref="G99" ca="1">SUM(INDIRECT("'"&amp;TOTALECSheets&amp;"'!"&amp;ADDRESS(ROW(),COLUMN())))</f>
        <v>0</v>
      </c>
      <c r="H99" s="8" cm="1">
        <f t="array" aca="1" ref="H99" ca="1">SUM(INDIRECT("'"&amp;TOTALECSheets&amp;"'!"&amp;ADDRESS(ROW(),COLUMN())))</f>
        <v>0</v>
      </c>
      <c r="I99" s="8" cm="1">
        <f t="array" aca="1" ref="I99" ca="1">SUM(INDIRECT("'"&amp;TOTALECSheets&amp;"'!"&amp;ADDRESS(ROW(),COLUMN())))</f>
        <v>0</v>
      </c>
      <c r="J99" s="8" cm="1">
        <f t="array" aca="1" ref="J99" ca="1">SUM(INDIRECT("'"&amp;TOTALECSheets&amp;"'!"&amp;ADDRESS(ROW(),COLUMN())))</f>
        <v>0</v>
      </c>
      <c r="K99" s="8" cm="1">
        <f t="array" aca="1" ref="K99" ca="1">SUM(INDIRECT("'"&amp;TOTALECSheets&amp;"'!"&amp;ADDRESS(ROW(),COLUMN())))</f>
        <v>0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 cm="1">
        <f t="array" aca="1" ref="D100" ca="1">SUM(INDIRECT("'"&amp;TOTALECSheets&amp;"'!"&amp;ADDRESS(ROW(),COLUMN())))</f>
        <v>0</v>
      </c>
      <c r="E100" s="8">
        <f t="shared" ca="1" si="3"/>
        <v>0</v>
      </c>
      <c r="F100" s="2"/>
      <c r="G100" s="8" cm="1">
        <f t="array" aca="1" ref="G100" ca="1">SUM(INDIRECT("'"&amp;TOTALECSheets&amp;"'!"&amp;ADDRESS(ROW(),COLUMN())))</f>
        <v>0</v>
      </c>
      <c r="H100" s="8" cm="1">
        <f t="array" aca="1" ref="H100" ca="1">SUM(INDIRECT("'"&amp;TOTALECSheets&amp;"'!"&amp;ADDRESS(ROW(),COLUMN())))</f>
        <v>0</v>
      </c>
      <c r="I100" s="8" cm="1">
        <f t="array" aca="1" ref="I100" ca="1">SUM(INDIRECT("'"&amp;TOTALECSheets&amp;"'!"&amp;ADDRESS(ROW(),COLUMN())))</f>
        <v>0</v>
      </c>
      <c r="J100" s="8" cm="1">
        <f t="array" aca="1" ref="J100" ca="1">SUM(INDIRECT("'"&amp;TOTALECSheets&amp;"'!"&amp;ADDRESS(ROW(),COLUMN())))</f>
        <v>0</v>
      </c>
      <c r="K100" s="8" cm="1">
        <f t="array" aca="1" ref="K100" ca="1">SUM(INDIRECT("'"&amp;TOTALECSheets&amp;"'!"&amp;ADDRESS(ROW(),COLUMN())))</f>
        <v>0</v>
      </c>
    </row>
    <row r="101" spans="1:1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 cm="1">
        <f t="array" aca="1" ref="D101" ca="1">SUM(INDIRECT("'"&amp;TOTALECSheets&amp;"'!"&amp;ADDRESS(ROW(),COLUMN())))</f>
        <v>0</v>
      </c>
      <c r="E101" s="8">
        <f t="shared" ca="1" si="3"/>
        <v>0</v>
      </c>
      <c r="G101" s="77" cm="1">
        <f t="array" aca="1" ref="G101" ca="1">SUM(INDIRECT("'"&amp;TOTALECSheets&amp;"'!"&amp;ADDRESS(ROW(),COLUMN())))</f>
        <v>0</v>
      </c>
      <c r="H101" s="77" cm="1">
        <f t="array" aca="1" ref="H101" ca="1">SUM(INDIRECT("'"&amp;TOTALECSheets&amp;"'!"&amp;ADDRESS(ROW(),COLUMN())))</f>
        <v>0</v>
      </c>
      <c r="I101" s="77" cm="1">
        <f t="array" aca="1" ref="I101" ca="1">SUM(INDIRECT("'"&amp;TOTALECSheets&amp;"'!"&amp;ADDRESS(ROW(),COLUMN())))</f>
        <v>0</v>
      </c>
      <c r="J101" s="77" cm="1">
        <f t="array" aca="1" ref="J101" ca="1">SUM(INDIRECT("'"&amp;TOTALECSheets&amp;"'!"&amp;ADDRESS(ROW(),COLUMN())))</f>
        <v>0</v>
      </c>
      <c r="K101" s="77" cm="1">
        <f t="array" aca="1" ref="K101" ca="1">SUM(INDIRECT("'"&amp;TOTALECSheets&amp;"'!"&amp;ADDRESS(ROW(),COLUMN())))</f>
        <v>0</v>
      </c>
    </row>
    <row r="102" spans="1:1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D102" s="8"/>
      <c r="E102" s="8">
        <f t="shared" si="3"/>
        <v>0</v>
      </c>
      <c r="G102" s="8"/>
      <c r="H102" s="8"/>
      <c r="I102" s="8"/>
      <c r="J102" s="8"/>
      <c r="K102" s="8"/>
    </row>
    <row r="103" spans="1:1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D103" s="8"/>
      <c r="E103" s="8">
        <f t="shared" si="3"/>
        <v>0</v>
      </c>
      <c r="G103" s="8"/>
      <c r="H103" s="8"/>
      <c r="I103" s="8"/>
      <c r="J103" s="8"/>
      <c r="K103" s="8"/>
    </row>
    <row r="104" spans="1:1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 cm="1">
        <f t="array" aca="1" ref="D104" ca="1">SUM(INDIRECT("'"&amp;TOTALECSheets&amp;"'!"&amp;ADDRESS(ROW(),COLUMN())))</f>
        <v>0</v>
      </c>
      <c r="E104" s="8">
        <f t="shared" ca="1" si="3"/>
        <v>0</v>
      </c>
      <c r="F104" s="2"/>
      <c r="G104" s="8" cm="1">
        <f t="array" aca="1" ref="G104" ca="1">SUM(INDIRECT("'"&amp;TOTALECSheets&amp;"'!"&amp;ADDRESS(ROW(),COLUMN())))</f>
        <v>0</v>
      </c>
      <c r="H104" s="8" cm="1">
        <f t="array" aca="1" ref="H104" ca="1">SUM(INDIRECT("'"&amp;TOTALECSheets&amp;"'!"&amp;ADDRESS(ROW(),COLUMN())))</f>
        <v>0</v>
      </c>
      <c r="I104" s="8" cm="1">
        <f t="array" aca="1" ref="I104" ca="1">SUM(INDIRECT("'"&amp;TOTALECSheets&amp;"'!"&amp;ADDRESS(ROW(),COLUMN())))</f>
        <v>0</v>
      </c>
      <c r="J104" s="8" cm="1">
        <f t="array" aca="1" ref="J104" ca="1">SUM(INDIRECT("'"&amp;TOTALECSheets&amp;"'!"&amp;ADDRESS(ROW(),COLUMN())))</f>
        <v>0</v>
      </c>
      <c r="K104" s="8" cm="1">
        <f t="array" aca="1" ref="K104" ca="1">SUM(INDIRECT("'"&amp;TOTALECSheets&amp;"'!"&amp;ADDRESS(ROW(),COLUMN())))</f>
        <v>0</v>
      </c>
    </row>
    <row r="105" spans="1:1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 cm="1">
        <f t="array" aca="1" ref="D105" ca="1">SUM(INDIRECT("'"&amp;TOTALECSheets&amp;"'!"&amp;ADDRESS(ROW(),COLUMN())))</f>
        <v>0</v>
      </c>
      <c r="E105" s="8">
        <f t="shared" ca="1" si="3"/>
        <v>0</v>
      </c>
      <c r="G105" s="77" cm="1">
        <f t="array" aca="1" ref="G105" ca="1">SUM(INDIRECT("'"&amp;TOTALECSheets&amp;"'!"&amp;ADDRESS(ROW(),COLUMN())))</f>
        <v>0</v>
      </c>
      <c r="H105" s="77" cm="1">
        <f t="array" aca="1" ref="H105" ca="1">SUM(INDIRECT("'"&amp;TOTALECSheets&amp;"'!"&amp;ADDRESS(ROW(),COLUMN())))</f>
        <v>0</v>
      </c>
      <c r="I105" s="77" cm="1">
        <f t="array" aca="1" ref="I105" ca="1">SUM(INDIRECT("'"&amp;TOTALECSheets&amp;"'!"&amp;ADDRESS(ROW(),COLUMN())))</f>
        <v>0</v>
      </c>
      <c r="J105" s="77" cm="1">
        <f t="array" aca="1" ref="J105" ca="1">SUM(INDIRECT("'"&amp;TOTALECSheets&amp;"'!"&amp;ADDRESS(ROW(),COLUMN())))</f>
        <v>0</v>
      </c>
      <c r="K105" s="77" cm="1">
        <f t="array" aca="1" ref="K105" ca="1">SUM(INDIRECT("'"&amp;TOTALECSheets&amp;"'!"&amp;ADDRESS(ROW(),COLUMN())))</f>
        <v>0</v>
      </c>
    </row>
    <row r="106" spans="1:1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D106" s="8"/>
      <c r="E106" s="8">
        <f t="shared" si="3"/>
        <v>0</v>
      </c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 cm="1">
        <f t="array" aca="1" ref="D107" ca="1">SUM(INDIRECT("'"&amp;TOTALECSheets&amp;"'!"&amp;ADDRESS(ROW(),COLUMN())))</f>
        <v>0</v>
      </c>
      <c r="E107" s="8">
        <f t="shared" ca="1" si="3"/>
        <v>0</v>
      </c>
      <c r="F107" s="2"/>
      <c r="G107" s="8" cm="1">
        <f t="array" aca="1" ref="G107" ca="1">SUM(INDIRECT("'"&amp;TOTALECSheets&amp;"'!"&amp;ADDRESS(ROW(),COLUMN())))</f>
        <v>0</v>
      </c>
      <c r="H107" s="8" cm="1">
        <f t="array" aca="1" ref="H107" ca="1">SUM(INDIRECT("'"&amp;TOTALECSheets&amp;"'!"&amp;ADDRESS(ROW(),COLUMN())))</f>
        <v>0</v>
      </c>
      <c r="I107" s="8" cm="1">
        <f t="array" aca="1" ref="I107" ca="1">SUM(INDIRECT("'"&amp;TOTALECSheets&amp;"'!"&amp;ADDRESS(ROW(),COLUMN())))</f>
        <v>0</v>
      </c>
      <c r="J107" s="8" cm="1">
        <f t="array" aca="1" ref="J107" ca="1">SUM(INDIRECT("'"&amp;TOTALECSheets&amp;"'!"&amp;ADDRESS(ROW(),COLUMN())))</f>
        <v>0</v>
      </c>
      <c r="K107" s="8" cm="1">
        <f t="array" aca="1" ref="K107" ca="1">SUM(INDIRECT("'"&amp;TOTALECSheets&amp;"'!"&amp;ADDRESS(ROW(),COLUMN())))</f>
        <v>0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D108" s="77"/>
      <c r="E108" s="8">
        <f t="shared" si="3"/>
        <v>0</v>
      </c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D109" s="8"/>
      <c r="E109" s="8">
        <f t="shared" si="3"/>
        <v>0</v>
      </c>
      <c r="G109" s="8"/>
      <c r="H109" s="8"/>
      <c r="I109" s="8"/>
      <c r="J109" s="8"/>
      <c r="K109" s="8"/>
    </row>
    <row r="110" spans="1:1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 cm="1">
        <f t="array" aca="1" ref="D110" ca="1">SUM(INDIRECT("'"&amp;TOTALECSheets&amp;"'!"&amp;ADDRESS(ROW(),COLUMN())))</f>
        <v>0</v>
      </c>
      <c r="E110" s="8">
        <f t="shared" ca="1" si="3"/>
        <v>0</v>
      </c>
      <c r="F110" s="2"/>
      <c r="G110" s="8" cm="1">
        <f t="array" aca="1" ref="G110" ca="1">SUM(INDIRECT("'"&amp;TOTALECSheets&amp;"'!"&amp;ADDRESS(ROW(),COLUMN())))</f>
        <v>0</v>
      </c>
      <c r="H110" s="8" cm="1">
        <f t="array" aca="1" ref="H110" ca="1">SUM(INDIRECT("'"&amp;TOTALECSheets&amp;"'!"&amp;ADDRESS(ROW(),COLUMN())))</f>
        <v>0</v>
      </c>
      <c r="I110" s="8" cm="1">
        <f t="array" aca="1" ref="I110" ca="1">SUM(INDIRECT("'"&amp;TOTALECSheets&amp;"'!"&amp;ADDRESS(ROW(),COLUMN())))</f>
        <v>0</v>
      </c>
      <c r="J110" s="8" cm="1">
        <f t="array" aca="1" ref="J110" ca="1">SUM(INDIRECT("'"&amp;TOTALECSheets&amp;"'!"&amp;ADDRESS(ROW(),COLUMN())))</f>
        <v>0</v>
      </c>
      <c r="K110" s="8" cm="1">
        <f t="array" aca="1" ref="K110" ca="1">SUM(INDIRECT("'"&amp;TOTALECSheets&amp;"'!"&amp;ADDRESS(ROW(),COLUMN())))</f>
        <v>0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 cm="1">
        <f t="array" aca="1" ref="D111" ca="1">SUM(INDIRECT("'"&amp;TOTALECSheets&amp;"'!"&amp;ADDRESS(ROW(),COLUMN())))</f>
        <v>0</v>
      </c>
      <c r="E111" s="8">
        <f t="shared" ca="1" si="3"/>
        <v>0</v>
      </c>
      <c r="F111" s="2"/>
      <c r="G111" s="8" cm="1">
        <f t="array" aca="1" ref="G111" ca="1">SUM(INDIRECT("'"&amp;TOTALECSheets&amp;"'!"&amp;ADDRESS(ROW(),COLUMN())))</f>
        <v>0</v>
      </c>
      <c r="H111" s="8" cm="1">
        <f t="array" aca="1" ref="H111" ca="1">SUM(INDIRECT("'"&amp;TOTALECSheets&amp;"'!"&amp;ADDRESS(ROW(),COLUMN())))</f>
        <v>0</v>
      </c>
      <c r="I111" s="8" cm="1">
        <f t="array" aca="1" ref="I111" ca="1">SUM(INDIRECT("'"&amp;TOTALECSheets&amp;"'!"&amp;ADDRESS(ROW(),COLUMN())))</f>
        <v>0</v>
      </c>
      <c r="J111" s="8" cm="1">
        <f t="array" aca="1" ref="J111" ca="1">SUM(INDIRECT("'"&amp;TOTALECSheets&amp;"'!"&amp;ADDRESS(ROW(),COLUMN())))</f>
        <v>0</v>
      </c>
      <c r="K111" s="8" cm="1">
        <f t="array" aca="1" ref="K111" ca="1">SUM(INDIRECT("'"&amp;TOTALECSheets&amp;"'!"&amp;ADDRESS(ROW(),COLUMN())))</f>
        <v>0</v>
      </c>
    </row>
    <row r="112" spans="1:1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 cm="1">
        <f t="array" aca="1" ref="D112" ca="1">SUM(INDIRECT("'"&amp;TOTALECSheets&amp;"'!"&amp;ADDRESS(ROW(),COLUMN())))</f>
        <v>0</v>
      </c>
      <c r="E112" s="8">
        <f t="shared" ca="1" si="3"/>
        <v>0</v>
      </c>
      <c r="F112" s="2"/>
      <c r="G112" s="8" cm="1">
        <f t="array" aca="1" ref="G112" ca="1">SUM(INDIRECT("'"&amp;TOTALECSheets&amp;"'!"&amp;ADDRESS(ROW(),COLUMN())))</f>
        <v>0</v>
      </c>
      <c r="H112" s="8" cm="1">
        <f t="array" aca="1" ref="H112" ca="1">SUM(INDIRECT("'"&amp;TOTALECSheets&amp;"'!"&amp;ADDRESS(ROW(),COLUMN())))</f>
        <v>0</v>
      </c>
      <c r="I112" s="8" cm="1">
        <f t="array" aca="1" ref="I112" ca="1">SUM(INDIRECT("'"&amp;TOTALECSheets&amp;"'!"&amp;ADDRESS(ROW(),COLUMN())))</f>
        <v>0</v>
      </c>
      <c r="J112" s="8" cm="1">
        <f t="array" aca="1" ref="J112" ca="1">SUM(INDIRECT("'"&amp;TOTALECSheets&amp;"'!"&amp;ADDRESS(ROW(),COLUMN())))</f>
        <v>0</v>
      </c>
      <c r="K112" s="8" cm="1">
        <f t="array" aca="1" ref="K112" ca="1">SUM(INDIRECT("'"&amp;TOTALECSheets&amp;"'!"&amp;ADDRESS(ROW(),COLUMN())))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 cm="1">
        <f t="array" aca="1" ref="D113" ca="1">SUM(INDIRECT("'"&amp;TOTALECSheets&amp;"'!"&amp;ADDRESS(ROW(),COLUMN())))</f>
        <v>0</v>
      </c>
      <c r="E113" s="8">
        <f t="shared" ca="1" si="3"/>
        <v>0</v>
      </c>
      <c r="G113" s="77" cm="1">
        <f t="array" aca="1" ref="G113" ca="1">SUM(INDIRECT("'"&amp;TOTALECSheets&amp;"'!"&amp;ADDRESS(ROW(),COLUMN())))</f>
        <v>0</v>
      </c>
      <c r="H113" s="77" cm="1">
        <f t="array" aca="1" ref="H113" ca="1">SUM(INDIRECT("'"&amp;TOTALECSheets&amp;"'!"&amp;ADDRESS(ROW(),COLUMN())))</f>
        <v>0</v>
      </c>
      <c r="I113" s="77" cm="1">
        <f t="array" aca="1" ref="I113" ca="1">SUM(INDIRECT("'"&amp;TOTALECSheets&amp;"'!"&amp;ADDRESS(ROW(),COLUMN())))</f>
        <v>0</v>
      </c>
      <c r="J113" s="77" cm="1">
        <f t="array" aca="1" ref="J113" ca="1">SUM(INDIRECT("'"&amp;TOTALECSheets&amp;"'!"&amp;ADDRESS(ROW(),COLUMN())))</f>
        <v>0</v>
      </c>
      <c r="K113" s="77" cm="1">
        <f t="array" aca="1" ref="K113" ca="1">SUM(INDIRECT("'"&amp;TOTALECSheets&amp;"'!"&amp;ADDRESS(ROW(),COLUMN())))</f>
        <v>0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D114" s="22"/>
      <c r="E114" s="8">
        <f t="shared" si="3"/>
        <v>0</v>
      </c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 cm="1">
        <f t="array" aca="1" ref="D115" ca="1">SUM(INDIRECT("'"&amp;TOTALECSheets&amp;"'!"&amp;ADDRESS(ROW(),COLUMN())))</f>
        <v>0</v>
      </c>
      <c r="E115" s="8">
        <f t="shared" ca="1" si="3"/>
        <v>0</v>
      </c>
      <c r="G115" s="79" cm="1">
        <f t="array" aca="1" ref="G115" ca="1">SUM(INDIRECT("'"&amp;TOTALECSheets&amp;"'!"&amp;ADDRESS(ROW(),COLUMN())))</f>
        <v>0</v>
      </c>
      <c r="H115" s="79" cm="1">
        <f t="array" aca="1" ref="H115" ca="1">SUM(INDIRECT("'"&amp;TOTALECSheets&amp;"'!"&amp;ADDRESS(ROW(),COLUMN())))</f>
        <v>0</v>
      </c>
      <c r="I115" s="79" cm="1">
        <f t="array" aca="1" ref="I115" ca="1">SUM(INDIRECT("'"&amp;TOTALECSheets&amp;"'!"&amp;ADDRESS(ROW(),COLUMN())))</f>
        <v>0</v>
      </c>
      <c r="J115" s="79" cm="1">
        <f t="array" aca="1" ref="J115" ca="1">SUM(INDIRECT("'"&amp;TOTALECSheets&amp;"'!"&amp;ADDRESS(ROW(),COLUMN())))</f>
        <v>0</v>
      </c>
      <c r="K115" s="79" cm="1">
        <f t="array" aca="1" ref="K115" ca="1">SUM(INDIRECT("'"&amp;TOTALECSheets&amp;"'!"&amp;ADDRESS(ROW(),COLUMN())))</f>
        <v>0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D116" s="8"/>
      <c r="E116" s="8">
        <f t="shared" si="3"/>
        <v>0</v>
      </c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D117" s="8"/>
      <c r="E117" s="8">
        <f t="shared" si="3"/>
        <v>0</v>
      </c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D118" s="8"/>
      <c r="E118" s="8">
        <f t="shared" si="3"/>
        <v>0</v>
      </c>
      <c r="G118" s="8"/>
      <c r="H118" s="8"/>
      <c r="I118" s="8"/>
      <c r="J118" s="8"/>
      <c r="K118" s="8"/>
    </row>
    <row r="119" spans="1:1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D119" s="8"/>
      <c r="E119" s="8">
        <f t="shared" si="3"/>
        <v>0</v>
      </c>
      <c r="G119" s="8"/>
      <c r="H119" s="8"/>
      <c r="I119" s="8"/>
      <c r="J119" s="8"/>
      <c r="K119" s="8"/>
    </row>
    <row r="120" spans="1:1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 cm="1">
        <f t="array" aca="1" ref="D120" ca="1">SUM(INDIRECT("'"&amp;TOTALECSheets&amp;"'!"&amp;ADDRESS(ROW(),COLUMN())))</f>
        <v>77159140.438623831</v>
      </c>
      <c r="E120" s="8">
        <f t="shared" ca="1" si="3"/>
        <v>0</v>
      </c>
      <c r="F120" s="2"/>
      <c r="G120" s="8" cm="1">
        <f t="array" aca="1" ref="G120" ca="1">SUM(INDIRECT("'"&amp;TOTALECSheets&amp;"'!"&amp;ADDRESS(ROW(),COLUMN())))</f>
        <v>47127883.200301491</v>
      </c>
      <c r="H120" s="8" cm="1">
        <f t="array" aca="1" ref="H120" ca="1">SUM(INDIRECT("'"&amp;TOTALECSheets&amp;"'!"&amp;ADDRESS(ROW(),COLUMN())))</f>
        <v>29963490.478427786</v>
      </c>
      <c r="I120" s="8" cm="1">
        <f t="array" aca="1" ref="I120" ca="1">SUM(INDIRECT("'"&amp;TOTALECSheets&amp;"'!"&amp;ADDRESS(ROW(),COLUMN())))</f>
        <v>67766.759894567673</v>
      </c>
      <c r="J120" s="8" cm="1">
        <f t="array" aca="1" ref="J120" ca="1">SUM(INDIRECT("'"&amp;TOTALECSheets&amp;"'!"&amp;ADDRESS(ROW(),COLUMN())))</f>
        <v>0</v>
      </c>
      <c r="K120" s="8" cm="1">
        <f t="array" aca="1" ref="K120" ca="1">SUM(INDIRECT("'"&amp;TOTALECSheets&amp;"'!"&amp;ADDRESS(ROW(),COLUMN())))</f>
        <v>0</v>
      </c>
    </row>
    <row r="121" spans="1:1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 cm="1">
        <f t="array" aca="1" ref="D121" ca="1">SUM(INDIRECT("'"&amp;TOTALECSheets&amp;"'!"&amp;ADDRESS(ROW(),COLUMN())))</f>
        <v>3713240.9681469621</v>
      </c>
      <c r="E121" s="8">
        <f t="shared" ca="1" si="3"/>
        <v>0</v>
      </c>
      <c r="F121" s="2"/>
      <c r="G121" s="8" cm="1">
        <f t="array" aca="1" ref="G121" ca="1">SUM(INDIRECT("'"&amp;TOTALECSheets&amp;"'!"&amp;ADDRESS(ROW(),COLUMN())))</f>
        <v>2268003.3194590318</v>
      </c>
      <c r="H121" s="8" cm="1">
        <f t="array" aca="1" ref="H121" ca="1">SUM(INDIRECT("'"&amp;TOTALECSheets&amp;"'!"&amp;ADDRESS(ROW(),COLUMN())))</f>
        <v>1441976.4108399116</v>
      </c>
      <c r="I121" s="8" cm="1">
        <f t="array" aca="1" ref="I121" ca="1">SUM(INDIRECT("'"&amp;TOTALECSheets&amp;"'!"&amp;ADDRESS(ROW(),COLUMN())))</f>
        <v>3261.2378480194379</v>
      </c>
      <c r="J121" s="8" cm="1">
        <f t="array" aca="1" ref="J121" ca="1">SUM(INDIRECT("'"&amp;TOTALECSheets&amp;"'!"&amp;ADDRESS(ROW(),COLUMN())))</f>
        <v>0</v>
      </c>
      <c r="K121" s="8" cm="1">
        <f t="array" aca="1" ref="K121" ca="1">SUM(INDIRECT("'"&amp;TOTALECSheets&amp;"'!"&amp;ADDRESS(ROW(),COLUMN())))</f>
        <v>0</v>
      </c>
    </row>
    <row r="122" spans="1:1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 cm="1">
        <f t="array" aca="1" ref="D122" ca="1">SUM(INDIRECT("'"&amp;TOTALECSheets&amp;"'!"&amp;ADDRESS(ROW(),COLUMN())))</f>
        <v>719987.62949210207</v>
      </c>
      <c r="E122" s="8">
        <f t="shared" ca="1" si="3"/>
        <v>0</v>
      </c>
      <c r="F122" s="2"/>
      <c r="G122" s="8" cm="1">
        <f t="array" aca="1" ref="G122" ca="1">SUM(INDIRECT("'"&amp;TOTALECSheets&amp;"'!"&amp;ADDRESS(ROW(),COLUMN())))</f>
        <v>439759.86144320137</v>
      </c>
      <c r="H122" s="8" cm="1">
        <f t="array" aca="1" ref="H122" ca="1">SUM(INDIRECT("'"&amp;TOTALECSheets&amp;"'!"&amp;ADDRESS(ROW(),COLUMN())))</f>
        <v>279595.42263217526</v>
      </c>
      <c r="I122" s="8" cm="1">
        <f t="array" aca="1" ref="I122" ca="1">SUM(INDIRECT("'"&amp;TOTALECSheets&amp;"'!"&amp;ADDRESS(ROW(),COLUMN())))</f>
        <v>632.34541672559419</v>
      </c>
      <c r="J122" s="8" cm="1">
        <f t="array" aca="1" ref="J122" ca="1">SUM(INDIRECT("'"&amp;TOTALECSheets&amp;"'!"&amp;ADDRESS(ROW(),COLUMN())))</f>
        <v>0</v>
      </c>
      <c r="K122" s="8" cm="1">
        <f t="array" aca="1" ref="K122" ca="1">SUM(INDIRECT("'"&amp;TOTALECSheets&amp;"'!"&amp;ADDRESS(ROW(),COLUMN())))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 cm="1">
        <f t="array" aca="1" ref="D123" ca="1">SUM(INDIRECT("'"&amp;TOTALECSheets&amp;"'!"&amp;ADDRESS(ROW(),COLUMN())))</f>
        <v>-969882.37722564349</v>
      </c>
      <c r="E123" s="8">
        <f t="shared" ca="1" si="3"/>
        <v>0</v>
      </c>
      <c r="F123" s="2"/>
      <c r="G123" s="8" cm="1">
        <f t="array" aca="1" ref="G123" ca="1">SUM(INDIRECT("'"&amp;TOTALECSheets&amp;"'!"&amp;ADDRESS(ROW(),COLUMN())))</f>
        <v>-592392.5944753061</v>
      </c>
      <c r="H123" s="8" cm="1">
        <f t="array" aca="1" ref="H123" ca="1">SUM(INDIRECT("'"&amp;TOTALECSheets&amp;"'!"&amp;ADDRESS(ROW(),COLUMN())))</f>
        <v>-376637.96162052982</v>
      </c>
      <c r="I123" s="8" cm="1">
        <f t="array" aca="1" ref="I123" ca="1">SUM(INDIRECT("'"&amp;TOTALECSheets&amp;"'!"&amp;ADDRESS(ROW(),COLUMN())))</f>
        <v>-851.82112980774082</v>
      </c>
      <c r="J123" s="8" cm="1">
        <f t="array" aca="1" ref="J123" ca="1">SUM(INDIRECT("'"&amp;TOTALECSheets&amp;"'!"&amp;ADDRESS(ROW(),COLUMN())))</f>
        <v>0</v>
      </c>
      <c r="K123" s="8" cm="1">
        <f t="array" aca="1" ref="K123" ca="1">SUM(INDIRECT("'"&amp;TOTALECSheets&amp;"'!"&amp;ADDRESS(ROW(),COLUMN())))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 cm="1">
        <f t="array" aca="1" ref="D124" ca="1">SUM(INDIRECT("'"&amp;TOTALECSheets&amp;"'!"&amp;ADDRESS(ROW(),COLUMN())))</f>
        <v>1221418.8771151099</v>
      </c>
      <c r="E124" s="8">
        <f t="shared" ca="1" si="3"/>
        <v>0</v>
      </c>
      <c r="F124" s="2"/>
      <c r="G124" s="8" cm="1">
        <f t="array" aca="1" ref="G124" ca="1">SUM(INDIRECT("'"&amp;TOTALECSheets&amp;"'!"&amp;ADDRESS(ROW(),COLUMN())))</f>
        <v>746028.09015365643</v>
      </c>
      <c r="H124" s="8" cm="1">
        <f t="array" aca="1" ref="H124" ca="1">SUM(INDIRECT("'"&amp;TOTALECSheets&amp;"'!"&amp;ADDRESS(ROW(),COLUMN())))</f>
        <v>474318.0482126078</v>
      </c>
      <c r="I124" s="8" cm="1">
        <f t="array" aca="1" ref="I124" ca="1">SUM(INDIRECT("'"&amp;TOTALECSheets&amp;"'!"&amp;ADDRESS(ROW(),COLUMN())))</f>
        <v>1072.7387488458701</v>
      </c>
      <c r="J124" s="8" cm="1">
        <f t="array" aca="1" ref="J124" ca="1">SUM(INDIRECT("'"&amp;TOTALECSheets&amp;"'!"&amp;ADDRESS(ROW(),COLUMN())))</f>
        <v>0</v>
      </c>
      <c r="K124" s="8" cm="1">
        <f t="array" aca="1" ref="K124" ca="1">SUM(INDIRECT("'"&amp;TOTALECSheets&amp;"'!"&amp;ADDRESS(ROW(),COLUMN())))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 cm="1">
        <f t="array" aca="1" ref="D125" ca="1">SUM(INDIRECT("'"&amp;TOTALECSheets&amp;"'!"&amp;ADDRESS(ROW(),COLUMN())))</f>
        <v>-122013.11615234693</v>
      </c>
      <c r="E125" s="8">
        <f t="shared" ca="1" si="3"/>
        <v>0</v>
      </c>
      <c r="F125" s="2"/>
      <c r="G125" s="8" cm="1">
        <f t="array" aca="1" ref="G125" ca="1">SUM(INDIRECT("'"&amp;TOTALECSheets&amp;"'!"&amp;ADDRESS(ROW(),COLUMN())))</f>
        <v>-74524.156882056413</v>
      </c>
      <c r="H125" s="8" cm="1">
        <f t="array" aca="1" ref="H125" ca="1">SUM(INDIRECT("'"&amp;TOTALECSheets&amp;"'!"&amp;ADDRESS(ROW(),COLUMN())))</f>
        <v>-47381.798491939713</v>
      </c>
      <c r="I125" s="8" cm="1">
        <f t="array" aca="1" ref="I125" ca="1">SUM(INDIRECT("'"&amp;TOTALECSheets&amp;"'!"&amp;ADDRESS(ROW(),COLUMN())))</f>
        <v>-107.16077835083206</v>
      </c>
      <c r="J125" s="8" cm="1">
        <f t="array" aca="1" ref="J125" ca="1">SUM(INDIRECT("'"&amp;TOTALECSheets&amp;"'!"&amp;ADDRESS(ROW(),COLUMN())))</f>
        <v>0</v>
      </c>
      <c r="K125" s="8" cm="1">
        <f t="array" aca="1" ref="K125" ca="1">SUM(INDIRECT("'"&amp;TOTALECSheets&amp;"'!"&amp;ADDRESS(ROW(),COLUMN())))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 cm="1">
        <f t="array" aca="1" ref="D126" ca="1">SUM(INDIRECT("'"&amp;TOTALECSheets&amp;"'!"&amp;ADDRESS(ROW(),COLUMN())))</f>
        <v>0</v>
      </c>
      <c r="E126" s="8">
        <f t="shared" ca="1" si="3"/>
        <v>0</v>
      </c>
      <c r="F126" s="2"/>
      <c r="G126" s="8" cm="1">
        <f t="array" aca="1" ref="G126" ca="1">SUM(INDIRECT("'"&amp;TOTALECSheets&amp;"'!"&amp;ADDRESS(ROW(),COLUMN())))</f>
        <v>0</v>
      </c>
      <c r="H126" s="8" cm="1">
        <f t="array" aca="1" ref="H126" ca="1">SUM(INDIRECT("'"&amp;TOTALECSheets&amp;"'!"&amp;ADDRESS(ROW(),COLUMN())))</f>
        <v>0</v>
      </c>
      <c r="I126" s="8" cm="1">
        <f t="array" aca="1" ref="I126" ca="1">SUM(INDIRECT("'"&amp;TOTALECSheets&amp;"'!"&amp;ADDRESS(ROW(),COLUMN())))</f>
        <v>0</v>
      </c>
      <c r="J126" s="8" cm="1">
        <f t="array" aca="1" ref="J126" ca="1">SUM(INDIRECT("'"&amp;TOTALECSheets&amp;"'!"&amp;ADDRESS(ROW(),COLUMN())))</f>
        <v>0</v>
      </c>
      <c r="K126" s="8" cm="1">
        <f t="array" aca="1" ref="K126" ca="1">SUM(INDIRECT("'"&amp;TOTALECSheets&amp;"'!"&amp;ADDRESS(ROW(),COLUMN())))</f>
        <v>0</v>
      </c>
    </row>
    <row r="127" spans="1:1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 cm="1">
        <f t="array" aca="1" ref="D127" ca="1">SUM(INDIRECT("'"&amp;TOTALECSheets&amp;"'!"&amp;ADDRESS(ROW(),COLUMN())))</f>
        <v>346461.75079793291</v>
      </c>
      <c r="E127" s="8">
        <f t="shared" ca="1" si="3"/>
        <v>0</v>
      </c>
      <c r="F127" s="2"/>
      <c r="G127" s="8" cm="1">
        <f t="array" aca="1" ref="G127" ca="1">SUM(INDIRECT("'"&amp;TOTALECSheets&amp;"'!"&amp;ADDRESS(ROW(),COLUMN())))</f>
        <v>211614.70737177331</v>
      </c>
      <c r="H127" s="8" cm="1">
        <f t="array" aca="1" ref="H127" ca="1">SUM(INDIRECT("'"&amp;TOTALECSheets&amp;"'!"&amp;ADDRESS(ROW(),COLUMN())))</f>
        <v>134542.75555896066</v>
      </c>
      <c r="I127" s="8" cm="1">
        <f t="array" aca="1" ref="I127" ca="1">SUM(INDIRECT("'"&amp;TOTALECSheets&amp;"'!"&amp;ADDRESS(ROW(),COLUMN())))</f>
        <v>304.28786719897539</v>
      </c>
      <c r="J127" s="8" cm="1">
        <f t="array" aca="1" ref="J127" ca="1">SUM(INDIRECT("'"&amp;TOTALECSheets&amp;"'!"&amp;ADDRESS(ROW(),COLUMN())))</f>
        <v>0</v>
      </c>
      <c r="K127" s="8" cm="1">
        <f t="array" aca="1" ref="K127" ca="1">SUM(INDIRECT("'"&amp;TOTALECSheets&amp;"'!"&amp;ADDRESS(ROW(),COLUMN())))</f>
        <v>0</v>
      </c>
    </row>
    <row r="128" spans="1:1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 cm="1">
        <f t="array" aca="1" ref="D128" ca="1">SUM(INDIRECT("'"&amp;TOTALECSheets&amp;"'!"&amp;ADDRESS(ROW(),COLUMN())))</f>
        <v>82068354.170797959</v>
      </c>
      <c r="E128" s="8">
        <f t="shared" ca="1" si="3"/>
        <v>0</v>
      </c>
      <c r="G128" s="77" cm="1">
        <f t="array" aca="1" ref="G128" ca="1">SUM(INDIRECT("'"&amp;TOTALECSheets&amp;"'!"&amp;ADDRESS(ROW(),COLUMN())))</f>
        <v>50126372.427371785</v>
      </c>
      <c r="H128" s="77" cm="1">
        <f t="array" aca="1" ref="H128" ca="1">SUM(INDIRECT("'"&amp;TOTALECSheets&amp;"'!"&amp;ADDRESS(ROW(),COLUMN())))</f>
        <v>31869903.355558973</v>
      </c>
      <c r="I128" s="77" cm="1">
        <f t="array" aca="1" ref="I128" ca="1">SUM(INDIRECT("'"&amp;TOTALECSheets&amp;"'!"&amp;ADDRESS(ROW(),COLUMN())))</f>
        <v>72078.387867198981</v>
      </c>
      <c r="J128" s="77" cm="1">
        <f t="array" aca="1" ref="J128" ca="1">SUM(INDIRECT("'"&amp;TOTALECSheets&amp;"'!"&amp;ADDRESS(ROW(),COLUMN())))</f>
        <v>0</v>
      </c>
      <c r="K128" s="77" cm="1">
        <f t="array" aca="1" ref="K128" ca="1">SUM(INDIRECT("'"&amp;TOTALECSheets&amp;"'!"&amp;ADDRESS(ROW(),COLUMN())))</f>
        <v>0</v>
      </c>
    </row>
    <row r="129" spans="1:1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D129" s="8"/>
      <c r="E129" s="8">
        <f t="shared" si="3"/>
        <v>0</v>
      </c>
      <c r="G129" s="8"/>
      <c r="H129" s="8"/>
      <c r="I129" s="8"/>
      <c r="J129" s="8"/>
      <c r="K129" s="8"/>
    </row>
    <row r="130" spans="1:1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D130" s="8"/>
      <c r="E130" s="8">
        <f t="shared" si="3"/>
        <v>0</v>
      </c>
      <c r="F130" s="2"/>
      <c r="G130" s="8"/>
      <c r="H130" s="8"/>
      <c r="I130" s="8"/>
      <c r="J130" s="8"/>
      <c r="K130" s="8"/>
    </row>
    <row r="131" spans="1:1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 cm="1">
        <f t="array" aca="1" ref="D131" ca="1">SUM(INDIRECT("'"&amp;TOTALECSheets&amp;"'!"&amp;ADDRESS(ROW(),COLUMN())))</f>
        <v>0</v>
      </c>
      <c r="E131" s="8">
        <f t="shared" ref="E131:E162" ca="1" si="4">IFERROR(IF(D131="",0,IF(D131=0,0,IF(ABS(D131-SUM($G131:$K131))&lt;Check_Limit,0,1))),1)</f>
        <v>0</v>
      </c>
      <c r="F131" s="2"/>
      <c r="G131" s="8" cm="1">
        <f t="array" aca="1" ref="G131" ca="1">SUM(INDIRECT("'"&amp;TOTALECSheets&amp;"'!"&amp;ADDRESS(ROW(),COLUMN())))</f>
        <v>0</v>
      </c>
      <c r="H131" s="8" cm="1">
        <f t="array" aca="1" ref="H131" ca="1">SUM(INDIRECT("'"&amp;TOTALECSheets&amp;"'!"&amp;ADDRESS(ROW(),COLUMN())))</f>
        <v>0</v>
      </c>
      <c r="I131" s="8" cm="1">
        <f t="array" aca="1" ref="I131" ca="1">SUM(INDIRECT("'"&amp;TOTALECSheets&amp;"'!"&amp;ADDRESS(ROW(),COLUMN())))</f>
        <v>0</v>
      </c>
      <c r="J131" s="8" cm="1">
        <f t="array" aca="1" ref="J131" ca="1">SUM(INDIRECT("'"&amp;TOTALECSheets&amp;"'!"&amp;ADDRESS(ROW(),COLUMN())))</f>
        <v>0</v>
      </c>
      <c r="K131" s="8" cm="1">
        <f t="array" aca="1" ref="K131" ca="1">SUM(INDIRECT("'"&amp;TOTALECSheets&amp;"'!"&amp;ADDRESS(ROW(),COLUMN())))</f>
        <v>0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 cm="1">
        <f t="array" aca="1" ref="D132" ca="1">SUM(INDIRECT("'"&amp;TOTALECSheets&amp;"'!"&amp;ADDRESS(ROW(),COLUMN())))</f>
        <v>0</v>
      </c>
      <c r="E132" s="8">
        <f t="shared" ca="1" si="4"/>
        <v>0</v>
      </c>
      <c r="F132" s="2"/>
      <c r="G132" s="8" cm="1">
        <f t="array" aca="1" ref="G132" ca="1">SUM(INDIRECT("'"&amp;TOTALECSheets&amp;"'!"&amp;ADDRESS(ROW(),COLUMN())))</f>
        <v>0</v>
      </c>
      <c r="H132" s="8" cm="1">
        <f t="array" aca="1" ref="H132" ca="1">SUM(INDIRECT("'"&amp;TOTALECSheets&amp;"'!"&amp;ADDRESS(ROW(),COLUMN())))</f>
        <v>0</v>
      </c>
      <c r="I132" s="8" cm="1">
        <f t="array" aca="1" ref="I132" ca="1">SUM(INDIRECT("'"&amp;TOTALECSheets&amp;"'!"&amp;ADDRESS(ROW(),COLUMN())))</f>
        <v>0</v>
      </c>
      <c r="J132" s="8" cm="1">
        <f t="array" aca="1" ref="J132" ca="1">SUM(INDIRECT("'"&amp;TOTALECSheets&amp;"'!"&amp;ADDRESS(ROW(),COLUMN())))</f>
        <v>0</v>
      </c>
      <c r="K132" s="8" cm="1">
        <f t="array" aca="1" ref="K132" ca="1">SUM(INDIRECT("'"&amp;TOTALECSheets&amp;"'!"&amp;ADDRESS(ROW(),COLUMN())))</f>
        <v>0</v>
      </c>
    </row>
    <row r="133" spans="1:1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 cm="1">
        <f t="array" aca="1" ref="D133" ca="1">SUM(INDIRECT("'"&amp;TOTALECSheets&amp;"'!"&amp;ADDRESS(ROW(),COLUMN())))</f>
        <v>0</v>
      </c>
      <c r="E133" s="8">
        <f t="shared" ca="1" si="4"/>
        <v>0</v>
      </c>
      <c r="F133" s="2"/>
      <c r="G133" s="8" cm="1">
        <f t="array" aca="1" ref="G133" ca="1">SUM(INDIRECT("'"&amp;TOTALECSheets&amp;"'!"&amp;ADDRESS(ROW(),COLUMN())))</f>
        <v>0</v>
      </c>
      <c r="H133" s="8" cm="1">
        <f t="array" aca="1" ref="H133" ca="1">SUM(INDIRECT("'"&amp;TOTALECSheets&amp;"'!"&amp;ADDRESS(ROW(),COLUMN())))</f>
        <v>0</v>
      </c>
      <c r="I133" s="8" cm="1">
        <f t="array" aca="1" ref="I133" ca="1">SUM(INDIRECT("'"&amp;TOTALECSheets&amp;"'!"&amp;ADDRESS(ROW(),COLUMN())))</f>
        <v>0</v>
      </c>
      <c r="J133" s="8" cm="1">
        <f t="array" aca="1" ref="J133" ca="1">SUM(INDIRECT("'"&amp;TOTALECSheets&amp;"'!"&amp;ADDRESS(ROW(),COLUMN())))</f>
        <v>0</v>
      </c>
      <c r="K133" s="8" cm="1">
        <f t="array" aca="1" ref="K133" ca="1">SUM(INDIRECT("'"&amp;TOTALECSheets&amp;"'!"&amp;ADDRESS(ROW(),COLUMN())))</f>
        <v>0</v>
      </c>
    </row>
    <row r="134" spans="1:1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 cm="1">
        <f t="array" aca="1" ref="D134" ca="1">SUM(INDIRECT("'"&amp;TOTALECSheets&amp;"'!"&amp;ADDRESS(ROW(),COLUMN())))</f>
        <v>0</v>
      </c>
      <c r="E134" s="8">
        <f t="shared" ca="1" si="4"/>
        <v>0</v>
      </c>
      <c r="F134" s="2"/>
      <c r="G134" s="8" cm="1">
        <f t="array" aca="1" ref="G134" ca="1">SUM(INDIRECT("'"&amp;TOTALECSheets&amp;"'!"&amp;ADDRESS(ROW(),COLUMN())))</f>
        <v>0</v>
      </c>
      <c r="H134" s="8" cm="1">
        <f t="array" aca="1" ref="H134" ca="1">SUM(INDIRECT("'"&amp;TOTALECSheets&amp;"'!"&amp;ADDRESS(ROW(),COLUMN())))</f>
        <v>0</v>
      </c>
      <c r="I134" s="8" cm="1">
        <f t="array" aca="1" ref="I134" ca="1">SUM(INDIRECT("'"&amp;TOTALECSheets&amp;"'!"&amp;ADDRESS(ROW(),COLUMN())))</f>
        <v>0</v>
      </c>
      <c r="J134" s="8" cm="1">
        <f t="array" aca="1" ref="J134" ca="1">SUM(INDIRECT("'"&amp;TOTALECSheets&amp;"'!"&amp;ADDRESS(ROW(),COLUMN())))</f>
        <v>0</v>
      </c>
      <c r="K134" s="8" cm="1">
        <f t="array" aca="1" ref="K134" ca="1">SUM(INDIRECT("'"&amp;TOTALECSheets&amp;"'!"&amp;ADDRESS(ROW(),COLUMN())))</f>
        <v>0</v>
      </c>
    </row>
    <row r="135" spans="1:1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 cm="1">
        <f t="array" aca="1" ref="D135" ca="1">SUM(INDIRECT("'"&amp;TOTALECSheets&amp;"'!"&amp;ADDRESS(ROW(),COLUMN())))</f>
        <v>0</v>
      </c>
      <c r="E135" s="8">
        <f t="shared" ca="1" si="4"/>
        <v>0</v>
      </c>
      <c r="F135" s="2"/>
      <c r="G135" s="8" cm="1">
        <f t="array" aca="1" ref="G135" ca="1">SUM(INDIRECT("'"&amp;TOTALECSheets&amp;"'!"&amp;ADDRESS(ROW(),COLUMN())))</f>
        <v>0</v>
      </c>
      <c r="H135" s="8" cm="1">
        <f t="array" aca="1" ref="H135" ca="1">SUM(INDIRECT("'"&amp;TOTALECSheets&amp;"'!"&amp;ADDRESS(ROW(),COLUMN())))</f>
        <v>0</v>
      </c>
      <c r="I135" s="8" cm="1">
        <f t="array" aca="1" ref="I135" ca="1">SUM(INDIRECT("'"&amp;TOTALECSheets&amp;"'!"&amp;ADDRESS(ROW(),COLUMN())))</f>
        <v>0</v>
      </c>
      <c r="J135" s="8" cm="1">
        <f t="array" aca="1" ref="J135" ca="1">SUM(INDIRECT("'"&amp;TOTALECSheets&amp;"'!"&amp;ADDRESS(ROW(),COLUMN())))</f>
        <v>0</v>
      </c>
      <c r="K135" s="8" cm="1">
        <f t="array" aca="1" ref="K135" ca="1">SUM(INDIRECT("'"&amp;TOTALECSheets&amp;"'!"&amp;ADDRESS(ROW(),COLUMN())))</f>
        <v>0</v>
      </c>
    </row>
    <row r="136" spans="1:1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 cm="1">
        <f t="array" aca="1" ref="D136" ca="1">SUM(INDIRECT("'"&amp;TOTALECSheets&amp;"'!"&amp;ADDRESS(ROW(),COLUMN())))</f>
        <v>0</v>
      </c>
      <c r="E136" s="8">
        <f t="shared" ca="1" si="4"/>
        <v>0</v>
      </c>
      <c r="F136" s="2"/>
      <c r="G136" s="8" cm="1">
        <f t="array" aca="1" ref="G136" ca="1">SUM(INDIRECT("'"&amp;TOTALECSheets&amp;"'!"&amp;ADDRESS(ROW(),COLUMN())))</f>
        <v>0</v>
      </c>
      <c r="H136" s="8" cm="1">
        <f t="array" aca="1" ref="H136" ca="1">SUM(INDIRECT("'"&amp;TOTALECSheets&amp;"'!"&amp;ADDRESS(ROW(),COLUMN())))</f>
        <v>0</v>
      </c>
      <c r="I136" s="8" cm="1">
        <f t="array" aca="1" ref="I136" ca="1">SUM(INDIRECT("'"&amp;TOTALECSheets&amp;"'!"&amp;ADDRESS(ROW(),COLUMN())))</f>
        <v>0</v>
      </c>
      <c r="J136" s="8" cm="1">
        <f t="array" aca="1" ref="J136" ca="1">SUM(INDIRECT("'"&amp;TOTALECSheets&amp;"'!"&amp;ADDRESS(ROW(),COLUMN())))</f>
        <v>0</v>
      </c>
      <c r="K136" s="8" cm="1">
        <f t="array" aca="1" ref="K136" ca="1">SUM(INDIRECT("'"&amp;TOTALECSheets&amp;"'!"&amp;ADDRESS(ROW(),COLUMN())))</f>
        <v>0</v>
      </c>
    </row>
    <row r="137" spans="1:1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 cm="1">
        <f t="array" aca="1" ref="D137" ca="1">SUM(INDIRECT("'"&amp;TOTALECSheets&amp;"'!"&amp;ADDRESS(ROW(),COLUMN())))</f>
        <v>0</v>
      </c>
      <c r="E137" s="8">
        <f t="shared" ca="1" si="4"/>
        <v>0</v>
      </c>
      <c r="F137" s="2"/>
      <c r="G137" s="8" cm="1">
        <f t="array" aca="1" ref="G137" ca="1">SUM(INDIRECT("'"&amp;TOTALECSheets&amp;"'!"&amp;ADDRESS(ROW(),COLUMN())))</f>
        <v>0</v>
      </c>
      <c r="H137" s="8" cm="1">
        <f t="array" aca="1" ref="H137" ca="1">SUM(INDIRECT("'"&amp;TOTALECSheets&amp;"'!"&amp;ADDRESS(ROW(),COLUMN())))</f>
        <v>0</v>
      </c>
      <c r="I137" s="8" cm="1">
        <f t="array" aca="1" ref="I137" ca="1">SUM(INDIRECT("'"&amp;TOTALECSheets&amp;"'!"&amp;ADDRESS(ROW(),COLUMN())))</f>
        <v>0</v>
      </c>
      <c r="J137" s="8" cm="1">
        <f t="array" aca="1" ref="J137" ca="1">SUM(INDIRECT("'"&amp;TOTALECSheets&amp;"'!"&amp;ADDRESS(ROW(),COLUMN())))</f>
        <v>0</v>
      </c>
      <c r="K137" s="8" cm="1">
        <f t="array" aca="1" ref="K137" ca="1">SUM(INDIRECT("'"&amp;TOTALECSheets&amp;"'!"&amp;ADDRESS(ROW(),COLUMN())))</f>
        <v>0</v>
      </c>
    </row>
    <row r="138" spans="1:1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 cm="1">
        <f t="array" aca="1" ref="D138" ca="1">SUM(INDIRECT("'"&amp;TOTALECSheets&amp;"'!"&amp;ADDRESS(ROW(),COLUMN())))</f>
        <v>0</v>
      </c>
      <c r="E138" s="8">
        <f t="shared" ca="1" si="4"/>
        <v>0</v>
      </c>
      <c r="F138" s="2"/>
      <c r="G138" s="8" cm="1">
        <f t="array" aca="1" ref="G138" ca="1">SUM(INDIRECT("'"&amp;TOTALECSheets&amp;"'!"&amp;ADDRESS(ROW(),COLUMN())))</f>
        <v>0</v>
      </c>
      <c r="H138" s="8" cm="1">
        <f t="array" aca="1" ref="H138" ca="1">SUM(INDIRECT("'"&amp;TOTALECSheets&amp;"'!"&amp;ADDRESS(ROW(),COLUMN())))</f>
        <v>0</v>
      </c>
      <c r="I138" s="8" cm="1">
        <f t="array" aca="1" ref="I138" ca="1">SUM(INDIRECT("'"&amp;TOTALECSheets&amp;"'!"&amp;ADDRESS(ROW(),COLUMN())))</f>
        <v>0</v>
      </c>
      <c r="J138" s="8" cm="1">
        <f t="array" aca="1" ref="J138" ca="1">SUM(INDIRECT("'"&amp;TOTALECSheets&amp;"'!"&amp;ADDRESS(ROW(),COLUMN())))</f>
        <v>0</v>
      </c>
      <c r="K138" s="8" cm="1">
        <f t="array" aca="1" ref="K138" ca="1">SUM(INDIRECT("'"&amp;TOTALECSheets&amp;"'!"&amp;ADDRESS(ROW(),COLUMN())))</f>
        <v>0</v>
      </c>
    </row>
    <row r="139" spans="1:1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 cm="1">
        <f t="array" aca="1" ref="D139" ca="1">SUM(INDIRECT("'"&amp;TOTALECSheets&amp;"'!"&amp;ADDRESS(ROW(),COLUMN())))</f>
        <v>0</v>
      </c>
      <c r="E139" s="8">
        <f t="shared" ca="1" si="4"/>
        <v>0</v>
      </c>
      <c r="F139" s="2"/>
      <c r="G139" s="8" cm="1">
        <f t="array" aca="1" ref="G139" ca="1">SUM(INDIRECT("'"&amp;TOTALECSheets&amp;"'!"&amp;ADDRESS(ROW(),COLUMN())))</f>
        <v>0</v>
      </c>
      <c r="H139" s="8" cm="1">
        <f t="array" aca="1" ref="H139" ca="1">SUM(INDIRECT("'"&amp;TOTALECSheets&amp;"'!"&amp;ADDRESS(ROW(),COLUMN())))</f>
        <v>0</v>
      </c>
      <c r="I139" s="8" cm="1">
        <f t="array" aca="1" ref="I139" ca="1">SUM(INDIRECT("'"&amp;TOTALECSheets&amp;"'!"&amp;ADDRESS(ROW(),COLUMN())))</f>
        <v>0</v>
      </c>
      <c r="J139" s="8" cm="1">
        <f t="array" aca="1" ref="J139" ca="1">SUM(INDIRECT("'"&amp;TOTALECSheets&amp;"'!"&amp;ADDRESS(ROW(),COLUMN())))</f>
        <v>0</v>
      </c>
      <c r="K139" s="8" cm="1">
        <f t="array" aca="1" ref="K139" ca="1">SUM(INDIRECT("'"&amp;TOTALECSheets&amp;"'!"&amp;ADDRESS(ROW(),COLUMN())))</f>
        <v>0</v>
      </c>
    </row>
    <row r="140" spans="1:1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 cm="1">
        <f t="array" aca="1" ref="D140" ca="1">SUM(INDIRECT("'"&amp;TOTALECSheets&amp;"'!"&amp;ADDRESS(ROW(),COLUMN())))</f>
        <v>0</v>
      </c>
      <c r="E140" s="8">
        <f t="shared" ca="1" si="4"/>
        <v>0</v>
      </c>
      <c r="F140" s="2"/>
      <c r="G140" s="8" cm="1">
        <f t="array" aca="1" ref="G140" ca="1">SUM(INDIRECT("'"&amp;TOTALECSheets&amp;"'!"&amp;ADDRESS(ROW(),COLUMN())))</f>
        <v>0</v>
      </c>
      <c r="H140" s="8" cm="1">
        <f t="array" aca="1" ref="H140" ca="1">SUM(INDIRECT("'"&amp;TOTALECSheets&amp;"'!"&amp;ADDRESS(ROW(),COLUMN())))</f>
        <v>0</v>
      </c>
      <c r="I140" s="8" cm="1">
        <f t="array" aca="1" ref="I140" ca="1">SUM(INDIRECT("'"&amp;TOTALECSheets&amp;"'!"&amp;ADDRESS(ROW(),COLUMN())))</f>
        <v>0</v>
      </c>
      <c r="J140" s="8" cm="1">
        <f t="array" aca="1" ref="J140" ca="1">SUM(INDIRECT("'"&amp;TOTALECSheets&amp;"'!"&amp;ADDRESS(ROW(),COLUMN())))</f>
        <v>0</v>
      </c>
      <c r="K140" s="8" cm="1">
        <f t="array" aca="1" ref="K140" ca="1">SUM(INDIRECT("'"&amp;TOTALECSheets&amp;"'!"&amp;ADDRESS(ROW(),COLUMN())))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 cm="1">
        <f t="array" aca="1" ref="D141" ca="1">SUM(INDIRECT("'"&amp;TOTALECSheets&amp;"'!"&amp;ADDRESS(ROW(),COLUMN())))</f>
        <v>0</v>
      </c>
      <c r="E141" s="8">
        <f t="shared" ca="1" si="4"/>
        <v>0</v>
      </c>
      <c r="F141" s="2"/>
      <c r="G141" s="8" cm="1">
        <f t="array" aca="1" ref="G141" ca="1">SUM(INDIRECT("'"&amp;TOTALECSheets&amp;"'!"&amp;ADDRESS(ROW(),COLUMN())))</f>
        <v>0</v>
      </c>
      <c r="H141" s="8" cm="1">
        <f t="array" aca="1" ref="H141" ca="1">SUM(INDIRECT("'"&amp;TOTALECSheets&amp;"'!"&amp;ADDRESS(ROW(),COLUMN())))</f>
        <v>0</v>
      </c>
      <c r="I141" s="8" cm="1">
        <f t="array" aca="1" ref="I141" ca="1">SUM(INDIRECT("'"&amp;TOTALECSheets&amp;"'!"&amp;ADDRESS(ROW(),COLUMN())))</f>
        <v>0</v>
      </c>
      <c r="J141" s="8" cm="1">
        <f t="array" aca="1" ref="J141" ca="1">SUM(INDIRECT("'"&amp;TOTALECSheets&amp;"'!"&amp;ADDRESS(ROW(),COLUMN())))</f>
        <v>0</v>
      </c>
      <c r="K141" s="8" cm="1">
        <f t="array" aca="1" ref="K141" ca="1">SUM(INDIRECT("'"&amp;TOTALECSheets&amp;"'!"&amp;ADDRESS(ROW(),COLUMN())))</f>
        <v>0</v>
      </c>
    </row>
    <row r="142" spans="1:1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 cm="1">
        <f t="array" aca="1" ref="D142" ca="1">SUM(INDIRECT("'"&amp;TOTALECSheets&amp;"'!"&amp;ADDRESS(ROW(),COLUMN())))</f>
        <v>0</v>
      </c>
      <c r="E142" s="8">
        <f t="shared" ca="1" si="4"/>
        <v>0</v>
      </c>
      <c r="F142" s="2"/>
      <c r="G142" s="8" cm="1">
        <f t="array" aca="1" ref="G142" ca="1">SUM(INDIRECT("'"&amp;TOTALECSheets&amp;"'!"&amp;ADDRESS(ROW(),COLUMN())))</f>
        <v>0</v>
      </c>
      <c r="H142" s="8" cm="1">
        <f t="array" aca="1" ref="H142" ca="1">SUM(INDIRECT("'"&amp;TOTALECSheets&amp;"'!"&amp;ADDRESS(ROW(),COLUMN())))</f>
        <v>0</v>
      </c>
      <c r="I142" s="8" cm="1">
        <f t="array" aca="1" ref="I142" ca="1">SUM(INDIRECT("'"&amp;TOTALECSheets&amp;"'!"&amp;ADDRESS(ROW(),COLUMN())))</f>
        <v>0</v>
      </c>
      <c r="J142" s="8" cm="1">
        <f t="array" aca="1" ref="J142" ca="1">SUM(INDIRECT("'"&amp;TOTALECSheets&amp;"'!"&amp;ADDRESS(ROW(),COLUMN())))</f>
        <v>0</v>
      </c>
      <c r="K142" s="8" cm="1">
        <f t="array" aca="1" ref="K142" ca="1">SUM(INDIRECT("'"&amp;TOTALECSheets&amp;"'!"&amp;ADDRESS(ROW(),COLUMN())))</f>
        <v>0</v>
      </c>
    </row>
    <row r="143" spans="1:1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 cm="1">
        <f t="array" aca="1" ref="D143" ca="1">SUM(INDIRECT("'"&amp;TOTALECSheets&amp;"'!"&amp;ADDRESS(ROW(),COLUMN())))</f>
        <v>0</v>
      </c>
      <c r="E143" s="8">
        <f t="shared" ca="1" si="4"/>
        <v>0</v>
      </c>
      <c r="G143" s="77" cm="1">
        <f t="array" aca="1" ref="G143" ca="1">SUM(INDIRECT("'"&amp;TOTALECSheets&amp;"'!"&amp;ADDRESS(ROW(),COLUMN())))</f>
        <v>0</v>
      </c>
      <c r="H143" s="77" cm="1">
        <f t="array" aca="1" ref="H143" ca="1">SUM(INDIRECT("'"&amp;TOTALECSheets&amp;"'!"&amp;ADDRESS(ROW(),COLUMN())))</f>
        <v>0</v>
      </c>
      <c r="I143" s="77" cm="1">
        <f t="array" aca="1" ref="I143" ca="1">SUM(INDIRECT("'"&amp;TOTALECSheets&amp;"'!"&amp;ADDRESS(ROW(),COLUMN())))</f>
        <v>0</v>
      </c>
      <c r="J143" s="77" cm="1">
        <f t="array" aca="1" ref="J143" ca="1">SUM(INDIRECT("'"&amp;TOTALECSheets&amp;"'!"&amp;ADDRESS(ROW(),COLUMN())))</f>
        <v>0</v>
      </c>
      <c r="K143" s="77" cm="1">
        <f t="array" aca="1" ref="K143" ca="1">SUM(INDIRECT("'"&amp;TOTALECSheets&amp;"'!"&amp;ADDRESS(ROW(),COLUMN())))</f>
        <v>0</v>
      </c>
    </row>
    <row r="144" spans="1:1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D144" s="8"/>
      <c r="E144" s="8">
        <f t="shared" si="4"/>
        <v>0</v>
      </c>
      <c r="G144" s="8"/>
      <c r="H144" s="8"/>
      <c r="I144" s="8"/>
      <c r="J144" s="8"/>
      <c r="K144" s="8"/>
    </row>
    <row r="145" spans="1:1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D145" s="8"/>
      <c r="E145" s="8">
        <f t="shared" si="4"/>
        <v>0</v>
      </c>
      <c r="G145" s="8"/>
      <c r="H145" s="8"/>
      <c r="I145" s="8"/>
      <c r="J145" s="8"/>
      <c r="K145" s="8"/>
    </row>
    <row r="146" spans="1:1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 cm="1">
        <f t="array" aca="1" ref="D146" ca="1">SUM(INDIRECT("'"&amp;TOTALECSheets&amp;"'!"&amp;ADDRESS(ROW(),COLUMN())))</f>
        <v>0</v>
      </c>
      <c r="E146" s="8">
        <f t="shared" ca="1" si="4"/>
        <v>0</v>
      </c>
      <c r="F146" s="2"/>
      <c r="G146" s="8" cm="1">
        <f t="array" aca="1" ref="G146" ca="1">SUM(INDIRECT("'"&amp;TOTALECSheets&amp;"'!"&amp;ADDRESS(ROW(),COLUMN())))</f>
        <v>0</v>
      </c>
      <c r="H146" s="8" cm="1">
        <f t="array" aca="1" ref="H146" ca="1">SUM(INDIRECT("'"&amp;TOTALECSheets&amp;"'!"&amp;ADDRESS(ROW(),COLUMN())))</f>
        <v>0</v>
      </c>
      <c r="I146" s="8" cm="1">
        <f t="array" aca="1" ref="I146" ca="1">SUM(INDIRECT("'"&amp;TOTALECSheets&amp;"'!"&amp;ADDRESS(ROW(),COLUMN())))</f>
        <v>0</v>
      </c>
      <c r="J146" s="8" cm="1">
        <f t="array" aca="1" ref="J146" ca="1">SUM(INDIRECT("'"&amp;TOTALECSheets&amp;"'!"&amp;ADDRESS(ROW(),COLUMN())))</f>
        <v>0</v>
      </c>
      <c r="K146" s="8" cm="1">
        <f t="array" aca="1" ref="K146" ca="1">SUM(INDIRECT("'"&amp;TOTALECSheets&amp;"'!"&amp;ADDRESS(ROW(),COLUMN())))</f>
        <v>0</v>
      </c>
    </row>
    <row r="147" spans="1:1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 cm="1">
        <f t="array" aca="1" ref="D147" ca="1">SUM(INDIRECT("'"&amp;TOTALECSheets&amp;"'!"&amp;ADDRESS(ROW(),COLUMN())))</f>
        <v>0</v>
      </c>
      <c r="E147" s="8">
        <f t="shared" ca="1" si="4"/>
        <v>0</v>
      </c>
      <c r="F147" s="2"/>
      <c r="G147" s="8" cm="1">
        <f t="array" aca="1" ref="G147" ca="1">SUM(INDIRECT("'"&amp;TOTALECSheets&amp;"'!"&amp;ADDRESS(ROW(),COLUMN())))</f>
        <v>0</v>
      </c>
      <c r="H147" s="8" cm="1">
        <f t="array" aca="1" ref="H147" ca="1">SUM(INDIRECT("'"&amp;TOTALECSheets&amp;"'!"&amp;ADDRESS(ROW(),COLUMN())))</f>
        <v>0</v>
      </c>
      <c r="I147" s="8" cm="1">
        <f t="array" aca="1" ref="I147" ca="1">SUM(INDIRECT("'"&amp;TOTALECSheets&amp;"'!"&amp;ADDRESS(ROW(),COLUMN())))</f>
        <v>0</v>
      </c>
      <c r="J147" s="8" cm="1">
        <f t="array" aca="1" ref="J147" ca="1">SUM(INDIRECT("'"&amp;TOTALECSheets&amp;"'!"&amp;ADDRESS(ROW(),COLUMN())))</f>
        <v>0</v>
      </c>
      <c r="K147" s="8" cm="1">
        <f t="array" aca="1" ref="K147" ca="1">SUM(INDIRECT("'"&amp;TOTALECSheets&amp;"'!"&amp;ADDRESS(ROW(),COLUMN())))</f>
        <v>0</v>
      </c>
    </row>
    <row r="148" spans="1:1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 cm="1">
        <f t="array" aca="1" ref="D148" ca="1">SUM(INDIRECT("'"&amp;TOTALECSheets&amp;"'!"&amp;ADDRESS(ROW(),COLUMN())))</f>
        <v>0</v>
      </c>
      <c r="E148" s="8">
        <f t="shared" ca="1" si="4"/>
        <v>0</v>
      </c>
      <c r="F148" s="2"/>
      <c r="G148" s="8" cm="1">
        <f t="array" aca="1" ref="G148" ca="1">SUM(INDIRECT("'"&amp;TOTALECSheets&amp;"'!"&amp;ADDRESS(ROW(),COLUMN())))</f>
        <v>0</v>
      </c>
      <c r="H148" s="8" cm="1">
        <f t="array" aca="1" ref="H148" ca="1">SUM(INDIRECT("'"&amp;TOTALECSheets&amp;"'!"&amp;ADDRESS(ROW(),COLUMN())))</f>
        <v>0</v>
      </c>
      <c r="I148" s="8" cm="1">
        <f t="array" aca="1" ref="I148" ca="1">SUM(INDIRECT("'"&amp;TOTALECSheets&amp;"'!"&amp;ADDRESS(ROW(),COLUMN())))</f>
        <v>0</v>
      </c>
      <c r="J148" s="8" cm="1">
        <f t="array" aca="1" ref="J148" ca="1">SUM(INDIRECT("'"&amp;TOTALECSheets&amp;"'!"&amp;ADDRESS(ROW(),COLUMN())))</f>
        <v>0</v>
      </c>
      <c r="K148" s="8" cm="1">
        <f t="array" aca="1" ref="K148" ca="1">SUM(INDIRECT("'"&amp;TOTALECSheets&amp;"'!"&amp;ADDRESS(ROW(),COLUMN())))</f>
        <v>0</v>
      </c>
    </row>
    <row r="149" spans="1:1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 cm="1">
        <f t="array" aca="1" ref="D149" ca="1">SUM(INDIRECT("'"&amp;TOTALECSheets&amp;"'!"&amp;ADDRESS(ROW(),COLUMN())))</f>
        <v>0</v>
      </c>
      <c r="E149" s="8">
        <f t="shared" ca="1" si="4"/>
        <v>0</v>
      </c>
      <c r="F149" s="2"/>
      <c r="G149" s="8" cm="1">
        <f t="array" aca="1" ref="G149" ca="1">SUM(INDIRECT("'"&amp;TOTALECSheets&amp;"'!"&amp;ADDRESS(ROW(),COLUMN())))</f>
        <v>0</v>
      </c>
      <c r="H149" s="8" cm="1">
        <f t="array" aca="1" ref="H149" ca="1">SUM(INDIRECT("'"&amp;TOTALECSheets&amp;"'!"&amp;ADDRESS(ROW(),COLUMN())))</f>
        <v>0</v>
      </c>
      <c r="I149" s="8" cm="1">
        <f t="array" aca="1" ref="I149" ca="1">SUM(INDIRECT("'"&amp;TOTALECSheets&amp;"'!"&amp;ADDRESS(ROW(),COLUMN())))</f>
        <v>0</v>
      </c>
      <c r="J149" s="8" cm="1">
        <f t="array" aca="1" ref="J149" ca="1">SUM(INDIRECT("'"&amp;TOTALECSheets&amp;"'!"&amp;ADDRESS(ROW(),COLUMN())))</f>
        <v>0</v>
      </c>
      <c r="K149" s="8" cm="1">
        <f t="array" aca="1" ref="K149" ca="1">SUM(INDIRECT("'"&amp;TOTALECSheets&amp;"'!"&amp;ADDRESS(ROW(),COLUMN())))</f>
        <v>0</v>
      </c>
    </row>
    <row r="150" spans="1:1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 cm="1">
        <f t="array" aca="1" ref="D150" ca="1">SUM(INDIRECT("'"&amp;TOTALECSheets&amp;"'!"&amp;ADDRESS(ROW(),COLUMN())))</f>
        <v>0</v>
      </c>
      <c r="E150" s="8">
        <f t="shared" ca="1" si="4"/>
        <v>0</v>
      </c>
      <c r="F150" s="2"/>
      <c r="G150" s="8" cm="1">
        <f t="array" aca="1" ref="G150" ca="1">SUM(INDIRECT("'"&amp;TOTALECSheets&amp;"'!"&amp;ADDRESS(ROW(),COLUMN())))</f>
        <v>0</v>
      </c>
      <c r="H150" s="8" cm="1">
        <f t="array" aca="1" ref="H150" ca="1">SUM(INDIRECT("'"&amp;TOTALECSheets&amp;"'!"&amp;ADDRESS(ROW(),COLUMN())))</f>
        <v>0</v>
      </c>
      <c r="I150" s="8" cm="1">
        <f t="array" aca="1" ref="I150" ca="1">SUM(INDIRECT("'"&amp;TOTALECSheets&amp;"'!"&amp;ADDRESS(ROW(),COLUMN())))</f>
        <v>0</v>
      </c>
      <c r="J150" s="8" cm="1">
        <f t="array" aca="1" ref="J150" ca="1">SUM(INDIRECT("'"&amp;TOTALECSheets&amp;"'!"&amp;ADDRESS(ROW(),COLUMN())))</f>
        <v>0</v>
      </c>
      <c r="K150" s="8" cm="1">
        <f t="array" aca="1" ref="K150" ca="1">SUM(INDIRECT("'"&amp;TOTALECSheets&amp;"'!"&amp;ADDRESS(ROW(),COLUMN())))</f>
        <v>0</v>
      </c>
    </row>
    <row r="151" spans="1:1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 cm="1">
        <f t="array" aca="1" ref="D151" ca="1">SUM(INDIRECT("'"&amp;TOTALECSheets&amp;"'!"&amp;ADDRESS(ROW(),COLUMN())))</f>
        <v>0</v>
      </c>
      <c r="E151" s="8">
        <f t="shared" ca="1" si="4"/>
        <v>0</v>
      </c>
      <c r="F151" s="2"/>
      <c r="G151" s="8" cm="1">
        <f t="array" aca="1" ref="G151" ca="1">SUM(INDIRECT("'"&amp;TOTALECSheets&amp;"'!"&amp;ADDRESS(ROW(),COLUMN())))</f>
        <v>0</v>
      </c>
      <c r="H151" s="8" cm="1">
        <f t="array" aca="1" ref="H151" ca="1">SUM(INDIRECT("'"&amp;TOTALECSheets&amp;"'!"&amp;ADDRESS(ROW(),COLUMN())))</f>
        <v>0</v>
      </c>
      <c r="I151" s="8" cm="1">
        <f t="array" aca="1" ref="I151" ca="1">SUM(INDIRECT("'"&amp;TOTALECSheets&amp;"'!"&amp;ADDRESS(ROW(),COLUMN())))</f>
        <v>0</v>
      </c>
      <c r="J151" s="8" cm="1">
        <f t="array" aca="1" ref="J151" ca="1">SUM(INDIRECT("'"&amp;TOTALECSheets&amp;"'!"&amp;ADDRESS(ROW(),COLUMN())))</f>
        <v>0</v>
      </c>
      <c r="K151" s="8" cm="1">
        <f t="array" aca="1" ref="K151" ca="1">SUM(INDIRECT("'"&amp;TOTALECSheets&amp;"'!"&amp;ADDRESS(ROW(),COLUMN())))</f>
        <v>0</v>
      </c>
    </row>
    <row r="152" spans="1:1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 cm="1">
        <f t="array" aca="1" ref="D152" ca="1">SUM(INDIRECT("'"&amp;TOTALECSheets&amp;"'!"&amp;ADDRESS(ROW(),COLUMN())))</f>
        <v>0</v>
      </c>
      <c r="E152" s="8">
        <f t="shared" ca="1" si="4"/>
        <v>0</v>
      </c>
      <c r="F152" s="2"/>
      <c r="G152" s="8" cm="1">
        <f t="array" aca="1" ref="G152" ca="1">SUM(INDIRECT("'"&amp;TOTALECSheets&amp;"'!"&amp;ADDRESS(ROW(),COLUMN())))</f>
        <v>0</v>
      </c>
      <c r="H152" s="8" cm="1">
        <f t="array" aca="1" ref="H152" ca="1">SUM(INDIRECT("'"&amp;TOTALECSheets&amp;"'!"&amp;ADDRESS(ROW(),COLUMN())))</f>
        <v>0</v>
      </c>
      <c r="I152" s="8" cm="1">
        <f t="array" aca="1" ref="I152" ca="1">SUM(INDIRECT("'"&amp;TOTALECSheets&amp;"'!"&amp;ADDRESS(ROW(),COLUMN())))</f>
        <v>0</v>
      </c>
      <c r="J152" s="8" cm="1">
        <f t="array" aca="1" ref="J152" ca="1">SUM(INDIRECT("'"&amp;TOTALECSheets&amp;"'!"&amp;ADDRESS(ROW(),COLUMN())))</f>
        <v>0</v>
      </c>
      <c r="K152" s="8" cm="1">
        <f t="array" aca="1" ref="K152" ca="1">SUM(INDIRECT("'"&amp;TOTALECSheets&amp;"'!"&amp;ADDRESS(ROW(),COLUMN())))</f>
        <v>0</v>
      </c>
    </row>
    <row r="153" spans="1:1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 cm="1">
        <f t="array" aca="1" ref="D153" ca="1">SUM(INDIRECT("'"&amp;TOTALECSheets&amp;"'!"&amp;ADDRESS(ROW(),COLUMN())))</f>
        <v>0</v>
      </c>
      <c r="E153" s="8">
        <f t="shared" ca="1" si="4"/>
        <v>0</v>
      </c>
      <c r="F153" s="2"/>
      <c r="G153" s="8" cm="1">
        <f t="array" aca="1" ref="G153" ca="1">SUM(INDIRECT("'"&amp;TOTALECSheets&amp;"'!"&amp;ADDRESS(ROW(),COLUMN())))</f>
        <v>0</v>
      </c>
      <c r="H153" s="8" cm="1">
        <f t="array" aca="1" ref="H153" ca="1">SUM(INDIRECT("'"&amp;TOTALECSheets&amp;"'!"&amp;ADDRESS(ROW(),COLUMN())))</f>
        <v>0</v>
      </c>
      <c r="I153" s="8" cm="1">
        <f t="array" aca="1" ref="I153" ca="1">SUM(INDIRECT("'"&amp;TOTALECSheets&amp;"'!"&amp;ADDRESS(ROW(),COLUMN())))</f>
        <v>0</v>
      </c>
      <c r="J153" s="8" cm="1">
        <f t="array" aca="1" ref="J153" ca="1">SUM(INDIRECT("'"&amp;TOTALECSheets&amp;"'!"&amp;ADDRESS(ROW(),COLUMN())))</f>
        <v>0</v>
      </c>
      <c r="K153" s="8" cm="1">
        <f t="array" aca="1" ref="K153" ca="1">SUM(INDIRECT("'"&amp;TOTALECSheets&amp;"'!"&amp;ADDRESS(ROW(),COLUMN())))</f>
        <v>0</v>
      </c>
    </row>
    <row r="154" spans="1:1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 cm="1">
        <f t="array" aca="1" ref="D154" ca="1">SUM(INDIRECT("'"&amp;TOTALECSheets&amp;"'!"&amp;ADDRESS(ROW(),COLUMN())))</f>
        <v>0</v>
      </c>
      <c r="E154" s="8">
        <f t="shared" ca="1" si="4"/>
        <v>0</v>
      </c>
      <c r="G154" s="77" cm="1">
        <f t="array" aca="1" ref="G154" ca="1">SUM(INDIRECT("'"&amp;TOTALECSheets&amp;"'!"&amp;ADDRESS(ROW(),COLUMN())))</f>
        <v>0</v>
      </c>
      <c r="H154" s="77" cm="1">
        <f t="array" aca="1" ref="H154" ca="1">SUM(INDIRECT("'"&amp;TOTALECSheets&amp;"'!"&amp;ADDRESS(ROW(),COLUMN())))</f>
        <v>0</v>
      </c>
      <c r="I154" s="77" cm="1">
        <f t="array" aca="1" ref="I154" ca="1">SUM(INDIRECT("'"&amp;TOTALECSheets&amp;"'!"&amp;ADDRESS(ROW(),COLUMN())))</f>
        <v>0</v>
      </c>
      <c r="J154" s="77" cm="1">
        <f t="array" aca="1" ref="J154" ca="1">SUM(INDIRECT("'"&amp;TOTALECSheets&amp;"'!"&amp;ADDRESS(ROW(),COLUMN())))</f>
        <v>0</v>
      </c>
      <c r="K154" s="77" cm="1">
        <f t="array" aca="1" ref="K154" ca="1">SUM(INDIRECT("'"&amp;TOTALECSheets&amp;"'!"&amp;ADDRESS(ROW(),COLUMN())))</f>
        <v>0</v>
      </c>
    </row>
    <row r="155" spans="1:1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D155" s="8"/>
      <c r="E155" s="8">
        <f t="shared" si="4"/>
        <v>0</v>
      </c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 cm="1">
        <f t="array" aca="1" ref="D156" ca="1">SUM(INDIRECT("'"&amp;TOTALECSheets&amp;"'!"&amp;ADDRESS(ROW(),COLUMN())))</f>
        <v>82068354.170797959</v>
      </c>
      <c r="E156" s="8">
        <f t="shared" ca="1" si="4"/>
        <v>0</v>
      </c>
      <c r="F156" s="2"/>
      <c r="G156" s="8" cm="1">
        <f t="array" aca="1" ref="G156" ca="1">SUM(INDIRECT("'"&amp;TOTALECSheets&amp;"'!"&amp;ADDRESS(ROW(),COLUMN())))</f>
        <v>50126372.427371785</v>
      </c>
      <c r="H156" s="8" cm="1">
        <f t="array" aca="1" ref="H156" ca="1">SUM(INDIRECT("'"&amp;TOTALECSheets&amp;"'!"&amp;ADDRESS(ROW(),COLUMN())))</f>
        <v>31869903.355558973</v>
      </c>
      <c r="I156" s="8" cm="1">
        <f t="array" aca="1" ref="I156" ca="1">SUM(INDIRECT("'"&amp;TOTALECSheets&amp;"'!"&amp;ADDRESS(ROW(),COLUMN())))</f>
        <v>72078.387867198981</v>
      </c>
      <c r="J156" s="8" cm="1">
        <f t="array" aca="1" ref="J156" ca="1">SUM(INDIRECT("'"&amp;TOTALECSheets&amp;"'!"&amp;ADDRESS(ROW(),COLUMN())))</f>
        <v>0</v>
      </c>
      <c r="K156" s="8" cm="1">
        <f t="array" aca="1" ref="K156" ca="1">SUM(INDIRECT("'"&amp;TOTALECSheets&amp;"'!"&amp;ADDRESS(ROW(),COLUMN())))</f>
        <v>0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D157" s="77"/>
      <c r="E157" s="8">
        <f t="shared" si="4"/>
        <v>0</v>
      </c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D158" s="8"/>
      <c r="E158" s="8">
        <f t="shared" si="4"/>
        <v>0</v>
      </c>
      <c r="G158" s="8"/>
      <c r="H158" s="8"/>
      <c r="I158" s="8"/>
      <c r="J158" s="8"/>
      <c r="K158" s="8"/>
    </row>
    <row r="159" spans="1:1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D159" s="8"/>
      <c r="E159" s="8">
        <f t="shared" si="4"/>
        <v>0</v>
      </c>
      <c r="G159" s="8"/>
      <c r="H159" s="8"/>
      <c r="I159" s="8"/>
      <c r="J159" s="8"/>
      <c r="K159" s="8"/>
    </row>
    <row r="160" spans="1:1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 cm="1">
        <f t="array" aca="1" ref="D160" ca="1">SUM(INDIRECT("'"&amp;TOTALECSheets&amp;"'!"&amp;ADDRESS(ROW(),COLUMN())))</f>
        <v>0</v>
      </c>
      <c r="E160" s="8">
        <f t="shared" ca="1" si="4"/>
        <v>0</v>
      </c>
      <c r="F160" s="2"/>
      <c r="G160" s="8" cm="1">
        <f t="array" aca="1" ref="G160" ca="1">SUM(INDIRECT("'"&amp;TOTALECSheets&amp;"'!"&amp;ADDRESS(ROW(),COLUMN())))</f>
        <v>0</v>
      </c>
      <c r="H160" s="8" cm="1">
        <f t="array" aca="1" ref="H160" ca="1">SUM(INDIRECT("'"&amp;TOTALECSheets&amp;"'!"&amp;ADDRESS(ROW(),COLUMN())))</f>
        <v>0</v>
      </c>
      <c r="I160" s="8" cm="1">
        <f t="array" aca="1" ref="I160" ca="1">SUM(INDIRECT("'"&amp;TOTALECSheets&amp;"'!"&amp;ADDRESS(ROW(),COLUMN())))</f>
        <v>0</v>
      </c>
      <c r="J160" s="8" cm="1">
        <f t="array" aca="1" ref="J160" ca="1">SUM(INDIRECT("'"&amp;TOTALECSheets&amp;"'!"&amp;ADDRESS(ROW(),COLUMN())))</f>
        <v>0</v>
      </c>
      <c r="K160" s="8" cm="1">
        <f t="array" aca="1" ref="K160" ca="1">SUM(INDIRECT("'"&amp;TOTALECSheets&amp;"'!"&amp;ADDRESS(ROW(),COLUMN())))</f>
        <v>0</v>
      </c>
    </row>
    <row r="161" spans="1:1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 cm="1">
        <f t="array" aca="1" ref="D161" ca="1">SUM(INDIRECT("'"&amp;TOTALECSheets&amp;"'!"&amp;ADDRESS(ROW(),COLUMN())))</f>
        <v>0</v>
      </c>
      <c r="E161" s="8">
        <f t="shared" ca="1" si="4"/>
        <v>0</v>
      </c>
      <c r="F161" s="2"/>
      <c r="G161" s="8" cm="1">
        <f t="array" aca="1" ref="G161" ca="1">SUM(INDIRECT("'"&amp;TOTALECSheets&amp;"'!"&amp;ADDRESS(ROW(),COLUMN())))</f>
        <v>0</v>
      </c>
      <c r="H161" s="8" cm="1">
        <f t="array" aca="1" ref="H161" ca="1">SUM(INDIRECT("'"&amp;TOTALECSheets&amp;"'!"&amp;ADDRESS(ROW(),COLUMN())))</f>
        <v>0</v>
      </c>
      <c r="I161" s="8" cm="1">
        <f t="array" aca="1" ref="I161" ca="1">SUM(INDIRECT("'"&amp;TOTALECSheets&amp;"'!"&amp;ADDRESS(ROW(),COLUMN())))</f>
        <v>0</v>
      </c>
      <c r="J161" s="8" cm="1">
        <f t="array" aca="1" ref="J161" ca="1">SUM(INDIRECT("'"&amp;TOTALECSheets&amp;"'!"&amp;ADDRESS(ROW(),COLUMN())))</f>
        <v>0</v>
      </c>
      <c r="K161" s="8" cm="1">
        <f t="array" aca="1" ref="K161" ca="1">SUM(INDIRECT("'"&amp;TOTALECSheets&amp;"'!"&amp;ADDRESS(ROW(),COLUMN())))</f>
        <v>0</v>
      </c>
    </row>
    <row r="162" spans="1:1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 cm="1">
        <f t="array" aca="1" ref="D162" ca="1">SUM(INDIRECT("'"&amp;TOTALECSheets&amp;"'!"&amp;ADDRESS(ROW(),COLUMN())))</f>
        <v>0</v>
      </c>
      <c r="E162" s="8">
        <f t="shared" ca="1" si="4"/>
        <v>0</v>
      </c>
      <c r="F162" s="2"/>
      <c r="G162" s="8" cm="1">
        <f t="array" aca="1" ref="G162" ca="1">SUM(INDIRECT("'"&amp;TOTALECSheets&amp;"'!"&amp;ADDRESS(ROW(),COLUMN())))</f>
        <v>0</v>
      </c>
      <c r="H162" s="8" cm="1">
        <f t="array" aca="1" ref="H162" ca="1">SUM(INDIRECT("'"&amp;TOTALECSheets&amp;"'!"&amp;ADDRESS(ROW(),COLUMN())))</f>
        <v>0</v>
      </c>
      <c r="I162" s="8" cm="1">
        <f t="array" aca="1" ref="I162" ca="1">SUM(INDIRECT("'"&amp;TOTALECSheets&amp;"'!"&amp;ADDRESS(ROW(),COLUMN())))</f>
        <v>0</v>
      </c>
      <c r="J162" s="8" cm="1">
        <f t="array" aca="1" ref="J162" ca="1">SUM(INDIRECT("'"&amp;TOTALECSheets&amp;"'!"&amp;ADDRESS(ROW(),COLUMN())))</f>
        <v>0</v>
      </c>
      <c r="K162" s="8" cm="1">
        <f t="array" aca="1" ref="K162" ca="1">SUM(INDIRECT("'"&amp;TOTALECSheets&amp;"'!"&amp;ADDRESS(ROW(),COLUMN())))</f>
        <v>0</v>
      </c>
    </row>
    <row r="163" spans="1:1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 cm="1">
        <f t="array" aca="1" ref="D163" ca="1">SUM(INDIRECT("'"&amp;TOTALECSheets&amp;"'!"&amp;ADDRESS(ROW(),COLUMN())))</f>
        <v>0</v>
      </c>
      <c r="E163" s="8">
        <f t="shared" ref="E163:E194" ca="1" si="5">IFERROR(IF(D163="",0,IF(D163=0,0,IF(ABS(D163-SUM($G163:$K163))&lt;Check_Limit,0,1))),1)</f>
        <v>0</v>
      </c>
      <c r="F163" s="2"/>
      <c r="G163" s="8" cm="1">
        <f t="array" aca="1" ref="G163" ca="1">SUM(INDIRECT("'"&amp;TOTALECSheets&amp;"'!"&amp;ADDRESS(ROW(),COLUMN())))</f>
        <v>0</v>
      </c>
      <c r="H163" s="8" cm="1">
        <f t="array" aca="1" ref="H163" ca="1">SUM(INDIRECT("'"&amp;TOTALECSheets&amp;"'!"&amp;ADDRESS(ROW(),COLUMN())))</f>
        <v>0</v>
      </c>
      <c r="I163" s="8" cm="1">
        <f t="array" aca="1" ref="I163" ca="1">SUM(INDIRECT("'"&amp;TOTALECSheets&amp;"'!"&amp;ADDRESS(ROW(),COLUMN())))</f>
        <v>0</v>
      </c>
      <c r="J163" s="8" cm="1">
        <f t="array" aca="1" ref="J163" ca="1">SUM(INDIRECT("'"&amp;TOTALECSheets&amp;"'!"&amp;ADDRESS(ROW(),COLUMN())))</f>
        <v>0</v>
      </c>
      <c r="K163" s="8" cm="1">
        <f t="array" aca="1" ref="K163" ca="1">SUM(INDIRECT("'"&amp;TOTALECSheets&amp;"'!"&amp;ADDRESS(ROW(),COLUMN())))</f>
        <v>0</v>
      </c>
    </row>
    <row r="164" spans="1:1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 cm="1">
        <f t="array" aca="1" ref="D164" ca="1">SUM(INDIRECT("'"&amp;TOTALECSheets&amp;"'!"&amp;ADDRESS(ROW(),COLUMN())))</f>
        <v>0</v>
      </c>
      <c r="E164" s="8">
        <f t="shared" ca="1" si="5"/>
        <v>0</v>
      </c>
      <c r="F164" s="2"/>
      <c r="G164" s="8" cm="1">
        <f t="array" aca="1" ref="G164" ca="1">SUM(INDIRECT("'"&amp;TOTALECSheets&amp;"'!"&amp;ADDRESS(ROW(),COLUMN())))</f>
        <v>0</v>
      </c>
      <c r="H164" s="8" cm="1">
        <f t="array" aca="1" ref="H164" ca="1">SUM(INDIRECT("'"&amp;TOTALECSheets&amp;"'!"&amp;ADDRESS(ROW(),COLUMN())))</f>
        <v>0</v>
      </c>
      <c r="I164" s="8" cm="1">
        <f t="array" aca="1" ref="I164" ca="1">SUM(INDIRECT("'"&amp;TOTALECSheets&amp;"'!"&amp;ADDRESS(ROW(),COLUMN())))</f>
        <v>0</v>
      </c>
      <c r="J164" s="8" cm="1">
        <f t="array" aca="1" ref="J164" ca="1">SUM(INDIRECT("'"&amp;TOTALECSheets&amp;"'!"&amp;ADDRESS(ROW(),COLUMN())))</f>
        <v>0</v>
      </c>
      <c r="K164" s="8" cm="1">
        <f t="array" aca="1" ref="K164" ca="1">SUM(INDIRECT("'"&amp;TOTALECSheets&amp;"'!"&amp;ADDRESS(ROW(),COLUMN())))</f>
        <v>0</v>
      </c>
    </row>
    <row r="165" spans="1:1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 cm="1">
        <f t="array" aca="1" ref="D165" ca="1">SUM(INDIRECT("'"&amp;TOTALECSheets&amp;"'!"&amp;ADDRESS(ROW(),COLUMN())))</f>
        <v>0</v>
      </c>
      <c r="E165" s="8">
        <f t="shared" ca="1" si="5"/>
        <v>0</v>
      </c>
      <c r="G165" s="77" cm="1">
        <f t="array" aca="1" ref="G165" ca="1">SUM(INDIRECT("'"&amp;TOTALECSheets&amp;"'!"&amp;ADDRESS(ROW(),COLUMN())))</f>
        <v>0</v>
      </c>
      <c r="H165" s="77" cm="1">
        <f t="array" aca="1" ref="H165" ca="1">SUM(INDIRECT("'"&amp;TOTALECSheets&amp;"'!"&amp;ADDRESS(ROW(),COLUMN())))</f>
        <v>0</v>
      </c>
      <c r="I165" s="77" cm="1">
        <f t="array" aca="1" ref="I165" ca="1">SUM(INDIRECT("'"&amp;TOTALECSheets&amp;"'!"&amp;ADDRESS(ROW(),COLUMN())))</f>
        <v>0</v>
      </c>
      <c r="J165" s="77" cm="1">
        <f t="array" aca="1" ref="J165" ca="1">SUM(INDIRECT("'"&amp;TOTALECSheets&amp;"'!"&amp;ADDRESS(ROW(),COLUMN())))</f>
        <v>0</v>
      </c>
      <c r="K165" s="77" cm="1">
        <f t="array" aca="1" ref="K165" ca="1">SUM(INDIRECT("'"&amp;TOTALECSheets&amp;"'!"&amp;ADDRESS(ROW(),COLUMN())))</f>
        <v>0</v>
      </c>
    </row>
    <row r="166" spans="1:1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D166" s="8"/>
      <c r="E166" s="8">
        <f t="shared" si="5"/>
        <v>0</v>
      </c>
      <c r="G166" s="8"/>
      <c r="H166" s="8"/>
      <c r="I166" s="8"/>
      <c r="J166" s="8"/>
      <c r="K166" s="8"/>
    </row>
    <row r="167" spans="1:1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D167" s="8"/>
      <c r="E167" s="8">
        <f t="shared" si="5"/>
        <v>0</v>
      </c>
      <c r="G167" s="8"/>
      <c r="H167" s="8"/>
      <c r="I167" s="8"/>
      <c r="J167" s="8"/>
      <c r="K167" s="8"/>
    </row>
    <row r="168" spans="1:1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 cm="1">
        <f t="array" aca="1" ref="D168" ca="1">SUM(INDIRECT("'"&amp;TOTALECSheets&amp;"'!"&amp;ADDRESS(ROW(),COLUMN())))</f>
        <v>0</v>
      </c>
      <c r="E168" s="8">
        <f t="shared" ca="1" si="5"/>
        <v>0</v>
      </c>
      <c r="F168" s="2"/>
      <c r="G168" s="8" cm="1">
        <f t="array" aca="1" ref="G168" ca="1">SUM(INDIRECT("'"&amp;TOTALECSheets&amp;"'!"&amp;ADDRESS(ROW(),COLUMN())))</f>
        <v>0</v>
      </c>
      <c r="H168" s="8" cm="1">
        <f t="array" aca="1" ref="H168" ca="1">SUM(INDIRECT("'"&amp;TOTALECSheets&amp;"'!"&amp;ADDRESS(ROW(),COLUMN())))</f>
        <v>0</v>
      </c>
      <c r="I168" s="8" cm="1">
        <f t="array" aca="1" ref="I168" ca="1">SUM(INDIRECT("'"&amp;TOTALECSheets&amp;"'!"&amp;ADDRESS(ROW(),COLUMN())))</f>
        <v>0</v>
      </c>
      <c r="J168" s="8" cm="1">
        <f t="array" aca="1" ref="J168" ca="1">SUM(INDIRECT("'"&amp;TOTALECSheets&amp;"'!"&amp;ADDRESS(ROW(),COLUMN())))</f>
        <v>0</v>
      </c>
      <c r="K168" s="8" cm="1">
        <f t="array" aca="1" ref="K168" ca="1">SUM(INDIRECT("'"&amp;TOTALECSheets&amp;"'!"&amp;ADDRESS(ROW(),COLUMN())))</f>
        <v>0</v>
      </c>
    </row>
    <row r="169" spans="1:1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 cm="1">
        <f t="array" aca="1" ref="D169" ca="1">SUM(INDIRECT("'"&amp;TOTALECSheets&amp;"'!"&amp;ADDRESS(ROW(),COLUMN())))</f>
        <v>0</v>
      </c>
      <c r="E169" s="8">
        <f t="shared" ca="1" si="5"/>
        <v>0</v>
      </c>
      <c r="F169" s="2"/>
      <c r="G169" s="8" cm="1">
        <f t="array" aca="1" ref="G169" ca="1">SUM(INDIRECT("'"&amp;TOTALECSheets&amp;"'!"&amp;ADDRESS(ROW(),COLUMN())))</f>
        <v>0</v>
      </c>
      <c r="H169" s="8" cm="1">
        <f t="array" aca="1" ref="H169" ca="1">SUM(INDIRECT("'"&amp;TOTALECSheets&amp;"'!"&amp;ADDRESS(ROW(),COLUMN())))</f>
        <v>0</v>
      </c>
      <c r="I169" s="8" cm="1">
        <f t="array" aca="1" ref="I169" ca="1">SUM(INDIRECT("'"&amp;TOTALECSheets&amp;"'!"&amp;ADDRESS(ROW(),COLUMN())))</f>
        <v>0</v>
      </c>
      <c r="J169" s="8" cm="1">
        <f t="array" aca="1" ref="J169" ca="1">SUM(INDIRECT("'"&amp;TOTALECSheets&amp;"'!"&amp;ADDRESS(ROW(),COLUMN())))</f>
        <v>0</v>
      </c>
      <c r="K169" s="8" cm="1">
        <f t="array" aca="1" ref="K169" ca="1">SUM(INDIRECT("'"&amp;TOTALECSheets&amp;"'!"&amp;ADDRESS(ROW(),COLUMN())))</f>
        <v>0</v>
      </c>
    </row>
    <row r="170" spans="1:1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 cm="1">
        <f t="array" aca="1" ref="D170" ca="1">SUM(INDIRECT("'"&amp;TOTALECSheets&amp;"'!"&amp;ADDRESS(ROW(),COLUMN())))</f>
        <v>0</v>
      </c>
      <c r="E170" s="8">
        <f t="shared" ca="1" si="5"/>
        <v>0</v>
      </c>
      <c r="F170" s="2"/>
      <c r="G170" s="8" cm="1">
        <f t="array" aca="1" ref="G170" ca="1">SUM(INDIRECT("'"&amp;TOTALECSheets&amp;"'!"&amp;ADDRESS(ROW(),COLUMN())))</f>
        <v>0</v>
      </c>
      <c r="H170" s="8" cm="1">
        <f t="array" aca="1" ref="H170" ca="1">SUM(INDIRECT("'"&amp;TOTALECSheets&amp;"'!"&amp;ADDRESS(ROW(),COLUMN())))</f>
        <v>0</v>
      </c>
      <c r="I170" s="8" cm="1">
        <f t="array" aca="1" ref="I170" ca="1">SUM(INDIRECT("'"&amp;TOTALECSheets&amp;"'!"&amp;ADDRESS(ROW(),COLUMN())))</f>
        <v>0</v>
      </c>
      <c r="J170" s="8" cm="1">
        <f t="array" aca="1" ref="J170" ca="1">SUM(INDIRECT("'"&amp;TOTALECSheets&amp;"'!"&amp;ADDRESS(ROW(),COLUMN())))</f>
        <v>0</v>
      </c>
      <c r="K170" s="8" cm="1">
        <f t="array" aca="1" ref="K170" ca="1">SUM(INDIRECT("'"&amp;TOTALECSheets&amp;"'!"&amp;ADDRESS(ROW(),COLUMN())))</f>
        <v>0</v>
      </c>
    </row>
    <row r="171" spans="1:1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 cm="1">
        <f t="array" aca="1" ref="D171" ca="1">SUM(INDIRECT("'"&amp;TOTALECSheets&amp;"'!"&amp;ADDRESS(ROW(),COLUMN())))</f>
        <v>0</v>
      </c>
      <c r="E171" s="8">
        <f t="shared" ca="1" si="5"/>
        <v>0</v>
      </c>
      <c r="F171" s="2"/>
      <c r="G171" s="8" cm="1">
        <f t="array" aca="1" ref="G171" ca="1">SUM(INDIRECT("'"&amp;TOTALECSheets&amp;"'!"&amp;ADDRESS(ROW(),COLUMN())))</f>
        <v>0</v>
      </c>
      <c r="H171" s="8" cm="1">
        <f t="array" aca="1" ref="H171" ca="1">SUM(INDIRECT("'"&amp;TOTALECSheets&amp;"'!"&amp;ADDRESS(ROW(),COLUMN())))</f>
        <v>0</v>
      </c>
      <c r="I171" s="8" cm="1">
        <f t="array" aca="1" ref="I171" ca="1">SUM(INDIRECT("'"&amp;TOTALECSheets&amp;"'!"&amp;ADDRESS(ROW(),COLUMN())))</f>
        <v>0</v>
      </c>
      <c r="J171" s="8" cm="1">
        <f t="array" aca="1" ref="J171" ca="1">SUM(INDIRECT("'"&amp;TOTALECSheets&amp;"'!"&amp;ADDRESS(ROW(),COLUMN())))</f>
        <v>0</v>
      </c>
      <c r="K171" s="8" cm="1">
        <f t="array" aca="1" ref="K171" ca="1">SUM(INDIRECT("'"&amp;TOTALECSheets&amp;"'!"&amp;ADDRESS(ROW(),COLUMN())))</f>
        <v>0</v>
      </c>
    </row>
    <row r="172" spans="1:1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 cm="1">
        <f t="array" aca="1" ref="D172" ca="1">SUM(INDIRECT("'"&amp;TOTALECSheets&amp;"'!"&amp;ADDRESS(ROW(),COLUMN())))</f>
        <v>0</v>
      </c>
      <c r="E172" s="8">
        <f t="shared" ca="1" si="5"/>
        <v>0</v>
      </c>
      <c r="G172" s="77" cm="1">
        <f t="array" aca="1" ref="G172" ca="1">SUM(INDIRECT("'"&amp;TOTALECSheets&amp;"'!"&amp;ADDRESS(ROW(),COLUMN())))</f>
        <v>0</v>
      </c>
      <c r="H172" s="77" cm="1">
        <f t="array" aca="1" ref="H172" ca="1">SUM(INDIRECT("'"&amp;TOTALECSheets&amp;"'!"&amp;ADDRESS(ROW(),COLUMN())))</f>
        <v>0</v>
      </c>
      <c r="I172" s="77" cm="1">
        <f t="array" aca="1" ref="I172" ca="1">SUM(INDIRECT("'"&amp;TOTALECSheets&amp;"'!"&amp;ADDRESS(ROW(),COLUMN())))</f>
        <v>0</v>
      </c>
      <c r="J172" s="77" cm="1">
        <f t="array" aca="1" ref="J172" ca="1">SUM(INDIRECT("'"&amp;TOTALECSheets&amp;"'!"&amp;ADDRESS(ROW(),COLUMN())))</f>
        <v>0</v>
      </c>
      <c r="K172" s="77" cm="1">
        <f t="array" aca="1" ref="K172" ca="1">SUM(INDIRECT("'"&amp;TOTALECSheets&amp;"'!"&amp;ADDRESS(ROW(),COLUMN())))</f>
        <v>0</v>
      </c>
    </row>
    <row r="173" spans="1:1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D173" s="8"/>
      <c r="E173" s="8">
        <f t="shared" si="5"/>
        <v>0</v>
      </c>
      <c r="F173" s="2"/>
      <c r="G173" s="8"/>
      <c r="H173" s="8"/>
      <c r="I173" s="8"/>
      <c r="J173" s="8"/>
      <c r="K173" s="8"/>
    </row>
    <row r="174" spans="1:1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D174" s="8"/>
      <c r="E174" s="8">
        <f t="shared" si="5"/>
        <v>0</v>
      </c>
      <c r="F174" s="2"/>
      <c r="G174" s="8"/>
      <c r="H174" s="8"/>
      <c r="I174" s="8"/>
      <c r="J174" s="8"/>
      <c r="K174" s="8"/>
    </row>
    <row r="175" spans="1:1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 cm="1">
        <f t="array" aca="1" ref="D175" ca="1">SUM(INDIRECT("'"&amp;TOTALECSheets&amp;"'!"&amp;ADDRESS(ROW(),COLUMN())))</f>
        <v>0</v>
      </c>
      <c r="E175" s="8">
        <f t="shared" ca="1" si="5"/>
        <v>0</v>
      </c>
      <c r="F175" s="2"/>
      <c r="G175" s="8" cm="1">
        <f t="array" aca="1" ref="G175" ca="1">SUM(INDIRECT("'"&amp;TOTALECSheets&amp;"'!"&amp;ADDRESS(ROW(),COLUMN())))</f>
        <v>0</v>
      </c>
      <c r="H175" s="8" cm="1">
        <f t="array" aca="1" ref="H175" ca="1">SUM(INDIRECT("'"&amp;TOTALECSheets&amp;"'!"&amp;ADDRESS(ROW(),COLUMN())))</f>
        <v>0</v>
      </c>
      <c r="I175" s="8" cm="1">
        <f t="array" aca="1" ref="I175" ca="1">SUM(INDIRECT("'"&amp;TOTALECSheets&amp;"'!"&amp;ADDRESS(ROW(),COLUMN())))</f>
        <v>0</v>
      </c>
      <c r="J175" s="8" cm="1">
        <f t="array" aca="1" ref="J175" ca="1">SUM(INDIRECT("'"&amp;TOTALECSheets&amp;"'!"&amp;ADDRESS(ROW(),COLUMN())))</f>
        <v>0</v>
      </c>
      <c r="K175" s="8" cm="1">
        <f t="array" aca="1" ref="K175" ca="1">SUM(INDIRECT("'"&amp;TOTALECSheets&amp;"'!"&amp;ADDRESS(ROW(),COLUMN())))</f>
        <v>0</v>
      </c>
    </row>
    <row r="176" spans="1:1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 cm="1">
        <f t="array" aca="1" ref="D176" ca="1">SUM(INDIRECT("'"&amp;TOTALECSheets&amp;"'!"&amp;ADDRESS(ROW(),COLUMN())))</f>
        <v>0</v>
      </c>
      <c r="E176" s="8">
        <f t="shared" ca="1" si="5"/>
        <v>0</v>
      </c>
      <c r="F176" s="2"/>
      <c r="G176" s="8" cm="1">
        <f t="array" aca="1" ref="G176" ca="1">SUM(INDIRECT("'"&amp;TOTALECSheets&amp;"'!"&amp;ADDRESS(ROW(),COLUMN())))</f>
        <v>0</v>
      </c>
      <c r="H176" s="8" cm="1">
        <f t="array" aca="1" ref="H176" ca="1">SUM(INDIRECT("'"&amp;TOTALECSheets&amp;"'!"&amp;ADDRESS(ROW(),COLUMN())))</f>
        <v>0</v>
      </c>
      <c r="I176" s="8" cm="1">
        <f t="array" aca="1" ref="I176" ca="1">SUM(INDIRECT("'"&amp;TOTALECSheets&amp;"'!"&amp;ADDRESS(ROW(),COLUMN())))</f>
        <v>0</v>
      </c>
      <c r="J176" s="8" cm="1">
        <f t="array" aca="1" ref="J176" ca="1">SUM(INDIRECT("'"&amp;TOTALECSheets&amp;"'!"&amp;ADDRESS(ROW(),COLUMN())))</f>
        <v>0</v>
      </c>
      <c r="K176" s="8" cm="1">
        <f t="array" aca="1" ref="K176" ca="1">SUM(INDIRECT("'"&amp;TOTALECSheets&amp;"'!"&amp;ADDRESS(ROW(),COLUMN())))</f>
        <v>0</v>
      </c>
    </row>
    <row r="177" spans="1:1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 cm="1">
        <f t="array" aca="1" ref="D177" ca="1">SUM(INDIRECT("'"&amp;TOTALECSheets&amp;"'!"&amp;ADDRESS(ROW(),COLUMN())))</f>
        <v>0</v>
      </c>
      <c r="E177" s="8">
        <f t="shared" ca="1" si="5"/>
        <v>0</v>
      </c>
      <c r="F177" s="2"/>
      <c r="G177" s="8" cm="1">
        <f t="array" aca="1" ref="G177" ca="1">SUM(INDIRECT("'"&amp;TOTALECSheets&amp;"'!"&amp;ADDRESS(ROW(),COLUMN())))</f>
        <v>0</v>
      </c>
      <c r="H177" s="8" cm="1">
        <f t="array" aca="1" ref="H177" ca="1">SUM(INDIRECT("'"&amp;TOTALECSheets&amp;"'!"&amp;ADDRESS(ROW(),COLUMN())))</f>
        <v>0</v>
      </c>
      <c r="I177" s="8" cm="1">
        <f t="array" aca="1" ref="I177" ca="1">SUM(INDIRECT("'"&amp;TOTALECSheets&amp;"'!"&amp;ADDRESS(ROW(),COLUMN())))</f>
        <v>0</v>
      </c>
      <c r="J177" s="8" cm="1">
        <f t="array" aca="1" ref="J177" ca="1">SUM(INDIRECT("'"&amp;TOTALECSheets&amp;"'!"&amp;ADDRESS(ROW(),COLUMN())))</f>
        <v>0</v>
      </c>
      <c r="K177" s="8" cm="1">
        <f t="array" aca="1" ref="K177" ca="1">SUM(INDIRECT("'"&amp;TOTALECSheets&amp;"'!"&amp;ADDRESS(ROW(),COLUMN())))</f>
        <v>0</v>
      </c>
    </row>
    <row r="178" spans="1:1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 cm="1">
        <f t="array" aca="1" ref="D178" ca="1">SUM(INDIRECT("'"&amp;TOTALECSheets&amp;"'!"&amp;ADDRESS(ROW(),COLUMN())))</f>
        <v>0</v>
      </c>
      <c r="E178" s="8">
        <f t="shared" ca="1" si="5"/>
        <v>0</v>
      </c>
      <c r="F178" s="2"/>
      <c r="G178" s="8" cm="1">
        <f t="array" aca="1" ref="G178" ca="1">SUM(INDIRECT("'"&amp;TOTALECSheets&amp;"'!"&amp;ADDRESS(ROW(),COLUMN())))</f>
        <v>0</v>
      </c>
      <c r="H178" s="8" cm="1">
        <f t="array" aca="1" ref="H178" ca="1">SUM(INDIRECT("'"&amp;TOTALECSheets&amp;"'!"&amp;ADDRESS(ROW(),COLUMN())))</f>
        <v>0</v>
      </c>
      <c r="I178" s="8" cm="1">
        <f t="array" aca="1" ref="I178" ca="1">SUM(INDIRECT("'"&amp;TOTALECSheets&amp;"'!"&amp;ADDRESS(ROW(),COLUMN())))</f>
        <v>0</v>
      </c>
      <c r="J178" s="8" cm="1">
        <f t="array" aca="1" ref="J178" ca="1">SUM(INDIRECT("'"&amp;TOTALECSheets&amp;"'!"&amp;ADDRESS(ROW(),COLUMN())))</f>
        <v>0</v>
      </c>
      <c r="K178" s="8" cm="1">
        <f t="array" aca="1" ref="K178" ca="1">SUM(INDIRECT("'"&amp;TOTALECSheets&amp;"'!"&amp;ADDRESS(ROW(),COLUMN())))</f>
        <v>0</v>
      </c>
    </row>
    <row r="179" spans="1:1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 cm="1">
        <f t="array" aca="1" ref="D179" ca="1">SUM(INDIRECT("'"&amp;TOTALECSheets&amp;"'!"&amp;ADDRESS(ROW(),COLUMN())))</f>
        <v>0</v>
      </c>
      <c r="E179" s="8">
        <f t="shared" ca="1" si="5"/>
        <v>0</v>
      </c>
      <c r="G179" s="77" cm="1">
        <f t="array" aca="1" ref="G179" ca="1">SUM(INDIRECT("'"&amp;TOTALECSheets&amp;"'!"&amp;ADDRESS(ROW(),COLUMN())))</f>
        <v>0</v>
      </c>
      <c r="H179" s="77" cm="1">
        <f t="array" aca="1" ref="H179" ca="1">SUM(INDIRECT("'"&amp;TOTALECSheets&amp;"'!"&amp;ADDRESS(ROW(),COLUMN())))</f>
        <v>0</v>
      </c>
      <c r="I179" s="77" cm="1">
        <f t="array" aca="1" ref="I179" ca="1">SUM(INDIRECT("'"&amp;TOTALECSheets&amp;"'!"&amp;ADDRESS(ROW(),COLUMN())))</f>
        <v>0</v>
      </c>
      <c r="J179" s="77" cm="1">
        <f t="array" aca="1" ref="J179" ca="1">SUM(INDIRECT("'"&amp;TOTALECSheets&amp;"'!"&amp;ADDRESS(ROW(),COLUMN())))</f>
        <v>0</v>
      </c>
      <c r="K179" s="77" cm="1">
        <f t="array" aca="1" ref="K179" ca="1">SUM(INDIRECT("'"&amp;TOTALECSheets&amp;"'!"&amp;ADDRESS(ROW(),COLUMN())))</f>
        <v>0</v>
      </c>
    </row>
    <row r="180" spans="1:1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D180" s="8"/>
      <c r="E180" s="8">
        <f t="shared" si="5"/>
        <v>0</v>
      </c>
      <c r="G180" s="8"/>
      <c r="H180" s="8"/>
      <c r="I180" s="8"/>
      <c r="J180" s="8"/>
      <c r="K180" s="8"/>
    </row>
    <row r="181" spans="1:1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 cm="1">
        <f t="array" aca="1" ref="D181" ca="1">SUM(INDIRECT("'"&amp;TOTALECSheets&amp;"'!"&amp;ADDRESS(ROW(),COLUMN())))</f>
        <v>0</v>
      </c>
      <c r="E181" s="8">
        <f t="shared" ca="1" si="5"/>
        <v>0</v>
      </c>
      <c r="F181" s="2"/>
      <c r="G181" s="8" cm="1">
        <f t="array" aca="1" ref="G181" ca="1">SUM(INDIRECT("'"&amp;TOTALECSheets&amp;"'!"&amp;ADDRESS(ROW(),COLUMN())))</f>
        <v>0</v>
      </c>
      <c r="H181" s="8" cm="1">
        <f t="array" aca="1" ref="H181" ca="1">SUM(INDIRECT("'"&amp;TOTALECSheets&amp;"'!"&amp;ADDRESS(ROW(),COLUMN())))</f>
        <v>0</v>
      </c>
      <c r="I181" s="8" cm="1">
        <f t="array" aca="1" ref="I181" ca="1">SUM(INDIRECT("'"&amp;TOTALECSheets&amp;"'!"&amp;ADDRESS(ROW(),COLUMN())))</f>
        <v>0</v>
      </c>
      <c r="J181" s="8" cm="1">
        <f t="array" aca="1" ref="J181" ca="1">SUM(INDIRECT("'"&amp;TOTALECSheets&amp;"'!"&amp;ADDRESS(ROW(),COLUMN())))</f>
        <v>0</v>
      </c>
      <c r="K181" s="8" cm="1">
        <f t="array" aca="1" ref="K181" ca="1">SUM(INDIRECT("'"&amp;TOTALECSheets&amp;"'!"&amp;ADDRESS(ROW(),COLUMN())))</f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D182" s="77"/>
      <c r="E182" s="8">
        <f t="shared" si="5"/>
        <v>0</v>
      </c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D183" s="8"/>
      <c r="E183" s="8">
        <f t="shared" si="5"/>
        <v>0</v>
      </c>
      <c r="G183" s="8"/>
      <c r="H183" s="8"/>
      <c r="I183" s="8"/>
      <c r="J183" s="8"/>
      <c r="K183" s="8"/>
    </row>
    <row r="184" spans="1:1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 cm="1">
        <f t="array" aca="1" ref="D184" ca="1">SUM(INDIRECT("'"&amp;TOTALECSheets&amp;"'!"&amp;ADDRESS(ROW(),COLUMN())))</f>
        <v>0</v>
      </c>
      <c r="E184" s="8">
        <f t="shared" ca="1" si="5"/>
        <v>0</v>
      </c>
      <c r="F184" s="2"/>
      <c r="G184" s="8" cm="1">
        <f t="array" aca="1" ref="G184" ca="1">SUM(INDIRECT("'"&amp;TOTALECSheets&amp;"'!"&amp;ADDRESS(ROW(),COLUMN())))</f>
        <v>0</v>
      </c>
      <c r="H184" s="8" cm="1">
        <f t="array" aca="1" ref="H184" ca="1">SUM(INDIRECT("'"&amp;TOTALECSheets&amp;"'!"&amp;ADDRESS(ROW(),COLUMN())))</f>
        <v>0</v>
      </c>
      <c r="I184" s="8" cm="1">
        <f t="array" aca="1" ref="I184" ca="1">SUM(INDIRECT("'"&amp;TOTALECSheets&amp;"'!"&amp;ADDRESS(ROW(),COLUMN())))</f>
        <v>0</v>
      </c>
      <c r="J184" s="8" cm="1">
        <f t="array" aca="1" ref="J184" ca="1">SUM(INDIRECT("'"&amp;TOTALECSheets&amp;"'!"&amp;ADDRESS(ROW(),COLUMN())))</f>
        <v>0</v>
      </c>
      <c r="K184" s="8" cm="1">
        <f t="array" aca="1" ref="K184" ca="1">SUM(INDIRECT("'"&amp;TOTALECSheets&amp;"'!"&amp;ADDRESS(ROW(),COLUMN())))</f>
        <v>0</v>
      </c>
    </row>
    <row r="185" spans="1:1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 cm="1">
        <f t="array" aca="1" ref="D185" ca="1">SUM(INDIRECT("'"&amp;TOTALECSheets&amp;"'!"&amp;ADDRESS(ROW(),COLUMN())))</f>
        <v>0</v>
      </c>
      <c r="E185" s="8">
        <f t="shared" ca="1" si="5"/>
        <v>0</v>
      </c>
      <c r="F185" s="2"/>
      <c r="G185" s="8" cm="1">
        <f t="array" aca="1" ref="G185" ca="1">SUM(INDIRECT("'"&amp;TOTALECSheets&amp;"'!"&amp;ADDRESS(ROW(),COLUMN())))</f>
        <v>0</v>
      </c>
      <c r="H185" s="8" cm="1">
        <f t="array" aca="1" ref="H185" ca="1">SUM(INDIRECT("'"&amp;TOTALECSheets&amp;"'!"&amp;ADDRESS(ROW(),COLUMN())))</f>
        <v>0</v>
      </c>
      <c r="I185" s="8" cm="1">
        <f t="array" aca="1" ref="I185" ca="1">SUM(INDIRECT("'"&amp;TOTALECSheets&amp;"'!"&amp;ADDRESS(ROW(),COLUMN())))</f>
        <v>0</v>
      </c>
      <c r="J185" s="8" cm="1">
        <f t="array" aca="1" ref="J185" ca="1">SUM(INDIRECT("'"&amp;TOTALECSheets&amp;"'!"&amp;ADDRESS(ROW(),COLUMN())))</f>
        <v>0</v>
      </c>
      <c r="K185" s="8" cm="1">
        <f t="array" aca="1" ref="K185" ca="1">SUM(INDIRECT("'"&amp;TOTALECSheets&amp;"'!"&amp;ADDRESS(ROW(),COLUMN())))</f>
        <v>0</v>
      </c>
    </row>
    <row r="186" spans="1:1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 cm="1">
        <f t="array" aca="1" ref="D186" ca="1">SUM(INDIRECT("'"&amp;TOTALECSheets&amp;"'!"&amp;ADDRESS(ROW(),COLUMN())))</f>
        <v>0</v>
      </c>
      <c r="E186" s="8">
        <f t="shared" ca="1" si="5"/>
        <v>0</v>
      </c>
      <c r="F186" s="2"/>
      <c r="G186" s="8" cm="1">
        <f t="array" aca="1" ref="G186" ca="1">SUM(INDIRECT("'"&amp;TOTALECSheets&amp;"'!"&amp;ADDRESS(ROW(),COLUMN())))</f>
        <v>0</v>
      </c>
      <c r="H186" s="8" cm="1">
        <f t="array" aca="1" ref="H186" ca="1">SUM(INDIRECT("'"&amp;TOTALECSheets&amp;"'!"&amp;ADDRESS(ROW(),COLUMN())))</f>
        <v>0</v>
      </c>
      <c r="I186" s="8" cm="1">
        <f t="array" aca="1" ref="I186" ca="1">SUM(INDIRECT("'"&amp;TOTALECSheets&amp;"'!"&amp;ADDRESS(ROW(),COLUMN())))</f>
        <v>0</v>
      </c>
      <c r="J186" s="8" cm="1">
        <f t="array" aca="1" ref="J186" ca="1">SUM(INDIRECT("'"&amp;TOTALECSheets&amp;"'!"&amp;ADDRESS(ROW(),COLUMN())))</f>
        <v>0</v>
      </c>
      <c r="K186" s="8" cm="1">
        <f t="array" aca="1" ref="K186" ca="1">SUM(INDIRECT("'"&amp;TOTALECSheets&amp;"'!"&amp;ADDRESS(ROW(),COLUMN())))</f>
        <v>0</v>
      </c>
    </row>
    <row r="187" spans="1:1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 cm="1">
        <f t="array" aca="1" ref="D187" ca="1">SUM(INDIRECT("'"&amp;TOTALECSheets&amp;"'!"&amp;ADDRESS(ROW(),COLUMN())))</f>
        <v>0</v>
      </c>
      <c r="E187" s="8">
        <f t="shared" ca="1" si="5"/>
        <v>0</v>
      </c>
      <c r="F187" s="2"/>
      <c r="G187" s="8" cm="1">
        <f t="array" aca="1" ref="G187" ca="1">SUM(INDIRECT("'"&amp;TOTALECSheets&amp;"'!"&amp;ADDRESS(ROW(),COLUMN())))</f>
        <v>0</v>
      </c>
      <c r="H187" s="8" cm="1">
        <f t="array" aca="1" ref="H187" ca="1">SUM(INDIRECT("'"&amp;TOTALECSheets&amp;"'!"&amp;ADDRESS(ROW(),COLUMN())))</f>
        <v>0</v>
      </c>
      <c r="I187" s="8" cm="1">
        <f t="array" aca="1" ref="I187" ca="1">SUM(INDIRECT("'"&amp;TOTALECSheets&amp;"'!"&amp;ADDRESS(ROW(),COLUMN())))</f>
        <v>0</v>
      </c>
      <c r="J187" s="8" cm="1">
        <f t="array" aca="1" ref="J187" ca="1">SUM(INDIRECT("'"&amp;TOTALECSheets&amp;"'!"&amp;ADDRESS(ROW(),COLUMN())))</f>
        <v>0</v>
      </c>
      <c r="K187" s="8" cm="1">
        <f t="array" aca="1" ref="K187" ca="1">SUM(INDIRECT("'"&amp;TOTALECSheets&amp;"'!"&amp;ADDRESS(ROW(),COLUMN())))</f>
        <v>0</v>
      </c>
    </row>
    <row r="188" spans="1:1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 cm="1">
        <f t="array" aca="1" ref="D188" ca="1">SUM(INDIRECT("'"&amp;TOTALECSheets&amp;"'!"&amp;ADDRESS(ROW(),COLUMN())))</f>
        <v>39099.271149373351</v>
      </c>
      <c r="E188" s="8">
        <f t="shared" ca="1" si="5"/>
        <v>0</v>
      </c>
      <c r="F188" s="2"/>
      <c r="G188" s="8" cm="1">
        <f t="array" aca="1" ref="G188" ca="1">SUM(INDIRECT("'"&amp;TOTALECSheets&amp;"'!"&amp;ADDRESS(ROW(),COLUMN())))</f>
        <v>23881.368733109877</v>
      </c>
      <c r="H188" s="8" cm="1">
        <f t="array" aca="1" ref="H188" ca="1">SUM(INDIRECT("'"&amp;TOTALECSheets&amp;"'!"&amp;ADDRESS(ROW(),COLUMN())))</f>
        <v>15183.562597222342</v>
      </c>
      <c r="I188" s="8" cm="1">
        <f t="array" aca="1" ref="I188" ca="1">SUM(INDIRECT("'"&amp;TOTALECSheets&amp;"'!"&amp;ADDRESS(ROW(),COLUMN())))</f>
        <v>34.339819041139101</v>
      </c>
      <c r="J188" s="8" cm="1">
        <f t="array" aca="1" ref="J188" ca="1">SUM(INDIRECT("'"&amp;TOTALECSheets&amp;"'!"&amp;ADDRESS(ROW(),COLUMN())))</f>
        <v>0</v>
      </c>
      <c r="K188" s="8" cm="1">
        <f t="array" aca="1" ref="K188" ca="1">SUM(INDIRECT("'"&amp;TOTALECSheets&amp;"'!"&amp;ADDRESS(ROW(),COLUMN())))</f>
        <v>0</v>
      </c>
    </row>
    <row r="189" spans="1:1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 cm="1">
        <f t="array" aca="1" ref="D189" ca="1">SUM(INDIRECT("'"&amp;TOTALECSheets&amp;"'!"&amp;ADDRESS(ROW(),COLUMN())))</f>
        <v>142391.64105478933</v>
      </c>
      <c r="E189" s="8">
        <f t="shared" ca="1" si="5"/>
        <v>0</v>
      </c>
      <c r="F189" s="2"/>
      <c r="G189" s="8" cm="1">
        <f t="array" aca="1" ref="G189" ca="1">SUM(INDIRECT("'"&amp;TOTALECSheets&amp;"'!"&amp;ADDRESS(ROW(),COLUMN())))</f>
        <v>86971.116969185532</v>
      </c>
      <c r="H189" s="8" cm="1">
        <f t="array" aca="1" ref="H189" ca="1">SUM(INDIRECT("'"&amp;TOTALECSheets&amp;"'!"&amp;ADDRESS(ROW(),COLUMN())))</f>
        <v>55295.465406936601</v>
      </c>
      <c r="I189" s="8" cm="1">
        <f t="array" aca="1" ref="I189" ca="1">SUM(INDIRECT("'"&amp;TOTALECSheets&amp;"'!"&amp;ADDRESS(ROW(),COLUMN())))</f>
        <v>125.05867866722798</v>
      </c>
      <c r="J189" s="8" cm="1">
        <f t="array" aca="1" ref="J189" ca="1">SUM(INDIRECT("'"&amp;TOTALECSheets&amp;"'!"&amp;ADDRESS(ROW(),COLUMN())))</f>
        <v>0</v>
      </c>
      <c r="K189" s="8" cm="1">
        <f t="array" aca="1" ref="K189" ca="1">SUM(INDIRECT("'"&amp;TOTALECSheets&amp;"'!"&amp;ADDRESS(ROW(),COLUMN())))</f>
        <v>0</v>
      </c>
    </row>
    <row r="190" spans="1:1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 cm="1">
        <f t="array" aca="1" ref="D190" ca="1">SUM(INDIRECT("'"&amp;TOTALECSheets&amp;"'!"&amp;ADDRESS(ROW(),COLUMN())))</f>
        <v>0</v>
      </c>
      <c r="E190" s="8">
        <f t="shared" ca="1" si="5"/>
        <v>0</v>
      </c>
      <c r="F190" s="2"/>
      <c r="G190" s="8" cm="1">
        <f t="array" aca="1" ref="G190" ca="1">SUM(INDIRECT("'"&amp;TOTALECSheets&amp;"'!"&amp;ADDRESS(ROW(),COLUMN())))</f>
        <v>0</v>
      </c>
      <c r="H190" s="8" cm="1">
        <f t="array" aca="1" ref="H190" ca="1">SUM(INDIRECT("'"&amp;TOTALECSheets&amp;"'!"&amp;ADDRESS(ROW(),COLUMN())))</f>
        <v>0</v>
      </c>
      <c r="I190" s="8" cm="1">
        <f t="array" aca="1" ref="I190" ca="1">SUM(INDIRECT("'"&amp;TOTALECSheets&amp;"'!"&amp;ADDRESS(ROW(),COLUMN())))</f>
        <v>0</v>
      </c>
      <c r="J190" s="8" cm="1">
        <f t="array" aca="1" ref="J190" ca="1">SUM(INDIRECT("'"&amp;TOTALECSheets&amp;"'!"&amp;ADDRESS(ROW(),COLUMN())))</f>
        <v>0</v>
      </c>
      <c r="K190" s="8" cm="1">
        <f t="array" aca="1" ref="K190" ca="1">SUM(INDIRECT("'"&amp;TOTALECSheets&amp;"'!"&amp;ADDRESS(ROW(),COLUMN())))</f>
        <v>0</v>
      </c>
    </row>
    <row r="191" spans="1:1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 cm="1">
        <f t="array" aca="1" ref="D191" ca="1">SUM(INDIRECT("'"&amp;TOTALECSheets&amp;"'!"&amp;ADDRESS(ROW(),COLUMN())))</f>
        <v>0</v>
      </c>
      <c r="E191" s="8">
        <f t="shared" ca="1" si="5"/>
        <v>0</v>
      </c>
      <c r="F191" s="2"/>
      <c r="G191" s="8" cm="1">
        <f t="array" aca="1" ref="G191" ca="1">SUM(INDIRECT("'"&amp;TOTALECSheets&amp;"'!"&amp;ADDRESS(ROW(),COLUMN())))</f>
        <v>0</v>
      </c>
      <c r="H191" s="8" cm="1">
        <f t="array" aca="1" ref="H191" ca="1">SUM(INDIRECT("'"&amp;TOTALECSheets&amp;"'!"&amp;ADDRESS(ROW(),COLUMN())))</f>
        <v>0</v>
      </c>
      <c r="I191" s="8" cm="1">
        <f t="array" aca="1" ref="I191" ca="1">SUM(INDIRECT("'"&amp;TOTALECSheets&amp;"'!"&amp;ADDRESS(ROW(),COLUMN())))</f>
        <v>0</v>
      </c>
      <c r="J191" s="8" cm="1">
        <f t="array" aca="1" ref="J191" ca="1">SUM(INDIRECT("'"&amp;TOTALECSheets&amp;"'!"&amp;ADDRESS(ROW(),COLUMN())))</f>
        <v>0</v>
      </c>
      <c r="K191" s="8" cm="1">
        <f t="array" aca="1" ref="K191" ca="1">SUM(INDIRECT("'"&amp;TOTALECSheets&amp;"'!"&amp;ADDRESS(ROW(),COLUMN())))</f>
        <v>0</v>
      </c>
    </row>
    <row r="192" spans="1:1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 cm="1">
        <f t="array" aca="1" ref="D192" ca="1">SUM(INDIRECT("'"&amp;TOTALECSheets&amp;"'!"&amp;ADDRESS(ROW(),COLUMN())))</f>
        <v>0</v>
      </c>
      <c r="E192" s="8">
        <f t="shared" ca="1" si="5"/>
        <v>0</v>
      </c>
      <c r="F192" s="2"/>
      <c r="G192" s="8" cm="1">
        <f t="array" aca="1" ref="G192" ca="1">SUM(INDIRECT("'"&amp;TOTALECSheets&amp;"'!"&amp;ADDRESS(ROW(),COLUMN())))</f>
        <v>0</v>
      </c>
      <c r="H192" s="8" cm="1">
        <f t="array" aca="1" ref="H192" ca="1">SUM(INDIRECT("'"&amp;TOTALECSheets&amp;"'!"&amp;ADDRESS(ROW(),COLUMN())))</f>
        <v>0</v>
      </c>
      <c r="I192" s="8" cm="1">
        <f t="array" aca="1" ref="I192" ca="1">SUM(INDIRECT("'"&amp;TOTALECSheets&amp;"'!"&amp;ADDRESS(ROW(),COLUMN())))</f>
        <v>0</v>
      </c>
      <c r="J192" s="8" cm="1">
        <f t="array" aca="1" ref="J192" ca="1">SUM(INDIRECT("'"&amp;TOTALECSheets&amp;"'!"&amp;ADDRESS(ROW(),COLUMN())))</f>
        <v>0</v>
      </c>
      <c r="K192" s="8" cm="1">
        <f t="array" aca="1" ref="K192" ca="1">SUM(INDIRECT("'"&amp;TOTALECSheets&amp;"'!"&amp;ADDRESS(ROW(),COLUMN())))</f>
        <v>0</v>
      </c>
    </row>
    <row r="193" spans="1:1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 cm="1">
        <f t="array" aca="1" ref="D193" ca="1">SUM(INDIRECT("'"&amp;TOTALECSheets&amp;"'!"&amp;ADDRESS(ROW(),COLUMN())))</f>
        <v>0</v>
      </c>
      <c r="E193" s="8">
        <f t="shared" ca="1" si="5"/>
        <v>0</v>
      </c>
      <c r="F193" s="2"/>
      <c r="G193" s="8" cm="1">
        <f t="array" aca="1" ref="G193" ca="1">SUM(INDIRECT("'"&amp;TOTALECSheets&amp;"'!"&amp;ADDRESS(ROW(),COLUMN())))</f>
        <v>0</v>
      </c>
      <c r="H193" s="8" cm="1">
        <f t="array" aca="1" ref="H193" ca="1">SUM(INDIRECT("'"&amp;TOTALECSheets&amp;"'!"&amp;ADDRESS(ROW(),COLUMN())))</f>
        <v>0</v>
      </c>
      <c r="I193" s="8" cm="1">
        <f t="array" aca="1" ref="I193" ca="1">SUM(INDIRECT("'"&amp;TOTALECSheets&amp;"'!"&amp;ADDRESS(ROW(),COLUMN())))</f>
        <v>0</v>
      </c>
      <c r="J193" s="8" cm="1">
        <f t="array" aca="1" ref="J193" ca="1">SUM(INDIRECT("'"&amp;TOTALECSheets&amp;"'!"&amp;ADDRESS(ROW(),COLUMN())))</f>
        <v>0</v>
      </c>
      <c r="K193" s="8" cm="1">
        <f t="array" aca="1" ref="K193" ca="1">SUM(INDIRECT("'"&amp;TOTALECSheets&amp;"'!"&amp;ADDRESS(ROW(),COLUMN())))</f>
        <v>0</v>
      </c>
    </row>
    <row r="194" spans="1:1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 cm="1">
        <f t="array" aca="1" ref="D194" ca="1">SUM(INDIRECT("'"&amp;TOTALECSheets&amp;"'!"&amp;ADDRESS(ROW(),COLUMN())))</f>
        <v>0</v>
      </c>
      <c r="E194" s="8">
        <f t="shared" ca="1" si="5"/>
        <v>0</v>
      </c>
      <c r="F194" s="2"/>
      <c r="G194" s="8" cm="1">
        <f t="array" aca="1" ref="G194" ca="1">SUM(INDIRECT("'"&amp;TOTALECSheets&amp;"'!"&amp;ADDRESS(ROW(),COLUMN())))</f>
        <v>0</v>
      </c>
      <c r="H194" s="8" cm="1">
        <f t="array" aca="1" ref="H194" ca="1">SUM(INDIRECT("'"&amp;TOTALECSheets&amp;"'!"&amp;ADDRESS(ROW(),COLUMN())))</f>
        <v>0</v>
      </c>
      <c r="I194" s="8" cm="1">
        <f t="array" aca="1" ref="I194" ca="1">SUM(INDIRECT("'"&amp;TOTALECSheets&amp;"'!"&amp;ADDRESS(ROW(),COLUMN())))</f>
        <v>0</v>
      </c>
      <c r="J194" s="8" cm="1">
        <f t="array" aca="1" ref="J194" ca="1">SUM(INDIRECT("'"&amp;TOTALECSheets&amp;"'!"&amp;ADDRESS(ROW(),COLUMN())))</f>
        <v>0</v>
      </c>
      <c r="K194" s="8" cm="1">
        <f t="array" aca="1" ref="K194" ca="1">SUM(INDIRECT("'"&amp;TOTALECSheets&amp;"'!"&amp;ADDRESS(ROW(),COLUMN())))</f>
        <v>0</v>
      </c>
    </row>
    <row r="195" spans="1:1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 cm="1">
        <f t="array" aca="1" ref="D195" ca="1">SUM(INDIRECT("'"&amp;TOTALECSheets&amp;"'!"&amp;ADDRESS(ROW(),COLUMN())))</f>
        <v>181490.91220416268</v>
      </c>
      <c r="E195" s="8">
        <f t="shared" ref="E195:E200" ca="1" si="6">IFERROR(IF(D195="",0,IF(D195=0,0,IF(ABS(D195-SUM($G195:$K195))&lt;Check_Limit,0,1))),1)</f>
        <v>0</v>
      </c>
      <c r="G195" s="77" cm="1">
        <f t="array" aca="1" ref="G195" ca="1">SUM(INDIRECT("'"&amp;TOTALECSheets&amp;"'!"&amp;ADDRESS(ROW(),COLUMN())))</f>
        <v>110852.48570229541</v>
      </c>
      <c r="H195" s="77" cm="1">
        <f t="array" aca="1" ref="H195" ca="1">SUM(INDIRECT("'"&amp;TOTALECSheets&amp;"'!"&amp;ADDRESS(ROW(),COLUMN())))</f>
        <v>70479.028004158943</v>
      </c>
      <c r="I195" s="77" cm="1">
        <f t="array" aca="1" ref="I195" ca="1">SUM(INDIRECT("'"&amp;TOTALECSheets&amp;"'!"&amp;ADDRESS(ROW(),COLUMN())))</f>
        <v>159.39849770836707</v>
      </c>
      <c r="J195" s="77" cm="1">
        <f t="array" aca="1" ref="J195" ca="1">SUM(INDIRECT("'"&amp;TOTALECSheets&amp;"'!"&amp;ADDRESS(ROW(),COLUMN())))</f>
        <v>0</v>
      </c>
      <c r="K195" s="77" cm="1">
        <f t="array" aca="1" ref="K195" ca="1">SUM(INDIRECT("'"&amp;TOTALECSheets&amp;"'!"&amp;ADDRESS(ROW(),COLUMN())))</f>
        <v>0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D196" s="8"/>
      <c r="E196" s="8">
        <f t="shared" si="6"/>
        <v>0</v>
      </c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 cm="1">
        <f t="array" aca="1" ref="D197" ca="1">SUM(INDIRECT("'"&amp;TOTALECSheets&amp;"'!"&amp;ADDRESS(ROW(),COLUMN())))</f>
        <v>82249845.08300212</v>
      </c>
      <c r="E197" s="8">
        <f t="shared" ca="1" si="6"/>
        <v>0</v>
      </c>
      <c r="G197" s="79" cm="1">
        <f t="array" aca="1" ref="G197" ca="1">SUM(INDIRECT("'"&amp;TOTALECSheets&amp;"'!"&amp;ADDRESS(ROW(),COLUMN())))</f>
        <v>50237224.913074084</v>
      </c>
      <c r="H197" s="79" cm="1">
        <f t="array" aca="1" ref="H197" ca="1">SUM(INDIRECT("'"&amp;TOTALECSheets&amp;"'!"&amp;ADDRESS(ROW(),COLUMN())))</f>
        <v>31940382.383563131</v>
      </c>
      <c r="I197" s="79" cm="1">
        <f t="array" aca="1" ref="I197" ca="1">SUM(INDIRECT("'"&amp;TOTALECSheets&amp;"'!"&amp;ADDRESS(ROW(),COLUMN())))</f>
        <v>72237.786364907355</v>
      </c>
      <c r="J197" s="79" cm="1">
        <f t="array" aca="1" ref="J197" ca="1">SUM(INDIRECT("'"&amp;TOTALECSheets&amp;"'!"&amp;ADDRESS(ROW(),COLUMN())))</f>
        <v>0</v>
      </c>
      <c r="K197" s="79" cm="1">
        <f t="array" aca="1" ref="K197" ca="1">SUM(INDIRECT("'"&amp;TOTALECSheets&amp;"'!"&amp;ADDRESS(ROW(),COLUMN())))</f>
        <v>0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D198" s="8"/>
      <c r="E198" s="8">
        <f t="shared" si="6"/>
        <v>0</v>
      </c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D199" s="8"/>
      <c r="E199" s="8">
        <f t="shared" si="6"/>
        <v>0</v>
      </c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D200" s="8"/>
      <c r="E200" s="8">
        <f t="shared" si="6"/>
        <v>0</v>
      </c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 cm="1">
        <f t="array" aca="1" ref="D202" ca="1">SUM(INDIRECT("'"&amp;TOTALECSheets&amp;"'!"&amp;ADDRESS(ROW(),COLUMN())))</f>
        <v>0</v>
      </c>
      <c r="E202" s="8">
        <f t="shared" ref="E202:E233" ca="1" si="7">IFERROR(IF(D202="",0,IF(D202=0,0,IF(ABS(D202-SUM($G202:$K202))&lt;Check_Limit,0,1))),1)</f>
        <v>0</v>
      </c>
      <c r="F202" s="2"/>
      <c r="G202" s="8" cm="1">
        <f t="array" aca="1" ref="G202" ca="1">SUM(INDIRECT("'"&amp;TOTALECSheets&amp;"'!"&amp;ADDRESS(ROW(),COLUMN())))</f>
        <v>0</v>
      </c>
      <c r="H202" s="8" cm="1">
        <f t="array" aca="1" ref="H202" ca="1">SUM(INDIRECT("'"&amp;TOTALECSheets&amp;"'!"&amp;ADDRESS(ROW(),COLUMN())))</f>
        <v>0</v>
      </c>
      <c r="I202" s="8" cm="1">
        <f t="array" aca="1" ref="I202" ca="1">SUM(INDIRECT("'"&amp;TOTALECSheets&amp;"'!"&amp;ADDRESS(ROW(),COLUMN())))</f>
        <v>0</v>
      </c>
      <c r="J202" s="8" cm="1">
        <f t="array" aca="1" ref="J202" ca="1">SUM(INDIRECT("'"&amp;TOTALECSheets&amp;"'!"&amp;ADDRESS(ROW(),COLUMN())))</f>
        <v>0</v>
      </c>
      <c r="K202" s="8" cm="1">
        <f t="array" aca="1" ref="K202" ca="1">SUM(INDIRECT("'"&amp;TOTALECSheets&amp;"'!"&amp;ADDRESS(ROW(),COLUMN())))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 cm="1">
        <f t="array" aca="1" ref="D203" ca="1">SUM(INDIRECT("'"&amp;TOTALECSheets&amp;"'!"&amp;ADDRESS(ROW(),COLUMN())))</f>
        <v>0</v>
      </c>
      <c r="E203" s="8">
        <f t="shared" ca="1" si="7"/>
        <v>0</v>
      </c>
      <c r="F203" s="2"/>
      <c r="G203" s="8" cm="1">
        <f t="array" aca="1" ref="G203" ca="1">SUM(INDIRECT("'"&amp;TOTALECSheets&amp;"'!"&amp;ADDRESS(ROW(),COLUMN())))</f>
        <v>0</v>
      </c>
      <c r="H203" s="8" cm="1">
        <f t="array" aca="1" ref="H203" ca="1">SUM(INDIRECT("'"&amp;TOTALECSheets&amp;"'!"&amp;ADDRESS(ROW(),COLUMN())))</f>
        <v>0</v>
      </c>
      <c r="I203" s="8" cm="1">
        <f t="array" aca="1" ref="I203" ca="1">SUM(INDIRECT("'"&amp;TOTALECSheets&amp;"'!"&amp;ADDRESS(ROW(),COLUMN())))</f>
        <v>0</v>
      </c>
      <c r="J203" s="8" cm="1">
        <f t="array" aca="1" ref="J203" ca="1">SUM(INDIRECT("'"&amp;TOTALECSheets&amp;"'!"&amp;ADDRESS(ROW(),COLUMN())))</f>
        <v>0</v>
      </c>
      <c r="K203" s="8" cm="1">
        <f t="array" aca="1" ref="K203" ca="1">SUM(INDIRECT("'"&amp;TOTALECSheets&amp;"'!"&amp;ADDRESS(ROW(),COLUMN())))</f>
        <v>0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 cm="1">
        <f t="array" aca="1" ref="D204" ca="1">SUM(INDIRECT("'"&amp;TOTALECSheets&amp;"'!"&amp;ADDRESS(ROW(),COLUMN())))</f>
        <v>0</v>
      </c>
      <c r="E204" s="8">
        <f t="shared" ca="1" si="7"/>
        <v>0</v>
      </c>
      <c r="F204" s="2"/>
      <c r="G204" s="8" cm="1">
        <f t="array" aca="1" ref="G204" ca="1">SUM(INDIRECT("'"&amp;TOTALECSheets&amp;"'!"&amp;ADDRESS(ROW(),COLUMN())))</f>
        <v>0</v>
      </c>
      <c r="H204" s="8" cm="1">
        <f t="array" aca="1" ref="H204" ca="1">SUM(INDIRECT("'"&amp;TOTALECSheets&amp;"'!"&amp;ADDRESS(ROW(),COLUMN())))</f>
        <v>0</v>
      </c>
      <c r="I204" s="8" cm="1">
        <f t="array" aca="1" ref="I204" ca="1">SUM(INDIRECT("'"&amp;TOTALECSheets&amp;"'!"&amp;ADDRESS(ROW(),COLUMN())))</f>
        <v>0</v>
      </c>
      <c r="J204" s="8" cm="1">
        <f t="array" aca="1" ref="J204" ca="1">SUM(INDIRECT("'"&amp;TOTALECSheets&amp;"'!"&amp;ADDRESS(ROW(),COLUMN())))</f>
        <v>0</v>
      </c>
      <c r="K204" s="8" cm="1">
        <f t="array" aca="1" ref="K204" ca="1">SUM(INDIRECT("'"&amp;TOTALECSheets&amp;"'!"&amp;ADDRESS(ROW(),COLUMN())))</f>
        <v>0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 cm="1">
        <f t="array" aca="1" ref="D205" ca="1">SUM(INDIRECT("'"&amp;TOTALECSheets&amp;"'!"&amp;ADDRESS(ROW(),COLUMN())))</f>
        <v>0</v>
      </c>
      <c r="E205" s="8">
        <f t="shared" ca="1" si="7"/>
        <v>0</v>
      </c>
      <c r="F205" s="2"/>
      <c r="G205" s="8" cm="1">
        <f t="array" aca="1" ref="G205" ca="1">SUM(INDIRECT("'"&amp;TOTALECSheets&amp;"'!"&amp;ADDRESS(ROW(),COLUMN())))</f>
        <v>0</v>
      </c>
      <c r="H205" s="8" cm="1">
        <f t="array" aca="1" ref="H205" ca="1">SUM(INDIRECT("'"&amp;TOTALECSheets&amp;"'!"&amp;ADDRESS(ROW(),COLUMN())))</f>
        <v>0</v>
      </c>
      <c r="I205" s="8" cm="1">
        <f t="array" aca="1" ref="I205" ca="1">SUM(INDIRECT("'"&amp;TOTALECSheets&amp;"'!"&amp;ADDRESS(ROW(),COLUMN())))</f>
        <v>0</v>
      </c>
      <c r="J205" s="8" cm="1">
        <f t="array" aca="1" ref="J205" ca="1">SUM(INDIRECT("'"&amp;TOTALECSheets&amp;"'!"&amp;ADDRESS(ROW(),COLUMN())))</f>
        <v>0</v>
      </c>
      <c r="K205" s="8" cm="1">
        <f t="array" aca="1" ref="K205" ca="1">SUM(INDIRECT("'"&amp;TOTALECSheets&amp;"'!"&amp;ADDRESS(ROW(),COLUMN())))</f>
        <v>0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 cm="1">
        <f t="array" aca="1" ref="D206" ca="1">SUM(INDIRECT("'"&amp;TOTALECSheets&amp;"'!"&amp;ADDRESS(ROW(),COLUMN())))</f>
        <v>0</v>
      </c>
      <c r="E206" s="8">
        <f t="shared" ca="1" si="7"/>
        <v>0</v>
      </c>
      <c r="G206" s="77" cm="1">
        <f t="array" aca="1" ref="G206" ca="1">SUM(INDIRECT("'"&amp;TOTALECSheets&amp;"'!"&amp;ADDRESS(ROW(),COLUMN())))</f>
        <v>0</v>
      </c>
      <c r="H206" s="77" cm="1">
        <f t="array" aca="1" ref="H206" ca="1">SUM(INDIRECT("'"&amp;TOTALECSheets&amp;"'!"&amp;ADDRESS(ROW(),COLUMN())))</f>
        <v>0</v>
      </c>
      <c r="I206" s="77" cm="1">
        <f t="array" aca="1" ref="I206" ca="1">SUM(INDIRECT("'"&amp;TOTALECSheets&amp;"'!"&amp;ADDRESS(ROW(),COLUMN())))</f>
        <v>0</v>
      </c>
      <c r="J206" s="77" cm="1">
        <f t="array" aca="1" ref="J206" ca="1">SUM(INDIRECT("'"&amp;TOTALECSheets&amp;"'!"&amp;ADDRESS(ROW(),COLUMN())))</f>
        <v>0</v>
      </c>
      <c r="K206" s="77" cm="1">
        <f t="array" aca="1" ref="K206" ca="1">SUM(INDIRECT("'"&amp;TOTALECSheets&amp;"'!"&amp;ADDRESS(ROW(),COLUMN())))</f>
        <v>0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D207" s="8"/>
      <c r="E207" s="8">
        <f t="shared" si="7"/>
        <v>0</v>
      </c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>
        <f t="shared" si="7"/>
        <v>0</v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 cm="1">
        <f t="array" aca="1" ref="D209" ca="1">SUM(INDIRECT("'"&amp;TOTALECSheets&amp;"'!"&amp;ADDRESS(ROW(),COLUMN())))</f>
        <v>0</v>
      </c>
      <c r="E209" s="8">
        <f t="shared" ca="1" si="7"/>
        <v>0</v>
      </c>
      <c r="F209" s="2"/>
      <c r="G209" s="8" cm="1">
        <f t="array" aca="1" ref="G209" ca="1">SUM(INDIRECT("'"&amp;TOTALECSheets&amp;"'!"&amp;ADDRESS(ROW(),COLUMN())))</f>
        <v>0</v>
      </c>
      <c r="H209" s="8" cm="1">
        <f t="array" aca="1" ref="H209" ca="1">SUM(INDIRECT("'"&amp;TOTALECSheets&amp;"'!"&amp;ADDRESS(ROW(),COLUMN())))</f>
        <v>0</v>
      </c>
      <c r="I209" s="8" cm="1">
        <f t="array" aca="1" ref="I209" ca="1">SUM(INDIRECT("'"&amp;TOTALECSheets&amp;"'!"&amp;ADDRESS(ROW(),COLUMN())))</f>
        <v>0</v>
      </c>
      <c r="J209" s="8" cm="1">
        <f t="array" aca="1" ref="J209" ca="1">SUM(INDIRECT("'"&amp;TOTALECSheets&amp;"'!"&amp;ADDRESS(ROW(),COLUMN())))</f>
        <v>0</v>
      </c>
      <c r="K209" s="8" cm="1">
        <f t="array" aca="1" ref="K209" ca="1">SUM(INDIRECT("'"&amp;TOTALECSheets&amp;"'!"&amp;ADDRESS(ROW(),COLUMN())))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 cm="1">
        <f t="array" aca="1" ref="D210" ca="1">SUM(INDIRECT("'"&amp;TOTALECSheets&amp;"'!"&amp;ADDRESS(ROW(),COLUMN())))</f>
        <v>0</v>
      </c>
      <c r="E210" s="8">
        <f t="shared" ca="1" si="7"/>
        <v>0</v>
      </c>
      <c r="F210" s="2"/>
      <c r="G210" s="8" cm="1">
        <f t="array" aca="1" ref="G210" ca="1">SUM(INDIRECT("'"&amp;TOTALECSheets&amp;"'!"&amp;ADDRESS(ROW(),COLUMN())))</f>
        <v>0</v>
      </c>
      <c r="H210" s="8" cm="1">
        <f t="array" aca="1" ref="H210" ca="1">SUM(INDIRECT("'"&amp;TOTALECSheets&amp;"'!"&amp;ADDRESS(ROW(),COLUMN())))</f>
        <v>0</v>
      </c>
      <c r="I210" s="8" cm="1">
        <f t="array" aca="1" ref="I210" ca="1">SUM(INDIRECT("'"&amp;TOTALECSheets&amp;"'!"&amp;ADDRESS(ROW(),COLUMN())))</f>
        <v>0</v>
      </c>
      <c r="J210" s="8" cm="1">
        <f t="array" aca="1" ref="J210" ca="1">SUM(INDIRECT("'"&amp;TOTALECSheets&amp;"'!"&amp;ADDRESS(ROW(),COLUMN())))</f>
        <v>0</v>
      </c>
      <c r="K210" s="8" cm="1">
        <f t="array" aca="1" ref="K210" ca="1">SUM(INDIRECT("'"&amp;TOTALECSheets&amp;"'!"&amp;ADDRESS(ROW(),COLUMN())))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 cm="1">
        <f t="array" aca="1" ref="D211" ca="1">SUM(INDIRECT("'"&amp;TOTALECSheets&amp;"'!"&amp;ADDRESS(ROW(),COLUMN())))</f>
        <v>0</v>
      </c>
      <c r="E211" s="8">
        <f t="shared" ca="1" si="7"/>
        <v>0</v>
      </c>
      <c r="F211" s="2"/>
      <c r="G211" s="8" cm="1">
        <f t="array" aca="1" ref="G211" ca="1">SUM(INDIRECT("'"&amp;TOTALECSheets&amp;"'!"&amp;ADDRESS(ROW(),COLUMN())))</f>
        <v>0</v>
      </c>
      <c r="H211" s="8" cm="1">
        <f t="array" aca="1" ref="H211" ca="1">SUM(INDIRECT("'"&amp;TOTALECSheets&amp;"'!"&amp;ADDRESS(ROW(),COLUMN())))</f>
        <v>0</v>
      </c>
      <c r="I211" s="8" cm="1">
        <f t="array" aca="1" ref="I211" ca="1">SUM(INDIRECT("'"&amp;TOTALECSheets&amp;"'!"&amp;ADDRESS(ROW(),COLUMN())))</f>
        <v>0</v>
      </c>
      <c r="J211" s="8" cm="1">
        <f t="array" aca="1" ref="J211" ca="1">SUM(INDIRECT("'"&amp;TOTALECSheets&amp;"'!"&amp;ADDRESS(ROW(),COLUMN())))</f>
        <v>0</v>
      </c>
      <c r="K211" s="8" cm="1">
        <f t="array" aca="1" ref="K211" ca="1">SUM(INDIRECT("'"&amp;TOTALECSheets&amp;"'!"&amp;ADDRESS(ROW(),COLUMN())))</f>
        <v>0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 cm="1">
        <f t="array" aca="1" ref="D212" ca="1">SUM(INDIRECT("'"&amp;TOTALECSheets&amp;"'!"&amp;ADDRESS(ROW(),COLUMN())))</f>
        <v>0</v>
      </c>
      <c r="E212" s="8">
        <f t="shared" ca="1" si="7"/>
        <v>0</v>
      </c>
      <c r="F212" s="2"/>
      <c r="G212" s="8" cm="1">
        <f t="array" aca="1" ref="G212" ca="1">SUM(INDIRECT("'"&amp;TOTALECSheets&amp;"'!"&amp;ADDRESS(ROW(),COLUMN())))</f>
        <v>0</v>
      </c>
      <c r="H212" s="8" cm="1">
        <f t="array" aca="1" ref="H212" ca="1">SUM(INDIRECT("'"&amp;TOTALECSheets&amp;"'!"&amp;ADDRESS(ROW(),COLUMN())))</f>
        <v>0</v>
      </c>
      <c r="I212" s="8" cm="1">
        <f t="array" aca="1" ref="I212" ca="1">SUM(INDIRECT("'"&amp;TOTALECSheets&amp;"'!"&amp;ADDRESS(ROW(),COLUMN())))</f>
        <v>0</v>
      </c>
      <c r="J212" s="8" cm="1">
        <f t="array" aca="1" ref="J212" ca="1">SUM(INDIRECT("'"&amp;TOTALECSheets&amp;"'!"&amp;ADDRESS(ROW(),COLUMN())))</f>
        <v>0</v>
      </c>
      <c r="K212" s="8" cm="1">
        <f t="array" aca="1" ref="K212" ca="1">SUM(INDIRECT("'"&amp;TOTALECSheets&amp;"'!"&amp;ADDRESS(ROW(),COLUMN())))</f>
        <v>0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 cm="1">
        <f t="array" aca="1" ref="D213" ca="1">SUM(INDIRECT("'"&amp;TOTALECSheets&amp;"'!"&amp;ADDRESS(ROW(),COLUMN())))</f>
        <v>0</v>
      </c>
      <c r="E213" s="8">
        <f t="shared" ca="1" si="7"/>
        <v>0</v>
      </c>
      <c r="F213" s="2"/>
      <c r="G213" s="8" cm="1">
        <f t="array" aca="1" ref="G213" ca="1">SUM(INDIRECT("'"&amp;TOTALECSheets&amp;"'!"&amp;ADDRESS(ROW(),COLUMN())))</f>
        <v>0</v>
      </c>
      <c r="H213" s="8" cm="1">
        <f t="array" aca="1" ref="H213" ca="1">SUM(INDIRECT("'"&amp;TOTALECSheets&amp;"'!"&amp;ADDRESS(ROW(),COLUMN())))</f>
        <v>0</v>
      </c>
      <c r="I213" s="8" cm="1">
        <f t="array" aca="1" ref="I213" ca="1">SUM(INDIRECT("'"&amp;TOTALECSheets&amp;"'!"&amp;ADDRESS(ROW(),COLUMN())))</f>
        <v>0</v>
      </c>
      <c r="J213" s="8" cm="1">
        <f t="array" aca="1" ref="J213" ca="1">SUM(INDIRECT("'"&amp;TOTALECSheets&amp;"'!"&amp;ADDRESS(ROW(),COLUMN())))</f>
        <v>0</v>
      </c>
      <c r="K213" s="8" cm="1">
        <f t="array" aca="1" ref="K213" ca="1">SUM(INDIRECT("'"&amp;TOTALECSheets&amp;"'!"&amp;ADDRESS(ROW(),COLUMN())))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 cm="1">
        <f t="array" aca="1" ref="D214" ca="1">SUM(INDIRECT("'"&amp;TOTALECSheets&amp;"'!"&amp;ADDRESS(ROW(),COLUMN())))</f>
        <v>0</v>
      </c>
      <c r="E214" s="8">
        <f t="shared" ca="1" si="7"/>
        <v>0</v>
      </c>
      <c r="F214" s="2"/>
      <c r="G214" s="8" cm="1">
        <f t="array" aca="1" ref="G214" ca="1">SUM(INDIRECT("'"&amp;TOTALECSheets&amp;"'!"&amp;ADDRESS(ROW(),COLUMN())))</f>
        <v>0</v>
      </c>
      <c r="H214" s="8" cm="1">
        <f t="array" aca="1" ref="H214" ca="1">SUM(INDIRECT("'"&amp;TOTALECSheets&amp;"'!"&amp;ADDRESS(ROW(),COLUMN())))</f>
        <v>0</v>
      </c>
      <c r="I214" s="8" cm="1">
        <f t="array" aca="1" ref="I214" ca="1">SUM(INDIRECT("'"&amp;TOTALECSheets&amp;"'!"&amp;ADDRESS(ROW(),COLUMN())))</f>
        <v>0</v>
      </c>
      <c r="J214" s="8" cm="1">
        <f t="array" aca="1" ref="J214" ca="1">SUM(INDIRECT("'"&amp;TOTALECSheets&amp;"'!"&amp;ADDRESS(ROW(),COLUMN())))</f>
        <v>0</v>
      </c>
      <c r="K214" s="8" cm="1">
        <f t="array" aca="1" ref="K214" ca="1">SUM(INDIRECT("'"&amp;TOTALECSheets&amp;"'!"&amp;ADDRESS(ROW(),COLUMN())))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 cm="1">
        <f t="array" aca="1" ref="D215" ca="1">SUM(INDIRECT("'"&amp;TOTALECSheets&amp;"'!"&amp;ADDRESS(ROW(),COLUMN())))</f>
        <v>0</v>
      </c>
      <c r="E215" s="8">
        <f t="shared" ca="1" si="7"/>
        <v>0</v>
      </c>
      <c r="F215" s="2"/>
      <c r="G215" s="8" cm="1">
        <f t="array" aca="1" ref="G215" ca="1">SUM(INDIRECT("'"&amp;TOTALECSheets&amp;"'!"&amp;ADDRESS(ROW(),COLUMN())))</f>
        <v>0</v>
      </c>
      <c r="H215" s="8" cm="1">
        <f t="array" aca="1" ref="H215" ca="1">SUM(INDIRECT("'"&amp;TOTALECSheets&amp;"'!"&amp;ADDRESS(ROW(),COLUMN())))</f>
        <v>0</v>
      </c>
      <c r="I215" s="8" cm="1">
        <f t="array" aca="1" ref="I215" ca="1">SUM(INDIRECT("'"&amp;TOTALECSheets&amp;"'!"&amp;ADDRESS(ROW(),COLUMN())))</f>
        <v>0</v>
      </c>
      <c r="J215" s="8" cm="1">
        <f t="array" aca="1" ref="J215" ca="1">SUM(INDIRECT("'"&amp;TOTALECSheets&amp;"'!"&amp;ADDRESS(ROW(),COLUMN())))</f>
        <v>0</v>
      </c>
      <c r="K215" s="8" cm="1">
        <f t="array" aca="1" ref="K215" ca="1">SUM(INDIRECT("'"&amp;TOTALECSheets&amp;"'!"&amp;ADDRESS(ROW(),COLUMN())))</f>
        <v>0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 cm="1">
        <f t="array" aca="1" ref="D216" ca="1">SUM(INDIRECT("'"&amp;TOTALECSheets&amp;"'!"&amp;ADDRESS(ROW(),COLUMN())))</f>
        <v>0</v>
      </c>
      <c r="E216" s="8">
        <f t="shared" ca="1" si="7"/>
        <v>0</v>
      </c>
      <c r="F216" s="2"/>
      <c r="G216" s="8" cm="1">
        <f t="array" aca="1" ref="G216" ca="1">SUM(INDIRECT("'"&amp;TOTALECSheets&amp;"'!"&amp;ADDRESS(ROW(),COLUMN())))</f>
        <v>0</v>
      </c>
      <c r="H216" s="8" cm="1">
        <f t="array" aca="1" ref="H216" ca="1">SUM(INDIRECT("'"&amp;TOTALECSheets&amp;"'!"&amp;ADDRESS(ROW(),COLUMN())))</f>
        <v>0</v>
      </c>
      <c r="I216" s="8" cm="1">
        <f t="array" aca="1" ref="I216" ca="1">SUM(INDIRECT("'"&amp;TOTALECSheets&amp;"'!"&amp;ADDRESS(ROW(),COLUMN())))</f>
        <v>0</v>
      </c>
      <c r="J216" s="8" cm="1">
        <f t="array" aca="1" ref="J216" ca="1">SUM(INDIRECT("'"&amp;TOTALECSheets&amp;"'!"&amp;ADDRESS(ROW(),COLUMN())))</f>
        <v>0</v>
      </c>
      <c r="K216" s="8" cm="1">
        <f t="array" aca="1" ref="K216" ca="1">SUM(INDIRECT("'"&amp;TOTALECSheets&amp;"'!"&amp;ADDRESS(ROW(),COLUMN())))</f>
        <v>0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 cm="1">
        <f t="array" aca="1" ref="D217" ca="1">SUM(INDIRECT("'"&amp;TOTALECSheets&amp;"'!"&amp;ADDRESS(ROW(),COLUMN())))</f>
        <v>0</v>
      </c>
      <c r="E217" s="8">
        <f t="shared" ca="1" si="7"/>
        <v>0</v>
      </c>
      <c r="F217" s="2"/>
      <c r="G217" s="8" cm="1">
        <f t="array" aca="1" ref="G217" ca="1">SUM(INDIRECT("'"&amp;TOTALECSheets&amp;"'!"&amp;ADDRESS(ROW(),COLUMN())))</f>
        <v>0</v>
      </c>
      <c r="H217" s="8" cm="1">
        <f t="array" aca="1" ref="H217" ca="1">SUM(INDIRECT("'"&amp;TOTALECSheets&amp;"'!"&amp;ADDRESS(ROW(),COLUMN())))</f>
        <v>0</v>
      </c>
      <c r="I217" s="8" cm="1">
        <f t="array" aca="1" ref="I217" ca="1">SUM(INDIRECT("'"&amp;TOTALECSheets&amp;"'!"&amp;ADDRESS(ROW(),COLUMN())))</f>
        <v>0</v>
      </c>
      <c r="J217" s="8" cm="1">
        <f t="array" aca="1" ref="J217" ca="1">SUM(INDIRECT("'"&amp;TOTALECSheets&amp;"'!"&amp;ADDRESS(ROW(),COLUMN())))</f>
        <v>0</v>
      </c>
      <c r="K217" s="8" cm="1">
        <f t="array" aca="1" ref="K217" ca="1">SUM(INDIRECT("'"&amp;TOTALECSheets&amp;"'!"&amp;ADDRESS(ROW(),COLUMN())))</f>
        <v>0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 cm="1">
        <f t="array" aca="1" ref="D218" ca="1">SUM(INDIRECT("'"&amp;TOTALECSheets&amp;"'!"&amp;ADDRESS(ROW(),COLUMN())))</f>
        <v>0</v>
      </c>
      <c r="E218" s="8">
        <f t="shared" ca="1" si="7"/>
        <v>0</v>
      </c>
      <c r="F218" s="2"/>
      <c r="G218" s="8" cm="1">
        <f t="array" aca="1" ref="G218" ca="1">SUM(INDIRECT("'"&amp;TOTALECSheets&amp;"'!"&amp;ADDRESS(ROW(),COLUMN())))</f>
        <v>0</v>
      </c>
      <c r="H218" s="8" cm="1">
        <f t="array" aca="1" ref="H218" ca="1">SUM(INDIRECT("'"&amp;TOTALECSheets&amp;"'!"&amp;ADDRESS(ROW(),COLUMN())))</f>
        <v>0</v>
      </c>
      <c r="I218" s="8" cm="1">
        <f t="array" aca="1" ref="I218" ca="1">SUM(INDIRECT("'"&amp;TOTALECSheets&amp;"'!"&amp;ADDRESS(ROW(),COLUMN())))</f>
        <v>0</v>
      </c>
      <c r="J218" s="8" cm="1">
        <f t="array" aca="1" ref="J218" ca="1">SUM(INDIRECT("'"&amp;TOTALECSheets&amp;"'!"&amp;ADDRESS(ROW(),COLUMN())))</f>
        <v>0</v>
      </c>
      <c r="K218" s="8" cm="1">
        <f t="array" aca="1" ref="K218" ca="1">SUM(INDIRECT("'"&amp;TOTALECSheets&amp;"'!"&amp;ADDRESS(ROW(),COLUMN())))</f>
        <v>0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 cm="1">
        <f t="array" aca="1" ref="D219" ca="1">SUM(INDIRECT("'"&amp;TOTALECSheets&amp;"'!"&amp;ADDRESS(ROW(),COLUMN())))</f>
        <v>0</v>
      </c>
      <c r="E219" s="8">
        <f t="shared" ca="1" si="7"/>
        <v>0</v>
      </c>
      <c r="F219" s="2"/>
      <c r="G219" s="8" cm="1">
        <f t="array" aca="1" ref="G219" ca="1">SUM(INDIRECT("'"&amp;TOTALECSheets&amp;"'!"&amp;ADDRESS(ROW(),COLUMN())))</f>
        <v>0</v>
      </c>
      <c r="H219" s="8" cm="1">
        <f t="array" aca="1" ref="H219" ca="1">SUM(INDIRECT("'"&amp;TOTALECSheets&amp;"'!"&amp;ADDRESS(ROW(),COLUMN())))</f>
        <v>0</v>
      </c>
      <c r="I219" s="8" cm="1">
        <f t="array" aca="1" ref="I219" ca="1">SUM(INDIRECT("'"&amp;TOTALECSheets&amp;"'!"&amp;ADDRESS(ROW(),COLUMN())))</f>
        <v>0</v>
      </c>
      <c r="J219" s="8" cm="1">
        <f t="array" aca="1" ref="J219" ca="1">SUM(INDIRECT("'"&amp;TOTALECSheets&amp;"'!"&amp;ADDRESS(ROW(),COLUMN())))</f>
        <v>0</v>
      </c>
      <c r="K219" s="8" cm="1">
        <f t="array" aca="1" ref="K219" ca="1">SUM(INDIRECT("'"&amp;TOTALECSheets&amp;"'!"&amp;ADDRESS(ROW(),COLUMN())))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 cm="1">
        <f t="array" aca="1" ref="D220" ca="1">SUM(INDIRECT("'"&amp;TOTALECSheets&amp;"'!"&amp;ADDRESS(ROW(),COLUMN())))</f>
        <v>0</v>
      </c>
      <c r="E220" s="8">
        <f t="shared" ca="1" si="7"/>
        <v>0</v>
      </c>
      <c r="F220" s="2"/>
      <c r="G220" s="8" cm="1">
        <f t="array" aca="1" ref="G220" ca="1">SUM(INDIRECT("'"&amp;TOTALECSheets&amp;"'!"&amp;ADDRESS(ROW(),COLUMN())))</f>
        <v>0</v>
      </c>
      <c r="H220" s="8" cm="1">
        <f t="array" aca="1" ref="H220" ca="1">SUM(INDIRECT("'"&amp;TOTALECSheets&amp;"'!"&amp;ADDRESS(ROW(),COLUMN())))</f>
        <v>0</v>
      </c>
      <c r="I220" s="8" cm="1">
        <f t="array" aca="1" ref="I220" ca="1">SUM(INDIRECT("'"&amp;TOTALECSheets&amp;"'!"&amp;ADDRESS(ROW(),COLUMN())))</f>
        <v>0</v>
      </c>
      <c r="J220" s="8" cm="1">
        <f t="array" aca="1" ref="J220" ca="1">SUM(INDIRECT("'"&amp;TOTALECSheets&amp;"'!"&amp;ADDRESS(ROW(),COLUMN())))</f>
        <v>0</v>
      </c>
      <c r="K220" s="8" cm="1">
        <f t="array" aca="1" ref="K220" ca="1">SUM(INDIRECT("'"&amp;TOTALECSheets&amp;"'!"&amp;ADDRESS(ROW(),COLUMN())))</f>
        <v>0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 cm="1">
        <f t="array" aca="1" ref="D221" ca="1">SUM(INDIRECT("'"&amp;TOTALECSheets&amp;"'!"&amp;ADDRESS(ROW(),COLUMN())))</f>
        <v>0</v>
      </c>
      <c r="E221" s="8">
        <f t="shared" ca="1" si="7"/>
        <v>0</v>
      </c>
      <c r="F221" s="2"/>
      <c r="G221" s="8" cm="1">
        <f t="array" aca="1" ref="G221" ca="1">SUM(INDIRECT("'"&amp;TOTALECSheets&amp;"'!"&amp;ADDRESS(ROW(),COLUMN())))</f>
        <v>0</v>
      </c>
      <c r="H221" s="8" cm="1">
        <f t="array" aca="1" ref="H221" ca="1">SUM(INDIRECT("'"&amp;TOTALECSheets&amp;"'!"&amp;ADDRESS(ROW(),COLUMN())))</f>
        <v>0</v>
      </c>
      <c r="I221" s="8" cm="1">
        <f t="array" aca="1" ref="I221" ca="1">SUM(INDIRECT("'"&amp;TOTALECSheets&amp;"'!"&amp;ADDRESS(ROW(),COLUMN())))</f>
        <v>0</v>
      </c>
      <c r="J221" s="8" cm="1">
        <f t="array" aca="1" ref="J221" ca="1">SUM(INDIRECT("'"&amp;TOTALECSheets&amp;"'!"&amp;ADDRESS(ROW(),COLUMN())))</f>
        <v>0</v>
      </c>
      <c r="K221" s="8" cm="1">
        <f t="array" aca="1" ref="K221" ca="1">SUM(INDIRECT("'"&amp;TOTALECSheets&amp;"'!"&amp;ADDRESS(ROW(),COLUMN())))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 cm="1">
        <f t="array" aca="1" ref="D222" ca="1">SUM(INDIRECT("'"&amp;TOTALECSheets&amp;"'!"&amp;ADDRESS(ROW(),COLUMN())))</f>
        <v>0</v>
      </c>
      <c r="E222" s="8">
        <f t="shared" ca="1" si="7"/>
        <v>0</v>
      </c>
      <c r="F222" s="2"/>
      <c r="G222" s="8" cm="1">
        <f t="array" aca="1" ref="G222" ca="1">SUM(INDIRECT("'"&amp;TOTALECSheets&amp;"'!"&amp;ADDRESS(ROW(),COLUMN())))</f>
        <v>0</v>
      </c>
      <c r="H222" s="8" cm="1">
        <f t="array" aca="1" ref="H222" ca="1">SUM(INDIRECT("'"&amp;TOTALECSheets&amp;"'!"&amp;ADDRESS(ROW(),COLUMN())))</f>
        <v>0</v>
      </c>
      <c r="I222" s="8" cm="1">
        <f t="array" aca="1" ref="I222" ca="1">SUM(INDIRECT("'"&amp;TOTALECSheets&amp;"'!"&amp;ADDRESS(ROW(),COLUMN())))</f>
        <v>0</v>
      </c>
      <c r="J222" s="8" cm="1">
        <f t="array" aca="1" ref="J222" ca="1">SUM(INDIRECT("'"&amp;TOTALECSheets&amp;"'!"&amp;ADDRESS(ROW(),COLUMN())))</f>
        <v>0</v>
      </c>
      <c r="K222" s="8" cm="1">
        <f t="array" aca="1" ref="K222" ca="1">SUM(INDIRECT("'"&amp;TOTALECSheets&amp;"'!"&amp;ADDRESS(ROW(),COLUMN())))</f>
        <v>0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 cm="1">
        <f t="array" aca="1" ref="D223" ca="1">SUM(INDIRECT("'"&amp;TOTALECSheets&amp;"'!"&amp;ADDRESS(ROW(),COLUMN())))</f>
        <v>0</v>
      </c>
      <c r="E223" s="8">
        <f t="shared" ca="1" si="7"/>
        <v>0</v>
      </c>
      <c r="F223" s="2"/>
      <c r="G223" s="8" cm="1">
        <f t="array" aca="1" ref="G223" ca="1">SUM(INDIRECT("'"&amp;TOTALECSheets&amp;"'!"&amp;ADDRESS(ROW(),COLUMN())))</f>
        <v>0</v>
      </c>
      <c r="H223" s="8" cm="1">
        <f t="array" aca="1" ref="H223" ca="1">SUM(INDIRECT("'"&amp;TOTALECSheets&amp;"'!"&amp;ADDRESS(ROW(),COLUMN())))</f>
        <v>0</v>
      </c>
      <c r="I223" s="8" cm="1">
        <f t="array" aca="1" ref="I223" ca="1">SUM(INDIRECT("'"&amp;TOTALECSheets&amp;"'!"&amp;ADDRESS(ROW(),COLUMN())))</f>
        <v>0</v>
      </c>
      <c r="J223" s="8" cm="1">
        <f t="array" aca="1" ref="J223" ca="1">SUM(INDIRECT("'"&amp;TOTALECSheets&amp;"'!"&amp;ADDRESS(ROW(),COLUMN())))</f>
        <v>0</v>
      </c>
      <c r="K223" s="8" cm="1">
        <f t="array" aca="1" ref="K223" ca="1">SUM(INDIRECT("'"&amp;TOTALECSheets&amp;"'!"&amp;ADDRESS(ROW(),COLUMN())))</f>
        <v>0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 cm="1">
        <f t="array" aca="1" ref="D224" ca="1">SUM(INDIRECT("'"&amp;TOTALECSheets&amp;"'!"&amp;ADDRESS(ROW(),COLUMN())))</f>
        <v>0</v>
      </c>
      <c r="E224" s="8">
        <f t="shared" ca="1" si="7"/>
        <v>0</v>
      </c>
      <c r="F224" s="2"/>
      <c r="G224" s="8" cm="1">
        <f t="array" aca="1" ref="G224" ca="1">SUM(INDIRECT("'"&amp;TOTALECSheets&amp;"'!"&amp;ADDRESS(ROW(),COLUMN())))</f>
        <v>0</v>
      </c>
      <c r="H224" s="8" cm="1">
        <f t="array" aca="1" ref="H224" ca="1">SUM(INDIRECT("'"&amp;TOTALECSheets&amp;"'!"&amp;ADDRESS(ROW(),COLUMN())))</f>
        <v>0</v>
      </c>
      <c r="I224" s="8" cm="1">
        <f t="array" aca="1" ref="I224" ca="1">SUM(INDIRECT("'"&amp;TOTALECSheets&amp;"'!"&amp;ADDRESS(ROW(),COLUMN())))</f>
        <v>0</v>
      </c>
      <c r="J224" s="8" cm="1">
        <f t="array" aca="1" ref="J224" ca="1">SUM(INDIRECT("'"&amp;TOTALECSheets&amp;"'!"&amp;ADDRESS(ROW(),COLUMN())))</f>
        <v>0</v>
      </c>
      <c r="K224" s="8" cm="1">
        <f t="array" aca="1" ref="K224" ca="1">SUM(INDIRECT("'"&amp;TOTALECSheets&amp;"'!"&amp;ADDRESS(ROW(),COLUMN())))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 cm="1">
        <f t="array" aca="1" ref="D225" ca="1">SUM(INDIRECT("'"&amp;TOTALECSheets&amp;"'!"&amp;ADDRESS(ROW(),COLUMN())))</f>
        <v>0</v>
      </c>
      <c r="E225" s="8">
        <f t="shared" ca="1" si="7"/>
        <v>0</v>
      </c>
      <c r="F225" s="2"/>
      <c r="G225" s="8" cm="1">
        <f t="array" aca="1" ref="G225" ca="1">SUM(INDIRECT("'"&amp;TOTALECSheets&amp;"'!"&amp;ADDRESS(ROW(),COLUMN())))</f>
        <v>0</v>
      </c>
      <c r="H225" s="8" cm="1">
        <f t="array" aca="1" ref="H225" ca="1">SUM(INDIRECT("'"&amp;TOTALECSheets&amp;"'!"&amp;ADDRESS(ROW(),COLUMN())))</f>
        <v>0</v>
      </c>
      <c r="I225" s="8" cm="1">
        <f t="array" aca="1" ref="I225" ca="1">SUM(INDIRECT("'"&amp;TOTALECSheets&amp;"'!"&amp;ADDRESS(ROW(),COLUMN())))</f>
        <v>0</v>
      </c>
      <c r="J225" s="8" cm="1">
        <f t="array" aca="1" ref="J225" ca="1">SUM(INDIRECT("'"&amp;TOTALECSheets&amp;"'!"&amp;ADDRESS(ROW(),COLUMN())))</f>
        <v>0</v>
      </c>
      <c r="K225" s="8" cm="1">
        <f t="array" aca="1" ref="K225" ca="1">SUM(INDIRECT("'"&amp;TOTALECSheets&amp;"'!"&amp;ADDRESS(ROW(),COLUMN())))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 cm="1">
        <f t="array" aca="1" ref="D226" ca="1">SUM(INDIRECT("'"&amp;TOTALECSheets&amp;"'!"&amp;ADDRESS(ROW(),COLUMN())))</f>
        <v>0</v>
      </c>
      <c r="E226" s="8">
        <f t="shared" ca="1" si="7"/>
        <v>0</v>
      </c>
      <c r="F226" s="2"/>
      <c r="G226" s="8" cm="1">
        <f t="array" aca="1" ref="G226" ca="1">SUM(INDIRECT("'"&amp;TOTALECSheets&amp;"'!"&amp;ADDRESS(ROW(),COLUMN())))</f>
        <v>0</v>
      </c>
      <c r="H226" s="8" cm="1">
        <f t="array" aca="1" ref="H226" ca="1">SUM(INDIRECT("'"&amp;TOTALECSheets&amp;"'!"&amp;ADDRESS(ROW(),COLUMN())))</f>
        <v>0</v>
      </c>
      <c r="I226" s="8" cm="1">
        <f t="array" aca="1" ref="I226" ca="1">SUM(INDIRECT("'"&amp;TOTALECSheets&amp;"'!"&amp;ADDRESS(ROW(),COLUMN())))</f>
        <v>0</v>
      </c>
      <c r="J226" s="8" cm="1">
        <f t="array" aca="1" ref="J226" ca="1">SUM(INDIRECT("'"&amp;TOTALECSheets&amp;"'!"&amp;ADDRESS(ROW(),COLUMN())))</f>
        <v>0</v>
      </c>
      <c r="K226" s="8" cm="1">
        <f t="array" aca="1" ref="K226" ca="1">SUM(INDIRECT("'"&amp;TOTALECSheets&amp;"'!"&amp;ADDRESS(ROW(),COLUMN())))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 cm="1">
        <f t="array" aca="1" ref="D227" ca="1">SUM(INDIRECT("'"&amp;TOTALECSheets&amp;"'!"&amp;ADDRESS(ROW(),COLUMN())))</f>
        <v>0</v>
      </c>
      <c r="E227" s="8">
        <f t="shared" ca="1" si="7"/>
        <v>0</v>
      </c>
      <c r="F227" s="2"/>
      <c r="G227" s="8" cm="1">
        <f t="array" aca="1" ref="G227" ca="1">SUM(INDIRECT("'"&amp;TOTALECSheets&amp;"'!"&amp;ADDRESS(ROW(),COLUMN())))</f>
        <v>0</v>
      </c>
      <c r="H227" s="8" cm="1">
        <f t="array" aca="1" ref="H227" ca="1">SUM(INDIRECT("'"&amp;TOTALECSheets&amp;"'!"&amp;ADDRESS(ROW(),COLUMN())))</f>
        <v>0</v>
      </c>
      <c r="I227" s="8" cm="1">
        <f t="array" aca="1" ref="I227" ca="1">SUM(INDIRECT("'"&amp;TOTALECSheets&amp;"'!"&amp;ADDRESS(ROW(),COLUMN())))</f>
        <v>0</v>
      </c>
      <c r="J227" s="8" cm="1">
        <f t="array" aca="1" ref="J227" ca="1">SUM(INDIRECT("'"&amp;TOTALECSheets&amp;"'!"&amp;ADDRESS(ROW(),COLUMN())))</f>
        <v>0</v>
      </c>
      <c r="K227" s="8" cm="1">
        <f t="array" aca="1" ref="K227" ca="1">SUM(INDIRECT("'"&amp;TOTALECSheets&amp;"'!"&amp;ADDRESS(ROW(),COLUMN())))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 cm="1">
        <f t="array" aca="1" ref="D228" ca="1">SUM(INDIRECT("'"&amp;TOTALECSheets&amp;"'!"&amp;ADDRESS(ROW(),COLUMN())))</f>
        <v>0</v>
      </c>
      <c r="E228" s="8">
        <f t="shared" ca="1" si="7"/>
        <v>0</v>
      </c>
      <c r="F228" s="2"/>
      <c r="G228" s="8" cm="1">
        <f t="array" aca="1" ref="G228" ca="1">SUM(INDIRECT("'"&amp;TOTALECSheets&amp;"'!"&amp;ADDRESS(ROW(),COLUMN())))</f>
        <v>0</v>
      </c>
      <c r="H228" s="8" cm="1">
        <f t="array" aca="1" ref="H228" ca="1">SUM(INDIRECT("'"&amp;TOTALECSheets&amp;"'!"&amp;ADDRESS(ROW(),COLUMN())))</f>
        <v>0</v>
      </c>
      <c r="I228" s="8" cm="1">
        <f t="array" aca="1" ref="I228" ca="1">SUM(INDIRECT("'"&amp;TOTALECSheets&amp;"'!"&amp;ADDRESS(ROW(),COLUMN())))</f>
        <v>0</v>
      </c>
      <c r="J228" s="8" cm="1">
        <f t="array" aca="1" ref="J228" ca="1">SUM(INDIRECT("'"&amp;TOTALECSheets&amp;"'!"&amp;ADDRESS(ROW(),COLUMN())))</f>
        <v>0</v>
      </c>
      <c r="K228" s="8" cm="1">
        <f t="array" aca="1" ref="K228" ca="1">SUM(INDIRECT("'"&amp;TOTALECSheets&amp;"'!"&amp;ADDRESS(ROW(),COLUMN())))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 cm="1">
        <f t="array" aca="1" ref="D229" ca="1">SUM(INDIRECT("'"&amp;TOTALECSheets&amp;"'!"&amp;ADDRESS(ROW(),COLUMN())))</f>
        <v>0</v>
      </c>
      <c r="E229" s="8">
        <f t="shared" ca="1" si="7"/>
        <v>0</v>
      </c>
      <c r="F229" s="2"/>
      <c r="G229" s="8" cm="1">
        <f t="array" aca="1" ref="G229" ca="1">SUM(INDIRECT("'"&amp;TOTALECSheets&amp;"'!"&amp;ADDRESS(ROW(),COLUMN())))</f>
        <v>0</v>
      </c>
      <c r="H229" s="8" cm="1">
        <f t="array" aca="1" ref="H229" ca="1">SUM(INDIRECT("'"&amp;TOTALECSheets&amp;"'!"&amp;ADDRESS(ROW(),COLUMN())))</f>
        <v>0</v>
      </c>
      <c r="I229" s="8" cm="1">
        <f t="array" aca="1" ref="I229" ca="1">SUM(INDIRECT("'"&amp;TOTALECSheets&amp;"'!"&amp;ADDRESS(ROW(),COLUMN())))</f>
        <v>0</v>
      </c>
      <c r="J229" s="8" cm="1">
        <f t="array" aca="1" ref="J229" ca="1">SUM(INDIRECT("'"&amp;TOTALECSheets&amp;"'!"&amp;ADDRESS(ROW(),COLUMN())))</f>
        <v>0</v>
      </c>
      <c r="K229" s="8" cm="1">
        <f t="array" aca="1" ref="K229" ca="1">SUM(INDIRECT("'"&amp;TOTALECSheets&amp;"'!"&amp;ADDRESS(ROW(),COLUMN())))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 cm="1">
        <f t="array" aca="1" ref="D230" ca="1">SUM(INDIRECT("'"&amp;TOTALECSheets&amp;"'!"&amp;ADDRESS(ROW(),COLUMN())))</f>
        <v>0</v>
      </c>
      <c r="E230" s="8">
        <f t="shared" ca="1" si="7"/>
        <v>0</v>
      </c>
      <c r="F230" s="2"/>
      <c r="G230" s="8" cm="1">
        <f t="array" aca="1" ref="G230" ca="1">SUM(INDIRECT("'"&amp;TOTALECSheets&amp;"'!"&amp;ADDRESS(ROW(),COLUMN())))</f>
        <v>0</v>
      </c>
      <c r="H230" s="8" cm="1">
        <f t="array" aca="1" ref="H230" ca="1">SUM(INDIRECT("'"&amp;TOTALECSheets&amp;"'!"&amp;ADDRESS(ROW(),COLUMN())))</f>
        <v>0</v>
      </c>
      <c r="I230" s="8" cm="1">
        <f t="array" aca="1" ref="I230" ca="1">SUM(INDIRECT("'"&amp;TOTALECSheets&amp;"'!"&amp;ADDRESS(ROW(),COLUMN())))</f>
        <v>0</v>
      </c>
      <c r="J230" s="8" cm="1">
        <f t="array" aca="1" ref="J230" ca="1">SUM(INDIRECT("'"&amp;TOTALECSheets&amp;"'!"&amp;ADDRESS(ROW(),COLUMN())))</f>
        <v>0</v>
      </c>
      <c r="K230" s="8" cm="1">
        <f t="array" aca="1" ref="K230" ca="1">SUM(INDIRECT("'"&amp;TOTALECSheets&amp;"'!"&amp;ADDRESS(ROW(),COLUMN())))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 cm="1">
        <f t="array" aca="1" ref="D231" ca="1">SUM(INDIRECT("'"&amp;TOTALECSheets&amp;"'!"&amp;ADDRESS(ROW(),COLUMN())))</f>
        <v>0</v>
      </c>
      <c r="E231" s="8">
        <f t="shared" ca="1" si="7"/>
        <v>0</v>
      </c>
      <c r="F231" s="2"/>
      <c r="G231" s="8" cm="1">
        <f t="array" aca="1" ref="G231" ca="1">SUM(INDIRECT("'"&amp;TOTALECSheets&amp;"'!"&amp;ADDRESS(ROW(),COLUMN())))</f>
        <v>0</v>
      </c>
      <c r="H231" s="8" cm="1">
        <f t="array" aca="1" ref="H231" ca="1">SUM(INDIRECT("'"&amp;TOTALECSheets&amp;"'!"&amp;ADDRESS(ROW(),COLUMN())))</f>
        <v>0</v>
      </c>
      <c r="I231" s="8" cm="1">
        <f t="array" aca="1" ref="I231" ca="1">SUM(INDIRECT("'"&amp;TOTALECSheets&amp;"'!"&amp;ADDRESS(ROW(),COLUMN())))</f>
        <v>0</v>
      </c>
      <c r="J231" s="8" cm="1">
        <f t="array" aca="1" ref="J231" ca="1">SUM(INDIRECT("'"&amp;TOTALECSheets&amp;"'!"&amp;ADDRESS(ROW(),COLUMN())))</f>
        <v>0</v>
      </c>
      <c r="K231" s="8" cm="1">
        <f t="array" aca="1" ref="K231" ca="1">SUM(INDIRECT("'"&amp;TOTALECSheets&amp;"'!"&amp;ADDRESS(ROW(),COLUMN())))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 cm="1">
        <f t="array" aca="1" ref="D232" ca="1">SUM(INDIRECT("'"&amp;TOTALECSheets&amp;"'!"&amp;ADDRESS(ROW(),COLUMN())))</f>
        <v>0</v>
      </c>
      <c r="E232" s="8">
        <f t="shared" ca="1" si="7"/>
        <v>0</v>
      </c>
      <c r="F232" s="2"/>
      <c r="G232" s="8" cm="1">
        <f t="array" aca="1" ref="G232" ca="1">SUM(INDIRECT("'"&amp;TOTALECSheets&amp;"'!"&amp;ADDRESS(ROW(),COLUMN())))</f>
        <v>0</v>
      </c>
      <c r="H232" s="8" cm="1">
        <f t="array" aca="1" ref="H232" ca="1">SUM(INDIRECT("'"&amp;TOTALECSheets&amp;"'!"&amp;ADDRESS(ROW(),COLUMN())))</f>
        <v>0</v>
      </c>
      <c r="I232" s="8" cm="1">
        <f t="array" aca="1" ref="I232" ca="1">SUM(INDIRECT("'"&amp;TOTALECSheets&amp;"'!"&amp;ADDRESS(ROW(),COLUMN())))</f>
        <v>0</v>
      </c>
      <c r="J232" s="8" cm="1">
        <f t="array" aca="1" ref="J232" ca="1">SUM(INDIRECT("'"&amp;TOTALECSheets&amp;"'!"&amp;ADDRESS(ROW(),COLUMN())))</f>
        <v>0</v>
      </c>
      <c r="K232" s="8" cm="1">
        <f t="array" aca="1" ref="K232" ca="1">SUM(INDIRECT("'"&amp;TOTALECSheets&amp;"'!"&amp;ADDRESS(ROW(),COLUMN())))</f>
        <v>0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 cm="1">
        <f t="array" aca="1" ref="D233" ca="1">SUM(INDIRECT("'"&amp;TOTALECSheets&amp;"'!"&amp;ADDRESS(ROW(),COLUMN())))</f>
        <v>0</v>
      </c>
      <c r="E233" s="8">
        <f t="shared" ca="1" si="7"/>
        <v>0</v>
      </c>
      <c r="G233" s="77" cm="1">
        <f t="array" aca="1" ref="G233" ca="1">SUM(INDIRECT("'"&amp;TOTALECSheets&amp;"'!"&amp;ADDRESS(ROW(),COLUMN())))</f>
        <v>0</v>
      </c>
      <c r="H233" s="77" cm="1">
        <f t="array" aca="1" ref="H233" ca="1">SUM(INDIRECT("'"&amp;TOTALECSheets&amp;"'!"&amp;ADDRESS(ROW(),COLUMN())))</f>
        <v>0</v>
      </c>
      <c r="I233" s="77" cm="1">
        <f t="array" aca="1" ref="I233" ca="1">SUM(INDIRECT("'"&amp;TOTALECSheets&amp;"'!"&amp;ADDRESS(ROW(),COLUMN())))</f>
        <v>0</v>
      </c>
      <c r="J233" s="77" cm="1">
        <f t="array" aca="1" ref="J233" ca="1">SUM(INDIRECT("'"&amp;TOTALECSheets&amp;"'!"&amp;ADDRESS(ROW(),COLUMN())))</f>
        <v>0</v>
      </c>
      <c r="K233" s="77" cm="1">
        <f t="array" aca="1" ref="K233" ca="1">SUM(INDIRECT("'"&amp;TOTALECSheets&amp;"'!"&amp;ADDRESS(ROW(),COLUMN())))</f>
        <v>0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D234" s="8"/>
      <c r="E234" s="8">
        <f t="shared" ref="E234:E265" si="8">IFERROR(IF(D234="",0,IF(D234=0,0,IF(ABS(D234-SUM($G234:$K234))&lt;Check_Limit,0,1))),1)</f>
        <v>0</v>
      </c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D235" s="8"/>
      <c r="E235" s="8">
        <f t="shared" si="8"/>
        <v>0</v>
      </c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 cm="1">
        <f t="array" aca="1" ref="D236" ca="1">SUM(INDIRECT("'"&amp;TOTALECSheets&amp;"'!"&amp;ADDRESS(ROW(),COLUMN())))</f>
        <v>0</v>
      </c>
      <c r="E236" s="8">
        <f t="shared" ca="1" si="8"/>
        <v>0</v>
      </c>
      <c r="F236" s="2"/>
      <c r="G236" s="8" cm="1">
        <f t="array" aca="1" ref="G236" ca="1">SUM(INDIRECT("'"&amp;TOTALECSheets&amp;"'!"&amp;ADDRESS(ROW(),COLUMN())))</f>
        <v>0</v>
      </c>
      <c r="H236" s="8" cm="1">
        <f t="array" aca="1" ref="H236" ca="1">SUM(INDIRECT("'"&amp;TOTALECSheets&amp;"'!"&amp;ADDRESS(ROW(),COLUMN())))</f>
        <v>0</v>
      </c>
      <c r="I236" s="8" cm="1">
        <f t="array" aca="1" ref="I236" ca="1">SUM(INDIRECT("'"&amp;TOTALECSheets&amp;"'!"&amp;ADDRESS(ROW(),COLUMN())))</f>
        <v>0</v>
      </c>
      <c r="J236" s="8" cm="1">
        <f t="array" aca="1" ref="J236" ca="1">SUM(INDIRECT("'"&amp;TOTALECSheets&amp;"'!"&amp;ADDRESS(ROW(),COLUMN())))</f>
        <v>0</v>
      </c>
      <c r="K236" s="8" cm="1">
        <f t="array" aca="1" ref="K236" ca="1">SUM(INDIRECT("'"&amp;TOTALECSheets&amp;"'!"&amp;ADDRESS(ROW(),COLUMN())))</f>
        <v>0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 cm="1">
        <f t="array" aca="1" ref="D237" ca="1">SUM(INDIRECT("'"&amp;TOTALECSheets&amp;"'!"&amp;ADDRESS(ROW(),COLUMN())))</f>
        <v>0</v>
      </c>
      <c r="E237" s="8">
        <f t="shared" ca="1" si="8"/>
        <v>0</v>
      </c>
      <c r="F237" s="2"/>
      <c r="G237" s="8" cm="1">
        <f t="array" aca="1" ref="G237" ca="1">SUM(INDIRECT("'"&amp;TOTALECSheets&amp;"'!"&amp;ADDRESS(ROW(),COLUMN())))</f>
        <v>0</v>
      </c>
      <c r="H237" s="8" cm="1">
        <f t="array" aca="1" ref="H237" ca="1">SUM(INDIRECT("'"&amp;TOTALECSheets&amp;"'!"&amp;ADDRESS(ROW(),COLUMN())))</f>
        <v>0</v>
      </c>
      <c r="I237" s="8" cm="1">
        <f t="array" aca="1" ref="I237" ca="1">SUM(INDIRECT("'"&amp;TOTALECSheets&amp;"'!"&amp;ADDRESS(ROW(),COLUMN())))</f>
        <v>0</v>
      </c>
      <c r="J237" s="8" cm="1">
        <f t="array" aca="1" ref="J237" ca="1">SUM(INDIRECT("'"&amp;TOTALECSheets&amp;"'!"&amp;ADDRESS(ROW(),COLUMN())))</f>
        <v>0</v>
      </c>
      <c r="K237" s="8" cm="1">
        <f t="array" aca="1" ref="K237" ca="1">SUM(INDIRECT("'"&amp;TOTALECSheets&amp;"'!"&amp;ADDRESS(ROW(),COLUMN())))</f>
        <v>0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 cm="1">
        <f t="array" aca="1" ref="D238" ca="1">SUM(INDIRECT("'"&amp;TOTALECSheets&amp;"'!"&amp;ADDRESS(ROW(),COLUMN())))</f>
        <v>0</v>
      </c>
      <c r="E238" s="8">
        <f t="shared" ca="1" si="8"/>
        <v>0</v>
      </c>
      <c r="F238" s="2"/>
      <c r="G238" s="8" cm="1">
        <f t="array" aca="1" ref="G238" ca="1">SUM(INDIRECT("'"&amp;TOTALECSheets&amp;"'!"&amp;ADDRESS(ROW(),COLUMN())))</f>
        <v>0</v>
      </c>
      <c r="H238" s="8" cm="1">
        <f t="array" aca="1" ref="H238" ca="1">SUM(INDIRECT("'"&amp;TOTALECSheets&amp;"'!"&amp;ADDRESS(ROW(),COLUMN())))</f>
        <v>0</v>
      </c>
      <c r="I238" s="8" cm="1">
        <f t="array" aca="1" ref="I238" ca="1">SUM(INDIRECT("'"&amp;TOTALECSheets&amp;"'!"&amp;ADDRESS(ROW(),COLUMN())))</f>
        <v>0</v>
      </c>
      <c r="J238" s="8" cm="1">
        <f t="array" aca="1" ref="J238" ca="1">SUM(INDIRECT("'"&amp;TOTALECSheets&amp;"'!"&amp;ADDRESS(ROW(),COLUMN())))</f>
        <v>0</v>
      </c>
      <c r="K238" s="8" cm="1">
        <f t="array" aca="1" ref="K238" ca="1">SUM(INDIRECT("'"&amp;TOTALECSheets&amp;"'!"&amp;ADDRESS(ROW(),COLUMN())))</f>
        <v>0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 cm="1">
        <f t="array" aca="1" ref="D239" ca="1">SUM(INDIRECT("'"&amp;TOTALECSheets&amp;"'!"&amp;ADDRESS(ROW(),COLUMN())))</f>
        <v>0</v>
      </c>
      <c r="E239" s="8">
        <f t="shared" ca="1" si="8"/>
        <v>0</v>
      </c>
      <c r="F239" s="2"/>
      <c r="G239" s="8" cm="1">
        <f t="array" aca="1" ref="G239" ca="1">SUM(INDIRECT("'"&amp;TOTALECSheets&amp;"'!"&amp;ADDRESS(ROW(),COLUMN())))</f>
        <v>0</v>
      </c>
      <c r="H239" s="8" cm="1">
        <f t="array" aca="1" ref="H239" ca="1">SUM(INDIRECT("'"&amp;TOTALECSheets&amp;"'!"&amp;ADDRESS(ROW(),COLUMN())))</f>
        <v>0</v>
      </c>
      <c r="I239" s="8" cm="1">
        <f t="array" aca="1" ref="I239" ca="1">SUM(INDIRECT("'"&amp;TOTALECSheets&amp;"'!"&amp;ADDRESS(ROW(),COLUMN())))</f>
        <v>0</v>
      </c>
      <c r="J239" s="8" cm="1">
        <f t="array" aca="1" ref="J239" ca="1">SUM(INDIRECT("'"&amp;TOTALECSheets&amp;"'!"&amp;ADDRESS(ROW(),COLUMN())))</f>
        <v>0</v>
      </c>
      <c r="K239" s="8" cm="1">
        <f t="array" aca="1" ref="K239" ca="1">SUM(INDIRECT("'"&amp;TOTALECSheets&amp;"'!"&amp;ADDRESS(ROW(),COLUMN())))</f>
        <v>0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 cm="1">
        <f t="array" aca="1" ref="D240" ca="1">SUM(INDIRECT("'"&amp;TOTALECSheets&amp;"'!"&amp;ADDRESS(ROW(),COLUMN())))</f>
        <v>0</v>
      </c>
      <c r="E240" s="8">
        <f t="shared" ca="1" si="8"/>
        <v>0</v>
      </c>
      <c r="F240" s="2"/>
      <c r="G240" s="8" cm="1">
        <f t="array" aca="1" ref="G240" ca="1">SUM(INDIRECT("'"&amp;TOTALECSheets&amp;"'!"&amp;ADDRESS(ROW(),COLUMN())))</f>
        <v>0</v>
      </c>
      <c r="H240" s="8" cm="1">
        <f t="array" aca="1" ref="H240" ca="1">SUM(INDIRECT("'"&amp;TOTALECSheets&amp;"'!"&amp;ADDRESS(ROW(),COLUMN())))</f>
        <v>0</v>
      </c>
      <c r="I240" s="8" cm="1">
        <f t="array" aca="1" ref="I240" ca="1">SUM(INDIRECT("'"&amp;TOTALECSheets&amp;"'!"&amp;ADDRESS(ROW(),COLUMN())))</f>
        <v>0</v>
      </c>
      <c r="J240" s="8" cm="1">
        <f t="array" aca="1" ref="J240" ca="1">SUM(INDIRECT("'"&amp;TOTALECSheets&amp;"'!"&amp;ADDRESS(ROW(),COLUMN())))</f>
        <v>0</v>
      </c>
      <c r="K240" s="8" cm="1">
        <f t="array" aca="1" ref="K240" ca="1">SUM(INDIRECT("'"&amp;TOTALECSheets&amp;"'!"&amp;ADDRESS(ROW(),COLUMN())))</f>
        <v>0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 cm="1">
        <f t="array" aca="1" ref="D241" ca="1">SUM(INDIRECT("'"&amp;TOTALECSheets&amp;"'!"&amp;ADDRESS(ROW(),COLUMN())))</f>
        <v>0</v>
      </c>
      <c r="E241" s="8">
        <f t="shared" ca="1" si="8"/>
        <v>0</v>
      </c>
      <c r="F241" s="2"/>
      <c r="G241" s="8" cm="1">
        <f t="array" aca="1" ref="G241" ca="1">SUM(INDIRECT("'"&amp;TOTALECSheets&amp;"'!"&amp;ADDRESS(ROW(),COLUMN())))</f>
        <v>0</v>
      </c>
      <c r="H241" s="8" cm="1">
        <f t="array" aca="1" ref="H241" ca="1">SUM(INDIRECT("'"&amp;TOTALECSheets&amp;"'!"&amp;ADDRESS(ROW(),COLUMN())))</f>
        <v>0</v>
      </c>
      <c r="I241" s="8" cm="1">
        <f t="array" aca="1" ref="I241" ca="1">SUM(INDIRECT("'"&amp;TOTALECSheets&amp;"'!"&amp;ADDRESS(ROW(),COLUMN())))</f>
        <v>0</v>
      </c>
      <c r="J241" s="8" cm="1">
        <f t="array" aca="1" ref="J241" ca="1">SUM(INDIRECT("'"&amp;TOTALECSheets&amp;"'!"&amp;ADDRESS(ROW(),COLUMN())))</f>
        <v>0</v>
      </c>
      <c r="K241" s="8" cm="1">
        <f t="array" aca="1" ref="K241" ca="1">SUM(INDIRECT("'"&amp;TOTALECSheets&amp;"'!"&amp;ADDRESS(ROW(),COLUMN())))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 cm="1">
        <f t="array" aca="1" ref="D242" ca="1">SUM(INDIRECT("'"&amp;TOTALECSheets&amp;"'!"&amp;ADDRESS(ROW(),COLUMN())))</f>
        <v>0</v>
      </c>
      <c r="E242" s="8">
        <f t="shared" ca="1" si="8"/>
        <v>0</v>
      </c>
      <c r="F242" s="2"/>
      <c r="G242" s="8" cm="1">
        <f t="array" aca="1" ref="G242" ca="1">SUM(INDIRECT("'"&amp;TOTALECSheets&amp;"'!"&amp;ADDRESS(ROW(),COLUMN())))</f>
        <v>0</v>
      </c>
      <c r="H242" s="8" cm="1">
        <f t="array" aca="1" ref="H242" ca="1">SUM(INDIRECT("'"&amp;TOTALECSheets&amp;"'!"&amp;ADDRESS(ROW(),COLUMN())))</f>
        <v>0</v>
      </c>
      <c r="I242" s="8" cm="1">
        <f t="array" aca="1" ref="I242" ca="1">SUM(INDIRECT("'"&amp;TOTALECSheets&amp;"'!"&amp;ADDRESS(ROW(),COLUMN())))</f>
        <v>0</v>
      </c>
      <c r="J242" s="8" cm="1">
        <f t="array" aca="1" ref="J242" ca="1">SUM(INDIRECT("'"&amp;TOTALECSheets&amp;"'!"&amp;ADDRESS(ROW(),COLUMN())))</f>
        <v>0</v>
      </c>
      <c r="K242" s="8" cm="1">
        <f t="array" aca="1" ref="K242" ca="1">SUM(INDIRECT("'"&amp;TOTALECSheets&amp;"'!"&amp;ADDRESS(ROW(),COLUMN())))</f>
        <v>0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 cm="1">
        <f t="array" aca="1" ref="D243" ca="1">SUM(INDIRECT("'"&amp;TOTALECSheets&amp;"'!"&amp;ADDRESS(ROW(),COLUMN())))</f>
        <v>0</v>
      </c>
      <c r="E243" s="8">
        <f t="shared" ca="1" si="8"/>
        <v>0</v>
      </c>
      <c r="F243" s="2"/>
      <c r="G243" s="8" cm="1">
        <f t="array" aca="1" ref="G243" ca="1">SUM(INDIRECT("'"&amp;TOTALECSheets&amp;"'!"&amp;ADDRESS(ROW(),COLUMN())))</f>
        <v>0</v>
      </c>
      <c r="H243" s="8" cm="1">
        <f t="array" aca="1" ref="H243" ca="1">SUM(INDIRECT("'"&amp;TOTALECSheets&amp;"'!"&amp;ADDRESS(ROW(),COLUMN())))</f>
        <v>0</v>
      </c>
      <c r="I243" s="8" cm="1">
        <f t="array" aca="1" ref="I243" ca="1">SUM(INDIRECT("'"&amp;TOTALECSheets&amp;"'!"&amp;ADDRESS(ROW(),COLUMN())))</f>
        <v>0</v>
      </c>
      <c r="J243" s="8" cm="1">
        <f t="array" aca="1" ref="J243" ca="1">SUM(INDIRECT("'"&amp;TOTALECSheets&amp;"'!"&amp;ADDRESS(ROW(),COLUMN())))</f>
        <v>0</v>
      </c>
      <c r="K243" s="8" cm="1">
        <f t="array" aca="1" ref="K243" ca="1">SUM(INDIRECT("'"&amp;TOTALECSheets&amp;"'!"&amp;ADDRESS(ROW(),COLUMN())))</f>
        <v>0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 cm="1">
        <f t="array" aca="1" ref="D244" ca="1">SUM(INDIRECT("'"&amp;TOTALECSheets&amp;"'!"&amp;ADDRESS(ROW(),COLUMN())))</f>
        <v>0</v>
      </c>
      <c r="E244" s="8">
        <f t="shared" ca="1" si="8"/>
        <v>0</v>
      </c>
      <c r="G244" s="77" cm="1">
        <f t="array" aca="1" ref="G244" ca="1">SUM(INDIRECT("'"&amp;TOTALECSheets&amp;"'!"&amp;ADDRESS(ROW(),COLUMN())))</f>
        <v>0</v>
      </c>
      <c r="H244" s="77" cm="1">
        <f t="array" aca="1" ref="H244" ca="1">SUM(INDIRECT("'"&amp;TOTALECSheets&amp;"'!"&amp;ADDRESS(ROW(),COLUMN())))</f>
        <v>0</v>
      </c>
      <c r="I244" s="77" cm="1">
        <f t="array" aca="1" ref="I244" ca="1">SUM(INDIRECT("'"&amp;TOTALECSheets&amp;"'!"&amp;ADDRESS(ROW(),COLUMN())))</f>
        <v>0</v>
      </c>
      <c r="J244" s="77" cm="1">
        <f t="array" aca="1" ref="J244" ca="1">SUM(INDIRECT("'"&amp;TOTALECSheets&amp;"'!"&amp;ADDRESS(ROW(),COLUMN())))</f>
        <v>0</v>
      </c>
      <c r="K244" s="77" cm="1">
        <f t="array" aca="1" ref="K244" ca="1">SUM(INDIRECT("'"&amp;TOTALECSheets&amp;"'!"&amp;ADDRESS(ROW(),COLUMN())))</f>
        <v>0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D245" s="8"/>
      <c r="E245" s="8">
        <f t="shared" si="8"/>
        <v>0</v>
      </c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 cm="1">
        <f t="array" aca="1" ref="D246" ca="1">SUM(INDIRECT("'"&amp;TOTALECSheets&amp;"'!"&amp;ADDRESS(ROW(),COLUMN())))</f>
        <v>0</v>
      </c>
      <c r="E246" s="8">
        <f t="shared" ca="1" si="8"/>
        <v>0</v>
      </c>
      <c r="G246" s="77" cm="1">
        <f t="array" aca="1" ref="G246" ca="1">SUM(INDIRECT("'"&amp;TOTALECSheets&amp;"'!"&amp;ADDRESS(ROW(),COLUMN())))</f>
        <v>0</v>
      </c>
      <c r="H246" s="77" cm="1">
        <f t="array" aca="1" ref="H246" ca="1">SUM(INDIRECT("'"&amp;TOTALECSheets&amp;"'!"&amp;ADDRESS(ROW(),COLUMN())))</f>
        <v>0</v>
      </c>
      <c r="I246" s="77" cm="1">
        <f t="array" aca="1" ref="I246" ca="1">SUM(INDIRECT("'"&amp;TOTALECSheets&amp;"'!"&amp;ADDRESS(ROW(),COLUMN())))</f>
        <v>0</v>
      </c>
      <c r="J246" s="77" cm="1">
        <f t="array" aca="1" ref="J246" ca="1">SUM(INDIRECT("'"&amp;TOTALECSheets&amp;"'!"&amp;ADDRESS(ROW(),COLUMN())))</f>
        <v>0</v>
      </c>
      <c r="K246" s="77" cm="1">
        <f t="array" aca="1" ref="K246" ca="1">SUM(INDIRECT("'"&amp;TOTALECSheets&amp;"'!"&amp;ADDRESS(ROW(),COLUMN())))</f>
        <v>0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D247" s="8"/>
      <c r="E247" s="8">
        <f t="shared" si="8"/>
        <v>0</v>
      </c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 cm="1">
        <f t="array" aca="1" ref="D248" ca="1">SUM(INDIRECT("'"&amp;TOTALECSheets&amp;"'!"&amp;ADDRESS(ROW(),COLUMN())))</f>
        <v>0</v>
      </c>
      <c r="E248" s="8">
        <f t="shared" ca="1" si="8"/>
        <v>0</v>
      </c>
      <c r="F248" s="2"/>
      <c r="G248" s="8" cm="1">
        <f t="array" aca="1" ref="G248" ca="1">SUM(INDIRECT("'"&amp;TOTALECSheets&amp;"'!"&amp;ADDRESS(ROW(),COLUMN())))</f>
        <v>0</v>
      </c>
      <c r="H248" s="8" cm="1">
        <f t="array" aca="1" ref="H248" ca="1">SUM(INDIRECT("'"&amp;TOTALECSheets&amp;"'!"&amp;ADDRESS(ROW(),COLUMN())))</f>
        <v>0</v>
      </c>
      <c r="I248" s="8" cm="1">
        <f t="array" aca="1" ref="I248" ca="1">SUM(INDIRECT("'"&amp;TOTALECSheets&amp;"'!"&amp;ADDRESS(ROW(),COLUMN())))</f>
        <v>0</v>
      </c>
      <c r="J248" s="8" cm="1">
        <f t="array" aca="1" ref="J248" ca="1">SUM(INDIRECT("'"&amp;TOTALECSheets&amp;"'!"&amp;ADDRESS(ROW(),COLUMN())))</f>
        <v>0</v>
      </c>
      <c r="K248" s="8" cm="1">
        <f t="array" aca="1" ref="K248" ca="1">SUM(INDIRECT("'"&amp;TOTALECSheets&amp;"'!"&amp;ADDRESS(ROW(),COLUMN())))</f>
        <v>0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D249" s="77"/>
      <c r="E249" s="8">
        <f t="shared" si="8"/>
        <v>0</v>
      </c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D250" s="8"/>
      <c r="E250" s="8">
        <f t="shared" si="8"/>
        <v>0</v>
      </c>
      <c r="G250" s="8"/>
      <c r="H250" s="8"/>
      <c r="I250" s="8"/>
      <c r="J250" s="8"/>
      <c r="K250" s="8"/>
    </row>
    <row r="251" spans="1:1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D251" s="8"/>
      <c r="E251" s="8">
        <f t="shared" si="8"/>
        <v>0</v>
      </c>
      <c r="G251" s="8"/>
      <c r="H251" s="8"/>
      <c r="I251" s="8"/>
      <c r="J251" s="8"/>
      <c r="K251" s="8"/>
    </row>
    <row r="252" spans="1:1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 cm="1">
        <f t="array" aca="1" ref="D252" ca="1">SUM(INDIRECT("'"&amp;TOTALECSheets&amp;"'!"&amp;ADDRESS(ROW(),COLUMN())))</f>
        <v>0</v>
      </c>
      <c r="E252" s="8">
        <f t="shared" ca="1" si="8"/>
        <v>0</v>
      </c>
      <c r="F252" s="2"/>
      <c r="G252" s="8" cm="1">
        <f t="array" aca="1" ref="G252" ca="1">SUM(INDIRECT("'"&amp;TOTALECSheets&amp;"'!"&amp;ADDRESS(ROW(),COLUMN())))</f>
        <v>0</v>
      </c>
      <c r="H252" s="8" cm="1">
        <f t="array" aca="1" ref="H252" ca="1">SUM(INDIRECT("'"&amp;TOTALECSheets&amp;"'!"&amp;ADDRESS(ROW(),COLUMN())))</f>
        <v>0</v>
      </c>
      <c r="I252" s="8" cm="1">
        <f t="array" aca="1" ref="I252" ca="1">SUM(INDIRECT("'"&amp;TOTALECSheets&amp;"'!"&amp;ADDRESS(ROW(),COLUMN())))</f>
        <v>0</v>
      </c>
      <c r="J252" s="8" cm="1">
        <f t="array" aca="1" ref="J252" ca="1">SUM(INDIRECT("'"&amp;TOTALECSheets&amp;"'!"&amp;ADDRESS(ROW(),COLUMN())))</f>
        <v>0</v>
      </c>
      <c r="K252" s="8" cm="1">
        <f t="array" aca="1" ref="K252" ca="1">SUM(INDIRECT("'"&amp;TOTALECSheets&amp;"'!"&amp;ADDRESS(ROW(),COLUMN())))</f>
        <v>0</v>
      </c>
    </row>
    <row r="253" spans="1:1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 cm="1">
        <f t="array" aca="1" ref="D253" ca="1">SUM(INDIRECT("'"&amp;TOTALECSheets&amp;"'!"&amp;ADDRESS(ROW(),COLUMN())))</f>
        <v>26766.009108685696</v>
      </c>
      <c r="E253" s="8">
        <f t="shared" ca="1" si="8"/>
        <v>0</v>
      </c>
      <c r="F253" s="2"/>
      <c r="G253" s="8" cm="1">
        <f t="array" aca="1" ref="G253" ca="1">SUM(INDIRECT("'"&amp;TOTALECSheets&amp;"'!"&amp;ADDRESS(ROW(),COLUMN())))</f>
        <v>16348.359297959585</v>
      </c>
      <c r="H253" s="8" cm="1">
        <f t="array" aca="1" ref="H253" ca="1">SUM(INDIRECT("'"&amp;TOTALECSheets&amp;"'!"&amp;ADDRESS(ROW(),COLUMN())))</f>
        <v>10394.141957965017</v>
      </c>
      <c r="I253" s="8" cm="1">
        <f t="array" aca="1" ref="I253" ca="1">SUM(INDIRECT("'"&amp;TOTALECSheets&amp;"'!"&amp;ADDRESS(ROW(),COLUMN())))</f>
        <v>23.507852761098821</v>
      </c>
      <c r="J253" s="8" cm="1">
        <f t="array" aca="1" ref="J253" ca="1">SUM(INDIRECT("'"&amp;TOTALECSheets&amp;"'!"&amp;ADDRESS(ROW(),COLUMN())))</f>
        <v>0</v>
      </c>
      <c r="K253" s="8" cm="1">
        <f t="array" aca="1" ref="K253" ca="1">SUM(INDIRECT("'"&amp;TOTALECSheets&amp;"'!"&amp;ADDRESS(ROW(),COLUMN())))</f>
        <v>0</v>
      </c>
    </row>
    <row r="254" spans="1:1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 cm="1">
        <f t="array" aca="1" ref="D254" ca="1">SUM(INDIRECT("'"&amp;TOTALECSheets&amp;"'!"&amp;ADDRESS(ROW(),COLUMN())))</f>
        <v>5792.6206316834459</v>
      </c>
      <c r="E254" s="8">
        <f t="shared" ca="1" si="8"/>
        <v>0</v>
      </c>
      <c r="F254" s="2"/>
      <c r="G254" s="8" cm="1">
        <f t="array" aca="1" ref="G254" ca="1">SUM(INDIRECT("'"&amp;TOTALECSheets&amp;"'!"&amp;ADDRESS(ROW(),COLUMN())))</f>
        <v>3538.0636305919825</v>
      </c>
      <c r="H254" s="8" cm="1">
        <f t="array" aca="1" ref="H254" ca="1">SUM(INDIRECT("'"&amp;TOTALECSheets&amp;"'!"&amp;ADDRESS(ROW(),COLUMN())))</f>
        <v>2249.4695010328051</v>
      </c>
      <c r="I254" s="8" cm="1">
        <f t="array" aca="1" ref="I254" ca="1">SUM(INDIRECT("'"&amp;TOTALECSheets&amp;"'!"&amp;ADDRESS(ROW(),COLUMN())))</f>
        <v>5.0875000586594439</v>
      </c>
      <c r="J254" s="8" cm="1">
        <f t="array" aca="1" ref="J254" ca="1">SUM(INDIRECT("'"&amp;TOTALECSheets&amp;"'!"&amp;ADDRESS(ROW(),COLUMN())))</f>
        <v>0</v>
      </c>
      <c r="K254" s="8" cm="1">
        <f t="array" aca="1" ref="K254" ca="1">SUM(INDIRECT("'"&amp;TOTALECSheets&amp;"'!"&amp;ADDRESS(ROW(),COLUMN())))</f>
        <v>0</v>
      </c>
    </row>
    <row r="255" spans="1:1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 cm="1">
        <f t="array" aca="1" ref="D255" ca="1">SUM(INDIRECT("'"&amp;TOTALECSheets&amp;"'!"&amp;ADDRESS(ROW(),COLUMN())))</f>
        <v>32558.629740369142</v>
      </c>
      <c r="E255" s="8">
        <f t="shared" ca="1" si="8"/>
        <v>0</v>
      </c>
      <c r="G255" s="77" cm="1">
        <f t="array" aca="1" ref="G255" ca="1">SUM(INDIRECT("'"&amp;TOTALECSheets&amp;"'!"&amp;ADDRESS(ROW(),COLUMN())))</f>
        <v>19886.422928551568</v>
      </c>
      <c r="H255" s="77" cm="1">
        <f t="array" aca="1" ref="H255" ca="1">SUM(INDIRECT("'"&amp;TOTALECSheets&amp;"'!"&amp;ADDRESS(ROW(),COLUMN())))</f>
        <v>12643.611458997822</v>
      </c>
      <c r="I255" s="77" cm="1">
        <f t="array" aca="1" ref="I255" ca="1">SUM(INDIRECT("'"&amp;TOTALECSheets&amp;"'!"&amp;ADDRESS(ROW(),COLUMN())))</f>
        <v>28.595352819758265</v>
      </c>
      <c r="J255" s="77" cm="1">
        <f t="array" aca="1" ref="J255" ca="1">SUM(INDIRECT("'"&amp;TOTALECSheets&amp;"'!"&amp;ADDRESS(ROW(),COLUMN())))</f>
        <v>0</v>
      </c>
      <c r="K255" s="77" cm="1">
        <f t="array" aca="1" ref="K255" ca="1">SUM(INDIRECT("'"&amp;TOTALECSheets&amp;"'!"&amp;ADDRESS(ROW(),COLUMN())))</f>
        <v>0</v>
      </c>
    </row>
    <row r="256" spans="1:1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D256" s="8"/>
      <c r="E256" s="8">
        <f t="shared" si="8"/>
        <v>0</v>
      </c>
      <c r="G256" s="8"/>
      <c r="H256" s="8"/>
      <c r="I256" s="8"/>
      <c r="J256" s="8"/>
      <c r="K256" s="8"/>
    </row>
    <row r="257" spans="1:1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D257" s="8"/>
      <c r="E257" s="8">
        <f t="shared" si="8"/>
        <v>0</v>
      </c>
      <c r="G257" s="8"/>
      <c r="H257" s="8"/>
      <c r="I257" s="8"/>
      <c r="J257" s="8"/>
      <c r="K257" s="8"/>
    </row>
    <row r="258" spans="1:1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 cm="1">
        <f t="array" aca="1" ref="D258" ca="1">SUM(INDIRECT("'"&amp;TOTALECSheets&amp;"'!"&amp;ADDRESS(ROW(),COLUMN())))</f>
        <v>0</v>
      </c>
      <c r="E258" s="8">
        <f t="shared" ca="1" si="8"/>
        <v>0</v>
      </c>
      <c r="F258" s="2"/>
      <c r="G258" s="8" cm="1">
        <f t="array" aca="1" ref="G258" ca="1">SUM(INDIRECT("'"&amp;TOTALECSheets&amp;"'!"&amp;ADDRESS(ROW(),COLUMN())))</f>
        <v>0</v>
      </c>
      <c r="H258" s="8" cm="1">
        <f t="array" aca="1" ref="H258" ca="1">SUM(INDIRECT("'"&amp;TOTALECSheets&amp;"'!"&amp;ADDRESS(ROW(),COLUMN())))</f>
        <v>0</v>
      </c>
      <c r="I258" s="8" cm="1">
        <f t="array" aca="1" ref="I258" ca="1">SUM(INDIRECT("'"&amp;TOTALECSheets&amp;"'!"&amp;ADDRESS(ROW(),COLUMN())))</f>
        <v>0</v>
      </c>
      <c r="J258" s="8" cm="1">
        <f t="array" aca="1" ref="J258" ca="1">SUM(INDIRECT("'"&amp;TOTALECSheets&amp;"'!"&amp;ADDRESS(ROW(),COLUMN())))</f>
        <v>0</v>
      </c>
      <c r="K258" s="8" cm="1">
        <f t="array" aca="1" ref="K258" ca="1">SUM(INDIRECT("'"&amp;TOTALECSheets&amp;"'!"&amp;ADDRESS(ROW(),COLUMN())))</f>
        <v>0</v>
      </c>
    </row>
    <row r="259" spans="1:1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 cm="1">
        <f t="array" aca="1" ref="D259" ca="1">SUM(INDIRECT("'"&amp;TOTALECSheets&amp;"'!"&amp;ADDRESS(ROW(),COLUMN())))</f>
        <v>0</v>
      </c>
      <c r="E259" s="8">
        <f t="shared" ca="1" si="8"/>
        <v>0</v>
      </c>
      <c r="F259" s="2"/>
      <c r="G259" s="8" cm="1">
        <f t="array" aca="1" ref="G259" ca="1">SUM(INDIRECT("'"&amp;TOTALECSheets&amp;"'!"&amp;ADDRESS(ROW(),COLUMN())))</f>
        <v>0</v>
      </c>
      <c r="H259" s="8" cm="1">
        <f t="array" aca="1" ref="H259" ca="1">SUM(INDIRECT("'"&amp;TOTALECSheets&amp;"'!"&amp;ADDRESS(ROW(),COLUMN())))</f>
        <v>0</v>
      </c>
      <c r="I259" s="8" cm="1">
        <f t="array" aca="1" ref="I259" ca="1">SUM(INDIRECT("'"&amp;TOTALECSheets&amp;"'!"&amp;ADDRESS(ROW(),COLUMN())))</f>
        <v>0</v>
      </c>
      <c r="J259" s="8" cm="1">
        <f t="array" aca="1" ref="J259" ca="1">SUM(INDIRECT("'"&amp;TOTALECSheets&amp;"'!"&amp;ADDRESS(ROW(),COLUMN())))</f>
        <v>0</v>
      </c>
      <c r="K259" s="8" cm="1">
        <f t="array" aca="1" ref="K259" ca="1">SUM(INDIRECT("'"&amp;TOTALECSheets&amp;"'!"&amp;ADDRESS(ROW(),COLUMN())))</f>
        <v>0</v>
      </c>
    </row>
    <row r="260" spans="1:1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 cm="1">
        <f t="array" aca="1" ref="D260" ca="1">SUM(INDIRECT("'"&amp;TOTALECSheets&amp;"'!"&amp;ADDRESS(ROW(),COLUMN())))</f>
        <v>0</v>
      </c>
      <c r="E260" s="8">
        <f t="shared" ca="1" si="8"/>
        <v>0</v>
      </c>
      <c r="F260" s="2"/>
      <c r="G260" s="8" cm="1">
        <f t="array" aca="1" ref="G260" ca="1">SUM(INDIRECT("'"&amp;TOTALECSheets&amp;"'!"&amp;ADDRESS(ROW(),COLUMN())))</f>
        <v>0</v>
      </c>
      <c r="H260" s="8" cm="1">
        <f t="array" aca="1" ref="H260" ca="1">SUM(INDIRECT("'"&amp;TOTALECSheets&amp;"'!"&amp;ADDRESS(ROW(),COLUMN())))</f>
        <v>0</v>
      </c>
      <c r="I260" s="8" cm="1">
        <f t="array" aca="1" ref="I260" ca="1">SUM(INDIRECT("'"&amp;TOTALECSheets&amp;"'!"&amp;ADDRESS(ROW(),COLUMN())))</f>
        <v>0</v>
      </c>
      <c r="J260" s="8" cm="1">
        <f t="array" aca="1" ref="J260" ca="1">SUM(INDIRECT("'"&amp;TOTALECSheets&amp;"'!"&amp;ADDRESS(ROW(),COLUMN())))</f>
        <v>0</v>
      </c>
      <c r="K260" s="8" cm="1">
        <f t="array" aca="1" ref="K260" ca="1">SUM(INDIRECT("'"&amp;TOTALECSheets&amp;"'!"&amp;ADDRESS(ROW(),COLUMN())))</f>
        <v>0</v>
      </c>
    </row>
    <row r="261" spans="1:1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 cm="1">
        <f t="array" aca="1" ref="D261" ca="1">SUM(INDIRECT("'"&amp;TOTALECSheets&amp;"'!"&amp;ADDRESS(ROW(),COLUMN())))</f>
        <v>0</v>
      </c>
      <c r="E261" s="8">
        <f t="shared" ca="1" si="8"/>
        <v>0</v>
      </c>
      <c r="F261" s="2"/>
      <c r="G261" s="8" cm="1">
        <f t="array" aca="1" ref="G261" ca="1">SUM(INDIRECT("'"&amp;TOTALECSheets&amp;"'!"&amp;ADDRESS(ROW(),COLUMN())))</f>
        <v>0</v>
      </c>
      <c r="H261" s="8" cm="1">
        <f t="array" aca="1" ref="H261" ca="1">SUM(INDIRECT("'"&amp;TOTALECSheets&amp;"'!"&amp;ADDRESS(ROW(),COLUMN())))</f>
        <v>0</v>
      </c>
      <c r="I261" s="8" cm="1">
        <f t="array" aca="1" ref="I261" ca="1">SUM(INDIRECT("'"&amp;TOTALECSheets&amp;"'!"&amp;ADDRESS(ROW(),COLUMN())))</f>
        <v>0</v>
      </c>
      <c r="J261" s="8" cm="1">
        <f t="array" aca="1" ref="J261" ca="1">SUM(INDIRECT("'"&amp;TOTALECSheets&amp;"'!"&amp;ADDRESS(ROW(),COLUMN())))</f>
        <v>0</v>
      </c>
      <c r="K261" s="8" cm="1">
        <f t="array" aca="1" ref="K261" ca="1">SUM(INDIRECT("'"&amp;TOTALECSheets&amp;"'!"&amp;ADDRESS(ROW(),COLUMN())))</f>
        <v>0</v>
      </c>
    </row>
    <row r="262" spans="1:1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 cm="1">
        <f t="array" aca="1" ref="D262" ca="1">SUM(INDIRECT("'"&amp;TOTALECSheets&amp;"'!"&amp;ADDRESS(ROW(),COLUMN())))</f>
        <v>0</v>
      </c>
      <c r="E262" s="8">
        <f t="shared" ca="1" si="8"/>
        <v>0</v>
      </c>
      <c r="G262" s="77" cm="1">
        <f t="array" aca="1" ref="G262" ca="1">SUM(INDIRECT("'"&amp;TOTALECSheets&amp;"'!"&amp;ADDRESS(ROW(),COLUMN())))</f>
        <v>0</v>
      </c>
      <c r="H262" s="77" cm="1">
        <f t="array" aca="1" ref="H262" ca="1">SUM(INDIRECT("'"&amp;TOTALECSheets&amp;"'!"&amp;ADDRESS(ROW(),COLUMN())))</f>
        <v>0</v>
      </c>
      <c r="I262" s="77" cm="1">
        <f t="array" aca="1" ref="I262" ca="1">SUM(INDIRECT("'"&amp;TOTALECSheets&amp;"'!"&amp;ADDRESS(ROW(),COLUMN())))</f>
        <v>0</v>
      </c>
      <c r="J262" s="77" cm="1">
        <f t="array" aca="1" ref="J262" ca="1">SUM(INDIRECT("'"&amp;TOTALECSheets&amp;"'!"&amp;ADDRESS(ROW(),COLUMN())))</f>
        <v>0</v>
      </c>
      <c r="K262" s="77" cm="1">
        <f t="array" aca="1" ref="K262" ca="1">SUM(INDIRECT("'"&amp;TOTALECSheets&amp;"'!"&amp;ADDRESS(ROW(),COLUMN())))</f>
        <v>0</v>
      </c>
    </row>
    <row r="263" spans="1:1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D263" s="8"/>
      <c r="E263" s="8">
        <f t="shared" si="8"/>
        <v>0</v>
      </c>
      <c r="G263" s="8"/>
      <c r="H263" s="8"/>
      <c r="I263" s="8"/>
      <c r="J263" s="8"/>
      <c r="K263" s="8"/>
    </row>
    <row r="264" spans="1:1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 cm="1">
        <f t="array" aca="1" ref="D264" ca="1">SUM(INDIRECT("'"&amp;TOTALECSheets&amp;"'!"&amp;ADDRESS(ROW(),COLUMN())))</f>
        <v>32558.629740369142</v>
      </c>
      <c r="E264" s="8">
        <f t="shared" ca="1" si="8"/>
        <v>0</v>
      </c>
      <c r="F264" s="2"/>
      <c r="G264" s="8" cm="1">
        <f t="array" aca="1" ref="G264" ca="1">SUM(INDIRECT("'"&amp;TOTALECSheets&amp;"'!"&amp;ADDRESS(ROW(),COLUMN())))</f>
        <v>19886.422928551568</v>
      </c>
      <c r="H264" s="8" cm="1">
        <f t="array" aca="1" ref="H264" ca="1">SUM(INDIRECT("'"&amp;TOTALECSheets&amp;"'!"&amp;ADDRESS(ROW(),COLUMN())))</f>
        <v>12643.611458997822</v>
      </c>
      <c r="I264" s="8" cm="1">
        <f t="array" aca="1" ref="I264" ca="1">SUM(INDIRECT("'"&amp;TOTALECSheets&amp;"'!"&amp;ADDRESS(ROW(),COLUMN())))</f>
        <v>28.595352819758265</v>
      </c>
      <c r="J264" s="8" cm="1">
        <f t="array" aca="1" ref="J264" ca="1">SUM(INDIRECT("'"&amp;TOTALECSheets&amp;"'!"&amp;ADDRESS(ROW(),COLUMN())))</f>
        <v>0</v>
      </c>
      <c r="K264" s="8" cm="1">
        <f t="array" aca="1" ref="K264" ca="1">SUM(INDIRECT("'"&amp;TOTALECSheets&amp;"'!"&amp;ADDRESS(ROW(),COLUMN())))</f>
        <v>0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D265" s="77"/>
      <c r="E265" s="8">
        <f t="shared" si="8"/>
        <v>0</v>
      </c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D266" s="8"/>
      <c r="E266" s="8">
        <f t="shared" ref="E266:E275" si="9">IFERROR(IF(D266="",0,IF(D266=0,0,IF(ABS(D266-SUM($G266:$K266))&lt;Check_Limit,0,1))),1)</f>
        <v>0</v>
      </c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 cm="1">
        <f t="array" aca="1" ref="D267" ca="1">SUM(INDIRECT("'"&amp;TOTALECSheets&amp;"'!"&amp;ADDRESS(ROW(),COLUMN())))</f>
        <v>82282403.712742493</v>
      </c>
      <c r="E267" s="8">
        <f t="shared" ca="1" si="9"/>
        <v>0</v>
      </c>
      <c r="F267" s="2"/>
      <c r="G267" s="34" cm="1">
        <f t="array" aca="1" ref="G267" ca="1">SUM(INDIRECT("'"&amp;TOTALECSheets&amp;"'!"&amp;ADDRESS(ROW(),COLUMN())))</f>
        <v>50257111.336002633</v>
      </c>
      <c r="H267" s="34" cm="1">
        <f t="array" aca="1" ref="H267" ca="1">SUM(INDIRECT("'"&amp;TOTALECSheets&amp;"'!"&amp;ADDRESS(ROW(),COLUMN())))</f>
        <v>31953025.995022129</v>
      </c>
      <c r="I267" s="34" cm="1">
        <f t="array" aca="1" ref="I267" ca="1">SUM(INDIRECT("'"&amp;TOTALECSheets&amp;"'!"&amp;ADDRESS(ROW(),COLUMN())))</f>
        <v>72266.381717727112</v>
      </c>
      <c r="J267" s="34" cm="1">
        <f t="array" aca="1" ref="J267" ca="1">SUM(INDIRECT("'"&amp;TOTALECSheets&amp;"'!"&amp;ADDRESS(ROW(),COLUMN())))</f>
        <v>0</v>
      </c>
      <c r="K267" s="34" cm="1">
        <f t="array" aca="1" ref="K267" ca="1">SUM(INDIRECT("'"&amp;TOTALECSheets&amp;"'!"&amp;ADDRESS(ROW(),COLUMN())))</f>
        <v>0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 cm="1">
        <f t="array" aca="1" ref="D268" ca="1">SUM(INDIRECT("'"&amp;TOTALECSheets&amp;"'!"&amp;ADDRESS(ROW(),COLUMN())))</f>
        <v>0</v>
      </c>
      <c r="E268" s="8">
        <f t="shared" ca="1" si="9"/>
        <v>0</v>
      </c>
      <c r="F268" s="2"/>
      <c r="G268" s="8" cm="1">
        <f t="array" aca="1" ref="G268" ca="1">SUM(INDIRECT("'"&amp;TOTALECSheets&amp;"'!"&amp;ADDRESS(ROW(),COLUMN())))</f>
        <v>0</v>
      </c>
      <c r="H268" s="8" cm="1">
        <f t="array" aca="1" ref="H268" ca="1">SUM(INDIRECT("'"&amp;TOTALECSheets&amp;"'!"&amp;ADDRESS(ROW(),COLUMN())))</f>
        <v>0</v>
      </c>
      <c r="I268" s="8" cm="1">
        <f t="array" aca="1" ref="I268" ca="1">SUM(INDIRECT("'"&amp;TOTALECSheets&amp;"'!"&amp;ADDRESS(ROW(),COLUMN())))</f>
        <v>0</v>
      </c>
      <c r="J268" s="8" cm="1">
        <f t="array" aca="1" ref="J268" ca="1">SUM(INDIRECT("'"&amp;TOTALECSheets&amp;"'!"&amp;ADDRESS(ROW(),COLUMN())))</f>
        <v>0</v>
      </c>
      <c r="K268" s="8" cm="1">
        <f t="array" aca="1" ref="K268" ca="1">SUM(INDIRECT("'"&amp;TOTALECSheets&amp;"'!"&amp;ADDRESS(ROW(),COLUMN())))</f>
        <v>0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 cm="1">
        <f t="array" aca="1" ref="D269" ca="1">SUM(INDIRECT("'"&amp;TOTALECSheets&amp;"'!"&amp;ADDRESS(ROW(),COLUMN())))</f>
        <v>0</v>
      </c>
      <c r="E269" s="8">
        <f t="shared" ca="1" si="9"/>
        <v>0</v>
      </c>
      <c r="F269" s="8"/>
      <c r="G269" s="8" cm="1">
        <f t="array" aca="1" ref="G269" ca="1">SUM(INDIRECT("'"&amp;TOTALECSheets&amp;"'!"&amp;ADDRESS(ROW(),COLUMN())))</f>
        <v>0</v>
      </c>
      <c r="H269" s="8" cm="1">
        <f t="array" aca="1" ref="H269" ca="1">SUM(INDIRECT("'"&amp;TOTALECSheets&amp;"'!"&amp;ADDRESS(ROW(),COLUMN())))</f>
        <v>0</v>
      </c>
      <c r="I269" s="8" cm="1">
        <f t="array" aca="1" ref="I269" ca="1">SUM(INDIRECT("'"&amp;TOTALECSheets&amp;"'!"&amp;ADDRESS(ROW(),COLUMN())))</f>
        <v>0</v>
      </c>
      <c r="J269" s="8" cm="1">
        <f t="array" aca="1" ref="J269" ca="1">SUM(INDIRECT("'"&amp;TOTALECSheets&amp;"'!"&amp;ADDRESS(ROW(),COLUMN())))</f>
        <v>0</v>
      </c>
      <c r="K269" s="8" cm="1">
        <f t="array" aca="1" ref="K269" ca="1">SUM(INDIRECT("'"&amp;TOTALECSheets&amp;"'!"&amp;ADDRESS(ROW(),COLUMN())))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 cm="1">
        <f t="array" aca="1" ref="D270" ca="1">SUM(INDIRECT("'"&amp;TOTALECSheets&amp;"'!"&amp;ADDRESS(ROW(),COLUMN())))</f>
        <v>0</v>
      </c>
      <c r="E270" s="8">
        <f t="shared" ca="1" si="9"/>
        <v>0</v>
      </c>
      <c r="F270" s="2"/>
      <c r="G270" s="8" cm="1">
        <f t="array" aca="1" ref="G270" ca="1">SUM(INDIRECT("'"&amp;TOTALECSheets&amp;"'!"&amp;ADDRESS(ROW(),COLUMN())))</f>
        <v>0</v>
      </c>
      <c r="H270" s="8" cm="1">
        <f t="array" aca="1" ref="H270" ca="1">SUM(INDIRECT("'"&amp;TOTALECSheets&amp;"'!"&amp;ADDRESS(ROW(),COLUMN())))</f>
        <v>0</v>
      </c>
      <c r="I270" s="8" cm="1">
        <f t="array" aca="1" ref="I270" ca="1">SUM(INDIRECT("'"&amp;TOTALECSheets&amp;"'!"&amp;ADDRESS(ROW(),COLUMN())))</f>
        <v>0</v>
      </c>
      <c r="J270" s="8" cm="1">
        <f t="array" aca="1" ref="J270" ca="1">SUM(INDIRECT("'"&amp;TOTALECSheets&amp;"'!"&amp;ADDRESS(ROW(),COLUMN())))</f>
        <v>0</v>
      </c>
      <c r="K270" s="8" cm="1">
        <f t="array" aca="1" ref="K270" ca="1">SUM(INDIRECT("'"&amp;TOTALECSheets&amp;"'!"&amp;ADDRESS(ROW(),COLUMN())))</f>
        <v>0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 cm="1">
        <f t="array" aca="1" ref="D271" ca="1">SUM(INDIRECT("'"&amp;TOTALECSheets&amp;"'!"&amp;ADDRESS(ROW(),COLUMN())))</f>
        <v>0</v>
      </c>
      <c r="E271" s="8">
        <f t="shared" ca="1" si="9"/>
        <v>0</v>
      </c>
      <c r="F271" s="2"/>
      <c r="G271" s="8" cm="1">
        <f t="array" aca="1" ref="G271" ca="1">SUM(INDIRECT("'"&amp;TOTALECSheets&amp;"'!"&amp;ADDRESS(ROW(),COLUMN())))</f>
        <v>0</v>
      </c>
      <c r="H271" s="8" cm="1">
        <f t="array" aca="1" ref="H271" ca="1">SUM(INDIRECT("'"&amp;TOTALECSheets&amp;"'!"&amp;ADDRESS(ROW(),COLUMN())))</f>
        <v>0</v>
      </c>
      <c r="I271" s="8" cm="1">
        <f t="array" aca="1" ref="I271" ca="1">SUM(INDIRECT("'"&amp;TOTALECSheets&amp;"'!"&amp;ADDRESS(ROW(),COLUMN())))</f>
        <v>0</v>
      </c>
      <c r="J271" s="8" cm="1">
        <f t="array" aca="1" ref="J271" ca="1">SUM(INDIRECT("'"&amp;TOTALECSheets&amp;"'!"&amp;ADDRESS(ROW(),COLUMN())))</f>
        <v>0</v>
      </c>
      <c r="K271" s="8" cm="1">
        <f t="array" aca="1" ref="K271" ca="1">SUM(INDIRECT("'"&amp;TOTALECSheets&amp;"'!"&amp;ADDRESS(ROW(),COLUMN())))</f>
        <v>0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 cm="1">
        <f t="array" aca="1" ref="D272" ca="1">SUM(INDIRECT("'"&amp;TOTALECSheets&amp;"'!"&amp;ADDRESS(ROW(),COLUMN())))</f>
        <v>0</v>
      </c>
      <c r="E272" s="8">
        <f t="shared" ca="1" si="9"/>
        <v>0</v>
      </c>
      <c r="F272" s="2"/>
      <c r="G272" s="8" cm="1">
        <f t="array" aca="1" ref="G272" ca="1">SUM(INDIRECT("'"&amp;TOTALECSheets&amp;"'!"&amp;ADDRESS(ROW(),COLUMN())))</f>
        <v>0</v>
      </c>
      <c r="H272" s="8" cm="1">
        <f t="array" aca="1" ref="H272" ca="1">SUM(INDIRECT("'"&amp;TOTALECSheets&amp;"'!"&amp;ADDRESS(ROW(),COLUMN())))</f>
        <v>0</v>
      </c>
      <c r="I272" s="8" cm="1">
        <f t="array" aca="1" ref="I272" ca="1">SUM(INDIRECT("'"&amp;TOTALECSheets&amp;"'!"&amp;ADDRESS(ROW(),COLUMN())))</f>
        <v>0</v>
      </c>
      <c r="J272" s="8" cm="1">
        <f t="array" aca="1" ref="J272" ca="1">SUM(INDIRECT("'"&amp;TOTALECSheets&amp;"'!"&amp;ADDRESS(ROW(),COLUMN())))</f>
        <v>0</v>
      </c>
      <c r="K272" s="8" cm="1">
        <f t="array" aca="1" ref="K272" ca="1">SUM(INDIRECT("'"&amp;TOTALECSheets&amp;"'!"&amp;ADDRESS(ROW(),COLUMN())))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 cm="1">
        <f t="array" aca="1" ref="D273" ca="1">SUM(INDIRECT("'"&amp;TOTALECSheets&amp;"'!"&amp;ADDRESS(ROW(),COLUMN())))</f>
        <v>0</v>
      </c>
      <c r="E273" s="8">
        <f t="shared" ca="1" si="9"/>
        <v>0</v>
      </c>
      <c r="F273" s="2"/>
      <c r="G273" s="8" cm="1">
        <f t="array" aca="1" ref="G273" ca="1">SUM(INDIRECT("'"&amp;TOTALECSheets&amp;"'!"&amp;ADDRESS(ROW(),COLUMN())))</f>
        <v>0</v>
      </c>
      <c r="H273" s="8" cm="1">
        <f t="array" aca="1" ref="H273" ca="1">SUM(INDIRECT("'"&amp;TOTALECSheets&amp;"'!"&amp;ADDRESS(ROW(),COLUMN())))</f>
        <v>0</v>
      </c>
      <c r="I273" s="8" cm="1">
        <f t="array" aca="1" ref="I273" ca="1">SUM(INDIRECT("'"&amp;TOTALECSheets&amp;"'!"&amp;ADDRESS(ROW(),COLUMN())))</f>
        <v>0</v>
      </c>
      <c r="J273" s="8" cm="1">
        <f t="array" aca="1" ref="J273" ca="1">SUM(INDIRECT("'"&amp;TOTALECSheets&amp;"'!"&amp;ADDRESS(ROW(),COLUMN())))</f>
        <v>0</v>
      </c>
      <c r="K273" s="8" cm="1">
        <f t="array" aca="1" ref="K273" ca="1">SUM(INDIRECT("'"&amp;TOTALECSheets&amp;"'!"&amp;ADDRESS(ROW(),COLUMN())))</f>
        <v>0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 cm="1">
        <f t="array" aca="1" ref="D274" ca="1">SUM(INDIRECT("'"&amp;TOTALECSheets&amp;"'!"&amp;ADDRESS(ROW(),COLUMN())))</f>
        <v>82282403.712742493</v>
      </c>
      <c r="E274" s="8">
        <f t="shared" ca="1" si="9"/>
        <v>0</v>
      </c>
      <c r="G274" s="78" cm="1">
        <f t="array" aca="1" ref="G274" ca="1">SUM(INDIRECT("'"&amp;TOTALECSheets&amp;"'!"&amp;ADDRESS(ROW(),COLUMN())))</f>
        <v>50257111.336002633</v>
      </c>
      <c r="H274" s="78" cm="1">
        <f t="array" aca="1" ref="H274" ca="1">SUM(INDIRECT("'"&amp;TOTALECSheets&amp;"'!"&amp;ADDRESS(ROW(),COLUMN())))</f>
        <v>31953025.995022129</v>
      </c>
      <c r="I274" s="78" cm="1">
        <f t="array" aca="1" ref="I274" ca="1">SUM(INDIRECT("'"&amp;TOTALECSheets&amp;"'!"&amp;ADDRESS(ROW(),COLUMN())))</f>
        <v>72266.381717727112</v>
      </c>
      <c r="J274" s="78" cm="1">
        <f t="array" aca="1" ref="J274" ca="1">SUM(INDIRECT("'"&amp;TOTALECSheets&amp;"'!"&amp;ADDRESS(ROW(),COLUMN())))</f>
        <v>0</v>
      </c>
      <c r="K274" s="78" cm="1">
        <f t="array" aca="1" ref="K274" ca="1">SUM(INDIRECT("'"&amp;TOTALECSheets&amp;"'!"&amp;ADDRESS(ROW(),COLUMN())))</f>
        <v>0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 cm="1">
        <f t="array" aca="1" ref="D275" ca="1">SUM(INDIRECT("'"&amp;TOTALECSheets&amp;"'!"&amp;ADDRESS(ROW(),COLUMN())))</f>
        <v>0</v>
      </c>
      <c r="E275" s="8">
        <f t="shared" ca="1" si="9"/>
        <v>0</v>
      </c>
      <c r="G275" s="8" cm="1">
        <f t="array" aca="1" ref="G275" ca="1">SUM(INDIRECT("'"&amp;TOTALECSheets&amp;"'!"&amp;ADDRESS(ROW(),COLUMN())))</f>
        <v>0</v>
      </c>
      <c r="H275" s="8" cm="1">
        <f t="array" aca="1" ref="H275" ca="1">SUM(INDIRECT("'"&amp;TOTALECSheets&amp;"'!"&amp;ADDRESS(ROW(),COLUMN())))</f>
        <v>0</v>
      </c>
      <c r="I275" s="8" cm="1">
        <f t="array" aca="1" ref="I275" ca="1">SUM(INDIRECT("'"&amp;TOTALECSheets&amp;"'!"&amp;ADDRESS(ROW(),COLUMN())))</f>
        <v>0</v>
      </c>
      <c r="J275" s="8" cm="1">
        <f t="array" aca="1" ref="J275" ca="1">SUM(INDIRECT("'"&amp;TOTALECSheets&amp;"'!"&amp;ADDRESS(ROW(),COLUMN())))</f>
        <v>0</v>
      </c>
      <c r="K275" s="8" cm="1">
        <f t="array" aca="1" ref="K275" ca="1">SUM(INDIRECT("'"&amp;TOTALECSheets&amp;"'!"&amp;ADDRESS(ROW(),COLUMN())))</f>
        <v>0</v>
      </c>
    </row>
    <row r="276" spans="1:11">
      <c r="A276" s="22" t="str">
        <f>IF(ISBLANK('Input-Accounts'!A275),"",'Input-Accounts'!A275)</f>
        <v/>
      </c>
      <c r="B276" s="6" t="str">
        <f>IF(ISBLANK('Input-Accounts'!B275),"",'Input-Accounts'!B275)</f>
        <v/>
      </c>
      <c r="C276" s="22" t="str">
        <f>IF(ISBLANK('Input-Accounts'!C275),"",'Input-Accounts'!C275)</f>
        <v/>
      </c>
      <c r="E276" t="s">
        <v>344</v>
      </c>
    </row>
    <row r="277" spans="1:11">
      <c r="A277"/>
      <c r="C277"/>
    </row>
    <row r="278" spans="1:11">
      <c r="A278"/>
      <c r="C278"/>
    </row>
    <row r="279" spans="1:11">
      <c r="A279"/>
      <c r="C279"/>
    </row>
    <row r="280" spans="1:11">
      <c r="A280"/>
      <c r="C280"/>
    </row>
    <row r="281" spans="1:11">
      <c r="A281"/>
      <c r="C281"/>
    </row>
    <row r="282" spans="1:11">
      <c r="A282"/>
      <c r="C282"/>
    </row>
    <row r="283" spans="1:11">
      <c r="A283"/>
      <c r="C283"/>
    </row>
    <row r="284" spans="1:11">
      <c r="A284"/>
      <c r="C284"/>
    </row>
    <row r="285" spans="1:11">
      <c r="A285"/>
      <c r="C285"/>
    </row>
    <row r="286" spans="1:11">
      <c r="A286"/>
      <c r="C286"/>
    </row>
    <row r="287" spans="1:11">
      <c r="A287"/>
      <c r="C287"/>
    </row>
    <row r="288" spans="1:11">
      <c r="A288"/>
      <c r="C288"/>
    </row>
    <row r="289" spans="1:3">
      <c r="A289"/>
      <c r="C289"/>
    </row>
    <row r="290" spans="1:3">
      <c r="A290"/>
      <c r="C290"/>
    </row>
    <row r="291" spans="1:3">
      <c r="A291"/>
      <c r="C291"/>
    </row>
    <row r="292" spans="1:3">
      <c r="A292"/>
      <c r="C292"/>
    </row>
    <row r="293" spans="1:3">
      <c r="A293"/>
      <c r="C293"/>
    </row>
    <row r="294" spans="1:3">
      <c r="A294"/>
      <c r="C294"/>
    </row>
    <row r="295" spans="1:3">
      <c r="A295"/>
      <c r="C295"/>
    </row>
    <row r="296" spans="1:3">
      <c r="A296"/>
      <c r="C296"/>
    </row>
    <row r="297" spans="1:3">
      <c r="A297"/>
      <c r="C297"/>
    </row>
    <row r="298" spans="1:3">
      <c r="A298"/>
      <c r="C298"/>
    </row>
    <row r="299" spans="1:3">
      <c r="A299"/>
      <c r="C299"/>
    </row>
    <row r="300" spans="1:3">
      <c r="A300"/>
      <c r="C300"/>
    </row>
    <row r="301" spans="1:3">
      <c r="A301"/>
      <c r="C301"/>
    </row>
    <row r="302" spans="1:3">
      <c r="A302"/>
      <c r="C302"/>
    </row>
    <row r="303" spans="1:3">
      <c r="A303"/>
      <c r="C303"/>
    </row>
    <row r="304" spans="1:3">
      <c r="A304"/>
      <c r="C304"/>
    </row>
    <row r="305" spans="1:3">
      <c r="A305"/>
      <c r="C305"/>
    </row>
    <row r="306" spans="1:3">
      <c r="A306"/>
      <c r="C306"/>
    </row>
    <row r="307" spans="1:3">
      <c r="A307"/>
      <c r="C307"/>
    </row>
    <row r="308" spans="1:3">
      <c r="A308"/>
      <c r="C308"/>
    </row>
    <row r="309" spans="1:3">
      <c r="A309"/>
      <c r="C309"/>
    </row>
    <row r="310" spans="1:3">
      <c r="A310"/>
      <c r="C310"/>
    </row>
    <row r="311" spans="1:3">
      <c r="A311"/>
      <c r="C311"/>
    </row>
    <row r="312" spans="1:3">
      <c r="A312"/>
      <c r="C312"/>
    </row>
    <row r="313" spans="1:3">
      <c r="A313"/>
      <c r="C313"/>
    </row>
    <row r="314" spans="1:3">
      <c r="A314"/>
      <c r="C314"/>
    </row>
    <row r="315" spans="1:3">
      <c r="A315"/>
      <c r="C315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5" max="12" man="1"/>
    <brk id="107" max="12" man="1"/>
    <brk id="118" max="12" man="1"/>
    <brk id="156" max="12" man="1"/>
    <brk id="197" max="12" man="1"/>
    <brk id="264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L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7.53125" customWidth="1"/>
    <col min="3" max="3" width="9.86328125" style="22" customWidth="1"/>
    <col min="4" max="4" width="16.46484375" customWidth="1"/>
    <col min="5" max="5" width="6.6640625" customWidth="1"/>
    <col min="6" max="6" width="13.53125" customWidth="1"/>
    <col min="7" max="11" width="14.86328125" customWidth="1"/>
    <col min="12" max="12" width="9.1328125" collapsed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">
        <v>352</v>
      </c>
      <c r="I4" s="71"/>
    </row>
    <row r="5" spans="1:11">
      <c r="B5" s="22"/>
    </row>
    <row r="6" spans="1:11" ht="33">
      <c r="A6" s="14" t="s">
        <v>1</v>
      </c>
      <c r="B6" s="16" t="s">
        <v>353</v>
      </c>
      <c r="C6" s="14" t="s">
        <v>354</v>
      </c>
      <c r="D6" s="14" t="s">
        <v>355</v>
      </c>
      <c r="E6" s="82" t="s">
        <v>343</v>
      </c>
      <c r="F6" s="14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 cm="1">
        <f t="array" aca="1" ref="D11" ca="1">SUM(INDIRECT("'"&amp;TOTALCustomerSheets&amp;"'!"&amp;ADDRESS(ROW(),COLUMN())))</f>
        <v>267.28762437386877</v>
      </c>
      <c r="E11" s="8">
        <f t="shared" ref="E11:E42" ca="1" si="0">IFERROR(IF(D11="",0,IF(D11=0,0,IF(ABS(D11-SUM($G11:$K11))&lt;Check_Limit,0,1))),1)</f>
        <v>0</v>
      </c>
      <c r="F11" s="2"/>
      <c r="G11" s="8" cm="1">
        <f t="array" aca="1" ref="G11" ca="1">SUM(INDIRECT("'"&amp;TOTALCustomerSheets&amp;"'!"&amp;ADDRESS(ROW(),COLUMN())))</f>
        <v>230.52718395458754</v>
      </c>
      <c r="H11" s="8" cm="1">
        <f t="array" aca="1" ref="H11" ca="1">SUM(INDIRECT("'"&amp;TOTALCustomerSheets&amp;"'!"&amp;ADDRESS(ROW(),COLUMN())))</f>
        <v>32.847445355393049</v>
      </c>
      <c r="I11" s="8" cm="1">
        <f t="array" aca="1" ref="I11" ca="1">SUM(INDIRECT("'"&amp;TOTALCustomerSheets&amp;"'!"&amp;ADDRESS(ROW(),COLUMN())))</f>
        <v>1.4690489771768286E-2</v>
      </c>
      <c r="J11" s="8" cm="1">
        <f t="array" aca="1" ref="J11" ca="1">SUM(INDIRECT("'"&amp;TOTALCustomerSheets&amp;"'!"&amp;ADDRESS(ROW(),COLUMN())))</f>
        <v>0.59091768295314573</v>
      </c>
      <c r="K11" s="8" cm="1">
        <f t="array" aca="1" ref="K11" ca="1">SUM(INDIRECT("'"&amp;TOTALCustomerSheets&amp;"'!"&amp;ADDRESS(ROW(),COLUMN())))</f>
        <v>3.3073868911632709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 cm="1">
        <f t="array" aca="1" ref="D12" ca="1">SUM(INDIRECT("'"&amp;TOTALCustomerSheets&amp;"'!"&amp;ADDRESS(ROW(),COLUMN())))</f>
        <v>34750.791239496262</v>
      </c>
      <c r="E12" s="8">
        <f t="shared" ca="1" si="0"/>
        <v>0</v>
      </c>
      <c r="F12" s="2"/>
      <c r="G12" s="8" cm="1">
        <f t="array" aca="1" ref="G12" ca="1">SUM(INDIRECT("'"&amp;TOTALCustomerSheets&amp;"'!"&amp;ADDRESS(ROW(),COLUMN())))</f>
        <v>29971.466368489357</v>
      </c>
      <c r="H12" s="8" cm="1">
        <f t="array" aca="1" ref="H12" ca="1">SUM(INDIRECT("'"&amp;TOTALCustomerSheets&amp;"'!"&amp;ADDRESS(ROW(),COLUMN())))</f>
        <v>4270.5857368816542</v>
      </c>
      <c r="I12" s="8" cm="1">
        <f t="array" aca="1" ref="I12" ca="1">SUM(INDIRECT("'"&amp;TOTALCustomerSheets&amp;"'!"&amp;ADDRESS(ROW(),COLUMN())))</f>
        <v>1.9099505428302357</v>
      </c>
      <c r="J12" s="8" cm="1">
        <f t="array" aca="1" ref="J12" ca="1">SUM(INDIRECT("'"&amp;TOTALCustomerSheets&amp;"'!"&amp;ADDRESS(ROW(),COLUMN())))</f>
        <v>76.826815637780726</v>
      </c>
      <c r="K12" s="8" cm="1">
        <f t="array" aca="1" ref="K12" ca="1">SUM(INDIRECT("'"&amp;TOTALCustomerSheets&amp;"'!"&amp;ADDRESS(ROW(),COLUMN())))</f>
        <v>430.00236794464121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 cm="1">
        <f t="array" aca="1" ref="D13" ca="1">SUM(INDIRECT("'"&amp;TOTALCustomerSheets&amp;"'!"&amp;ADDRESS(ROW(),COLUMN())))</f>
        <v>9232726.1776017807</v>
      </c>
      <c r="E13" s="8">
        <f t="shared" ca="1" si="0"/>
        <v>0</v>
      </c>
      <c r="F13" s="2"/>
      <c r="G13" s="8" cm="1">
        <f t="array" aca="1" ref="G13" ca="1">SUM(INDIRECT("'"&amp;TOTALCustomerSheets&amp;"'!"&amp;ADDRESS(ROW(),COLUMN())))</f>
        <v>7962936.4469536692</v>
      </c>
      <c r="H13" s="8" cm="1">
        <f t="array" aca="1" ref="H13" ca="1">SUM(INDIRECT("'"&amp;TOTALCustomerSheets&amp;"'!"&amp;ADDRESS(ROW(),COLUMN())))</f>
        <v>1134625.9270720305</v>
      </c>
      <c r="I13" s="8" cm="1">
        <f t="array" aca="1" ref="I13" ca="1">SUM(INDIRECT("'"&amp;TOTALCustomerSheets&amp;"'!"&amp;ADDRESS(ROW(),COLUMN())))</f>
        <v>507.44313282488201</v>
      </c>
      <c r="J13" s="8" cm="1">
        <f t="array" aca="1" ref="J13" ca="1">SUM(INDIRECT("'"&amp;TOTALCustomerSheets&amp;"'!"&amp;ADDRESS(ROW(),COLUMN())))</f>
        <v>20411.648960514613</v>
      </c>
      <c r="K13" s="8" cm="1">
        <f t="array" aca="1" ref="K13" ca="1">SUM(INDIRECT("'"&amp;TOTALCustomerSheets&amp;"'!"&amp;ADDRESS(ROW(),COLUMN())))</f>
        <v>114244.7114827418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 cm="1">
        <f t="array" aca="1" ref="D14" ca="1">SUM(INDIRECT("'"&amp;TOTALCustomerSheets&amp;"'!"&amp;ADDRESS(ROW(),COLUMN())))</f>
        <v>5216875.119760084</v>
      </c>
      <c r="E14" s="8">
        <f t="shared" ca="1" si="0"/>
        <v>0</v>
      </c>
      <c r="F14" s="2"/>
      <c r="G14" s="8" cm="1">
        <f t="array" aca="1" ref="G14" ca="1">SUM(INDIRECT("'"&amp;TOTALCustomerSheets&amp;"'!"&amp;ADDRESS(ROW(),COLUMN())))</f>
        <v>4499390.995816784</v>
      </c>
      <c r="H14" s="8" cm="1">
        <f t="array" aca="1" ref="H14" ca="1">SUM(INDIRECT("'"&amp;TOTALCustomerSheets&amp;"'!"&amp;ADDRESS(ROW(),COLUMN())))</f>
        <v>641110.94115804485</v>
      </c>
      <c r="I14" s="8" cm="1">
        <f t="array" aca="1" ref="I14" ca="1">SUM(INDIRECT("'"&amp;TOTALCustomerSheets&amp;"'!"&amp;ADDRESS(ROW(),COLUMN())))</f>
        <v>286.72652079181142</v>
      </c>
      <c r="J14" s="8" cm="1">
        <f t="array" aca="1" ref="J14" ca="1">SUM(INDIRECT("'"&amp;TOTALCustomerSheets&amp;"'!"&amp;ADDRESS(ROW(),COLUMN())))</f>
        <v>11533.432440974346</v>
      </c>
      <c r="K14" s="8" cm="1">
        <f t="array" aca="1" ref="K14" ca="1">SUM(INDIRECT("'"&amp;TOTALCustomerSheets&amp;"'!"&amp;ADDRESS(ROW(),COLUMN())))</f>
        <v>64553.023823489719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 cm="1">
        <f t="array" aca="1" ref="D15" ca="1">SUM(INDIRECT("'"&amp;TOTALCustomerSheets&amp;"'!"&amp;ADDRESS(ROW(),COLUMN())))</f>
        <v>14484619.376225736</v>
      </c>
      <c r="E15" s="8">
        <f t="shared" ca="1" si="0"/>
        <v>0</v>
      </c>
      <c r="G15" s="77" cm="1">
        <f t="array" aca="1" ref="G15" ca="1">SUM(INDIRECT("'"&amp;TOTALCustomerSheets&amp;"'!"&amp;ADDRESS(ROW(),COLUMN())))</f>
        <v>12492529.436322898</v>
      </c>
      <c r="H15" s="77" cm="1">
        <f t="array" aca="1" ref="H15" ca="1">SUM(INDIRECT("'"&amp;TOTALCustomerSheets&amp;"'!"&amp;ADDRESS(ROW(),COLUMN())))</f>
        <v>1780040.3014123121</v>
      </c>
      <c r="I15" s="77" cm="1">
        <f t="array" aca="1" ref="I15" ca="1">SUM(INDIRECT("'"&amp;TOTALCustomerSheets&amp;"'!"&amp;ADDRESS(ROW(),COLUMN())))</f>
        <v>796.09429464929542</v>
      </c>
      <c r="J15" s="77" cm="1">
        <f t="array" aca="1" ref="J15" ca="1">SUM(INDIRECT("'"&amp;TOTALCustomerSheets&amp;"'!"&amp;ADDRESS(ROW(),COLUMN())))</f>
        <v>32022.499134809692</v>
      </c>
      <c r="K15" s="77" cm="1">
        <f t="array" aca="1" ref="K15" ca="1">SUM(INDIRECT("'"&amp;TOTALCustomerSheets&amp;"'!"&amp;ADDRESS(ROW(),COLUMN())))</f>
        <v>179231.0450610673</v>
      </c>
    </row>
    <row r="16" spans="1:11" outlineLevel="1">
      <c r="D16" s="8"/>
      <c r="E16" s="8">
        <f t="shared" si="0"/>
        <v>0</v>
      </c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>
        <f t="shared" si="0"/>
        <v>0</v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 cm="1">
        <f t="array" aca="1" ref="D18" ca="1">SUM(INDIRECT("'"&amp;TOTALCustomerSheets&amp;"'!"&amp;ADDRESS(ROW(),COLUMN())))</f>
        <v>205190.83856734814</v>
      </c>
      <c r="E18" s="8">
        <f t="shared" ca="1" si="0"/>
        <v>0</v>
      </c>
      <c r="F18" s="2"/>
      <c r="G18" s="8" cm="1">
        <f t="array" aca="1" ref="G18" ca="1">SUM(INDIRECT("'"&amp;TOTALCustomerSheets&amp;"'!"&amp;ADDRESS(ROW(),COLUMN())))</f>
        <v>184598.78844145196</v>
      </c>
      <c r="H18" s="8" cm="1">
        <f t="array" aca="1" ref="H18" ca="1">SUM(INDIRECT("'"&amp;TOTALCustomerSheets&amp;"'!"&amp;ADDRESS(ROW(),COLUMN())))</f>
        <v>20495.153269464594</v>
      </c>
      <c r="I18" s="8" cm="1">
        <f t="array" aca="1" ref="I18" ca="1">SUM(INDIRECT("'"&amp;TOTALCustomerSheets&amp;"'!"&amp;ADDRESS(ROW(),COLUMN())))</f>
        <v>2.9362683767141249</v>
      </c>
      <c r="J18" s="8" cm="1">
        <f t="array" aca="1" ref="J18" ca="1">SUM(INDIRECT("'"&amp;TOTALCustomerSheets&amp;"'!"&amp;ADDRESS(ROW(),COLUMN())))</f>
        <v>0</v>
      </c>
      <c r="K18" s="8" cm="1">
        <f t="array" aca="1" ref="K18" ca="1">SUM(INDIRECT("'"&amp;TOTALCustomerSheets&amp;"'!"&amp;ADDRESS(ROW(),COLUMN())))</f>
        <v>93.960588054851996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 cm="1">
        <f t="array" aca="1" ref="D19" ca="1">SUM(INDIRECT("'"&amp;TOTALCustomerSheets&amp;"'!"&amp;ADDRESS(ROW(),COLUMN())))</f>
        <v>945798.56297127286</v>
      </c>
      <c r="E19" s="8">
        <f t="shared" ca="1" si="0"/>
        <v>0</v>
      </c>
      <c r="F19" s="2"/>
      <c r="G19" s="8" cm="1">
        <f t="array" aca="1" ref="G19" ca="1">SUM(INDIRECT("'"&amp;TOTALCustomerSheets&amp;"'!"&amp;ADDRESS(ROW(),COLUMN())))</f>
        <v>850882.37882929621</v>
      </c>
      <c r="H19" s="8" cm="1">
        <f t="array" aca="1" ref="H19" ca="1">SUM(INDIRECT("'"&amp;TOTALCustomerSheets&amp;"'!"&amp;ADDRESS(ROW(),COLUMN())))</f>
        <v>94469.551591472482</v>
      </c>
      <c r="I19" s="8" cm="1">
        <f t="array" aca="1" ref="I19" ca="1">SUM(INDIRECT("'"&amp;TOTALCustomerSheets&amp;"'!"&amp;ADDRESS(ROW(),COLUMN())))</f>
        <v>13.534319712245342</v>
      </c>
      <c r="J19" s="8" cm="1">
        <f t="array" aca="1" ref="J19" ca="1">SUM(INDIRECT("'"&amp;TOTALCustomerSheets&amp;"'!"&amp;ADDRESS(ROW(),COLUMN())))</f>
        <v>0</v>
      </c>
      <c r="K19" s="8" cm="1">
        <f t="array" aca="1" ref="K19" ca="1">SUM(INDIRECT("'"&amp;TOTALCustomerSheets&amp;"'!"&amp;ADDRESS(ROW(),COLUMN())))</f>
        <v>433.09823079185094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 cm="1">
        <f t="array" aca="1" ref="D20" ca="1">SUM(INDIRECT("'"&amp;TOTALCustomerSheets&amp;"'!"&amp;ADDRESS(ROW(),COLUMN())))</f>
        <v>638383.77318173414</v>
      </c>
      <c r="E20" s="8">
        <f t="shared" ca="1" si="0"/>
        <v>0</v>
      </c>
      <c r="F20" s="2"/>
      <c r="G20" s="8" cm="1">
        <f t="array" aca="1" ref="G20" ca="1">SUM(INDIRECT("'"&amp;TOTALCustomerSheets&amp;"'!"&amp;ADDRESS(ROW(),COLUMN())))</f>
        <v>574318.38532767398</v>
      </c>
      <c r="H20" s="8" cm="1">
        <f t="array" aca="1" ref="H20" ca="1">SUM(INDIRECT("'"&amp;TOTALCustomerSheets&amp;"'!"&amp;ADDRESS(ROW(),COLUMN())))</f>
        <v>63763.925170588846</v>
      </c>
      <c r="I20" s="8" cm="1">
        <f t="array" aca="1" ref="I20" ca="1">SUM(INDIRECT("'"&amp;TOTALCustomerSheets&amp;"'!"&amp;ADDRESS(ROW(),COLUMN())))</f>
        <v>9.1352328324625844</v>
      </c>
      <c r="J20" s="8" cm="1">
        <f t="array" aca="1" ref="J20" ca="1">SUM(INDIRECT("'"&amp;TOTALCustomerSheets&amp;"'!"&amp;ADDRESS(ROW(),COLUMN())))</f>
        <v>0</v>
      </c>
      <c r="K20" s="8" cm="1">
        <f t="array" aca="1" ref="K20" ca="1">SUM(INDIRECT("'"&amp;TOTALCustomerSheets&amp;"'!"&amp;ADDRESS(ROW(),COLUMN())))</f>
        <v>292.3274506388027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 cm="1">
        <f t="array" aca="1" ref="D21" ca="1">SUM(INDIRECT("'"&amp;TOTALCustomerSheets&amp;"'!"&amp;ADDRESS(ROW(),COLUMN())))</f>
        <v>862731.08745643904</v>
      </c>
      <c r="E21" s="8">
        <f t="shared" ca="1" si="0"/>
        <v>0</v>
      </c>
      <c r="F21" s="2"/>
      <c r="G21" s="8" cm="1">
        <f t="array" aca="1" ref="G21" ca="1">SUM(INDIRECT("'"&amp;TOTALCustomerSheets&amp;"'!"&amp;ADDRESS(ROW(),COLUMN())))</f>
        <v>776151.18982499139</v>
      </c>
      <c r="H21" s="8" cm="1">
        <f t="array" aca="1" ref="H21" ca="1">SUM(INDIRECT("'"&amp;TOTALCustomerSheets&amp;"'!"&amp;ADDRESS(ROW(),COLUMN())))</f>
        <v>86172.491867603647</v>
      </c>
      <c r="I21" s="8" cm="1">
        <f t="array" aca="1" ref="I21" ca="1">SUM(INDIRECT("'"&amp;TOTALCustomerSheets&amp;"'!"&amp;ADDRESS(ROW(),COLUMN())))</f>
        <v>12.345629207393072</v>
      </c>
      <c r="J21" s="8" cm="1">
        <f t="array" aca="1" ref="J21" ca="1">SUM(INDIRECT("'"&amp;TOTALCustomerSheets&amp;"'!"&amp;ADDRESS(ROW(),COLUMN())))</f>
        <v>0</v>
      </c>
      <c r="K21" s="8" cm="1">
        <f t="array" aca="1" ref="K21" ca="1">SUM(INDIRECT("'"&amp;TOTALCustomerSheets&amp;"'!"&amp;ADDRESS(ROW(),COLUMN())))</f>
        <v>395.06013463657831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 cm="1">
        <f t="array" aca="1" ref="D22" ca="1">SUM(INDIRECT("'"&amp;TOTALCustomerSheets&amp;"'!"&amp;ADDRESS(ROW(),COLUMN())))</f>
        <v>10955.829513632294</v>
      </c>
      <c r="E22" s="8">
        <f t="shared" ca="1" si="0"/>
        <v>0</v>
      </c>
      <c r="F22" s="2"/>
      <c r="G22" s="8" cm="1">
        <f t="array" aca="1" ref="G22" ca="1">SUM(INDIRECT("'"&amp;TOTALCustomerSheets&amp;"'!"&amp;ADDRESS(ROW(),COLUMN())))</f>
        <v>0</v>
      </c>
      <c r="H22" s="8" cm="1">
        <f t="array" aca="1" ref="H22" ca="1">SUM(INDIRECT("'"&amp;TOTALCustomerSheets&amp;"'!"&amp;ADDRESS(ROW(),COLUMN())))</f>
        <v>0</v>
      </c>
      <c r="I22" s="8" cm="1">
        <f t="array" aca="1" ref="I22" ca="1">SUM(INDIRECT("'"&amp;TOTALCustomerSheets&amp;"'!"&amp;ADDRESS(ROW(),COLUMN())))</f>
        <v>0</v>
      </c>
      <c r="J22" s="8" cm="1">
        <f t="array" aca="1" ref="J22" ca="1">SUM(INDIRECT("'"&amp;TOTALCustomerSheets&amp;"'!"&amp;ADDRESS(ROW(),COLUMN())))</f>
        <v>10955.829513632294</v>
      </c>
      <c r="K22" s="8" cm="1">
        <f t="array" aca="1" ref="K22" ca="1">SUM(INDIRECT("'"&amp;TOTALCustomerSheets&amp;"'!"&amp;ADDRESS(ROW(),COLUMN())))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 cm="1">
        <f t="array" aca="1" ref="D23" ca="1">SUM(INDIRECT("'"&amp;TOTALCustomerSheets&amp;"'!"&amp;ADDRESS(ROW(),COLUMN())))</f>
        <v>0</v>
      </c>
      <c r="E23" s="8">
        <f t="shared" ca="1" si="0"/>
        <v>0</v>
      </c>
      <c r="F23" s="2"/>
      <c r="G23" s="8" cm="1">
        <f t="array" aca="1" ref="G23" ca="1">SUM(INDIRECT("'"&amp;TOTALCustomerSheets&amp;"'!"&amp;ADDRESS(ROW(),COLUMN())))</f>
        <v>0</v>
      </c>
      <c r="H23" s="8" cm="1">
        <f t="array" aca="1" ref="H23" ca="1">SUM(INDIRECT("'"&amp;TOTALCustomerSheets&amp;"'!"&amp;ADDRESS(ROW(),COLUMN())))</f>
        <v>0</v>
      </c>
      <c r="I23" s="8" cm="1">
        <f t="array" aca="1" ref="I23" ca="1">SUM(INDIRECT("'"&amp;TOTALCustomerSheets&amp;"'!"&amp;ADDRESS(ROW(),COLUMN())))</f>
        <v>0</v>
      </c>
      <c r="J23" s="8" cm="1">
        <f t="array" aca="1" ref="J23" ca="1">SUM(INDIRECT("'"&amp;TOTALCustomerSheets&amp;"'!"&amp;ADDRESS(ROW(),COLUMN())))</f>
        <v>0</v>
      </c>
      <c r="K23" s="8" cm="1">
        <f t="array" aca="1" ref="K23" ca="1">SUM(INDIRECT("'"&amp;TOTALCustomerSheets&amp;"'!"&amp;ADDRESS(ROW(),COLUMN())))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 cm="1">
        <f t="array" aca="1" ref="D24" ca="1">SUM(INDIRECT("'"&amp;TOTALCustomerSheets&amp;"'!"&amp;ADDRESS(ROW(),COLUMN())))</f>
        <v>4854467.6131522777</v>
      </c>
      <c r="E24" s="8">
        <f t="shared" ca="1" si="0"/>
        <v>0</v>
      </c>
      <c r="F24" s="2"/>
      <c r="G24" s="8" cm="1">
        <f t="array" aca="1" ref="G24" ca="1">SUM(INDIRECT("'"&amp;TOTALCustomerSheets&amp;"'!"&amp;ADDRESS(ROW(),COLUMN())))</f>
        <v>4186825.8999280087</v>
      </c>
      <c r="H24" s="8" cm="1">
        <f t="array" aca="1" ref="H24" ca="1">SUM(INDIRECT("'"&amp;TOTALCustomerSheets&amp;"'!"&amp;ADDRESS(ROW(),COLUMN())))</f>
        <v>596574.04650169797</v>
      </c>
      <c r="I24" s="8" cm="1">
        <f t="array" aca="1" ref="I24" ca="1">SUM(INDIRECT("'"&amp;TOTALCustomerSheets&amp;"'!"&amp;ADDRESS(ROW(),COLUMN())))</f>
        <v>266.8081134899187</v>
      </c>
      <c r="J24" s="8" cm="1">
        <f t="array" aca="1" ref="J24" ca="1">SUM(INDIRECT("'"&amp;TOTALCustomerSheets&amp;"'!"&amp;ADDRESS(ROW(),COLUMN())))</f>
        <v>10732.224361882869</v>
      </c>
      <c r="K24" s="8" cm="1">
        <f t="array" aca="1" ref="K24" ca="1">SUM(INDIRECT("'"&amp;TOTALCustomerSheets&amp;"'!"&amp;ADDRESS(ROW(),COLUMN())))</f>
        <v>60068.634247198468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 cm="1">
        <f t="array" aca="1" ref="D25" ca="1">SUM(INDIRECT("'"&amp;TOTALCustomerSheets&amp;"'!"&amp;ADDRESS(ROW(),COLUMN())))</f>
        <v>362873.10456241795</v>
      </c>
      <c r="E25" s="8">
        <f t="shared" ca="1" si="0"/>
        <v>0</v>
      </c>
      <c r="F25" s="2"/>
      <c r="G25" s="8" cm="1">
        <f t="array" aca="1" ref="G25" ca="1">SUM(INDIRECT("'"&amp;TOTALCustomerSheets&amp;"'!"&amp;ADDRESS(ROW(),COLUMN())))</f>
        <v>312966.65950618178</v>
      </c>
      <c r="H25" s="8" cm="1">
        <f t="array" aca="1" ref="H25" ca="1">SUM(INDIRECT("'"&amp;TOTALCustomerSheets&amp;"'!"&amp;ADDRESS(ROW(),COLUMN())))</f>
        <v>44594.11280629853</v>
      </c>
      <c r="I25" s="8" cm="1">
        <f t="array" aca="1" ref="I25" ca="1">SUM(INDIRECT("'"&amp;TOTALCustomerSheets&amp;"'!"&amp;ADDRESS(ROW(),COLUMN())))</f>
        <v>19.943997195947862</v>
      </c>
      <c r="J25" s="8" cm="1">
        <f t="array" aca="1" ref="J25" ca="1">SUM(INDIRECT("'"&amp;TOTALCustomerSheets&amp;"'!"&amp;ADDRESS(ROW(),COLUMN())))</f>
        <v>802.23741991925169</v>
      </c>
      <c r="K25" s="8" cm="1">
        <f t="array" aca="1" ref="K25" ca="1">SUM(INDIRECT("'"&amp;TOTALCustomerSheets&amp;"'!"&amp;ADDRESS(ROW(),COLUMN())))</f>
        <v>4490.1508328224454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 cm="1">
        <f t="array" aca="1" ref="D26" ca="1">SUM(INDIRECT("'"&amp;TOTALCustomerSheets&amp;"'!"&amp;ADDRESS(ROW(),COLUMN())))</f>
        <v>31324.726378052372</v>
      </c>
      <c r="E26" s="8">
        <f t="shared" ca="1" si="0"/>
        <v>0</v>
      </c>
      <c r="F26" s="2"/>
      <c r="G26" s="8" cm="1">
        <f t="array" aca="1" ref="G26" ca="1">SUM(INDIRECT("'"&amp;TOTALCustomerSheets&amp;"'!"&amp;ADDRESS(ROW(),COLUMN())))</f>
        <v>28181.114605418967</v>
      </c>
      <c r="H26" s="8" cm="1">
        <f t="array" aca="1" ref="H26" ca="1">SUM(INDIRECT("'"&amp;TOTALCustomerSheets&amp;"'!"&amp;ADDRESS(ROW(),COLUMN())))</f>
        <v>3128.8193601855364</v>
      </c>
      <c r="I26" s="8" cm="1">
        <f t="array" aca="1" ref="I26" ca="1">SUM(INDIRECT("'"&amp;TOTALCustomerSheets&amp;"'!"&amp;ADDRESS(ROW(),COLUMN())))</f>
        <v>0.44825492266268424</v>
      </c>
      <c r="J26" s="8" cm="1">
        <f t="array" aca="1" ref="J26" ca="1">SUM(INDIRECT("'"&amp;TOTALCustomerSheets&amp;"'!"&amp;ADDRESS(ROW(),COLUMN())))</f>
        <v>0</v>
      </c>
      <c r="K26" s="8" cm="1">
        <f t="array" aca="1" ref="K26" ca="1">SUM(INDIRECT("'"&amp;TOTALCustomerSheets&amp;"'!"&amp;ADDRESS(ROW(),COLUMN())))</f>
        <v>14.344157525205896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 cm="1">
        <f t="array" aca="1" ref="D27" ca="1">SUM(INDIRECT("'"&amp;TOTALCustomerSheets&amp;"'!"&amp;ADDRESS(ROW(),COLUMN())))</f>
        <v>119348179.72270434</v>
      </c>
      <c r="E27" s="8">
        <f t="shared" ca="1" si="0"/>
        <v>0</v>
      </c>
      <c r="F27" s="2"/>
      <c r="G27" s="8" cm="1">
        <f t="array" aca="1" ref="G27" ca="1">SUM(INDIRECT("'"&amp;TOTALCustomerSheets&amp;"'!"&amp;ADDRESS(ROW(),COLUMN())))</f>
        <v>107370921.30101439</v>
      </c>
      <c r="H27" s="8" cm="1">
        <f t="array" aca="1" ref="H27" ca="1">SUM(INDIRECT("'"&amp;TOTALCustomerSheets&amp;"'!"&amp;ADDRESS(ROW(),COLUMN())))</f>
        <v>11920898.871152971</v>
      </c>
      <c r="I27" s="8" cm="1">
        <f t="array" aca="1" ref="I27" ca="1">SUM(INDIRECT("'"&amp;TOTALCustomerSheets&amp;"'!"&amp;ADDRESS(ROW(),COLUMN())))</f>
        <v>1707.8651677869584</v>
      </c>
      <c r="J27" s="8" cm="1">
        <f t="array" aca="1" ref="J27" ca="1">SUM(INDIRECT("'"&amp;TOTALCustomerSheets&amp;"'!"&amp;ADDRESS(ROW(),COLUMN())))</f>
        <v>0</v>
      </c>
      <c r="K27" s="8" cm="1">
        <f t="array" aca="1" ref="K27" ca="1">SUM(INDIRECT("'"&amp;TOTALCustomerSheets&amp;"'!"&amp;ADDRESS(ROW(),COLUMN())))</f>
        <v>54651.685369182669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 cm="1">
        <f t="array" aca="1" ref="D28" ca="1">SUM(INDIRECT("'"&amp;TOTALCustomerSheets&amp;"'!"&amp;ADDRESS(ROW(),COLUMN())))</f>
        <v>0</v>
      </c>
      <c r="E28" s="8">
        <f t="shared" ca="1" si="0"/>
        <v>0</v>
      </c>
      <c r="F28" s="2"/>
      <c r="G28" s="8" cm="1">
        <f t="array" aca="1" ref="G28" ca="1">SUM(INDIRECT("'"&amp;TOTALCustomerSheets&amp;"'!"&amp;ADDRESS(ROW(),COLUMN())))</f>
        <v>0</v>
      </c>
      <c r="H28" s="8" cm="1">
        <f t="array" aca="1" ref="H28" ca="1">SUM(INDIRECT("'"&amp;TOTALCustomerSheets&amp;"'!"&amp;ADDRESS(ROW(),COLUMN())))</f>
        <v>0</v>
      </c>
      <c r="I28" s="8" cm="1">
        <f t="array" aca="1" ref="I28" ca="1">SUM(INDIRECT("'"&amp;TOTALCustomerSheets&amp;"'!"&amp;ADDRESS(ROW(),COLUMN())))</f>
        <v>0</v>
      </c>
      <c r="J28" s="8" cm="1">
        <f t="array" aca="1" ref="J28" ca="1">SUM(INDIRECT("'"&amp;TOTALCustomerSheets&amp;"'!"&amp;ADDRESS(ROW(),COLUMN())))</f>
        <v>0</v>
      </c>
      <c r="K28" s="8" cm="1">
        <f t="array" aca="1" ref="K28" ca="1">SUM(INDIRECT("'"&amp;TOTALCustomerSheets&amp;"'!"&amp;ADDRESS(ROW(),COLUMN())))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 cm="1">
        <f t="array" aca="1" ref="D29" ca="1">SUM(INDIRECT("'"&amp;TOTALCustomerSheets&amp;"'!"&amp;ADDRESS(ROW(),COLUMN())))</f>
        <v>7877673.5574729498</v>
      </c>
      <c r="E29" s="8">
        <f t="shared" ca="1" si="0"/>
        <v>0</v>
      </c>
      <c r="F29" s="2"/>
      <c r="G29" s="8" cm="1">
        <f t="array" aca="1" ref="G29" ca="1">SUM(INDIRECT("'"&amp;TOTALCustomerSheets&amp;"'!"&amp;ADDRESS(ROW(),COLUMN())))</f>
        <v>7087104.8853843743</v>
      </c>
      <c r="H29" s="8" cm="1">
        <f t="array" aca="1" ref="H29" ca="1">SUM(INDIRECT("'"&amp;TOTALCustomerSheets&amp;"'!"&amp;ADDRESS(ROW(),COLUMN())))</f>
        <v>786848.61417057714</v>
      </c>
      <c r="I29" s="8" cm="1">
        <f t="array" aca="1" ref="I29" ca="1">SUM(INDIRECT("'"&amp;TOTALCustomerSheets&amp;"'!"&amp;ADDRESS(ROW(),COLUMN())))</f>
        <v>112.72902781813427</v>
      </c>
      <c r="J29" s="8" cm="1">
        <f t="array" aca="1" ref="J29" ca="1">SUM(INDIRECT("'"&amp;TOTALCustomerSheets&amp;"'!"&amp;ADDRESS(ROW(),COLUMN())))</f>
        <v>0</v>
      </c>
      <c r="K29" s="8" cm="1">
        <f t="array" aca="1" ref="K29" ca="1">SUM(INDIRECT("'"&amp;TOTALCustomerSheets&amp;"'!"&amp;ADDRESS(ROW(),COLUMN())))</f>
        <v>3607.3288901802966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 cm="1">
        <f t="array" aca="1" ref="D30" ca="1">SUM(INDIRECT("'"&amp;TOTALCustomerSheets&amp;"'!"&amp;ADDRESS(ROW(),COLUMN())))</f>
        <v>44098.055677476455</v>
      </c>
      <c r="E30" s="8">
        <f t="shared" ca="1" si="0"/>
        <v>0</v>
      </c>
      <c r="F30" s="2"/>
      <c r="G30" s="8" cm="1">
        <f t="array" aca="1" ref="G30" ca="1">SUM(INDIRECT("'"&amp;TOTALCustomerSheets&amp;"'!"&amp;ADDRESS(ROW(),COLUMN())))</f>
        <v>0</v>
      </c>
      <c r="H30" s="8" cm="1">
        <f t="array" aca="1" ref="H30" ca="1">SUM(INDIRECT("'"&amp;TOTALCustomerSheets&amp;"'!"&amp;ADDRESS(ROW(),COLUMN())))</f>
        <v>0</v>
      </c>
      <c r="I30" s="8" cm="1">
        <f t="array" aca="1" ref="I30" ca="1">SUM(INDIRECT("'"&amp;TOTALCustomerSheets&amp;"'!"&amp;ADDRESS(ROW(),COLUMN())))</f>
        <v>0</v>
      </c>
      <c r="J30" s="8" cm="1">
        <f t="array" aca="1" ref="J30" ca="1">SUM(INDIRECT("'"&amp;TOTALCustomerSheets&amp;"'!"&amp;ADDRESS(ROW(),COLUMN())))</f>
        <v>44098.055677476455</v>
      </c>
      <c r="K30" s="8" cm="1">
        <f t="array" aca="1" ref="K30" ca="1">SUM(INDIRECT("'"&amp;TOTALCustomerSheets&amp;"'!"&amp;ADDRESS(ROW(),COLUMN())))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 cm="1">
        <f t="array" aca="1" ref="D31" ca="1">SUM(INDIRECT("'"&amp;TOTALCustomerSheets&amp;"'!"&amp;ADDRESS(ROW(),COLUMN())))</f>
        <v>-184236.04087895431</v>
      </c>
      <c r="E31" s="8">
        <f t="shared" ca="1" si="0"/>
        <v>0</v>
      </c>
      <c r="F31" s="2"/>
      <c r="G31" s="8" cm="1">
        <f t="array" aca="1" ref="G31" ca="1">SUM(INDIRECT("'"&amp;TOTALCustomerSheets&amp;"'!"&amp;ADDRESS(ROW(),COLUMN())))</f>
        <v>-165746.92208951639</v>
      </c>
      <c r="H31" s="8" cm="1">
        <f t="array" aca="1" ref="H31" ca="1">SUM(INDIRECT("'"&amp;TOTALCustomerSheets&amp;"'!"&amp;ADDRESS(ROW(),COLUMN())))</f>
        <v>-18402.117374914695</v>
      </c>
      <c r="I31" s="8" cm="1">
        <f t="array" aca="1" ref="I31" ca="1">SUM(INDIRECT("'"&amp;TOTALCustomerSheets&amp;"'!"&amp;ADDRESS(ROW(),COLUMN())))</f>
        <v>-2.6364065007041106</v>
      </c>
      <c r="J31" s="8" cm="1">
        <f t="array" aca="1" ref="J31" ca="1">SUM(INDIRECT("'"&amp;TOTALCustomerSheets&amp;"'!"&amp;ADDRESS(ROW(),COLUMN())))</f>
        <v>0</v>
      </c>
      <c r="K31" s="8" cm="1">
        <f t="array" aca="1" ref="K31" ca="1">SUM(INDIRECT("'"&amp;TOTALCustomerSheets&amp;"'!"&amp;ADDRESS(ROW(),COLUMN())))</f>
        <v>-84.365008022531541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 cm="1">
        <f t="array" aca="1" ref="D32" ca="1">SUM(INDIRECT("'"&amp;TOTALCustomerSheets&amp;"'!"&amp;ADDRESS(ROW(),COLUMN())))</f>
        <v>368676.89146980143</v>
      </c>
      <c r="E32" s="8">
        <f t="shared" ca="1" si="0"/>
        <v>0</v>
      </c>
      <c r="F32" s="2"/>
      <c r="G32" s="8" cm="1">
        <f t="array" aca="1" ref="G32" ca="1">SUM(INDIRECT("'"&amp;TOTALCustomerSheets&amp;"'!"&amp;ADDRESS(ROW(),COLUMN())))</f>
        <v>331678.10008899652</v>
      </c>
      <c r="H32" s="8" cm="1">
        <f t="array" aca="1" ref="H32" ca="1">SUM(INDIRECT("'"&amp;TOTALCustomerSheets&amp;"'!"&amp;ADDRESS(ROW(),COLUMN())))</f>
        <v>36824.691834880679</v>
      </c>
      <c r="I32" s="8" cm="1">
        <f t="array" aca="1" ref="I32" ca="1">SUM(INDIRECT("'"&amp;TOTALCustomerSheets&amp;"'!"&amp;ADDRESS(ROW(),COLUMN())))</f>
        <v>5.2757438158854839</v>
      </c>
      <c r="J32" s="8" cm="1">
        <f t="array" aca="1" ref="J32" ca="1">SUM(INDIRECT("'"&amp;TOTALCustomerSheets&amp;"'!"&amp;ADDRESS(ROW(),COLUMN())))</f>
        <v>0</v>
      </c>
      <c r="K32" s="8" cm="1">
        <f t="array" aca="1" ref="K32" ca="1">SUM(INDIRECT("'"&amp;TOTALCustomerSheets&amp;"'!"&amp;ADDRESS(ROW(),COLUMN())))</f>
        <v>168.82380210833549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 cm="1">
        <f t="array" aca="1" ref="D33" ca="1">SUM(INDIRECT("'"&amp;TOTALCustomerSheets&amp;"'!"&amp;ADDRESS(ROW(),COLUMN())))</f>
        <v>251105624.83105707</v>
      </c>
      <c r="E33" s="8">
        <f t="shared" ca="1" si="0"/>
        <v>0</v>
      </c>
      <c r="F33" s="2"/>
      <c r="G33" s="8" cm="1">
        <f t="array" aca="1" ref="G33" ca="1">SUM(INDIRECT("'"&amp;TOTALCustomerSheets&amp;"'!"&amp;ADDRESS(ROW(),COLUMN())))</f>
        <v>224865562.07373804</v>
      </c>
      <c r="H33" s="8" cm="1">
        <f t="array" aca="1" ref="H33" ca="1">SUM(INDIRECT("'"&amp;TOTALCustomerSheets&amp;"'!"&amp;ADDRESS(ROW(),COLUMN())))</f>
        <v>25877003.393554803</v>
      </c>
      <c r="I33" s="8" cm="1">
        <f t="array" aca="1" ref="I33" ca="1">SUM(INDIRECT("'"&amp;TOTALCustomerSheets&amp;"'!"&amp;ADDRESS(ROW(),COLUMN())))</f>
        <v>3610.263367932143</v>
      </c>
      <c r="J33" s="8" cm="1">
        <f t="array" aca="1" ref="J33" ca="1">SUM(INDIRECT("'"&amp;TOTALCustomerSheets&amp;"'!"&amp;ADDRESS(ROW(),COLUMN())))</f>
        <v>0</v>
      </c>
      <c r="K33" s="8" cm="1">
        <f t="array" aca="1" ref="K33" ca="1">SUM(INDIRECT("'"&amp;TOTALCustomerSheets&amp;"'!"&amp;ADDRESS(ROW(),COLUMN())))</f>
        <v>359449.10039627628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 cm="1">
        <f t="array" aca="1" ref="D34" ca="1">SUM(INDIRECT("'"&amp;TOTALCustomerSheets&amp;"'!"&amp;ADDRESS(ROW(),COLUMN())))</f>
        <v>21899897.75297343</v>
      </c>
      <c r="E34" s="8">
        <f t="shared" ca="1" si="0"/>
        <v>0</v>
      </c>
      <c r="F34" s="2"/>
      <c r="G34" s="8" cm="1">
        <f t="array" aca="1" ref="G34" ca="1">SUM(INDIRECT("'"&amp;TOTALCustomerSheets&amp;"'!"&amp;ADDRESS(ROW(),COLUMN())))</f>
        <v>15998190.730133777</v>
      </c>
      <c r="H34" s="8" cm="1">
        <f t="array" aca="1" ref="H34" ca="1">SUM(INDIRECT("'"&amp;TOTALCustomerSheets&amp;"'!"&amp;ADDRESS(ROW(),COLUMN())))</f>
        <v>5606754.6716011427</v>
      </c>
      <c r="I34" s="8" cm="1">
        <f t="array" aca="1" ref="I34" ca="1">SUM(INDIRECT("'"&amp;TOTALCustomerSheets&amp;"'!"&amp;ADDRESS(ROW(),COLUMN())))</f>
        <v>1956.2085723339901</v>
      </c>
      <c r="J34" s="8" cm="1">
        <f t="array" aca="1" ref="J34" ca="1">SUM(INDIRECT("'"&amp;TOTALCustomerSheets&amp;"'!"&amp;ADDRESS(ROW(),COLUMN())))</f>
        <v>0</v>
      </c>
      <c r="K34" s="8" cm="1">
        <f t="array" aca="1" ref="K34" ca="1">SUM(INDIRECT("'"&amp;TOTALCustomerSheets&amp;"'!"&amp;ADDRESS(ROW(),COLUMN())))</f>
        <v>292996.14266617794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 cm="1">
        <f t="array" aca="1" ref="D35" ca="1">SUM(INDIRECT("'"&amp;TOTALCustomerSheets&amp;"'!"&amp;ADDRESS(ROW(),COLUMN())))</f>
        <v>8252969.3900000015</v>
      </c>
      <c r="E35" s="8">
        <f t="shared" ca="1" si="0"/>
        <v>0</v>
      </c>
      <c r="F35" s="2"/>
      <c r="G35" s="8" cm="1">
        <f t="array" aca="1" ref="G35" ca="1">SUM(INDIRECT("'"&amp;TOTALCustomerSheets&amp;"'!"&amp;ADDRESS(ROW(),COLUMN())))</f>
        <v>6028913.0059179971</v>
      </c>
      <c r="H35" s="8" cm="1">
        <f t="array" aca="1" ref="H35" ca="1">SUM(INDIRECT("'"&amp;TOTALCustomerSheets&amp;"'!"&amp;ADDRESS(ROW(),COLUMN())))</f>
        <v>2112903.6858485411</v>
      </c>
      <c r="I35" s="8" cm="1">
        <f t="array" aca="1" ref="I35" ca="1">SUM(INDIRECT("'"&amp;TOTALCustomerSheets&amp;"'!"&amp;ADDRESS(ROW(),COLUMN())))</f>
        <v>737.1965682230649</v>
      </c>
      <c r="J35" s="8" cm="1">
        <f t="array" aca="1" ref="J35" ca="1">SUM(INDIRECT("'"&amp;TOTALCustomerSheets&amp;"'!"&amp;ADDRESS(ROW(),COLUMN())))</f>
        <v>0</v>
      </c>
      <c r="K35" s="8" cm="1">
        <f t="array" aca="1" ref="K35" ca="1">SUM(INDIRECT("'"&amp;TOTALCustomerSheets&amp;"'!"&amp;ADDRESS(ROW(),COLUMN())))</f>
        <v>110415.50166524075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 cm="1">
        <f t="array" aca="1" ref="D36" ca="1">SUM(INDIRECT("'"&amp;TOTALCustomerSheets&amp;"'!"&amp;ADDRESS(ROW(),COLUMN())))</f>
        <v>12571611.842936261</v>
      </c>
      <c r="E36" s="8">
        <f t="shared" ca="1" si="0"/>
        <v>0</v>
      </c>
      <c r="F36" s="2"/>
      <c r="G36" s="8" cm="1">
        <f t="array" aca="1" ref="G36" ca="1">SUM(INDIRECT("'"&amp;TOTALCustomerSheets&amp;"'!"&amp;ADDRESS(ROW(),COLUMN())))</f>
        <v>9183743.51867445</v>
      </c>
      <c r="H36" s="8" cm="1">
        <f t="array" aca="1" ref="H36" ca="1">SUM(INDIRECT("'"&amp;TOTALCustomerSheets&amp;"'!"&amp;ADDRESS(ROW(),COLUMN())))</f>
        <v>3218551.2564947475</v>
      </c>
      <c r="I36" s="8" cm="1">
        <f t="array" aca="1" ref="I36" ca="1">SUM(INDIRECT("'"&amp;TOTALCustomerSheets&amp;"'!"&amp;ADDRESS(ROW(),COLUMN())))</f>
        <v>1122.9593458658219</v>
      </c>
      <c r="J36" s="8" cm="1">
        <f t="array" aca="1" ref="J36" ca="1">SUM(INDIRECT("'"&amp;TOTALCustomerSheets&amp;"'!"&amp;ADDRESS(ROW(),COLUMN())))</f>
        <v>0</v>
      </c>
      <c r="K36" s="8" cm="1">
        <f t="array" aca="1" ref="K36" ca="1">SUM(INDIRECT("'"&amp;TOTALCustomerSheets&amp;"'!"&amp;ADDRESS(ROW(),COLUMN())))</f>
        <v>168194.10842119803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 cm="1">
        <f t="array" aca="1" ref="D37" ca="1">SUM(INDIRECT("'"&amp;TOTALCustomerSheets&amp;"'!"&amp;ADDRESS(ROW(),COLUMN())))</f>
        <v>9748686.7647432275</v>
      </c>
      <c r="E37" s="8">
        <f t="shared" ca="1" si="0"/>
        <v>0</v>
      </c>
      <c r="F37" s="2"/>
      <c r="G37" s="8" cm="1">
        <f t="array" aca="1" ref="G37" ca="1">SUM(INDIRECT("'"&amp;TOTALCustomerSheets&amp;"'!"&amp;ADDRESS(ROW(),COLUMN())))</f>
        <v>7121556.0908049215</v>
      </c>
      <c r="H37" s="8" cm="1">
        <f t="array" aca="1" ref="H37" ca="1">SUM(INDIRECT("'"&amp;TOTALCustomerSheets&amp;"'!"&amp;ADDRESS(ROW(),COLUMN())))</f>
        <v>2495833.3448282485</v>
      </c>
      <c r="I37" s="8" cm="1">
        <f t="array" aca="1" ref="I37" ca="1">SUM(INDIRECT("'"&amp;TOTALCustomerSheets&amp;"'!"&amp;ADDRESS(ROW(),COLUMN())))</f>
        <v>870.80153676061548</v>
      </c>
      <c r="J37" s="8" cm="1">
        <f t="array" aca="1" ref="J37" ca="1">SUM(INDIRECT("'"&amp;TOTALCustomerSheets&amp;"'!"&amp;ADDRESS(ROW(),COLUMN())))</f>
        <v>0</v>
      </c>
      <c r="K37" s="8" cm="1">
        <f t="array" aca="1" ref="K37" ca="1">SUM(INDIRECT("'"&amp;TOTALCustomerSheets&amp;"'!"&amp;ADDRESS(ROW(),COLUMN())))</f>
        <v>130426.5275732976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 cm="1">
        <f t="array" aca="1" ref="D38" ca="1">SUM(INDIRECT("'"&amp;TOTALCustomerSheets&amp;"'!"&amp;ADDRESS(ROW(),COLUMN())))</f>
        <v>-395.57480865872753</v>
      </c>
      <c r="E38" s="8">
        <f t="shared" ca="1" si="0"/>
        <v>0</v>
      </c>
      <c r="F38" s="2"/>
      <c r="G38" s="8" cm="1">
        <f t="array" aca="1" ref="G38" ca="1">SUM(INDIRECT("'"&amp;TOTALCustomerSheets&amp;"'!"&amp;ADDRESS(ROW(),COLUMN())))</f>
        <v>-288.9730951414719</v>
      </c>
      <c r="H38" s="8" cm="1">
        <f t="array" aca="1" ref="H38" ca="1">SUM(INDIRECT("'"&amp;TOTALCustomerSheets&amp;"'!"&amp;ADDRESS(ROW(),COLUMN())))</f>
        <v>-101.27403020016006</v>
      </c>
      <c r="I38" s="8" cm="1">
        <f t="array" aca="1" ref="I38" ca="1">SUM(INDIRECT("'"&amp;TOTALCustomerSheets&amp;"'!"&amp;ADDRESS(ROW(),COLUMN())))</f>
        <v>-3.5334723496255382E-2</v>
      </c>
      <c r="J38" s="8" cm="1">
        <f t="array" aca="1" ref="J38" ca="1">SUM(INDIRECT("'"&amp;TOTALCustomerSheets&amp;"'!"&amp;ADDRESS(ROW(),COLUMN())))</f>
        <v>0</v>
      </c>
      <c r="K38" s="8" cm="1">
        <f t="array" aca="1" ref="K38" ca="1">SUM(INDIRECT("'"&amp;TOTALCustomerSheets&amp;"'!"&amp;ADDRESS(ROW(),COLUMN())))</f>
        <v>-5.2923485935993533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 cm="1">
        <f t="array" aca="1" ref="D39" ca="1">SUM(INDIRECT("'"&amp;TOTALCustomerSheets&amp;"'!"&amp;ADDRESS(ROW(),COLUMN())))</f>
        <v>6222321.7834075158</v>
      </c>
      <c r="E39" s="8">
        <f t="shared" ca="1" si="0"/>
        <v>0</v>
      </c>
      <c r="F39" s="2"/>
      <c r="G39" s="8" cm="1">
        <f t="array" aca="1" ref="G39" ca="1">SUM(INDIRECT("'"&amp;TOTALCustomerSheets&amp;"'!"&amp;ADDRESS(ROW(),COLUMN())))</f>
        <v>0</v>
      </c>
      <c r="H39" s="8" cm="1">
        <f t="array" aca="1" ref="H39" ca="1">SUM(INDIRECT("'"&amp;TOTALCustomerSheets&amp;"'!"&amp;ADDRESS(ROW(),COLUMN())))</f>
        <v>1874033.7952562007</v>
      </c>
      <c r="I39" s="8" cm="1">
        <f t="array" aca="1" ref="I39" ca="1">SUM(INDIRECT("'"&amp;TOTALCustomerSheets&amp;"'!"&amp;ADDRESS(ROW(),COLUMN())))</f>
        <v>14071.735996011252</v>
      </c>
      <c r="J39" s="8" cm="1">
        <f t="array" aca="1" ref="J39" ca="1">SUM(INDIRECT("'"&amp;TOTALCustomerSheets&amp;"'!"&amp;ADDRESS(ROW(),COLUMN())))</f>
        <v>0</v>
      </c>
      <c r="K39" s="8" cm="1">
        <f t="array" aca="1" ref="K39" ca="1">SUM(INDIRECT("'"&amp;TOTALCustomerSheets&amp;"'!"&amp;ADDRESS(ROW(),COLUMN())))</f>
        <v>4334216.252155304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 cm="1">
        <f t="array" aca="1" ref="D40" ca="1">SUM(INDIRECT("'"&amp;TOTALCustomerSheets&amp;"'!"&amp;ADDRESS(ROW(),COLUMN())))</f>
        <v>919616.58000000007</v>
      </c>
      <c r="E40" s="8">
        <f t="shared" ca="1" si="0"/>
        <v>0</v>
      </c>
      <c r="F40" s="2"/>
      <c r="G40" s="8" cm="1">
        <f t="array" aca="1" ref="G40" ca="1">SUM(INDIRECT("'"&amp;TOTALCustomerSheets&amp;"'!"&amp;ADDRESS(ROW(),COLUMN())))</f>
        <v>0</v>
      </c>
      <c r="H40" s="8" cm="1">
        <f t="array" aca="1" ref="H40" ca="1">SUM(INDIRECT("'"&amp;TOTALCustomerSheets&amp;"'!"&amp;ADDRESS(ROW(),COLUMN())))</f>
        <v>0</v>
      </c>
      <c r="I40" s="8" cm="1">
        <f t="array" aca="1" ref="I40" ca="1">SUM(INDIRECT("'"&amp;TOTALCustomerSheets&amp;"'!"&amp;ADDRESS(ROW(),COLUMN())))</f>
        <v>0</v>
      </c>
      <c r="J40" s="8" cm="1">
        <f t="array" aca="1" ref="J40" ca="1">SUM(INDIRECT("'"&amp;TOTALCustomerSheets&amp;"'!"&amp;ADDRESS(ROW(),COLUMN())))</f>
        <v>919616.58000000007</v>
      </c>
      <c r="K40" s="8" cm="1">
        <f t="array" aca="1" ref="K40" ca="1">SUM(INDIRECT("'"&amp;TOTALCustomerSheets&amp;"'!"&amp;ADDRESS(ROW(),COLUMN())))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 cm="1">
        <f t="array" aca="1" ref="D41" ca="1">SUM(INDIRECT("'"&amp;TOTALCustomerSheets&amp;"'!"&amp;ADDRESS(ROW(),COLUMN())))</f>
        <v>1786099.4841866209</v>
      </c>
      <c r="E41" s="8">
        <f t="shared" ca="1" si="0"/>
        <v>0</v>
      </c>
      <c r="F41" s="2"/>
      <c r="G41" s="8" cm="1">
        <f t="array" aca="1" ref="G41" ca="1">SUM(INDIRECT("'"&amp;TOTALCustomerSheets&amp;"'!"&amp;ADDRESS(ROW(),COLUMN())))</f>
        <v>1540454.7266893103</v>
      </c>
      <c r="H41" s="8" cm="1">
        <f t="array" aca="1" ref="H41" ca="1">SUM(INDIRECT("'"&amp;TOTALCustomerSheets&amp;"'!"&amp;ADDRESS(ROW(),COLUMN())))</f>
        <v>219496.90092666881</v>
      </c>
      <c r="I41" s="8" cm="1">
        <f t="array" aca="1" ref="I41" ca="1">SUM(INDIRECT("'"&amp;TOTALCustomerSheets&amp;"'!"&amp;ADDRESS(ROW(),COLUMN())))</f>
        <v>98.166446221628249</v>
      </c>
      <c r="J41" s="8" cm="1">
        <f t="array" aca="1" ref="J41" ca="1">SUM(INDIRECT("'"&amp;TOTALCustomerSheets&amp;"'!"&amp;ADDRESS(ROW(),COLUMN())))</f>
        <v>3948.6967314396579</v>
      </c>
      <c r="K41" s="8" cm="1">
        <f t="array" aca="1" ref="K41" ca="1">SUM(INDIRECT("'"&amp;TOTALCustomerSheets&amp;"'!"&amp;ADDRESS(ROW(),COLUMN())))</f>
        <v>22100.993392980436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 cm="1">
        <f t="array" aca="1" ref="D42" ca="1">SUM(INDIRECT("'"&amp;TOTALCustomerSheets&amp;"'!"&amp;ADDRESS(ROW(),COLUMN())))</f>
        <v>447872550.57672423</v>
      </c>
      <c r="E42" s="8">
        <f t="shared" ca="1" si="0"/>
        <v>0</v>
      </c>
      <c r="G42" s="77" cm="1">
        <f t="array" aca="1" ref="G42" ca="1">SUM(INDIRECT("'"&amp;TOTALCustomerSheets&amp;"'!"&amp;ADDRESS(ROW(),COLUMN())))</f>
        <v>386276012.95372462</v>
      </c>
      <c r="H42" s="77" cm="1">
        <f t="array" aca="1" ref="H42" ca="1">SUM(INDIRECT("'"&amp;TOTALCustomerSheets&amp;"'!"&amp;ADDRESS(ROW(),COLUMN())))</f>
        <v>55039843.934830971</v>
      </c>
      <c r="I42" s="77" cm="1">
        <f t="array" aca="1" ref="I42" ca="1">SUM(INDIRECT("'"&amp;TOTALCustomerSheets&amp;"'!"&amp;ADDRESS(ROW(),COLUMN())))</f>
        <v>24615.681847282638</v>
      </c>
      <c r="J42" s="77" cm="1">
        <f t="array" aca="1" ref="J42" ca="1">SUM(INDIRECT("'"&amp;TOTALCustomerSheets&amp;"'!"&amp;ADDRESS(ROW(),COLUMN())))</f>
        <v>990153.62370435055</v>
      </c>
      <c r="K42" s="77" cm="1">
        <f t="array" aca="1" ref="K42" ca="1">SUM(INDIRECT("'"&amp;TOTALCustomerSheets&amp;"'!"&amp;ADDRESS(ROW(),COLUMN())))</f>
        <v>5541924.3826169986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D43" s="8"/>
      <c r="E43" s="8">
        <f t="shared" ref="E43:E74" si="1">IFERROR(IF(D43="",0,IF(D43=0,0,IF(ABS(D43-SUM($G43:$K43))&lt;Check_Limit,0,1))),1)</f>
        <v>0</v>
      </c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D44" s="8"/>
      <c r="E44" s="8">
        <f t="shared" si="1"/>
        <v>0</v>
      </c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 cm="1">
        <f t="array" aca="1" ref="D45" ca="1">SUM(INDIRECT("'"&amp;TOTALCustomerSheets&amp;"'!"&amp;ADDRESS(ROW(),COLUMN())))</f>
        <v>821747.71337232704</v>
      </c>
      <c r="E45" s="8">
        <f t="shared" ca="1" si="1"/>
        <v>0</v>
      </c>
      <c r="F45" s="2"/>
      <c r="G45" s="8" cm="1">
        <f t="array" aca="1" ref="G45" ca="1">SUM(INDIRECT("'"&amp;TOTALCustomerSheets&amp;"'!"&amp;ADDRESS(ROW(),COLUMN())))</f>
        <v>708731.60225282819</v>
      </c>
      <c r="H45" s="8" cm="1">
        <f t="array" aca="1" ref="H45" ca="1">SUM(INDIRECT("'"&amp;TOTALCustomerSheets&amp;"'!"&amp;ADDRESS(ROW(),COLUMN())))</f>
        <v>100986.01899039361</v>
      </c>
      <c r="I45" s="8" cm="1">
        <f t="array" aca="1" ref="I45" ca="1">SUM(INDIRECT("'"&amp;TOTALCustomerSheets&amp;"'!"&amp;ADDRESS(ROW(),COLUMN())))</f>
        <v>45.164367061696062</v>
      </c>
      <c r="J45" s="8" cm="1">
        <f t="array" aca="1" ref="J45" ca="1">SUM(INDIRECT("'"&amp;TOTALCustomerSheets&amp;"'!"&amp;ADDRESS(ROW(),COLUMN())))</f>
        <v>1816.7143199971297</v>
      </c>
      <c r="K45" s="8" cm="1">
        <f t="array" aca="1" ref="K45" ca="1">SUM(INDIRECT("'"&amp;TOTALCustomerSheets&amp;"'!"&amp;ADDRESS(ROW(),COLUMN())))</f>
        <v>10168.213442046423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 cm="1">
        <f t="array" aca="1" ref="D46" ca="1">SUM(INDIRECT("'"&amp;TOTALCustomerSheets&amp;"'!"&amp;ADDRESS(ROW(),COLUMN())))</f>
        <v>303287.0826743911</v>
      </c>
      <c r="E46" s="8">
        <f t="shared" ca="1" si="1"/>
        <v>0</v>
      </c>
      <c r="F46" s="2"/>
      <c r="G46" s="8" cm="1">
        <f t="array" aca="1" ref="G46" ca="1">SUM(INDIRECT("'"&amp;TOTALCustomerSheets&amp;"'!"&amp;ADDRESS(ROW(),COLUMN())))</f>
        <v>261575.58645863313</v>
      </c>
      <c r="H46" s="8" cm="1">
        <f t="array" aca="1" ref="H46" ca="1">SUM(INDIRECT("'"&amp;TOTALCustomerSheets&amp;"'!"&amp;ADDRESS(ROW(),COLUMN())))</f>
        <v>37271.481979311524</v>
      </c>
      <c r="I46" s="8" cm="1">
        <f t="array" aca="1" ref="I46" ca="1">SUM(INDIRECT("'"&amp;TOTALCustomerSheets&amp;"'!"&amp;ADDRESS(ROW(),COLUMN())))</f>
        <v>16.669068747101967</v>
      </c>
      <c r="J46" s="8" cm="1">
        <f t="array" aca="1" ref="J46" ca="1">SUM(INDIRECT("'"&amp;TOTALCustomerSheets&amp;"'!"&amp;ADDRESS(ROW(),COLUMN())))</f>
        <v>670.50504333447725</v>
      </c>
      <c r="K46" s="8" cm="1">
        <f t="array" aca="1" ref="K46" ca="1">SUM(INDIRECT("'"&amp;TOTALCustomerSheets&amp;"'!"&amp;ADDRESS(ROW(),COLUMN())))</f>
        <v>3752.840124364915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 cm="1">
        <f t="array" aca="1" ref="D47" ca="1">SUM(INDIRECT("'"&amp;TOTALCustomerSheets&amp;"'!"&amp;ADDRESS(ROW(),COLUMN())))</f>
        <v>25089.959036678651</v>
      </c>
      <c r="E47" s="8">
        <f t="shared" ca="1" si="1"/>
        <v>0</v>
      </c>
      <c r="F47" s="2"/>
      <c r="G47" s="8" cm="1">
        <f t="array" aca="1" ref="G47" ca="1">SUM(INDIRECT("'"&amp;TOTALCustomerSheets&amp;"'!"&amp;ADDRESS(ROW(),COLUMN())))</f>
        <v>21639.301916093304</v>
      </c>
      <c r="H47" s="8" cm="1">
        <f t="array" aca="1" ref="H47" ca="1">SUM(INDIRECT("'"&amp;TOTALCustomerSheets&amp;"'!"&amp;ADDRESS(ROW(),COLUMN())))</f>
        <v>3083.3491088745063</v>
      </c>
      <c r="I47" s="8" cm="1">
        <f t="array" aca="1" ref="I47" ca="1">SUM(INDIRECT("'"&amp;TOTALCustomerSheets&amp;"'!"&amp;ADDRESS(ROW(),COLUMN())))</f>
        <v>1.3789781231579061</v>
      </c>
      <c r="J47" s="8" cm="1">
        <f t="array" aca="1" ref="J47" ca="1">SUM(INDIRECT("'"&amp;TOTALCustomerSheets&amp;"'!"&amp;ADDRESS(ROW(),COLUMN())))</f>
        <v>55.46871275493649</v>
      </c>
      <c r="K47" s="8" cm="1">
        <f t="array" aca="1" ref="K47" ca="1">SUM(INDIRECT("'"&amp;TOTALCustomerSheets&amp;"'!"&amp;ADDRESS(ROW(),COLUMN())))</f>
        <v>310.46032083274832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 cm="1">
        <f t="array" aca="1" ref="D48" ca="1">SUM(INDIRECT("'"&amp;TOTALCustomerSheets&amp;"'!"&amp;ADDRESS(ROW(),COLUMN())))</f>
        <v>12544.979518339325</v>
      </c>
      <c r="E48" s="8">
        <f t="shared" ca="1" si="1"/>
        <v>0</v>
      </c>
      <c r="F48" s="2"/>
      <c r="G48" s="8" cm="1">
        <f t="array" aca="1" ref="G48" ca="1">SUM(INDIRECT("'"&amp;TOTALCustomerSheets&amp;"'!"&amp;ADDRESS(ROW(),COLUMN())))</f>
        <v>10819.650958046652</v>
      </c>
      <c r="H48" s="8" cm="1">
        <f t="array" aca="1" ref="H48" ca="1">SUM(INDIRECT("'"&amp;TOTALCustomerSheets&amp;"'!"&amp;ADDRESS(ROW(),COLUMN())))</f>
        <v>1541.6745544372532</v>
      </c>
      <c r="I48" s="8" cm="1">
        <f t="array" aca="1" ref="I48" ca="1">SUM(INDIRECT("'"&amp;TOTALCustomerSheets&amp;"'!"&amp;ADDRESS(ROW(),COLUMN())))</f>
        <v>0.68948906157895307</v>
      </c>
      <c r="J48" s="8" cm="1">
        <f t="array" aca="1" ref="J48" ca="1">SUM(INDIRECT("'"&amp;TOTALCustomerSheets&amp;"'!"&amp;ADDRESS(ROW(),COLUMN())))</f>
        <v>27.734356377468245</v>
      </c>
      <c r="K48" s="8" cm="1">
        <f t="array" aca="1" ref="K48" ca="1">SUM(INDIRECT("'"&amp;TOTALCustomerSheets&amp;"'!"&amp;ADDRESS(ROW(),COLUMN())))</f>
        <v>155.23016041637416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 cm="1">
        <f t="array" aca="1" ref="D49" ca="1">SUM(INDIRECT("'"&amp;TOTALCustomerSheets&amp;"'!"&amp;ADDRESS(ROW(),COLUMN())))</f>
        <v>3728335.6224359749</v>
      </c>
      <c r="E49" s="8">
        <f t="shared" ca="1" si="1"/>
        <v>0</v>
      </c>
      <c r="F49" s="2"/>
      <c r="G49" s="8" cm="1">
        <f t="array" aca="1" ref="G49" ca="1">SUM(INDIRECT("'"&amp;TOTALCustomerSheets&amp;"'!"&amp;ADDRESS(ROW(),COLUMN())))</f>
        <v>3215572.415262809</v>
      </c>
      <c r="H49" s="8" cm="1">
        <f t="array" aca="1" ref="H49" ca="1">SUM(INDIRECT("'"&amp;TOTALCustomerSheets&amp;"'!"&amp;ADDRESS(ROW(),COLUMN())))</f>
        <v>458181.70935303468</v>
      </c>
      <c r="I49" s="8" cm="1">
        <f t="array" aca="1" ref="I49" ca="1">SUM(INDIRECT("'"&amp;TOTALCustomerSheets&amp;"'!"&amp;ADDRESS(ROW(),COLUMN())))</f>
        <v>204.91437437636077</v>
      </c>
      <c r="J49" s="8" cm="1">
        <f t="array" aca="1" ref="J49" ca="1">SUM(INDIRECT("'"&amp;TOTALCustomerSheets&amp;"'!"&amp;ADDRESS(ROW(),COLUMN())))</f>
        <v>8242.5793279523405</v>
      </c>
      <c r="K49" s="8" cm="1">
        <f t="array" aca="1" ref="K49" ca="1">SUM(INDIRECT("'"&amp;TOTALCustomerSheets&amp;"'!"&amp;ADDRESS(ROW(),COLUMN())))</f>
        <v>46134.004117802833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 cm="1">
        <f t="array" aca="1" ref="D50" ca="1">SUM(INDIRECT("'"&amp;TOTALCustomerSheets&amp;"'!"&amp;ADDRESS(ROW(),COLUMN())))</f>
        <v>30472.466023866669</v>
      </c>
      <c r="E50" s="8">
        <f t="shared" ca="1" si="1"/>
        <v>0</v>
      </c>
      <c r="F50" s="2"/>
      <c r="G50" s="8" cm="1">
        <f t="array" aca="1" ref="G50" ca="1">SUM(INDIRECT("'"&amp;TOTALCustomerSheets&amp;"'!"&amp;ADDRESS(ROW(),COLUMN())))</f>
        <v>26281.545197199186</v>
      </c>
      <c r="H50" s="8" cm="1">
        <f t="array" aca="1" ref="H50" ca="1">SUM(INDIRECT("'"&amp;TOTALCustomerSheets&amp;"'!"&amp;ADDRESS(ROW(),COLUMN())))</f>
        <v>3744.8148409705736</v>
      </c>
      <c r="I50" s="8" cm="1">
        <f t="array" aca="1" ref="I50" ca="1">SUM(INDIRECT("'"&amp;TOTALCustomerSheets&amp;"'!"&amp;ADDRESS(ROW(),COLUMN())))</f>
        <v>1.6748079956669133</v>
      </c>
      <c r="J50" s="8" cm="1">
        <f t="array" aca="1" ref="J50" ca="1">SUM(INDIRECT("'"&amp;TOTALCustomerSheets&amp;"'!"&amp;ADDRESS(ROW(),COLUMN())))</f>
        <v>67.368323014853985</v>
      </c>
      <c r="K50" s="8" cm="1">
        <f t="array" aca="1" ref="K50" ca="1">SUM(INDIRECT("'"&amp;TOTALCustomerSheets&amp;"'!"&amp;ADDRESS(ROW(),COLUMN())))</f>
        <v>377.06285468639118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 cm="1">
        <f t="array" aca="1" ref="D51" ca="1">SUM(INDIRECT("'"&amp;TOTALCustomerSheets&amp;"'!"&amp;ADDRESS(ROW(),COLUMN())))</f>
        <v>95154.291710856167</v>
      </c>
      <c r="E51" s="8">
        <f t="shared" ca="1" si="1"/>
        <v>0</v>
      </c>
      <c r="F51" s="2"/>
      <c r="G51" s="8" cm="1">
        <f t="array" aca="1" ref="G51" ca="1">SUM(INDIRECT("'"&amp;TOTALCustomerSheets&amp;"'!"&amp;ADDRESS(ROW(),COLUMN())))</f>
        <v>82067.589027670503</v>
      </c>
      <c r="H51" s="8" cm="1">
        <f t="array" aca="1" ref="H51" ca="1">SUM(INDIRECT("'"&amp;TOTALCustomerSheets&amp;"'!"&amp;ADDRESS(ROW(),COLUMN())))</f>
        <v>11693.677941974513</v>
      </c>
      <c r="I51" s="8" cm="1">
        <f t="array" aca="1" ref="I51" ca="1">SUM(INDIRECT("'"&amp;TOTALCustomerSheets&amp;"'!"&amp;ADDRESS(ROW(),COLUMN())))</f>
        <v>5.2298087215700129</v>
      </c>
      <c r="J51" s="8" cm="1">
        <f t="array" aca="1" ref="J51" ca="1">SUM(INDIRECT("'"&amp;TOTALCustomerSheets&amp;"'!"&amp;ADDRESS(ROW(),COLUMN())))</f>
        <v>210.36646837856361</v>
      </c>
      <c r="K51" s="8" cm="1">
        <f t="array" aca="1" ref="K51" ca="1">SUM(INDIRECT("'"&amp;TOTALCustomerSheets&amp;"'!"&amp;ADDRESS(ROW(),COLUMN())))</f>
        <v>1177.4284641110351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 cm="1">
        <f t="array" aca="1" ref="D52" ca="1">SUM(INDIRECT("'"&amp;TOTALCustomerSheets&amp;"'!"&amp;ADDRESS(ROW(),COLUMN())))</f>
        <v>65333.659678107535</v>
      </c>
      <c r="E52" s="8">
        <f t="shared" ca="1" si="1"/>
        <v>0</v>
      </c>
      <c r="F52" s="2"/>
      <c r="G52" s="8" cm="1">
        <f t="array" aca="1" ref="G52" ca="1">SUM(INDIRECT("'"&amp;TOTALCustomerSheets&amp;"'!"&amp;ADDRESS(ROW(),COLUMN())))</f>
        <v>56348.230182085317</v>
      </c>
      <c r="H52" s="8" cm="1">
        <f t="array" aca="1" ref="H52" ca="1">SUM(INDIRECT("'"&amp;TOTALCustomerSheets&amp;"'!"&amp;ADDRESS(ROW(),COLUMN())))</f>
        <v>8028.9681244003395</v>
      </c>
      <c r="I52" s="8" cm="1">
        <f t="array" aca="1" ref="I52" ca="1">SUM(INDIRECT("'"&amp;TOTALCustomerSheets&amp;"'!"&amp;ADDRESS(ROW(),COLUMN())))</f>
        <v>3.5908264047082512</v>
      </c>
      <c r="J52" s="8" cm="1">
        <f t="array" aca="1" ref="J52" ca="1">SUM(INDIRECT("'"&amp;TOTALCustomerSheets&amp;"'!"&amp;ADDRESS(ROW(),COLUMN())))</f>
        <v>144.43921556890098</v>
      </c>
      <c r="K52" s="8" cm="1">
        <f t="array" aca="1" ref="K52" ca="1">SUM(INDIRECT("'"&amp;TOTALCustomerSheets&amp;"'!"&amp;ADDRESS(ROW(),COLUMN())))</f>
        <v>808.43132964827419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 cm="1">
        <f t="array" aca="1" ref="D53" ca="1">SUM(INDIRECT("'"&amp;TOTALCustomerSheets&amp;"'!"&amp;ADDRESS(ROW(),COLUMN())))</f>
        <v>5081965.7744505424</v>
      </c>
      <c r="E53" s="8">
        <f t="shared" ca="1" si="1"/>
        <v>0</v>
      </c>
      <c r="G53" s="77" cm="1">
        <f t="array" aca="1" ref="G53" ca="1">SUM(INDIRECT("'"&amp;TOTALCustomerSheets&amp;"'!"&amp;ADDRESS(ROW(),COLUMN())))</f>
        <v>4383035.921255365</v>
      </c>
      <c r="H53" s="77" cm="1">
        <f t="array" aca="1" ref="H53" ca="1">SUM(INDIRECT("'"&amp;TOTALCustomerSheets&amp;"'!"&amp;ADDRESS(ROW(),COLUMN())))</f>
        <v>624531.69489339704</v>
      </c>
      <c r="I53" s="77" cm="1">
        <f t="array" aca="1" ref="I53" ca="1">SUM(INDIRECT("'"&amp;TOTALCustomerSheets&amp;"'!"&amp;ADDRESS(ROW(),COLUMN())))</f>
        <v>279.31172049184084</v>
      </c>
      <c r="J53" s="77" cm="1">
        <f t="array" aca="1" ref="J53" ca="1">SUM(INDIRECT("'"&amp;TOTALCustomerSheets&amp;"'!"&amp;ADDRESS(ROW(),COLUMN())))</f>
        <v>11235.175767378672</v>
      </c>
      <c r="K53" s="77" cm="1">
        <f t="array" aca="1" ref="K53" ca="1">SUM(INDIRECT("'"&amp;TOTALCustomerSheets&amp;"'!"&amp;ADDRESS(ROW(),COLUMN())))</f>
        <v>62883.67081390899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D54" s="8"/>
      <c r="E54" s="8">
        <f t="shared" si="1"/>
        <v>0</v>
      </c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 cm="1">
        <f t="array" aca="1" ref="D55" ca="1">SUM(INDIRECT("'"&amp;TOTALCustomerSheets&amp;"'!"&amp;ADDRESS(ROW(),COLUMN())))</f>
        <v>467439135.72740042</v>
      </c>
      <c r="E55" s="8">
        <f t="shared" ca="1" si="1"/>
        <v>0</v>
      </c>
      <c r="F55" s="2"/>
      <c r="G55" s="8" cm="1">
        <f t="array" aca="1" ref="G55" ca="1">SUM(INDIRECT("'"&amp;TOTALCustomerSheets&amp;"'!"&amp;ADDRESS(ROW(),COLUMN())))</f>
        <v>403151578.31130296</v>
      </c>
      <c r="H55" s="8" cm="1">
        <f t="array" aca="1" ref="H55" ca="1">SUM(INDIRECT("'"&amp;TOTALCustomerSheets&amp;"'!"&amp;ADDRESS(ROW(),COLUMN())))</f>
        <v>57444415.931136683</v>
      </c>
      <c r="I55" s="8" cm="1">
        <f t="array" aca="1" ref="I55" ca="1">SUM(INDIRECT("'"&amp;TOTALCustomerSheets&amp;"'!"&amp;ADDRESS(ROW(),COLUMN())))</f>
        <v>25691.087862423767</v>
      </c>
      <c r="J55" s="8" cm="1">
        <f t="array" aca="1" ref="J55" ca="1">SUM(INDIRECT("'"&amp;TOTALCustomerSheets&amp;"'!"&amp;ADDRESS(ROW(),COLUMN())))</f>
        <v>1033411.2986065389</v>
      </c>
      <c r="K55" s="8" cm="1">
        <f t="array" aca="1" ref="K55" ca="1">SUM(INDIRECT("'"&amp;TOTALCustomerSheets&amp;"'!"&amp;ADDRESS(ROW(),COLUMN())))</f>
        <v>5784039.0984919751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D56" s="77"/>
      <c r="E56" s="8">
        <f t="shared" si="1"/>
        <v>0</v>
      </c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D57" s="8"/>
      <c r="E57" s="8">
        <f t="shared" si="1"/>
        <v>0</v>
      </c>
      <c r="G57" s="8"/>
      <c r="H57" s="8"/>
      <c r="I57" s="8"/>
      <c r="J57" s="8"/>
      <c r="K57" s="8"/>
    </row>
    <row r="58" spans="1:1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D58" s="8"/>
      <c r="E58" s="8">
        <f t="shared" si="1"/>
        <v>0</v>
      </c>
      <c r="G58" s="8"/>
      <c r="H58" s="8"/>
      <c r="I58" s="8"/>
      <c r="J58" s="8"/>
      <c r="K58" s="8"/>
    </row>
    <row r="59" spans="1:1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 cm="1">
        <f t="array" aca="1" ref="D59" ca="1">SUM(INDIRECT("'"&amp;TOTALCustomerSheets&amp;"'!"&amp;ADDRESS(ROW(),COLUMN())))</f>
        <v>0</v>
      </c>
      <c r="E59" s="8">
        <f t="shared" ca="1" si="1"/>
        <v>0</v>
      </c>
      <c r="F59" s="2"/>
      <c r="G59" s="8" cm="1">
        <f t="array" aca="1" ref="G59" ca="1">SUM(INDIRECT("'"&amp;TOTALCustomerSheets&amp;"'!"&amp;ADDRESS(ROW(),COLUMN())))</f>
        <v>0</v>
      </c>
      <c r="H59" s="8" cm="1">
        <f t="array" aca="1" ref="H59" ca="1">SUM(INDIRECT("'"&amp;TOTALCustomerSheets&amp;"'!"&amp;ADDRESS(ROW(),COLUMN())))</f>
        <v>0</v>
      </c>
      <c r="I59" s="8" cm="1">
        <f t="array" aca="1" ref="I59" ca="1">SUM(INDIRECT("'"&amp;TOTALCustomerSheets&amp;"'!"&amp;ADDRESS(ROW(),COLUMN())))</f>
        <v>0</v>
      </c>
      <c r="J59" s="8" cm="1">
        <f t="array" aca="1" ref="J59" ca="1">SUM(INDIRECT("'"&amp;TOTALCustomerSheets&amp;"'!"&amp;ADDRESS(ROW(),COLUMN())))</f>
        <v>0</v>
      </c>
      <c r="K59" s="8" cm="1">
        <f t="array" aca="1" ref="K59" ca="1">SUM(INDIRECT("'"&amp;TOTALCustomerSheets&amp;"'!"&amp;ADDRESS(ROW(),COLUMN())))</f>
        <v>0</v>
      </c>
    </row>
    <row r="60" spans="1:1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 cm="1">
        <f t="array" aca="1" ref="D60" ca="1">SUM(INDIRECT("'"&amp;TOTALCustomerSheets&amp;"'!"&amp;ADDRESS(ROW(),COLUMN())))</f>
        <v>-30649.782654321789</v>
      </c>
      <c r="E60" s="8">
        <f t="shared" ca="1" si="1"/>
        <v>0</v>
      </c>
      <c r="F60" s="2"/>
      <c r="G60" s="8" cm="1">
        <f t="array" aca="1" ref="G60" ca="1">SUM(INDIRECT("'"&amp;TOTALCustomerSheets&amp;"'!"&amp;ADDRESS(ROW(),COLUMN())))</f>
        <v>-26434.475223731053</v>
      </c>
      <c r="H60" s="8" cm="1">
        <f t="array" aca="1" ref="H60" ca="1">SUM(INDIRECT("'"&amp;TOTALCustomerSheets&amp;"'!"&amp;ADDRESS(ROW(),COLUMN())))</f>
        <v>-3766.6055929484137</v>
      </c>
      <c r="I60" s="8" cm="1">
        <f t="array" aca="1" ref="I60" ca="1">SUM(INDIRECT("'"&amp;TOTALCustomerSheets&amp;"'!"&amp;ADDRESS(ROW(),COLUMN())))</f>
        <v>-1.6845535577825081</v>
      </c>
      <c r="J60" s="8" cm="1">
        <f t="array" aca="1" ref="J60" ca="1">SUM(INDIRECT("'"&amp;TOTALCustomerSheets&amp;"'!"&amp;ADDRESS(ROW(),COLUMN())))</f>
        <v>-67.760333429339312</v>
      </c>
      <c r="K60" s="8" cm="1">
        <f t="array" aca="1" ref="K60" ca="1">SUM(INDIRECT("'"&amp;TOTALCustomerSheets&amp;"'!"&amp;ADDRESS(ROW(),COLUMN())))</f>
        <v>-379.25695065520489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 cm="1">
        <f t="array" aca="1" ref="D61" ca="1">SUM(INDIRECT("'"&amp;TOTALCustomerSheets&amp;"'!"&amp;ADDRESS(ROW(),COLUMN())))</f>
        <v>-3778015.5668113115</v>
      </c>
      <c r="E61" s="8">
        <f t="shared" ca="1" si="1"/>
        <v>0</v>
      </c>
      <c r="F61" s="2"/>
      <c r="G61" s="8" cm="1">
        <f t="array" aca="1" ref="G61" ca="1">SUM(INDIRECT("'"&amp;TOTALCustomerSheets&amp;"'!"&amp;ADDRESS(ROW(),COLUMN())))</f>
        <v>-3258419.8074781988</v>
      </c>
      <c r="H61" s="8" cm="1">
        <f t="array" aca="1" ref="H61" ca="1">SUM(INDIRECT("'"&amp;TOTALCustomerSheets&amp;"'!"&amp;ADDRESS(ROW(),COLUMN())))</f>
        <v>-464286.96492538118</v>
      </c>
      <c r="I61" s="8" cm="1">
        <f t="array" aca="1" ref="I61" ca="1">SUM(INDIRECT("'"&amp;TOTALCustomerSheets&amp;"'!"&amp;ADDRESS(ROW(),COLUMN())))</f>
        <v>-207.64485139121521</v>
      </c>
      <c r="J61" s="8" cm="1">
        <f t="array" aca="1" ref="J61" ca="1">SUM(INDIRECT("'"&amp;TOTALCustomerSheets&amp;"'!"&amp;ADDRESS(ROW(),COLUMN())))</f>
        <v>-8352.4114149720226</v>
      </c>
      <c r="K61" s="8" cm="1">
        <f t="array" aca="1" ref="K61" ca="1">SUM(INDIRECT("'"&amp;TOTALCustomerSheets&amp;"'!"&amp;ADDRESS(ROW(),COLUMN())))</f>
        <v>-46748.738141368689</v>
      </c>
    </row>
    <row r="62" spans="1:1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 cm="1">
        <f t="array" aca="1" ref="D62" ca="1">SUM(INDIRECT("'"&amp;TOTALCustomerSheets&amp;"'!"&amp;ADDRESS(ROW(),COLUMN())))</f>
        <v>-1582121.2669812678</v>
      </c>
      <c r="E62" s="8">
        <f t="shared" ca="1" si="1"/>
        <v>0</v>
      </c>
      <c r="F62" s="2"/>
      <c r="G62" s="8" cm="1">
        <f t="array" aca="1" ref="G62" ca="1">SUM(INDIRECT("'"&amp;TOTALCustomerSheets&amp;"'!"&amp;ADDRESS(ROW(),COLUMN())))</f>
        <v>-1364529.9186830316</v>
      </c>
      <c r="H62" s="8" cm="1">
        <f t="array" aca="1" ref="H62" ca="1">SUM(INDIRECT("'"&amp;TOTALCustomerSheets&amp;"'!"&amp;ADDRESS(ROW(),COLUMN())))</f>
        <v>-194429.65975140411</v>
      </c>
      <c r="I62" s="8" cm="1">
        <f t="array" aca="1" ref="I62" ca="1">SUM(INDIRECT("'"&amp;TOTALCustomerSheets&amp;"'!"&amp;ADDRESS(ROW(),COLUMN())))</f>
        <v>-86.955527195585532</v>
      </c>
      <c r="J62" s="8" cm="1">
        <f t="array" aca="1" ref="J62" ca="1">SUM(INDIRECT("'"&amp;TOTALCustomerSheets&amp;"'!"&amp;ADDRESS(ROW(),COLUMN())))</f>
        <v>-3497.7430602165446</v>
      </c>
      <c r="K62" s="8" cm="1">
        <f t="array" aca="1" ref="K62" ca="1">SUM(INDIRECT("'"&amp;TOTALCustomerSheets&amp;"'!"&amp;ADDRESS(ROW(),COLUMN())))</f>
        <v>-19576.989959420061</v>
      </c>
    </row>
    <row r="63" spans="1:1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 cm="1">
        <f t="array" aca="1" ref="D63" ca="1">SUM(INDIRECT("'"&amp;TOTALCustomerSheets&amp;"'!"&amp;ADDRESS(ROW(),COLUMN())))</f>
        <v>-5390786.6164469011</v>
      </c>
      <c r="E63" s="8">
        <f t="shared" ca="1" si="1"/>
        <v>0</v>
      </c>
      <c r="G63" s="77" cm="1">
        <f t="array" aca="1" ref="G63" ca="1">SUM(INDIRECT("'"&amp;TOTALCustomerSheets&amp;"'!"&amp;ADDRESS(ROW(),COLUMN())))</f>
        <v>-4649384.2013849616</v>
      </c>
      <c r="H63" s="77" cm="1">
        <f t="array" aca="1" ref="H63" ca="1">SUM(INDIRECT("'"&amp;TOTALCustomerSheets&amp;"'!"&amp;ADDRESS(ROW(),COLUMN())))</f>
        <v>-662483.2302697337</v>
      </c>
      <c r="I63" s="77" cm="1">
        <f t="array" aca="1" ref="I63" ca="1">SUM(INDIRECT("'"&amp;TOTALCustomerSheets&amp;"'!"&amp;ADDRESS(ROW(),COLUMN())))</f>
        <v>-296.28493214458325</v>
      </c>
      <c r="J63" s="77" cm="1">
        <f t="array" aca="1" ref="J63" ca="1">SUM(INDIRECT("'"&amp;TOTALCustomerSheets&amp;"'!"&amp;ADDRESS(ROW(),COLUMN())))</f>
        <v>-11917.914808617907</v>
      </c>
      <c r="K63" s="77" cm="1">
        <f t="array" aca="1" ref="K63" ca="1">SUM(INDIRECT("'"&amp;TOTALCustomerSheets&amp;"'!"&amp;ADDRESS(ROW(),COLUMN())))</f>
        <v>-66704.98505144396</v>
      </c>
    </row>
    <row r="64" spans="1:1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D64" s="8"/>
      <c r="E64" s="8">
        <f t="shared" si="1"/>
        <v>0</v>
      </c>
      <c r="G64" s="8"/>
      <c r="H64" s="8"/>
      <c r="I64" s="8"/>
      <c r="J64" s="8"/>
      <c r="K64" s="8"/>
    </row>
    <row r="65" spans="1:1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>
        <f t="shared" si="1"/>
        <v>0</v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 cm="1">
        <f t="array" aca="1" ref="D66" ca="1">SUM(INDIRECT("'"&amp;TOTALCustomerSheets&amp;"'!"&amp;ADDRESS(ROW(),COLUMN())))</f>
        <v>0</v>
      </c>
      <c r="E66" s="8">
        <f t="shared" ca="1" si="1"/>
        <v>0</v>
      </c>
      <c r="F66" s="2"/>
      <c r="G66" s="8" cm="1">
        <f t="array" aca="1" ref="G66" ca="1">SUM(INDIRECT("'"&amp;TOTALCustomerSheets&amp;"'!"&amp;ADDRESS(ROW(),COLUMN())))</f>
        <v>0</v>
      </c>
      <c r="H66" s="8" cm="1">
        <f t="array" aca="1" ref="H66" ca="1">SUM(INDIRECT("'"&amp;TOTALCustomerSheets&amp;"'!"&amp;ADDRESS(ROW(),COLUMN())))</f>
        <v>0</v>
      </c>
      <c r="I66" s="8" cm="1">
        <f t="array" aca="1" ref="I66" ca="1">SUM(INDIRECT("'"&amp;TOTALCustomerSheets&amp;"'!"&amp;ADDRESS(ROW(),COLUMN())))</f>
        <v>0</v>
      </c>
      <c r="J66" s="8" cm="1">
        <f t="array" aca="1" ref="J66" ca="1">SUM(INDIRECT("'"&amp;TOTALCustomerSheets&amp;"'!"&amp;ADDRESS(ROW(),COLUMN())))</f>
        <v>0</v>
      </c>
      <c r="K66" s="8" cm="1">
        <f t="array" aca="1" ref="K66" ca="1">SUM(INDIRECT("'"&amp;TOTALCustomerSheets&amp;"'!"&amp;ADDRESS(ROW(),COLUMN())))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 cm="1">
        <f t="array" aca="1" ref="D67" ca="1">SUM(INDIRECT("'"&amp;TOTALCustomerSheets&amp;"'!"&amp;ADDRESS(ROW(),COLUMN())))</f>
        <v>-104041.08285398986</v>
      </c>
      <c r="E67" s="8">
        <f t="shared" ca="1" si="1"/>
        <v>0</v>
      </c>
      <c r="F67" s="2"/>
      <c r="G67" s="8" cm="1">
        <f t="array" aca="1" ref="G67" ca="1">SUM(INDIRECT("'"&amp;TOTALCustomerSheets&amp;"'!"&amp;ADDRESS(ROW(),COLUMN())))</f>
        <v>-93599.977353177324</v>
      </c>
      <c r="H67" s="8" cm="1">
        <f t="array" aca="1" ref="H67" ca="1">SUM(INDIRECT("'"&amp;TOTALCustomerSheets&amp;"'!"&amp;ADDRESS(ROW(),COLUMN())))</f>
        <v>-10391.97438980058</v>
      </c>
      <c r="I67" s="8" cm="1">
        <f t="array" aca="1" ref="I67" ca="1">SUM(INDIRECT("'"&amp;TOTALCustomerSheets&amp;"'!"&amp;ADDRESS(ROW(),COLUMN())))</f>
        <v>-1.488821545816702</v>
      </c>
      <c r="J67" s="8" cm="1">
        <f t="array" aca="1" ref="J67" ca="1">SUM(INDIRECT("'"&amp;TOTALCustomerSheets&amp;"'!"&amp;ADDRESS(ROW(),COLUMN())))</f>
        <v>0</v>
      </c>
      <c r="K67" s="8" cm="1">
        <f t="array" aca="1" ref="K67" ca="1">SUM(INDIRECT("'"&amp;TOTALCustomerSheets&amp;"'!"&amp;ADDRESS(ROW(),COLUMN())))</f>
        <v>-47.642289466134464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 cm="1">
        <f t="array" aca="1" ref="D68" ca="1">SUM(INDIRECT("'"&amp;TOTALCustomerSheets&amp;"'!"&amp;ADDRESS(ROW(),COLUMN())))</f>
        <v>-298946.80563391856</v>
      </c>
      <c r="E68" s="8">
        <f t="shared" ca="1" si="1"/>
        <v>0</v>
      </c>
      <c r="F68" s="2"/>
      <c r="G68" s="8" cm="1">
        <f t="array" aca="1" ref="G68" ca="1">SUM(INDIRECT("'"&amp;TOTALCustomerSheets&amp;"'!"&amp;ADDRESS(ROW(),COLUMN())))</f>
        <v>-268945.81899352488</v>
      </c>
      <c r="H68" s="8" cm="1">
        <f t="array" aca="1" ref="H68" ca="1">SUM(INDIRECT("'"&amp;TOTALCustomerSheets&amp;"'!"&amp;ADDRESS(ROW(),COLUMN())))</f>
        <v>-29859.815592463692</v>
      </c>
      <c r="I68" s="8" cm="1">
        <f t="array" aca="1" ref="I68" ca="1">SUM(INDIRECT("'"&amp;TOTALCustomerSheets&amp;"'!"&amp;ADDRESS(ROW(),COLUMN())))</f>
        <v>-4.277910543332907</v>
      </c>
      <c r="J68" s="8" cm="1">
        <f t="array" aca="1" ref="J68" ca="1">SUM(INDIRECT("'"&amp;TOTALCustomerSheets&amp;"'!"&amp;ADDRESS(ROW(),COLUMN())))</f>
        <v>0</v>
      </c>
      <c r="K68" s="8" cm="1">
        <f t="array" aca="1" ref="K68" ca="1">SUM(INDIRECT("'"&amp;TOTALCustomerSheets&amp;"'!"&amp;ADDRESS(ROW(),COLUMN())))</f>
        <v>-136.89313738665302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 cm="1">
        <f t="array" aca="1" ref="D69" ca="1">SUM(INDIRECT("'"&amp;TOTALCustomerSheets&amp;"'!"&amp;ADDRESS(ROW(),COLUMN())))</f>
        <v>-169601.57724820398</v>
      </c>
      <c r="E69" s="8">
        <f t="shared" ca="1" si="1"/>
        <v>0</v>
      </c>
      <c r="F69" s="2"/>
      <c r="G69" s="8" cm="1">
        <f t="array" aca="1" ref="G69" ca="1">SUM(INDIRECT("'"&amp;TOTALCustomerSheets&amp;"'!"&amp;ADDRESS(ROW(),COLUMN())))</f>
        <v>-152581.10886613355</v>
      </c>
      <c r="H69" s="8" cm="1">
        <f t="array" aca="1" ref="H69" ca="1">SUM(INDIRECT("'"&amp;TOTALCustomerSheets&amp;"'!"&amp;ADDRESS(ROW(),COLUMN())))</f>
        <v>-16940.377770832965</v>
      </c>
      <c r="I69" s="8" cm="1">
        <f t="array" aca="1" ref="I69" ca="1">SUM(INDIRECT("'"&amp;TOTALCustomerSheets&amp;"'!"&amp;ADDRESS(ROW(),COLUMN())))</f>
        <v>-2.4269882193170433</v>
      </c>
      <c r="J69" s="8" cm="1">
        <f t="array" aca="1" ref="J69" ca="1">SUM(INDIRECT("'"&amp;TOTALCustomerSheets&amp;"'!"&amp;ADDRESS(ROW(),COLUMN())))</f>
        <v>0</v>
      </c>
      <c r="K69" s="8" cm="1">
        <f t="array" aca="1" ref="K69" ca="1">SUM(INDIRECT("'"&amp;TOTALCustomerSheets&amp;"'!"&amp;ADDRESS(ROW(),COLUMN())))</f>
        <v>-77.663623018145387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 cm="1">
        <f t="array" aca="1" ref="D70" ca="1">SUM(INDIRECT("'"&amp;TOTALCustomerSheets&amp;"'!"&amp;ADDRESS(ROW(),COLUMN())))</f>
        <v>-1899.412290519263</v>
      </c>
      <c r="E70" s="8">
        <f t="shared" ca="1" si="1"/>
        <v>0</v>
      </c>
      <c r="F70" s="2"/>
      <c r="G70" s="8" cm="1">
        <f t="array" aca="1" ref="G70" ca="1">SUM(INDIRECT("'"&amp;TOTALCustomerSheets&amp;"'!"&amp;ADDRESS(ROW(),COLUMN())))</f>
        <v>0</v>
      </c>
      <c r="H70" s="8" cm="1">
        <f t="array" aca="1" ref="H70" ca="1">SUM(INDIRECT("'"&amp;TOTALCustomerSheets&amp;"'!"&amp;ADDRESS(ROW(),COLUMN())))</f>
        <v>0</v>
      </c>
      <c r="I70" s="8" cm="1">
        <f t="array" aca="1" ref="I70" ca="1">SUM(INDIRECT("'"&amp;TOTALCustomerSheets&amp;"'!"&amp;ADDRESS(ROW(),COLUMN())))</f>
        <v>0</v>
      </c>
      <c r="J70" s="8" cm="1">
        <f t="array" aca="1" ref="J70" ca="1">SUM(INDIRECT("'"&amp;TOTALCustomerSheets&amp;"'!"&amp;ADDRESS(ROW(),COLUMN())))</f>
        <v>-1899.412290519263</v>
      </c>
      <c r="K70" s="8" cm="1">
        <f t="array" aca="1" ref="K70" ca="1">SUM(INDIRECT("'"&amp;TOTALCustomerSheets&amp;"'!"&amp;ADDRESS(ROW(),COLUMN())))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 cm="1">
        <f t="array" aca="1" ref="D71" ca="1">SUM(INDIRECT("'"&amp;TOTALCustomerSheets&amp;"'!"&amp;ADDRESS(ROW(),COLUMN())))</f>
        <v>0</v>
      </c>
      <c r="E71" s="8">
        <f t="shared" ca="1" si="1"/>
        <v>0</v>
      </c>
      <c r="F71" s="2"/>
      <c r="G71" s="8" cm="1">
        <f t="array" aca="1" ref="G71" ca="1">SUM(INDIRECT("'"&amp;TOTALCustomerSheets&amp;"'!"&amp;ADDRESS(ROW(),COLUMN())))</f>
        <v>0</v>
      </c>
      <c r="H71" s="8" cm="1">
        <f t="array" aca="1" ref="H71" ca="1">SUM(INDIRECT("'"&amp;TOTALCustomerSheets&amp;"'!"&amp;ADDRESS(ROW(),COLUMN())))</f>
        <v>0</v>
      </c>
      <c r="I71" s="8" cm="1">
        <f t="array" aca="1" ref="I71" ca="1">SUM(INDIRECT("'"&amp;TOTALCustomerSheets&amp;"'!"&amp;ADDRESS(ROW(),COLUMN())))</f>
        <v>0</v>
      </c>
      <c r="J71" s="8" cm="1">
        <f t="array" aca="1" ref="J71" ca="1">SUM(INDIRECT("'"&amp;TOTALCustomerSheets&amp;"'!"&amp;ADDRESS(ROW(),COLUMN())))</f>
        <v>0</v>
      </c>
      <c r="K71" s="8" cm="1">
        <f t="array" aca="1" ref="K71" ca="1">SUM(INDIRECT("'"&amp;TOTALCustomerSheets&amp;"'!"&amp;ADDRESS(ROW(),COLUMN())))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 cm="1">
        <f t="array" aca="1" ref="D72" ca="1">SUM(INDIRECT("'"&amp;TOTALCustomerSheets&amp;"'!"&amp;ADDRESS(ROW(),COLUMN())))</f>
        <v>-2766506.6934202025</v>
      </c>
      <c r="E72" s="8">
        <f t="shared" ca="1" si="1"/>
        <v>0</v>
      </c>
      <c r="F72" s="2"/>
      <c r="G72" s="8" cm="1">
        <f t="array" aca="1" ref="G72" ca="1">SUM(INDIRECT("'"&amp;TOTALCustomerSheets&amp;"'!"&amp;ADDRESS(ROW(),COLUMN())))</f>
        <v>-2386025.1626675259</v>
      </c>
      <c r="H72" s="8" cm="1">
        <f t="array" aca="1" ref="H72" ca="1">SUM(INDIRECT("'"&amp;TOTALCustomerSheets&amp;"'!"&amp;ADDRESS(ROW(),COLUMN())))</f>
        <v>-339980.86387397046</v>
      </c>
      <c r="I72" s="8" cm="1">
        <f t="array" aca="1" ref="I72" ca="1">SUM(INDIRECT("'"&amp;TOTALCustomerSheets&amp;"'!"&amp;ADDRESS(ROW(),COLUMN())))</f>
        <v>-152.05095401787435</v>
      </c>
      <c r="J72" s="8" cm="1">
        <f t="array" aca="1" ref="J72" ca="1">SUM(INDIRECT("'"&amp;TOTALCustomerSheets&amp;"'!"&amp;ADDRESS(ROW(),COLUMN())))</f>
        <v>-6116.1743981965592</v>
      </c>
      <c r="K72" s="8" cm="1">
        <f t="array" aca="1" ref="K72" ca="1">SUM(INDIRECT("'"&amp;TOTALCustomerSheets&amp;"'!"&amp;ADDRESS(ROW(),COLUMN())))</f>
        <v>-34232.441526492017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 cm="1">
        <f t="array" aca="1" ref="D73" ca="1">SUM(INDIRECT("'"&amp;TOTALCustomerSheets&amp;"'!"&amp;ADDRESS(ROW(),COLUMN())))</f>
        <v>-361770.01489573374</v>
      </c>
      <c r="E73" s="8">
        <f t="shared" ca="1" si="1"/>
        <v>0</v>
      </c>
      <c r="F73" s="2"/>
      <c r="G73" s="8" cm="1">
        <f t="array" aca="1" ref="G73" ca="1">SUM(INDIRECT("'"&amp;TOTALCustomerSheets&amp;"'!"&amp;ADDRESS(ROW(),COLUMN())))</f>
        <v>-312015.27930253115</v>
      </c>
      <c r="H73" s="8" cm="1">
        <f t="array" aca="1" ref="H73" ca="1">SUM(INDIRECT("'"&amp;TOTALCustomerSheets&amp;"'!"&amp;ADDRESS(ROW(),COLUMN())))</f>
        <v>-44458.552180798615</v>
      </c>
      <c r="I73" s="8" cm="1">
        <f t="array" aca="1" ref="I73" ca="1">SUM(INDIRECT("'"&amp;TOTALCustomerSheets&amp;"'!"&amp;ADDRESS(ROW(),COLUMN())))</f>
        <v>-19.883369894164893</v>
      </c>
      <c r="J73" s="8" cm="1">
        <f t="array" aca="1" ref="J73" ca="1">SUM(INDIRECT("'"&amp;TOTALCustomerSheets&amp;"'!"&amp;ADDRESS(ROW(),COLUMN())))</f>
        <v>-799.79871670037448</v>
      </c>
      <c r="K73" s="8" cm="1">
        <f t="array" aca="1" ref="K73" ca="1">SUM(INDIRECT("'"&amp;TOTALCustomerSheets&amp;"'!"&amp;ADDRESS(ROW(),COLUMN())))</f>
        <v>-4476.5013258094841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 cm="1">
        <f t="array" aca="1" ref="D74" ca="1">SUM(INDIRECT("'"&amp;TOTALCustomerSheets&amp;"'!"&amp;ADDRESS(ROW(),COLUMN())))</f>
        <v>-5964.0435421082984</v>
      </c>
      <c r="E74" s="8">
        <f t="shared" ca="1" si="1"/>
        <v>0</v>
      </c>
      <c r="F74" s="2"/>
      <c r="G74" s="8" cm="1">
        <f t="array" aca="1" ref="G74" ca="1">SUM(INDIRECT("'"&amp;TOTALCustomerSheets&amp;"'!"&amp;ADDRESS(ROW(),COLUMN())))</f>
        <v>-5365.5183621850638</v>
      </c>
      <c r="H74" s="8" cm="1">
        <f t="array" aca="1" ref="H74" ca="1">SUM(INDIRECT("'"&amp;TOTALCustomerSheets&amp;"'!"&amp;ADDRESS(ROW(),COLUMN())))</f>
        <v>-595.7087916532405</v>
      </c>
      <c r="I74" s="8" cm="1">
        <f t="array" aca="1" ref="I74" ca="1">SUM(INDIRECT("'"&amp;TOTALCustomerSheets&amp;"'!"&amp;ADDRESS(ROW(),COLUMN())))</f>
        <v>-8.5345099090722132E-2</v>
      </c>
      <c r="J74" s="8" cm="1">
        <f t="array" aca="1" ref="J74" ca="1">SUM(INDIRECT("'"&amp;TOTALCustomerSheets&amp;"'!"&amp;ADDRESS(ROW(),COLUMN())))</f>
        <v>0</v>
      </c>
      <c r="K74" s="8" cm="1">
        <f t="array" aca="1" ref="K74" ca="1">SUM(INDIRECT("'"&amp;TOTALCustomerSheets&amp;"'!"&amp;ADDRESS(ROW(),COLUMN())))</f>
        <v>-2.7310431709031082</v>
      </c>
    </row>
    <row r="75" spans="1:1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 cm="1">
        <f t="array" aca="1" ref="D75" ca="1">SUM(INDIRECT("'"&amp;TOTALCustomerSheets&amp;"'!"&amp;ADDRESS(ROW(),COLUMN())))</f>
        <v>-22998694.458555713</v>
      </c>
      <c r="E75" s="8">
        <f t="shared" ref="E75:E106" ca="1" si="2">IFERROR(IF(D75="",0,IF(D75=0,0,IF(ABS(D75-SUM($G75:$K75))&lt;Check_Limit,0,1))),1)</f>
        <v>0</v>
      </c>
      <c r="F75" s="2"/>
      <c r="G75" s="8" cm="1">
        <f t="array" aca="1" ref="G75" ca="1">SUM(INDIRECT("'"&amp;TOTALCustomerSheets&amp;"'!"&amp;ADDRESS(ROW(),COLUMN())))</f>
        <v>-20690646.631336045</v>
      </c>
      <c r="H75" s="8" cm="1">
        <f t="array" aca="1" ref="H75" ca="1">SUM(INDIRECT("'"&amp;TOTALCustomerSheets&amp;"'!"&amp;ADDRESS(ROW(),COLUMN())))</f>
        <v>-2297187.2000560788</v>
      </c>
      <c r="I75" s="8" cm="1">
        <f t="array" aca="1" ref="I75" ca="1">SUM(INDIRECT("'"&amp;TOTALCustomerSheets&amp;"'!"&amp;ADDRESS(ROW(),COLUMN())))</f>
        <v>-329.10991404814882</v>
      </c>
      <c r="J75" s="8" cm="1">
        <f t="array" aca="1" ref="J75" ca="1">SUM(INDIRECT("'"&amp;TOTALCustomerSheets&amp;"'!"&amp;ADDRESS(ROW(),COLUMN())))</f>
        <v>0</v>
      </c>
      <c r="K75" s="8" cm="1">
        <f t="array" aca="1" ref="K75" ca="1">SUM(INDIRECT("'"&amp;TOTALCustomerSheets&amp;"'!"&amp;ADDRESS(ROW(),COLUMN())))</f>
        <v>-10531.517249540762</v>
      </c>
    </row>
    <row r="76" spans="1:1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 cm="1">
        <f t="array" aca="1" ref="D76" ca="1">SUM(INDIRECT("'"&amp;TOTALCustomerSheets&amp;"'!"&amp;ADDRESS(ROW(),COLUMN())))</f>
        <v>0</v>
      </c>
      <c r="E76" s="8">
        <f t="shared" ca="1" si="2"/>
        <v>0</v>
      </c>
      <c r="F76" s="2"/>
      <c r="G76" s="8" cm="1">
        <f t="array" aca="1" ref="G76" ca="1">SUM(INDIRECT("'"&amp;TOTALCustomerSheets&amp;"'!"&amp;ADDRESS(ROW(),COLUMN())))</f>
        <v>0</v>
      </c>
      <c r="H76" s="8" cm="1">
        <f t="array" aca="1" ref="H76" ca="1">SUM(INDIRECT("'"&amp;TOTALCustomerSheets&amp;"'!"&amp;ADDRESS(ROW(),COLUMN())))</f>
        <v>0</v>
      </c>
      <c r="I76" s="8" cm="1">
        <f t="array" aca="1" ref="I76" ca="1">SUM(INDIRECT("'"&amp;TOTALCustomerSheets&amp;"'!"&amp;ADDRESS(ROW(),COLUMN())))</f>
        <v>0</v>
      </c>
      <c r="J76" s="8" cm="1">
        <f t="array" aca="1" ref="J76" ca="1">SUM(INDIRECT("'"&amp;TOTALCustomerSheets&amp;"'!"&amp;ADDRESS(ROW(),COLUMN())))</f>
        <v>0</v>
      </c>
      <c r="K76" s="8" cm="1">
        <f t="array" aca="1" ref="K76" ca="1">SUM(INDIRECT("'"&amp;TOTALCustomerSheets&amp;"'!"&amp;ADDRESS(ROW(),COLUMN())))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 cm="1">
        <f t="array" aca="1" ref="D77" ca="1">SUM(INDIRECT("'"&amp;TOTALCustomerSheets&amp;"'!"&amp;ADDRESS(ROW(),COLUMN())))</f>
        <v>-253131.27483758624</v>
      </c>
      <c r="E77" s="8">
        <f t="shared" ca="1" si="2"/>
        <v>0</v>
      </c>
      <c r="F77" s="2"/>
      <c r="G77" s="8" cm="1">
        <f t="array" aca="1" ref="G77" ca="1">SUM(INDIRECT("'"&amp;TOTALCustomerSheets&amp;"'!"&amp;ADDRESS(ROW(),COLUMN())))</f>
        <v>-227728.13337044555</v>
      </c>
      <c r="H77" s="8" cm="1">
        <f t="array" aca="1" ref="H77" ca="1">SUM(INDIRECT("'"&amp;TOTALCustomerSheets&amp;"'!"&amp;ADDRESS(ROW(),COLUMN())))</f>
        <v>-25283.605795043783</v>
      </c>
      <c r="I77" s="8" cm="1">
        <f t="array" aca="1" ref="I77" ca="1">SUM(INDIRECT("'"&amp;TOTALCustomerSheets&amp;"'!"&amp;ADDRESS(ROW(),COLUMN())))</f>
        <v>-3.6222930938458138</v>
      </c>
      <c r="J77" s="8" cm="1">
        <f t="array" aca="1" ref="J77" ca="1">SUM(INDIRECT("'"&amp;TOTALCustomerSheets&amp;"'!"&amp;ADDRESS(ROW(),COLUMN())))</f>
        <v>0</v>
      </c>
      <c r="K77" s="8" cm="1">
        <f t="array" aca="1" ref="K77" ca="1">SUM(INDIRECT("'"&amp;TOTALCustomerSheets&amp;"'!"&amp;ADDRESS(ROW(),COLUMN())))</f>
        <v>-115.91337900306604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 cm="1">
        <f t="array" aca="1" ref="D78" ca="1">SUM(INDIRECT("'"&amp;TOTALCustomerSheets&amp;"'!"&amp;ADDRESS(ROW(),COLUMN())))</f>
        <v>-2635.2995337859484</v>
      </c>
      <c r="E78" s="8">
        <f t="shared" ca="1" si="2"/>
        <v>0</v>
      </c>
      <c r="F78" s="2"/>
      <c r="G78" s="8" cm="1">
        <f t="array" aca="1" ref="G78" ca="1">SUM(INDIRECT("'"&amp;TOTALCustomerSheets&amp;"'!"&amp;ADDRESS(ROW(),COLUMN())))</f>
        <v>0</v>
      </c>
      <c r="H78" s="8" cm="1">
        <f t="array" aca="1" ref="H78" ca="1">SUM(INDIRECT("'"&amp;TOTALCustomerSheets&amp;"'!"&amp;ADDRESS(ROW(),COLUMN())))</f>
        <v>0</v>
      </c>
      <c r="I78" s="8" cm="1">
        <f t="array" aca="1" ref="I78" ca="1">SUM(INDIRECT("'"&amp;TOTALCustomerSheets&amp;"'!"&amp;ADDRESS(ROW(),COLUMN())))</f>
        <v>0</v>
      </c>
      <c r="J78" s="8" cm="1">
        <f t="array" aca="1" ref="J78" ca="1">SUM(INDIRECT("'"&amp;TOTALCustomerSheets&amp;"'!"&amp;ADDRESS(ROW(),COLUMN())))</f>
        <v>-2635.2995337859484</v>
      </c>
      <c r="K78" s="8" cm="1">
        <f t="array" aca="1" ref="K78" ca="1">SUM(INDIRECT("'"&amp;TOTALCustomerSheets&amp;"'!"&amp;ADDRESS(ROW(),COLUMN())))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 cm="1">
        <f t="array" aca="1" ref="D79" ca="1">SUM(INDIRECT("'"&amp;TOTALCustomerSheets&amp;"'!"&amp;ADDRESS(ROW(),COLUMN())))</f>
        <v>68573.284489452344</v>
      </c>
      <c r="E79" s="8">
        <f t="shared" ca="1" si="2"/>
        <v>0</v>
      </c>
      <c r="F79" s="2"/>
      <c r="G79" s="8" cm="1">
        <f t="array" aca="1" ref="G79" ca="1">SUM(INDIRECT("'"&amp;TOTALCustomerSheets&amp;"'!"&amp;ADDRESS(ROW(),COLUMN())))</f>
        <v>61691.571244537314</v>
      </c>
      <c r="H79" s="8" cm="1">
        <f t="array" aca="1" ref="H79" ca="1">SUM(INDIRECT("'"&amp;TOTALCustomerSheets&amp;"'!"&amp;ADDRESS(ROW(),COLUMN())))</f>
        <v>6849.331020890756</v>
      </c>
      <c r="I79" s="8" cm="1">
        <f t="array" aca="1" ref="I79" ca="1">SUM(INDIRECT("'"&amp;TOTALCustomerSheets&amp;"'!"&amp;ADDRESS(ROW(),COLUMN())))</f>
        <v>0.98127951588692774</v>
      </c>
      <c r="J79" s="8" cm="1">
        <f t="array" aca="1" ref="J79" ca="1">SUM(INDIRECT("'"&amp;TOTALCustomerSheets&amp;"'!"&amp;ADDRESS(ROW(),COLUMN())))</f>
        <v>0</v>
      </c>
      <c r="K79" s="8" cm="1">
        <f t="array" aca="1" ref="K79" ca="1">SUM(INDIRECT("'"&amp;TOTALCustomerSheets&amp;"'!"&amp;ADDRESS(ROW(),COLUMN())))</f>
        <v>31.400944508381688</v>
      </c>
    </row>
    <row r="80" spans="1:1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 cm="1">
        <f t="array" aca="1" ref="D80" ca="1">SUM(INDIRECT("'"&amp;TOTALCustomerSheets&amp;"'!"&amp;ADDRESS(ROW(),COLUMN())))</f>
        <v>-116449.94859955023</v>
      </c>
      <c r="E80" s="8">
        <f t="shared" ca="1" si="2"/>
        <v>0</v>
      </c>
      <c r="F80" s="2"/>
      <c r="G80" s="8" cm="1">
        <f t="array" aca="1" ref="G80" ca="1">SUM(INDIRECT("'"&amp;TOTALCustomerSheets&amp;"'!"&amp;ADDRESS(ROW(),COLUMN())))</f>
        <v>-104763.54390691132</v>
      </c>
      <c r="H80" s="8" cm="1">
        <f t="array" aca="1" ref="H80" ca="1">SUM(INDIRECT("'"&amp;TOTALCustomerSheets&amp;"'!"&amp;ADDRESS(ROW(),COLUMN())))</f>
        <v>-11631.413767948035</v>
      </c>
      <c r="I80" s="8" cm="1">
        <f t="array" aca="1" ref="I80" ca="1">SUM(INDIRECT("'"&amp;TOTALCustomerSheets&amp;"'!"&amp;ADDRESS(ROW(),COLUMN())))</f>
        <v>-1.6663916572991453</v>
      </c>
      <c r="J80" s="8" cm="1">
        <f t="array" aca="1" ref="J80" ca="1">SUM(INDIRECT("'"&amp;TOTALCustomerSheets&amp;"'!"&amp;ADDRESS(ROW(),COLUMN())))</f>
        <v>0</v>
      </c>
      <c r="K80" s="8" cm="1">
        <f t="array" aca="1" ref="K80" ca="1">SUM(INDIRECT("'"&amp;TOTALCustomerSheets&amp;"'!"&amp;ADDRESS(ROW(),COLUMN())))</f>
        <v>-53.324533033572649</v>
      </c>
    </row>
    <row r="81" spans="1:1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 cm="1">
        <f t="array" aca="1" ref="D81" ca="1">SUM(INDIRECT("'"&amp;TOTALCustomerSheets&amp;"'!"&amp;ADDRESS(ROW(),COLUMN())))</f>
        <v>-87745649.885046095</v>
      </c>
      <c r="E81" s="8">
        <f t="shared" ca="1" si="2"/>
        <v>0</v>
      </c>
      <c r="F81" s="2"/>
      <c r="G81" s="8" cm="1">
        <f t="array" aca="1" ref="G81" ca="1">SUM(INDIRECT("'"&amp;TOTALCustomerSheets&amp;"'!"&amp;ADDRESS(ROW(),COLUMN())))</f>
        <v>-78576395.46784842</v>
      </c>
      <c r="H81" s="8" cm="1">
        <f t="array" aca="1" ref="H81" ca="1">SUM(INDIRECT("'"&amp;TOTALCustomerSheets&amp;"'!"&amp;ADDRESS(ROW(),COLUMN())))</f>
        <v>-9042387.9647166692</v>
      </c>
      <c r="I81" s="8" cm="1">
        <f t="array" aca="1" ref="I81" ca="1">SUM(INDIRECT("'"&amp;TOTALCustomerSheets&amp;"'!"&amp;ADDRESS(ROW(),COLUMN())))</f>
        <v>-1261.5603720088423</v>
      </c>
      <c r="J81" s="8" cm="1">
        <f t="array" aca="1" ref="J81" ca="1">SUM(INDIRECT("'"&amp;TOTALCustomerSheets&amp;"'!"&amp;ADDRESS(ROW(),COLUMN())))</f>
        <v>0</v>
      </c>
      <c r="K81" s="8" cm="1">
        <f t="array" aca="1" ref="K81" ca="1">SUM(INDIRECT("'"&amp;TOTALCustomerSheets&amp;"'!"&amp;ADDRESS(ROW(),COLUMN())))</f>
        <v>-125604.89210899397</v>
      </c>
    </row>
    <row r="82" spans="1:1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 cm="1">
        <f t="array" aca="1" ref="D82" ca="1">SUM(INDIRECT("'"&amp;TOTALCustomerSheets&amp;"'!"&amp;ADDRESS(ROW(),COLUMN())))</f>
        <v>-2614471.5024805884</v>
      </c>
      <c r="E82" s="8">
        <f t="shared" ca="1" si="2"/>
        <v>0</v>
      </c>
      <c r="F82" s="2"/>
      <c r="G82" s="8" cm="1">
        <f t="array" aca="1" ref="G82" ca="1">SUM(INDIRECT("'"&amp;TOTALCustomerSheets&amp;"'!"&amp;ADDRESS(ROW(),COLUMN())))</f>
        <v>-1909909.0884798719</v>
      </c>
      <c r="H82" s="8" cm="1">
        <f t="array" aca="1" ref="H82" ca="1">SUM(INDIRECT("'"&amp;TOTALCustomerSheets&amp;"'!"&amp;ADDRESS(ROW(),COLUMN())))</f>
        <v>-669350.17120391945</v>
      </c>
      <c r="I82" s="8" cm="1">
        <f t="array" aca="1" ref="I82" ca="1">SUM(INDIRECT("'"&amp;TOTALCustomerSheets&amp;"'!"&amp;ADDRESS(ROW(),COLUMN())))</f>
        <v>-233.53769149817359</v>
      </c>
      <c r="J82" s="8" cm="1">
        <f t="array" aca="1" ref="J82" ca="1">SUM(INDIRECT("'"&amp;TOTALCustomerSheets&amp;"'!"&amp;ADDRESS(ROW(),COLUMN())))</f>
        <v>0</v>
      </c>
      <c r="K82" s="8" cm="1">
        <f t="array" aca="1" ref="K82" ca="1">SUM(INDIRECT("'"&amp;TOTALCustomerSheets&amp;"'!"&amp;ADDRESS(ROW(),COLUMN())))</f>
        <v>-34978.705105299057</v>
      </c>
    </row>
    <row r="83" spans="1:1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 cm="1">
        <f t="array" aca="1" ref="D83" ca="1">SUM(INDIRECT("'"&amp;TOTALCustomerSheets&amp;"'!"&amp;ADDRESS(ROW(),COLUMN())))</f>
        <v>-3974893.779999997</v>
      </c>
      <c r="E83" s="8">
        <f t="shared" ca="1" si="2"/>
        <v>0</v>
      </c>
      <c r="F83" s="2"/>
      <c r="G83" s="8" cm="1">
        <f t="array" aca="1" ref="G83" ca="1">SUM(INDIRECT("'"&amp;TOTALCustomerSheets&amp;"'!"&amp;ADDRESS(ROW(),COLUMN())))</f>
        <v>-2903717.1562058255</v>
      </c>
      <c r="H83" s="8" cm="1">
        <f t="array" aca="1" ref="H83" ca="1">SUM(INDIRECT("'"&amp;TOTALCustomerSheets&amp;"'!"&amp;ADDRESS(ROW(),COLUMN())))</f>
        <v>-1017641.9324655258</v>
      </c>
      <c r="I83" s="8" cm="1">
        <f t="array" aca="1" ref="I83" ca="1">SUM(INDIRECT("'"&amp;TOTALCustomerSheets&amp;"'!"&amp;ADDRESS(ROW(),COLUMN())))</f>
        <v>-355.05742420634419</v>
      </c>
      <c r="J83" s="8" cm="1">
        <f t="array" aca="1" ref="J83" ca="1">SUM(INDIRECT("'"&amp;TOTALCustomerSheets&amp;"'!"&amp;ADDRESS(ROW(),COLUMN())))</f>
        <v>0</v>
      </c>
      <c r="K83" s="8" cm="1">
        <f t="array" aca="1" ref="K83" ca="1">SUM(INDIRECT("'"&amp;TOTALCustomerSheets&amp;"'!"&amp;ADDRESS(ROW(),COLUMN())))</f>
        <v>-53179.633904439412</v>
      </c>
    </row>
    <row r="84" spans="1:1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 cm="1">
        <f t="array" aca="1" ref="D84" ca="1">SUM(INDIRECT("'"&amp;TOTALCustomerSheets&amp;"'!"&amp;ADDRESS(ROW(),COLUMN())))</f>
        <v>-5710479.5624717856</v>
      </c>
      <c r="E84" s="8">
        <f t="shared" ca="1" si="2"/>
        <v>0</v>
      </c>
      <c r="F84" s="2"/>
      <c r="G84" s="8" cm="1">
        <f t="array" aca="1" ref="G84" ca="1">SUM(INDIRECT("'"&amp;TOTALCustomerSheets&amp;"'!"&amp;ADDRESS(ROW(),COLUMN())))</f>
        <v>-4171587.5677342182</v>
      </c>
      <c r="H84" s="8" cm="1">
        <f t="array" aca="1" ref="H84" ca="1">SUM(INDIRECT("'"&amp;TOTALCustomerSheets&amp;"'!"&amp;ADDRESS(ROW(),COLUMN())))</f>
        <v>-1461982.0752187956</v>
      </c>
      <c r="I84" s="8" cm="1">
        <f t="array" aca="1" ref="I84" ca="1">SUM(INDIRECT("'"&amp;TOTALCustomerSheets&amp;"'!"&amp;ADDRESS(ROW(),COLUMN())))</f>
        <v>-510.08864051562284</v>
      </c>
      <c r="J84" s="8" cm="1">
        <f t="array" aca="1" ref="J84" ca="1">SUM(INDIRECT("'"&amp;TOTALCustomerSheets&amp;"'!"&amp;ADDRESS(ROW(),COLUMN())))</f>
        <v>0</v>
      </c>
      <c r="K84" s="8" cm="1">
        <f t="array" aca="1" ref="K84" ca="1">SUM(INDIRECT("'"&amp;TOTALCustomerSheets&amp;"'!"&amp;ADDRESS(ROW(),COLUMN())))</f>
        <v>-76399.830878256354</v>
      </c>
    </row>
    <row r="85" spans="1:1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 cm="1">
        <f t="array" aca="1" ref="D85" ca="1">SUM(INDIRECT("'"&amp;TOTALCustomerSheets&amp;"'!"&amp;ADDRESS(ROW(),COLUMN())))</f>
        <v>-4232935.5262183705</v>
      </c>
      <c r="E85" s="8">
        <f t="shared" ca="1" si="2"/>
        <v>0</v>
      </c>
      <c r="F85" s="2"/>
      <c r="G85" s="8" cm="1">
        <f t="array" aca="1" ref="G85" ca="1">SUM(INDIRECT("'"&amp;TOTALCustomerSheets&amp;"'!"&amp;ADDRESS(ROW(),COLUMN())))</f>
        <v>-3092220.3683625041</v>
      </c>
      <c r="H85" s="8" cm="1">
        <f t="array" aca="1" ref="H85" ca="1">SUM(INDIRECT("'"&amp;TOTALCustomerSheets&amp;"'!"&amp;ADDRESS(ROW(),COLUMN())))</f>
        <v>-1083705.1069331577</v>
      </c>
      <c r="I85" s="8" cm="1">
        <f t="array" aca="1" ref="I85" ca="1">SUM(INDIRECT("'"&amp;TOTALCustomerSheets&amp;"'!"&amp;ADDRESS(ROW(),COLUMN())))</f>
        <v>-378.10700560924721</v>
      </c>
      <c r="J85" s="8" cm="1">
        <f t="array" aca="1" ref="J85" ca="1">SUM(INDIRECT("'"&amp;TOTALCustomerSheets&amp;"'!"&amp;ADDRESS(ROW(),COLUMN())))</f>
        <v>0</v>
      </c>
      <c r="K85" s="8" cm="1">
        <f t="array" aca="1" ref="K85" ca="1">SUM(INDIRECT("'"&amp;TOTALCustomerSheets&amp;"'!"&amp;ADDRESS(ROW(),COLUMN())))</f>
        <v>-56631.943917099772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 cm="1">
        <f t="array" aca="1" ref="D86" ca="1">SUM(INDIRECT("'"&amp;TOTALCustomerSheets&amp;"'!"&amp;ADDRESS(ROW(),COLUMN())))</f>
        <v>799.34877248345867</v>
      </c>
      <c r="E86" s="8">
        <f t="shared" ca="1" si="2"/>
        <v>0</v>
      </c>
      <c r="F86" s="2"/>
      <c r="G86" s="8" cm="1">
        <f t="array" aca="1" ref="G86" ca="1">SUM(INDIRECT("'"&amp;TOTALCustomerSheets&amp;"'!"&amp;ADDRESS(ROW(),COLUMN())))</f>
        <v>583.93579122315259</v>
      </c>
      <c r="H86" s="8" cm="1">
        <f t="array" aca="1" ref="H86" ca="1">SUM(INDIRECT("'"&amp;TOTALCustomerSheets&amp;"'!"&amp;ADDRESS(ROW(),COLUMN())))</f>
        <v>204.6471867089775</v>
      </c>
      <c r="I86" s="8" cm="1">
        <f t="array" aca="1" ref="I86" ca="1">SUM(INDIRECT("'"&amp;TOTALCustomerSheets&amp;"'!"&amp;ADDRESS(ROW(),COLUMN())))</f>
        <v>7.1401836604670255E-2</v>
      </c>
      <c r="J86" s="8" cm="1">
        <f t="array" aca="1" ref="J86" ca="1">SUM(INDIRECT("'"&amp;TOTALCustomerSheets&amp;"'!"&amp;ADDRESS(ROW(),COLUMN())))</f>
        <v>0</v>
      </c>
      <c r="K86" s="8" cm="1">
        <f t="array" aca="1" ref="K86" ca="1">SUM(INDIRECT("'"&amp;TOTALCustomerSheets&amp;"'!"&amp;ADDRESS(ROW(),COLUMN())))</f>
        <v>10.694392714723913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 cm="1">
        <f t="array" aca="1" ref="D87" ca="1">SUM(INDIRECT("'"&amp;TOTALCustomerSheets&amp;"'!"&amp;ADDRESS(ROW(),COLUMN())))</f>
        <v>-1536096.6324735654</v>
      </c>
      <c r="E87" s="8">
        <f t="shared" ca="1" si="2"/>
        <v>0</v>
      </c>
      <c r="F87" s="2"/>
      <c r="G87" s="8" cm="1">
        <f t="array" aca="1" ref="G87" ca="1">SUM(INDIRECT("'"&amp;TOTALCustomerSheets&amp;"'!"&amp;ADDRESS(ROW(),COLUMN())))</f>
        <v>0</v>
      </c>
      <c r="H87" s="8" cm="1">
        <f t="array" aca="1" ref="H87" ca="1">SUM(INDIRECT("'"&amp;TOTALCustomerSheets&amp;"'!"&amp;ADDRESS(ROW(),COLUMN())))</f>
        <v>-462640.329805999</v>
      </c>
      <c r="I87" s="8" cm="1">
        <f t="array" aca="1" ref="I87" ca="1">SUM(INDIRECT("'"&amp;TOTALCustomerSheets&amp;"'!"&amp;ADDRESS(ROW(),COLUMN())))</f>
        <v>-3473.8714950695885</v>
      </c>
      <c r="J87" s="8" cm="1">
        <f t="array" aca="1" ref="J87" ca="1">SUM(INDIRECT("'"&amp;TOTALCustomerSheets&amp;"'!"&amp;ADDRESS(ROW(),COLUMN())))</f>
        <v>0</v>
      </c>
      <c r="K87" s="8" cm="1">
        <f t="array" aca="1" ref="K87" ca="1">SUM(INDIRECT("'"&amp;TOTALCustomerSheets&amp;"'!"&amp;ADDRESS(ROW(),COLUMN())))</f>
        <v>-1069982.4311724969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 cm="1">
        <f t="array" aca="1" ref="D88" ca="1">SUM(INDIRECT("'"&amp;TOTALCustomerSheets&amp;"'!"&amp;ADDRESS(ROW(),COLUMN())))</f>
        <v>-209136.99000000002</v>
      </c>
      <c r="E88" s="8">
        <f t="shared" ca="1" si="2"/>
        <v>0</v>
      </c>
      <c r="F88" s="2"/>
      <c r="G88" s="8" cm="1">
        <f t="array" aca="1" ref="G88" ca="1">SUM(INDIRECT("'"&amp;TOTALCustomerSheets&amp;"'!"&amp;ADDRESS(ROW(),COLUMN())))</f>
        <v>0</v>
      </c>
      <c r="H88" s="8" cm="1">
        <f t="array" aca="1" ref="H88" ca="1">SUM(INDIRECT("'"&amp;TOTALCustomerSheets&amp;"'!"&amp;ADDRESS(ROW(),COLUMN())))</f>
        <v>0</v>
      </c>
      <c r="I88" s="8" cm="1">
        <f t="array" aca="1" ref="I88" ca="1">SUM(INDIRECT("'"&amp;TOTALCustomerSheets&amp;"'!"&amp;ADDRESS(ROW(),COLUMN())))</f>
        <v>0</v>
      </c>
      <c r="J88" s="8" cm="1">
        <f t="array" aca="1" ref="J88" ca="1">SUM(INDIRECT("'"&amp;TOTALCustomerSheets&amp;"'!"&amp;ADDRESS(ROW(),COLUMN())))</f>
        <v>-209136.99000000002</v>
      </c>
      <c r="K88" s="8" cm="1">
        <f t="array" aca="1" ref="K88" ca="1">SUM(INDIRECT("'"&amp;TOTALCustomerSheets&amp;"'!"&amp;ADDRESS(ROW(),COLUMN())))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 cm="1">
        <f t="array" aca="1" ref="D89" ca="1">SUM(INDIRECT("'"&amp;TOTALCustomerSheets&amp;"'!"&amp;ADDRESS(ROW(),COLUMN())))</f>
        <v>-219239.58955069317</v>
      </c>
      <c r="E89" s="8">
        <f t="shared" ca="1" si="2"/>
        <v>0</v>
      </c>
      <c r="F89" s="2"/>
      <c r="G89" s="8" cm="1">
        <f t="array" aca="1" ref="G89" ca="1">SUM(INDIRECT("'"&amp;TOTALCustomerSheets&amp;"'!"&amp;ADDRESS(ROW(),COLUMN())))</f>
        <v>-189087.26249063853</v>
      </c>
      <c r="H89" s="8" cm="1">
        <f t="array" aca="1" ref="H89" ca="1">SUM(INDIRECT("'"&amp;TOTALCustomerSheets&amp;"'!"&amp;ADDRESS(ROW(),COLUMN())))</f>
        <v>-26942.73801256188</v>
      </c>
      <c r="I89" s="8" cm="1">
        <f t="array" aca="1" ref="I89" ca="1">SUM(INDIRECT("'"&amp;TOTALCustomerSheets&amp;"'!"&amp;ADDRESS(ROW(),COLUMN())))</f>
        <v>-12.049704715681587</v>
      </c>
      <c r="J89" s="8" cm="1">
        <f t="array" aca="1" ref="J89" ca="1">SUM(INDIRECT("'"&amp;TOTALCustomerSheets&amp;"'!"&amp;ADDRESS(ROW(),COLUMN())))</f>
        <v>-484.69341059982099</v>
      </c>
      <c r="K89" s="8" cm="1">
        <f t="array" aca="1" ref="K89" ca="1">SUM(INDIRECT("'"&amp;TOTALCustomerSheets&amp;"'!"&amp;ADDRESS(ROW(),COLUMN())))</f>
        <v>-2712.8459321772798</v>
      </c>
    </row>
    <row r="90" spans="1:1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 cm="1">
        <f t="array" aca="1" ref="D90" ca="1">SUM(INDIRECT("'"&amp;TOTALCustomerSheets&amp;"'!"&amp;ADDRESS(ROW(),COLUMN())))</f>
        <v>-133253171.44639045</v>
      </c>
      <c r="E90" s="8">
        <f t="shared" ca="1" si="2"/>
        <v>0</v>
      </c>
      <c r="G90" s="77" cm="1">
        <f t="array" aca="1" ref="G90" ca="1">SUM(INDIRECT("'"&amp;TOTALCustomerSheets&amp;"'!"&amp;ADDRESS(ROW(),COLUMN())))</f>
        <v>-115022312.57824419</v>
      </c>
      <c r="H90" s="77" cm="1">
        <f t="array" aca="1" ref="H90" ca="1">SUM(INDIRECT("'"&amp;TOTALCustomerSheets&amp;"'!"&amp;ADDRESS(ROW(),COLUMN())))</f>
        <v>-16533925.852367617</v>
      </c>
      <c r="I90" s="77" cm="1">
        <f t="array" aca="1" ref="I90" ca="1">SUM(INDIRECT("'"&amp;TOTALCustomerSheets&amp;"'!"&amp;ADDRESS(ROW(),COLUMN())))</f>
        <v>-6737.8316403898989</v>
      </c>
      <c r="J90" s="77" cm="1">
        <f t="array" aca="1" ref="J90" ca="1">SUM(INDIRECT("'"&amp;TOTALCustomerSheets&amp;"'!"&amp;ADDRESS(ROW(),COLUMN())))</f>
        <v>-221072.36834980198</v>
      </c>
      <c r="K90" s="77" cm="1">
        <f t="array" aca="1" ref="K90" ca="1">SUM(INDIRECT("'"&amp;TOTALCustomerSheets&amp;"'!"&amp;ADDRESS(ROW(),COLUMN())))</f>
        <v>-1469122.8157884604</v>
      </c>
    </row>
    <row r="91" spans="1:1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D91" s="8"/>
      <c r="E91" s="8">
        <f t="shared" si="2"/>
        <v>0</v>
      </c>
      <c r="G91" s="8"/>
      <c r="H91" s="8"/>
      <c r="I91" s="8"/>
      <c r="J91" s="8"/>
      <c r="K91" s="8"/>
    </row>
    <row r="92" spans="1:1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D92" s="8"/>
      <c r="E92" s="8">
        <f t="shared" si="2"/>
        <v>0</v>
      </c>
      <c r="G92" s="8"/>
      <c r="H92" s="8"/>
      <c r="I92" s="8"/>
      <c r="J92" s="8"/>
      <c r="K92" s="8"/>
    </row>
    <row r="93" spans="1:1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 cm="1">
        <f t="array" aca="1" ref="D93" ca="1">SUM(INDIRECT("'"&amp;TOTALCustomerSheets&amp;"'!"&amp;ADDRESS(ROW(),COLUMN())))</f>
        <v>-279803.357128551</v>
      </c>
      <c r="E93" s="8">
        <f t="shared" ca="1" si="2"/>
        <v>0</v>
      </c>
      <c r="F93" s="2"/>
      <c r="G93" s="8" cm="1">
        <f t="array" aca="1" ref="G93" ca="1">SUM(INDIRECT("'"&amp;TOTALCustomerSheets&amp;"'!"&amp;ADDRESS(ROW(),COLUMN())))</f>
        <v>-241321.61049724481</v>
      </c>
      <c r="H93" s="8" cm="1">
        <f t="array" aca="1" ref="H93" ca="1">SUM(INDIRECT("'"&amp;TOTALCustomerSheets&amp;"'!"&amp;ADDRESS(ROW(),COLUMN())))</f>
        <v>-34385.525723704784</v>
      </c>
      <c r="I93" s="8" cm="1">
        <f t="array" aca="1" ref="I93" ca="1">SUM(INDIRECT("'"&amp;TOTALCustomerSheets&amp;"'!"&amp;ADDRESS(ROW(),COLUMN())))</f>
        <v>-15.378371391613383</v>
      </c>
      <c r="J93" s="8" cm="1">
        <f t="array" aca="1" ref="J93" ca="1">SUM(INDIRECT("'"&amp;TOTALCustomerSheets&amp;"'!"&amp;ADDRESS(ROW(),COLUMN())))</f>
        <v>-618.58738078215106</v>
      </c>
      <c r="K93" s="8" cm="1">
        <f t="array" aca="1" ref="K93" ca="1">SUM(INDIRECT("'"&amp;TOTALCustomerSheets&amp;"'!"&amp;ADDRESS(ROW(),COLUMN())))</f>
        <v>-3462.2551554276815</v>
      </c>
    </row>
    <row r="94" spans="1:1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 cm="1">
        <f t="array" aca="1" ref="D94" ca="1">SUM(INDIRECT("'"&amp;TOTALCustomerSheets&amp;"'!"&amp;ADDRESS(ROW(),COLUMN())))</f>
        <v>-112005.52511948686</v>
      </c>
      <c r="E94" s="8">
        <f t="shared" ca="1" si="2"/>
        <v>0</v>
      </c>
      <c r="F94" s="2"/>
      <c r="G94" s="8" cm="1">
        <f t="array" aca="1" ref="G94" ca="1">SUM(INDIRECT("'"&amp;TOTALCustomerSheets&amp;"'!"&amp;ADDRESS(ROW(),COLUMN())))</f>
        <v>-96601.2487620225</v>
      </c>
      <c r="H94" s="8" cm="1">
        <f t="array" aca="1" ref="H94" ca="1">SUM(INDIRECT("'"&amp;TOTALCustomerSheets&amp;"'!"&amp;ADDRESS(ROW(),COLUMN())))</f>
        <v>-13764.555596177963</v>
      </c>
      <c r="I94" s="8" cm="1">
        <f t="array" aca="1" ref="I94" ca="1">SUM(INDIRECT("'"&amp;TOTALCustomerSheets&amp;"'!"&amp;ADDRESS(ROW(),COLUMN())))</f>
        <v>-6.1559753280901273</v>
      </c>
      <c r="J94" s="8" cm="1">
        <f t="array" aca="1" ref="J94" ca="1">SUM(INDIRECT("'"&amp;TOTALCustomerSheets&amp;"'!"&amp;ADDRESS(ROW(),COLUMN())))</f>
        <v>-247.62106190513239</v>
      </c>
      <c r="K94" s="8" cm="1">
        <f t="array" aca="1" ref="K94" ca="1">SUM(INDIRECT("'"&amp;TOTALCustomerSheets&amp;"'!"&amp;ADDRESS(ROW(),COLUMN())))</f>
        <v>-1385.9437240531879</v>
      </c>
    </row>
    <row r="95" spans="1:1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 cm="1">
        <f t="array" aca="1" ref="D95" ca="1">SUM(INDIRECT("'"&amp;TOTALCustomerSheets&amp;"'!"&amp;ADDRESS(ROW(),COLUMN())))</f>
        <v>-9381.5494565440895</v>
      </c>
      <c r="E95" s="8">
        <f t="shared" ca="1" si="2"/>
        <v>0</v>
      </c>
      <c r="F95" s="2"/>
      <c r="G95" s="8" cm="1">
        <f t="array" aca="1" ref="G95" ca="1">SUM(INDIRECT("'"&amp;TOTALCustomerSheets&amp;"'!"&amp;ADDRESS(ROW(),COLUMN())))</f>
        <v>-8091.2918524155793</v>
      </c>
      <c r="H95" s="8" cm="1">
        <f t="array" aca="1" ref="H95" ca="1">SUM(INDIRECT("'"&amp;TOTALCustomerSheets&amp;"'!"&amp;ADDRESS(ROW(),COLUMN())))</f>
        <v>-1152.9150810652964</v>
      </c>
      <c r="I95" s="8" cm="1">
        <f t="array" aca="1" ref="I95" ca="1">SUM(INDIRECT("'"&amp;TOTALCustomerSheets&amp;"'!"&amp;ADDRESS(ROW(),COLUMN())))</f>
        <v>-0.51562266175827143</v>
      </c>
      <c r="J95" s="8" cm="1">
        <f t="array" aca="1" ref="J95" ca="1">SUM(INDIRECT("'"&amp;TOTALCustomerSheets&amp;"'!"&amp;ADDRESS(ROW(),COLUMN())))</f>
        <v>-20.740666465040253</v>
      </c>
      <c r="K95" s="8" cm="1">
        <f t="array" aca="1" ref="K95" ca="1">SUM(INDIRECT("'"&amp;TOTALCustomerSheets&amp;"'!"&amp;ADDRESS(ROW(),COLUMN())))</f>
        <v>-116.08623393641604</v>
      </c>
    </row>
    <row r="96" spans="1:1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 cm="1">
        <f t="array" aca="1" ref="D96" ca="1">SUM(INDIRECT("'"&amp;TOTALCustomerSheets&amp;"'!"&amp;ADDRESS(ROW(),COLUMN())))</f>
        <v>-23133.174646920095</v>
      </c>
      <c r="E96" s="8">
        <f t="shared" ca="1" si="2"/>
        <v>0</v>
      </c>
      <c r="F96" s="2"/>
      <c r="G96" s="8" cm="1">
        <f t="array" aca="1" ref="G96" ca="1">SUM(INDIRECT("'"&amp;TOTALCustomerSheets&amp;"'!"&amp;ADDRESS(ROW(),COLUMN())))</f>
        <v>-19951.636817366656</v>
      </c>
      <c r="H96" s="8" cm="1">
        <f t="array" aca="1" ref="H96" ca="1">SUM(INDIRECT("'"&amp;TOTALCustomerSheets&amp;"'!"&amp;ADDRESS(ROW(),COLUMN())))</f>
        <v>-2842.8764402822071</v>
      </c>
      <c r="I96" s="8" cm="1">
        <f t="array" aca="1" ref="I96" ca="1">SUM(INDIRECT("'"&amp;TOTALCustomerSheets&amp;"'!"&amp;ADDRESS(ROW(),COLUMN())))</f>
        <v>-1.2714306034003311</v>
      </c>
      <c r="J96" s="8" cm="1">
        <f t="array" aca="1" ref="J96" ca="1">SUM(INDIRECT("'"&amp;TOTALCustomerSheets&amp;"'!"&amp;ADDRESS(ROW(),COLUMN())))</f>
        <v>-51.142666981797227</v>
      </c>
      <c r="K96" s="8" cm="1">
        <f t="array" aca="1" ref="K96" ca="1">SUM(INDIRECT("'"&amp;TOTALCustomerSheets&amp;"'!"&amp;ADDRESS(ROW(),COLUMN())))</f>
        <v>-286.24729168603454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 cm="1">
        <f t="array" aca="1" ref="D97" ca="1">SUM(INDIRECT("'"&amp;TOTALCustomerSheets&amp;"'!"&amp;ADDRESS(ROW(),COLUMN())))</f>
        <v>-1174679.9413882901</v>
      </c>
      <c r="E97" s="8">
        <f t="shared" ca="1" si="2"/>
        <v>0</v>
      </c>
      <c r="F97" s="2"/>
      <c r="G97" s="8" cm="1">
        <f t="array" aca="1" ref="G97" ca="1">SUM(INDIRECT("'"&amp;TOTALCustomerSheets&amp;"'!"&amp;ADDRESS(ROW(),COLUMN())))</f>
        <v>-1013124.5678528192</v>
      </c>
      <c r="H97" s="8" cm="1">
        <f t="array" aca="1" ref="H97" ca="1">SUM(INDIRECT("'"&amp;TOTALCustomerSheets&amp;"'!"&amp;ADDRESS(ROW(),COLUMN())))</f>
        <v>-144358.48002770622</v>
      </c>
      <c r="I97" s="8" cm="1">
        <f t="array" aca="1" ref="I97" ca="1">SUM(INDIRECT("'"&amp;TOTALCustomerSheets&amp;"'!"&amp;ADDRESS(ROW(),COLUMN())))</f>
        <v>-64.562000221635131</v>
      </c>
      <c r="J97" s="8" cm="1">
        <f t="array" aca="1" ref="J97" ca="1">SUM(INDIRECT("'"&amp;TOTALCustomerSheets&amp;"'!"&amp;ADDRESS(ROW(),COLUMN())))</f>
        <v>-2596.9745168814015</v>
      </c>
      <c r="K97" s="8" cm="1">
        <f t="array" aca="1" ref="K97" ca="1">SUM(INDIRECT("'"&amp;TOTALCustomerSheets&amp;"'!"&amp;ADDRESS(ROW(),COLUMN())))</f>
        <v>-14535.356990661694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 cm="1">
        <f t="array" aca="1" ref="D98" ca="1">SUM(INDIRECT("'"&amp;TOTALCustomerSheets&amp;"'!"&amp;ADDRESS(ROW(),COLUMN())))</f>
        <v>0</v>
      </c>
      <c r="E98" s="8">
        <f t="shared" ca="1" si="2"/>
        <v>0</v>
      </c>
      <c r="F98" s="2"/>
      <c r="G98" s="8" cm="1">
        <f t="array" aca="1" ref="G98" ca="1">SUM(INDIRECT("'"&amp;TOTALCustomerSheets&amp;"'!"&amp;ADDRESS(ROW(),COLUMN())))</f>
        <v>0</v>
      </c>
      <c r="H98" s="8" cm="1">
        <f t="array" aca="1" ref="H98" ca="1">SUM(INDIRECT("'"&amp;TOTALCustomerSheets&amp;"'!"&amp;ADDRESS(ROW(),COLUMN())))</f>
        <v>0</v>
      </c>
      <c r="I98" s="8" cm="1">
        <f t="array" aca="1" ref="I98" ca="1">SUM(INDIRECT("'"&amp;TOTALCustomerSheets&amp;"'!"&amp;ADDRESS(ROW(),COLUMN())))</f>
        <v>0</v>
      </c>
      <c r="J98" s="8" cm="1">
        <f t="array" aca="1" ref="J98" ca="1">SUM(INDIRECT("'"&amp;TOTALCustomerSheets&amp;"'!"&amp;ADDRESS(ROW(),COLUMN())))</f>
        <v>0</v>
      </c>
      <c r="K98" s="8" cm="1">
        <f t="array" aca="1" ref="K98" ca="1">SUM(INDIRECT("'"&amp;TOTALCustomerSheets&amp;"'!"&amp;ADDRESS(ROW(),COLUMN())))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 cm="1">
        <f t="array" aca="1" ref="D99" ca="1">SUM(INDIRECT("'"&amp;TOTALCustomerSheets&amp;"'!"&amp;ADDRESS(ROW(),COLUMN())))</f>
        <v>-88413.125512862112</v>
      </c>
      <c r="E99" s="8">
        <f t="shared" ca="1" si="2"/>
        <v>0</v>
      </c>
      <c r="F99" s="2"/>
      <c r="G99" s="8" cm="1">
        <f t="array" aca="1" ref="G99" ca="1">SUM(INDIRECT("'"&amp;TOTALCustomerSheets&amp;"'!"&amp;ADDRESS(ROW(),COLUMN())))</f>
        <v>-76253.544835262495</v>
      </c>
      <c r="H99" s="8" cm="1">
        <f t="array" aca="1" ref="H99" ca="1">SUM(INDIRECT("'"&amp;TOTALCustomerSheets&amp;"'!"&amp;ADDRESS(ROW(),COLUMN())))</f>
        <v>-10865.244194475199</v>
      </c>
      <c r="I99" s="8" cm="1">
        <f t="array" aca="1" ref="I99" ca="1">SUM(INDIRECT("'"&amp;TOTALCustomerSheets&amp;"'!"&amp;ADDRESS(ROW(),COLUMN())))</f>
        <v>-4.8593050990644597</v>
      </c>
      <c r="J99" s="8" cm="1">
        <f t="array" aca="1" ref="J99" ca="1">SUM(INDIRECT("'"&amp;TOTALCustomerSheets&amp;"'!"&amp;ADDRESS(ROW(),COLUMN())))</f>
        <v>-195.46314346985466</v>
      </c>
      <c r="K99" s="8" cm="1">
        <f t="array" aca="1" ref="K99" ca="1">SUM(INDIRECT("'"&amp;TOTALCustomerSheets&amp;"'!"&amp;ADDRESS(ROW(),COLUMN())))</f>
        <v>-1094.0140345555071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 cm="1">
        <f t="array" aca="1" ref="D100" ca="1">SUM(INDIRECT("'"&amp;TOTALCustomerSheets&amp;"'!"&amp;ADDRESS(ROW(),COLUMN())))</f>
        <v>-40278.844963950629</v>
      </c>
      <c r="E100" s="8">
        <f t="shared" ca="1" si="2"/>
        <v>0</v>
      </c>
      <c r="F100" s="2"/>
      <c r="G100" s="8" cm="1">
        <f t="array" aca="1" ref="G100" ca="1">SUM(INDIRECT("'"&amp;TOTALCustomerSheets&amp;"'!"&amp;ADDRESS(ROW(),COLUMN())))</f>
        <v>-34739.239140735684</v>
      </c>
      <c r="H100" s="8" cm="1">
        <f t="array" aca="1" ref="H100" ca="1">SUM(INDIRECT("'"&amp;TOTALCustomerSheets&amp;"'!"&amp;ADDRESS(ROW(),COLUMN())))</f>
        <v>-4949.9379630127951</v>
      </c>
      <c r="I100" s="8" cm="1">
        <f t="array" aca="1" ref="I100" ca="1">SUM(INDIRECT("'"&amp;TOTALCustomerSheets&amp;"'!"&amp;ADDRESS(ROW(),COLUMN())))</f>
        <v>-2.2137798611053316</v>
      </c>
      <c r="J100" s="8" cm="1">
        <f t="array" aca="1" ref="J100" ca="1">SUM(INDIRECT("'"&amp;TOTALCustomerSheets&amp;"'!"&amp;ADDRESS(ROW(),COLUMN())))</f>
        <v>-89.048199645915332</v>
      </c>
      <c r="K100" s="8" cm="1">
        <f t="array" aca="1" ref="K100" ca="1">SUM(INDIRECT("'"&amp;TOTALCustomerSheets&amp;"'!"&amp;ADDRESS(ROW(),COLUMN())))</f>
        <v>-498.40588069513331</v>
      </c>
    </row>
    <row r="101" spans="1:1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 cm="1">
        <f t="array" aca="1" ref="D101" ca="1">SUM(INDIRECT("'"&amp;TOTALCustomerSheets&amp;"'!"&amp;ADDRESS(ROW(),COLUMN())))</f>
        <v>-1727695.5182166048</v>
      </c>
      <c r="E101" s="8">
        <f t="shared" ca="1" si="2"/>
        <v>0</v>
      </c>
      <c r="G101" s="77" cm="1">
        <f t="array" aca="1" ref="G101" ca="1">SUM(INDIRECT("'"&amp;TOTALCustomerSheets&amp;"'!"&amp;ADDRESS(ROW(),COLUMN())))</f>
        <v>-1490083.139757867</v>
      </c>
      <c r="H101" s="77" cm="1">
        <f t="array" aca="1" ref="H101" ca="1">SUM(INDIRECT("'"&amp;TOTALCustomerSheets&amp;"'!"&amp;ADDRESS(ROW(),COLUMN())))</f>
        <v>-212319.53502642445</v>
      </c>
      <c r="I101" s="77" cm="1">
        <f t="array" aca="1" ref="I101" ca="1">SUM(INDIRECT("'"&amp;TOTALCustomerSheets&amp;"'!"&amp;ADDRESS(ROW(),COLUMN())))</f>
        <v>-94.956485166667036</v>
      </c>
      <c r="J101" s="77" cm="1">
        <f t="array" aca="1" ref="J101" ca="1">SUM(INDIRECT("'"&amp;TOTALCustomerSheets&amp;"'!"&amp;ADDRESS(ROW(),COLUMN())))</f>
        <v>-3819.5776361312924</v>
      </c>
      <c r="K101" s="77" cm="1">
        <f t="array" aca="1" ref="K101" ca="1">SUM(INDIRECT("'"&amp;TOTALCustomerSheets&amp;"'!"&amp;ADDRESS(ROW(),COLUMN())))</f>
        <v>-21378.309311015659</v>
      </c>
    </row>
    <row r="102" spans="1:1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D102" s="8"/>
      <c r="E102" s="8">
        <f t="shared" si="2"/>
        <v>0</v>
      </c>
      <c r="G102" s="8"/>
      <c r="H102" s="8"/>
      <c r="I102" s="8"/>
      <c r="J102" s="8"/>
      <c r="K102" s="8"/>
    </row>
    <row r="103" spans="1:1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D103" s="8"/>
      <c r="E103" s="8">
        <f t="shared" si="2"/>
        <v>0</v>
      </c>
      <c r="G103" s="8"/>
      <c r="H103" s="8"/>
      <c r="I103" s="8"/>
      <c r="J103" s="8"/>
      <c r="K103" s="8"/>
    </row>
    <row r="104" spans="1:1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 cm="1">
        <f t="array" aca="1" ref="D104" ca="1">SUM(INDIRECT("'"&amp;TOTALCustomerSheets&amp;"'!"&amp;ADDRESS(ROW(),COLUMN())))</f>
        <v>1166718.3214918659</v>
      </c>
      <c r="E104" s="8">
        <f t="shared" ca="1" si="2"/>
        <v>0</v>
      </c>
      <c r="F104" s="2"/>
      <c r="G104" s="8" cm="1">
        <f t="array" aca="1" ref="G104" ca="1">SUM(INDIRECT("'"&amp;TOTALCustomerSheets&amp;"'!"&amp;ADDRESS(ROW(),COLUMN())))</f>
        <v>1049631.6019935373</v>
      </c>
      <c r="H104" s="8" cm="1">
        <f t="array" aca="1" ref="H104" ca="1">SUM(INDIRECT("'"&amp;TOTALCustomerSheets&amp;"'!"&amp;ADDRESS(ROW(),COLUMN())))</f>
        <v>116535.76245520238</v>
      </c>
      <c r="I104" s="8" cm="1">
        <f t="array" aca="1" ref="I104" ca="1">SUM(INDIRECT("'"&amp;TOTALCustomerSheets&amp;"'!"&amp;ADDRESS(ROW(),COLUMN())))</f>
        <v>16.695667973524692</v>
      </c>
      <c r="J104" s="8" cm="1">
        <f t="array" aca="1" ref="J104" ca="1">SUM(INDIRECT("'"&amp;TOTALCustomerSheets&amp;"'!"&amp;ADDRESS(ROW(),COLUMN())))</f>
        <v>0</v>
      </c>
      <c r="K104" s="8" cm="1">
        <f t="array" aca="1" ref="K104" ca="1">SUM(INDIRECT("'"&amp;TOTALCustomerSheets&amp;"'!"&amp;ADDRESS(ROW(),COLUMN())))</f>
        <v>534.26137515279015</v>
      </c>
    </row>
    <row r="105" spans="1:1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 cm="1">
        <f t="array" aca="1" ref="D105" ca="1">SUM(INDIRECT("'"&amp;TOTALCustomerSheets&amp;"'!"&amp;ADDRESS(ROW(),COLUMN())))</f>
        <v>1166718.3214918659</v>
      </c>
      <c r="E105" s="8">
        <f t="shared" ca="1" si="2"/>
        <v>0</v>
      </c>
      <c r="G105" s="77" cm="1">
        <f t="array" aca="1" ref="G105" ca="1">SUM(INDIRECT("'"&amp;TOTALCustomerSheets&amp;"'!"&amp;ADDRESS(ROW(),COLUMN())))</f>
        <v>1049631.6019935373</v>
      </c>
      <c r="H105" s="77" cm="1">
        <f t="array" aca="1" ref="H105" ca="1">SUM(INDIRECT("'"&amp;TOTALCustomerSheets&amp;"'!"&amp;ADDRESS(ROW(),COLUMN())))</f>
        <v>116535.76245520238</v>
      </c>
      <c r="I105" s="77" cm="1">
        <f t="array" aca="1" ref="I105" ca="1">SUM(INDIRECT("'"&amp;TOTALCustomerSheets&amp;"'!"&amp;ADDRESS(ROW(),COLUMN())))</f>
        <v>16.695667973524692</v>
      </c>
      <c r="J105" s="77" cm="1">
        <f t="array" aca="1" ref="J105" ca="1">SUM(INDIRECT("'"&amp;TOTALCustomerSheets&amp;"'!"&amp;ADDRESS(ROW(),COLUMN())))</f>
        <v>0</v>
      </c>
      <c r="K105" s="77" cm="1">
        <f t="array" aca="1" ref="K105" ca="1">SUM(INDIRECT("'"&amp;TOTALCustomerSheets&amp;"'!"&amp;ADDRESS(ROW(),COLUMN())))</f>
        <v>534.26137515279015</v>
      </c>
    </row>
    <row r="106" spans="1:1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D106" s="8"/>
      <c r="E106" s="8">
        <f t="shared" si="2"/>
        <v>0</v>
      </c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 cm="1">
        <f t="array" aca="1" ref="D107" ca="1">SUM(INDIRECT("'"&amp;TOTALCustomerSheets&amp;"'!"&amp;ADDRESS(ROW(),COLUMN())))</f>
        <v>-139204935.25956213</v>
      </c>
      <c r="E107" s="8">
        <f t="shared" ref="E107:E138" ca="1" si="3">IFERROR(IF(D107="",0,IF(D107=0,0,IF(ABS(D107-SUM($G107:$K107))&lt;Check_Limit,0,1))),1)</f>
        <v>0</v>
      </c>
      <c r="F107" s="2"/>
      <c r="G107" s="8" cm="1">
        <f t="array" aca="1" ref="G107" ca="1">SUM(INDIRECT("'"&amp;TOTALCustomerSheets&amp;"'!"&amp;ADDRESS(ROW(),COLUMN())))</f>
        <v>-120112148.31739348</v>
      </c>
      <c r="H107" s="8" cm="1">
        <f t="array" aca="1" ref="H107" ca="1">SUM(INDIRECT("'"&amp;TOTALCustomerSheets&amp;"'!"&amp;ADDRESS(ROW(),COLUMN())))</f>
        <v>-17292192.855208572</v>
      </c>
      <c r="I107" s="8" cm="1">
        <f t="array" aca="1" ref="I107" ca="1">SUM(INDIRECT("'"&amp;TOTALCustomerSheets&amp;"'!"&amp;ADDRESS(ROW(),COLUMN())))</f>
        <v>-7112.3773897276233</v>
      </c>
      <c r="J107" s="8" cm="1">
        <f t="array" aca="1" ref="J107" ca="1">SUM(INDIRECT("'"&amp;TOTALCustomerSheets&amp;"'!"&amp;ADDRESS(ROW(),COLUMN())))</f>
        <v>-236809.86079455118</v>
      </c>
      <c r="K107" s="8" cm="1">
        <f t="array" aca="1" ref="K107" ca="1">SUM(INDIRECT("'"&amp;TOTALCustomerSheets&amp;"'!"&amp;ADDRESS(ROW(),COLUMN())))</f>
        <v>-1556671.8487757668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D108" s="77"/>
      <c r="E108" s="8">
        <f t="shared" si="3"/>
        <v>0</v>
      </c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D109" s="8"/>
      <c r="E109" s="8">
        <f t="shared" si="3"/>
        <v>0</v>
      </c>
      <c r="G109" s="8"/>
      <c r="H109" s="8"/>
      <c r="I109" s="8"/>
      <c r="J109" s="8"/>
      <c r="K109" s="8"/>
    </row>
    <row r="110" spans="1:1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 cm="1">
        <f t="array" aca="1" ref="D110" ca="1">SUM(INDIRECT("'"&amp;TOTALCustomerSheets&amp;"'!"&amp;ADDRESS(ROW(),COLUMN())))</f>
        <v>-58988086.895700634</v>
      </c>
      <c r="E110" s="8">
        <f t="shared" ca="1" si="3"/>
        <v>0</v>
      </c>
      <c r="F110" s="2"/>
      <c r="G110" s="8" cm="1">
        <f t="array" aca="1" ref="G110" ca="1">SUM(INDIRECT("'"&amp;TOTALCustomerSheets&amp;"'!"&amp;ADDRESS(ROW(),COLUMN())))</f>
        <v>-50875372.890118048</v>
      </c>
      <c r="H110" s="8" cm="1">
        <f t="array" aca="1" ref="H110" ca="1">SUM(INDIRECT("'"&amp;TOTALCustomerSheets&amp;"'!"&amp;ADDRESS(ROW(),COLUMN())))</f>
        <v>-7249149.5461663175</v>
      </c>
      <c r="I110" s="8" cm="1">
        <f t="array" aca="1" ref="I110" ca="1">SUM(INDIRECT("'"&amp;TOTALCustomerSheets&amp;"'!"&amp;ADDRESS(ROW(),COLUMN())))</f>
        <v>-3242.0651319993854</v>
      </c>
      <c r="J110" s="8" cm="1">
        <f t="array" aca="1" ref="J110" ca="1">SUM(INDIRECT("'"&amp;TOTALCustomerSheets&amp;"'!"&amp;ADDRESS(ROW(),COLUMN())))</f>
        <v>-130410.46592374155</v>
      </c>
      <c r="K110" s="8" cm="1">
        <f t="array" aca="1" ref="K110" ca="1">SUM(INDIRECT("'"&amp;TOTALCustomerSheets&amp;"'!"&amp;ADDRESS(ROW(),COLUMN())))</f>
        <v>-729911.92836054752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 cm="1">
        <f t="array" aca="1" ref="D111" ca="1">SUM(INDIRECT("'"&amp;TOTALCustomerSheets&amp;"'!"&amp;ADDRESS(ROW(),COLUMN())))</f>
        <v>0</v>
      </c>
      <c r="E111" s="8">
        <f t="shared" ca="1" si="3"/>
        <v>0</v>
      </c>
      <c r="F111" s="2"/>
      <c r="G111" s="8" cm="1">
        <f t="array" aca="1" ref="G111" ca="1">SUM(INDIRECT("'"&amp;TOTALCustomerSheets&amp;"'!"&amp;ADDRESS(ROW(),COLUMN())))</f>
        <v>0</v>
      </c>
      <c r="H111" s="8" cm="1">
        <f t="array" aca="1" ref="H111" ca="1">SUM(INDIRECT("'"&amp;TOTALCustomerSheets&amp;"'!"&amp;ADDRESS(ROW(),COLUMN())))</f>
        <v>0</v>
      </c>
      <c r="I111" s="8" cm="1">
        <f t="array" aca="1" ref="I111" ca="1">SUM(INDIRECT("'"&amp;TOTALCustomerSheets&amp;"'!"&amp;ADDRESS(ROW(),COLUMN())))</f>
        <v>0</v>
      </c>
      <c r="J111" s="8" cm="1">
        <f t="array" aca="1" ref="J111" ca="1">SUM(INDIRECT("'"&amp;TOTALCustomerSheets&amp;"'!"&amp;ADDRESS(ROW(),COLUMN())))</f>
        <v>0</v>
      </c>
      <c r="K111" s="8" cm="1">
        <f t="array" aca="1" ref="K111" ca="1">SUM(INDIRECT("'"&amp;TOTALCustomerSheets&amp;"'!"&amp;ADDRESS(ROW(),COLUMN())))</f>
        <v>0</v>
      </c>
    </row>
    <row r="112" spans="1:1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 cm="1">
        <f t="array" aca="1" ref="D112" ca="1">SUM(INDIRECT("'"&amp;TOTALCustomerSheets&amp;"'!"&amp;ADDRESS(ROW(),COLUMN())))</f>
        <v>0</v>
      </c>
      <c r="E112" s="8">
        <f t="shared" ca="1" si="3"/>
        <v>0</v>
      </c>
      <c r="F112" s="2"/>
      <c r="G112" s="8" cm="1">
        <f t="array" aca="1" ref="G112" ca="1">SUM(INDIRECT("'"&amp;TOTALCustomerSheets&amp;"'!"&amp;ADDRESS(ROW(),COLUMN())))</f>
        <v>0</v>
      </c>
      <c r="H112" s="8" cm="1">
        <f t="array" aca="1" ref="H112" ca="1">SUM(INDIRECT("'"&amp;TOTALCustomerSheets&amp;"'!"&amp;ADDRESS(ROW(),COLUMN())))</f>
        <v>0</v>
      </c>
      <c r="I112" s="8" cm="1">
        <f t="array" aca="1" ref="I112" ca="1">SUM(INDIRECT("'"&amp;TOTALCustomerSheets&amp;"'!"&amp;ADDRESS(ROW(),COLUMN())))</f>
        <v>0</v>
      </c>
      <c r="J112" s="8" cm="1">
        <f t="array" aca="1" ref="J112" ca="1">SUM(INDIRECT("'"&amp;TOTALCustomerSheets&amp;"'!"&amp;ADDRESS(ROW(),COLUMN())))</f>
        <v>0</v>
      </c>
      <c r="K112" s="8" cm="1">
        <f t="array" aca="1" ref="K112" ca="1">SUM(INDIRECT("'"&amp;TOTALCustomerSheets&amp;"'!"&amp;ADDRESS(ROW(),COLUMN())))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 cm="1">
        <f t="array" aca="1" ref="D113" ca="1">SUM(INDIRECT("'"&amp;TOTALCustomerSheets&amp;"'!"&amp;ADDRESS(ROW(),COLUMN())))</f>
        <v>-58988086.895700634</v>
      </c>
      <c r="E113" s="8">
        <f t="shared" ca="1" si="3"/>
        <v>0</v>
      </c>
      <c r="G113" s="77" cm="1">
        <f t="array" aca="1" ref="G113" ca="1">SUM(INDIRECT("'"&amp;TOTALCustomerSheets&amp;"'!"&amp;ADDRESS(ROW(),COLUMN())))</f>
        <v>-50875372.890118048</v>
      </c>
      <c r="H113" s="77" cm="1">
        <f t="array" aca="1" ref="H113" ca="1">SUM(INDIRECT("'"&amp;TOTALCustomerSheets&amp;"'!"&amp;ADDRESS(ROW(),COLUMN())))</f>
        <v>-7249149.5461663175</v>
      </c>
      <c r="I113" s="77" cm="1">
        <f t="array" aca="1" ref="I113" ca="1">SUM(INDIRECT("'"&amp;TOTALCustomerSheets&amp;"'!"&amp;ADDRESS(ROW(),COLUMN())))</f>
        <v>-3242.0651319993854</v>
      </c>
      <c r="J113" s="77" cm="1">
        <f t="array" aca="1" ref="J113" ca="1">SUM(INDIRECT("'"&amp;TOTALCustomerSheets&amp;"'!"&amp;ADDRESS(ROW(),COLUMN())))</f>
        <v>-130410.46592374155</v>
      </c>
      <c r="K113" s="77" cm="1">
        <f t="array" aca="1" ref="K113" ca="1">SUM(INDIRECT("'"&amp;TOTALCustomerSheets&amp;"'!"&amp;ADDRESS(ROW(),COLUMN())))</f>
        <v>-729911.92836054752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D114" s="22"/>
      <c r="E114" s="8">
        <f t="shared" si="3"/>
        <v>0</v>
      </c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 cm="1">
        <f t="array" aca="1" ref="D115" ca="1">SUM(INDIRECT("'"&amp;TOTALCustomerSheets&amp;"'!"&amp;ADDRESS(ROW(),COLUMN())))</f>
        <v>269246113.57213759</v>
      </c>
      <c r="E115" s="8">
        <f t="shared" ca="1" si="3"/>
        <v>0</v>
      </c>
      <c r="G115" s="79" cm="1">
        <f t="array" aca="1" ref="G115" ca="1">SUM(INDIRECT("'"&amp;TOTALCustomerSheets&amp;"'!"&amp;ADDRESS(ROW(),COLUMN())))</f>
        <v>232164057.10379136</v>
      </c>
      <c r="H115" s="79" cm="1">
        <f t="array" aca="1" ref="H115" ca="1">SUM(INDIRECT("'"&amp;TOTALCustomerSheets&amp;"'!"&amp;ADDRESS(ROW(),COLUMN())))</f>
        <v>32903073.529761791</v>
      </c>
      <c r="I115" s="79" cm="1">
        <f t="array" aca="1" ref="I115" ca="1">SUM(INDIRECT("'"&amp;TOTALCustomerSheets&amp;"'!"&amp;ADDRESS(ROW(),COLUMN())))</f>
        <v>15336.645340696747</v>
      </c>
      <c r="J115" s="79" cm="1">
        <f t="array" aca="1" ref="J115" ca="1">SUM(INDIRECT("'"&amp;TOTALCustomerSheets&amp;"'!"&amp;ADDRESS(ROW(),COLUMN())))</f>
        <v>666190.97188824636</v>
      </c>
      <c r="K115" s="79" cm="1">
        <f t="array" aca="1" ref="K115" ca="1">SUM(INDIRECT("'"&amp;TOTALCustomerSheets&amp;"'!"&amp;ADDRESS(ROW(),COLUMN())))</f>
        <v>3497455.3213556618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D116" s="8"/>
      <c r="E116" s="8">
        <f t="shared" si="3"/>
        <v>0</v>
      </c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D117" s="8"/>
      <c r="E117" s="8">
        <f t="shared" si="3"/>
        <v>0</v>
      </c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D118" s="8"/>
      <c r="E118" s="8">
        <f t="shared" si="3"/>
        <v>0</v>
      </c>
      <c r="G118" s="8"/>
      <c r="H118" s="8"/>
      <c r="I118" s="8"/>
      <c r="J118" s="8"/>
      <c r="K118" s="8"/>
    </row>
    <row r="119" spans="1:1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D119" s="8"/>
      <c r="E119" s="8">
        <f t="shared" si="3"/>
        <v>0</v>
      </c>
      <c r="G119" s="8"/>
      <c r="H119" s="8"/>
      <c r="I119" s="8"/>
      <c r="J119" s="8"/>
      <c r="K119" s="8"/>
    </row>
    <row r="120" spans="1:1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 cm="1">
        <f t="array" aca="1" ref="D120" ca="1">SUM(INDIRECT("'"&amp;TOTALCustomerSheets&amp;"'!"&amp;ADDRESS(ROW(),COLUMN())))</f>
        <v>0</v>
      </c>
      <c r="E120" s="8">
        <f t="shared" ca="1" si="3"/>
        <v>0</v>
      </c>
      <c r="F120" s="2"/>
      <c r="G120" s="8" cm="1">
        <f t="array" aca="1" ref="G120" ca="1">SUM(INDIRECT("'"&amp;TOTALCustomerSheets&amp;"'!"&amp;ADDRESS(ROW(),COLUMN())))</f>
        <v>0</v>
      </c>
      <c r="H120" s="8" cm="1">
        <f t="array" aca="1" ref="H120" ca="1">SUM(INDIRECT("'"&amp;TOTALCustomerSheets&amp;"'!"&amp;ADDRESS(ROW(),COLUMN())))</f>
        <v>0</v>
      </c>
      <c r="I120" s="8" cm="1">
        <f t="array" aca="1" ref="I120" ca="1">SUM(INDIRECT("'"&amp;TOTALCustomerSheets&amp;"'!"&amp;ADDRESS(ROW(),COLUMN())))</f>
        <v>0</v>
      </c>
      <c r="J120" s="8" cm="1">
        <f t="array" aca="1" ref="J120" ca="1">SUM(INDIRECT("'"&amp;TOTALCustomerSheets&amp;"'!"&amp;ADDRESS(ROW(),COLUMN())))</f>
        <v>0</v>
      </c>
      <c r="K120" s="8" cm="1">
        <f t="array" aca="1" ref="K120" ca="1">SUM(INDIRECT("'"&amp;TOTALCustomerSheets&amp;"'!"&amp;ADDRESS(ROW(),COLUMN())))</f>
        <v>0</v>
      </c>
    </row>
    <row r="121" spans="1:1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 cm="1">
        <f t="array" aca="1" ref="D121" ca="1">SUM(INDIRECT("'"&amp;TOTALCustomerSheets&amp;"'!"&amp;ADDRESS(ROW(),COLUMN())))</f>
        <v>0</v>
      </c>
      <c r="E121" s="8">
        <f t="shared" ca="1" si="3"/>
        <v>0</v>
      </c>
      <c r="F121" s="2"/>
      <c r="G121" s="8" cm="1">
        <f t="array" aca="1" ref="G121" ca="1">SUM(INDIRECT("'"&amp;TOTALCustomerSheets&amp;"'!"&amp;ADDRESS(ROW(),COLUMN())))</f>
        <v>0</v>
      </c>
      <c r="H121" s="8" cm="1">
        <f t="array" aca="1" ref="H121" ca="1">SUM(INDIRECT("'"&amp;TOTALCustomerSheets&amp;"'!"&amp;ADDRESS(ROW(),COLUMN())))</f>
        <v>0</v>
      </c>
      <c r="I121" s="8" cm="1">
        <f t="array" aca="1" ref="I121" ca="1">SUM(INDIRECT("'"&amp;TOTALCustomerSheets&amp;"'!"&amp;ADDRESS(ROW(),COLUMN())))</f>
        <v>0</v>
      </c>
      <c r="J121" s="8" cm="1">
        <f t="array" aca="1" ref="J121" ca="1">SUM(INDIRECT("'"&amp;TOTALCustomerSheets&amp;"'!"&amp;ADDRESS(ROW(),COLUMN())))</f>
        <v>0</v>
      </c>
      <c r="K121" s="8" cm="1">
        <f t="array" aca="1" ref="K121" ca="1">SUM(INDIRECT("'"&amp;TOTALCustomerSheets&amp;"'!"&amp;ADDRESS(ROW(),COLUMN())))</f>
        <v>0</v>
      </c>
    </row>
    <row r="122" spans="1:1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 cm="1">
        <f t="array" aca="1" ref="D122" ca="1">SUM(INDIRECT("'"&amp;TOTALCustomerSheets&amp;"'!"&amp;ADDRESS(ROW(),COLUMN())))</f>
        <v>0</v>
      </c>
      <c r="E122" s="8">
        <f t="shared" ca="1" si="3"/>
        <v>0</v>
      </c>
      <c r="F122" s="2"/>
      <c r="G122" s="8" cm="1">
        <f t="array" aca="1" ref="G122" ca="1">SUM(INDIRECT("'"&amp;TOTALCustomerSheets&amp;"'!"&amp;ADDRESS(ROW(),COLUMN())))</f>
        <v>0</v>
      </c>
      <c r="H122" s="8" cm="1">
        <f t="array" aca="1" ref="H122" ca="1">SUM(INDIRECT("'"&amp;TOTALCustomerSheets&amp;"'!"&amp;ADDRESS(ROW(),COLUMN())))</f>
        <v>0</v>
      </c>
      <c r="I122" s="8" cm="1">
        <f t="array" aca="1" ref="I122" ca="1">SUM(INDIRECT("'"&amp;TOTALCustomerSheets&amp;"'!"&amp;ADDRESS(ROW(),COLUMN())))</f>
        <v>0</v>
      </c>
      <c r="J122" s="8" cm="1">
        <f t="array" aca="1" ref="J122" ca="1">SUM(INDIRECT("'"&amp;TOTALCustomerSheets&amp;"'!"&amp;ADDRESS(ROW(),COLUMN())))</f>
        <v>0</v>
      </c>
      <c r="K122" s="8" cm="1">
        <f t="array" aca="1" ref="K122" ca="1">SUM(INDIRECT("'"&amp;TOTALCustomerSheets&amp;"'!"&amp;ADDRESS(ROW(),COLUMN())))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 cm="1">
        <f t="array" aca="1" ref="D123" ca="1">SUM(INDIRECT("'"&amp;TOTALCustomerSheets&amp;"'!"&amp;ADDRESS(ROW(),COLUMN())))</f>
        <v>0</v>
      </c>
      <c r="E123" s="8">
        <f t="shared" ca="1" si="3"/>
        <v>0</v>
      </c>
      <c r="F123" s="2"/>
      <c r="G123" s="8" cm="1">
        <f t="array" aca="1" ref="G123" ca="1">SUM(INDIRECT("'"&amp;TOTALCustomerSheets&amp;"'!"&amp;ADDRESS(ROW(),COLUMN())))</f>
        <v>0</v>
      </c>
      <c r="H123" s="8" cm="1">
        <f t="array" aca="1" ref="H123" ca="1">SUM(INDIRECT("'"&amp;TOTALCustomerSheets&amp;"'!"&amp;ADDRESS(ROW(),COLUMN())))</f>
        <v>0</v>
      </c>
      <c r="I123" s="8" cm="1">
        <f t="array" aca="1" ref="I123" ca="1">SUM(INDIRECT("'"&amp;TOTALCustomerSheets&amp;"'!"&amp;ADDRESS(ROW(),COLUMN())))</f>
        <v>0</v>
      </c>
      <c r="J123" s="8" cm="1">
        <f t="array" aca="1" ref="J123" ca="1">SUM(INDIRECT("'"&amp;TOTALCustomerSheets&amp;"'!"&amp;ADDRESS(ROW(),COLUMN())))</f>
        <v>0</v>
      </c>
      <c r="K123" s="8" cm="1">
        <f t="array" aca="1" ref="K123" ca="1">SUM(INDIRECT("'"&amp;TOTALCustomerSheets&amp;"'!"&amp;ADDRESS(ROW(),COLUMN())))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 cm="1">
        <f t="array" aca="1" ref="D124" ca="1">SUM(INDIRECT("'"&amp;TOTALCustomerSheets&amp;"'!"&amp;ADDRESS(ROW(),COLUMN())))</f>
        <v>0</v>
      </c>
      <c r="E124" s="8">
        <f t="shared" ca="1" si="3"/>
        <v>0</v>
      </c>
      <c r="F124" s="2"/>
      <c r="G124" s="8" cm="1">
        <f t="array" aca="1" ref="G124" ca="1">SUM(INDIRECT("'"&amp;TOTALCustomerSheets&amp;"'!"&amp;ADDRESS(ROW(),COLUMN())))</f>
        <v>0</v>
      </c>
      <c r="H124" s="8" cm="1">
        <f t="array" aca="1" ref="H124" ca="1">SUM(INDIRECT("'"&amp;TOTALCustomerSheets&amp;"'!"&amp;ADDRESS(ROW(),COLUMN())))</f>
        <v>0</v>
      </c>
      <c r="I124" s="8" cm="1">
        <f t="array" aca="1" ref="I124" ca="1">SUM(INDIRECT("'"&amp;TOTALCustomerSheets&amp;"'!"&amp;ADDRESS(ROW(),COLUMN())))</f>
        <v>0</v>
      </c>
      <c r="J124" s="8" cm="1">
        <f t="array" aca="1" ref="J124" ca="1">SUM(INDIRECT("'"&amp;TOTALCustomerSheets&amp;"'!"&amp;ADDRESS(ROW(),COLUMN())))</f>
        <v>0</v>
      </c>
      <c r="K124" s="8" cm="1">
        <f t="array" aca="1" ref="K124" ca="1">SUM(INDIRECT("'"&amp;TOTALCustomerSheets&amp;"'!"&amp;ADDRESS(ROW(),COLUMN())))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 cm="1">
        <f t="array" aca="1" ref="D125" ca="1">SUM(INDIRECT("'"&amp;TOTALCustomerSheets&amp;"'!"&amp;ADDRESS(ROW(),COLUMN())))</f>
        <v>0</v>
      </c>
      <c r="E125" s="8">
        <f t="shared" ca="1" si="3"/>
        <v>0</v>
      </c>
      <c r="F125" s="2"/>
      <c r="G125" s="8" cm="1">
        <f t="array" aca="1" ref="G125" ca="1">SUM(INDIRECT("'"&amp;TOTALCustomerSheets&amp;"'!"&amp;ADDRESS(ROW(),COLUMN())))</f>
        <v>0</v>
      </c>
      <c r="H125" s="8" cm="1">
        <f t="array" aca="1" ref="H125" ca="1">SUM(INDIRECT("'"&amp;TOTALCustomerSheets&amp;"'!"&amp;ADDRESS(ROW(),COLUMN())))</f>
        <v>0</v>
      </c>
      <c r="I125" s="8" cm="1">
        <f t="array" aca="1" ref="I125" ca="1">SUM(INDIRECT("'"&amp;TOTALCustomerSheets&amp;"'!"&amp;ADDRESS(ROW(),COLUMN())))</f>
        <v>0</v>
      </c>
      <c r="J125" s="8" cm="1">
        <f t="array" aca="1" ref="J125" ca="1">SUM(INDIRECT("'"&amp;TOTALCustomerSheets&amp;"'!"&amp;ADDRESS(ROW(),COLUMN())))</f>
        <v>0</v>
      </c>
      <c r="K125" s="8" cm="1">
        <f t="array" aca="1" ref="K125" ca="1">SUM(INDIRECT("'"&amp;TOTALCustomerSheets&amp;"'!"&amp;ADDRESS(ROW(),COLUMN())))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 cm="1">
        <f t="array" aca="1" ref="D126" ca="1">SUM(INDIRECT("'"&amp;TOTALCustomerSheets&amp;"'!"&amp;ADDRESS(ROW(),COLUMN())))</f>
        <v>0</v>
      </c>
      <c r="E126" s="8">
        <f t="shared" ca="1" si="3"/>
        <v>0</v>
      </c>
      <c r="F126" s="2"/>
      <c r="G126" s="8" cm="1">
        <f t="array" aca="1" ref="G126" ca="1">SUM(INDIRECT("'"&amp;TOTALCustomerSheets&amp;"'!"&amp;ADDRESS(ROW(),COLUMN())))</f>
        <v>0</v>
      </c>
      <c r="H126" s="8" cm="1">
        <f t="array" aca="1" ref="H126" ca="1">SUM(INDIRECT("'"&amp;TOTALCustomerSheets&amp;"'!"&amp;ADDRESS(ROW(),COLUMN())))</f>
        <v>0</v>
      </c>
      <c r="I126" s="8" cm="1">
        <f t="array" aca="1" ref="I126" ca="1">SUM(INDIRECT("'"&amp;TOTALCustomerSheets&amp;"'!"&amp;ADDRESS(ROW(),COLUMN())))</f>
        <v>0</v>
      </c>
      <c r="J126" s="8" cm="1">
        <f t="array" aca="1" ref="J126" ca="1">SUM(INDIRECT("'"&amp;TOTALCustomerSheets&amp;"'!"&amp;ADDRESS(ROW(),COLUMN())))</f>
        <v>0</v>
      </c>
      <c r="K126" s="8" cm="1">
        <f t="array" aca="1" ref="K126" ca="1">SUM(INDIRECT("'"&amp;TOTALCustomerSheets&amp;"'!"&amp;ADDRESS(ROW(),COLUMN())))</f>
        <v>0</v>
      </c>
    </row>
    <row r="127" spans="1:1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 cm="1">
        <f t="array" aca="1" ref="D127" ca="1">SUM(INDIRECT("'"&amp;TOTALCustomerSheets&amp;"'!"&amp;ADDRESS(ROW(),COLUMN())))</f>
        <v>0</v>
      </c>
      <c r="E127" s="8">
        <f t="shared" ca="1" si="3"/>
        <v>0</v>
      </c>
      <c r="F127" s="2"/>
      <c r="G127" s="8" cm="1">
        <f t="array" aca="1" ref="G127" ca="1">SUM(INDIRECT("'"&amp;TOTALCustomerSheets&amp;"'!"&amp;ADDRESS(ROW(),COLUMN())))</f>
        <v>0</v>
      </c>
      <c r="H127" s="8" cm="1">
        <f t="array" aca="1" ref="H127" ca="1">SUM(INDIRECT("'"&amp;TOTALCustomerSheets&amp;"'!"&amp;ADDRESS(ROW(),COLUMN())))</f>
        <v>0</v>
      </c>
      <c r="I127" s="8" cm="1">
        <f t="array" aca="1" ref="I127" ca="1">SUM(INDIRECT("'"&amp;TOTALCustomerSheets&amp;"'!"&amp;ADDRESS(ROW(),COLUMN())))</f>
        <v>0</v>
      </c>
      <c r="J127" s="8" cm="1">
        <f t="array" aca="1" ref="J127" ca="1">SUM(INDIRECT("'"&amp;TOTALCustomerSheets&amp;"'!"&amp;ADDRESS(ROW(),COLUMN())))</f>
        <v>0</v>
      </c>
      <c r="K127" s="8" cm="1">
        <f t="array" aca="1" ref="K127" ca="1">SUM(INDIRECT("'"&amp;TOTALCustomerSheets&amp;"'!"&amp;ADDRESS(ROW(),COLUMN())))</f>
        <v>0</v>
      </c>
    </row>
    <row r="128" spans="1:1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 cm="1">
        <f t="array" aca="1" ref="D128" ca="1">SUM(INDIRECT("'"&amp;TOTALCustomerSheets&amp;"'!"&amp;ADDRESS(ROW(),COLUMN())))</f>
        <v>0</v>
      </c>
      <c r="E128" s="8">
        <f t="shared" ca="1" si="3"/>
        <v>0</v>
      </c>
      <c r="G128" s="77" cm="1">
        <f t="array" aca="1" ref="G128" ca="1">SUM(INDIRECT("'"&amp;TOTALCustomerSheets&amp;"'!"&amp;ADDRESS(ROW(),COLUMN())))</f>
        <v>0</v>
      </c>
      <c r="H128" s="77" cm="1">
        <f t="array" aca="1" ref="H128" ca="1">SUM(INDIRECT("'"&amp;TOTALCustomerSheets&amp;"'!"&amp;ADDRESS(ROW(),COLUMN())))</f>
        <v>0</v>
      </c>
      <c r="I128" s="77" cm="1">
        <f t="array" aca="1" ref="I128" ca="1">SUM(INDIRECT("'"&amp;TOTALCustomerSheets&amp;"'!"&amp;ADDRESS(ROW(),COLUMN())))</f>
        <v>0</v>
      </c>
      <c r="J128" s="77" cm="1">
        <f t="array" aca="1" ref="J128" ca="1">SUM(INDIRECT("'"&amp;TOTALCustomerSheets&amp;"'!"&amp;ADDRESS(ROW(),COLUMN())))</f>
        <v>0</v>
      </c>
      <c r="K128" s="77" cm="1">
        <f t="array" aca="1" ref="K128" ca="1">SUM(INDIRECT("'"&amp;TOTALCustomerSheets&amp;"'!"&amp;ADDRESS(ROW(),COLUMN())))</f>
        <v>0</v>
      </c>
    </row>
    <row r="129" spans="1:1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D129" s="8"/>
      <c r="E129" s="8">
        <f t="shared" si="3"/>
        <v>0</v>
      </c>
      <c r="G129" s="8"/>
      <c r="H129" s="8"/>
      <c r="I129" s="8"/>
      <c r="J129" s="8"/>
      <c r="K129" s="8"/>
    </row>
    <row r="130" spans="1:1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D130" s="8"/>
      <c r="E130" s="8">
        <f t="shared" si="3"/>
        <v>0</v>
      </c>
      <c r="F130" s="2"/>
      <c r="G130" s="8"/>
      <c r="H130" s="8"/>
      <c r="I130" s="8"/>
      <c r="J130" s="8"/>
      <c r="K130" s="8"/>
    </row>
    <row r="131" spans="1:1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 cm="1">
        <f t="array" aca="1" ref="D131" ca="1">SUM(INDIRECT("'"&amp;TOTALCustomerSheets&amp;"'!"&amp;ADDRESS(ROW(),COLUMN())))</f>
        <v>3859.7342326470862</v>
      </c>
      <c r="E131" s="8">
        <f t="shared" ca="1" si="3"/>
        <v>0</v>
      </c>
      <c r="F131" s="2"/>
      <c r="G131" s="8" cm="1">
        <f t="array" aca="1" ref="G131" ca="1">SUM(INDIRECT("'"&amp;TOTALCustomerSheets&amp;"'!"&amp;ADDRESS(ROW(),COLUMN())))</f>
        <v>3472.3882802340149</v>
      </c>
      <c r="H131" s="8" cm="1">
        <f t="array" aca="1" ref="H131" ca="1">SUM(INDIRECT("'"&amp;TOTALCustomerSheets&amp;"'!"&amp;ADDRESS(ROW(),COLUMN())))</f>
        <v>385.5232778900949</v>
      </c>
      <c r="I131" s="8" cm="1">
        <f t="array" aca="1" ref="I131" ca="1">SUM(INDIRECT("'"&amp;TOTALCustomerSheets&amp;"'!"&amp;ADDRESS(ROW(),COLUMN())))</f>
        <v>5.5232561302305846E-2</v>
      </c>
      <c r="J131" s="8" cm="1">
        <f t="array" aca="1" ref="J131" ca="1">SUM(INDIRECT("'"&amp;TOTALCustomerSheets&amp;"'!"&amp;ADDRESS(ROW(),COLUMN())))</f>
        <v>0</v>
      </c>
      <c r="K131" s="8" cm="1">
        <f t="array" aca="1" ref="K131" ca="1">SUM(INDIRECT("'"&amp;TOTALCustomerSheets&amp;"'!"&amp;ADDRESS(ROW(),COLUMN())))</f>
        <v>1.7674419616737871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 cm="1">
        <f t="array" aca="1" ref="D132" ca="1">SUM(INDIRECT("'"&amp;TOTALCustomerSheets&amp;"'!"&amp;ADDRESS(ROW(),COLUMN())))</f>
        <v>0</v>
      </c>
      <c r="E132" s="8">
        <f t="shared" ca="1" si="3"/>
        <v>0</v>
      </c>
      <c r="F132" s="2"/>
      <c r="G132" s="8" cm="1">
        <f t="array" aca="1" ref="G132" ca="1">SUM(INDIRECT("'"&amp;TOTALCustomerSheets&amp;"'!"&amp;ADDRESS(ROW(),COLUMN())))</f>
        <v>0</v>
      </c>
      <c r="H132" s="8" cm="1">
        <f t="array" aca="1" ref="H132" ca="1">SUM(INDIRECT("'"&amp;TOTALCustomerSheets&amp;"'!"&amp;ADDRESS(ROW(),COLUMN())))</f>
        <v>0</v>
      </c>
      <c r="I132" s="8" cm="1">
        <f t="array" aca="1" ref="I132" ca="1">SUM(INDIRECT("'"&amp;TOTALCustomerSheets&amp;"'!"&amp;ADDRESS(ROW(),COLUMN())))</f>
        <v>0</v>
      </c>
      <c r="J132" s="8" cm="1">
        <f t="array" aca="1" ref="J132" ca="1">SUM(INDIRECT("'"&amp;TOTALCustomerSheets&amp;"'!"&amp;ADDRESS(ROW(),COLUMN())))</f>
        <v>0</v>
      </c>
      <c r="K132" s="8" cm="1">
        <f t="array" aca="1" ref="K132" ca="1">SUM(INDIRECT("'"&amp;TOTALCustomerSheets&amp;"'!"&amp;ADDRESS(ROW(),COLUMN())))</f>
        <v>0</v>
      </c>
    </row>
    <row r="133" spans="1:1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 cm="1">
        <f t="array" aca="1" ref="D133" ca="1">SUM(INDIRECT("'"&amp;TOTALCustomerSheets&amp;"'!"&amp;ADDRESS(ROW(),COLUMN())))</f>
        <v>0</v>
      </c>
      <c r="E133" s="8">
        <f t="shared" ca="1" si="3"/>
        <v>0</v>
      </c>
      <c r="F133" s="2"/>
      <c r="G133" s="8" cm="1">
        <f t="array" aca="1" ref="G133" ca="1">SUM(INDIRECT("'"&amp;TOTALCustomerSheets&amp;"'!"&amp;ADDRESS(ROW(),COLUMN())))</f>
        <v>0</v>
      </c>
      <c r="H133" s="8" cm="1">
        <f t="array" aca="1" ref="H133" ca="1">SUM(INDIRECT("'"&amp;TOTALCustomerSheets&amp;"'!"&amp;ADDRESS(ROW(),COLUMN())))</f>
        <v>0</v>
      </c>
      <c r="I133" s="8" cm="1">
        <f t="array" aca="1" ref="I133" ca="1">SUM(INDIRECT("'"&amp;TOTALCustomerSheets&amp;"'!"&amp;ADDRESS(ROW(),COLUMN())))</f>
        <v>0</v>
      </c>
      <c r="J133" s="8" cm="1">
        <f t="array" aca="1" ref="J133" ca="1">SUM(INDIRECT("'"&amp;TOTALCustomerSheets&amp;"'!"&amp;ADDRESS(ROW(),COLUMN())))</f>
        <v>0</v>
      </c>
      <c r="K133" s="8" cm="1">
        <f t="array" aca="1" ref="K133" ca="1">SUM(INDIRECT("'"&amp;TOTALCustomerSheets&amp;"'!"&amp;ADDRESS(ROW(),COLUMN())))</f>
        <v>0</v>
      </c>
    </row>
    <row r="134" spans="1:1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 cm="1">
        <f t="array" aca="1" ref="D134" ca="1">SUM(INDIRECT("'"&amp;TOTALCustomerSheets&amp;"'!"&amp;ADDRESS(ROW(),COLUMN())))</f>
        <v>796716.14299397194</v>
      </c>
      <c r="E134" s="8">
        <f t="shared" ca="1" si="3"/>
        <v>0</v>
      </c>
      <c r="F134" s="2"/>
      <c r="G134" s="8" cm="1">
        <f t="array" aca="1" ref="G134" ca="1">SUM(INDIRECT("'"&amp;TOTALCustomerSheets&amp;"'!"&amp;ADDRESS(ROW(),COLUMN())))</f>
        <v>622539.22813366796</v>
      </c>
      <c r="H134" s="8" cm="1">
        <f t="array" aca="1" ref="H134" ca="1">SUM(INDIRECT("'"&amp;TOTALCustomerSheets&amp;"'!"&amp;ADDRESS(ROW(),COLUMN())))</f>
        <v>154421.96542784647</v>
      </c>
      <c r="I134" s="8" cm="1">
        <f t="array" aca="1" ref="I134" ca="1">SUM(INDIRECT("'"&amp;TOTALCustomerSheets&amp;"'!"&amp;ADDRESS(ROW(),COLUMN())))</f>
        <v>71.514646619210723</v>
      </c>
      <c r="J134" s="8" cm="1">
        <f t="array" aca="1" ref="J134" ca="1">SUM(INDIRECT("'"&amp;TOTALCustomerSheets&amp;"'!"&amp;ADDRESS(ROW(),COLUMN())))</f>
        <v>1293.5698443709584</v>
      </c>
      <c r="K134" s="8" cm="1">
        <f t="array" aca="1" ref="K134" ca="1">SUM(INDIRECT("'"&amp;TOTALCustomerSheets&amp;"'!"&amp;ADDRESS(ROW(),COLUMN())))</f>
        <v>18389.864941467396</v>
      </c>
    </row>
    <row r="135" spans="1:1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 cm="1">
        <f t="array" aca="1" ref="D135" ca="1">SUM(INDIRECT("'"&amp;TOTALCustomerSheets&amp;"'!"&amp;ADDRESS(ROW(),COLUMN())))</f>
        <v>183031.41490540566</v>
      </c>
      <c r="E135" s="8">
        <f t="shared" ca="1" si="3"/>
        <v>0</v>
      </c>
      <c r="F135" s="2"/>
      <c r="G135" s="8" cm="1">
        <f t="array" aca="1" ref="G135" ca="1">SUM(INDIRECT("'"&amp;TOTALCustomerSheets&amp;"'!"&amp;ADDRESS(ROW(),COLUMN())))</f>
        <v>63876.965997179032</v>
      </c>
      <c r="H135" s="8" cm="1">
        <f t="array" aca="1" ref="H135" ca="1">SUM(INDIRECT("'"&amp;TOTALCustomerSheets&amp;"'!"&amp;ADDRESS(ROW(),COLUMN())))</f>
        <v>48492.174810737248</v>
      </c>
      <c r="I135" s="8" cm="1">
        <f t="array" aca="1" ref="I135" ca="1">SUM(INDIRECT("'"&amp;TOTALCustomerSheets&amp;"'!"&amp;ADDRESS(ROW(),COLUMN())))</f>
        <v>83.687807239756538</v>
      </c>
      <c r="J135" s="8" cm="1">
        <f t="array" aca="1" ref="J135" ca="1">SUM(INDIRECT("'"&amp;TOTALCustomerSheets&amp;"'!"&amp;ADDRESS(ROW(),COLUMN())))</f>
        <v>0</v>
      </c>
      <c r="K135" s="8" cm="1">
        <f t="array" aca="1" ref="K135" ca="1">SUM(INDIRECT("'"&amp;TOTALCustomerSheets&amp;"'!"&amp;ADDRESS(ROW(),COLUMN())))</f>
        <v>70578.586290249645</v>
      </c>
    </row>
    <row r="136" spans="1:1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 cm="1">
        <f t="array" aca="1" ref="D136" ca="1">SUM(INDIRECT("'"&amp;TOTALCustomerSheets&amp;"'!"&amp;ADDRESS(ROW(),COLUMN())))</f>
        <v>3753426.7257745173</v>
      </c>
      <c r="E136" s="8">
        <f t="shared" ca="1" si="3"/>
        <v>0</v>
      </c>
      <c r="F136" s="2"/>
      <c r="G136" s="8" cm="1">
        <f t="array" aca="1" ref="G136" ca="1">SUM(INDIRECT("'"&amp;TOTALCustomerSheets&amp;"'!"&amp;ADDRESS(ROW(),COLUMN())))</f>
        <v>3366209.9852862079</v>
      </c>
      <c r="H136" s="8" cm="1">
        <f t="array" aca="1" ref="H136" ca="1">SUM(INDIRECT("'"&amp;TOTALCustomerSheets&amp;"'!"&amp;ADDRESS(ROW(),COLUMN())))</f>
        <v>382967.20075384848</v>
      </c>
      <c r="I136" s="8" cm="1">
        <f t="array" aca="1" ref="I136" ca="1">SUM(INDIRECT("'"&amp;TOTALCustomerSheets&amp;"'!"&amp;ADDRESS(ROW(),COLUMN())))</f>
        <v>53.883117224607531</v>
      </c>
      <c r="J136" s="8" cm="1">
        <f t="array" aca="1" ref="J136" ca="1">SUM(INDIRECT("'"&amp;TOTALCustomerSheets&amp;"'!"&amp;ADDRESS(ROW(),COLUMN())))</f>
        <v>0</v>
      </c>
      <c r="K136" s="8" cm="1">
        <f t="array" aca="1" ref="K136" ca="1">SUM(INDIRECT("'"&amp;TOTALCustomerSheets&amp;"'!"&amp;ADDRESS(ROW(),COLUMN())))</f>
        <v>4195.6566172361636</v>
      </c>
    </row>
    <row r="137" spans="1:1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 cm="1">
        <f t="array" aca="1" ref="D137" ca="1">SUM(INDIRECT("'"&amp;TOTALCustomerSheets&amp;"'!"&amp;ADDRESS(ROW(),COLUMN())))</f>
        <v>84741.522776829865</v>
      </c>
      <c r="E137" s="8">
        <f t="shared" ca="1" si="3"/>
        <v>0</v>
      </c>
      <c r="F137" s="2"/>
      <c r="G137" s="8" cm="1">
        <f t="array" aca="1" ref="G137" ca="1">SUM(INDIRECT("'"&amp;TOTALCustomerSheets&amp;"'!"&amp;ADDRESS(ROW(),COLUMN())))</f>
        <v>76237.236245574692</v>
      </c>
      <c r="H137" s="8" cm="1">
        <f t="array" aca="1" ref="H137" ca="1">SUM(INDIRECT("'"&amp;TOTALCustomerSheets&amp;"'!"&amp;ADDRESS(ROW(),COLUMN())))</f>
        <v>8464.269212628129</v>
      </c>
      <c r="I137" s="8" cm="1">
        <f t="array" aca="1" ref="I137" ca="1">SUM(INDIRECT("'"&amp;TOTALCustomerSheets&amp;"'!"&amp;ADDRESS(ROW(),COLUMN())))</f>
        <v>1.2126460190011643</v>
      </c>
      <c r="J137" s="8" cm="1">
        <f t="array" aca="1" ref="J137" ca="1">SUM(INDIRECT("'"&amp;TOTALCustomerSheets&amp;"'!"&amp;ADDRESS(ROW(),COLUMN())))</f>
        <v>0</v>
      </c>
      <c r="K137" s="8" cm="1">
        <f t="array" aca="1" ref="K137" ca="1">SUM(INDIRECT("'"&amp;TOTALCustomerSheets&amp;"'!"&amp;ADDRESS(ROW(),COLUMN())))</f>
        <v>38.804672608037258</v>
      </c>
    </row>
    <row r="138" spans="1:1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 cm="1">
        <f t="array" aca="1" ref="D138" ca="1">SUM(INDIRECT("'"&amp;TOTALCustomerSheets&amp;"'!"&amp;ADDRESS(ROW(),COLUMN())))</f>
        <v>119377.14940699923</v>
      </c>
      <c r="E138" s="8">
        <f t="shared" ca="1" si="3"/>
        <v>0</v>
      </c>
      <c r="F138" s="2"/>
      <c r="G138" s="8" cm="1">
        <f t="array" aca="1" ref="G138" ca="1">SUM(INDIRECT("'"&amp;TOTALCustomerSheets&amp;"'!"&amp;ADDRESS(ROW(),COLUMN())))</f>
        <v>0</v>
      </c>
      <c r="H138" s="8" cm="1">
        <f t="array" aca="1" ref="H138" ca="1">SUM(INDIRECT("'"&amp;TOTALCustomerSheets&amp;"'!"&amp;ADDRESS(ROW(),COLUMN())))</f>
        <v>31324.382959716131</v>
      </c>
      <c r="I138" s="8" cm="1">
        <f t="array" aca="1" ref="I138" ca="1">SUM(INDIRECT("'"&amp;TOTALCustomerSheets&amp;"'!"&amp;ADDRESS(ROW(),COLUMN())))</f>
        <v>235.20837690486704</v>
      </c>
      <c r="J138" s="8" cm="1">
        <f t="array" aca="1" ref="J138" ca="1">SUM(INDIRECT("'"&amp;TOTALCustomerSheets&amp;"'!"&amp;ADDRESS(ROW(),COLUMN())))</f>
        <v>15371.346024251541</v>
      </c>
      <c r="K138" s="8" cm="1">
        <f t="array" aca="1" ref="K138" ca="1">SUM(INDIRECT("'"&amp;TOTALCustomerSheets&amp;"'!"&amp;ADDRESS(ROW(),COLUMN())))</f>
        <v>72446.212046126704</v>
      </c>
    </row>
    <row r="139" spans="1:1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 cm="1">
        <f t="array" aca="1" ref="D139" ca="1">SUM(INDIRECT("'"&amp;TOTALCustomerSheets&amp;"'!"&amp;ADDRESS(ROW(),COLUMN())))</f>
        <v>1952774.7860800342</v>
      </c>
      <c r="E139" s="8">
        <f t="shared" ref="E139:E170" ca="1" si="4">IFERROR(IF(D139="",0,IF(D139=0,0,IF(ABS(D139-SUM($G139:$K139))&lt;Check_Limit,0,1))),1)</f>
        <v>0</v>
      </c>
      <c r="F139" s="2"/>
      <c r="G139" s="8" cm="1">
        <f t="array" aca="1" ref="G139" ca="1">SUM(INDIRECT("'"&amp;TOTALCustomerSheets&amp;"'!"&amp;ADDRESS(ROW(),COLUMN())))</f>
        <v>1426530.1068112468</v>
      </c>
      <c r="H139" s="8" cm="1">
        <f t="array" aca="1" ref="H139" ca="1">SUM(INDIRECT("'"&amp;TOTALCustomerSheets&amp;"'!"&amp;ADDRESS(ROW(),COLUMN())))</f>
        <v>499944.30466930394</v>
      </c>
      <c r="I139" s="8" cm="1">
        <f t="array" aca="1" ref="I139" ca="1">SUM(INDIRECT("'"&amp;TOTALCustomerSheets&amp;"'!"&amp;ADDRESS(ROW(),COLUMN())))</f>
        <v>174.43162609509335</v>
      </c>
      <c r="J139" s="8" cm="1">
        <f t="array" aca="1" ref="J139" ca="1">SUM(INDIRECT("'"&amp;TOTALCustomerSheets&amp;"'!"&amp;ADDRESS(ROW(),COLUMN())))</f>
        <v>0</v>
      </c>
      <c r="K139" s="8" cm="1">
        <f t="array" aca="1" ref="K139" ca="1">SUM(INDIRECT("'"&amp;TOTALCustomerSheets&amp;"'!"&amp;ADDRESS(ROW(),COLUMN())))</f>
        <v>26125.942973388406</v>
      </c>
    </row>
    <row r="140" spans="1:1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 cm="1">
        <f t="array" aca="1" ref="D140" ca="1">SUM(INDIRECT("'"&amp;TOTALCustomerSheets&amp;"'!"&amp;ADDRESS(ROW(),COLUMN())))</f>
        <v>3373937.369146477</v>
      </c>
      <c r="E140" s="8">
        <f t="shared" ca="1" si="4"/>
        <v>0</v>
      </c>
      <c r="F140" s="2"/>
      <c r="G140" s="8" cm="1">
        <f t="array" aca="1" ref="G140" ca="1">SUM(INDIRECT("'"&amp;TOTALCustomerSheets&amp;"'!"&amp;ADDRESS(ROW(),COLUMN())))</f>
        <v>2464709.8425746062</v>
      </c>
      <c r="H140" s="8" cm="1">
        <f t="array" aca="1" ref="H140" ca="1">SUM(INDIRECT("'"&amp;TOTALCustomerSheets&amp;"'!"&amp;ADDRESS(ROW(),COLUMN())))</f>
        <v>863786.6404459934</v>
      </c>
      <c r="I140" s="8" cm="1">
        <f t="array" aca="1" ref="I140" ca="1">SUM(INDIRECT("'"&amp;TOTALCustomerSheets&amp;"'!"&amp;ADDRESS(ROW(),COLUMN())))</f>
        <v>301.37698716635356</v>
      </c>
      <c r="J140" s="8" cm="1">
        <f t="array" aca="1" ref="J140" ca="1">SUM(INDIRECT("'"&amp;TOTALCustomerSheets&amp;"'!"&amp;ADDRESS(ROW(),COLUMN())))</f>
        <v>0</v>
      </c>
      <c r="K140" s="8" cm="1">
        <f t="array" aca="1" ref="K140" ca="1">SUM(INDIRECT("'"&amp;TOTALCustomerSheets&amp;"'!"&amp;ADDRESS(ROW(),COLUMN())))</f>
        <v>45139.509138711437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 cm="1">
        <f t="array" aca="1" ref="D141" ca="1">SUM(INDIRECT("'"&amp;TOTALCustomerSheets&amp;"'!"&amp;ADDRESS(ROW(),COLUMN())))</f>
        <v>1442783.4602654232</v>
      </c>
      <c r="E141" s="8">
        <f t="shared" ca="1" si="4"/>
        <v>0</v>
      </c>
      <c r="F141" s="2"/>
      <c r="G141" s="8" cm="1">
        <f t="array" aca="1" ref="G141" ca="1">SUM(INDIRECT("'"&amp;TOTALCustomerSheets&amp;"'!"&amp;ADDRESS(ROW(),COLUMN())))</f>
        <v>1127364.2559097174</v>
      </c>
      <c r="H141" s="8" cm="1">
        <f t="array" aca="1" ref="H141" ca="1">SUM(INDIRECT("'"&amp;TOTALCustomerSheets&amp;"'!"&amp;ADDRESS(ROW(),COLUMN())))</f>
        <v>279644.71359112603</v>
      </c>
      <c r="I141" s="8" cm="1">
        <f t="array" aca="1" ref="I141" ca="1">SUM(INDIRECT("'"&amp;TOTALCustomerSheets&amp;"'!"&amp;ADDRESS(ROW(),COLUMN())))</f>
        <v>129.50678885604614</v>
      </c>
      <c r="J141" s="8" cm="1">
        <f t="array" aca="1" ref="J141" ca="1">SUM(INDIRECT("'"&amp;TOTALCustomerSheets&amp;"'!"&amp;ADDRESS(ROW(),COLUMN())))</f>
        <v>2342.5421871622066</v>
      </c>
      <c r="K141" s="8" cm="1">
        <f t="array" aca="1" ref="K141" ca="1">SUM(INDIRECT("'"&amp;TOTALCustomerSheets&amp;"'!"&amp;ADDRESS(ROW(),COLUMN())))</f>
        <v>33302.441788561664</v>
      </c>
    </row>
    <row r="142" spans="1:1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 cm="1">
        <f t="array" aca="1" ref="D142" ca="1">SUM(INDIRECT("'"&amp;TOTALCustomerSheets&amp;"'!"&amp;ADDRESS(ROW(),COLUMN())))</f>
        <v>20473.548794216451</v>
      </c>
      <c r="E142" s="8">
        <f t="shared" ca="1" si="4"/>
        <v>0</v>
      </c>
      <c r="F142" s="2"/>
      <c r="G142" s="8" cm="1">
        <f t="array" aca="1" ref="G142" ca="1">SUM(INDIRECT("'"&amp;TOTALCustomerSheets&amp;"'!"&amp;ADDRESS(ROW(),COLUMN())))</f>
        <v>15997.651579660451</v>
      </c>
      <c r="H142" s="8" cm="1">
        <f t="array" aca="1" ref="H142" ca="1">SUM(INDIRECT("'"&amp;TOTALCustomerSheets&amp;"'!"&amp;ADDRESS(ROW(),COLUMN())))</f>
        <v>3968.2459956252465</v>
      </c>
      <c r="I142" s="8" cm="1">
        <f t="array" aca="1" ref="I142" ca="1">SUM(INDIRECT("'"&amp;TOTALCustomerSheets&amp;"'!"&amp;ADDRESS(ROW(),COLUMN())))</f>
        <v>1.837741860680028</v>
      </c>
      <c r="J142" s="8" cm="1">
        <f t="array" aca="1" ref="J142" ca="1">SUM(INDIRECT("'"&amp;TOTALCustomerSheets&amp;"'!"&amp;ADDRESS(ROW(),COLUMN())))</f>
        <v>33.241406692140011</v>
      </c>
      <c r="K142" s="8" cm="1">
        <f t="array" aca="1" ref="K142" ca="1">SUM(INDIRECT("'"&amp;TOTALCustomerSheets&amp;"'!"&amp;ADDRESS(ROW(),COLUMN())))</f>
        <v>472.57207037793364</v>
      </c>
    </row>
    <row r="143" spans="1:1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 cm="1">
        <f t="array" aca="1" ref="D143" ca="1">SUM(INDIRECT("'"&amp;TOTALCustomerSheets&amp;"'!"&amp;ADDRESS(ROW(),COLUMN())))</f>
        <v>11731121.854376523</v>
      </c>
      <c r="E143" s="8">
        <f t="shared" ca="1" si="4"/>
        <v>0</v>
      </c>
      <c r="G143" s="77" cm="1">
        <f t="array" aca="1" ref="G143" ca="1">SUM(INDIRECT("'"&amp;TOTALCustomerSheets&amp;"'!"&amp;ADDRESS(ROW(),COLUMN())))</f>
        <v>9166937.6608180944</v>
      </c>
      <c r="H143" s="77" cm="1">
        <f t="array" aca="1" ref="H143" ca="1">SUM(INDIRECT("'"&amp;TOTALCustomerSheets&amp;"'!"&amp;ADDRESS(ROW(),COLUMN())))</f>
        <v>2273399.4211447155</v>
      </c>
      <c r="I143" s="77" cm="1">
        <f t="array" aca="1" ref="I143" ca="1">SUM(INDIRECT("'"&amp;TOTALCustomerSheets&amp;"'!"&amp;ADDRESS(ROW(),COLUMN())))</f>
        <v>1052.7149705469185</v>
      </c>
      <c r="J143" s="77" cm="1">
        <f t="array" aca="1" ref="J143" ca="1">SUM(INDIRECT("'"&amp;TOTALCustomerSheets&amp;"'!"&amp;ADDRESS(ROW(),COLUMN())))</f>
        <v>19040.699462476845</v>
      </c>
      <c r="K143" s="77" cm="1">
        <f t="array" aca="1" ref="K143" ca="1">SUM(INDIRECT("'"&amp;TOTALCustomerSheets&amp;"'!"&amp;ADDRESS(ROW(),COLUMN())))</f>
        <v>270691.35798068909</v>
      </c>
    </row>
    <row r="144" spans="1:1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D144" s="8"/>
      <c r="E144" s="8">
        <f t="shared" si="4"/>
        <v>0</v>
      </c>
      <c r="G144" s="8"/>
      <c r="H144" s="8"/>
      <c r="I144" s="8"/>
      <c r="J144" s="8"/>
      <c r="K144" s="8"/>
    </row>
    <row r="145" spans="1:1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D145" s="8"/>
      <c r="E145" s="8">
        <f t="shared" si="4"/>
        <v>0</v>
      </c>
      <c r="G145" s="8"/>
      <c r="H145" s="8"/>
      <c r="I145" s="8"/>
      <c r="J145" s="8"/>
      <c r="K145" s="8"/>
    </row>
    <row r="146" spans="1:1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 cm="1">
        <f t="array" aca="1" ref="D146" ca="1">SUM(INDIRECT("'"&amp;TOTALCustomerSheets&amp;"'!"&amp;ADDRESS(ROW(),COLUMN())))</f>
        <v>43780.11681141502</v>
      </c>
      <c r="E146" s="8">
        <f t="shared" ca="1" si="4"/>
        <v>0</v>
      </c>
      <c r="F146" s="2"/>
      <c r="G146" s="8" cm="1">
        <f t="array" aca="1" ref="G146" ca="1">SUM(INDIRECT("'"&amp;TOTALCustomerSheets&amp;"'!"&amp;ADDRESS(ROW(),COLUMN())))</f>
        <v>37172.345222567121</v>
      </c>
      <c r="H146" s="8" cm="1">
        <f t="array" aca="1" ref="H146" ca="1">SUM(INDIRECT("'"&amp;TOTALCustomerSheets&amp;"'!"&amp;ADDRESS(ROW(),COLUMN())))</f>
        <v>5263.0883744475959</v>
      </c>
      <c r="I146" s="8" cm="1">
        <f t="array" aca="1" ref="I146" ca="1">SUM(INDIRECT("'"&amp;TOTALCustomerSheets&amp;"'!"&amp;ADDRESS(ROW(),COLUMN())))</f>
        <v>4.2397435459226012</v>
      </c>
      <c r="J146" s="8" cm="1">
        <f t="array" aca="1" ref="J146" ca="1">SUM(INDIRECT("'"&amp;TOTALCustomerSheets&amp;"'!"&amp;ADDRESS(ROW(),COLUMN())))</f>
        <v>220.18740450884746</v>
      </c>
      <c r="K146" s="8" cm="1">
        <f t="array" aca="1" ref="K146" ca="1">SUM(INDIRECT("'"&amp;TOTALCustomerSheets&amp;"'!"&amp;ADDRESS(ROW(),COLUMN())))</f>
        <v>1120.2560663455297</v>
      </c>
    </row>
    <row r="147" spans="1:1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 cm="1">
        <f t="array" aca="1" ref="D147" ca="1">SUM(INDIRECT("'"&amp;TOTALCustomerSheets&amp;"'!"&amp;ADDRESS(ROW(),COLUMN())))</f>
        <v>60226.671340085646</v>
      </c>
      <c r="E147" s="8">
        <f t="shared" ca="1" si="4"/>
        <v>0</v>
      </c>
      <c r="F147" s="2"/>
      <c r="G147" s="8" cm="1">
        <f t="array" aca="1" ref="G147" ca="1">SUM(INDIRECT("'"&amp;TOTALCustomerSheets&amp;"'!"&amp;ADDRESS(ROW(),COLUMN())))</f>
        <v>54182.587482297524</v>
      </c>
      <c r="H147" s="8" cm="1">
        <f t="array" aca="1" ref="H147" ca="1">SUM(INDIRECT("'"&amp;TOTALCustomerSheets&amp;"'!"&amp;ADDRESS(ROW(),COLUMN())))</f>
        <v>6015.6431380808635</v>
      </c>
      <c r="I147" s="8" cm="1">
        <f t="array" aca="1" ref="I147" ca="1">SUM(INDIRECT("'"&amp;TOTALCustomerSheets&amp;"'!"&amp;ADDRESS(ROW(),COLUMN())))</f>
        <v>0.8618399911290634</v>
      </c>
      <c r="J147" s="8" cm="1">
        <f t="array" aca="1" ref="J147" ca="1">SUM(INDIRECT("'"&amp;TOTALCustomerSheets&amp;"'!"&amp;ADDRESS(ROW(),COLUMN())))</f>
        <v>0</v>
      </c>
      <c r="K147" s="8" cm="1">
        <f t="array" aca="1" ref="K147" ca="1">SUM(INDIRECT("'"&amp;TOTALCustomerSheets&amp;"'!"&amp;ADDRESS(ROW(),COLUMN())))</f>
        <v>27.578879716130029</v>
      </c>
    </row>
    <row r="148" spans="1:1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 cm="1">
        <f t="array" aca="1" ref="D148" ca="1">SUM(INDIRECT("'"&amp;TOTALCustomerSheets&amp;"'!"&amp;ADDRESS(ROW(),COLUMN())))</f>
        <v>817826.41448842245</v>
      </c>
      <c r="E148" s="8">
        <f t="shared" ca="1" si="4"/>
        <v>0</v>
      </c>
      <c r="F148" s="2"/>
      <c r="G148" s="8" cm="1">
        <f t="array" aca="1" ref="G148" ca="1">SUM(INDIRECT("'"&amp;TOTALCustomerSheets&amp;"'!"&amp;ADDRESS(ROW(),COLUMN())))</f>
        <v>735752.95234454586</v>
      </c>
      <c r="H148" s="8" cm="1">
        <f t="array" aca="1" ref="H148" ca="1">SUM(INDIRECT("'"&amp;TOTALCustomerSheets&amp;"'!"&amp;ADDRESS(ROW(),COLUMN())))</f>
        <v>81687.261623307873</v>
      </c>
      <c r="I148" s="8" cm="1">
        <f t="array" aca="1" ref="I148" ca="1">SUM(INDIRECT("'"&amp;TOTALCustomerSheets&amp;"'!"&amp;ADDRESS(ROW(),COLUMN())))</f>
        <v>11.703046077837802</v>
      </c>
      <c r="J148" s="8" cm="1">
        <f t="array" aca="1" ref="J148" ca="1">SUM(INDIRECT("'"&amp;TOTALCustomerSheets&amp;"'!"&amp;ADDRESS(ROW(),COLUMN())))</f>
        <v>0</v>
      </c>
      <c r="K148" s="8" cm="1">
        <f t="array" aca="1" ref="K148" ca="1">SUM(INDIRECT("'"&amp;TOTALCustomerSheets&amp;"'!"&amp;ADDRESS(ROW(),COLUMN())))</f>
        <v>374.49747449080968</v>
      </c>
    </row>
    <row r="149" spans="1:1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 cm="1">
        <f t="array" aca="1" ref="D149" ca="1">SUM(INDIRECT("'"&amp;TOTALCustomerSheets&amp;"'!"&amp;ADDRESS(ROW(),COLUMN())))</f>
        <v>157766.89525406327</v>
      </c>
      <c r="E149" s="8">
        <f t="shared" ca="1" si="4"/>
        <v>0</v>
      </c>
      <c r="F149" s="2"/>
      <c r="G149" s="8" cm="1">
        <f t="array" aca="1" ref="G149" ca="1">SUM(INDIRECT("'"&amp;TOTALCustomerSheets&amp;"'!"&amp;ADDRESS(ROW(),COLUMN())))</f>
        <v>141934.10350779645</v>
      </c>
      <c r="H149" s="8" cm="1">
        <f t="array" aca="1" ref="H149" ca="1">SUM(INDIRECT("'"&amp;TOTALCustomerSheets&amp;"'!"&amp;ADDRESS(ROW(),COLUMN())))</f>
        <v>15758.289803071797</v>
      </c>
      <c r="I149" s="8" cm="1">
        <f t="array" aca="1" ref="I149" ca="1">SUM(INDIRECT("'"&amp;TOTALCustomerSheets&amp;"'!"&amp;ADDRESS(ROW(),COLUMN())))</f>
        <v>2.2576346422738962</v>
      </c>
      <c r="J149" s="8" cm="1">
        <f t="array" aca="1" ref="J149" ca="1">SUM(INDIRECT("'"&amp;TOTALCustomerSheets&amp;"'!"&amp;ADDRESS(ROW(),COLUMN())))</f>
        <v>0</v>
      </c>
      <c r="K149" s="8" cm="1">
        <f t="array" aca="1" ref="K149" ca="1">SUM(INDIRECT("'"&amp;TOTALCustomerSheets&amp;"'!"&amp;ADDRESS(ROW(),COLUMN())))</f>
        <v>72.244308552764679</v>
      </c>
    </row>
    <row r="150" spans="1:1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 cm="1">
        <f t="array" aca="1" ref="D150" ca="1">SUM(INDIRECT("'"&amp;TOTALCustomerSheets&amp;"'!"&amp;ADDRESS(ROW(),COLUMN())))</f>
        <v>84976.243151185714</v>
      </c>
      <c r="E150" s="8">
        <f t="shared" ca="1" si="4"/>
        <v>0</v>
      </c>
      <c r="F150" s="2"/>
      <c r="G150" s="8" cm="1">
        <f t="array" aca="1" ref="G150" ca="1">SUM(INDIRECT("'"&amp;TOTALCustomerSheets&amp;"'!"&amp;ADDRESS(ROW(),COLUMN())))</f>
        <v>0</v>
      </c>
      <c r="H150" s="8" cm="1">
        <f t="array" aca="1" ref="H150" ca="1">SUM(INDIRECT("'"&amp;TOTALCustomerSheets&amp;"'!"&amp;ADDRESS(ROW(),COLUMN())))</f>
        <v>22297.637329825786</v>
      </c>
      <c r="I150" s="8" cm="1">
        <f t="array" aca="1" ref="I150" ca="1">SUM(INDIRECT("'"&amp;TOTALCustomerSheets&amp;"'!"&amp;ADDRESS(ROW(),COLUMN())))</f>
        <v>167.42839250517272</v>
      </c>
      <c r="J150" s="8" cm="1">
        <f t="array" aca="1" ref="J150" ca="1">SUM(INDIRECT("'"&amp;TOTALCustomerSheets&amp;"'!"&amp;ADDRESS(ROW(),COLUMN())))</f>
        <v>10941.786127464915</v>
      </c>
      <c r="K150" s="8" cm="1">
        <f t="array" aca="1" ref="K150" ca="1">SUM(INDIRECT("'"&amp;TOTALCustomerSheets&amp;"'!"&amp;ADDRESS(ROW(),COLUMN())))</f>
        <v>51569.391301389849</v>
      </c>
    </row>
    <row r="151" spans="1:1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 cm="1">
        <f t="array" aca="1" ref="D151" ca="1">SUM(INDIRECT("'"&amp;TOTALCustomerSheets&amp;"'!"&amp;ADDRESS(ROW(),COLUMN())))</f>
        <v>877714.97858240502</v>
      </c>
      <c r="E151" s="8">
        <f t="shared" ca="1" si="4"/>
        <v>0</v>
      </c>
      <c r="F151" s="2"/>
      <c r="G151" s="8" cm="1">
        <f t="array" aca="1" ref="G151" ca="1">SUM(INDIRECT("'"&amp;TOTALCustomerSheets&amp;"'!"&amp;ADDRESS(ROW(),COLUMN())))</f>
        <v>785995.42376742791</v>
      </c>
      <c r="H151" s="8" cm="1">
        <f t="array" aca="1" ref="H151" ca="1">SUM(INDIRECT("'"&amp;TOTALCustomerSheets&amp;"'!"&amp;ADDRESS(ROW(),COLUMN())))</f>
        <v>90450.516569000611</v>
      </c>
      <c r="I151" s="8" cm="1">
        <f t="array" aca="1" ref="I151" ca="1">SUM(INDIRECT("'"&amp;TOTALCustomerSheets&amp;"'!"&amp;ADDRESS(ROW(),COLUMN())))</f>
        <v>12.619320004453691</v>
      </c>
      <c r="J151" s="8" cm="1">
        <f t="array" aca="1" ref="J151" ca="1">SUM(INDIRECT("'"&amp;TOTALCustomerSheets&amp;"'!"&amp;ADDRESS(ROW(),COLUMN())))</f>
        <v>0</v>
      </c>
      <c r="K151" s="8" cm="1">
        <f t="array" aca="1" ref="K151" ca="1">SUM(INDIRECT("'"&amp;TOTALCustomerSheets&amp;"'!"&amp;ADDRESS(ROW(),COLUMN())))</f>
        <v>1256.4189259720704</v>
      </c>
    </row>
    <row r="152" spans="1:1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 cm="1">
        <f t="array" aca="1" ref="D152" ca="1">SUM(INDIRECT("'"&amp;TOTALCustomerSheets&amp;"'!"&amp;ADDRESS(ROW(),COLUMN())))</f>
        <v>177056.8132312141</v>
      </c>
      <c r="E152" s="8">
        <f t="shared" ca="1" si="4"/>
        <v>0</v>
      </c>
      <c r="F152" s="2"/>
      <c r="G152" s="8" cm="1">
        <f t="array" aca="1" ref="G152" ca="1">SUM(INDIRECT("'"&amp;TOTALCustomerSheets&amp;"'!"&amp;ADDRESS(ROW(),COLUMN())))</f>
        <v>129342.55219333367</v>
      </c>
      <c r="H152" s="8" cm="1">
        <f t="array" aca="1" ref="H152" ca="1">SUM(INDIRECT("'"&amp;TOTALCustomerSheets&amp;"'!"&amp;ADDRESS(ROW(),COLUMN())))</f>
        <v>45329.62326676325</v>
      </c>
      <c r="I152" s="8" cm="1">
        <f t="array" aca="1" ref="I152" ca="1">SUM(INDIRECT("'"&amp;TOTALCustomerSheets&amp;"'!"&amp;ADDRESS(ROW(),COLUMN())))</f>
        <v>15.815601503710795</v>
      </c>
      <c r="J152" s="8" cm="1">
        <f t="array" aca="1" ref="J152" ca="1">SUM(INDIRECT("'"&amp;TOTALCustomerSheets&amp;"'!"&amp;ADDRESS(ROW(),COLUMN())))</f>
        <v>0</v>
      </c>
      <c r="K152" s="8" cm="1">
        <f t="array" aca="1" ref="K152" ca="1">SUM(INDIRECT("'"&amp;TOTALCustomerSheets&amp;"'!"&amp;ADDRESS(ROW(),COLUMN())))</f>
        <v>2368.8221696134674</v>
      </c>
    </row>
    <row r="153" spans="1:1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 cm="1">
        <f t="array" aca="1" ref="D153" ca="1">SUM(INDIRECT("'"&amp;TOTALCustomerSheets&amp;"'!"&amp;ADDRESS(ROW(),COLUMN())))</f>
        <v>162981.81192712358</v>
      </c>
      <c r="E153" s="8">
        <f t="shared" ca="1" si="4"/>
        <v>0</v>
      </c>
      <c r="F153" s="2"/>
      <c r="G153" s="8" cm="1">
        <f t="array" aca="1" ref="G153" ca="1">SUM(INDIRECT("'"&amp;TOTALCustomerSheets&amp;"'!"&amp;ADDRESS(ROW(),COLUMN())))</f>
        <v>138382.82350984734</v>
      </c>
      <c r="H153" s="8" cm="1">
        <f t="array" aca="1" ref="H153" ca="1">SUM(INDIRECT("'"&amp;TOTALCustomerSheets&amp;"'!"&amp;ADDRESS(ROW(),COLUMN())))</f>
        <v>19593.087960340781</v>
      </c>
      <c r="I153" s="8" cm="1">
        <f t="array" aca="1" ref="I153" ca="1">SUM(INDIRECT("'"&amp;TOTALCustomerSheets&amp;"'!"&amp;ADDRESS(ROW(),COLUMN())))</f>
        <v>15.783445443905833</v>
      </c>
      <c r="J153" s="8" cm="1">
        <f t="array" aca="1" ref="J153" ca="1">SUM(INDIRECT("'"&amp;TOTALCustomerSheets&amp;"'!"&amp;ADDRESS(ROW(),COLUMN())))</f>
        <v>819.69955230968174</v>
      </c>
      <c r="K153" s="8" cm="1">
        <f t="array" aca="1" ref="K153" ca="1">SUM(INDIRECT("'"&amp;TOTALCustomerSheets&amp;"'!"&amp;ADDRESS(ROW(),COLUMN())))</f>
        <v>4170.4174591818582</v>
      </c>
    </row>
    <row r="154" spans="1:1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 cm="1">
        <f t="array" aca="1" ref="D154" ca="1">SUM(INDIRECT("'"&amp;TOTALCustomerSheets&amp;"'!"&amp;ADDRESS(ROW(),COLUMN())))</f>
        <v>2382329.9447859144</v>
      </c>
      <c r="E154" s="8">
        <f t="shared" ca="1" si="4"/>
        <v>0</v>
      </c>
      <c r="G154" s="77" cm="1">
        <f t="array" aca="1" ref="G154" ca="1">SUM(INDIRECT("'"&amp;TOTALCustomerSheets&amp;"'!"&amp;ADDRESS(ROW(),COLUMN())))</f>
        <v>2022762.788027816</v>
      </c>
      <c r="H154" s="77" cm="1">
        <f t="array" aca="1" ref="H154" ca="1">SUM(INDIRECT("'"&amp;TOTALCustomerSheets&amp;"'!"&amp;ADDRESS(ROW(),COLUMN())))</f>
        <v>286395.14806483861</v>
      </c>
      <c r="I154" s="77" cm="1">
        <f t="array" aca="1" ref="I154" ca="1">SUM(INDIRECT("'"&amp;TOTALCustomerSheets&amp;"'!"&amp;ADDRESS(ROW(),COLUMN())))</f>
        <v>230.70902371440644</v>
      </c>
      <c r="J154" s="77" cm="1">
        <f t="array" aca="1" ref="J154" ca="1">SUM(INDIRECT("'"&amp;TOTALCustomerSheets&amp;"'!"&amp;ADDRESS(ROW(),COLUMN())))</f>
        <v>11981.673084283444</v>
      </c>
      <c r="K154" s="77" cm="1">
        <f t="array" aca="1" ref="K154" ca="1">SUM(INDIRECT("'"&amp;TOTALCustomerSheets&amp;"'!"&amp;ADDRESS(ROW(),COLUMN())))</f>
        <v>60959.626585262478</v>
      </c>
    </row>
    <row r="155" spans="1:1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D155" s="8"/>
      <c r="E155" s="8">
        <f t="shared" si="4"/>
        <v>0</v>
      </c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 cm="1">
        <f t="array" aca="1" ref="D156" ca="1">SUM(INDIRECT("'"&amp;TOTALCustomerSheets&amp;"'!"&amp;ADDRESS(ROW(),COLUMN())))</f>
        <v>14113451.799162438</v>
      </c>
      <c r="E156" s="8">
        <f t="shared" ca="1" si="4"/>
        <v>0</v>
      </c>
      <c r="F156" s="2"/>
      <c r="G156" s="8" cm="1">
        <f t="array" aca="1" ref="G156" ca="1">SUM(INDIRECT("'"&amp;TOTALCustomerSheets&amp;"'!"&amp;ADDRESS(ROW(),COLUMN())))</f>
        <v>11189700.448845912</v>
      </c>
      <c r="H156" s="8" cm="1">
        <f t="array" aca="1" ref="H156" ca="1">SUM(INDIRECT("'"&amp;TOTALCustomerSheets&amp;"'!"&amp;ADDRESS(ROW(),COLUMN())))</f>
        <v>2559794.5692095538</v>
      </c>
      <c r="I156" s="8" cm="1">
        <f t="array" aca="1" ref="I156" ca="1">SUM(INDIRECT("'"&amp;TOTALCustomerSheets&amp;"'!"&amp;ADDRESS(ROW(),COLUMN())))</f>
        <v>1283.4239942613247</v>
      </c>
      <c r="J156" s="8" cm="1">
        <f t="array" aca="1" ref="J156" ca="1">SUM(INDIRECT("'"&amp;TOTALCustomerSheets&amp;"'!"&amp;ADDRESS(ROW(),COLUMN())))</f>
        <v>31022.372546760289</v>
      </c>
      <c r="K156" s="8" cm="1">
        <f t="array" aca="1" ref="K156" ca="1">SUM(INDIRECT("'"&amp;TOTALCustomerSheets&amp;"'!"&amp;ADDRESS(ROW(),COLUMN())))</f>
        <v>331650.98456595151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D157" s="77"/>
      <c r="E157" s="8">
        <f t="shared" si="4"/>
        <v>0</v>
      </c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D158" s="8"/>
      <c r="E158" s="8">
        <f t="shared" si="4"/>
        <v>0</v>
      </c>
      <c r="G158" s="8"/>
      <c r="H158" s="8"/>
      <c r="I158" s="8"/>
      <c r="J158" s="8"/>
      <c r="K158" s="8"/>
    </row>
    <row r="159" spans="1:1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D159" s="8"/>
      <c r="E159" s="8">
        <f t="shared" si="4"/>
        <v>0</v>
      </c>
      <c r="G159" s="8"/>
      <c r="H159" s="8"/>
      <c r="I159" s="8"/>
      <c r="J159" s="8"/>
      <c r="K159" s="8"/>
    </row>
    <row r="160" spans="1:1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 cm="1">
        <f t="array" aca="1" ref="D160" ca="1">SUM(INDIRECT("'"&amp;TOTALCustomerSheets&amp;"'!"&amp;ADDRESS(ROW(),COLUMN())))</f>
        <v>0</v>
      </c>
      <c r="E160" s="8">
        <f t="shared" ca="1" si="4"/>
        <v>0</v>
      </c>
      <c r="F160" s="2"/>
      <c r="G160" s="8" cm="1">
        <f t="array" aca="1" ref="G160" ca="1">SUM(INDIRECT("'"&amp;TOTALCustomerSheets&amp;"'!"&amp;ADDRESS(ROW(),COLUMN())))</f>
        <v>0</v>
      </c>
      <c r="H160" s="8" cm="1">
        <f t="array" aca="1" ref="H160" ca="1">SUM(INDIRECT("'"&amp;TOTALCustomerSheets&amp;"'!"&amp;ADDRESS(ROW(),COLUMN())))</f>
        <v>0</v>
      </c>
      <c r="I160" s="8" cm="1">
        <f t="array" aca="1" ref="I160" ca="1">SUM(INDIRECT("'"&amp;TOTALCustomerSheets&amp;"'!"&amp;ADDRESS(ROW(),COLUMN())))</f>
        <v>0</v>
      </c>
      <c r="J160" s="8" cm="1">
        <f t="array" aca="1" ref="J160" ca="1">SUM(INDIRECT("'"&amp;TOTALCustomerSheets&amp;"'!"&amp;ADDRESS(ROW(),COLUMN())))</f>
        <v>0</v>
      </c>
      <c r="K160" s="8" cm="1">
        <f t="array" aca="1" ref="K160" ca="1">SUM(INDIRECT("'"&amp;TOTALCustomerSheets&amp;"'!"&amp;ADDRESS(ROW(),COLUMN())))</f>
        <v>0</v>
      </c>
    </row>
    <row r="161" spans="1:1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 cm="1">
        <f t="array" aca="1" ref="D161" ca="1">SUM(INDIRECT("'"&amp;TOTALCustomerSheets&amp;"'!"&amp;ADDRESS(ROW(),COLUMN())))</f>
        <v>310029.1752464216</v>
      </c>
      <c r="E161" s="8">
        <f t="shared" ca="1" si="4"/>
        <v>0</v>
      </c>
      <c r="F161" s="2"/>
      <c r="G161" s="8" cm="1">
        <f t="array" aca="1" ref="G161" ca="1">SUM(INDIRECT("'"&amp;TOTALCustomerSheets&amp;"'!"&amp;ADDRESS(ROW(),COLUMN())))</f>
        <v>278910.02395403251</v>
      </c>
      <c r="H161" s="8" cm="1">
        <f t="array" aca="1" ref="H161" ca="1">SUM(INDIRECT("'"&amp;TOTALCustomerSheets&amp;"'!"&amp;ADDRESS(ROW(),COLUMN())))</f>
        <v>30966.095376844482</v>
      </c>
      <c r="I161" s="8" cm="1">
        <f t="array" aca="1" ref="I161" ca="1">SUM(INDIRECT("'"&amp;TOTALCustomerSheets&amp;"'!"&amp;ADDRESS(ROW(),COLUMN())))</f>
        <v>4.4364033491181196</v>
      </c>
      <c r="J161" s="8" cm="1">
        <f t="array" aca="1" ref="J161" ca="1">SUM(INDIRECT("'"&amp;TOTALCustomerSheets&amp;"'!"&amp;ADDRESS(ROW(),COLUMN())))</f>
        <v>6.6546050236771803</v>
      </c>
      <c r="K161" s="8" cm="1">
        <f t="array" aca="1" ref="K161" ca="1">SUM(INDIRECT("'"&amp;TOTALCustomerSheets&amp;"'!"&amp;ADDRESS(ROW(),COLUMN())))</f>
        <v>141.96490717177983</v>
      </c>
    </row>
    <row r="162" spans="1:1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 cm="1">
        <f t="array" aca="1" ref="D162" ca="1">SUM(INDIRECT("'"&amp;TOTALCustomerSheets&amp;"'!"&amp;ADDRESS(ROW(),COLUMN())))</f>
        <v>3127972.09069396</v>
      </c>
      <c r="E162" s="8">
        <f t="shared" ca="1" si="4"/>
        <v>0</v>
      </c>
      <c r="F162" s="2"/>
      <c r="G162" s="8" cm="1">
        <f t="array" aca="1" ref="G162" ca="1">SUM(INDIRECT("'"&amp;TOTALCustomerSheets&amp;"'!"&amp;ADDRESS(ROW(),COLUMN())))</f>
        <v>2814002.1662463434</v>
      </c>
      <c r="H162" s="8" cm="1">
        <f t="array" aca="1" ref="H162" ca="1">SUM(INDIRECT("'"&amp;TOTALCustomerSheets&amp;"'!"&amp;ADDRESS(ROW(),COLUMN())))</f>
        <v>312425.6999991964</v>
      </c>
      <c r="I162" s="8" cm="1">
        <f t="array" aca="1" ref="I162" ca="1">SUM(INDIRECT("'"&amp;TOTALCustomerSheets&amp;"'!"&amp;ADDRESS(ROW(),COLUMN())))</f>
        <v>44.760128939712949</v>
      </c>
      <c r="J162" s="8" cm="1">
        <f t="array" aca="1" ref="J162" ca="1">SUM(INDIRECT("'"&amp;TOTALCustomerSheets&amp;"'!"&amp;ADDRESS(ROW(),COLUMN())))</f>
        <v>67.14019340956942</v>
      </c>
      <c r="K162" s="8" cm="1">
        <f t="array" aca="1" ref="K162" ca="1">SUM(INDIRECT("'"&amp;TOTALCustomerSheets&amp;"'!"&amp;ADDRESS(ROW(),COLUMN())))</f>
        <v>1432.3241260708144</v>
      </c>
    </row>
    <row r="163" spans="1:1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 cm="1">
        <f t="array" aca="1" ref="D163" ca="1">SUM(INDIRECT("'"&amp;TOTALCustomerSheets&amp;"'!"&amp;ADDRESS(ROW(),COLUMN())))</f>
        <v>1252774.8999999999</v>
      </c>
      <c r="E163" s="8">
        <f t="shared" ca="1" si="4"/>
        <v>0</v>
      </c>
      <c r="F163" s="2"/>
      <c r="G163" s="8" cm="1">
        <f t="array" aca="1" ref="G163" ca="1">SUM(INDIRECT("'"&amp;TOTALCustomerSheets&amp;"'!"&amp;ADDRESS(ROW(),COLUMN())))</f>
        <v>1050859.5639450531</v>
      </c>
      <c r="H163" s="8" cm="1">
        <f t="array" aca="1" ref="H163" ca="1">SUM(INDIRECT("'"&amp;TOTALCustomerSheets&amp;"'!"&amp;ADDRESS(ROW(),COLUMN())))</f>
        <v>194046.41203170113</v>
      </c>
      <c r="I163" s="8" cm="1">
        <f t="array" aca="1" ref="I163" ca="1">SUM(INDIRECT("'"&amp;TOTALCustomerSheets&amp;"'!"&amp;ADDRESS(ROW(),COLUMN())))</f>
        <v>0</v>
      </c>
      <c r="J163" s="8" cm="1">
        <f t="array" aca="1" ref="J163" ca="1">SUM(INDIRECT("'"&amp;TOTALCustomerSheets&amp;"'!"&amp;ADDRESS(ROW(),COLUMN())))</f>
        <v>0</v>
      </c>
      <c r="K163" s="8" cm="1">
        <f t="array" aca="1" ref="K163" ca="1">SUM(INDIRECT("'"&amp;TOTALCustomerSheets&amp;"'!"&amp;ADDRESS(ROW(),COLUMN())))</f>
        <v>7868.9240232457005</v>
      </c>
    </row>
    <row r="164" spans="1:1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 cm="1">
        <f t="array" aca="1" ref="D164" ca="1">SUM(INDIRECT("'"&amp;TOTALCustomerSheets&amp;"'!"&amp;ADDRESS(ROW(),COLUMN())))</f>
        <v>30449.102057537759</v>
      </c>
      <c r="E164" s="8">
        <f t="shared" ca="1" si="4"/>
        <v>0</v>
      </c>
      <c r="F164" s="2"/>
      <c r="G164" s="8" cm="1">
        <f t="array" aca="1" ref="G164" ca="1">SUM(INDIRECT("'"&amp;TOTALCustomerSheets&amp;"'!"&amp;ADDRESS(ROW(),COLUMN())))</f>
        <v>27392.776107269474</v>
      </c>
      <c r="H164" s="8" cm="1">
        <f t="array" aca="1" ref="H164" ca="1">SUM(INDIRECT("'"&amp;TOTALCustomerSheets&amp;"'!"&amp;ADDRESS(ROW(),COLUMN())))</f>
        <v>3041.2937676060496</v>
      </c>
      <c r="I164" s="8" cm="1">
        <f t="array" aca="1" ref="I164" ca="1">SUM(INDIRECT("'"&amp;TOTALCustomerSheets&amp;"'!"&amp;ADDRESS(ROW(),COLUMN())))</f>
        <v>0.43571543948510738</v>
      </c>
      <c r="J164" s="8" cm="1">
        <f t="array" aca="1" ref="J164" ca="1">SUM(INDIRECT("'"&amp;TOTALCustomerSheets&amp;"'!"&amp;ADDRESS(ROW(),COLUMN())))</f>
        <v>0.65357315922766113</v>
      </c>
      <c r="K164" s="8" cm="1">
        <f t="array" aca="1" ref="K164" ca="1">SUM(INDIRECT("'"&amp;TOTALCustomerSheets&amp;"'!"&amp;ADDRESS(ROW(),COLUMN())))</f>
        <v>13.942894063523436</v>
      </c>
    </row>
    <row r="165" spans="1:1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 cm="1">
        <f t="array" aca="1" ref="D165" ca="1">SUM(INDIRECT("'"&amp;TOTALCustomerSheets&amp;"'!"&amp;ADDRESS(ROW(),COLUMN())))</f>
        <v>4721225.2679979196</v>
      </c>
      <c r="E165" s="8">
        <f t="shared" ca="1" si="4"/>
        <v>0</v>
      </c>
      <c r="G165" s="77" cm="1">
        <f t="array" aca="1" ref="G165" ca="1">SUM(INDIRECT("'"&amp;TOTALCustomerSheets&amp;"'!"&amp;ADDRESS(ROW(),COLUMN())))</f>
        <v>4171164.5302526983</v>
      </c>
      <c r="H165" s="77" cm="1">
        <f t="array" aca="1" ref="H165" ca="1">SUM(INDIRECT("'"&amp;TOTALCustomerSheets&amp;"'!"&amp;ADDRESS(ROW(),COLUMN())))</f>
        <v>540479.50117534806</v>
      </c>
      <c r="I165" s="77" cm="1">
        <f t="array" aca="1" ref="I165" ca="1">SUM(INDIRECT("'"&amp;TOTALCustomerSheets&amp;"'!"&amp;ADDRESS(ROW(),COLUMN())))</f>
        <v>49.632247728316173</v>
      </c>
      <c r="J165" s="77" cm="1">
        <f t="array" aca="1" ref="J165" ca="1">SUM(INDIRECT("'"&amp;TOTALCustomerSheets&amp;"'!"&amp;ADDRESS(ROW(),COLUMN())))</f>
        <v>74.44837159247426</v>
      </c>
      <c r="K165" s="77" cm="1">
        <f t="array" aca="1" ref="K165" ca="1">SUM(INDIRECT("'"&amp;TOTALCustomerSheets&amp;"'!"&amp;ADDRESS(ROW(),COLUMN())))</f>
        <v>9457.1559505518162</v>
      </c>
    </row>
    <row r="166" spans="1:1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D166" s="8"/>
      <c r="E166" s="8">
        <f t="shared" si="4"/>
        <v>0</v>
      </c>
      <c r="G166" s="8"/>
      <c r="H166" s="8"/>
      <c r="I166" s="8"/>
      <c r="J166" s="8"/>
      <c r="K166" s="8"/>
    </row>
    <row r="167" spans="1:1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D167" s="8"/>
      <c r="E167" s="8">
        <f t="shared" si="4"/>
        <v>0</v>
      </c>
      <c r="G167" s="8"/>
      <c r="H167" s="8"/>
      <c r="I167" s="8"/>
      <c r="J167" s="8"/>
      <c r="K167" s="8"/>
    </row>
    <row r="168" spans="1:1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 cm="1">
        <f t="array" aca="1" ref="D168" ca="1">SUM(INDIRECT("'"&amp;TOTALCustomerSheets&amp;"'!"&amp;ADDRESS(ROW(),COLUMN())))</f>
        <v>0</v>
      </c>
      <c r="E168" s="8">
        <f t="shared" ca="1" si="4"/>
        <v>0</v>
      </c>
      <c r="F168" s="2"/>
      <c r="G168" s="8" cm="1">
        <f t="array" aca="1" ref="G168" ca="1">SUM(INDIRECT("'"&amp;TOTALCustomerSheets&amp;"'!"&amp;ADDRESS(ROW(),COLUMN())))</f>
        <v>0</v>
      </c>
      <c r="H168" s="8" cm="1">
        <f t="array" aca="1" ref="H168" ca="1">SUM(INDIRECT("'"&amp;TOTALCustomerSheets&amp;"'!"&amp;ADDRESS(ROW(),COLUMN())))</f>
        <v>0</v>
      </c>
      <c r="I168" s="8" cm="1">
        <f t="array" aca="1" ref="I168" ca="1">SUM(INDIRECT("'"&amp;TOTALCustomerSheets&amp;"'!"&amp;ADDRESS(ROW(),COLUMN())))</f>
        <v>0</v>
      </c>
      <c r="J168" s="8" cm="1">
        <f t="array" aca="1" ref="J168" ca="1">SUM(INDIRECT("'"&amp;TOTALCustomerSheets&amp;"'!"&amp;ADDRESS(ROW(),COLUMN())))</f>
        <v>0</v>
      </c>
      <c r="K168" s="8" cm="1">
        <f t="array" aca="1" ref="K168" ca="1">SUM(INDIRECT("'"&amp;TOTALCustomerSheets&amp;"'!"&amp;ADDRESS(ROW(),COLUMN())))</f>
        <v>0</v>
      </c>
    </row>
    <row r="169" spans="1:1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 cm="1">
        <f t="array" aca="1" ref="D169" ca="1">SUM(INDIRECT("'"&amp;TOTALCustomerSheets&amp;"'!"&amp;ADDRESS(ROW(),COLUMN())))</f>
        <v>105607.11</v>
      </c>
      <c r="E169" s="8">
        <f t="shared" ca="1" si="4"/>
        <v>0</v>
      </c>
      <c r="F169" s="2"/>
      <c r="G169" s="8" cm="1">
        <f t="array" aca="1" ref="G169" ca="1">SUM(INDIRECT("'"&amp;TOTALCustomerSheets&amp;"'!"&amp;ADDRESS(ROW(),COLUMN())))</f>
        <v>95006.805589843018</v>
      </c>
      <c r="H169" s="8" cm="1">
        <f t="array" aca="1" ref="H169" ca="1">SUM(INDIRECT("'"&amp;TOTALCustomerSheets&amp;"'!"&amp;ADDRESS(ROW(),COLUMN())))</f>
        <v>10548.168049454087</v>
      </c>
      <c r="I169" s="8" cm="1">
        <f t="array" aca="1" ref="I169" ca="1">SUM(INDIRECT("'"&amp;TOTALCustomerSheets&amp;"'!"&amp;ADDRESS(ROW(),COLUMN())))</f>
        <v>1.5111988609533076</v>
      </c>
      <c r="J169" s="8" cm="1">
        <f t="array" aca="1" ref="J169" ca="1">SUM(INDIRECT("'"&amp;TOTALCustomerSheets&amp;"'!"&amp;ADDRESS(ROW(),COLUMN())))</f>
        <v>2.2667982914299616</v>
      </c>
      <c r="K169" s="8" cm="1">
        <f t="array" aca="1" ref="K169" ca="1">SUM(INDIRECT("'"&amp;TOTALCustomerSheets&amp;"'!"&amp;ADDRESS(ROW(),COLUMN())))</f>
        <v>48.358363550505842</v>
      </c>
    </row>
    <row r="170" spans="1:1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 cm="1">
        <f t="array" aca="1" ref="D170" ca="1">SUM(INDIRECT("'"&amp;TOTALCustomerSheets&amp;"'!"&amp;ADDRESS(ROW(),COLUMN())))</f>
        <v>3529.6683294594409</v>
      </c>
      <c r="E170" s="8">
        <f t="shared" ca="1" si="4"/>
        <v>0</v>
      </c>
      <c r="F170" s="2"/>
      <c r="G170" s="8" cm="1">
        <f t="array" aca="1" ref="G170" ca="1">SUM(INDIRECT("'"&amp;TOTALCustomerSheets&amp;"'!"&amp;ADDRESS(ROW(),COLUMN())))</f>
        <v>3175.3781802530066</v>
      </c>
      <c r="H170" s="8" cm="1">
        <f t="array" aca="1" ref="H170" ca="1">SUM(INDIRECT("'"&amp;TOTALCustomerSheets&amp;"'!"&amp;ADDRESS(ROW(),COLUMN())))</f>
        <v>352.54761443594145</v>
      </c>
      <c r="I170" s="8" cm="1">
        <f t="array" aca="1" ref="I170" ca="1">SUM(INDIRECT("'"&amp;TOTALCustomerSheets&amp;"'!"&amp;ADDRESS(ROW(),COLUMN())))</f>
        <v>5.0508254217183586E-2</v>
      </c>
      <c r="J170" s="8" cm="1">
        <f t="array" aca="1" ref="J170" ca="1">SUM(INDIRECT("'"&amp;TOTALCustomerSheets&amp;"'!"&amp;ADDRESS(ROW(),COLUMN())))</f>
        <v>7.5762381325775383E-2</v>
      </c>
      <c r="K170" s="8" cm="1">
        <f t="array" aca="1" ref="K170" ca="1">SUM(INDIRECT("'"&amp;TOTALCustomerSheets&amp;"'!"&amp;ADDRESS(ROW(),COLUMN())))</f>
        <v>1.6162641349498748</v>
      </c>
    </row>
    <row r="171" spans="1:1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 cm="1">
        <f t="array" aca="1" ref="D171" ca="1">SUM(INDIRECT("'"&amp;TOTALCustomerSheets&amp;"'!"&amp;ADDRESS(ROW(),COLUMN())))</f>
        <v>298768.56607465603</v>
      </c>
      <c r="E171" s="8">
        <f t="shared" ref="E171:E200" ca="1" si="5">IFERROR(IF(D171="",0,IF(D171=0,0,IF(ABS(D171-SUM($G171:$K171))&lt;Check_Limit,0,1))),1)</f>
        <v>0</v>
      </c>
      <c r="F171" s="2"/>
      <c r="G171" s="8" cm="1">
        <f t="array" aca="1" ref="G171" ca="1">SUM(INDIRECT("'"&amp;TOTALCustomerSheets&amp;"'!"&amp;ADDRESS(ROW(),COLUMN())))</f>
        <v>268779.69744093</v>
      </c>
      <c r="H171" s="8" cm="1">
        <f t="array" aca="1" ref="H171" ca="1">SUM(INDIRECT("'"&amp;TOTALCustomerSheets&amp;"'!"&amp;ADDRESS(ROW(),COLUMN())))</f>
        <v>29841.371881589217</v>
      </c>
      <c r="I171" s="8" cm="1">
        <f t="array" aca="1" ref="I171" ca="1">SUM(INDIRECT("'"&amp;TOTALCustomerSheets&amp;"'!"&amp;ADDRESS(ROW(),COLUMN())))</f>
        <v>4.275268177878111</v>
      </c>
      <c r="J171" s="8" cm="1">
        <f t="array" aca="1" ref="J171" ca="1">SUM(INDIRECT("'"&amp;TOTALCustomerSheets&amp;"'!"&amp;ADDRESS(ROW(),COLUMN())))</f>
        <v>6.4129022668171665</v>
      </c>
      <c r="K171" s="8" cm="1">
        <f t="array" aca="1" ref="K171" ca="1">SUM(INDIRECT("'"&amp;TOTALCustomerSheets&amp;"'!"&amp;ADDRESS(ROW(),COLUMN())))</f>
        <v>136.80858169209955</v>
      </c>
    </row>
    <row r="172" spans="1:1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 cm="1">
        <f t="array" aca="1" ref="D172" ca="1">SUM(INDIRECT("'"&amp;TOTALCustomerSheets&amp;"'!"&amp;ADDRESS(ROW(),COLUMN())))</f>
        <v>407905.34440411546</v>
      </c>
      <c r="E172" s="8">
        <f t="shared" ca="1" si="5"/>
        <v>0</v>
      </c>
      <c r="G172" s="77" cm="1">
        <f t="array" aca="1" ref="G172" ca="1">SUM(INDIRECT("'"&amp;TOTALCustomerSheets&amp;"'!"&amp;ADDRESS(ROW(),COLUMN())))</f>
        <v>366961.88121102599</v>
      </c>
      <c r="H172" s="77" cm="1">
        <f t="array" aca="1" ref="H172" ca="1">SUM(INDIRECT("'"&amp;TOTALCustomerSheets&amp;"'!"&amp;ADDRESS(ROW(),COLUMN())))</f>
        <v>40742.087545479248</v>
      </c>
      <c r="I172" s="77" cm="1">
        <f t="array" aca="1" ref="I172" ca="1">SUM(INDIRECT("'"&amp;TOTALCustomerSheets&amp;"'!"&amp;ADDRESS(ROW(),COLUMN())))</f>
        <v>5.8369752930486021</v>
      </c>
      <c r="J172" s="77" cm="1">
        <f t="array" aca="1" ref="J172" ca="1">SUM(INDIRECT("'"&amp;TOTALCustomerSheets&amp;"'!"&amp;ADDRESS(ROW(),COLUMN())))</f>
        <v>8.7554629395729044</v>
      </c>
      <c r="K172" s="77" cm="1">
        <f t="array" aca="1" ref="K172" ca="1">SUM(INDIRECT("'"&amp;TOTALCustomerSheets&amp;"'!"&amp;ADDRESS(ROW(),COLUMN())))</f>
        <v>186.78320937755527</v>
      </c>
    </row>
    <row r="173" spans="1:1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D173" s="8"/>
      <c r="E173" s="8">
        <f t="shared" si="5"/>
        <v>0</v>
      </c>
      <c r="F173" s="2"/>
      <c r="G173" s="8"/>
      <c r="H173" s="8"/>
      <c r="I173" s="8"/>
      <c r="J173" s="8"/>
      <c r="K173" s="8"/>
    </row>
    <row r="174" spans="1:1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D174" s="8"/>
      <c r="E174" s="8">
        <f t="shared" si="5"/>
        <v>0</v>
      </c>
      <c r="F174" s="2"/>
      <c r="G174" s="8"/>
      <c r="H174" s="8"/>
      <c r="I174" s="8"/>
      <c r="J174" s="8"/>
      <c r="K174" s="8"/>
    </row>
    <row r="175" spans="1:1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 cm="1">
        <f t="array" aca="1" ref="D175" ca="1">SUM(INDIRECT("'"&amp;TOTALCustomerSheets&amp;"'!"&amp;ADDRESS(ROW(),COLUMN())))</f>
        <v>0</v>
      </c>
      <c r="E175" s="8">
        <f t="shared" ca="1" si="5"/>
        <v>0</v>
      </c>
      <c r="F175" s="2"/>
      <c r="G175" s="8" cm="1">
        <f t="array" aca="1" ref="G175" ca="1">SUM(INDIRECT("'"&amp;TOTALCustomerSheets&amp;"'!"&amp;ADDRESS(ROW(),COLUMN())))</f>
        <v>0</v>
      </c>
      <c r="H175" s="8" cm="1">
        <f t="array" aca="1" ref="H175" ca="1">SUM(INDIRECT("'"&amp;TOTALCustomerSheets&amp;"'!"&amp;ADDRESS(ROW(),COLUMN())))</f>
        <v>0</v>
      </c>
      <c r="I175" s="8" cm="1">
        <f t="array" aca="1" ref="I175" ca="1">SUM(INDIRECT("'"&amp;TOTALCustomerSheets&amp;"'!"&amp;ADDRESS(ROW(),COLUMN())))</f>
        <v>0</v>
      </c>
      <c r="J175" s="8" cm="1">
        <f t="array" aca="1" ref="J175" ca="1">SUM(INDIRECT("'"&amp;TOTALCustomerSheets&amp;"'!"&amp;ADDRESS(ROW(),COLUMN())))</f>
        <v>0</v>
      </c>
      <c r="K175" s="8" cm="1">
        <f t="array" aca="1" ref="K175" ca="1">SUM(INDIRECT("'"&amp;TOTALCustomerSheets&amp;"'!"&amp;ADDRESS(ROW(),COLUMN())))</f>
        <v>0</v>
      </c>
    </row>
    <row r="176" spans="1:1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 cm="1">
        <f t="array" aca="1" ref="D176" ca="1">SUM(INDIRECT("'"&amp;TOTALCustomerSheets&amp;"'!"&amp;ADDRESS(ROW(),COLUMN())))</f>
        <v>1284.483227306918</v>
      </c>
      <c r="E176" s="8">
        <f t="shared" ca="1" si="5"/>
        <v>0</v>
      </c>
      <c r="F176" s="2"/>
      <c r="G176" s="8" cm="1">
        <f t="array" aca="1" ref="G176" ca="1">SUM(INDIRECT("'"&amp;TOTALCustomerSheets&amp;"'!"&amp;ADDRESS(ROW(),COLUMN())))</f>
        <v>1155.5533359464387</v>
      </c>
      <c r="H176" s="8" cm="1">
        <f t="array" aca="1" ref="H176" ca="1">SUM(INDIRECT("'"&amp;TOTALCustomerSheets&amp;"'!"&amp;ADDRESS(ROW(),COLUMN())))</f>
        <v>128.29576472965223</v>
      </c>
      <c r="I176" s="8" cm="1">
        <f t="array" aca="1" ref="I176" ca="1">SUM(INDIRECT("'"&amp;TOTALCustomerSheets&amp;"'!"&amp;ADDRESS(ROW(),COLUMN())))</f>
        <v>1.8380482052958773E-2</v>
      </c>
      <c r="J176" s="8" cm="1">
        <f t="array" aca="1" ref="J176" ca="1">SUM(INDIRECT("'"&amp;TOTALCustomerSheets&amp;"'!"&amp;ADDRESS(ROW(),COLUMN())))</f>
        <v>2.7570723079438163E-2</v>
      </c>
      <c r="K176" s="8" cm="1">
        <f t="array" aca="1" ref="K176" ca="1">SUM(INDIRECT("'"&amp;TOTALCustomerSheets&amp;"'!"&amp;ADDRESS(ROW(),COLUMN())))</f>
        <v>0.58817542569468073</v>
      </c>
    </row>
    <row r="177" spans="1:1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 cm="1">
        <f t="array" aca="1" ref="D177" ca="1">SUM(INDIRECT("'"&amp;TOTALCustomerSheets&amp;"'!"&amp;ADDRESS(ROW(),COLUMN())))</f>
        <v>0</v>
      </c>
      <c r="E177" s="8">
        <f t="shared" ca="1" si="5"/>
        <v>0</v>
      </c>
      <c r="F177" s="2"/>
      <c r="G177" s="8" cm="1">
        <f t="array" aca="1" ref="G177" ca="1">SUM(INDIRECT("'"&amp;TOTALCustomerSheets&amp;"'!"&amp;ADDRESS(ROW(),COLUMN())))</f>
        <v>0</v>
      </c>
      <c r="H177" s="8" cm="1">
        <f t="array" aca="1" ref="H177" ca="1">SUM(INDIRECT("'"&amp;TOTALCustomerSheets&amp;"'!"&amp;ADDRESS(ROW(),COLUMN())))</f>
        <v>0</v>
      </c>
      <c r="I177" s="8" cm="1">
        <f t="array" aca="1" ref="I177" ca="1">SUM(INDIRECT("'"&amp;TOTALCustomerSheets&amp;"'!"&amp;ADDRESS(ROW(),COLUMN())))</f>
        <v>0</v>
      </c>
      <c r="J177" s="8" cm="1">
        <f t="array" aca="1" ref="J177" ca="1">SUM(INDIRECT("'"&amp;TOTALCustomerSheets&amp;"'!"&amp;ADDRESS(ROW(),COLUMN())))</f>
        <v>0</v>
      </c>
      <c r="K177" s="8" cm="1">
        <f t="array" aca="1" ref="K177" ca="1">SUM(INDIRECT("'"&amp;TOTALCustomerSheets&amp;"'!"&amp;ADDRESS(ROW(),COLUMN())))</f>
        <v>0</v>
      </c>
    </row>
    <row r="178" spans="1:1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 cm="1">
        <f t="array" aca="1" ref="D178" ca="1">SUM(INDIRECT("'"&amp;TOTALCustomerSheets&amp;"'!"&amp;ADDRESS(ROW(),COLUMN())))</f>
        <v>0</v>
      </c>
      <c r="E178" s="8">
        <f t="shared" ca="1" si="5"/>
        <v>0</v>
      </c>
      <c r="F178" s="2"/>
      <c r="G178" s="8" cm="1">
        <f t="array" aca="1" ref="G178" ca="1">SUM(INDIRECT("'"&amp;TOTALCustomerSheets&amp;"'!"&amp;ADDRESS(ROW(),COLUMN())))</f>
        <v>0</v>
      </c>
      <c r="H178" s="8" cm="1">
        <f t="array" aca="1" ref="H178" ca="1">SUM(INDIRECT("'"&amp;TOTALCustomerSheets&amp;"'!"&amp;ADDRESS(ROW(),COLUMN())))</f>
        <v>0</v>
      </c>
      <c r="I178" s="8" cm="1">
        <f t="array" aca="1" ref="I178" ca="1">SUM(INDIRECT("'"&amp;TOTALCustomerSheets&amp;"'!"&amp;ADDRESS(ROW(),COLUMN())))</f>
        <v>0</v>
      </c>
      <c r="J178" s="8" cm="1">
        <f t="array" aca="1" ref="J178" ca="1">SUM(INDIRECT("'"&amp;TOTALCustomerSheets&amp;"'!"&amp;ADDRESS(ROW(),COLUMN())))</f>
        <v>0</v>
      </c>
      <c r="K178" s="8" cm="1">
        <f t="array" aca="1" ref="K178" ca="1">SUM(INDIRECT("'"&amp;TOTALCustomerSheets&amp;"'!"&amp;ADDRESS(ROW(),COLUMN())))</f>
        <v>0</v>
      </c>
    </row>
    <row r="179" spans="1:1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 cm="1">
        <f t="array" aca="1" ref="D179" ca="1">SUM(INDIRECT("'"&amp;TOTALCustomerSheets&amp;"'!"&amp;ADDRESS(ROW(),COLUMN())))</f>
        <v>1284.483227306918</v>
      </c>
      <c r="E179" s="8">
        <f t="shared" ca="1" si="5"/>
        <v>0</v>
      </c>
      <c r="G179" s="77" cm="1">
        <f t="array" aca="1" ref="G179" ca="1">SUM(INDIRECT("'"&amp;TOTALCustomerSheets&amp;"'!"&amp;ADDRESS(ROW(),COLUMN())))</f>
        <v>1155.5533359464387</v>
      </c>
      <c r="H179" s="77" cm="1">
        <f t="array" aca="1" ref="H179" ca="1">SUM(INDIRECT("'"&amp;TOTALCustomerSheets&amp;"'!"&amp;ADDRESS(ROW(),COLUMN())))</f>
        <v>128.29576472965223</v>
      </c>
      <c r="I179" s="77" cm="1">
        <f t="array" aca="1" ref="I179" ca="1">SUM(INDIRECT("'"&amp;TOTALCustomerSheets&amp;"'!"&amp;ADDRESS(ROW(),COLUMN())))</f>
        <v>1.8380482052958773E-2</v>
      </c>
      <c r="J179" s="77" cm="1">
        <f t="array" aca="1" ref="J179" ca="1">SUM(INDIRECT("'"&amp;TOTALCustomerSheets&amp;"'!"&amp;ADDRESS(ROW(),COLUMN())))</f>
        <v>2.7570723079438163E-2</v>
      </c>
      <c r="K179" s="77" cm="1">
        <f t="array" aca="1" ref="K179" ca="1">SUM(INDIRECT("'"&amp;TOTALCustomerSheets&amp;"'!"&amp;ADDRESS(ROW(),COLUMN())))</f>
        <v>0.58817542569468073</v>
      </c>
    </row>
    <row r="180" spans="1:1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D180" s="8"/>
      <c r="E180" s="8">
        <f t="shared" si="5"/>
        <v>0</v>
      </c>
      <c r="G180" s="8"/>
      <c r="H180" s="8"/>
      <c r="I180" s="8"/>
      <c r="J180" s="8"/>
      <c r="K180" s="8"/>
    </row>
    <row r="181" spans="1:1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 cm="1">
        <f t="array" aca="1" ref="D181" ca="1">SUM(INDIRECT("'"&amp;TOTALCustomerSheets&amp;"'!"&amp;ADDRESS(ROW(),COLUMN())))</f>
        <v>5130415.0956293428</v>
      </c>
      <c r="E181" s="8">
        <f t="shared" ca="1" si="5"/>
        <v>0</v>
      </c>
      <c r="F181" s="2"/>
      <c r="G181" s="8" cm="1">
        <f t="array" aca="1" ref="G181" ca="1">SUM(INDIRECT("'"&amp;TOTALCustomerSheets&amp;"'!"&amp;ADDRESS(ROW(),COLUMN())))</f>
        <v>4539281.9647996705</v>
      </c>
      <c r="H181" s="8" cm="1">
        <f t="array" aca="1" ref="H181" ca="1">SUM(INDIRECT("'"&amp;TOTALCustomerSheets&amp;"'!"&amp;ADDRESS(ROW(),COLUMN())))</f>
        <v>581349.88448555686</v>
      </c>
      <c r="I181" s="8" cm="1">
        <f t="array" aca="1" ref="I181" ca="1">SUM(INDIRECT("'"&amp;TOTALCustomerSheets&amp;"'!"&amp;ADDRESS(ROW(),COLUMN())))</f>
        <v>55.487603503417738</v>
      </c>
      <c r="J181" s="8" cm="1">
        <f t="array" aca="1" ref="J181" ca="1">SUM(INDIRECT("'"&amp;TOTALCustomerSheets&amp;"'!"&amp;ADDRESS(ROW(),COLUMN())))</f>
        <v>83.231405255126603</v>
      </c>
      <c r="K181" s="8" cm="1">
        <f t="array" aca="1" ref="K181" ca="1">SUM(INDIRECT("'"&amp;TOTALCustomerSheets&amp;"'!"&amp;ADDRESS(ROW(),COLUMN())))</f>
        <v>9644.5273353550656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D182" s="77"/>
      <c r="E182" s="8">
        <f t="shared" si="5"/>
        <v>0</v>
      </c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D183" s="8"/>
      <c r="E183" s="8">
        <f t="shared" si="5"/>
        <v>0</v>
      </c>
      <c r="G183" s="8"/>
      <c r="H183" s="8"/>
      <c r="I183" s="8"/>
      <c r="J183" s="8"/>
      <c r="K183" s="8"/>
    </row>
    <row r="184" spans="1:1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 cm="1">
        <f t="array" aca="1" ref="D184" ca="1">SUM(INDIRECT("'"&amp;TOTALCustomerSheets&amp;"'!"&amp;ADDRESS(ROW(),COLUMN())))</f>
        <v>7672923.120145726</v>
      </c>
      <c r="E184" s="8">
        <f t="shared" ca="1" si="5"/>
        <v>0</v>
      </c>
      <c r="F184" s="2"/>
      <c r="G184" s="8" cm="1">
        <f t="array" aca="1" ref="G184" ca="1">SUM(INDIRECT("'"&amp;TOTALCustomerSheets&amp;"'!"&amp;ADDRESS(ROW(),COLUMN())))</f>
        <v>6259992.9012874756</v>
      </c>
      <c r="H184" s="8" cm="1">
        <f t="array" aca="1" ref="H184" ca="1">SUM(INDIRECT("'"&amp;TOTALCustomerSheets&amp;"'!"&amp;ADDRESS(ROW(),COLUMN())))</f>
        <v>1256891.8389034718</v>
      </c>
      <c r="I184" s="8" cm="1">
        <f t="array" aca="1" ref="I184" ca="1">SUM(INDIRECT("'"&amp;TOTALCustomerSheets&amp;"'!"&amp;ADDRESS(ROW(),COLUMN())))</f>
        <v>571.02513606702553</v>
      </c>
      <c r="J184" s="8" cm="1">
        <f t="array" aca="1" ref="J184" ca="1">SUM(INDIRECT("'"&amp;TOTALCustomerSheets&amp;"'!"&amp;ADDRESS(ROW(),COLUMN())))</f>
        <v>13266.060103444968</v>
      </c>
      <c r="K184" s="8" cm="1">
        <f t="array" aca="1" ref="K184" ca="1">SUM(INDIRECT("'"&amp;TOTALCustomerSheets&amp;"'!"&amp;ADDRESS(ROW(),COLUMN())))</f>
        <v>142201.29471526746</v>
      </c>
    </row>
    <row r="185" spans="1:1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 cm="1">
        <f t="array" aca="1" ref="D185" ca="1">SUM(INDIRECT("'"&amp;TOTALCustomerSheets&amp;"'!"&amp;ADDRESS(ROW(),COLUMN())))</f>
        <v>789828.36348769988</v>
      </c>
      <c r="E185" s="8">
        <f t="shared" ca="1" si="5"/>
        <v>0</v>
      </c>
      <c r="F185" s="2"/>
      <c r="G185" s="8" cm="1">
        <f t="array" aca="1" ref="G185" ca="1">SUM(INDIRECT("'"&amp;TOTALCustomerSheets&amp;"'!"&amp;ADDRESS(ROW(),COLUMN())))</f>
        <v>644385.44101750385</v>
      </c>
      <c r="H185" s="8" cm="1">
        <f t="array" aca="1" ref="H185" ca="1">SUM(INDIRECT("'"&amp;TOTALCustomerSheets&amp;"'!"&amp;ADDRESS(ROW(),COLUMN())))</f>
        <v>129380.78600001935</v>
      </c>
      <c r="I185" s="8" cm="1">
        <f t="array" aca="1" ref="I185" ca="1">SUM(INDIRECT("'"&amp;TOTALCustomerSheets&amp;"'!"&amp;ADDRESS(ROW(),COLUMN())))</f>
        <v>58.779664759835903</v>
      </c>
      <c r="J185" s="8" cm="1">
        <f t="array" aca="1" ref="J185" ca="1">SUM(INDIRECT("'"&amp;TOTALCustomerSheets&amp;"'!"&amp;ADDRESS(ROW(),COLUMN())))</f>
        <v>1365.5695981004963</v>
      </c>
      <c r="K185" s="8" cm="1">
        <f t="array" aca="1" ref="K185" ca="1">SUM(INDIRECT("'"&amp;TOTALCustomerSheets&amp;"'!"&amp;ADDRESS(ROW(),COLUMN())))</f>
        <v>14637.787207316458</v>
      </c>
    </row>
    <row r="186" spans="1:1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 cm="1">
        <f t="array" aca="1" ref="D186" ca="1">SUM(INDIRECT("'"&amp;TOTALCustomerSheets&amp;"'!"&amp;ADDRESS(ROW(),COLUMN())))</f>
        <v>5221520.9618255589</v>
      </c>
      <c r="E186" s="8">
        <f t="shared" ca="1" si="5"/>
        <v>0</v>
      </c>
      <c r="F186" s="2"/>
      <c r="G186" s="8" cm="1">
        <f t="array" aca="1" ref="G186" ca="1">SUM(INDIRECT("'"&amp;TOTALCustomerSheets&amp;"'!"&amp;ADDRESS(ROW(),COLUMN())))</f>
        <v>4260004.126606049</v>
      </c>
      <c r="H186" s="8" cm="1">
        <f t="array" aca="1" ref="H186" ca="1">SUM(INDIRECT("'"&amp;TOTALCustomerSheets&amp;"'!"&amp;ADDRESS(ROW(),COLUMN())))</f>
        <v>855330.74954846001</v>
      </c>
      <c r="I186" s="8" cm="1">
        <f t="array" aca="1" ref="I186" ca="1">SUM(INDIRECT("'"&amp;TOTALCustomerSheets&amp;"'!"&amp;ADDRESS(ROW(),COLUMN())))</f>
        <v>388.58980743269041</v>
      </c>
      <c r="J186" s="8" cm="1">
        <f t="array" aca="1" ref="J186" ca="1">SUM(INDIRECT("'"&amp;TOTALCustomerSheets&amp;"'!"&amp;ADDRESS(ROW(),COLUMN())))</f>
        <v>9027.7212251880446</v>
      </c>
      <c r="K186" s="8" cm="1">
        <f t="array" aca="1" ref="K186" ca="1">SUM(INDIRECT("'"&amp;TOTALCustomerSheets&amp;"'!"&amp;ADDRESS(ROW(),COLUMN())))</f>
        <v>96769.774638430274</v>
      </c>
    </row>
    <row r="187" spans="1:1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 cm="1">
        <f t="array" aca="1" ref="D187" ca="1">SUM(INDIRECT("'"&amp;TOTALCustomerSheets&amp;"'!"&amp;ADDRESS(ROW(),COLUMN())))</f>
        <v>39695.700571722475</v>
      </c>
      <c r="E187" s="8">
        <f t="shared" ca="1" si="5"/>
        <v>0</v>
      </c>
      <c r="F187" s="2"/>
      <c r="G187" s="8" cm="1">
        <f t="array" aca="1" ref="G187" ca="1">SUM(INDIRECT("'"&amp;TOTALCustomerSheets&amp;"'!"&amp;ADDRESS(ROW(),COLUMN())))</f>
        <v>32385.936871722028</v>
      </c>
      <c r="H187" s="8" cm="1">
        <f t="array" aca="1" ref="H187" ca="1">SUM(INDIRECT("'"&amp;TOTALCustomerSheets&amp;"'!"&amp;ADDRESS(ROW(),COLUMN())))</f>
        <v>6502.5025413269459</v>
      </c>
      <c r="I187" s="8" cm="1">
        <f t="array" aca="1" ref="I187" ca="1">SUM(INDIRECT("'"&amp;TOTALCustomerSheets&amp;"'!"&amp;ADDRESS(ROW(),COLUMN())))</f>
        <v>2.9541860990017614</v>
      </c>
      <c r="J187" s="8" cm="1">
        <f t="array" aca="1" ref="J187" ca="1">SUM(INDIRECT("'"&amp;TOTALCustomerSheets&amp;"'!"&amp;ADDRESS(ROW(),COLUMN())))</f>
        <v>68.631672882293088</v>
      </c>
      <c r="K187" s="8" cm="1">
        <f t="array" aca="1" ref="K187" ca="1">SUM(INDIRECT("'"&amp;TOTALCustomerSheets&amp;"'!"&amp;ADDRESS(ROW(),COLUMN())))</f>
        <v>735.67529969221312</v>
      </c>
    </row>
    <row r="188" spans="1:1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 cm="1">
        <f t="array" aca="1" ref="D188" ca="1">SUM(INDIRECT("'"&amp;TOTALCustomerSheets&amp;"'!"&amp;ADDRESS(ROW(),COLUMN())))</f>
        <v>1107131.1404462459</v>
      </c>
      <c r="E188" s="8">
        <f t="shared" ca="1" si="5"/>
        <v>0</v>
      </c>
      <c r="F188" s="2"/>
      <c r="G188" s="8" cm="1">
        <f t="array" aca="1" ref="G188" ca="1">SUM(INDIRECT("'"&amp;TOTALCustomerSheets&amp;"'!"&amp;ADDRESS(ROW(),COLUMN())))</f>
        <v>884352.45671039238</v>
      </c>
      <c r="H188" s="8" cm="1">
        <f t="array" aca="1" ref="H188" ca="1">SUM(INDIRECT("'"&amp;TOTALCustomerSheets&amp;"'!"&amp;ADDRESS(ROW(),COLUMN())))</f>
        <v>195484.43821283799</v>
      </c>
      <c r="I188" s="8" cm="1">
        <f t="array" aca="1" ref="I188" ca="1">SUM(INDIRECT("'"&amp;TOTALCustomerSheets&amp;"'!"&amp;ADDRESS(ROW(),COLUMN())))</f>
        <v>99.181743555814904</v>
      </c>
      <c r="J188" s="8" cm="1">
        <f t="array" aca="1" ref="J188" ca="1">SUM(INDIRECT("'"&amp;TOTALCustomerSheets&amp;"'!"&amp;ADDRESS(ROW(),COLUMN())))</f>
        <v>2611.6018431435664</v>
      </c>
      <c r="K188" s="8" cm="1">
        <f t="array" aca="1" ref="K188" ca="1">SUM(INDIRECT("'"&amp;TOTALCustomerSheets&amp;"'!"&amp;ADDRESS(ROW(),COLUMN())))</f>
        <v>24583.461936316096</v>
      </c>
    </row>
    <row r="189" spans="1:1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 cm="1">
        <f t="array" aca="1" ref="D189" ca="1">SUM(INDIRECT("'"&amp;TOTALCustomerSheets&amp;"'!"&amp;ADDRESS(ROW(),COLUMN())))</f>
        <v>4031947.7912704772</v>
      </c>
      <c r="E189" s="8">
        <f t="shared" ca="1" si="5"/>
        <v>0</v>
      </c>
      <c r="F189" s="2"/>
      <c r="G189" s="8" cm="1">
        <f t="array" aca="1" ref="G189" ca="1">SUM(INDIRECT("'"&amp;TOTALCustomerSheets&amp;"'!"&amp;ADDRESS(ROW(),COLUMN())))</f>
        <v>3220632.8629695056</v>
      </c>
      <c r="H189" s="8" cm="1">
        <f t="array" aca="1" ref="H189" ca="1">SUM(INDIRECT("'"&amp;TOTALCustomerSheets&amp;"'!"&amp;ADDRESS(ROW(),COLUMN())))</f>
        <v>711914.80402431206</v>
      </c>
      <c r="I189" s="8" cm="1">
        <f t="array" aca="1" ref="I189" ca="1">SUM(INDIRECT("'"&amp;TOTALCustomerSheets&amp;"'!"&amp;ADDRESS(ROW(),COLUMN())))</f>
        <v>361.19985903660773</v>
      </c>
      <c r="J189" s="8" cm="1">
        <f t="array" aca="1" ref="J189" ca="1">SUM(INDIRECT("'"&amp;TOTALCustomerSheets&amp;"'!"&amp;ADDRESS(ROW(),COLUMN())))</f>
        <v>9510.925940441346</v>
      </c>
      <c r="K189" s="8" cm="1">
        <f t="array" aca="1" ref="K189" ca="1">SUM(INDIRECT("'"&amp;TOTALCustomerSheets&amp;"'!"&amp;ADDRESS(ROW(),COLUMN())))</f>
        <v>89527.998477181362</v>
      </c>
    </row>
    <row r="190" spans="1:1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 cm="1">
        <f t="array" aca="1" ref="D190" ca="1">SUM(INDIRECT("'"&amp;TOTALCustomerSheets&amp;"'!"&amp;ADDRESS(ROW(),COLUMN())))</f>
        <v>1121813.071496659</v>
      </c>
      <c r="E190" s="8">
        <f t="shared" ca="1" si="5"/>
        <v>0</v>
      </c>
      <c r="F190" s="2"/>
      <c r="G190" s="8" cm="1">
        <f t="array" aca="1" ref="G190" ca="1">SUM(INDIRECT("'"&amp;TOTALCustomerSheets&amp;"'!"&amp;ADDRESS(ROW(),COLUMN())))</f>
        <v>915236.83401733474</v>
      </c>
      <c r="H190" s="8" cm="1">
        <f t="array" aca="1" ref="H190" ca="1">SUM(INDIRECT("'"&amp;TOTALCustomerSheets&amp;"'!"&amp;ADDRESS(ROW(),COLUMN())))</f>
        <v>183762.78144079834</v>
      </c>
      <c r="I190" s="8" cm="1">
        <f t="array" aca="1" ref="I190" ca="1">SUM(INDIRECT("'"&amp;TOTALCustomerSheets&amp;"'!"&amp;ADDRESS(ROW(),COLUMN())))</f>
        <v>83.486234875891896</v>
      </c>
      <c r="J190" s="8" cm="1">
        <f t="array" aca="1" ref="J190" ca="1">SUM(INDIRECT("'"&amp;TOTALCustomerSheets&amp;"'!"&amp;ADDRESS(ROW(),COLUMN())))</f>
        <v>1939.5528142633391</v>
      </c>
      <c r="K190" s="8" cm="1">
        <f t="array" aca="1" ref="K190" ca="1">SUM(INDIRECT("'"&amp;TOTALCustomerSheets&amp;"'!"&amp;ADDRESS(ROW(),COLUMN())))</f>
        <v>20790.416989386711</v>
      </c>
    </row>
    <row r="191" spans="1:1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 cm="1">
        <f t="array" aca="1" ref="D191" ca="1">SUM(INDIRECT("'"&amp;TOTALCustomerSheets&amp;"'!"&amp;ADDRESS(ROW(),COLUMN())))</f>
        <v>6668.975673318344</v>
      </c>
      <c r="E191" s="8">
        <f t="shared" ca="1" si="5"/>
        <v>0</v>
      </c>
      <c r="F191" s="2"/>
      <c r="G191" s="8" cm="1">
        <f t="array" aca="1" ref="G191" ca="1">SUM(INDIRECT("'"&amp;TOTALCustomerSheets&amp;"'!"&amp;ADDRESS(ROW(),COLUMN())))</f>
        <v>5440.9173296967456</v>
      </c>
      <c r="H191" s="8" cm="1">
        <f t="array" aca="1" ref="H191" ca="1">SUM(INDIRECT("'"&amp;TOTALCustomerSheets&amp;"'!"&amp;ADDRESS(ROW(),COLUMN())))</f>
        <v>1092.4364764755283</v>
      </c>
      <c r="I191" s="8" cm="1">
        <f t="array" aca="1" ref="I191" ca="1">SUM(INDIRECT("'"&amp;TOTALCustomerSheets&amp;"'!"&amp;ADDRESS(ROW(),COLUMN())))</f>
        <v>0.49631055617978936</v>
      </c>
      <c r="J191" s="8" cm="1">
        <f t="array" aca="1" ref="J191" ca="1">SUM(INDIRECT("'"&amp;TOTALCustomerSheets&amp;"'!"&amp;ADDRESS(ROW(),COLUMN())))</f>
        <v>11.530290441509502</v>
      </c>
      <c r="K191" s="8" cm="1">
        <f t="array" aca="1" ref="K191" ca="1">SUM(INDIRECT("'"&amp;TOTALCustomerSheets&amp;"'!"&amp;ADDRESS(ROW(),COLUMN())))</f>
        <v>123.59526614838285</v>
      </c>
    </row>
    <row r="192" spans="1:1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 cm="1">
        <f t="array" aca="1" ref="D192" ca="1">SUM(INDIRECT("'"&amp;TOTALCustomerSheets&amp;"'!"&amp;ADDRESS(ROW(),COLUMN())))</f>
        <v>-98875.052981044049</v>
      </c>
      <c r="E192" s="8">
        <f t="shared" ca="1" si="5"/>
        <v>0</v>
      </c>
      <c r="F192" s="2"/>
      <c r="G192" s="8" cm="1">
        <f t="array" aca="1" ref="G192" ca="1">SUM(INDIRECT("'"&amp;TOTALCustomerSheets&amp;"'!"&amp;ADDRESS(ROW(),COLUMN())))</f>
        <v>-80667.709044373099</v>
      </c>
      <c r="H192" s="8" cm="1">
        <f t="array" aca="1" ref="H192" ca="1">SUM(INDIRECT("'"&amp;TOTALCustomerSheets&amp;"'!"&amp;ADDRESS(ROW(),COLUMN())))</f>
        <v>-16196.597465798979</v>
      </c>
      <c r="I192" s="8" cm="1">
        <f t="array" aca="1" ref="I192" ca="1">SUM(INDIRECT("'"&amp;TOTALCustomerSheets&amp;"'!"&amp;ADDRESS(ROW(),COLUMN())))</f>
        <v>-7.3583613048194758</v>
      </c>
      <c r="J192" s="8" cm="1">
        <f t="array" aca="1" ref="J192" ca="1">SUM(INDIRECT("'"&amp;TOTALCustomerSheets&amp;"'!"&amp;ADDRESS(ROW(),COLUMN())))</f>
        <v>-170.94950321265884</v>
      </c>
      <c r="K192" s="8" cm="1">
        <f t="array" aca="1" ref="K192" ca="1">SUM(INDIRECT("'"&amp;TOTALCustomerSheets&amp;"'!"&amp;ADDRESS(ROW(),COLUMN())))</f>
        <v>-1832.4386063545096</v>
      </c>
    </row>
    <row r="193" spans="1:1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 cm="1">
        <f t="array" aca="1" ref="D193" ca="1">SUM(INDIRECT("'"&amp;TOTALCustomerSheets&amp;"'!"&amp;ADDRESS(ROW(),COLUMN())))</f>
        <v>523743.50869578996</v>
      </c>
      <c r="E193" s="8">
        <f t="shared" ca="1" si="5"/>
        <v>0</v>
      </c>
      <c r="F193" s="2"/>
      <c r="G193" s="8" cm="1">
        <f t="array" aca="1" ref="G193" ca="1">SUM(INDIRECT("'"&amp;TOTALCustomerSheets&amp;"'!"&amp;ADDRESS(ROW(),COLUMN())))</f>
        <v>427298.77455995831</v>
      </c>
      <c r="H193" s="8" cm="1">
        <f t="array" aca="1" ref="H193" ca="1">SUM(INDIRECT("'"&amp;TOTALCustomerSheets&amp;"'!"&amp;ADDRESS(ROW(),COLUMN())))</f>
        <v>85793.762227335537</v>
      </c>
      <c r="I193" s="8" cm="1">
        <f t="array" aca="1" ref="I193" ca="1">SUM(INDIRECT("'"&amp;TOTALCustomerSheets&amp;"'!"&amp;ADDRESS(ROW(),COLUMN())))</f>
        <v>38.977414947897302</v>
      </c>
      <c r="J193" s="8" cm="1">
        <f t="array" aca="1" ref="J193" ca="1">SUM(INDIRECT("'"&amp;TOTALCustomerSheets&amp;"'!"&amp;ADDRESS(ROW(),COLUMN())))</f>
        <v>905.52358681987459</v>
      </c>
      <c r="K193" s="8" cm="1">
        <f t="array" aca="1" ref="K193" ca="1">SUM(INDIRECT("'"&amp;TOTALCustomerSheets&amp;"'!"&amp;ADDRESS(ROW(),COLUMN())))</f>
        <v>9706.4709067284111</v>
      </c>
    </row>
    <row r="194" spans="1:1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 cm="1">
        <f t="array" aca="1" ref="D194" ca="1">SUM(INDIRECT("'"&amp;TOTALCustomerSheets&amp;"'!"&amp;ADDRESS(ROW(),COLUMN())))</f>
        <v>507508.27055593266</v>
      </c>
      <c r="E194" s="8">
        <f t="shared" ca="1" si="5"/>
        <v>0</v>
      </c>
      <c r="F194" s="2"/>
      <c r="G194" s="8" cm="1">
        <f t="array" aca="1" ref="G194" ca="1">SUM(INDIRECT("'"&amp;TOTALCustomerSheets&amp;"'!"&amp;ADDRESS(ROW(),COLUMN())))</f>
        <v>414053.17390492547</v>
      </c>
      <c r="H194" s="8" cm="1">
        <f t="array" aca="1" ref="H194" ca="1">SUM(INDIRECT("'"&amp;TOTALCustomerSheets&amp;"'!"&amp;ADDRESS(ROW(),COLUMN())))</f>
        <v>83134.288386516768</v>
      </c>
      <c r="I194" s="8" cm="1">
        <f t="array" aca="1" ref="I194" ca="1">SUM(INDIRECT("'"&amp;TOTALCustomerSheets&amp;"'!"&amp;ADDRESS(ROW(),COLUMN())))</f>
        <v>37.76917541223041</v>
      </c>
      <c r="J194" s="8" cm="1">
        <f t="array" aca="1" ref="J194" ca="1">SUM(INDIRECT("'"&amp;TOTALCustomerSheets&amp;"'!"&amp;ADDRESS(ROW(),COLUMN())))</f>
        <v>877.45375716243916</v>
      </c>
      <c r="K194" s="8" cm="1">
        <f t="array" aca="1" ref="K194" ca="1">SUM(INDIRECT("'"&amp;TOTALCustomerSheets&amp;"'!"&amp;ADDRESS(ROW(),COLUMN())))</f>
        <v>9405.5853319157504</v>
      </c>
    </row>
    <row r="195" spans="1:1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 cm="1">
        <f t="array" aca="1" ref="D195" ca="1">SUM(INDIRECT("'"&amp;TOTALCustomerSheets&amp;"'!"&amp;ADDRESS(ROW(),COLUMN())))</f>
        <v>20923905.851188086</v>
      </c>
      <c r="E195" s="8">
        <f t="shared" ca="1" si="5"/>
        <v>0</v>
      </c>
      <c r="G195" s="77" cm="1">
        <f t="array" aca="1" ref="G195" ca="1">SUM(INDIRECT("'"&amp;TOTALCustomerSheets&amp;"'!"&amp;ADDRESS(ROW(),COLUMN())))</f>
        <v>16983115.716230191</v>
      </c>
      <c r="H195" s="77" cm="1">
        <f t="array" aca="1" ref="H195" ca="1">SUM(INDIRECT("'"&amp;TOTALCustomerSheets&amp;"'!"&amp;ADDRESS(ROW(),COLUMN())))</f>
        <v>3493091.7902957555</v>
      </c>
      <c r="I195" s="77" cm="1">
        <f t="array" aca="1" ref="I195" ca="1">SUM(INDIRECT("'"&amp;TOTALCustomerSheets&amp;"'!"&amp;ADDRESS(ROW(),COLUMN())))</f>
        <v>1635.1011714383558</v>
      </c>
      <c r="J195" s="77" cm="1">
        <f t="array" aca="1" ref="J195" ca="1">SUM(INDIRECT("'"&amp;TOTALCustomerSheets&amp;"'!"&amp;ADDRESS(ROW(),COLUMN())))</f>
        <v>39413.621328675217</v>
      </c>
      <c r="K195" s="77" cm="1">
        <f t="array" aca="1" ref="K195" ca="1">SUM(INDIRECT("'"&amp;TOTALCustomerSheets&amp;"'!"&amp;ADDRESS(ROW(),COLUMN())))</f>
        <v>406649.62216202857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D196" s="8"/>
      <c r="E196" s="8">
        <f t="shared" si="5"/>
        <v>0</v>
      </c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 cm="1">
        <f t="array" aca="1" ref="D197" ca="1">SUM(INDIRECT("'"&amp;TOTALCustomerSheets&amp;"'!"&amp;ADDRESS(ROW(),COLUMN())))</f>
        <v>40167772.745979868</v>
      </c>
      <c r="E197" s="8">
        <f t="shared" ca="1" si="5"/>
        <v>0</v>
      </c>
      <c r="G197" s="79" cm="1">
        <f t="array" aca="1" ref="G197" ca="1">SUM(INDIRECT("'"&amp;TOTALCustomerSheets&amp;"'!"&amp;ADDRESS(ROW(),COLUMN())))</f>
        <v>32712098.129875772</v>
      </c>
      <c r="H197" s="79" cm="1">
        <f t="array" aca="1" ref="H197" ca="1">SUM(INDIRECT("'"&amp;TOTALCustomerSheets&amp;"'!"&amp;ADDRESS(ROW(),COLUMN())))</f>
        <v>6634236.2439908665</v>
      </c>
      <c r="I197" s="79" cm="1">
        <f t="array" aca="1" ref="I197" ca="1">SUM(INDIRECT("'"&amp;TOTALCustomerSheets&amp;"'!"&amp;ADDRESS(ROW(),COLUMN())))</f>
        <v>2974.0127692030983</v>
      </c>
      <c r="J197" s="79" cm="1">
        <f t="array" aca="1" ref="J197" ca="1">SUM(INDIRECT("'"&amp;TOTALCustomerSheets&amp;"'!"&amp;ADDRESS(ROW(),COLUMN())))</f>
        <v>70519.225280690633</v>
      </c>
      <c r="K197" s="79" cm="1">
        <f t="array" aca="1" ref="K197" ca="1">SUM(INDIRECT("'"&amp;TOTALCustomerSheets&amp;"'!"&amp;ADDRESS(ROW(),COLUMN())))</f>
        <v>747945.13406333525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D198" s="8"/>
      <c r="E198" s="8">
        <f t="shared" si="5"/>
        <v>0</v>
      </c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D199" s="8"/>
      <c r="E199" s="8">
        <f t="shared" si="5"/>
        <v>0</v>
      </c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D200" s="8"/>
      <c r="E200" s="8">
        <f t="shared" si="5"/>
        <v>0</v>
      </c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 cm="1">
        <f t="array" aca="1" ref="D202" ca="1">SUM(INDIRECT("'"&amp;TOTALCustomerSheets&amp;"'!"&amp;ADDRESS(ROW(),COLUMN())))</f>
        <v>0</v>
      </c>
      <c r="E202" s="8">
        <f t="shared" ref="E202:E233" ca="1" si="6">IFERROR(IF(D202="",0,IF(D202=0,0,IF(ABS(D202-SUM($G202:$K202))&lt;Check_Limit,0,1))),1)</f>
        <v>0</v>
      </c>
      <c r="F202" s="2"/>
      <c r="G202" s="8" cm="1">
        <f t="array" aca="1" ref="G202" ca="1">SUM(INDIRECT("'"&amp;TOTALCustomerSheets&amp;"'!"&amp;ADDRESS(ROW(),COLUMN())))</f>
        <v>0</v>
      </c>
      <c r="H202" s="8" cm="1">
        <f t="array" aca="1" ref="H202" ca="1">SUM(INDIRECT("'"&amp;TOTALCustomerSheets&amp;"'!"&amp;ADDRESS(ROW(),COLUMN())))</f>
        <v>0</v>
      </c>
      <c r="I202" s="8" cm="1">
        <f t="array" aca="1" ref="I202" ca="1">SUM(INDIRECT("'"&amp;TOTALCustomerSheets&amp;"'!"&amp;ADDRESS(ROW(),COLUMN())))</f>
        <v>0</v>
      </c>
      <c r="J202" s="8" cm="1">
        <f t="array" aca="1" ref="J202" ca="1">SUM(INDIRECT("'"&amp;TOTALCustomerSheets&amp;"'!"&amp;ADDRESS(ROW(),COLUMN())))</f>
        <v>0</v>
      </c>
      <c r="K202" s="8" cm="1">
        <f t="array" aca="1" ref="K202" ca="1">SUM(INDIRECT("'"&amp;TOTALCustomerSheets&amp;"'!"&amp;ADDRESS(ROW(),COLUMN())))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 cm="1">
        <f t="array" aca="1" ref="D203" ca="1">SUM(INDIRECT("'"&amp;TOTALCustomerSheets&amp;"'!"&amp;ADDRESS(ROW(),COLUMN())))</f>
        <v>1158.3626140267077</v>
      </c>
      <c r="E203" s="8">
        <f t="shared" ca="1" si="6"/>
        <v>0</v>
      </c>
      <c r="F203" s="2"/>
      <c r="G203" s="8" cm="1">
        <f t="array" aca="1" ref="G203" ca="1">SUM(INDIRECT("'"&amp;TOTALCustomerSheets&amp;"'!"&amp;ADDRESS(ROW(),COLUMN())))</f>
        <v>999.05138532092155</v>
      </c>
      <c r="H203" s="8" cm="1">
        <f t="array" aca="1" ref="H203" ca="1">SUM(INDIRECT("'"&amp;TOTALCustomerSheets&amp;"'!"&amp;ADDRESS(ROW(),COLUMN())))</f>
        <v>142.35321502484197</v>
      </c>
      <c r="I203" s="8" cm="1">
        <f t="array" aca="1" ref="I203" ca="1">SUM(INDIRECT("'"&amp;TOTALCustomerSheets&amp;"'!"&amp;ADDRESS(ROW(),COLUMN())))</f>
        <v>6.3665177814426988E-2</v>
      </c>
      <c r="J203" s="8" cm="1">
        <f t="array" aca="1" ref="J203" ca="1">SUM(INDIRECT("'"&amp;TOTALCustomerSheets&amp;"'!"&amp;ADDRESS(ROW(),COLUMN())))</f>
        <v>2.5609002792541209</v>
      </c>
      <c r="K203" s="8" cm="1">
        <f t="array" aca="1" ref="K203" ca="1">SUM(INDIRECT("'"&amp;TOTALCustomerSheets&amp;"'!"&amp;ADDRESS(ROW(),COLUMN())))</f>
        <v>14.333448223875578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 cm="1">
        <f t="array" aca="1" ref="D204" ca="1">SUM(INDIRECT("'"&amp;TOTALCustomerSheets&amp;"'!"&amp;ADDRESS(ROW(),COLUMN())))</f>
        <v>1670532.2838967247</v>
      </c>
      <c r="E204" s="8">
        <f t="shared" ca="1" si="6"/>
        <v>0</v>
      </c>
      <c r="F204" s="2"/>
      <c r="G204" s="8" cm="1">
        <f t="array" aca="1" ref="G204" ca="1">SUM(INDIRECT("'"&amp;TOTALCustomerSheets&amp;"'!"&amp;ADDRESS(ROW(),COLUMN())))</f>
        <v>1440781.6449192362</v>
      </c>
      <c r="H204" s="8" cm="1">
        <f t="array" aca="1" ref="H204" ca="1">SUM(INDIRECT("'"&amp;TOTALCustomerSheets&amp;"'!"&amp;ADDRESS(ROW(),COLUMN())))</f>
        <v>205294.64481664277</v>
      </c>
      <c r="I204" s="8" cm="1">
        <f t="array" aca="1" ref="I204" ca="1">SUM(INDIRECT("'"&amp;TOTALCustomerSheets&amp;"'!"&amp;ADDRESS(ROW(),COLUMN())))</f>
        <v>91.814716403281338</v>
      </c>
      <c r="J204" s="8" cm="1">
        <f t="array" aca="1" ref="J204" ca="1">SUM(INDIRECT("'"&amp;TOTALCustomerSheets&amp;"'!"&amp;ADDRESS(ROW(),COLUMN())))</f>
        <v>3693.2015420134326</v>
      </c>
      <c r="K204" s="8" cm="1">
        <f t="array" aca="1" ref="K204" ca="1">SUM(INDIRECT("'"&amp;TOTALCustomerSheets&amp;"'!"&amp;ADDRESS(ROW(),COLUMN())))</f>
        <v>20670.977902429313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 cm="1">
        <f t="array" aca="1" ref="D205" ca="1">SUM(INDIRECT("'"&amp;TOTALCustomerSheets&amp;"'!"&amp;ADDRESS(ROW(),COLUMN())))</f>
        <v>1082616.1782622167</v>
      </c>
      <c r="E205" s="8">
        <f t="shared" ca="1" si="6"/>
        <v>0</v>
      </c>
      <c r="F205" s="2"/>
      <c r="G205" s="8" cm="1">
        <f t="array" aca="1" ref="G205" ca="1">SUM(INDIRECT("'"&amp;TOTALCustomerSheets&amp;"'!"&amp;ADDRESS(ROW(),COLUMN())))</f>
        <v>933722.4626957546</v>
      </c>
      <c r="H205" s="8" cm="1">
        <f t="array" aca="1" ref="H205" ca="1">SUM(INDIRECT("'"&amp;TOTALCustomerSheets&amp;"'!"&amp;ADDRESS(ROW(),COLUMN())))</f>
        <v>133044.6025686225</v>
      </c>
      <c r="I205" s="8" cm="1">
        <f t="array" aca="1" ref="I205" ca="1">SUM(INDIRECT("'"&amp;TOTALCustomerSheets&amp;"'!"&amp;ADDRESS(ROW(),COLUMN())))</f>
        <v>59.502051135992765</v>
      </c>
      <c r="J205" s="8" cm="1">
        <f t="array" aca="1" ref="J205" ca="1">SUM(INDIRECT("'"&amp;TOTALCustomerSheets&amp;"'!"&amp;ADDRESS(ROW(),COLUMN())))</f>
        <v>2393.4405683200139</v>
      </c>
      <c r="K205" s="8" cm="1">
        <f t="array" aca="1" ref="K205" ca="1">SUM(INDIRECT("'"&amp;TOTALCustomerSheets&amp;"'!"&amp;ADDRESS(ROW(),COLUMN())))</f>
        <v>13396.170378383566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 cm="1">
        <f t="array" aca="1" ref="D206" ca="1">SUM(INDIRECT("'"&amp;TOTALCustomerSheets&amp;"'!"&amp;ADDRESS(ROW(),COLUMN())))</f>
        <v>2754306.824772968</v>
      </c>
      <c r="E206" s="8">
        <f t="shared" ca="1" si="6"/>
        <v>0</v>
      </c>
      <c r="G206" s="77" cm="1">
        <f t="array" aca="1" ref="G206" ca="1">SUM(INDIRECT("'"&amp;TOTALCustomerSheets&amp;"'!"&amp;ADDRESS(ROW(),COLUMN())))</f>
        <v>2375503.159000312</v>
      </c>
      <c r="H206" s="77" cm="1">
        <f t="array" aca="1" ref="H206" ca="1">SUM(INDIRECT("'"&amp;TOTALCustomerSheets&amp;"'!"&amp;ADDRESS(ROW(),COLUMN())))</f>
        <v>338481.60060029011</v>
      </c>
      <c r="I206" s="77" cm="1">
        <f t="array" aca="1" ref="I206" ca="1">SUM(INDIRECT("'"&amp;TOTALCustomerSheets&amp;"'!"&amp;ADDRESS(ROW(),COLUMN())))</f>
        <v>151.38043271708852</v>
      </c>
      <c r="J206" s="77" cm="1">
        <f t="array" aca="1" ref="J206" ca="1">SUM(INDIRECT("'"&amp;TOTALCustomerSheets&amp;"'!"&amp;ADDRESS(ROW(),COLUMN())))</f>
        <v>6089.2030106127004</v>
      </c>
      <c r="K206" s="77" cm="1">
        <f t="array" aca="1" ref="K206" ca="1">SUM(INDIRECT("'"&amp;TOTALCustomerSheets&amp;"'!"&amp;ADDRESS(ROW(),COLUMN())))</f>
        <v>34081.48172903675</v>
      </c>
    </row>
    <row r="207" spans="1:11" outlineLevel="1">
      <c r="D207" s="8"/>
      <c r="E207" s="8">
        <f t="shared" si="6"/>
        <v>0</v>
      </c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>
        <f t="shared" si="6"/>
        <v>0</v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 cm="1">
        <f t="array" aca="1" ref="D209" ca="1">SUM(INDIRECT("'"&amp;TOTALCustomerSheets&amp;"'!"&amp;ADDRESS(ROW(),COLUMN())))</f>
        <v>0</v>
      </c>
      <c r="E209" s="8">
        <f t="shared" ca="1" si="6"/>
        <v>0</v>
      </c>
      <c r="F209" s="2"/>
      <c r="G209" s="8" cm="1">
        <f t="array" aca="1" ref="G209" ca="1">SUM(INDIRECT("'"&amp;TOTALCustomerSheets&amp;"'!"&amp;ADDRESS(ROW(),COLUMN())))</f>
        <v>0</v>
      </c>
      <c r="H209" s="8" cm="1">
        <f t="array" aca="1" ref="H209" ca="1">SUM(INDIRECT("'"&amp;TOTALCustomerSheets&amp;"'!"&amp;ADDRESS(ROW(),COLUMN())))</f>
        <v>0</v>
      </c>
      <c r="I209" s="8" cm="1">
        <f t="array" aca="1" ref="I209" ca="1">SUM(INDIRECT("'"&amp;TOTALCustomerSheets&amp;"'!"&amp;ADDRESS(ROW(),COLUMN())))</f>
        <v>0</v>
      </c>
      <c r="J209" s="8" cm="1">
        <f t="array" aca="1" ref="J209" ca="1">SUM(INDIRECT("'"&amp;TOTALCustomerSheets&amp;"'!"&amp;ADDRESS(ROW(),COLUMN())))</f>
        <v>0</v>
      </c>
      <c r="K209" s="8" cm="1">
        <f t="array" aca="1" ref="K209" ca="1">SUM(INDIRECT("'"&amp;TOTALCustomerSheets&amp;"'!"&amp;ADDRESS(ROW(),COLUMN())))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 cm="1">
        <f t="array" aca="1" ref="D210" ca="1">SUM(INDIRECT("'"&amp;TOTALCustomerSheets&amp;"'!"&amp;ADDRESS(ROW(),COLUMN())))</f>
        <v>0</v>
      </c>
      <c r="E210" s="8">
        <f t="shared" ca="1" si="6"/>
        <v>0</v>
      </c>
      <c r="F210" s="2"/>
      <c r="G210" s="8" cm="1">
        <f t="array" aca="1" ref="G210" ca="1">SUM(INDIRECT("'"&amp;TOTALCustomerSheets&amp;"'!"&amp;ADDRESS(ROW(),COLUMN())))</f>
        <v>0</v>
      </c>
      <c r="H210" s="8" cm="1">
        <f t="array" aca="1" ref="H210" ca="1">SUM(INDIRECT("'"&amp;TOTALCustomerSheets&amp;"'!"&amp;ADDRESS(ROW(),COLUMN())))</f>
        <v>0</v>
      </c>
      <c r="I210" s="8" cm="1">
        <f t="array" aca="1" ref="I210" ca="1">SUM(INDIRECT("'"&amp;TOTALCustomerSheets&amp;"'!"&amp;ADDRESS(ROW(),COLUMN())))</f>
        <v>0</v>
      </c>
      <c r="J210" s="8" cm="1">
        <f t="array" aca="1" ref="J210" ca="1">SUM(INDIRECT("'"&amp;TOTALCustomerSheets&amp;"'!"&amp;ADDRESS(ROW(),COLUMN())))</f>
        <v>0</v>
      </c>
      <c r="K210" s="8" cm="1">
        <f t="array" aca="1" ref="K210" ca="1">SUM(INDIRECT("'"&amp;TOTALCustomerSheets&amp;"'!"&amp;ADDRESS(ROW(),COLUMN())))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 cm="1">
        <f t="array" aca="1" ref="D211" ca="1">SUM(INDIRECT("'"&amp;TOTALCustomerSheets&amp;"'!"&amp;ADDRESS(ROW(),COLUMN())))</f>
        <v>10214.145567787933</v>
      </c>
      <c r="E211" s="8">
        <f t="shared" ca="1" si="6"/>
        <v>0</v>
      </c>
      <c r="F211" s="2"/>
      <c r="G211" s="8" cm="1">
        <f t="array" aca="1" ref="G211" ca="1">SUM(INDIRECT("'"&amp;TOTALCustomerSheets&amp;"'!"&amp;ADDRESS(ROW(),COLUMN())))</f>
        <v>9189.0988405869321</v>
      </c>
      <c r="H211" s="8" cm="1">
        <f t="array" aca="1" ref="H211" ca="1">SUM(INDIRECT("'"&amp;TOTALCustomerSheets&amp;"'!"&amp;ADDRESS(ROW(),COLUMN())))</f>
        <v>1020.2233218113488</v>
      </c>
      <c r="I211" s="8" cm="1">
        <f t="array" aca="1" ref="I211" ca="1">SUM(INDIRECT("'"&amp;TOTALCustomerSheets&amp;"'!"&amp;ADDRESS(ROW(),COLUMN())))</f>
        <v>0.14616379968643967</v>
      </c>
      <c r="J211" s="8" cm="1">
        <f t="array" aca="1" ref="J211" ca="1">SUM(INDIRECT("'"&amp;TOTALCustomerSheets&amp;"'!"&amp;ADDRESS(ROW(),COLUMN())))</f>
        <v>0</v>
      </c>
      <c r="K211" s="8" cm="1">
        <f t="array" aca="1" ref="K211" ca="1">SUM(INDIRECT("'"&amp;TOTALCustomerSheets&amp;"'!"&amp;ADDRESS(ROW(),COLUMN())))</f>
        <v>4.6772415899660693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 cm="1">
        <f t="array" aca="1" ref="D212" ca="1">SUM(INDIRECT("'"&amp;TOTALCustomerSheets&amp;"'!"&amp;ADDRESS(ROW(),COLUMN())))</f>
        <v>25003.966324763311</v>
      </c>
      <c r="E212" s="8">
        <f t="shared" ca="1" si="6"/>
        <v>0</v>
      </c>
      <c r="F212" s="2"/>
      <c r="G212" s="8" cm="1">
        <f t="array" aca="1" ref="G212" ca="1">SUM(INDIRECT("'"&amp;TOTALCustomerSheets&amp;"'!"&amp;ADDRESS(ROW(),COLUMN())))</f>
        <v>22494.678232270089</v>
      </c>
      <c r="H212" s="8" cm="1">
        <f t="array" aca="1" ref="H212" ca="1">SUM(INDIRECT("'"&amp;TOTALCustomerSheets&amp;"'!"&amp;ADDRESS(ROW(),COLUMN())))</f>
        <v>2497.4805198349763</v>
      </c>
      <c r="I212" s="8" cm="1">
        <f t="array" aca="1" ref="I212" ca="1">SUM(INDIRECT("'"&amp;TOTALCustomerSheets&amp;"'!"&amp;ADDRESS(ROW(),COLUMN())))</f>
        <v>0.35780523206804821</v>
      </c>
      <c r="J212" s="8" cm="1">
        <f t="array" aca="1" ref="J212" ca="1">SUM(INDIRECT("'"&amp;TOTALCustomerSheets&amp;"'!"&amp;ADDRESS(ROW(),COLUMN())))</f>
        <v>0</v>
      </c>
      <c r="K212" s="8" cm="1">
        <f t="array" aca="1" ref="K212" ca="1">SUM(INDIRECT("'"&amp;TOTALCustomerSheets&amp;"'!"&amp;ADDRESS(ROW(),COLUMN())))</f>
        <v>11.449767426177543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 cm="1">
        <f t="array" aca="1" ref="D213" ca="1">SUM(INDIRECT("'"&amp;TOTALCustomerSheets&amp;"'!"&amp;ADDRESS(ROW(),COLUMN())))</f>
        <v>201.5877410120774</v>
      </c>
      <c r="E213" s="8">
        <f t="shared" ca="1" si="6"/>
        <v>0</v>
      </c>
      <c r="F213" s="2"/>
      <c r="G213" s="8" cm="1">
        <f t="array" aca="1" ref="G213" ca="1">SUM(INDIRECT("'"&amp;TOTALCustomerSheets&amp;"'!"&amp;ADDRESS(ROW(),COLUMN())))</f>
        <v>0</v>
      </c>
      <c r="H213" s="8" cm="1">
        <f t="array" aca="1" ref="H213" ca="1">SUM(INDIRECT("'"&amp;TOTALCustomerSheets&amp;"'!"&amp;ADDRESS(ROW(),COLUMN())))</f>
        <v>0</v>
      </c>
      <c r="I213" s="8" cm="1">
        <f t="array" aca="1" ref="I213" ca="1">SUM(INDIRECT("'"&amp;TOTALCustomerSheets&amp;"'!"&amp;ADDRESS(ROW(),COLUMN())))</f>
        <v>0</v>
      </c>
      <c r="J213" s="8" cm="1">
        <f t="array" aca="1" ref="J213" ca="1">SUM(INDIRECT("'"&amp;TOTALCustomerSheets&amp;"'!"&amp;ADDRESS(ROW(),COLUMN())))</f>
        <v>201.5877410120774</v>
      </c>
      <c r="K213" s="8" cm="1">
        <f t="array" aca="1" ref="K213" ca="1">SUM(INDIRECT("'"&amp;TOTALCustomerSheets&amp;"'!"&amp;ADDRESS(ROW(),COLUMN())))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 cm="1">
        <f t="array" aca="1" ref="D214" ca="1">SUM(INDIRECT("'"&amp;TOTALCustomerSheets&amp;"'!"&amp;ADDRESS(ROW(),COLUMN())))</f>
        <v>0</v>
      </c>
      <c r="E214" s="8">
        <f t="shared" ca="1" si="6"/>
        <v>0</v>
      </c>
      <c r="F214" s="2"/>
      <c r="G214" s="8" cm="1">
        <f t="array" aca="1" ref="G214" ca="1">SUM(INDIRECT("'"&amp;TOTALCustomerSheets&amp;"'!"&amp;ADDRESS(ROW(),COLUMN())))</f>
        <v>0</v>
      </c>
      <c r="H214" s="8" cm="1">
        <f t="array" aca="1" ref="H214" ca="1">SUM(INDIRECT("'"&amp;TOTALCustomerSheets&amp;"'!"&amp;ADDRESS(ROW(),COLUMN())))</f>
        <v>0</v>
      </c>
      <c r="I214" s="8" cm="1">
        <f t="array" aca="1" ref="I214" ca="1">SUM(INDIRECT("'"&amp;TOTALCustomerSheets&amp;"'!"&amp;ADDRESS(ROW(),COLUMN())))</f>
        <v>0</v>
      </c>
      <c r="J214" s="8" cm="1">
        <f t="array" aca="1" ref="J214" ca="1">SUM(INDIRECT("'"&amp;TOTALCustomerSheets&amp;"'!"&amp;ADDRESS(ROW(),COLUMN())))</f>
        <v>0</v>
      </c>
      <c r="K214" s="8" cm="1">
        <f t="array" aca="1" ref="K214" ca="1">SUM(INDIRECT("'"&amp;TOTALCustomerSheets&amp;"'!"&amp;ADDRESS(ROW(),COLUMN())))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 cm="1">
        <f t="array" aca="1" ref="D215" ca="1">SUM(INDIRECT("'"&amp;TOTALCustomerSheets&amp;"'!"&amp;ADDRESS(ROW(),COLUMN())))</f>
        <v>146119.47743952085</v>
      </c>
      <c r="E215" s="8">
        <f t="shared" ca="1" si="6"/>
        <v>0</v>
      </c>
      <c r="F215" s="2"/>
      <c r="G215" s="8" cm="1">
        <f t="array" aca="1" ref="G215" ca="1">SUM(INDIRECT("'"&amp;TOTALCustomerSheets&amp;"'!"&amp;ADDRESS(ROW(),COLUMN())))</f>
        <v>126023.46155739854</v>
      </c>
      <c r="H215" s="8" cm="1">
        <f t="array" aca="1" ref="H215" ca="1">SUM(INDIRECT("'"&amp;TOTALCustomerSheets&amp;"'!"&amp;ADDRESS(ROW(),COLUMN())))</f>
        <v>17956.879080341307</v>
      </c>
      <c r="I215" s="8" cm="1">
        <f t="array" aca="1" ref="I215" ca="1">SUM(INDIRECT("'"&amp;TOTALCustomerSheets&amp;"'!"&amp;ADDRESS(ROW(),COLUMN())))</f>
        <v>8.030924341558352</v>
      </c>
      <c r="J215" s="8" cm="1">
        <f t="array" aca="1" ref="J215" ca="1">SUM(INDIRECT("'"&amp;TOTALCustomerSheets&amp;"'!"&amp;ADDRESS(ROW(),COLUMN())))</f>
        <v>323.03995834132434</v>
      </c>
      <c r="K215" s="8" cm="1">
        <f t="array" aca="1" ref="K215" ca="1">SUM(INDIRECT("'"&amp;TOTALCustomerSheets&amp;"'!"&amp;ADDRESS(ROW(),COLUMN())))</f>
        <v>1808.0659190981444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 cm="1">
        <f t="array" aca="1" ref="D216" ca="1">SUM(INDIRECT("'"&amp;TOTALCustomerSheets&amp;"'!"&amp;ADDRESS(ROW(),COLUMN())))</f>
        <v>12844.452429178469</v>
      </c>
      <c r="E216" s="8">
        <f t="shared" ca="1" si="6"/>
        <v>0</v>
      </c>
      <c r="F216" s="2"/>
      <c r="G216" s="8" cm="1">
        <f t="array" aca="1" ref="G216" ca="1">SUM(INDIRECT("'"&amp;TOTALCustomerSheets&amp;"'!"&amp;ADDRESS(ROW(),COLUMN())))</f>
        <v>11077.936941051485</v>
      </c>
      <c r="H216" s="8" cm="1">
        <f t="array" aca="1" ref="H216" ca="1">SUM(INDIRECT("'"&amp;TOTALCustomerSheets&amp;"'!"&amp;ADDRESS(ROW(),COLUMN())))</f>
        <v>1578.4773061443427</v>
      </c>
      <c r="I216" s="8" cm="1">
        <f t="array" aca="1" ref="I216" ca="1">SUM(INDIRECT("'"&amp;TOTALCustomerSheets&amp;"'!"&amp;ADDRESS(ROW(),COLUMN())))</f>
        <v>0.70594849827719119</v>
      </c>
      <c r="J216" s="8" cm="1">
        <f t="array" aca="1" ref="J216" ca="1">SUM(INDIRECT("'"&amp;TOTALCustomerSheets&amp;"'!"&amp;ADDRESS(ROW(),COLUMN())))</f>
        <v>28.396429075352575</v>
      </c>
      <c r="K216" s="8" cm="1">
        <f t="array" aca="1" ref="K216" ca="1">SUM(INDIRECT("'"&amp;TOTALCustomerSheets&amp;"'!"&amp;ADDRESS(ROW(),COLUMN())))</f>
        <v>158.93580440901357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 cm="1">
        <f t="array" aca="1" ref="D217" ca="1">SUM(INDIRECT("'"&amp;TOTALCustomerSheets&amp;"'!"&amp;ADDRESS(ROW(),COLUMN())))</f>
        <v>817.56977656264769</v>
      </c>
      <c r="E217" s="8">
        <f t="shared" ca="1" si="6"/>
        <v>0</v>
      </c>
      <c r="F217" s="2"/>
      <c r="G217" s="8" cm="1">
        <f t="array" aca="1" ref="G217" ca="1">SUM(INDIRECT("'"&amp;TOTALCustomerSheets&amp;"'!"&amp;ADDRESS(ROW(),COLUMN())))</f>
        <v>735.522069472304</v>
      </c>
      <c r="H217" s="8" cm="1">
        <f t="array" aca="1" ref="H217" ca="1">SUM(INDIRECT("'"&amp;TOTALCustomerSheets&amp;"'!"&amp;ADDRESS(ROW(),COLUMN())))</f>
        <v>81.661627761385787</v>
      </c>
      <c r="I217" s="8" cm="1">
        <f t="array" aca="1" ref="I217" ca="1">SUM(INDIRECT("'"&amp;TOTALCustomerSheets&amp;"'!"&amp;ADDRESS(ROW(),COLUMN())))</f>
        <v>1.1699373604783063E-2</v>
      </c>
      <c r="J217" s="8" cm="1">
        <f t="array" aca="1" ref="J217" ca="1">SUM(INDIRECT("'"&amp;TOTALCustomerSheets&amp;"'!"&amp;ADDRESS(ROW(),COLUMN())))</f>
        <v>0</v>
      </c>
      <c r="K217" s="8" cm="1">
        <f t="array" aca="1" ref="K217" ca="1">SUM(INDIRECT("'"&amp;TOTALCustomerSheets&amp;"'!"&amp;ADDRESS(ROW(),COLUMN())))</f>
        <v>0.37437995535305801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 cm="1">
        <f t="array" aca="1" ref="D218" ca="1">SUM(INDIRECT("'"&amp;TOTALCustomerSheets&amp;"'!"&amp;ADDRESS(ROW(),COLUMN())))</f>
        <v>2838731.650420391</v>
      </c>
      <c r="E218" s="8">
        <f t="shared" ca="1" si="6"/>
        <v>0</v>
      </c>
      <c r="F218" s="2"/>
      <c r="G218" s="8" cm="1">
        <f t="array" aca="1" ref="G218" ca="1">SUM(INDIRECT("'"&amp;TOTALCustomerSheets&amp;"'!"&amp;ADDRESS(ROW(),COLUMN())))</f>
        <v>2553849.0267732423</v>
      </c>
      <c r="H218" s="8" cm="1">
        <f t="array" aca="1" ref="H218" ca="1">SUM(INDIRECT("'"&amp;TOTALCustomerSheets&amp;"'!"&amp;ADDRESS(ROW(),COLUMN())))</f>
        <v>283542.09511722455</v>
      </c>
      <c r="I218" s="8" cm="1">
        <f t="array" aca="1" ref="I218" ca="1">SUM(INDIRECT("'"&amp;TOTALCustomerSheets&amp;"'!"&amp;ADDRESS(ROW(),COLUMN())))</f>
        <v>40.622076664358822</v>
      </c>
      <c r="J218" s="8" cm="1">
        <f t="array" aca="1" ref="J218" ca="1">SUM(INDIRECT("'"&amp;TOTALCustomerSheets&amp;"'!"&amp;ADDRESS(ROW(),COLUMN())))</f>
        <v>0</v>
      </c>
      <c r="K218" s="8" cm="1">
        <f t="array" aca="1" ref="K218" ca="1">SUM(INDIRECT("'"&amp;TOTALCustomerSheets&amp;"'!"&amp;ADDRESS(ROW(),COLUMN())))</f>
        <v>1299.9064532594823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 cm="1">
        <f t="array" aca="1" ref="D219" ca="1">SUM(INDIRECT("'"&amp;TOTALCustomerSheets&amp;"'!"&amp;ADDRESS(ROW(),COLUMN())))</f>
        <v>0</v>
      </c>
      <c r="E219" s="8">
        <f t="shared" ca="1" si="6"/>
        <v>0</v>
      </c>
      <c r="F219" s="2"/>
      <c r="G219" s="8" cm="1">
        <f t="array" aca="1" ref="G219" ca="1">SUM(INDIRECT("'"&amp;TOTALCustomerSheets&amp;"'!"&amp;ADDRESS(ROW(),COLUMN())))</f>
        <v>0</v>
      </c>
      <c r="H219" s="8" cm="1">
        <f t="array" aca="1" ref="H219" ca="1">SUM(INDIRECT("'"&amp;TOTALCustomerSheets&amp;"'!"&amp;ADDRESS(ROW(),COLUMN())))</f>
        <v>0</v>
      </c>
      <c r="I219" s="8" cm="1">
        <f t="array" aca="1" ref="I219" ca="1">SUM(INDIRECT("'"&amp;TOTALCustomerSheets&amp;"'!"&amp;ADDRESS(ROW(),COLUMN())))</f>
        <v>0</v>
      </c>
      <c r="J219" s="8" cm="1">
        <f t="array" aca="1" ref="J219" ca="1">SUM(INDIRECT("'"&amp;TOTALCustomerSheets&amp;"'!"&amp;ADDRESS(ROW(),COLUMN())))</f>
        <v>0</v>
      </c>
      <c r="K219" s="8" cm="1">
        <f t="array" aca="1" ref="K219" ca="1">SUM(INDIRECT("'"&amp;TOTALCustomerSheets&amp;"'!"&amp;ADDRESS(ROW(),COLUMN())))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 cm="1">
        <f t="array" aca="1" ref="D220" ca="1">SUM(INDIRECT("'"&amp;TOTALCustomerSheets&amp;"'!"&amp;ADDRESS(ROW(),COLUMN())))</f>
        <v>274719.52395853918</v>
      </c>
      <c r="E220" s="8">
        <f t="shared" ca="1" si="6"/>
        <v>0</v>
      </c>
      <c r="F220" s="2"/>
      <c r="G220" s="8" cm="1">
        <f t="array" aca="1" ref="G220" ca="1">SUM(INDIRECT("'"&amp;TOTALCustomerSheets&amp;"'!"&amp;ADDRESS(ROW(),COLUMN())))</f>
        <v>247149.88075509857</v>
      </c>
      <c r="H220" s="8" cm="1">
        <f t="array" aca="1" ref="H220" ca="1">SUM(INDIRECT("'"&amp;TOTALCustomerSheets&amp;"'!"&amp;ADDRESS(ROW(),COLUMN())))</f>
        <v>27439.912955941178</v>
      </c>
      <c r="I220" s="8" cm="1">
        <f t="array" aca="1" ref="I220" ca="1">SUM(INDIRECT("'"&amp;TOTALCustomerSheets&amp;"'!"&amp;ADDRESS(ROW(),COLUMN())))</f>
        <v>3.931219621195011</v>
      </c>
      <c r="J220" s="8" cm="1">
        <f t="array" aca="1" ref="J220" ca="1">SUM(INDIRECT("'"&amp;TOTALCustomerSheets&amp;"'!"&amp;ADDRESS(ROW(),COLUMN())))</f>
        <v>0</v>
      </c>
      <c r="K220" s="8" cm="1">
        <f t="array" aca="1" ref="K220" ca="1">SUM(INDIRECT("'"&amp;TOTALCustomerSheets&amp;"'!"&amp;ADDRESS(ROW(),COLUMN())))</f>
        <v>125.79902787824035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 cm="1">
        <f t="array" aca="1" ref="D221" ca="1">SUM(INDIRECT("'"&amp;TOTALCustomerSheets&amp;"'!"&amp;ADDRESS(ROW(),COLUMN())))</f>
        <v>1190.6474511333952</v>
      </c>
      <c r="E221" s="8">
        <f t="shared" ca="1" si="6"/>
        <v>0</v>
      </c>
      <c r="F221" s="2"/>
      <c r="G221" s="8" cm="1">
        <f t="array" aca="1" ref="G221" ca="1">SUM(INDIRECT("'"&amp;TOTALCustomerSheets&amp;"'!"&amp;ADDRESS(ROW(),COLUMN())))</f>
        <v>0</v>
      </c>
      <c r="H221" s="8" cm="1">
        <f t="array" aca="1" ref="H221" ca="1">SUM(INDIRECT("'"&amp;TOTALCustomerSheets&amp;"'!"&amp;ADDRESS(ROW(),COLUMN())))</f>
        <v>0</v>
      </c>
      <c r="I221" s="8" cm="1">
        <f t="array" aca="1" ref="I221" ca="1">SUM(INDIRECT("'"&amp;TOTALCustomerSheets&amp;"'!"&amp;ADDRESS(ROW(),COLUMN())))</f>
        <v>0</v>
      </c>
      <c r="J221" s="8" cm="1">
        <f t="array" aca="1" ref="J221" ca="1">SUM(INDIRECT("'"&amp;TOTALCustomerSheets&amp;"'!"&amp;ADDRESS(ROW(),COLUMN())))</f>
        <v>1190.6474511333952</v>
      </c>
      <c r="K221" s="8" cm="1">
        <f t="array" aca="1" ref="K221" ca="1">SUM(INDIRECT("'"&amp;TOTALCustomerSheets&amp;"'!"&amp;ADDRESS(ROW(),COLUMN())))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 cm="1">
        <f t="array" aca="1" ref="D222" ca="1">SUM(INDIRECT("'"&amp;TOTALCustomerSheets&amp;"'!"&amp;ADDRESS(ROW(),COLUMN())))</f>
        <v>-6100.1795170419055</v>
      </c>
      <c r="E222" s="8">
        <f t="shared" ca="1" si="6"/>
        <v>0</v>
      </c>
      <c r="F222" s="2"/>
      <c r="G222" s="8" cm="1">
        <f t="array" aca="1" ref="G222" ca="1">SUM(INDIRECT("'"&amp;TOTALCustomerSheets&amp;"'!"&amp;ADDRESS(ROW(),COLUMN())))</f>
        <v>-5487.9923294026175</v>
      </c>
      <c r="H222" s="8" cm="1">
        <f t="array" aca="1" ref="H222" ca="1">SUM(INDIRECT("'"&amp;TOTALCustomerSheets&amp;"'!"&amp;ADDRESS(ROW(),COLUMN())))</f>
        <v>-609.30651215203591</v>
      </c>
      <c r="I222" s="8" cm="1">
        <f t="array" aca="1" ref="I222" ca="1">SUM(INDIRECT("'"&amp;TOTALCustomerSheets&amp;"'!"&amp;ADDRESS(ROW(),COLUMN())))</f>
        <v>-8.7293196583386232E-2</v>
      </c>
      <c r="J222" s="8" cm="1">
        <f t="array" aca="1" ref="J222" ca="1">SUM(INDIRECT("'"&amp;TOTALCustomerSheets&amp;"'!"&amp;ADDRESS(ROW(),COLUMN())))</f>
        <v>0</v>
      </c>
      <c r="K222" s="8" cm="1">
        <f t="array" aca="1" ref="K222" ca="1">SUM(INDIRECT("'"&amp;TOTALCustomerSheets&amp;"'!"&amp;ADDRESS(ROW(),COLUMN())))</f>
        <v>-2.7933822906683594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 cm="1">
        <f t="array" aca="1" ref="D223" ca="1">SUM(INDIRECT("'"&amp;TOTALCustomerSheets&amp;"'!"&amp;ADDRESS(ROW(),COLUMN())))</f>
        <v>11207.764402267887</v>
      </c>
      <c r="E223" s="8">
        <f t="shared" ca="1" si="6"/>
        <v>0</v>
      </c>
      <c r="F223" s="2"/>
      <c r="G223" s="8" cm="1">
        <f t="array" aca="1" ref="G223" ca="1">SUM(INDIRECT("'"&amp;TOTALCustomerSheets&amp;"'!"&amp;ADDRESS(ROW(),COLUMN())))</f>
        <v>10083.002458790646</v>
      </c>
      <c r="H223" s="8" cm="1">
        <f t="array" aca="1" ref="H223" ca="1">SUM(INDIRECT("'"&amp;TOTALCustomerSheets&amp;"'!"&amp;ADDRESS(ROW(),COLUMN())))</f>
        <v>1119.4693234665806</v>
      </c>
      <c r="I223" s="8" cm="1">
        <f t="array" aca="1" ref="I223" ca="1">SUM(INDIRECT("'"&amp;TOTALCustomerSheets&amp;"'!"&amp;ADDRESS(ROW(),COLUMN())))</f>
        <v>0.16038242456541268</v>
      </c>
      <c r="J223" s="8" cm="1">
        <f t="array" aca="1" ref="J223" ca="1">SUM(INDIRECT("'"&amp;TOTALCustomerSheets&amp;"'!"&amp;ADDRESS(ROW(),COLUMN())))</f>
        <v>0</v>
      </c>
      <c r="K223" s="8" cm="1">
        <f t="array" aca="1" ref="K223" ca="1">SUM(INDIRECT("'"&amp;TOTALCustomerSheets&amp;"'!"&amp;ADDRESS(ROW(),COLUMN())))</f>
        <v>5.1322375860932059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 cm="1">
        <f t="array" aca="1" ref="D224" ca="1">SUM(INDIRECT("'"&amp;TOTALCustomerSheets&amp;"'!"&amp;ADDRESS(ROW(),COLUMN())))</f>
        <v>14624949.09</v>
      </c>
      <c r="E224" s="8">
        <f t="shared" ca="1" si="6"/>
        <v>0</v>
      </c>
      <c r="F224" s="2"/>
      <c r="G224" s="8" cm="1">
        <f t="array" aca="1" ref="G224" ca="1">SUM(INDIRECT("'"&amp;TOTALCustomerSheets&amp;"'!"&amp;ADDRESS(ROW(),COLUMN())))</f>
        <v>13096669.577335209</v>
      </c>
      <c r="H224" s="8" cm="1">
        <f t="array" aca="1" ref="H224" ca="1">SUM(INDIRECT("'"&amp;TOTALCustomerSheets&amp;"'!"&amp;ADDRESS(ROW(),COLUMN())))</f>
        <v>1507134.1292618033</v>
      </c>
      <c r="I224" s="8" cm="1">
        <f t="array" aca="1" ref="I224" ca="1">SUM(INDIRECT("'"&amp;TOTALCustomerSheets&amp;"'!"&amp;ADDRESS(ROW(),COLUMN())))</f>
        <v>210.26975398509339</v>
      </c>
      <c r="J224" s="8" cm="1">
        <f t="array" aca="1" ref="J224" ca="1">SUM(INDIRECT("'"&amp;TOTALCustomerSheets&amp;"'!"&amp;ADDRESS(ROW(),COLUMN())))</f>
        <v>0</v>
      </c>
      <c r="K224" s="8" cm="1">
        <f t="array" aca="1" ref="K224" ca="1">SUM(INDIRECT("'"&amp;TOTALCustomerSheets&amp;"'!"&amp;ADDRESS(ROW(),COLUMN())))</f>
        <v>20935.113649002004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 cm="1">
        <f t="array" aca="1" ref="D225" ca="1">SUM(INDIRECT("'"&amp;TOTALCustomerSheets&amp;"'!"&amp;ADDRESS(ROW(),COLUMN())))</f>
        <v>907433</v>
      </c>
      <c r="E225" s="8">
        <f t="shared" ca="1" si="6"/>
        <v>0</v>
      </c>
      <c r="F225" s="2"/>
      <c r="G225" s="8" cm="1">
        <f t="array" aca="1" ref="G225" ca="1">SUM(INDIRECT("'"&amp;TOTALCustomerSheets&amp;"'!"&amp;ADDRESS(ROW(),COLUMN())))</f>
        <v>662892.87614808243</v>
      </c>
      <c r="H225" s="8" cm="1">
        <f t="array" aca="1" ref="H225" ca="1">SUM(INDIRECT("'"&amp;TOTALCustomerSheets&amp;"'!"&amp;ADDRESS(ROW(),COLUMN())))</f>
        <v>232318.62857552641</v>
      </c>
      <c r="I225" s="8" cm="1">
        <f t="array" aca="1" ref="I225" ca="1">SUM(INDIRECT("'"&amp;TOTALCustomerSheets&amp;"'!"&amp;ADDRESS(ROW(),COLUMN())))</f>
        <v>81.056461242050048</v>
      </c>
      <c r="J225" s="8" cm="1">
        <f t="array" aca="1" ref="J225" ca="1">SUM(INDIRECT("'"&amp;TOTALCustomerSheets&amp;"'!"&amp;ADDRESS(ROW(),COLUMN())))</f>
        <v>0</v>
      </c>
      <c r="K225" s="8" cm="1">
        <f t="array" aca="1" ref="K225" ca="1">SUM(INDIRECT("'"&amp;TOTALCustomerSheets&amp;"'!"&amp;ADDRESS(ROW(),COLUMN())))</f>
        <v>12140.43881514922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 cm="1">
        <f t="array" aca="1" ref="D226" ca="1">SUM(INDIRECT("'"&amp;TOTALCustomerSheets&amp;"'!"&amp;ADDRESS(ROW(),COLUMN())))</f>
        <v>584376.6</v>
      </c>
      <c r="E226" s="8">
        <f t="shared" ca="1" si="6"/>
        <v>0</v>
      </c>
      <c r="F226" s="2"/>
      <c r="G226" s="8" cm="1">
        <f t="array" aca="1" ref="G226" ca="1">SUM(INDIRECT("'"&amp;TOTALCustomerSheets&amp;"'!"&amp;ADDRESS(ROW(),COLUMN())))</f>
        <v>426895.52300570672</v>
      </c>
      <c r="H226" s="8" cm="1">
        <f t="array" aca="1" ref="H226" ca="1">SUM(INDIRECT("'"&amp;TOTALCustomerSheets&amp;"'!"&amp;ADDRESS(ROW(),COLUMN())))</f>
        <v>149610.57211235314</v>
      </c>
      <c r="I226" s="8" cm="1">
        <f t="array" aca="1" ref="I226" ca="1">SUM(INDIRECT("'"&amp;TOTALCustomerSheets&amp;"'!"&amp;ADDRESS(ROW(),COLUMN())))</f>
        <v>52.199445279884003</v>
      </c>
      <c r="J226" s="8" cm="1">
        <f t="array" aca="1" ref="J226" ca="1">SUM(INDIRECT("'"&amp;TOTALCustomerSheets&amp;"'!"&amp;ADDRESS(ROW(),COLUMN())))</f>
        <v>0</v>
      </c>
      <c r="K226" s="8" cm="1">
        <f t="array" aca="1" ref="K226" ca="1">SUM(INDIRECT("'"&amp;TOTALCustomerSheets&amp;"'!"&amp;ADDRESS(ROW(),COLUMN())))</f>
        <v>7818.3054366602601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 cm="1">
        <f t="array" aca="1" ref="D227" ca="1">SUM(INDIRECT("'"&amp;TOTALCustomerSheets&amp;"'!"&amp;ADDRESS(ROW(),COLUMN())))</f>
        <v>363522.09</v>
      </c>
      <c r="E227" s="8">
        <f t="shared" ca="1" si="6"/>
        <v>0</v>
      </c>
      <c r="F227" s="2"/>
      <c r="G227" s="8" cm="1">
        <f t="array" aca="1" ref="G227" ca="1">SUM(INDIRECT("'"&amp;TOTALCustomerSheets&amp;"'!"&amp;ADDRESS(ROW(),COLUMN())))</f>
        <v>265558.12250982947</v>
      </c>
      <c r="H227" s="8" cm="1">
        <f t="array" aca="1" ref="H227" ca="1">SUM(INDIRECT("'"&amp;TOTALCustomerSheets&amp;"'!"&amp;ADDRESS(ROW(),COLUMN())))</f>
        <v>93067.976815598595</v>
      </c>
      <c r="I227" s="8" cm="1">
        <f t="array" aca="1" ref="I227" ca="1">SUM(INDIRECT("'"&amp;TOTALCustomerSheets&amp;"'!"&amp;ADDRESS(ROW(),COLUMN())))</f>
        <v>32.471614101221832</v>
      </c>
      <c r="J227" s="8" cm="1">
        <f t="array" aca="1" ref="J227" ca="1">SUM(INDIRECT("'"&amp;TOTALCustomerSheets&amp;"'!"&amp;ADDRESS(ROW(),COLUMN())))</f>
        <v>0</v>
      </c>
      <c r="K227" s="8" cm="1">
        <f t="array" aca="1" ref="K227" ca="1">SUM(INDIRECT("'"&amp;TOTALCustomerSheets&amp;"'!"&amp;ADDRESS(ROW(),COLUMN())))</f>
        <v>4863.5190604707659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 cm="1">
        <f t="array" aca="1" ref="D228" ca="1">SUM(INDIRECT("'"&amp;TOTALCustomerSheets&amp;"'!"&amp;ADDRESS(ROW(),COLUMN())))</f>
        <v>273942.54000000004</v>
      </c>
      <c r="E228" s="8">
        <f t="shared" ca="1" si="6"/>
        <v>0</v>
      </c>
      <c r="F228" s="2"/>
      <c r="G228" s="8" cm="1">
        <f t="array" aca="1" ref="G228" ca="1">SUM(INDIRECT("'"&amp;TOTALCustomerSheets&amp;"'!"&amp;ADDRESS(ROW(),COLUMN())))</f>
        <v>200118.97103137214</v>
      </c>
      <c r="H228" s="8" cm="1">
        <f t="array" aca="1" ref="H228" ca="1">SUM(INDIRECT("'"&amp;TOTALCustomerSheets&amp;"'!"&amp;ADDRESS(ROW(),COLUMN())))</f>
        <v>70134.054196063284</v>
      </c>
      <c r="I228" s="8" cm="1">
        <f t="array" aca="1" ref="I228" ca="1">SUM(INDIRECT("'"&amp;TOTALCustomerSheets&amp;"'!"&amp;ADDRESS(ROW(),COLUMN())))</f>
        <v>24.469919956689637</v>
      </c>
      <c r="J228" s="8" cm="1">
        <f t="array" aca="1" ref="J228" ca="1">SUM(INDIRECT("'"&amp;TOTALCustomerSheets&amp;"'!"&amp;ADDRESS(ROW(),COLUMN())))</f>
        <v>0</v>
      </c>
      <c r="K228" s="8" cm="1">
        <f t="array" aca="1" ref="K228" ca="1">SUM(INDIRECT("'"&amp;TOTALCustomerSheets&amp;"'!"&amp;ADDRESS(ROW(),COLUMN())))</f>
        <v>3665.0448526079263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 cm="1">
        <f t="array" aca="1" ref="D229" ca="1">SUM(INDIRECT("'"&amp;TOTALCustomerSheets&amp;"'!"&amp;ADDRESS(ROW(),COLUMN())))</f>
        <v>-0.28000000000000003</v>
      </c>
      <c r="E229" s="8">
        <f t="shared" ca="1" si="6"/>
        <v>0</v>
      </c>
      <c r="F229" s="2"/>
      <c r="G229" s="8" cm="1">
        <f t="array" aca="1" ref="G229" ca="1">SUM(INDIRECT("'"&amp;TOTALCustomerSheets&amp;"'!"&amp;ADDRESS(ROW(),COLUMN())))</f>
        <v>-0.20454403280623812</v>
      </c>
      <c r="H229" s="8" cm="1">
        <f t="array" aca="1" ref="H229" ca="1">SUM(INDIRECT("'"&amp;TOTALCustomerSheets&amp;"'!"&amp;ADDRESS(ROW(),COLUMN())))</f>
        <v>-7.1684869297399811E-2</v>
      </c>
      <c r="I229" s="8" cm="1">
        <f t="array" aca="1" ref="I229" ca="1">SUM(INDIRECT("'"&amp;TOTALCustomerSheets&amp;"'!"&amp;ADDRESS(ROW(),COLUMN())))</f>
        <v>-2.501100262804418E-5</v>
      </c>
      <c r="J229" s="8" cm="1">
        <f t="array" aca="1" ref="J229" ca="1">SUM(INDIRECT("'"&amp;TOTALCustomerSheets&amp;"'!"&amp;ADDRESS(ROW(),COLUMN())))</f>
        <v>0</v>
      </c>
      <c r="K229" s="8" cm="1">
        <f t="array" aca="1" ref="K229" ca="1">SUM(INDIRECT("'"&amp;TOTALCustomerSheets&amp;"'!"&amp;ADDRESS(ROW(),COLUMN())))</f>
        <v>-3.7460868937340629E-3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 cm="1">
        <f t="array" aca="1" ref="D230" ca="1">SUM(INDIRECT("'"&amp;TOTALCustomerSheets&amp;"'!"&amp;ADDRESS(ROW(),COLUMN())))</f>
        <v>384327.52</v>
      </c>
      <c r="E230" s="8">
        <f t="shared" ca="1" si="6"/>
        <v>0</v>
      </c>
      <c r="F230" s="2"/>
      <c r="G230" s="8" cm="1">
        <f t="array" aca="1" ref="G230" ca="1">SUM(INDIRECT("'"&amp;TOTALCustomerSheets&amp;"'!"&amp;ADDRESS(ROW(),COLUMN())))</f>
        <v>0</v>
      </c>
      <c r="H230" s="8" cm="1">
        <f t="array" aca="1" ref="H230" ca="1">SUM(INDIRECT("'"&amp;TOTALCustomerSheets&amp;"'!"&amp;ADDRESS(ROW(),COLUMN())))</f>
        <v>115751.44873535912</v>
      </c>
      <c r="I230" s="8" cm="1">
        <f t="array" aca="1" ref="I230" ca="1">SUM(INDIRECT("'"&amp;TOTALCustomerSheets&amp;"'!"&amp;ADDRESS(ROW(),COLUMN())))</f>
        <v>869.15392448252305</v>
      </c>
      <c r="J230" s="8" cm="1">
        <f t="array" aca="1" ref="J230" ca="1">SUM(INDIRECT("'"&amp;TOTALCustomerSheets&amp;"'!"&amp;ADDRESS(ROW(),COLUMN())))</f>
        <v>0</v>
      </c>
      <c r="K230" s="8" cm="1">
        <f t="array" aca="1" ref="K230" ca="1">SUM(INDIRECT("'"&amp;TOTALCustomerSheets&amp;"'!"&amp;ADDRESS(ROW(),COLUMN())))</f>
        <v>267706.91734015837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 cm="1">
        <f t="array" aca="1" ref="D231" ca="1">SUM(INDIRECT("'"&amp;TOTALCustomerSheets&amp;"'!"&amp;ADDRESS(ROW(),COLUMN())))</f>
        <v>41088.01</v>
      </c>
      <c r="E231" s="8">
        <f t="shared" ca="1" si="6"/>
        <v>0</v>
      </c>
      <c r="F231" s="2"/>
      <c r="G231" s="8" cm="1">
        <f t="array" aca="1" ref="G231" ca="1">SUM(INDIRECT("'"&amp;TOTALCustomerSheets&amp;"'!"&amp;ADDRESS(ROW(),COLUMN())))</f>
        <v>0</v>
      </c>
      <c r="H231" s="8" cm="1">
        <f t="array" aca="1" ref="H231" ca="1">SUM(INDIRECT("'"&amp;TOTALCustomerSheets&amp;"'!"&amp;ADDRESS(ROW(),COLUMN())))</f>
        <v>0</v>
      </c>
      <c r="I231" s="8" cm="1">
        <f t="array" aca="1" ref="I231" ca="1">SUM(INDIRECT("'"&amp;TOTALCustomerSheets&amp;"'!"&amp;ADDRESS(ROW(),COLUMN())))</f>
        <v>0</v>
      </c>
      <c r="J231" s="8" cm="1">
        <f t="array" aca="1" ref="J231" ca="1">SUM(INDIRECT("'"&amp;TOTALCustomerSheets&amp;"'!"&amp;ADDRESS(ROW(),COLUMN())))</f>
        <v>41088.01</v>
      </c>
      <c r="K231" s="8" cm="1">
        <f t="array" aca="1" ref="K231" ca="1">SUM(INDIRECT("'"&amp;TOTALCustomerSheets&amp;"'!"&amp;ADDRESS(ROW(),COLUMN())))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 cm="1">
        <f t="array" aca="1" ref="D232" ca="1">SUM(INDIRECT("'"&amp;TOTALCustomerSheets&amp;"'!"&amp;ADDRESS(ROW(),COLUMN())))</f>
        <v>96756.094340078271</v>
      </c>
      <c r="E232" s="8">
        <f t="shared" ca="1" si="6"/>
        <v>0</v>
      </c>
      <c r="F232" s="2"/>
      <c r="G232" s="8" cm="1">
        <f t="array" aca="1" ref="G232" ca="1">SUM(INDIRECT("'"&amp;TOTALCustomerSheets&amp;"'!"&amp;ADDRESS(ROW(),COLUMN())))</f>
        <v>83449.093503347685</v>
      </c>
      <c r="H232" s="8" cm="1">
        <f t="array" aca="1" ref="H232" ca="1">SUM(INDIRECT("'"&amp;TOTALCustomerSheets&amp;"'!"&amp;ADDRESS(ROW(),COLUMN())))</f>
        <v>11890.52627888031</v>
      </c>
      <c r="I232" s="8" cm="1">
        <f t="array" aca="1" ref="I232" ca="1">SUM(INDIRECT("'"&amp;TOTALCustomerSheets&amp;"'!"&amp;ADDRESS(ROW(),COLUMN())))</f>
        <v>5.317845963085035</v>
      </c>
      <c r="J232" s="8" cm="1">
        <f t="array" aca="1" ref="J232" ca="1">SUM(INDIRECT("'"&amp;TOTALCustomerSheets&amp;"'!"&amp;ADDRESS(ROW(),COLUMN())))</f>
        <v>213.90772286210156</v>
      </c>
      <c r="K232" s="8" cm="1">
        <f t="array" aca="1" ref="K232" ca="1">SUM(INDIRECT("'"&amp;TOTALCustomerSheets&amp;"'!"&amp;ADDRESS(ROW(),COLUMN())))</f>
        <v>1197.2489890250872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 cm="1">
        <f t="array" aca="1" ref="D233" ca="1">SUM(INDIRECT("'"&amp;TOTALCustomerSheets&amp;"'!"&amp;ADDRESS(ROW(),COLUMN())))</f>
        <v>20591345.270334192</v>
      </c>
      <c r="E233" s="8">
        <f t="shared" ca="1" si="6"/>
        <v>0</v>
      </c>
      <c r="G233" s="77" cm="1">
        <f t="array" aca="1" ref="G233" ca="1">SUM(INDIRECT("'"&amp;TOTALCustomerSheets&amp;"'!"&amp;ADDRESS(ROW(),COLUMN())))</f>
        <v>17710698.574288022</v>
      </c>
      <c r="H233" s="77" cm="1">
        <f t="array" aca="1" ref="H233" ca="1">SUM(INDIRECT("'"&amp;TOTALCustomerSheets&amp;"'!"&amp;ADDRESS(ROW(),COLUMN())))</f>
        <v>2514534.1570310886</v>
      </c>
      <c r="I233" s="77" cm="1">
        <f t="array" aca="1" ref="I233" ca="1">SUM(INDIRECT("'"&amp;TOTALCustomerSheets&amp;"'!"&amp;ADDRESS(ROW(),COLUMN())))</f>
        <v>1328.8178667582749</v>
      </c>
      <c r="J233" s="77" cm="1">
        <f t="array" aca="1" ref="J233" ca="1">SUM(INDIRECT("'"&amp;TOTALCustomerSheets&amp;"'!"&amp;ADDRESS(ROW(),COLUMN())))</f>
        <v>43045.589302424254</v>
      </c>
      <c r="K233" s="77" cm="1">
        <f t="array" aca="1" ref="K233" ca="1">SUM(INDIRECT("'"&amp;TOTALCustomerSheets&amp;"'!"&amp;ADDRESS(ROW(),COLUMN())))</f>
        <v>321738.13184589852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D234" s="8"/>
      <c r="E234" s="8">
        <f t="shared" ref="E234:E265" si="7">IFERROR(IF(D234="",0,IF(D234=0,0,IF(ABS(D234-SUM($G234:$K234))&lt;Check_Limit,0,1))),1)</f>
        <v>0</v>
      </c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D235" s="8"/>
      <c r="E235" s="8">
        <f t="shared" si="7"/>
        <v>0</v>
      </c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 cm="1">
        <f t="array" aca="1" ref="D236" ca="1">SUM(INDIRECT("'"&amp;TOTALCustomerSheets&amp;"'!"&amp;ADDRESS(ROW(),COLUMN())))</f>
        <v>45196.142364061125</v>
      </c>
      <c r="E236" s="8">
        <f t="shared" ca="1" si="7"/>
        <v>0</v>
      </c>
      <c r="F236" s="2"/>
      <c r="G236" s="8" cm="1">
        <f t="array" aca="1" ref="G236" ca="1">SUM(INDIRECT("'"&amp;TOTALCustomerSheets&amp;"'!"&amp;ADDRESS(ROW(),COLUMN())))</f>
        <v>38980.25375923932</v>
      </c>
      <c r="H236" s="8" cm="1">
        <f t="array" aca="1" ref="H236" ca="1">SUM(INDIRECT("'"&amp;TOTALCustomerSheets&amp;"'!"&amp;ADDRESS(ROW(),COLUMN())))</f>
        <v>5554.2332723250529</v>
      </c>
      <c r="I236" s="8" cm="1">
        <f t="array" aca="1" ref="I236" ca="1">SUM(INDIRECT("'"&amp;TOTALCustomerSheets&amp;"'!"&amp;ADDRESS(ROW(),COLUMN())))</f>
        <v>2.4840411847647603</v>
      </c>
      <c r="J236" s="8" cm="1">
        <f t="array" aca="1" ref="J236" ca="1">SUM(INDIRECT("'"&amp;TOTALCustomerSheets&amp;"'!"&amp;ADDRESS(ROW(),COLUMN())))</f>
        <v>99.919327678391852</v>
      </c>
      <c r="K236" s="8" cm="1">
        <f t="array" aca="1" ref="K236" ca="1">SUM(INDIRECT("'"&amp;TOTALCustomerSheets&amp;"'!"&amp;ADDRESS(ROW(),COLUMN())))</f>
        <v>559.25196363359441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 cm="1">
        <f t="array" aca="1" ref="D237" ca="1">SUM(INDIRECT("'"&amp;TOTALCustomerSheets&amp;"'!"&amp;ADDRESS(ROW(),COLUMN())))</f>
        <v>62173.850204624076</v>
      </c>
      <c r="E237" s="8">
        <f t="shared" ca="1" si="7"/>
        <v>0</v>
      </c>
      <c r="F237" s="2"/>
      <c r="G237" s="8" cm="1">
        <f t="array" aca="1" ref="G237" ca="1">SUM(INDIRECT("'"&amp;TOTALCustomerSheets&amp;"'!"&amp;ADDRESS(ROW(),COLUMN())))</f>
        <v>53622.993720197017</v>
      </c>
      <c r="H237" s="8" cm="1">
        <f t="array" aca="1" ref="H237" ca="1">SUM(INDIRECT("'"&amp;TOTALCustomerSheets&amp;"'!"&amp;ADDRESS(ROW(),COLUMN())))</f>
        <v>7640.6535914815904</v>
      </c>
      <c r="I237" s="8" cm="1">
        <f t="array" aca="1" ref="I237" ca="1">SUM(INDIRECT("'"&amp;TOTALCustomerSheets&amp;"'!"&amp;ADDRESS(ROW(),COLUMN())))</f>
        <v>3.4171589973238512</v>
      </c>
      <c r="J237" s="8" cm="1">
        <f t="array" aca="1" ref="J237" ca="1">SUM(INDIRECT("'"&amp;TOTALCustomerSheets&amp;"'!"&amp;ADDRESS(ROW(),COLUMN())))</f>
        <v>137.45353002877098</v>
      </c>
      <c r="K237" s="8" cm="1">
        <f t="array" aca="1" ref="K237" ca="1">SUM(INDIRECT("'"&amp;TOTALCustomerSheets&amp;"'!"&amp;ADDRESS(ROW(),COLUMN())))</f>
        <v>769.33220391937505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 cm="1">
        <f t="array" aca="1" ref="D238" ca="1">SUM(INDIRECT("'"&amp;TOTALCustomerSheets&amp;"'!"&amp;ADDRESS(ROW(),COLUMN())))</f>
        <v>351.26886260768458</v>
      </c>
      <c r="E238" s="8">
        <f t="shared" ca="1" si="7"/>
        <v>0</v>
      </c>
      <c r="F238" s="2"/>
      <c r="G238" s="8" cm="1">
        <f t="array" aca="1" ref="G238" ca="1">SUM(INDIRECT("'"&amp;TOTALCustomerSheets&amp;"'!"&amp;ADDRESS(ROW(),COLUMN())))</f>
        <v>302.95836516027305</v>
      </c>
      <c r="H238" s="8" cm="1">
        <f t="array" aca="1" ref="H238" ca="1">SUM(INDIRECT("'"&amp;TOTALCustomerSheets&amp;"'!"&amp;ADDRESS(ROW(),COLUMN())))</f>
        <v>43.168047142421386</v>
      </c>
      <c r="I238" s="8" cm="1">
        <f t="array" aca="1" ref="I238" ca="1">SUM(INDIRECT("'"&amp;TOTALCustomerSheets&amp;"'!"&amp;ADDRESS(ROW(),COLUMN())))</f>
        <v>1.9306212344724495E-2</v>
      </c>
      <c r="J238" s="8" cm="1">
        <f t="array" aca="1" ref="J238" ca="1">SUM(INDIRECT("'"&amp;TOTALCustomerSheets&amp;"'!"&amp;ADDRESS(ROW(),COLUMN())))</f>
        <v>0.77658283982269138</v>
      </c>
      <c r="K238" s="8" cm="1">
        <f t="array" aca="1" ref="K238" ca="1">SUM(INDIRECT("'"&amp;TOTALCustomerSheets&amp;"'!"&amp;ADDRESS(ROW(),COLUMN())))</f>
        <v>4.3465612528227062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 cm="1">
        <f t="array" aca="1" ref="D239" ca="1">SUM(INDIRECT("'"&amp;TOTALCustomerSheets&amp;"'!"&amp;ADDRESS(ROW(),COLUMN())))</f>
        <v>175.63443130384229</v>
      </c>
      <c r="E239" s="8">
        <f t="shared" ca="1" si="7"/>
        <v>0</v>
      </c>
      <c r="F239" s="2"/>
      <c r="G239" s="8" cm="1">
        <f t="array" aca="1" ref="G239" ca="1">SUM(INDIRECT("'"&amp;TOTALCustomerSheets&amp;"'!"&amp;ADDRESS(ROW(),COLUMN())))</f>
        <v>151.47918258013652</v>
      </c>
      <c r="H239" s="8" cm="1">
        <f t="array" aca="1" ref="H239" ca="1">SUM(INDIRECT("'"&amp;TOTALCustomerSheets&amp;"'!"&amp;ADDRESS(ROW(),COLUMN())))</f>
        <v>21.584023571210693</v>
      </c>
      <c r="I239" s="8" cm="1">
        <f t="array" aca="1" ref="I239" ca="1">SUM(INDIRECT("'"&amp;TOTALCustomerSheets&amp;"'!"&amp;ADDRESS(ROW(),COLUMN())))</f>
        <v>9.6531061723622476E-3</v>
      </c>
      <c r="J239" s="8" cm="1">
        <f t="array" aca="1" ref="J239" ca="1">SUM(INDIRECT("'"&amp;TOTALCustomerSheets&amp;"'!"&amp;ADDRESS(ROW(),COLUMN())))</f>
        <v>0.38829141991134569</v>
      </c>
      <c r="K239" s="8" cm="1">
        <f t="array" aca="1" ref="K239" ca="1">SUM(INDIRECT("'"&amp;TOTALCustomerSheets&amp;"'!"&amp;ADDRESS(ROW(),COLUMN())))</f>
        <v>2.1732806264113531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 cm="1">
        <f t="array" aca="1" ref="D240" ca="1">SUM(INDIRECT("'"&amp;TOTALCustomerSheets&amp;"'!"&amp;ADDRESS(ROW(),COLUMN())))</f>
        <v>167855.8742449173</v>
      </c>
      <c r="E240" s="8">
        <f t="shared" ca="1" si="7"/>
        <v>0</v>
      </c>
      <c r="F240" s="2"/>
      <c r="G240" s="8" cm="1">
        <f t="array" aca="1" ref="G240" ca="1">SUM(INDIRECT("'"&amp;TOTALCustomerSheets&amp;"'!"&amp;ADDRESS(ROW(),COLUMN())))</f>
        <v>144770.42134128526</v>
      </c>
      <c r="H240" s="8" cm="1">
        <f t="array" aca="1" ref="H240" ca="1">SUM(INDIRECT("'"&amp;TOTALCustomerSheets&amp;"'!"&amp;ADDRESS(ROW(),COLUMN())))</f>
        <v>20628.103039778027</v>
      </c>
      <c r="I240" s="8" cm="1">
        <f t="array" aca="1" ref="I240" ca="1">SUM(INDIRECT("'"&amp;TOTALCustomerSheets&amp;"'!"&amp;ADDRESS(ROW(),COLUMN())))</f>
        <v>9.2255861434011734</v>
      </c>
      <c r="J240" s="8" cm="1">
        <f t="array" aca="1" ref="J240" ca="1">SUM(INDIRECT("'"&amp;TOTALCustomerSheets&amp;"'!"&amp;ADDRESS(ROW(),COLUMN())))</f>
        <v>371.09463826181661</v>
      </c>
      <c r="K240" s="8" cm="1">
        <f t="array" aca="1" ref="K240" ca="1">SUM(INDIRECT("'"&amp;TOTALCustomerSheets&amp;"'!"&amp;ADDRESS(ROW(),COLUMN())))</f>
        <v>2077.0296394488264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 cm="1">
        <f t="array" aca="1" ref="D241" ca="1">SUM(INDIRECT("'"&amp;TOTALCustomerSheets&amp;"'!"&amp;ADDRESS(ROW(),COLUMN())))</f>
        <v>0</v>
      </c>
      <c r="E241" s="8">
        <f t="shared" ca="1" si="7"/>
        <v>0</v>
      </c>
      <c r="F241" s="2"/>
      <c r="G241" s="8" cm="1">
        <f t="array" aca="1" ref="G241" ca="1">SUM(INDIRECT("'"&amp;TOTALCustomerSheets&amp;"'!"&amp;ADDRESS(ROW(),COLUMN())))</f>
        <v>0</v>
      </c>
      <c r="H241" s="8" cm="1">
        <f t="array" aca="1" ref="H241" ca="1">SUM(INDIRECT("'"&amp;TOTALCustomerSheets&amp;"'!"&amp;ADDRESS(ROW(),COLUMN())))</f>
        <v>0</v>
      </c>
      <c r="I241" s="8" cm="1">
        <f t="array" aca="1" ref="I241" ca="1">SUM(INDIRECT("'"&amp;TOTALCustomerSheets&amp;"'!"&amp;ADDRESS(ROW(),COLUMN())))</f>
        <v>0</v>
      </c>
      <c r="J241" s="8" cm="1">
        <f t="array" aca="1" ref="J241" ca="1">SUM(INDIRECT("'"&amp;TOTALCustomerSheets&amp;"'!"&amp;ADDRESS(ROW(),COLUMN())))</f>
        <v>0</v>
      </c>
      <c r="K241" s="8" cm="1">
        <f t="array" aca="1" ref="K241" ca="1">SUM(INDIRECT("'"&amp;TOTALCustomerSheets&amp;"'!"&amp;ADDRESS(ROW(),COLUMN())))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 cm="1">
        <f t="array" aca="1" ref="D242" ca="1">SUM(INDIRECT("'"&amp;TOTALCustomerSheets&amp;"'!"&amp;ADDRESS(ROW(),COLUMN())))</f>
        <v>475.76376608619631</v>
      </c>
      <c r="E242" s="8">
        <f t="shared" ca="1" si="7"/>
        <v>0</v>
      </c>
      <c r="F242" s="2"/>
      <c r="G242" s="8" cm="1">
        <f t="array" aca="1" ref="G242" ca="1">SUM(INDIRECT("'"&amp;TOTALCustomerSheets&amp;"'!"&amp;ADDRESS(ROW(),COLUMN())))</f>
        <v>410.33131062615109</v>
      </c>
      <c r="H242" s="8" cm="1">
        <f t="array" aca="1" ref="H242" ca="1">SUM(INDIRECT("'"&amp;TOTALCustomerSheets&amp;"'!"&amp;ADDRESS(ROW(),COLUMN())))</f>
        <v>58.467444368966312</v>
      </c>
      <c r="I242" s="8" cm="1">
        <f t="array" aca="1" ref="I242" ca="1">SUM(INDIRECT("'"&amp;TOTALCustomerSheets&amp;"'!"&amp;ADDRESS(ROW(),COLUMN())))</f>
        <v>2.6148620819387708E-2</v>
      </c>
      <c r="J242" s="8" cm="1">
        <f t="array" aca="1" ref="J242" ca="1">SUM(INDIRECT("'"&amp;TOTALCustomerSheets&amp;"'!"&amp;ADDRESS(ROW(),COLUMN())))</f>
        <v>1.0518153354360942</v>
      </c>
      <c r="K242" s="8" cm="1">
        <f t="array" aca="1" ref="K242" ca="1">SUM(INDIRECT("'"&amp;TOTALCustomerSheets&amp;"'!"&amp;ADDRESS(ROW(),COLUMN())))</f>
        <v>5.8870471348234643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 cm="1">
        <f t="array" aca="1" ref="D243" ca="1">SUM(INDIRECT("'"&amp;TOTALCustomerSheets&amp;"'!"&amp;ADDRESS(ROW(),COLUMN())))</f>
        <v>4478.4318392692749</v>
      </c>
      <c r="E243" s="8">
        <f t="shared" ca="1" si="7"/>
        <v>0</v>
      </c>
      <c r="F243" s="2"/>
      <c r="G243" s="8" cm="1">
        <f t="array" aca="1" ref="G243" ca="1">SUM(INDIRECT("'"&amp;TOTALCustomerSheets&amp;"'!"&amp;ADDRESS(ROW(),COLUMN())))</f>
        <v>3862.506851403039</v>
      </c>
      <c r="H243" s="8" cm="1">
        <f t="array" aca="1" ref="H243" ca="1">SUM(INDIRECT("'"&amp;TOTALCustomerSheets&amp;"'!"&amp;ADDRESS(ROW(),COLUMN())))</f>
        <v>550.36235015687305</v>
      </c>
      <c r="I243" s="8" cm="1">
        <f t="array" aca="1" ref="I243" ca="1">SUM(INDIRECT("'"&amp;TOTALCustomerSheets&amp;"'!"&amp;ADDRESS(ROW(),COLUMN())))</f>
        <v>0.24614067816444207</v>
      </c>
      <c r="J243" s="8" cm="1">
        <f t="array" aca="1" ref="J243" ca="1">SUM(INDIRECT("'"&amp;TOTALCustomerSheets&amp;"'!"&amp;ADDRESS(ROW(),COLUMN())))</f>
        <v>9.9008870011241594</v>
      </c>
      <c r="K243" s="8" cm="1">
        <f t="array" aca="1" ref="K243" ca="1">SUM(INDIRECT("'"&amp;TOTALCustomerSheets&amp;"'!"&amp;ADDRESS(ROW(),COLUMN())))</f>
        <v>55.41561003007476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 cm="1">
        <f t="array" aca="1" ref="D244" ca="1">SUM(INDIRECT("'"&amp;TOTALCustomerSheets&amp;"'!"&amp;ADDRESS(ROW(),COLUMN())))</f>
        <v>280706.96571286948</v>
      </c>
      <c r="E244" s="8">
        <f t="shared" ca="1" si="7"/>
        <v>0</v>
      </c>
      <c r="G244" s="77" cm="1">
        <f t="array" aca="1" ref="G244" ca="1">SUM(INDIRECT("'"&amp;TOTALCustomerSheets&amp;"'!"&amp;ADDRESS(ROW(),COLUMN())))</f>
        <v>242100.94453049119</v>
      </c>
      <c r="H244" s="77" cm="1">
        <f t="array" aca="1" ref="H244" ca="1">SUM(INDIRECT("'"&amp;TOTALCustomerSheets&amp;"'!"&amp;ADDRESS(ROW(),COLUMN())))</f>
        <v>34496.571768824142</v>
      </c>
      <c r="I244" s="77" cm="1">
        <f t="array" aca="1" ref="I244" ca="1">SUM(INDIRECT("'"&amp;TOTALCustomerSheets&amp;"'!"&amp;ADDRESS(ROW(),COLUMN())))</f>
        <v>15.428034942990701</v>
      </c>
      <c r="J244" s="77" cm="1">
        <f t="array" aca="1" ref="J244" ca="1">SUM(INDIRECT("'"&amp;TOTALCustomerSheets&amp;"'!"&amp;ADDRESS(ROW(),COLUMN())))</f>
        <v>620.58507256527378</v>
      </c>
      <c r="K244" s="77" cm="1">
        <f t="array" aca="1" ref="K244" ca="1">SUM(INDIRECT("'"&amp;TOTALCustomerSheets&amp;"'!"&amp;ADDRESS(ROW(),COLUMN())))</f>
        <v>3473.4363060459282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D245" s="8"/>
      <c r="E245" s="8">
        <f t="shared" si="7"/>
        <v>0</v>
      </c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 cm="1">
        <f t="array" aca="1" ref="D246" ca="1">SUM(INDIRECT("'"&amp;TOTALCustomerSheets&amp;"'!"&amp;ADDRESS(ROW(),COLUMN())))</f>
        <v>23626359.060820028</v>
      </c>
      <c r="E246" s="8">
        <f t="shared" ca="1" si="7"/>
        <v>0</v>
      </c>
      <c r="G246" s="77" cm="1">
        <f t="array" aca="1" ref="G246" ca="1">SUM(INDIRECT("'"&amp;TOTALCustomerSheets&amp;"'!"&amp;ADDRESS(ROW(),COLUMN())))</f>
        <v>20328302.677818827</v>
      </c>
      <c r="H246" s="77" cm="1">
        <f t="array" aca="1" ref="H246" ca="1">SUM(INDIRECT("'"&amp;TOTALCustomerSheets&amp;"'!"&amp;ADDRESS(ROW(),COLUMN())))</f>
        <v>2887512.3294002032</v>
      </c>
      <c r="I246" s="77" cm="1">
        <f t="array" aca="1" ref="I246" ca="1">SUM(INDIRECT("'"&amp;TOTALCustomerSheets&amp;"'!"&amp;ADDRESS(ROW(),COLUMN())))</f>
        <v>1495.6263344183544</v>
      </c>
      <c r="J246" s="77" cm="1">
        <f t="array" aca="1" ref="J246" ca="1">SUM(INDIRECT("'"&amp;TOTALCustomerSheets&amp;"'!"&amp;ADDRESS(ROW(),COLUMN())))</f>
        <v>49755.377385602224</v>
      </c>
      <c r="K246" s="77" cm="1">
        <f t="array" aca="1" ref="K246" ca="1">SUM(INDIRECT("'"&amp;TOTALCustomerSheets&amp;"'!"&amp;ADDRESS(ROW(),COLUMN())))</f>
        <v>359293.0498809811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D247" s="8"/>
      <c r="E247" s="8">
        <f t="shared" si="7"/>
        <v>0</v>
      </c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 cm="1">
        <f t="array" aca="1" ref="D248" ca="1">SUM(INDIRECT("'"&amp;TOTALCustomerSheets&amp;"'!"&amp;ADDRESS(ROW(),COLUMN())))</f>
        <v>23626359.060820028</v>
      </c>
      <c r="E248" s="8">
        <f t="shared" ca="1" si="7"/>
        <v>0</v>
      </c>
      <c r="F248" s="2"/>
      <c r="G248" s="8" cm="1">
        <f t="array" aca="1" ref="G248" ca="1">SUM(INDIRECT("'"&amp;TOTALCustomerSheets&amp;"'!"&amp;ADDRESS(ROW(),COLUMN())))</f>
        <v>20328302.677818827</v>
      </c>
      <c r="H248" s="8" cm="1">
        <f t="array" aca="1" ref="H248" ca="1">SUM(INDIRECT("'"&amp;TOTALCustomerSheets&amp;"'!"&amp;ADDRESS(ROW(),COLUMN())))</f>
        <v>2887512.3294002032</v>
      </c>
      <c r="I248" s="8" cm="1">
        <f t="array" aca="1" ref="I248" ca="1">SUM(INDIRECT("'"&amp;TOTALCustomerSheets&amp;"'!"&amp;ADDRESS(ROW(),COLUMN())))</f>
        <v>1495.6263344183544</v>
      </c>
      <c r="J248" s="8" cm="1">
        <f t="array" aca="1" ref="J248" ca="1">SUM(INDIRECT("'"&amp;TOTALCustomerSheets&amp;"'!"&amp;ADDRESS(ROW(),COLUMN())))</f>
        <v>49755.377385602224</v>
      </c>
      <c r="K248" s="8" cm="1">
        <f t="array" aca="1" ref="K248" ca="1">SUM(INDIRECT("'"&amp;TOTALCustomerSheets&amp;"'!"&amp;ADDRESS(ROW(),COLUMN())))</f>
        <v>359293.0498809811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D249" s="77"/>
      <c r="E249" s="8">
        <f t="shared" si="7"/>
        <v>0</v>
      </c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D250" s="8"/>
      <c r="E250" s="8">
        <f t="shared" si="7"/>
        <v>0</v>
      </c>
      <c r="G250" s="8"/>
      <c r="H250" s="8"/>
      <c r="I250" s="8"/>
      <c r="J250" s="8"/>
      <c r="K250" s="8"/>
    </row>
    <row r="251" spans="1:1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D251" s="8"/>
      <c r="E251" s="8">
        <f t="shared" si="7"/>
        <v>0</v>
      </c>
      <c r="G251" s="8"/>
      <c r="H251" s="8"/>
      <c r="I251" s="8"/>
      <c r="J251" s="8"/>
      <c r="K251" s="8"/>
    </row>
    <row r="252" spans="1:1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 cm="1">
        <f t="array" aca="1" ref="D252" ca="1">SUM(INDIRECT("'"&amp;TOTALCustomerSheets&amp;"'!"&amp;ADDRESS(ROW(),COLUMN())))</f>
        <v>3193943.1483456157</v>
      </c>
      <c r="E252" s="8">
        <f t="shared" ca="1" si="7"/>
        <v>0</v>
      </c>
      <c r="F252" s="2"/>
      <c r="G252" s="8" cm="1">
        <f t="array" aca="1" ref="G252" ca="1">SUM(INDIRECT("'"&amp;TOTALCustomerSheets&amp;"'!"&amp;ADDRESS(ROW(),COLUMN())))</f>
        <v>2754675.6847570208</v>
      </c>
      <c r="H252" s="8" cm="1">
        <f t="array" aca="1" ref="H252" ca="1">SUM(INDIRECT("'"&amp;TOTALCustomerSheets&amp;"'!"&amp;ADDRESS(ROW(),COLUMN())))</f>
        <v>392509.28014073602</v>
      </c>
      <c r="I252" s="8" cm="1">
        <f t="array" aca="1" ref="I252" ca="1">SUM(INDIRECT("'"&amp;TOTALCustomerSheets&amp;"'!"&amp;ADDRESS(ROW(),COLUMN())))</f>
        <v>175.54344037549026</v>
      </c>
      <c r="J252" s="8" cm="1">
        <f t="array" aca="1" ref="J252" ca="1">SUM(INDIRECT("'"&amp;TOTALCustomerSheets&amp;"'!"&amp;ADDRESS(ROW(),COLUMN())))</f>
        <v>7061.148039029762</v>
      </c>
      <c r="K252" s="8" cm="1">
        <f t="array" aca="1" ref="K252" ca="1">SUM(INDIRECT("'"&amp;TOTALCustomerSheets&amp;"'!"&amp;ADDRESS(ROW(),COLUMN())))</f>
        <v>39521.491968454124</v>
      </c>
    </row>
    <row r="253" spans="1:1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 cm="1">
        <f t="array" aca="1" ref="D253" ca="1">SUM(INDIRECT("'"&amp;TOTALCustomerSheets&amp;"'!"&amp;ADDRESS(ROW(),COLUMN())))</f>
        <v>757903.69790994783</v>
      </c>
      <c r="E253" s="8">
        <f t="shared" ca="1" si="7"/>
        <v>0</v>
      </c>
      <c r="F253" s="2"/>
      <c r="G253" s="8" cm="1">
        <f t="array" aca="1" ref="G253" ca="1">SUM(INDIRECT("'"&amp;TOTALCustomerSheets&amp;"'!"&amp;ADDRESS(ROW(),COLUMN())))</f>
        <v>605397.11395562184</v>
      </c>
      <c r="H253" s="8" cm="1">
        <f t="array" aca="1" ref="H253" ca="1">SUM(INDIRECT("'"&amp;TOTALCustomerSheets&amp;"'!"&amp;ADDRESS(ROW(),COLUMN())))</f>
        <v>133821.88721170032</v>
      </c>
      <c r="I253" s="8" cm="1">
        <f t="array" aca="1" ref="I253" ca="1">SUM(INDIRECT("'"&amp;TOTALCustomerSheets&amp;"'!"&amp;ADDRESS(ROW(),COLUMN())))</f>
        <v>67.896392270033843</v>
      </c>
      <c r="J253" s="8" cm="1">
        <f t="array" aca="1" ref="J253" ca="1">SUM(INDIRECT("'"&amp;TOTALCustomerSheets&amp;"'!"&amp;ADDRESS(ROW(),COLUMN())))</f>
        <v>1787.8123214826574</v>
      </c>
      <c r="K253" s="8" cm="1">
        <f t="array" aca="1" ref="K253" ca="1">SUM(INDIRECT("'"&amp;TOTALCustomerSheets&amp;"'!"&amp;ADDRESS(ROW(),COLUMN())))</f>
        <v>16828.988028873031</v>
      </c>
    </row>
    <row r="254" spans="1:1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 cm="1">
        <f t="array" aca="1" ref="D254" ca="1">SUM(INDIRECT("'"&amp;TOTALCustomerSheets&amp;"'!"&amp;ADDRESS(ROW(),COLUMN())))</f>
        <v>164023.27965724576</v>
      </c>
      <c r="E254" s="8">
        <f t="shared" ca="1" si="7"/>
        <v>0</v>
      </c>
      <c r="F254" s="2"/>
      <c r="G254" s="8" cm="1">
        <f t="array" aca="1" ref="G254" ca="1">SUM(INDIRECT("'"&amp;TOTALCustomerSheets&amp;"'!"&amp;ADDRESS(ROW(),COLUMN())))</f>
        <v>131018.25522143173</v>
      </c>
      <c r="H254" s="8" cm="1">
        <f t="array" aca="1" ref="H254" ca="1">SUM(INDIRECT("'"&amp;TOTALCustomerSheets&amp;"'!"&amp;ADDRESS(ROW(),COLUMN())))</f>
        <v>28961.337556362138</v>
      </c>
      <c r="I254" s="8" cm="1">
        <f t="array" aca="1" ref="I254" ca="1">SUM(INDIRECT("'"&amp;TOTALCustomerSheets&amp;"'!"&amp;ADDRESS(ROW(),COLUMN())))</f>
        <v>14.693936667332425</v>
      </c>
      <c r="J254" s="8" cm="1">
        <f t="array" aca="1" ref="J254" ca="1">SUM(INDIRECT("'"&amp;TOTALCustomerSheets&amp;"'!"&amp;ADDRESS(ROW(),COLUMN())))</f>
        <v>386.91306189676618</v>
      </c>
      <c r="K254" s="8" cm="1">
        <f t="array" aca="1" ref="K254" ca="1">SUM(INDIRECT("'"&amp;TOTALCustomerSheets&amp;"'!"&amp;ADDRESS(ROW(),COLUMN())))</f>
        <v>3642.0798808877948</v>
      </c>
    </row>
    <row r="255" spans="1:1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 cm="1">
        <f t="array" aca="1" ref="D255" ca="1">SUM(INDIRECT("'"&amp;TOTALCustomerSheets&amp;"'!"&amp;ADDRESS(ROW(),COLUMN())))</f>
        <v>4115870.1259128097</v>
      </c>
      <c r="E255" s="8">
        <f t="shared" ca="1" si="7"/>
        <v>0</v>
      </c>
      <c r="G255" s="77" cm="1">
        <f t="array" aca="1" ref="G255" ca="1">SUM(INDIRECT("'"&amp;TOTALCustomerSheets&amp;"'!"&amp;ADDRESS(ROW(),COLUMN())))</f>
        <v>3491091.053934074</v>
      </c>
      <c r="H255" s="77" cm="1">
        <f t="array" aca="1" ref="H255" ca="1">SUM(INDIRECT("'"&amp;TOTALCustomerSheets&amp;"'!"&amp;ADDRESS(ROW(),COLUMN())))</f>
        <v>555292.5049087985</v>
      </c>
      <c r="I255" s="77" cm="1">
        <f t="array" aca="1" ref="I255" ca="1">SUM(INDIRECT("'"&amp;TOTALCustomerSheets&amp;"'!"&amp;ADDRESS(ROW(),COLUMN())))</f>
        <v>258.13376931285654</v>
      </c>
      <c r="J255" s="77" cm="1">
        <f t="array" aca="1" ref="J255" ca="1">SUM(INDIRECT("'"&amp;TOTALCustomerSheets&amp;"'!"&amp;ADDRESS(ROW(),COLUMN())))</f>
        <v>9235.8734224091859</v>
      </c>
      <c r="K255" s="77" cm="1">
        <f t="array" aca="1" ref="K255" ca="1">SUM(INDIRECT("'"&amp;TOTALCustomerSheets&amp;"'!"&amp;ADDRESS(ROW(),COLUMN())))</f>
        <v>59992.559878214946</v>
      </c>
    </row>
    <row r="256" spans="1:1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D256" s="8"/>
      <c r="E256" s="8">
        <f t="shared" si="7"/>
        <v>0</v>
      </c>
      <c r="G256" s="8"/>
      <c r="H256" s="8"/>
      <c r="I256" s="8"/>
      <c r="J256" s="8"/>
      <c r="K256" s="8"/>
    </row>
    <row r="257" spans="1:1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D257" s="8"/>
      <c r="E257" s="8">
        <f t="shared" si="7"/>
        <v>0</v>
      </c>
      <c r="G257" s="8"/>
      <c r="H257" s="8"/>
      <c r="I257" s="8"/>
      <c r="J257" s="8"/>
      <c r="K257" s="8"/>
    </row>
    <row r="258" spans="1:1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 cm="1">
        <f t="array" aca="1" ref="D258" ca="1">SUM(INDIRECT("'"&amp;TOTALCustomerSheets&amp;"'!"&amp;ADDRESS(ROW(),COLUMN())))</f>
        <v>-1846715.3872301381</v>
      </c>
      <c r="E258" s="8">
        <f t="shared" ca="1" si="7"/>
        <v>0</v>
      </c>
      <c r="F258" s="2"/>
      <c r="G258" s="8" cm="1">
        <f t="array" aca="1" ref="G258" ca="1">SUM(INDIRECT("'"&amp;TOTALCustomerSheets&amp;"'!"&amp;ADDRESS(ROW(),COLUMN())))</f>
        <v>-1592375.5813116974</v>
      </c>
      <c r="H258" s="8" cm="1">
        <f t="array" aca="1" ref="H258" ca="1">SUM(INDIRECT("'"&amp;TOTALCustomerSheets&amp;"'!"&amp;ADDRESS(ROW(),COLUMN())))</f>
        <v>-225676.8403020828</v>
      </c>
      <c r="I258" s="8" cm="1">
        <f t="array" aca="1" ref="I258" ca="1">SUM(INDIRECT("'"&amp;TOTALCustomerSheets&amp;"'!"&amp;ADDRESS(ROW(),COLUMN())))</f>
        <v>-105.19156084891016</v>
      </c>
      <c r="J258" s="8" cm="1">
        <f t="array" aca="1" ref="J258" ca="1">SUM(INDIRECT("'"&amp;TOTALCustomerSheets&amp;"'!"&amp;ADDRESS(ROW(),COLUMN())))</f>
        <v>-4569.2957357774703</v>
      </c>
      <c r="K258" s="8" cm="1">
        <f t="array" aca="1" ref="K258" ca="1">SUM(INDIRECT("'"&amp;TOTALCustomerSheets&amp;"'!"&amp;ADDRESS(ROW(),COLUMN())))</f>
        <v>-23988.478319732392</v>
      </c>
    </row>
    <row r="259" spans="1:1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 cm="1">
        <f t="array" aca="1" ref="D259" ca="1">SUM(INDIRECT("'"&amp;TOTALCustomerSheets&amp;"'!"&amp;ADDRESS(ROW(),COLUMN())))</f>
        <v>-535583.06844296283</v>
      </c>
      <c r="E259" s="8">
        <f t="shared" ca="1" si="7"/>
        <v>0</v>
      </c>
      <c r="F259" s="2"/>
      <c r="G259" s="8" cm="1">
        <f t="array" aca="1" ref="G259" ca="1">SUM(INDIRECT("'"&amp;TOTALCustomerSheets&amp;"'!"&amp;ADDRESS(ROW(),COLUMN())))</f>
        <v>-461819.62085221056</v>
      </c>
      <c r="H259" s="8" cm="1">
        <f t="array" aca="1" ref="H259" ca="1">SUM(INDIRECT("'"&amp;TOTALCustomerSheets&amp;"'!"&amp;ADDRESS(ROW(),COLUMN())))</f>
        <v>-65450.634917160278</v>
      </c>
      <c r="I259" s="8" cm="1">
        <f t="array" aca="1" ref="I259" ca="1">SUM(INDIRECT("'"&amp;TOTALCustomerSheets&amp;"'!"&amp;ADDRESS(ROW(),COLUMN())))</f>
        <v>-30.50758082341304</v>
      </c>
      <c r="J259" s="8" cm="1">
        <f t="array" aca="1" ref="J259" ca="1">SUM(INDIRECT("'"&amp;TOTALCustomerSheets&amp;"'!"&amp;ADDRESS(ROW(),COLUMN())))</f>
        <v>-1325.1838630432487</v>
      </c>
      <c r="K259" s="8" cm="1">
        <f t="array" aca="1" ref="K259" ca="1">SUM(INDIRECT("'"&amp;TOTALCustomerSheets&amp;"'!"&amp;ADDRESS(ROW(),COLUMN())))</f>
        <v>-6957.1212297256216</v>
      </c>
    </row>
    <row r="260" spans="1:1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 cm="1">
        <f t="array" aca="1" ref="D260" ca="1">SUM(INDIRECT("'"&amp;TOTALCustomerSheets&amp;"'!"&amp;ADDRESS(ROW(),COLUMN())))</f>
        <v>2410456.2404528614</v>
      </c>
      <c r="E260" s="8">
        <f t="shared" ca="1" si="7"/>
        <v>0</v>
      </c>
      <c r="F260" s="2"/>
      <c r="G260" s="8" cm="1">
        <f t="array" aca="1" ref="G260" ca="1">SUM(INDIRECT("'"&amp;TOTALCustomerSheets&amp;"'!"&amp;ADDRESS(ROW(),COLUMN())))</f>
        <v>2078474.9418667173</v>
      </c>
      <c r="H260" s="8" cm="1">
        <f t="array" aca="1" ref="H260" ca="1">SUM(INDIRECT("'"&amp;TOTALCustomerSheets&amp;"'!"&amp;ADDRESS(ROW(),COLUMN())))</f>
        <v>294568.48185347789</v>
      </c>
      <c r="I260" s="8" cm="1">
        <f t="array" aca="1" ref="I260" ca="1">SUM(INDIRECT("'"&amp;TOTALCustomerSheets&amp;"'!"&amp;ADDRESS(ROW(),COLUMN())))</f>
        <v>137.30304953571806</v>
      </c>
      <c r="J260" s="8" cm="1">
        <f t="array" aca="1" ref="J260" ca="1">SUM(INDIRECT("'"&amp;TOTALCustomerSheets&amp;"'!"&amp;ADDRESS(ROW(),COLUMN())))</f>
        <v>5964.1499155423853</v>
      </c>
      <c r="K260" s="8" cm="1">
        <f t="array" aca="1" ref="K260" ca="1">SUM(INDIRECT("'"&amp;TOTALCustomerSheets&amp;"'!"&amp;ADDRESS(ROW(),COLUMN())))</f>
        <v>31311.363767589155</v>
      </c>
    </row>
    <row r="261" spans="1:1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 cm="1">
        <f t="array" aca="1" ref="D261" ca="1">SUM(INDIRECT("'"&amp;TOTALCustomerSheets&amp;"'!"&amp;ADDRESS(ROW(),COLUMN())))</f>
        <v>736878.43923111376</v>
      </c>
      <c r="E261" s="8">
        <f t="shared" ca="1" si="7"/>
        <v>0</v>
      </c>
      <c r="F261" s="2"/>
      <c r="G261" s="8" cm="1">
        <f t="array" aca="1" ref="G261" ca="1">SUM(INDIRECT("'"&amp;TOTALCustomerSheets&amp;"'!"&amp;ADDRESS(ROW(),COLUMN())))</f>
        <v>635391.48541272932</v>
      </c>
      <c r="H261" s="8" cm="1">
        <f t="array" aca="1" ref="H261" ca="1">SUM(INDIRECT("'"&amp;TOTALCustomerSheets&amp;"'!"&amp;ADDRESS(ROW(),COLUMN())))</f>
        <v>90049.825220676634</v>
      </c>
      <c r="I261" s="8" cm="1">
        <f t="array" aca="1" ref="I261" ca="1">SUM(INDIRECT("'"&amp;TOTALCustomerSheets&amp;"'!"&amp;ADDRESS(ROW(),COLUMN())))</f>
        <v>41.973654259138911</v>
      </c>
      <c r="J261" s="8" cm="1">
        <f t="array" aca="1" ref="J261" ca="1">SUM(INDIRECT("'"&amp;TOTALCustomerSheets&amp;"'!"&amp;ADDRESS(ROW(),COLUMN())))</f>
        <v>1823.2454949190758</v>
      </c>
      <c r="K261" s="8" cm="1">
        <f t="array" aca="1" ref="K261" ca="1">SUM(INDIRECT("'"&amp;TOTALCustomerSheets&amp;"'!"&amp;ADDRESS(ROW(),COLUMN())))</f>
        <v>9571.9094485299574</v>
      </c>
    </row>
    <row r="262" spans="1:1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 cm="1">
        <f t="array" aca="1" ref="D262" ca="1">SUM(INDIRECT("'"&amp;TOTALCustomerSheets&amp;"'!"&amp;ADDRESS(ROW(),COLUMN())))</f>
        <v>765036.22401087428</v>
      </c>
      <c r="E262" s="8">
        <f t="shared" ca="1" si="7"/>
        <v>0</v>
      </c>
      <c r="G262" s="77" cm="1">
        <f t="array" aca="1" ref="G262" ca="1">SUM(INDIRECT("'"&amp;TOTALCustomerSheets&amp;"'!"&amp;ADDRESS(ROW(),COLUMN())))</f>
        <v>659671.22511553892</v>
      </c>
      <c r="H262" s="77" cm="1">
        <f t="array" aca="1" ref="H262" ca="1">SUM(INDIRECT("'"&amp;TOTALCustomerSheets&amp;"'!"&amp;ADDRESS(ROW(),COLUMN())))</f>
        <v>93490.831854911463</v>
      </c>
      <c r="I262" s="77" cm="1">
        <f t="array" aca="1" ref="I262" ca="1">SUM(INDIRECT("'"&amp;TOTALCustomerSheets&amp;"'!"&amp;ADDRESS(ROW(),COLUMN())))</f>
        <v>43.577562122533777</v>
      </c>
      <c r="J262" s="77" cm="1">
        <f t="array" aca="1" ref="J262" ca="1">SUM(INDIRECT("'"&amp;TOTALCustomerSheets&amp;"'!"&amp;ADDRESS(ROW(),COLUMN())))</f>
        <v>1892.915811640743</v>
      </c>
      <c r="K262" s="77" cm="1">
        <f t="array" aca="1" ref="K262" ca="1">SUM(INDIRECT("'"&amp;TOTALCustomerSheets&amp;"'!"&amp;ADDRESS(ROW(),COLUMN())))</f>
        <v>9937.6736666610941</v>
      </c>
    </row>
    <row r="263" spans="1:1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D263" s="8"/>
      <c r="E263" s="8">
        <f t="shared" si="7"/>
        <v>0</v>
      </c>
      <c r="G263" s="8"/>
      <c r="H263" s="8"/>
      <c r="I263" s="8"/>
      <c r="J263" s="8"/>
      <c r="K263" s="8"/>
    </row>
    <row r="264" spans="1:1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 cm="1">
        <f t="array" aca="1" ref="D264" ca="1">SUM(INDIRECT("'"&amp;TOTALCustomerSheets&amp;"'!"&amp;ADDRESS(ROW(),COLUMN())))</f>
        <v>4880906.3499236833</v>
      </c>
      <c r="E264" s="8">
        <f t="shared" ca="1" si="7"/>
        <v>0</v>
      </c>
      <c r="F264" s="2"/>
      <c r="G264" s="8" cm="1">
        <f t="array" aca="1" ref="G264" ca="1">SUM(INDIRECT("'"&amp;TOTALCustomerSheets&amp;"'!"&amp;ADDRESS(ROW(),COLUMN())))</f>
        <v>4150762.279049613</v>
      </c>
      <c r="H264" s="8" cm="1">
        <f t="array" aca="1" ref="H264" ca="1">SUM(INDIRECT("'"&amp;TOTALCustomerSheets&amp;"'!"&amp;ADDRESS(ROW(),COLUMN())))</f>
        <v>648783.3367637099</v>
      </c>
      <c r="I264" s="8" cm="1">
        <f t="array" aca="1" ref="I264" ca="1">SUM(INDIRECT("'"&amp;TOTALCustomerSheets&amp;"'!"&amp;ADDRESS(ROW(),COLUMN())))</f>
        <v>301.71133143539032</v>
      </c>
      <c r="J264" s="8" cm="1">
        <f t="array" aca="1" ref="J264" ca="1">SUM(INDIRECT("'"&amp;TOTALCustomerSheets&amp;"'!"&amp;ADDRESS(ROW(),COLUMN())))</f>
        <v>11128.789234049929</v>
      </c>
      <c r="K264" s="8" cm="1">
        <f t="array" aca="1" ref="K264" ca="1">SUM(INDIRECT("'"&amp;TOTALCustomerSheets&amp;"'!"&amp;ADDRESS(ROW(),COLUMN())))</f>
        <v>69930.233544876042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D265" s="77"/>
      <c r="E265" s="8">
        <f t="shared" si="7"/>
        <v>0</v>
      </c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D266" s="8"/>
      <c r="E266" s="8">
        <f t="shared" ref="E266:E275" si="8">IFERROR(IF(D266="",0,IF(D266=0,0,IF(ABS(D266-SUM($G266:$K266))&lt;Check_Limit,0,1))),1)</f>
        <v>0</v>
      </c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 cm="1">
        <f t="array" aca="1" ref="D267" ca="1">SUM(INDIRECT("'"&amp;TOTALCustomerSheets&amp;"'!"&amp;ADDRESS(ROW(),COLUMN())))</f>
        <v>68675038.156723604</v>
      </c>
      <c r="E267" s="8">
        <f t="shared" ca="1" si="8"/>
        <v>0</v>
      </c>
      <c r="F267" s="2"/>
      <c r="G267" s="34" cm="1">
        <f t="array" aca="1" ref="G267" ca="1">SUM(INDIRECT("'"&amp;TOTALCustomerSheets&amp;"'!"&amp;ADDRESS(ROW(),COLUMN())))</f>
        <v>57191163.086744212</v>
      </c>
      <c r="H267" s="34" cm="1">
        <f t="array" aca="1" ref="H267" ca="1">SUM(INDIRECT("'"&amp;TOTALCustomerSheets&amp;"'!"&amp;ADDRESS(ROW(),COLUMN())))</f>
        <v>10170531.91015478</v>
      </c>
      <c r="I267" s="34" cm="1">
        <f t="array" aca="1" ref="I267" ca="1">SUM(INDIRECT("'"&amp;TOTALCustomerSheets&amp;"'!"&amp;ADDRESS(ROW(),COLUMN())))</f>
        <v>4771.3504350568428</v>
      </c>
      <c r="J267" s="34" cm="1">
        <f t="array" aca="1" ref="J267" ca="1">SUM(INDIRECT("'"&amp;TOTALCustomerSheets&amp;"'!"&amp;ADDRESS(ROW(),COLUMN())))</f>
        <v>131403.3919003428</v>
      </c>
      <c r="K267" s="34" cm="1">
        <f t="array" aca="1" ref="K267" ca="1">SUM(INDIRECT("'"&amp;TOTALCustomerSheets&amp;"'!"&amp;ADDRESS(ROW(),COLUMN())))</f>
        <v>1177168.4174891927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 cm="1">
        <f t="array" aca="1" ref="D268" ca="1">SUM(INDIRECT("'"&amp;TOTALCustomerSheets&amp;"'!"&amp;ADDRESS(ROW(),COLUMN())))</f>
        <v>21948943.178400658</v>
      </c>
      <c r="E268" s="8">
        <f t="shared" ca="1" si="8"/>
        <v>0</v>
      </c>
      <c r="F268" s="2"/>
      <c r="G268" s="8" cm="1">
        <f t="array" aca="1" ref="G268" ca="1">SUM(INDIRECT("'"&amp;TOTALCustomerSheets&amp;"'!"&amp;ADDRESS(ROW(),COLUMN())))</f>
        <v>18926013.93510107</v>
      </c>
      <c r="H268" s="8" cm="1">
        <f t="array" aca="1" ref="H268" ca="1">SUM(INDIRECT("'"&amp;TOTALCustomerSheets&amp;"'!"&amp;ADDRESS(ROW(),COLUMN())))</f>
        <v>2682258.5541461813</v>
      </c>
      <c r="I268" s="8" cm="1">
        <f t="array" aca="1" ref="I268" ca="1">SUM(INDIRECT("'"&amp;TOTALCustomerSheets&amp;"'!"&amp;ADDRESS(ROW(),COLUMN())))</f>
        <v>1250.2433281735989</v>
      </c>
      <c r="J268" s="8" cm="1">
        <f t="array" aca="1" ref="J268" ca="1">SUM(INDIRECT("'"&amp;TOTALCustomerSheets&amp;"'!"&amp;ADDRESS(ROW(),COLUMN())))</f>
        <v>54307.888028329835</v>
      </c>
      <c r="K268" s="8" cm="1">
        <f t="array" aca="1" ref="K268" ca="1">SUM(INDIRECT("'"&amp;TOTALCustomerSheets&amp;"'!"&amp;ADDRESS(ROW(),COLUMN())))</f>
        <v>285112.55779691355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 cm="1">
        <f t="array" aca="1" ref="D269" ca="1">SUM(INDIRECT("'"&amp;TOTALCustomerSheets&amp;"'!"&amp;ADDRESS(ROW(),COLUMN())))</f>
        <v>0</v>
      </c>
      <c r="E269" s="8">
        <f t="shared" ca="1" si="8"/>
        <v>0</v>
      </c>
      <c r="F269" s="8"/>
      <c r="G269" s="8" cm="1">
        <f t="array" aca="1" ref="G269" ca="1">SUM(INDIRECT("'"&amp;TOTALCustomerSheets&amp;"'!"&amp;ADDRESS(ROW(),COLUMN())))</f>
        <v>0</v>
      </c>
      <c r="H269" s="8" cm="1">
        <f t="array" aca="1" ref="H269" ca="1">SUM(INDIRECT("'"&amp;TOTALCustomerSheets&amp;"'!"&amp;ADDRESS(ROW(),COLUMN())))</f>
        <v>0</v>
      </c>
      <c r="I269" s="8" cm="1">
        <f t="array" aca="1" ref="I269" ca="1">SUM(INDIRECT("'"&amp;TOTALCustomerSheets&amp;"'!"&amp;ADDRESS(ROW(),COLUMN())))</f>
        <v>0</v>
      </c>
      <c r="J269" s="8" cm="1">
        <f t="array" aca="1" ref="J269" ca="1">SUM(INDIRECT("'"&amp;TOTALCustomerSheets&amp;"'!"&amp;ADDRESS(ROW(),COLUMN())))</f>
        <v>0</v>
      </c>
      <c r="K269" s="8" cm="1">
        <f t="array" aca="1" ref="K269" ca="1">SUM(INDIRECT("'"&amp;TOTALCustomerSheets&amp;"'!"&amp;ADDRESS(ROW(),COLUMN())))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 cm="1">
        <f t="array" aca="1" ref="D270" ca="1">SUM(INDIRECT("'"&amp;TOTALCustomerSheets&amp;"'!"&amp;ADDRESS(ROW(),COLUMN())))</f>
        <v>3147478.9074218343</v>
      </c>
      <c r="E270" s="8">
        <f t="shared" ca="1" si="8"/>
        <v>0</v>
      </c>
      <c r="F270" s="2"/>
      <c r="G270" s="8" cm="1">
        <f t="array" aca="1" ref="G270" ca="1">SUM(INDIRECT("'"&amp;TOTALCustomerSheets&amp;"'!"&amp;ADDRESS(ROW(),COLUMN())))</f>
        <v>2713990.7911795382</v>
      </c>
      <c r="H270" s="8" cm="1">
        <f t="array" aca="1" ref="H270" ca="1">SUM(INDIRECT("'"&amp;TOTALCustomerSheets&amp;"'!"&amp;ADDRESS(ROW(),COLUMN())))</f>
        <v>384635.9323456983</v>
      </c>
      <c r="I270" s="8" cm="1">
        <f t="array" aca="1" ref="I270" ca="1">SUM(INDIRECT("'"&amp;TOTALCustomerSheets&amp;"'!"&amp;ADDRESS(ROW(),COLUMN())))</f>
        <v>179.28491921395619</v>
      </c>
      <c r="J270" s="8" cm="1">
        <f t="array" aca="1" ref="J270" ca="1">SUM(INDIRECT("'"&amp;TOTALCustomerSheets&amp;"'!"&amp;ADDRESS(ROW(),COLUMN())))</f>
        <v>7787.7522706425907</v>
      </c>
      <c r="K270" s="8" cm="1">
        <f t="array" aca="1" ref="K270" ca="1">SUM(INDIRECT("'"&amp;TOTALCustomerSheets&amp;"'!"&amp;ADDRESS(ROW(),COLUMN())))</f>
        <v>40885.146706742875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 cm="1">
        <f t="array" aca="1" ref="D271" ca="1">SUM(INDIRECT("'"&amp;TOTALCustomerSheets&amp;"'!"&amp;ADDRESS(ROW(),COLUMN())))</f>
        <v>788840.98455059645</v>
      </c>
      <c r="E271" s="8">
        <f t="shared" ca="1" si="8"/>
        <v>0</v>
      </c>
      <c r="F271" s="2"/>
      <c r="G271" s="8" cm="1">
        <f t="array" aca="1" ref="G271" ca="1">SUM(INDIRECT("'"&amp;TOTALCustomerSheets&amp;"'!"&amp;ADDRESS(ROW(),COLUMN())))</f>
        <v>680197.46303208149</v>
      </c>
      <c r="H271" s="8" cm="1">
        <f t="array" aca="1" ref="H271" ca="1">SUM(INDIRECT("'"&amp;TOTALCustomerSheets&amp;"'!"&amp;ADDRESS(ROW(),COLUMN())))</f>
        <v>96399.879551107821</v>
      </c>
      <c r="I271" s="8" cm="1">
        <f t="array" aca="1" ref="I271" ca="1">SUM(INDIRECT("'"&amp;TOTALCustomerSheets&amp;"'!"&amp;ADDRESS(ROW(),COLUMN())))</f>
        <v>44.93351547307347</v>
      </c>
      <c r="J271" s="8" cm="1">
        <f t="array" aca="1" ref="J271" ca="1">SUM(INDIRECT("'"&amp;TOTALCustomerSheets&amp;"'!"&amp;ADDRESS(ROW(),COLUMN())))</f>
        <v>1951.8155162609009</v>
      </c>
      <c r="K271" s="8" cm="1">
        <f t="array" aca="1" ref="K271" ca="1">SUM(INDIRECT("'"&amp;TOTALCustomerSheets&amp;"'!"&amp;ADDRESS(ROW(),COLUMN())))</f>
        <v>10246.892935673655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 cm="1">
        <f t="array" aca="1" ref="D272" ca="1">SUM(INDIRECT("'"&amp;TOTALCustomerSheets&amp;"'!"&amp;ADDRESS(ROW(),COLUMN())))</f>
        <v>160418.6277940913</v>
      </c>
      <c r="E272" s="8">
        <f t="shared" ca="1" si="8"/>
        <v>0</v>
      </c>
      <c r="F272" s="2"/>
      <c r="G272" s="8" cm="1">
        <f t="array" aca="1" ref="G272" ca="1">SUM(INDIRECT("'"&amp;TOTALCustomerSheets&amp;"'!"&amp;ADDRESS(ROW(),COLUMN())))</f>
        <v>134563.23977464953</v>
      </c>
      <c r="H272" s="8" cm="1">
        <f t="array" aca="1" ref="H272" ca="1">SUM(INDIRECT("'"&amp;TOTALCustomerSheets&amp;"'!"&amp;ADDRESS(ROW(),COLUMN())))</f>
        <v>24847.767261694295</v>
      </c>
      <c r="I272" s="8" cm="1">
        <f t="array" aca="1" ref="I272" ca="1">SUM(INDIRECT("'"&amp;TOTALCustomerSheets&amp;"'!"&amp;ADDRESS(ROW(),COLUMN())))</f>
        <v>0</v>
      </c>
      <c r="J272" s="8" cm="1">
        <f t="array" aca="1" ref="J272" ca="1">SUM(INDIRECT("'"&amp;TOTALCustomerSheets&amp;"'!"&amp;ADDRESS(ROW(),COLUMN())))</f>
        <v>0</v>
      </c>
      <c r="K272" s="8" cm="1">
        <f t="array" aca="1" ref="K272" ca="1">SUM(INDIRECT("'"&amp;TOTALCustomerSheets&amp;"'!"&amp;ADDRESS(ROW(),COLUMN())))</f>
        <v>1007.6207577474896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 cm="1">
        <f t="array" aca="1" ref="D273" ca="1">SUM(INDIRECT("'"&amp;TOTALCustomerSheets&amp;"'!"&amp;ADDRESS(ROW(),COLUMN())))</f>
        <v>36533.657044188141</v>
      </c>
      <c r="E273" s="8">
        <f t="shared" ca="1" si="8"/>
        <v>0</v>
      </c>
      <c r="F273" s="2"/>
      <c r="G273" s="8" cm="1">
        <f t="array" aca="1" ref="G273" ca="1">SUM(INDIRECT("'"&amp;TOTALCustomerSheets&amp;"'!"&amp;ADDRESS(ROW(),COLUMN())))</f>
        <v>31502.040745129427</v>
      </c>
      <c r="H273" s="8" cm="1">
        <f t="array" aca="1" ref="H273" ca="1">SUM(INDIRECT("'"&amp;TOTALCustomerSheets&amp;"'!"&amp;ADDRESS(ROW(),COLUMN())))</f>
        <v>4464.5755070999694</v>
      </c>
      <c r="I273" s="8" cm="1">
        <f t="array" aca="1" ref="I273" ca="1">SUM(INDIRECT("'"&amp;TOTALCustomerSheets&amp;"'!"&amp;ADDRESS(ROW(),COLUMN())))</f>
        <v>2.0810095776377544</v>
      </c>
      <c r="J273" s="8" cm="1">
        <f t="array" aca="1" ref="J273" ca="1">SUM(INDIRECT("'"&amp;TOTALCustomerSheets&amp;"'!"&amp;ADDRESS(ROW(),COLUMN())))</f>
        <v>90.394591661872681</v>
      </c>
      <c r="K273" s="8" cm="1">
        <f t="array" aca="1" ref="K273" ca="1">SUM(INDIRECT("'"&amp;TOTALCustomerSheets&amp;"'!"&amp;ADDRESS(ROW(),COLUMN())))</f>
        <v>474.56519071925089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 cm="1">
        <f t="array" aca="1" ref="D274" ca="1">SUM(INDIRECT("'"&amp;TOTALCustomerSheets&amp;"'!"&amp;ADDRESS(ROW(),COLUMN())))</f>
        <v>94757253.511934966</v>
      </c>
      <c r="E274" s="8">
        <f t="shared" ca="1" si="8"/>
        <v>0</v>
      </c>
      <c r="G274" s="78" cm="1">
        <f t="array" aca="1" ref="G274" ca="1">SUM(INDIRECT("'"&amp;TOTALCustomerSheets&amp;"'!"&amp;ADDRESS(ROW(),COLUMN())))</f>
        <v>79677430.556576669</v>
      </c>
      <c r="H274" s="78" cm="1">
        <f t="array" aca="1" ref="H274" ca="1">SUM(INDIRECT("'"&amp;TOTALCustomerSheets&amp;"'!"&amp;ADDRESS(ROW(),COLUMN())))</f>
        <v>13363138.618966561</v>
      </c>
      <c r="I274" s="78" cm="1">
        <f t="array" aca="1" ref="I274" ca="1">SUM(INDIRECT("'"&amp;TOTALCustomerSheets&amp;"'!"&amp;ADDRESS(ROW(),COLUMN())))</f>
        <v>6247.893207495109</v>
      </c>
      <c r="J274" s="78" cm="1">
        <f t="array" aca="1" ref="J274" ca="1">SUM(INDIRECT("'"&amp;TOTALCustomerSheets&amp;"'!"&amp;ADDRESS(ROW(),COLUMN())))</f>
        <v>195541.24230723802</v>
      </c>
      <c r="K274" s="78" cm="1">
        <f t="array" aca="1" ref="K274" ca="1">SUM(INDIRECT("'"&amp;TOTALCustomerSheets&amp;"'!"&amp;ADDRESS(ROW(),COLUMN())))</f>
        <v>1514895.2008769896</v>
      </c>
    </row>
    <row r="275" spans="1:11" ht="14.65" thickTop="1">
      <c r="D275" s="8" cm="1">
        <f t="array" aca="1" ref="D275" ca="1">SUM(INDIRECT("'"&amp;TOTALCustomerSheets&amp;"'!"&amp;ADDRESS(ROW(),COLUMN())))</f>
        <v>0</v>
      </c>
      <c r="E275" s="8">
        <f t="shared" ca="1" si="8"/>
        <v>0</v>
      </c>
      <c r="G275" s="8" cm="1">
        <f t="array" aca="1" ref="G275" ca="1">SUM(INDIRECT("'"&amp;TOTALCustomerSheets&amp;"'!"&amp;ADDRESS(ROW(),COLUMN())))</f>
        <v>0</v>
      </c>
      <c r="H275" s="8" cm="1">
        <f t="array" aca="1" ref="H275" ca="1">SUM(INDIRECT("'"&amp;TOTALCustomerSheets&amp;"'!"&amp;ADDRESS(ROW(),COLUMN())))</f>
        <v>0</v>
      </c>
      <c r="I275" s="8" cm="1">
        <f t="array" aca="1" ref="I275" ca="1">SUM(INDIRECT("'"&amp;TOTALCustomerSheets&amp;"'!"&amp;ADDRESS(ROW(),COLUMN())))</f>
        <v>0</v>
      </c>
      <c r="J275" s="8" cm="1">
        <f t="array" aca="1" ref="J275" ca="1">SUM(INDIRECT("'"&amp;TOTALCustomerSheets&amp;"'!"&amp;ADDRESS(ROW(),COLUMN())))</f>
        <v>0</v>
      </c>
      <c r="K275" s="8" cm="1">
        <f t="array" aca="1" ref="K275" ca="1">SUM(INDIRECT("'"&amp;TOTALCustomerSheets&amp;"'!"&amp;ADDRESS(ROW(),COLUMN())))</f>
        <v>0</v>
      </c>
    </row>
    <row r="276" spans="1:11">
      <c r="B276" s="6"/>
      <c r="E276" t="s">
        <v>344</v>
      </c>
    </row>
    <row r="277" spans="1:11">
      <c r="A277"/>
      <c r="C277"/>
    </row>
    <row r="278" spans="1:11" outlineLevel="1">
      <c r="A278"/>
      <c r="C278"/>
    </row>
    <row r="279" spans="1:11" outlineLevel="1">
      <c r="A279"/>
      <c r="C279"/>
    </row>
    <row r="280" spans="1:11" outlineLevel="1">
      <c r="A280"/>
      <c r="C280"/>
    </row>
    <row r="281" spans="1:11" outlineLevel="1">
      <c r="A281"/>
      <c r="C281"/>
    </row>
    <row r="282" spans="1:11" outlineLevel="1">
      <c r="A282"/>
      <c r="C282"/>
    </row>
    <row r="283" spans="1:11" outlineLevel="1">
      <c r="A283"/>
      <c r="C283"/>
    </row>
    <row r="284" spans="1:11" outlineLevel="1">
      <c r="A284"/>
      <c r="C284"/>
    </row>
    <row r="285" spans="1:11" outlineLevel="1">
      <c r="A285"/>
      <c r="C285"/>
    </row>
    <row r="286" spans="1:11" outlineLevel="1">
      <c r="A286"/>
      <c r="C286"/>
    </row>
    <row r="287" spans="1:11" outlineLevel="1">
      <c r="A287"/>
      <c r="C287"/>
    </row>
    <row r="288" spans="1:11" outlineLevel="1">
      <c r="A288"/>
      <c r="C288"/>
    </row>
    <row r="289" spans="1:3" outlineLevel="1">
      <c r="A289"/>
      <c r="C289"/>
    </row>
    <row r="290" spans="1:3" outlineLevel="1">
      <c r="A290"/>
      <c r="C290"/>
    </row>
    <row r="291" spans="1:3" outlineLevel="1">
      <c r="A291"/>
      <c r="C291"/>
    </row>
    <row r="292" spans="1:3" outlineLevel="1">
      <c r="A292"/>
      <c r="C292"/>
    </row>
    <row r="293" spans="1:3" outlineLevel="1">
      <c r="A293"/>
      <c r="C293"/>
    </row>
    <row r="294" spans="1:3" outlineLevel="1">
      <c r="A294"/>
      <c r="C294"/>
    </row>
    <row r="295" spans="1:3" outlineLevel="1">
      <c r="A295"/>
      <c r="C295"/>
    </row>
    <row r="296" spans="1:3" outlineLevel="1">
      <c r="A296"/>
      <c r="C296"/>
    </row>
    <row r="297" spans="1:3" outlineLevel="1">
      <c r="A297"/>
      <c r="C297"/>
    </row>
    <row r="298" spans="1:3" outlineLevel="1">
      <c r="A298"/>
      <c r="C298"/>
    </row>
    <row r="299" spans="1:3" outlineLevel="1">
      <c r="A299"/>
      <c r="C299"/>
    </row>
    <row r="300" spans="1:3" outlineLevel="1">
      <c r="A300"/>
      <c r="C300"/>
    </row>
    <row r="301" spans="1:3" outlineLevel="1">
      <c r="A301"/>
      <c r="C301"/>
    </row>
    <row r="302" spans="1:3" outlineLevel="1">
      <c r="A302"/>
      <c r="C302"/>
    </row>
    <row r="303" spans="1:3" outlineLevel="1">
      <c r="A303"/>
      <c r="C303"/>
    </row>
    <row r="304" spans="1:3" outlineLevel="1">
      <c r="A304"/>
      <c r="C304"/>
    </row>
    <row r="305" spans="1:3" outlineLevel="1">
      <c r="A305"/>
      <c r="C305"/>
    </row>
    <row r="306" spans="1:3" outlineLevel="1">
      <c r="A306"/>
      <c r="C306"/>
    </row>
    <row r="307" spans="1:3" outlineLevel="1">
      <c r="A307"/>
      <c r="C307"/>
    </row>
    <row r="308" spans="1:3" outlineLevel="1">
      <c r="A308"/>
      <c r="C308"/>
    </row>
    <row r="309" spans="1:3" outlineLevel="1">
      <c r="A309"/>
      <c r="C309"/>
    </row>
    <row r="310" spans="1:3" outlineLevel="1">
      <c r="A310"/>
      <c r="C310"/>
    </row>
    <row r="311" spans="1:3" outlineLevel="1">
      <c r="A311"/>
      <c r="C311"/>
    </row>
    <row r="312" spans="1:3" outlineLevel="1">
      <c r="A312"/>
      <c r="C312"/>
    </row>
    <row r="313" spans="1:3">
      <c r="A313"/>
      <c r="C313"/>
    </row>
    <row r="314" spans="1:3">
      <c r="A314"/>
      <c r="C314"/>
    </row>
    <row r="315" spans="1:3">
      <c r="A315"/>
      <c r="C315"/>
    </row>
    <row r="316" spans="1:3">
      <c r="A316"/>
      <c r="C316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7" right="0.7" top="0.75" bottom="0.75" header="0.3" footer="0.3"/>
  <pageSetup scale="52" pageOrder="overThenDown" orientation="landscape" horizontalDpi="1200" verticalDpi="1200" r:id="rId1"/>
  <rowBreaks count="6" manualBreakCount="6">
    <brk id="55" max="12" man="1"/>
    <brk id="107" max="12" man="1"/>
    <brk id="118" max="12" man="1"/>
    <brk id="156" max="12" man="1"/>
    <brk id="197" max="12" man="1"/>
    <brk id="264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L333"/>
  <sheetViews>
    <sheetView workbookViewId="0"/>
  </sheetViews>
  <sheetFormatPr defaultColWidth="9.1328125" defaultRowHeight="14.25" outlineLevelRow="1" outlineLevelCol="1"/>
  <cols>
    <col min="1" max="1" width="4.86328125" style="22" customWidth="1"/>
    <col min="2" max="2" width="64.6640625" customWidth="1"/>
    <col min="3" max="3" width="9.86328125" style="22" customWidth="1"/>
    <col min="4" max="4" width="16.46484375" customWidth="1"/>
    <col min="5" max="5" width="6.6640625" customWidth="1" outlineLevel="1"/>
    <col min="6" max="6" width="14.1328125" customWidth="1" outlineLevel="1"/>
    <col min="7" max="13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9" t="str" cm="1">
        <f t="array" aca="1" ref="B4" ca="1">VLOOKUP(_xlfn.TEXTAFTER(CELL("filename",A1),"]"),Contents!B:F,5,FALSE)</f>
        <v>Attachment RJA-2, Schedule 5 - Cost of Service Allocation Study Detail by Account</v>
      </c>
      <c r="I4" s="71"/>
    </row>
    <row r="5" spans="1:11">
      <c r="B5" s="22"/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D8" t="str">
        <f>IF(ISBLANK('Input-Accounts'!D8),"",'Input-Accounts'!D8)</f>
        <v/>
      </c>
      <c r="E8" s="8" t="str">
        <f t="shared" ref="E8:E15" si="0">IFERROR(IF(D8="","",IF(D8=0,0,IF(ABS(D8-SUM($G8:$M8))&lt;Check_Limit,0,1))),1)</f>
        <v/>
      </c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D9" t="str">
        <f>IF(ISBLANK('Input-Accounts'!D9),"",'Input-Accounts'!D9)</f>
        <v/>
      </c>
      <c r="E9" s="8" t="str">
        <f t="shared" si="0"/>
        <v/>
      </c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D10" t="str">
        <f>IF(ISBLANK('Input-Accounts'!D10),"",'Input-Accounts'!D10)</f>
        <v/>
      </c>
      <c r="E10" s="8" t="str">
        <f t="shared" si="0"/>
        <v/>
      </c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>IF(ISBLANK('Input-Accounts'!D11),"",'Input-Accounts'!D11)</f>
        <v>521.19999999999993</v>
      </c>
      <c r="E11" s="8">
        <f t="shared" ca="1" si="0"/>
        <v>0</v>
      </c>
      <c r="F11" s="2"/>
      <c r="G11" s="8">
        <f ca="1">SUM(DemandTotal:CustomerTotal!G11)</f>
        <v>362.10555932139738</v>
      </c>
      <c r="H11" s="8">
        <f ca="1">SUM(DemandTotal:CustomerTotal!H11)</f>
        <v>120.38065325272791</v>
      </c>
      <c r="I11" s="8">
        <f ca="1">SUM(DemandTotal:CustomerTotal!I11)</f>
        <v>0.12656078629180556</v>
      </c>
      <c r="J11" s="8">
        <f ca="1">SUM(DemandTotal:CustomerTotal!J11)</f>
        <v>0.69832447614827398</v>
      </c>
      <c r="K11" s="8">
        <f ca="1">SUM(DemandTotal:CustomerTotal!K11)</f>
        <v>37.88890216343458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>IF(ISBLANK('Input-Accounts'!D12),"",'Input-Accounts'!D12)</f>
        <v>67762.62999999999</v>
      </c>
      <c r="E12" s="8">
        <f t="shared" ca="1" si="0"/>
        <v>0</v>
      </c>
      <c r="F12" s="2"/>
      <c r="G12" s="8">
        <f ca="1">SUM(DemandTotal:CustomerTotal!G12)</f>
        <v>47078.328927933428</v>
      </c>
      <c r="H12" s="8">
        <f ca="1">SUM(DemandTotal:CustomerTotal!H12)</f>
        <v>15651.016242369336</v>
      </c>
      <c r="I12" s="8">
        <f ca="1">SUM(DemandTotal:CustomerTotal!I12)</f>
        <v>16.454512152725812</v>
      </c>
      <c r="J12" s="8">
        <f ca="1">SUM(DemandTotal:CustomerTotal!J12)</f>
        <v>90.791065036798358</v>
      </c>
      <c r="K12" s="8">
        <f ca="1">SUM(DemandTotal:CustomerTotal!K12)</f>
        <v>4926.0392525077077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>IF(ISBLANK('Input-Accounts'!D13),"",'Input-Accounts'!D13)</f>
        <v>18003440.657002222</v>
      </c>
      <c r="E13" s="8">
        <f t="shared" ca="1" si="0"/>
        <v>0</v>
      </c>
      <c r="F13" s="2"/>
      <c r="G13" s="8">
        <f ca="1">SUM(DemandTotal:CustomerTotal!G13)</f>
        <v>12507954.62166803</v>
      </c>
      <c r="H13" s="8">
        <f ca="1">SUM(DemandTotal:CustomerTotal!H13)</f>
        <v>4158223.2292529717</v>
      </c>
      <c r="I13" s="8">
        <f ca="1">SUM(DemandTotal:CustomerTotal!I13)</f>
        <v>4371.6991663623603</v>
      </c>
      <c r="J13" s="8">
        <f ca="1">SUM(DemandTotal:CustomerTotal!J13)</f>
        <v>24121.725375417533</v>
      </c>
      <c r="K13" s="8">
        <f ca="1">SUM(DemandTotal:CustomerTotal!K13)</f>
        <v>1308769.381539443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>IF(ISBLANK('Input-Accounts'!D14),"",'Input-Accounts'!D14)</f>
        <v>10172694.372919049</v>
      </c>
      <c r="E14" s="8">
        <f t="shared" ca="1" si="0"/>
        <v>0</v>
      </c>
      <c r="F14" s="2"/>
      <c r="G14" s="8">
        <f ca="1">SUM(DemandTotal:CustomerTotal!G14)</f>
        <v>7067515.7055093721</v>
      </c>
      <c r="H14" s="8">
        <f ca="1">SUM(DemandTotal:CustomerTotal!H14)</f>
        <v>2349569.4435002776</v>
      </c>
      <c r="I14" s="8">
        <f ca="1">SUM(DemandTotal:CustomerTotal!I14)</f>
        <v>2470.1922458612066</v>
      </c>
      <c r="J14" s="8">
        <f ca="1">SUM(DemandTotal:CustomerTotal!J14)</f>
        <v>13629.780255151938</v>
      </c>
      <c r="K14" s="8">
        <f ca="1">SUM(DemandTotal:CustomerTotal!K14)</f>
        <v>739509.25140838721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>IF(ISBLANK('Input-Accounts'!D15),"",'Input-Accounts'!D15)</f>
        <v>28244418.859921269</v>
      </c>
      <c r="E15" s="8">
        <f t="shared" ca="1" si="0"/>
        <v>0</v>
      </c>
      <c r="G15" s="77">
        <f ca="1">SUM(DemandTotal:CustomerTotal!G15)</f>
        <v>19622910.761664655</v>
      </c>
      <c r="H15" s="77">
        <f ca="1">SUM(DemandTotal:CustomerTotal!H15)</f>
        <v>6523564.0696488712</v>
      </c>
      <c r="I15" s="77">
        <f ca="1">SUM(DemandTotal:CustomerTotal!I15)</f>
        <v>6858.4724851625842</v>
      </c>
      <c r="J15" s="77">
        <f ca="1">SUM(DemandTotal:CustomerTotal!J15)</f>
        <v>37842.995020082417</v>
      </c>
      <c r="K15" s="77">
        <f ca="1">SUM(DemandTotal:CustomerTotal!K15)</f>
        <v>2053242.5611025013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 t="str">
        <f>IF(ISBLANK('Input-Accounts'!D17),"",'Input-Accounts'!D17)</f>
        <v/>
      </c>
      <c r="E17" s="8" t="str">
        <f t="shared" ref="E17:E42" si="1">IFERROR(IF(D17="","",IF(D17=0,0,IF(ABS(D17-SUM($G17:$M17))&lt;Check_Limit,0,1))),1)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>IF(ISBLANK('Input-Accounts'!D18),"",'Input-Accounts'!D18)</f>
        <v>865477.56000000041</v>
      </c>
      <c r="E18" s="8">
        <f t="shared" ca="1" si="1"/>
        <v>0</v>
      </c>
      <c r="F18" s="2"/>
      <c r="G18" s="8">
        <f ca="1">SUM(DemandTotal:CustomerTotal!G18)</f>
        <v>526906.72071669844</v>
      </c>
      <c r="H18" s="8">
        <f ca="1">SUM(DemandTotal:CustomerTotal!H18)</f>
        <v>248217.30987175772</v>
      </c>
      <c r="I18" s="8">
        <f ca="1">SUM(DemandTotal:CustomerTotal!I18)</f>
        <v>293.97261669791561</v>
      </c>
      <c r="J18" s="8">
        <f ca="1">SUM(DemandTotal:CustomerTotal!J18)</f>
        <v>0</v>
      </c>
      <c r="K18" s="8">
        <f ca="1">SUM(DemandTotal:CustomerTotal!K18)</f>
        <v>90059.556794846358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>IF(ISBLANK('Input-Accounts'!D19),"",'Input-Accounts'!D19)</f>
        <v>3989298.149211531</v>
      </c>
      <c r="E19" s="8">
        <f t="shared" ca="1" si="1"/>
        <v>0</v>
      </c>
      <c r="F19" s="2"/>
      <c r="G19" s="8">
        <f ca="1">SUM(DemandTotal:CustomerTotal!G19)</f>
        <v>2428703.0685835932</v>
      </c>
      <c r="H19" s="8">
        <f ca="1">SUM(DemandTotal:CustomerTotal!H19)</f>
        <v>1144123.0837616029</v>
      </c>
      <c r="I19" s="8">
        <f ca="1">SUM(DemandTotal:CustomerTotal!I19)</f>
        <v>1355.0257914391968</v>
      </c>
      <c r="J19" s="8">
        <f ca="1">SUM(DemandTotal:CustomerTotal!J19)</f>
        <v>0</v>
      </c>
      <c r="K19" s="8">
        <f ca="1">SUM(DemandTotal:CustomerTotal!K19)</f>
        <v>415116.97107489553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>IF(ISBLANK('Input-Accounts'!D20),"",'Input-Accounts'!D20)</f>
        <v>2692648.6299999994</v>
      </c>
      <c r="E20" s="8">
        <f t="shared" ca="1" si="1"/>
        <v>0</v>
      </c>
      <c r="F20" s="2"/>
      <c r="G20" s="8">
        <f ca="1">SUM(DemandTotal:CustomerTotal!G20)</f>
        <v>1639296.8752137371</v>
      </c>
      <c r="H20" s="8">
        <f ca="1">SUM(DemandTotal:CustomerTotal!H20)</f>
        <v>772246.480161165</v>
      </c>
      <c r="I20" s="8">
        <f ca="1">SUM(DemandTotal:CustomerTotal!I20)</f>
        <v>914.59906090362074</v>
      </c>
      <c r="J20" s="8">
        <f ca="1">SUM(DemandTotal:CustomerTotal!J20)</f>
        <v>0</v>
      </c>
      <c r="K20" s="8">
        <f ca="1">SUM(DemandTotal:CustomerTotal!K20)</f>
        <v>280190.67556419381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>IF(ISBLANK('Input-Accounts'!D21),"",'Input-Accounts'!D21)</f>
        <v>3638926.580354468</v>
      </c>
      <c r="E21" s="8">
        <f t="shared" ca="1" si="1"/>
        <v>0</v>
      </c>
      <c r="F21" s="2"/>
      <c r="G21" s="8">
        <f ca="1">SUM(DemandTotal:CustomerTotal!G21)</f>
        <v>2215395.2453526366</v>
      </c>
      <c r="H21" s="8">
        <f ca="1">SUM(DemandTotal:CustomerTotal!H21)</f>
        <v>1043637.187538889</v>
      </c>
      <c r="I21" s="8">
        <f ca="1">SUM(DemandTotal:CustomerTotal!I21)</f>
        <v>1236.0167591155111</v>
      </c>
      <c r="J21" s="8">
        <f ca="1">SUM(DemandTotal:CustomerTotal!J21)</f>
        <v>0</v>
      </c>
      <c r="K21" s="8">
        <f ca="1">SUM(DemandTotal:CustomerTotal!K21)</f>
        <v>378658.13070382678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>IF(ISBLANK('Input-Accounts'!D22),"",'Input-Accounts'!D22)</f>
        <v>46210.76</v>
      </c>
      <c r="E22" s="8">
        <f t="shared" ca="1" si="1"/>
        <v>0</v>
      </c>
      <c r="F22" s="2"/>
      <c r="G22" s="8">
        <f ca="1">SUM(DemandTotal:CustomerTotal!G22)</f>
        <v>0</v>
      </c>
      <c r="H22" s="8">
        <f ca="1">SUM(DemandTotal:CustomerTotal!H22)</f>
        <v>0</v>
      </c>
      <c r="I22" s="8">
        <f ca="1">SUM(DemandTotal:CustomerTotal!I22)</f>
        <v>0</v>
      </c>
      <c r="J22" s="8">
        <f ca="1">SUM(DemandTotal:CustomerTotal!J22)</f>
        <v>46210.76</v>
      </c>
      <c r="K22" s="8">
        <f ca="1">SUM(DemandTotal:CustomerTotal!K22)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>IF(ISBLANK('Input-Accounts'!D23),"",'Input-Accounts'!D23)</f>
        <v>0</v>
      </c>
      <c r="E23" s="8">
        <f t="shared" si="1"/>
        <v>0</v>
      </c>
      <c r="F23" s="2"/>
      <c r="G23" s="8">
        <f ca="1">SUM(DemandTotal:CustomerTotal!G23)</f>
        <v>0</v>
      </c>
      <c r="H23" s="8">
        <f ca="1">SUM(DemandTotal:CustomerTotal!H23)</f>
        <v>0</v>
      </c>
      <c r="I23" s="8">
        <f ca="1">SUM(DemandTotal:CustomerTotal!I23)</f>
        <v>0</v>
      </c>
      <c r="J23" s="8">
        <f ca="1">SUM(DemandTotal:CustomerTotal!J23)</f>
        <v>0</v>
      </c>
      <c r="K23" s="8">
        <f ca="1">SUM(DemandTotal:CustomerTotal!K23)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>IF(ISBLANK('Input-Accounts'!D24),"",'Input-Accounts'!D24)</f>
        <v>9466014.4700000007</v>
      </c>
      <c r="E24" s="8">
        <f t="shared" ca="1" si="1"/>
        <v>0</v>
      </c>
      <c r="F24" s="2"/>
      <c r="G24" s="8">
        <f ca="1">SUM(DemandTotal:CustomerTotal!G24)</f>
        <v>6576547.3219566233</v>
      </c>
      <c r="H24" s="8">
        <f ca="1">SUM(DemandTotal:CustomerTotal!H24)</f>
        <v>2186348.8211787706</v>
      </c>
      <c r="I24" s="8">
        <f ca="1">SUM(DemandTotal:CustomerTotal!I24)</f>
        <v>2298.5921611143694</v>
      </c>
      <c r="J24" s="8">
        <f ca="1">SUM(DemandTotal:CustomerTotal!J24)</f>
        <v>12682.942432798796</v>
      </c>
      <c r="K24" s="8">
        <f ca="1">SUM(DemandTotal:CustomerTotal!K24)</f>
        <v>688136.79227069486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>IF(ISBLANK('Input-Accounts'!D25),"",'Input-Accounts'!D25)</f>
        <v>707587.8</v>
      </c>
      <c r="E25" s="8">
        <f t="shared" ca="1" si="1"/>
        <v>0</v>
      </c>
      <c r="F25" s="2"/>
      <c r="G25" s="8">
        <f ca="1">SUM(DemandTotal:CustomerTotal!G25)</f>
        <v>491599.14828855934</v>
      </c>
      <c r="H25" s="8">
        <f ca="1">SUM(DemandTotal:CustomerTotal!H25)</f>
        <v>163430.31772383078</v>
      </c>
      <c r="I25" s="8">
        <f ca="1">SUM(DemandTotal:CustomerTotal!I25)</f>
        <v>171.82054554583442</v>
      </c>
      <c r="J25" s="8">
        <f ca="1">SUM(DemandTotal:CustomerTotal!J25)</f>
        <v>948.0542589484071</v>
      </c>
      <c r="K25" s="8">
        <f ca="1">SUM(DemandTotal:CustomerTotal!K25)</f>
        <v>51438.459183115745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>IF(ISBLANK('Input-Accounts'!D26),"",'Input-Accounts'!D26)</f>
        <v>132125.04</v>
      </c>
      <c r="E26" s="8">
        <f t="shared" ca="1" si="1"/>
        <v>0</v>
      </c>
      <c r="F26" s="2"/>
      <c r="G26" s="8">
        <f ca="1">SUM(DemandTotal:CustomerTotal!G26)</f>
        <v>80438.332278612259</v>
      </c>
      <c r="H26" s="8">
        <f ca="1">SUM(DemandTotal:CustomerTotal!H26)</f>
        <v>37893.208918667246</v>
      </c>
      <c r="I26" s="8">
        <f ca="1">SUM(DemandTotal:CustomerTotal!I26)</f>
        <v>44.878279386142317</v>
      </c>
      <c r="J26" s="8">
        <f ca="1">SUM(DemandTotal:CustomerTotal!J26)</f>
        <v>0</v>
      </c>
      <c r="K26" s="8">
        <f ca="1">SUM(DemandTotal:CustomerTotal!K26)</f>
        <v>13748.620523334353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>IF(ISBLANK('Input-Accounts'!D27),"",'Input-Accounts'!D27)</f>
        <v>503400503.15133631</v>
      </c>
      <c r="E27" s="8">
        <f t="shared" ca="1" si="1"/>
        <v>0</v>
      </c>
      <c r="F27" s="2"/>
      <c r="G27" s="8">
        <f ca="1">SUM(DemandTotal:CustomerTotal!G27)</f>
        <v>306472542.53779435</v>
      </c>
      <c r="H27" s="8">
        <f ca="1">SUM(DemandTotal:CustomerTotal!H27)</f>
        <v>144374302.06776699</v>
      </c>
      <c r="I27" s="8">
        <f ca="1">SUM(DemandTotal:CustomerTotal!I27)</f>
        <v>170987.63734376378</v>
      </c>
      <c r="J27" s="8">
        <f ca="1">SUM(DemandTotal:CustomerTotal!J27)</f>
        <v>0</v>
      </c>
      <c r="K27" s="8">
        <f ca="1">SUM(DemandTotal:CustomerTotal!K27)</f>
        <v>52382670.908431157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>IF(ISBLANK('Input-Accounts'!D28),"",'Input-Accounts'!D28)</f>
        <v>0</v>
      </c>
      <c r="E28" s="8">
        <f t="shared" si="1"/>
        <v>0</v>
      </c>
      <c r="F28" s="2"/>
      <c r="G28" s="8">
        <f ca="1">SUM(DemandTotal:CustomerTotal!G28)</f>
        <v>0</v>
      </c>
      <c r="H28" s="8">
        <f ca="1">SUM(DemandTotal:CustomerTotal!H28)</f>
        <v>0</v>
      </c>
      <c r="I28" s="8">
        <f ca="1">SUM(DemandTotal:CustomerTotal!I28)</f>
        <v>0</v>
      </c>
      <c r="J28" s="8">
        <f ca="1">SUM(DemandTotal:CustomerTotal!J28)</f>
        <v>0</v>
      </c>
      <c r="K28" s="8">
        <f ca="1">SUM(DemandTotal:CustomerTotal!K28)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>IF(ISBLANK('Input-Accounts'!D29),"",'Input-Accounts'!D29)</f>
        <v>33227359.157949984</v>
      </c>
      <c r="E29" s="8">
        <f t="shared" ca="1" si="1"/>
        <v>0</v>
      </c>
      <c r="F29" s="2"/>
      <c r="G29" s="8">
        <f ca="1">SUM(DemandTotal:CustomerTotal!G29)</f>
        <v>20228969.13929389</v>
      </c>
      <c r="H29" s="8">
        <f ca="1">SUM(DemandTotal:CustomerTotal!H29)</f>
        <v>9529543.0933287889</v>
      </c>
      <c r="I29" s="8">
        <f ca="1">SUM(DemandTotal:CustomerTotal!I29)</f>
        <v>11286.177908095042</v>
      </c>
      <c r="J29" s="8">
        <f ca="1">SUM(DemandTotal:CustomerTotal!J29)</f>
        <v>0</v>
      </c>
      <c r="K29" s="8">
        <f ca="1">SUM(DemandTotal:CustomerTotal!K29)</f>
        <v>3457560.7474192088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>IF(ISBLANK('Input-Accounts'!D30),"",'Input-Accounts'!D30)</f>
        <v>186001.86</v>
      </c>
      <c r="E30" s="8">
        <f t="shared" ref="E30" ca="1" si="2">IFERROR(IF(D30="","",IF(D30=0,0,IF(ABS(D30-SUM($G30:$M30))&lt;Check_Limit,0,1))),1)</f>
        <v>0</v>
      </c>
      <c r="F30" s="2"/>
      <c r="G30" s="8">
        <f ca="1">SUM(DemandTotal:CustomerTotal!G30)</f>
        <v>0</v>
      </c>
      <c r="H30" s="8">
        <f ca="1">SUM(DemandTotal:CustomerTotal!H30)</f>
        <v>0</v>
      </c>
      <c r="I30" s="8">
        <f ca="1">SUM(DemandTotal:CustomerTotal!I30)</f>
        <v>0</v>
      </c>
      <c r="J30" s="8">
        <f ca="1">SUM(DemandTotal:CustomerTotal!J30)</f>
        <v>186001.86</v>
      </c>
      <c r="K30" s="8">
        <f ca="1">SUM(DemandTotal:CustomerTotal!K30)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>IF(ISBLANK('Input-Accounts'!D31),"",'Input-Accounts'!D31)</f>
        <v>-777092</v>
      </c>
      <c r="E31" s="8">
        <f t="shared" ca="1" si="1"/>
        <v>0</v>
      </c>
      <c r="F31" s="2"/>
      <c r="G31" s="8">
        <f ca="1">SUM(DemandTotal:CustomerTotal!G31)</f>
        <v>-473097.18511382362</v>
      </c>
      <c r="H31" s="8">
        <f ca="1">SUM(DemandTotal:CustomerTotal!H31)</f>
        <v>-222868.50021029296</v>
      </c>
      <c r="I31" s="8">
        <f ca="1">SUM(DemandTotal:CustomerTotal!I31)</f>
        <v>-263.95111694752256</v>
      </c>
      <c r="J31" s="8">
        <f ca="1">SUM(DemandTotal:CustomerTotal!J31)</f>
        <v>0</v>
      </c>
      <c r="K31" s="8">
        <f ca="1">SUM(DemandTotal:CustomerTotal!K31)</f>
        <v>-80862.363558935846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>IF(ISBLANK('Input-Accounts'!D32),"",'Input-Accounts'!D32)</f>
        <v>1555047.8700000006</v>
      </c>
      <c r="E32" s="8">
        <f t="shared" ca="1" si="1"/>
        <v>0</v>
      </c>
      <c r="F32" s="2"/>
      <c r="G32" s="8">
        <f ca="1">SUM(DemandTotal:CustomerTotal!G32)</f>
        <v>946720.29825843987</v>
      </c>
      <c r="H32" s="8">
        <f ca="1">SUM(DemandTotal:CustomerTotal!H32)</f>
        <v>445984.75668532273</v>
      </c>
      <c r="I32" s="8">
        <f ca="1">SUM(DemandTotal:CustomerTotal!I32)</f>
        <v>528.19566047953924</v>
      </c>
      <c r="J32" s="8">
        <f ca="1">SUM(DemandTotal:CustomerTotal!J32)</f>
        <v>0</v>
      </c>
      <c r="K32" s="8">
        <f ca="1">SUM(DemandTotal:CustomerTotal!K32)</f>
        <v>161814.61939575861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>IF(ISBLANK('Input-Accounts'!D33),"",'Input-Accounts'!D33)</f>
        <v>251105624.83105707</v>
      </c>
      <c r="E33" s="8">
        <f t="shared" ca="1" si="1"/>
        <v>0</v>
      </c>
      <c r="F33" s="2"/>
      <c r="G33" s="8">
        <f ca="1">SUM(DemandTotal:CustomerTotal!G33)</f>
        <v>224865562.07373804</v>
      </c>
      <c r="H33" s="8">
        <f ca="1">SUM(DemandTotal:CustomerTotal!H33)</f>
        <v>25877003.393554803</v>
      </c>
      <c r="I33" s="8">
        <f ca="1">SUM(DemandTotal:CustomerTotal!I33)</f>
        <v>3610.263367932143</v>
      </c>
      <c r="J33" s="8">
        <f ca="1">SUM(DemandTotal:CustomerTotal!J33)</f>
        <v>0</v>
      </c>
      <c r="K33" s="8">
        <f ca="1">SUM(DemandTotal:CustomerTotal!K33)</f>
        <v>359449.10039627628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>IF(ISBLANK('Input-Accounts'!D34),"",'Input-Accounts'!D34)</f>
        <v>21899897.75297343</v>
      </c>
      <c r="E34" s="8">
        <f t="shared" ca="1" si="1"/>
        <v>0</v>
      </c>
      <c r="F34" s="2"/>
      <c r="G34" s="8">
        <f ca="1">SUM(DemandTotal:CustomerTotal!G34)</f>
        <v>15998190.730133777</v>
      </c>
      <c r="H34" s="8">
        <f ca="1">SUM(DemandTotal:CustomerTotal!H34)</f>
        <v>5606754.6716011427</v>
      </c>
      <c r="I34" s="8">
        <f ca="1">SUM(DemandTotal:CustomerTotal!I34)</f>
        <v>1956.2085723339901</v>
      </c>
      <c r="J34" s="8">
        <f ca="1">SUM(DemandTotal:CustomerTotal!J34)</f>
        <v>0</v>
      </c>
      <c r="K34" s="8">
        <f ca="1">SUM(DemandTotal:CustomerTotal!K34)</f>
        <v>292996.14266617794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>IF(ISBLANK('Input-Accounts'!D35),"",'Input-Accounts'!D35)</f>
        <v>8252969.3900000015</v>
      </c>
      <c r="E35" s="8">
        <f t="shared" ca="1" si="1"/>
        <v>0</v>
      </c>
      <c r="F35" s="2"/>
      <c r="G35" s="8">
        <f ca="1">SUM(DemandTotal:CustomerTotal!G35)</f>
        <v>6028913.0059179971</v>
      </c>
      <c r="H35" s="8">
        <f ca="1">SUM(DemandTotal:CustomerTotal!H35)</f>
        <v>2112903.6858485411</v>
      </c>
      <c r="I35" s="8">
        <f ca="1">SUM(DemandTotal:CustomerTotal!I35)</f>
        <v>737.1965682230649</v>
      </c>
      <c r="J35" s="8">
        <f ca="1">SUM(DemandTotal:CustomerTotal!J35)</f>
        <v>0</v>
      </c>
      <c r="K35" s="8">
        <f ca="1">SUM(DemandTotal:CustomerTotal!K35)</f>
        <v>110415.50166524075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>IF(ISBLANK('Input-Accounts'!D36),"",'Input-Accounts'!D36)</f>
        <v>12571611.842936261</v>
      </c>
      <c r="E36" s="8">
        <f t="shared" ca="1" si="1"/>
        <v>0</v>
      </c>
      <c r="F36" s="2"/>
      <c r="G36" s="8">
        <f ca="1">SUM(DemandTotal:CustomerTotal!G36)</f>
        <v>9183743.51867445</v>
      </c>
      <c r="H36" s="8">
        <f ca="1">SUM(DemandTotal:CustomerTotal!H36)</f>
        <v>3218551.2564947475</v>
      </c>
      <c r="I36" s="8">
        <f ca="1">SUM(DemandTotal:CustomerTotal!I36)</f>
        <v>1122.9593458658219</v>
      </c>
      <c r="J36" s="8">
        <f ca="1">SUM(DemandTotal:CustomerTotal!J36)</f>
        <v>0</v>
      </c>
      <c r="K36" s="8">
        <f ca="1">SUM(DemandTotal:CustomerTotal!K36)</f>
        <v>168194.10842119803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>IF(ISBLANK('Input-Accounts'!D37),"",'Input-Accounts'!D37)</f>
        <v>9748686.7647432275</v>
      </c>
      <c r="E37" s="8">
        <f t="shared" ca="1" si="1"/>
        <v>0</v>
      </c>
      <c r="F37" s="2"/>
      <c r="G37" s="8">
        <f ca="1">SUM(DemandTotal:CustomerTotal!G37)</f>
        <v>7121556.0908049215</v>
      </c>
      <c r="H37" s="8">
        <f ca="1">SUM(DemandTotal:CustomerTotal!H37)</f>
        <v>2495833.3448282485</v>
      </c>
      <c r="I37" s="8">
        <f ca="1">SUM(DemandTotal:CustomerTotal!I37)</f>
        <v>870.80153676061548</v>
      </c>
      <c r="J37" s="8">
        <f ca="1">SUM(DemandTotal:CustomerTotal!J37)</f>
        <v>0</v>
      </c>
      <c r="K37" s="8">
        <f ca="1">SUM(DemandTotal:CustomerTotal!K37)</f>
        <v>130426.5275732976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>IF(ISBLANK('Input-Accounts'!D38),"",'Input-Accounts'!D38)</f>
        <v>-395.57480865872753</v>
      </c>
      <c r="E38" s="8">
        <f t="shared" ca="1" si="1"/>
        <v>0</v>
      </c>
      <c r="F38" s="2"/>
      <c r="G38" s="8">
        <f ca="1">SUM(DemandTotal:CustomerTotal!G38)</f>
        <v>-288.9730951414719</v>
      </c>
      <c r="H38" s="8">
        <f ca="1">SUM(DemandTotal:CustomerTotal!H38)</f>
        <v>-101.27403020016006</v>
      </c>
      <c r="I38" s="8">
        <f ca="1">SUM(DemandTotal:CustomerTotal!I38)</f>
        <v>-3.5334723496255382E-2</v>
      </c>
      <c r="J38" s="8">
        <f ca="1">SUM(DemandTotal:CustomerTotal!J38)</f>
        <v>0</v>
      </c>
      <c r="K38" s="8">
        <f ca="1">SUM(DemandTotal:CustomerTotal!K38)</f>
        <v>-5.2923485935993533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>IF(ISBLANK('Input-Accounts'!D39),"",'Input-Accounts'!D39)</f>
        <v>6222321.7834075158</v>
      </c>
      <c r="E39" s="8">
        <f t="shared" ca="1" si="1"/>
        <v>0</v>
      </c>
      <c r="F39" s="2"/>
      <c r="G39" s="8">
        <f ca="1">SUM(DemandTotal:CustomerTotal!G39)</f>
        <v>0</v>
      </c>
      <c r="H39" s="8">
        <f ca="1">SUM(DemandTotal:CustomerTotal!H39)</f>
        <v>1874033.7952562007</v>
      </c>
      <c r="I39" s="8">
        <f ca="1">SUM(DemandTotal:CustomerTotal!I39)</f>
        <v>14071.735996011252</v>
      </c>
      <c r="J39" s="8">
        <f ca="1">SUM(DemandTotal:CustomerTotal!J39)</f>
        <v>0</v>
      </c>
      <c r="K39" s="8">
        <f ca="1">SUM(DemandTotal:CustomerTotal!K39)</f>
        <v>4334216.252155304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>IF(ISBLANK('Input-Accounts'!D40),"",'Input-Accounts'!D40)</f>
        <v>919616.58000000007</v>
      </c>
      <c r="E40" s="8">
        <f t="shared" ca="1" si="1"/>
        <v>0</v>
      </c>
      <c r="F40" s="2"/>
      <c r="G40" s="8">
        <f ca="1">SUM(DemandTotal:CustomerTotal!G40)</f>
        <v>0</v>
      </c>
      <c r="H40" s="8">
        <f ca="1">SUM(DemandTotal:CustomerTotal!H40)</f>
        <v>0</v>
      </c>
      <c r="I40" s="8">
        <f ca="1">SUM(DemandTotal:CustomerTotal!I40)</f>
        <v>0</v>
      </c>
      <c r="J40" s="8">
        <f ca="1">SUM(DemandTotal:CustomerTotal!J40)</f>
        <v>919616.58000000007</v>
      </c>
      <c r="K40" s="8">
        <f ca="1">SUM(DemandTotal:CustomerTotal!K40)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>IF(ISBLANK('Input-Accounts'!D41),"",'Input-Accounts'!D41)</f>
        <v>3482821.3739366718</v>
      </c>
      <c r="E41" s="8">
        <f t="shared" ca="1" si="1"/>
        <v>0</v>
      </c>
      <c r="F41" s="2"/>
      <c r="G41" s="8">
        <f ca="1">SUM(DemandTotal:CustomerTotal!G41)</f>
        <v>2419702.5741094714</v>
      </c>
      <c r="H41" s="8">
        <f ca="1">SUM(DemandTotal:CustomerTotal!H41)</f>
        <v>804421.16684009973</v>
      </c>
      <c r="I41" s="8">
        <f ca="1">SUM(DemandTotal:CustomerTotal!I41)</f>
        <v>845.71874827193369</v>
      </c>
      <c r="J41" s="8">
        <f ca="1">SUM(DemandTotal:CustomerTotal!J41)</f>
        <v>4666.4225085808484</v>
      </c>
      <c r="K41" s="8">
        <f ca="1">SUM(DemandTotal:CustomerTotal!K41)</f>
        <v>253185.49173024826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>IF(ISBLANK('Input-Accounts'!D42),"",'Input-Accounts'!D42)</f>
        <v>873333263.77309775</v>
      </c>
      <c r="E42" s="8">
        <f t="shared" ca="1" si="1"/>
        <v>0</v>
      </c>
      <c r="G42" s="77">
        <f ca="1">SUM(DemandTotal:CustomerTotal!G42)</f>
        <v>606751400.5229069</v>
      </c>
      <c r="H42" s="77">
        <f ca="1">SUM(DemandTotal:CustomerTotal!H42)</f>
        <v>201712257.86711907</v>
      </c>
      <c r="I42" s="77">
        <f ca="1">SUM(DemandTotal:CustomerTotal!I42)</f>
        <v>212067.8138102688</v>
      </c>
      <c r="J42" s="77">
        <f ca="1">SUM(DemandTotal:CustomerTotal!J42)</f>
        <v>1170126.6192003281</v>
      </c>
      <c r="K42" s="77">
        <f ca="1">SUM(DemandTotal:CustomerTotal!K42)</f>
        <v>63487410.950061239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>IF(ISBLANK('Input-Accounts'!D45),"",'Input-Accounts'!D45)</f>
        <v>1602374.6299999994</v>
      </c>
      <c r="E45" s="8">
        <f t="shared" ref="E45:E53" ca="1" si="3">IFERROR(IF(D45="","",IF(D45=0,0,IF(ABS(D45-SUM($G45:$M45))&lt;Check_Limit,0,1))),1)</f>
        <v>0</v>
      </c>
      <c r="F45" s="2"/>
      <c r="G45" s="8">
        <f ca="1">SUM(DemandTotal:CustomerTotal!G45)</f>
        <v>1113255.4904807503</v>
      </c>
      <c r="H45" s="8">
        <f ca="1">SUM(DemandTotal:CustomerTotal!H45)</f>
        <v>370097.66829431726</v>
      </c>
      <c r="I45" s="8">
        <f ca="1">SUM(DemandTotal:CustomerTotal!I45)</f>
        <v>389.09783788726207</v>
      </c>
      <c r="J45" s="8">
        <f ca="1">SUM(DemandTotal:CustomerTotal!J45)</f>
        <v>2146.9252188949235</v>
      </c>
      <c r="K45" s="8">
        <f ca="1">SUM(DemandTotal:CustomerTotal!K45)</f>
        <v>116485.44816814981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>IF(ISBLANK('Input-Accounts'!D46),"",'Input-Accounts'!D46)</f>
        <v>591397.48000000021</v>
      </c>
      <c r="E46" s="8">
        <f t="shared" ca="1" si="3"/>
        <v>0</v>
      </c>
      <c r="F46" s="2"/>
      <c r="G46" s="8">
        <f ca="1">SUM(DemandTotal:CustomerTotal!G46)</f>
        <v>410875.50897287996</v>
      </c>
      <c r="H46" s="8">
        <f ca="1">SUM(DemandTotal:CustomerTotal!H46)</f>
        <v>136594.04254492925</v>
      </c>
      <c r="I46" s="8">
        <f ca="1">SUM(DemandTotal:CustomerTotal!I46)</f>
        <v>143.60654274710745</v>
      </c>
      <c r="J46" s="8">
        <f ca="1">SUM(DemandTotal:CustomerTotal!J46)</f>
        <v>792.37784999311123</v>
      </c>
      <c r="K46" s="8">
        <f ca="1">SUM(DemandTotal:CustomerTotal!K46)</f>
        <v>42991.94408945083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>IF(ISBLANK('Input-Accounts'!D47),"",'Input-Accounts'!D47)</f>
        <v>48924.400000000016</v>
      </c>
      <c r="E47" s="8">
        <f t="shared" ca="1" si="3"/>
        <v>0</v>
      </c>
      <c r="F47" s="2"/>
      <c r="G47" s="8">
        <f ca="1">SUM(DemandTotal:CustomerTotal!G47)</f>
        <v>33990.401432202198</v>
      </c>
      <c r="H47" s="8">
        <f ca="1">SUM(DemandTotal:CustomerTotal!H47)</f>
        <v>11299.983177278904</v>
      </c>
      <c r="I47" s="8">
        <f ca="1">SUM(DemandTotal:CustomerTotal!I47)</f>
        <v>11.880104629422132</v>
      </c>
      <c r="J47" s="8">
        <f ca="1">SUM(DemandTotal:CustomerTotal!J47)</f>
        <v>65.550855719241426</v>
      </c>
      <c r="K47" s="8">
        <f ca="1">SUM(DemandTotal:CustomerTotal!K47)</f>
        <v>3556.5844301702609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>IF(ISBLANK('Input-Accounts'!D48),"",'Input-Accounts'!D48)</f>
        <v>24462.200000000008</v>
      </c>
      <c r="E48" s="8">
        <f t="shared" ca="1" si="3"/>
        <v>0</v>
      </c>
      <c r="F48" s="2"/>
      <c r="G48" s="8">
        <f ca="1">SUM(DemandTotal:CustomerTotal!G48)</f>
        <v>16995.200716101099</v>
      </c>
      <c r="H48" s="8">
        <f ca="1">SUM(DemandTotal:CustomerTotal!H48)</f>
        <v>5649.9915886394519</v>
      </c>
      <c r="I48" s="8">
        <f ca="1">SUM(DemandTotal:CustomerTotal!I48)</f>
        <v>5.9400523147110658</v>
      </c>
      <c r="J48" s="8">
        <f ca="1">SUM(DemandTotal:CustomerTotal!J48)</f>
        <v>32.775427859620713</v>
      </c>
      <c r="K48" s="8">
        <f ca="1">SUM(DemandTotal:CustomerTotal!K48)</f>
        <v>1778.2922150851305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>IF(ISBLANK('Input-Accounts'!D49),"",'Input-Accounts'!D49)</f>
        <v>7270102.8750046641</v>
      </c>
      <c r="E49" s="8">
        <f t="shared" ca="1" si="3"/>
        <v>0</v>
      </c>
      <c r="F49" s="2"/>
      <c r="G49" s="8">
        <f ca="1">SUM(DemandTotal:CustomerTotal!G49)</f>
        <v>5050929.9076701133</v>
      </c>
      <c r="H49" s="8">
        <f ca="1">SUM(DemandTotal:CustomerTotal!H49)</f>
        <v>1679162.9572286969</v>
      </c>
      <c r="I49" s="8">
        <f ca="1">SUM(DemandTotal:CustomerTotal!I49)</f>
        <v>1765.3682584092605</v>
      </c>
      <c r="J49" s="8">
        <f ca="1">SUM(DemandTotal:CustomerTotal!J49)</f>
        <v>9740.77279687585</v>
      </c>
      <c r="K49" s="8">
        <f ca="1">SUM(DemandTotal:CustomerTotal!K49)</f>
        <v>528503.86905056844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>IF(ISBLANK('Input-Accounts'!D50),"",'Input-Accounts'!D50)</f>
        <v>59420.069780050857</v>
      </c>
      <c r="E50" s="8">
        <f t="shared" ca="1" si="3"/>
        <v>0</v>
      </c>
      <c r="F50" s="2"/>
      <c r="G50" s="8">
        <f ca="1">SUM(DemandTotal:CustomerTotal!G50)</f>
        <v>41282.30545399421</v>
      </c>
      <c r="H50" s="8">
        <f ca="1">SUM(DemandTotal:CustomerTotal!H50)</f>
        <v>13724.149686195702</v>
      </c>
      <c r="I50" s="8">
        <f ca="1">SUM(DemandTotal:CustomerTotal!I50)</f>
        <v>14.428723624092848</v>
      </c>
      <c r="J50" s="8">
        <f ca="1">SUM(DemandTotal:CustomerTotal!J50)</f>
        <v>79.613371262179413</v>
      </c>
      <c r="K50" s="8">
        <f ca="1">SUM(DemandTotal:CustomerTotal!K50)</f>
        <v>4319.5725449746797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>IF(ISBLANK('Input-Accounts'!D51),"",'Input-Accounts'!D51)</f>
        <v>185547</v>
      </c>
      <c r="E51" s="8">
        <f t="shared" ca="1" si="3"/>
        <v>0</v>
      </c>
      <c r="F51" s="2"/>
      <c r="G51" s="8">
        <f ca="1">SUM(DemandTotal:CustomerTotal!G51)</f>
        <v>128909.44016770402</v>
      </c>
      <c r="H51" s="8">
        <f ca="1">SUM(DemandTotal:CustomerTotal!H51)</f>
        <v>42855.466364320622</v>
      </c>
      <c r="I51" s="8">
        <f ca="1">SUM(DemandTotal:CustomerTotal!I51)</f>
        <v>45.055591354730723</v>
      </c>
      <c r="J51" s="8">
        <f ca="1">SUM(DemandTotal:CustomerTotal!J51)</f>
        <v>248.60324554083616</v>
      </c>
      <c r="K51" s="8">
        <f ca="1">SUM(DemandTotal:CustomerTotal!K51)</f>
        <v>13488.43463107981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>IF(ISBLANK('Input-Accounts'!D52),"",'Input-Accounts'!D52)</f>
        <v>127397.97999999998</v>
      </c>
      <c r="E52" s="8">
        <f t="shared" ca="1" si="3"/>
        <v>0</v>
      </c>
      <c r="F52" s="2"/>
      <c r="G52" s="8">
        <f ca="1">SUM(DemandTotal:CustomerTotal!G52)</f>
        <v>88510.20108272486</v>
      </c>
      <c r="H52" s="8">
        <f ca="1">SUM(DemandTotal:CustomerTotal!H52)</f>
        <v>29424.888824785048</v>
      </c>
      <c r="I52" s="8">
        <f ca="1">SUM(DemandTotal:CustomerTotal!I52)</f>
        <v>30.935511359915047</v>
      </c>
      <c r="J52" s="8">
        <f ca="1">SUM(DemandTotal:CustomerTotal!J52)</f>
        <v>170.69287729441342</v>
      </c>
      <c r="K52" s="8">
        <f ca="1">SUM(DemandTotal:CustomerTotal!K52)</f>
        <v>9261.2617038357566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>IF(ISBLANK('Input-Accounts'!D53),"",'Input-Accounts'!D53)</f>
        <v>9909626.6347847153</v>
      </c>
      <c r="E53" s="8">
        <f t="shared" ca="1" si="3"/>
        <v>0</v>
      </c>
      <c r="G53" s="77">
        <f ca="1">SUM(DemandTotal:CustomerTotal!G53)</f>
        <v>6884748.4559764694</v>
      </c>
      <c r="H53" s="77">
        <f ca="1">SUM(DemandTotal:CustomerTotal!H53)</f>
        <v>2288809.1477091634</v>
      </c>
      <c r="I53" s="77">
        <f ca="1">SUM(DemandTotal:CustomerTotal!I53)</f>
        <v>2406.3126223265022</v>
      </c>
      <c r="J53" s="77">
        <f ca="1">SUM(DemandTotal:CustomerTotal!J53)</f>
        <v>13277.311643440178</v>
      </c>
      <c r="K53" s="77">
        <f ca="1">SUM(DemandTotal:CustomerTotal!K53)</f>
        <v>720385.40683331469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>IF(ISBLANK('Input-Accounts'!D55),"",'Input-Accounts'!D55)</f>
        <v>911487309.26780391</v>
      </c>
      <c r="E55" s="8">
        <f ca="1">IFERROR(IF(D55="","",IF(D55=0,0,IF(ABS(D55-SUM($G55:$M55))&lt;Check_Limit,0,1))),1)</f>
        <v>0</v>
      </c>
      <c r="F55" s="2"/>
      <c r="G55" s="8">
        <f ca="1">SUM(DemandTotal:CustomerTotal!G55)</f>
        <v>633259059.74054801</v>
      </c>
      <c r="H55" s="8">
        <f ca="1">SUM(DemandTotal:CustomerTotal!H55)</f>
        <v>210524631.08447707</v>
      </c>
      <c r="I55" s="8">
        <f ca="1">SUM(DemandTotal:CustomerTotal!I55)</f>
        <v>221332.59891775789</v>
      </c>
      <c r="J55" s="8">
        <f ca="1">SUM(DemandTotal:CustomerTotal!J55)</f>
        <v>1221246.9258638506</v>
      </c>
      <c r="K55" s="8">
        <f ca="1">SUM(DemandTotal:CustomerTotal!K55)</f>
        <v>66261038.917997062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D57" s="8"/>
      <c r="E57" s="8"/>
      <c r="G57" s="8"/>
      <c r="H57" s="8"/>
      <c r="I57" s="8"/>
      <c r="J57" s="8"/>
      <c r="K57" s="8"/>
    </row>
    <row r="58" spans="1:1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D58" s="8"/>
      <c r="E58" s="8"/>
      <c r="G58" s="8"/>
      <c r="H58" s="8"/>
      <c r="I58" s="8"/>
      <c r="J58" s="8"/>
      <c r="K58" s="8"/>
    </row>
    <row r="59" spans="1:1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>IF(ISBLANK('Input-Accounts'!D59),"",'Input-Accounts'!D59)</f>
        <v>0</v>
      </c>
      <c r="E59" s="8">
        <f t="shared" ref="E59:E63" si="4">IFERROR(IF(D59="","",IF(D59=0,0,IF(ABS(D59-SUM($G59:$M59))&lt;Check_Limit,0,1))),1)</f>
        <v>0</v>
      </c>
      <c r="F59" s="2"/>
      <c r="G59" s="8">
        <f ca="1">SUM(DemandTotal:CustomerTotal!G59)</f>
        <v>0</v>
      </c>
      <c r="H59" s="8">
        <f ca="1">SUM(DemandTotal:CustomerTotal!H59)</f>
        <v>0</v>
      </c>
      <c r="I59" s="8">
        <f ca="1">SUM(DemandTotal:CustomerTotal!I59)</f>
        <v>0</v>
      </c>
      <c r="J59" s="8">
        <f ca="1">SUM(DemandTotal:CustomerTotal!J59)</f>
        <v>0</v>
      </c>
      <c r="K59" s="8">
        <f ca="1">SUM(DemandTotal:CustomerTotal!K59)</f>
        <v>0</v>
      </c>
    </row>
    <row r="60" spans="1:1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>IF(ISBLANK('Input-Accounts'!D60),"",'Input-Accounts'!D60)</f>
        <v>-59765.830000000067</v>
      </c>
      <c r="E60" s="8">
        <f t="shared" ca="1" si="4"/>
        <v>0</v>
      </c>
      <c r="F60" s="2"/>
      <c r="G60" s="8">
        <f ca="1">SUM(DemandTotal:CustomerTotal!G60)</f>
        <v>-41522.523600263965</v>
      </c>
      <c r="H60" s="8">
        <f ca="1">SUM(DemandTotal:CustomerTotal!H60)</f>
        <v>-13804.009320014376</v>
      </c>
      <c r="I60" s="8">
        <f ca="1">SUM(DemandTotal:CustomerTotal!I60)</f>
        <v>-14.512683112399063</v>
      </c>
      <c r="J60" s="8">
        <f ca="1">SUM(DemandTotal:CustomerTotal!J60)</f>
        <v>-80.076634547806691</v>
      </c>
      <c r="K60" s="8">
        <f ca="1">SUM(DemandTotal:CustomerTotal!K60)</f>
        <v>-4344.7077620615246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>IF(ISBLANK('Input-Accounts'!D61),"",'Input-Accounts'!D61)</f>
        <v>-7366976.7466217317</v>
      </c>
      <c r="E61" s="8">
        <f t="shared" ca="1" si="4"/>
        <v>0</v>
      </c>
      <c r="F61" s="2"/>
      <c r="G61" s="8">
        <f ca="1">SUM(DemandTotal:CustomerTotal!G61)</f>
        <v>-5118233.37556253</v>
      </c>
      <c r="H61" s="8">
        <f ca="1">SUM(DemandTotal:CustomerTotal!H61)</f>
        <v>-1701537.746078243</v>
      </c>
      <c r="I61" s="8">
        <f ca="1">SUM(DemandTotal:CustomerTotal!I61)</f>
        <v>-1788.8917299422376</v>
      </c>
      <c r="J61" s="8">
        <f ca="1">SUM(DemandTotal:CustomerTotal!J61)</f>
        <v>-9870.5682605163802</v>
      </c>
      <c r="K61" s="8">
        <f ca="1">SUM(DemandTotal:CustomerTotal!K61)</f>
        <v>-535546.16499049973</v>
      </c>
    </row>
    <row r="62" spans="1:1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>IF(ISBLANK('Input-Accounts'!D62),"",'Input-Accounts'!D62)</f>
        <v>-3085072.1438461533</v>
      </c>
      <c r="E62" s="8">
        <f t="shared" ca="1" si="4"/>
        <v>0</v>
      </c>
      <c r="F62" s="2"/>
      <c r="G62" s="8">
        <f ca="1">SUM(DemandTotal:CustomerTotal!G62)</f>
        <v>-2143364.8775791903</v>
      </c>
      <c r="H62" s="8">
        <f ca="1">SUM(DemandTotal:CustomerTotal!H62)</f>
        <v>-712553.72219492274</v>
      </c>
      <c r="I62" s="8">
        <f ca="1">SUM(DemandTotal:CustomerTotal!I62)</f>
        <v>-749.13498904857158</v>
      </c>
      <c r="J62" s="8">
        <f ca="1">SUM(DemandTotal:CustomerTotal!J62)</f>
        <v>-4133.5022807578625</v>
      </c>
      <c r="K62" s="8">
        <f ca="1">SUM(DemandTotal:CustomerTotal!K62)</f>
        <v>-224270.90680223389</v>
      </c>
    </row>
    <row r="63" spans="1:1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>IF(ISBLANK('Input-Accounts'!D63),"",'Input-Accounts'!D63)</f>
        <v>-10511814.720467884</v>
      </c>
      <c r="E63" s="8">
        <f t="shared" ca="1" si="4"/>
        <v>0</v>
      </c>
      <c r="G63" s="77">
        <f ca="1">SUM(DemandTotal:CustomerTotal!G63)</f>
        <v>-7303120.7767419852</v>
      </c>
      <c r="H63" s="77">
        <f ca="1">SUM(DemandTotal:CustomerTotal!H63)</f>
        <v>-2427895.4775931803</v>
      </c>
      <c r="I63" s="77">
        <f ca="1">SUM(DemandTotal:CustomerTotal!I63)</f>
        <v>-2552.539402103208</v>
      </c>
      <c r="J63" s="77">
        <f ca="1">SUM(DemandTotal:CustomerTotal!J63)</f>
        <v>-14084.147175822049</v>
      </c>
      <c r="K63" s="77">
        <f ca="1">SUM(DemandTotal:CustomerTotal!K63)</f>
        <v>-764161.77955479512</v>
      </c>
    </row>
    <row r="64" spans="1:1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D64" s="8"/>
      <c r="E64" s="8"/>
      <c r="G64" s="8"/>
      <c r="H64" s="8"/>
      <c r="I64" s="8"/>
      <c r="J64" s="8"/>
      <c r="K64" s="8"/>
    </row>
    <row r="65" spans="1:1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 t="str">
        <f>IF(ISBLANK('Input-Accounts'!D65),"",'Input-Accounts'!D65)</f>
        <v/>
      </c>
      <c r="E65" s="8" t="str">
        <f t="shared" ref="E65:E90" si="5">IFERROR(IF(D65="","",IF(D65=0,0,IF(ABS(D65-SUM($G65:$M65))&lt;Check_Limit,0,1))),1)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>IF(ISBLANK('Input-Accounts'!D66),"",'Input-Accounts'!D66)</f>
        <v>0</v>
      </c>
      <c r="E66" s="8">
        <f t="shared" si="5"/>
        <v>0</v>
      </c>
      <c r="F66" s="2"/>
      <c r="G66" s="8">
        <f ca="1">SUM(DemandTotal:CustomerTotal!G66)</f>
        <v>0</v>
      </c>
      <c r="H66" s="8">
        <f ca="1">SUM(DemandTotal:CustomerTotal!H66)</f>
        <v>0</v>
      </c>
      <c r="I66" s="8">
        <f ca="1">SUM(DemandTotal:CustomerTotal!I66)</f>
        <v>0</v>
      </c>
      <c r="J66" s="8">
        <f ca="1">SUM(DemandTotal:CustomerTotal!J66)</f>
        <v>0</v>
      </c>
      <c r="K66" s="8">
        <f ca="1">SUM(DemandTotal:CustomerTotal!K66)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>IF(ISBLANK('Input-Accounts'!D67),"",'Input-Accounts'!D67)</f>
        <v>-438836.46636920492</v>
      </c>
      <c r="E67" s="8">
        <f t="shared" ca="1" si="5"/>
        <v>0</v>
      </c>
      <c r="F67" s="2"/>
      <c r="G67" s="8">
        <f ca="1">SUM(DemandTotal:CustomerTotal!G67)</f>
        <v>-267165.6598762669</v>
      </c>
      <c r="H67" s="8">
        <f ca="1">SUM(DemandTotal:CustomerTotal!H67)</f>
        <v>-125857.45973100916</v>
      </c>
      <c r="I67" s="8">
        <f ca="1">SUM(DemandTotal:CustomerTotal!I67)</f>
        <v>-149.05748026675812</v>
      </c>
      <c r="J67" s="8">
        <f ca="1">SUM(DemandTotal:CustomerTotal!J67)</f>
        <v>0</v>
      </c>
      <c r="K67" s="8">
        <f ca="1">SUM(DemandTotal:CustomerTotal!K67)</f>
        <v>-45664.28928166211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>IF(ISBLANK('Input-Accounts'!D68),"",'Input-Accounts'!D68)</f>
        <v>-1260932.28</v>
      </c>
      <c r="E68" s="8">
        <f t="shared" ca="1" si="5"/>
        <v>0</v>
      </c>
      <c r="F68" s="2"/>
      <c r="G68" s="8">
        <f ca="1">SUM(DemandTotal:CustomerTotal!G68)</f>
        <v>-767661.37379764009</v>
      </c>
      <c r="H68" s="8">
        <f ca="1">SUM(DemandTotal:CustomerTotal!H68)</f>
        <v>-361632.96766707831</v>
      </c>
      <c r="I68" s="8">
        <f ca="1">SUM(DemandTotal:CustomerTotal!I68)</f>
        <v>-428.29482699755795</v>
      </c>
      <c r="J68" s="8">
        <f ca="1">SUM(DemandTotal:CustomerTotal!J68)</f>
        <v>0</v>
      </c>
      <c r="K68" s="8">
        <f ca="1">SUM(DemandTotal:CustomerTotal!K68)</f>
        <v>-131209.64370828407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>IF(ISBLANK('Input-Accounts'!D69),"",'Input-Accounts'!D69)</f>
        <v>-715365.07318648463</v>
      </c>
      <c r="E69" s="8">
        <f t="shared" ca="1" si="5"/>
        <v>0</v>
      </c>
      <c r="F69" s="2"/>
      <c r="G69" s="8">
        <f ca="1">SUM(DemandTotal:CustomerTotal!G69)</f>
        <v>-435517.54805514705</v>
      </c>
      <c r="H69" s="8">
        <f ca="1">SUM(DemandTotal:CustomerTotal!H69)</f>
        <v>-205165.33558947759</v>
      </c>
      <c r="I69" s="8">
        <f ca="1">SUM(DemandTotal:CustomerTotal!I69)</f>
        <v>-242.98462742226005</v>
      </c>
      <c r="J69" s="8">
        <f ca="1">SUM(DemandTotal:CustomerTotal!J69)</f>
        <v>0</v>
      </c>
      <c r="K69" s="8">
        <f ca="1">SUM(DemandTotal:CustomerTotal!K69)</f>
        <v>-74439.204914437767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>IF(ISBLANK('Input-Accounts'!D70),"",'Input-Accounts'!D70)</f>
        <v>-8011.56</v>
      </c>
      <c r="E70" s="8">
        <f t="shared" ca="1" si="5"/>
        <v>0</v>
      </c>
      <c r="F70" s="2"/>
      <c r="G70" s="8">
        <f ca="1">SUM(DemandTotal:CustomerTotal!G70)</f>
        <v>0</v>
      </c>
      <c r="H70" s="8">
        <f ca="1">SUM(DemandTotal:CustomerTotal!H70)</f>
        <v>0</v>
      </c>
      <c r="I70" s="8">
        <f ca="1">SUM(DemandTotal:CustomerTotal!I70)</f>
        <v>0</v>
      </c>
      <c r="J70" s="8">
        <f ca="1">SUM(DemandTotal:CustomerTotal!J70)</f>
        <v>-8011.5599999999995</v>
      </c>
      <c r="K70" s="8">
        <f ca="1">SUM(DemandTotal:CustomerTotal!K70)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>IF(ISBLANK('Input-Accounts'!D71),"",'Input-Accounts'!D71)</f>
        <v>0</v>
      </c>
      <c r="E71" s="8">
        <f t="shared" si="5"/>
        <v>0</v>
      </c>
      <c r="F71" s="2"/>
      <c r="G71" s="8">
        <f ca="1">SUM(DemandTotal:CustomerTotal!G71)</f>
        <v>0</v>
      </c>
      <c r="H71" s="8">
        <f ca="1">SUM(DemandTotal:CustomerTotal!H71)</f>
        <v>0</v>
      </c>
      <c r="I71" s="8">
        <f ca="1">SUM(DemandTotal:CustomerTotal!I71)</f>
        <v>0</v>
      </c>
      <c r="J71" s="8">
        <f ca="1">SUM(DemandTotal:CustomerTotal!J71)</f>
        <v>0</v>
      </c>
      <c r="K71" s="8">
        <f ca="1">SUM(DemandTotal:CustomerTotal!K71)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>IF(ISBLANK('Input-Accounts'!D72),"",'Input-Accounts'!D72)</f>
        <v>-5394575.5700000012</v>
      </c>
      <c r="E72" s="8">
        <f t="shared" ca="1" si="5"/>
        <v>0</v>
      </c>
      <c r="F72" s="2"/>
      <c r="G72" s="8">
        <f ca="1">SUM(DemandTotal:CustomerTotal!G72)</f>
        <v>-3747900.6217889423</v>
      </c>
      <c r="H72" s="8">
        <f ca="1">SUM(DemandTotal:CustomerTotal!H72)</f>
        <v>-1245975.6928967903</v>
      </c>
      <c r="I72" s="8">
        <f ca="1">SUM(DemandTotal:CustomerTotal!I72)</f>
        <v>-1309.9419145237248</v>
      </c>
      <c r="J72" s="8">
        <f ca="1">SUM(DemandTotal:CustomerTotal!J72)</f>
        <v>-7227.8667670040822</v>
      </c>
      <c r="K72" s="8">
        <f ca="1">SUM(DemandTotal:CustomerTotal!K72)</f>
        <v>-392161.44663274061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>IF(ISBLANK('Input-Accounts'!D73),"",'Input-Accounts'!D73)</f>
        <v>-705436.81999999972</v>
      </c>
      <c r="E73" s="8">
        <f t="shared" ca="1" si="5"/>
        <v>0</v>
      </c>
      <c r="F73" s="2"/>
      <c r="G73" s="8">
        <f ca="1">SUM(DemandTotal:CustomerTotal!G73)</f>
        <v>-490104.74726018391</v>
      </c>
      <c r="H73" s="8">
        <f ca="1">SUM(DemandTotal:CustomerTotal!H73)</f>
        <v>-162933.50963186304</v>
      </c>
      <c r="I73" s="8">
        <f ca="1">SUM(DemandTotal:CustomerTotal!I73)</f>
        <v>-171.29823219184746</v>
      </c>
      <c r="J73" s="8">
        <f ca="1">SUM(DemandTotal:CustomerTotal!J73)</f>
        <v>-945.17229044935539</v>
      </c>
      <c r="K73" s="8">
        <f ca="1">SUM(DemandTotal:CustomerTotal!K73)</f>
        <v>-51282.092585311606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>IF(ISBLANK('Input-Accounts'!D74),"",'Input-Accounts'!D74)</f>
        <v>-25155.829999999984</v>
      </c>
      <c r="E74" s="8">
        <f t="shared" ca="1" si="5"/>
        <v>0</v>
      </c>
      <c r="F74" s="2"/>
      <c r="G74" s="8">
        <f ca="1">SUM(DemandTotal:CustomerTotal!G74)</f>
        <v>-15314.98504964904</v>
      </c>
      <c r="H74" s="8">
        <f ca="1">SUM(DemandTotal:CustomerTotal!H74)</f>
        <v>-7214.64395933183</v>
      </c>
      <c r="I74" s="8">
        <f ca="1">SUM(DemandTotal:CustomerTotal!I74)</f>
        <v>-8.5445602660199729</v>
      </c>
      <c r="J74" s="8">
        <f ca="1">SUM(DemandTotal:CustomerTotal!J74)</f>
        <v>0</v>
      </c>
      <c r="K74" s="8">
        <f ca="1">SUM(DemandTotal:CustomerTotal!K74)</f>
        <v>-2617.6564307530944</v>
      </c>
    </row>
    <row r="75" spans="1:1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>IF(ISBLANK('Input-Accounts'!D75),"",'Input-Accounts'!D75)</f>
        <v>-97006543.285036191</v>
      </c>
      <c r="E75" s="8">
        <f t="shared" ca="1" si="5"/>
        <v>0</v>
      </c>
      <c r="F75" s="2"/>
      <c r="G75" s="8">
        <f ca="1">SUM(DemandTotal:CustomerTotal!G75)</f>
        <v>-59058029.893208161</v>
      </c>
      <c r="H75" s="8">
        <f ca="1">SUM(DemandTotal:CustomerTotal!H75)</f>
        <v>-27821291.188843641</v>
      </c>
      <c r="I75" s="8">
        <f ca="1">SUM(DemandTotal:CustomerTotal!I75)</f>
        <v>-32949.747843631776</v>
      </c>
      <c r="J75" s="8">
        <f ca="1">SUM(DemandTotal:CustomerTotal!J75)</f>
        <v>0</v>
      </c>
      <c r="K75" s="8">
        <f ca="1">SUM(DemandTotal:CustomerTotal!K75)</f>
        <v>-10094272.45514076</v>
      </c>
    </row>
    <row r="76" spans="1:1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>IF(ISBLANK('Input-Accounts'!D76),"",'Input-Accounts'!D76)</f>
        <v>0</v>
      </c>
      <c r="E76" s="8">
        <f t="shared" si="5"/>
        <v>0</v>
      </c>
      <c r="F76" s="2"/>
      <c r="G76" s="8">
        <f ca="1">SUM(DemandTotal:CustomerTotal!G76)</f>
        <v>0</v>
      </c>
      <c r="H76" s="8">
        <f ca="1">SUM(DemandTotal:CustomerTotal!H76)</f>
        <v>0</v>
      </c>
      <c r="I76" s="8">
        <f ca="1">SUM(DemandTotal:CustomerTotal!I76)</f>
        <v>0</v>
      </c>
      <c r="J76" s="8">
        <f ca="1">SUM(DemandTotal:CustomerTotal!J76)</f>
        <v>0</v>
      </c>
      <c r="K76" s="8">
        <f ca="1">SUM(DemandTotal:CustomerTotal!K76)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>IF(ISBLANK('Input-Accounts'!D77),"",'Input-Accounts'!D77)</f>
        <v>-1067686.2555645581</v>
      </c>
      <c r="E77" s="8">
        <f t="shared" ca="1" si="5"/>
        <v>0</v>
      </c>
      <c r="F77" s="2"/>
      <c r="G77" s="8">
        <f ca="1">SUM(DemandTotal:CustomerTotal!G77)</f>
        <v>-650012.30496815173</v>
      </c>
      <c r="H77" s="8">
        <f ca="1">SUM(DemandTotal:CustomerTotal!H77)</f>
        <v>-306210.37724338518</v>
      </c>
      <c r="I77" s="8">
        <f ca="1">SUM(DemandTotal:CustomerTotal!I77)</f>
        <v>-362.65587563092043</v>
      </c>
      <c r="J77" s="8">
        <f ca="1">SUM(DemandTotal:CustomerTotal!J77)</f>
        <v>0</v>
      </c>
      <c r="K77" s="8">
        <f ca="1">SUM(DemandTotal:CustomerTotal!K77)</f>
        <v>-111100.91747739029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>IF(ISBLANK('Input-Accounts'!D78),"",'Input-Accounts'!D78)</f>
        <v>-11115.47</v>
      </c>
      <c r="E78" s="8">
        <f t="shared" ref="E78" ca="1" si="6">IFERROR(IF(D78="","",IF(D78=0,0,IF(ABS(D78-SUM($G78:$M78))&lt;Check_Limit,0,1))),1)</f>
        <v>0</v>
      </c>
      <c r="F78" s="2"/>
      <c r="G78" s="8">
        <f ca="1">SUM(DemandTotal:CustomerTotal!G78)</f>
        <v>0</v>
      </c>
      <c r="H78" s="8">
        <f ca="1">SUM(DemandTotal:CustomerTotal!H78)</f>
        <v>0</v>
      </c>
      <c r="I78" s="8">
        <f ca="1">SUM(DemandTotal:CustomerTotal!I78)</f>
        <v>0</v>
      </c>
      <c r="J78" s="8">
        <f ca="1">SUM(DemandTotal:CustomerTotal!J78)</f>
        <v>-11115.47</v>
      </c>
      <c r="K78" s="8">
        <f ca="1">SUM(DemandTotal:CustomerTotal!K78)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>IF(ISBLANK('Input-Accounts'!D79),"",'Input-Accounts'!D79)</f>
        <v>289236.30000000005</v>
      </c>
      <c r="E79" s="8">
        <f t="shared" ca="1" si="5"/>
        <v>0</v>
      </c>
      <c r="F79" s="2"/>
      <c r="G79" s="8">
        <f ca="1">SUM(DemandTotal:CustomerTotal!G79)</f>
        <v>176088.3902584732</v>
      </c>
      <c r="H79" s="8">
        <f ca="1">SUM(DemandTotal:CustomerTotal!H79)</f>
        <v>82952.417972871117</v>
      </c>
      <c r="I79" s="8">
        <f ca="1">SUM(DemandTotal:CustomerTotal!I79)</f>
        <v>98.243508422128585</v>
      </c>
      <c r="J79" s="8">
        <f ca="1">SUM(DemandTotal:CustomerTotal!J79)</f>
        <v>0</v>
      </c>
      <c r="K79" s="8">
        <f ca="1">SUM(DemandTotal:CustomerTotal!K79)</f>
        <v>30097.248260233588</v>
      </c>
    </row>
    <row r="80" spans="1:1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>IF(ISBLANK('Input-Accounts'!D80),"",'Input-Accounts'!D80)</f>
        <v>-491176.01000000013</v>
      </c>
      <c r="E80" s="8">
        <f t="shared" ca="1" si="5"/>
        <v>0</v>
      </c>
      <c r="F80" s="2"/>
      <c r="G80" s="8">
        <f ca="1">SUM(DemandTotal:CustomerTotal!G80)</f>
        <v>-299030.21486058197</v>
      </c>
      <c r="H80" s="8">
        <f ca="1">SUM(DemandTotal:CustomerTotal!H80)</f>
        <v>-140868.34079874185</v>
      </c>
      <c r="I80" s="8">
        <f ca="1">SUM(DemandTotal:CustomerTotal!I80)</f>
        <v>-166.83540231700698</v>
      </c>
      <c r="J80" s="8">
        <f ca="1">SUM(DemandTotal:CustomerTotal!J80)</f>
        <v>0</v>
      </c>
      <c r="K80" s="8">
        <f ca="1">SUM(DemandTotal:CustomerTotal!K80)</f>
        <v>-51110.618938359316</v>
      </c>
    </row>
    <row r="81" spans="1:1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>IF(ISBLANK('Input-Accounts'!D81),"",'Input-Accounts'!D81)</f>
        <v>-87745649.885046095</v>
      </c>
      <c r="E81" s="8">
        <f t="shared" ca="1" si="5"/>
        <v>0</v>
      </c>
      <c r="F81" s="2"/>
      <c r="G81" s="8">
        <f ca="1">SUM(DemandTotal:CustomerTotal!G81)</f>
        <v>-78576395.46784842</v>
      </c>
      <c r="H81" s="8">
        <f ca="1">SUM(DemandTotal:CustomerTotal!H81)</f>
        <v>-9042387.9647166692</v>
      </c>
      <c r="I81" s="8">
        <f ca="1">SUM(DemandTotal:CustomerTotal!I81)</f>
        <v>-1261.5603720088423</v>
      </c>
      <c r="J81" s="8">
        <f ca="1">SUM(DemandTotal:CustomerTotal!J81)</f>
        <v>0</v>
      </c>
      <c r="K81" s="8">
        <f ca="1">SUM(DemandTotal:CustomerTotal!K81)</f>
        <v>-125604.89210899397</v>
      </c>
    </row>
    <row r="82" spans="1:1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>IF(ISBLANK('Input-Accounts'!D82),"",'Input-Accounts'!D82)</f>
        <v>-2614471.5024805884</v>
      </c>
      <c r="E82" s="8">
        <f t="shared" ca="1" si="5"/>
        <v>0</v>
      </c>
      <c r="F82" s="2"/>
      <c r="G82" s="8">
        <f ca="1">SUM(DemandTotal:CustomerTotal!G82)</f>
        <v>-1909909.0884798719</v>
      </c>
      <c r="H82" s="8">
        <f ca="1">SUM(DemandTotal:CustomerTotal!H82)</f>
        <v>-669350.17120391945</v>
      </c>
      <c r="I82" s="8">
        <f ca="1">SUM(DemandTotal:CustomerTotal!I82)</f>
        <v>-233.53769149817359</v>
      </c>
      <c r="J82" s="8">
        <f ca="1">SUM(DemandTotal:CustomerTotal!J82)</f>
        <v>0</v>
      </c>
      <c r="K82" s="8">
        <f ca="1">SUM(DemandTotal:CustomerTotal!K82)</f>
        <v>-34978.705105299057</v>
      </c>
    </row>
    <row r="83" spans="1:1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>IF(ISBLANK('Input-Accounts'!D83),"",'Input-Accounts'!D83)</f>
        <v>-3974893.779999997</v>
      </c>
      <c r="E83" s="8">
        <f t="shared" ca="1" si="5"/>
        <v>0</v>
      </c>
      <c r="F83" s="2"/>
      <c r="G83" s="8">
        <f ca="1">SUM(DemandTotal:CustomerTotal!G83)</f>
        <v>-2903717.1562058255</v>
      </c>
      <c r="H83" s="8">
        <f ca="1">SUM(DemandTotal:CustomerTotal!H83)</f>
        <v>-1017641.9324655258</v>
      </c>
      <c r="I83" s="8">
        <f ca="1">SUM(DemandTotal:CustomerTotal!I83)</f>
        <v>-355.05742420634419</v>
      </c>
      <c r="J83" s="8">
        <f ca="1">SUM(DemandTotal:CustomerTotal!J83)</f>
        <v>0</v>
      </c>
      <c r="K83" s="8">
        <f ca="1">SUM(DemandTotal:CustomerTotal!K83)</f>
        <v>-53179.633904439412</v>
      </c>
    </row>
    <row r="84" spans="1:1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>IF(ISBLANK('Input-Accounts'!D84),"",'Input-Accounts'!D84)</f>
        <v>-5710479.5624717856</v>
      </c>
      <c r="E84" s="8">
        <f t="shared" ca="1" si="5"/>
        <v>0</v>
      </c>
      <c r="F84" s="2"/>
      <c r="G84" s="8">
        <f ca="1">SUM(DemandTotal:CustomerTotal!G84)</f>
        <v>-4171587.5677342182</v>
      </c>
      <c r="H84" s="8">
        <f ca="1">SUM(DemandTotal:CustomerTotal!H84)</f>
        <v>-1461982.0752187956</v>
      </c>
      <c r="I84" s="8">
        <f ca="1">SUM(DemandTotal:CustomerTotal!I84)</f>
        <v>-510.08864051562284</v>
      </c>
      <c r="J84" s="8">
        <f ca="1">SUM(DemandTotal:CustomerTotal!J84)</f>
        <v>0</v>
      </c>
      <c r="K84" s="8">
        <f ca="1">SUM(DemandTotal:CustomerTotal!K84)</f>
        <v>-76399.830878256354</v>
      </c>
    </row>
    <row r="85" spans="1:1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>IF(ISBLANK('Input-Accounts'!D85),"",'Input-Accounts'!D85)</f>
        <v>-4232935.5262183705</v>
      </c>
      <c r="E85" s="8">
        <f t="shared" ca="1" si="5"/>
        <v>0</v>
      </c>
      <c r="F85" s="2"/>
      <c r="G85" s="8">
        <f ca="1">SUM(DemandTotal:CustomerTotal!G85)</f>
        <v>-3092220.3683625041</v>
      </c>
      <c r="H85" s="8">
        <f ca="1">SUM(DemandTotal:CustomerTotal!H85)</f>
        <v>-1083705.1069331577</v>
      </c>
      <c r="I85" s="8">
        <f ca="1">SUM(DemandTotal:CustomerTotal!I85)</f>
        <v>-378.10700560924721</v>
      </c>
      <c r="J85" s="8">
        <f ca="1">SUM(DemandTotal:CustomerTotal!J85)</f>
        <v>0</v>
      </c>
      <c r="K85" s="8">
        <f ca="1">SUM(DemandTotal:CustomerTotal!K85)</f>
        <v>-56631.943917099772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>IF(ISBLANK('Input-Accounts'!D86),"",'Input-Accounts'!D86)</f>
        <v>799.34877248345867</v>
      </c>
      <c r="E86" s="8">
        <f t="shared" ca="1" si="5"/>
        <v>0</v>
      </c>
      <c r="F86" s="2"/>
      <c r="G86" s="8">
        <f ca="1">SUM(DemandTotal:CustomerTotal!G86)</f>
        <v>583.93579122315259</v>
      </c>
      <c r="H86" s="8">
        <f ca="1">SUM(DemandTotal:CustomerTotal!H86)</f>
        <v>204.6471867089775</v>
      </c>
      <c r="I86" s="8">
        <f ca="1">SUM(DemandTotal:CustomerTotal!I86)</f>
        <v>7.1401836604670255E-2</v>
      </c>
      <c r="J86" s="8">
        <f ca="1">SUM(DemandTotal:CustomerTotal!J86)</f>
        <v>0</v>
      </c>
      <c r="K86" s="8">
        <f ca="1">SUM(DemandTotal:CustomerTotal!K86)</f>
        <v>10.694392714723913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>IF(ISBLANK('Input-Accounts'!D87),"",'Input-Accounts'!D87)</f>
        <v>-1536096.6324735654</v>
      </c>
      <c r="E87" s="8">
        <f t="shared" ca="1" si="5"/>
        <v>0</v>
      </c>
      <c r="F87" s="2"/>
      <c r="G87" s="8">
        <f ca="1">SUM(DemandTotal:CustomerTotal!G87)</f>
        <v>0</v>
      </c>
      <c r="H87" s="8">
        <f ca="1">SUM(DemandTotal:CustomerTotal!H87)</f>
        <v>-462640.329805999</v>
      </c>
      <c r="I87" s="8">
        <f ca="1">SUM(DemandTotal:CustomerTotal!I87)</f>
        <v>-3473.8714950695885</v>
      </c>
      <c r="J87" s="8">
        <f ca="1">SUM(DemandTotal:CustomerTotal!J87)</f>
        <v>0</v>
      </c>
      <c r="K87" s="8">
        <f ca="1">SUM(DemandTotal:CustomerTotal!K87)</f>
        <v>-1069982.4311724969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>IF(ISBLANK('Input-Accounts'!D88),"",'Input-Accounts'!D88)</f>
        <v>-209136.99000000002</v>
      </c>
      <c r="E88" s="8">
        <f t="shared" ca="1" si="5"/>
        <v>0</v>
      </c>
      <c r="F88" s="2"/>
      <c r="G88" s="8">
        <f ca="1">SUM(DemandTotal:CustomerTotal!G88)</f>
        <v>0</v>
      </c>
      <c r="H88" s="8">
        <f ca="1">SUM(DemandTotal:CustomerTotal!H88)</f>
        <v>0</v>
      </c>
      <c r="I88" s="8">
        <f ca="1">SUM(DemandTotal:CustomerTotal!I88)</f>
        <v>0</v>
      </c>
      <c r="J88" s="8">
        <f ca="1">SUM(DemandTotal:CustomerTotal!J88)</f>
        <v>-209136.99000000002</v>
      </c>
      <c r="K88" s="8">
        <f ca="1">SUM(DemandTotal:CustomerTotal!K88)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>IF(ISBLANK('Input-Accounts'!D89),"",'Input-Accounts'!D89)</f>
        <v>-427508.28565855807</v>
      </c>
      <c r="E89" s="8">
        <f t="shared" ca="1" si="5"/>
        <v>0</v>
      </c>
      <c r="F89" s="2"/>
      <c r="G89" s="8">
        <f ca="1">SUM(DemandTotal:CustomerTotal!G89)</f>
        <v>-297012.90654820402</v>
      </c>
      <c r="H89" s="8">
        <f ca="1">SUM(DemandTotal:CustomerTotal!H89)</f>
        <v>-98740.841708616732</v>
      </c>
      <c r="I89" s="8">
        <f ca="1">SUM(DemandTotal:CustomerTotal!I89)</f>
        <v>-103.81002451881992</v>
      </c>
      <c r="J89" s="8">
        <f ca="1">SUM(DemandTotal:CustomerTotal!J89)</f>
        <v>-572.7925933069057</v>
      </c>
      <c r="K89" s="8">
        <f ca="1">SUM(DemandTotal:CustomerTotal!K89)</f>
        <v>-31077.934783911653</v>
      </c>
    </row>
    <row r="90" spans="1:1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>IF(ISBLANK('Input-Accounts'!D90),"",'Input-Accounts'!D90)</f>
        <v>-213285971.13573292</v>
      </c>
      <c r="E90" s="8">
        <f t="shared" ca="1" si="5"/>
        <v>0</v>
      </c>
      <c r="G90" s="77">
        <f ca="1">SUM(DemandTotal:CustomerTotal!G90)</f>
        <v>-156504907.57799405</v>
      </c>
      <c r="H90" s="77">
        <f ca="1">SUM(DemandTotal:CustomerTotal!H90)</f>
        <v>-44130440.873254418</v>
      </c>
      <c r="I90" s="77">
        <f ca="1">SUM(DemandTotal:CustomerTotal!I90)</f>
        <v>-42007.078506415775</v>
      </c>
      <c r="J90" s="77">
        <f ca="1">SUM(DemandTotal:CustomerTotal!J90)</f>
        <v>-237009.85165076036</v>
      </c>
      <c r="K90" s="77">
        <f ca="1">SUM(DemandTotal:CustomerTotal!K90)</f>
        <v>-12371605.754327249</v>
      </c>
    </row>
    <row r="91" spans="1:1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D91" s="8"/>
      <c r="E91" s="8"/>
      <c r="G91" s="8">
        <f>SUM(DemandTotal:CustomerTotal!G91)</f>
        <v>0</v>
      </c>
      <c r="H91" s="8">
        <f>SUM(DemandTotal:CustomerTotal!H91)</f>
        <v>0</v>
      </c>
      <c r="I91" s="8">
        <f>SUM(DemandTotal:CustomerTotal!I91)</f>
        <v>0</v>
      </c>
      <c r="J91" s="8">
        <f>SUM(DemandTotal:CustomerTotal!J91)</f>
        <v>0</v>
      </c>
      <c r="K91" s="8">
        <f>SUM(DemandTotal:CustomerTotal!K91)</f>
        <v>0</v>
      </c>
    </row>
    <row r="92" spans="1:1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D92" s="8"/>
      <c r="E92" s="8"/>
      <c r="G92" s="8">
        <f>SUM(DemandTotal:CustomerTotal!G92)</f>
        <v>0</v>
      </c>
      <c r="H92" s="8">
        <f>SUM(DemandTotal:CustomerTotal!H92)</f>
        <v>0</v>
      </c>
      <c r="I92" s="8">
        <f>SUM(DemandTotal:CustomerTotal!I92)</f>
        <v>0</v>
      </c>
      <c r="J92" s="8">
        <f>SUM(DemandTotal:CustomerTotal!J92)</f>
        <v>0</v>
      </c>
      <c r="K92" s="8">
        <f>SUM(DemandTotal:CustomerTotal!K92)</f>
        <v>0</v>
      </c>
    </row>
    <row r="93" spans="1:1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>IF(ISBLANK('Input-Accounts'!D93),"",'Input-Accounts'!D93)</f>
        <v>-545605.16999999981</v>
      </c>
      <c r="E93" s="8">
        <f t="shared" ref="E93:E101" ca="1" si="7">IFERROR(IF(D93="","",IF(D93=0,0,IF(ABS(D93-SUM($G93:$M93))&lt;Check_Limit,0,1))),1)</f>
        <v>0</v>
      </c>
      <c r="F93" s="2"/>
      <c r="G93" s="8">
        <f ca="1">SUM(DemandTotal:CustomerTotal!G93)</f>
        <v>-379061.13824155042</v>
      </c>
      <c r="H93" s="8">
        <f ca="1">SUM(DemandTotal:CustomerTotal!H93)</f>
        <v>-126017.47272192183</v>
      </c>
      <c r="I93" s="8">
        <f ca="1">SUM(DemandTotal:CustomerTotal!I93)</f>
        <v>-132.48699025340414</v>
      </c>
      <c r="J93" s="8">
        <f ca="1">SUM(DemandTotal:CustomerTotal!J93)</f>
        <v>-731.02349294712189</v>
      </c>
      <c r="K93" s="8">
        <f ca="1">SUM(DemandTotal:CustomerTotal!K93)</f>
        <v>-39663.048553327113</v>
      </c>
    </row>
    <row r="94" spans="1:1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>IF(ISBLANK('Input-Accounts'!D94),"",'Input-Accounts'!D94)</f>
        <v>-218406.22</v>
      </c>
      <c r="E94" s="8">
        <f t="shared" ca="1" si="7"/>
        <v>0</v>
      </c>
      <c r="F94" s="2"/>
      <c r="G94" s="8">
        <f ca="1">SUM(DemandTotal:CustomerTotal!G94)</f>
        <v>-151738.5004842137</v>
      </c>
      <c r="H94" s="8">
        <f ca="1">SUM(DemandTotal:CustomerTotal!H94)</f>
        <v>-50444.902989368784</v>
      </c>
      <c r="I94" s="8">
        <f ca="1">SUM(DemandTotal:CustomerTotal!I94)</f>
        <v>-53.034656435573822</v>
      </c>
      <c r="J94" s="8">
        <f ca="1">SUM(DemandTotal:CustomerTotal!J94)</f>
        <v>-292.62933455300208</v>
      </c>
      <c r="K94" s="8">
        <f ca="1">SUM(DemandTotal:CustomerTotal!K94)</f>
        <v>-15877.152535428955</v>
      </c>
    </row>
    <row r="95" spans="1:1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>IF(ISBLANK('Input-Accounts'!D95),"",'Input-Accounts'!D95)</f>
        <v>-18293.639999999992</v>
      </c>
      <c r="E95" s="8">
        <f t="shared" ca="1" si="7"/>
        <v>0</v>
      </c>
      <c r="F95" s="2"/>
      <c r="G95" s="8">
        <f ca="1">SUM(DemandTotal:CustomerTotal!G95)</f>
        <v>-12709.571650468701</v>
      </c>
      <c r="H95" s="8">
        <f ca="1">SUM(DemandTotal:CustomerTotal!H95)</f>
        <v>-4225.2500644095035</v>
      </c>
      <c r="I95" s="8">
        <f ca="1">SUM(DemandTotal:CustomerTotal!I95)</f>
        <v>-4.4421670424774087</v>
      </c>
      <c r="J95" s="8">
        <f ca="1">SUM(DemandTotal:CustomerTotal!J95)</f>
        <v>-24.510545989725834</v>
      </c>
      <c r="K95" s="8">
        <f ca="1">SUM(DemandTotal:CustomerTotal!K95)</f>
        <v>-1329.8655720895879</v>
      </c>
    </row>
    <row r="96" spans="1:1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>IF(ISBLANK('Input-Accounts'!D96),"",'Input-Accounts'!D96)</f>
        <v>-45108.749999999993</v>
      </c>
      <c r="E96" s="8">
        <f t="shared" ca="1" si="7"/>
        <v>0</v>
      </c>
      <c r="F96" s="2"/>
      <c r="G96" s="8">
        <f ca="1">SUM(DemandTotal:CustomerTotal!G96)</f>
        <v>-31339.464982807141</v>
      </c>
      <c r="H96" s="8">
        <f ca="1">SUM(DemandTotal:CustomerTotal!H96)</f>
        <v>-10418.689164263218</v>
      </c>
      <c r="I96" s="8">
        <f ca="1">SUM(DemandTotal:CustomerTotal!I96)</f>
        <v>-10.953566516961788</v>
      </c>
      <c r="J96" s="8">
        <f ca="1">SUM(DemandTotal:CustomerTotal!J96)</f>
        <v>-60.438496188513923</v>
      </c>
      <c r="K96" s="8">
        <f ca="1">SUM(DemandTotal:CustomerTotal!K96)</f>
        <v>-3279.2037902241555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>IF(ISBLANK('Input-Accounts'!D97),"",'Input-Accounts'!D97)</f>
        <v>-2290578.1249161055</v>
      </c>
      <c r="E97" s="8">
        <f t="shared" ca="1" si="7"/>
        <v>0</v>
      </c>
      <c r="F97" s="2"/>
      <c r="G97" s="8">
        <f ca="1">SUM(DemandTotal:CustomerTotal!G97)</f>
        <v>-1591387.3236609828</v>
      </c>
      <c r="H97" s="8">
        <f ca="1">SUM(DemandTotal:CustomerTotal!H97)</f>
        <v>-529050.8269451448</v>
      </c>
      <c r="I97" s="8">
        <f ca="1">SUM(DemandTotal:CustomerTotal!I97)</f>
        <v>-556.21137481234086</v>
      </c>
      <c r="J97" s="8">
        <f ca="1">SUM(DemandTotal:CustomerTotal!J97)</f>
        <v>-3069.0076154235135</v>
      </c>
      <c r="K97" s="8">
        <f ca="1">SUM(DemandTotal:CustomerTotal!K97)</f>
        <v>-166514.75531974251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>IF(ISBLANK('Input-Accounts'!D98),"",'Input-Accounts'!D98)</f>
        <v>0</v>
      </c>
      <c r="E98" s="8">
        <f t="shared" si="7"/>
        <v>0</v>
      </c>
      <c r="F98" s="2"/>
      <c r="G98" s="8">
        <f ca="1">SUM(DemandTotal:CustomerTotal!G98)</f>
        <v>0</v>
      </c>
      <c r="H98" s="8">
        <f ca="1">SUM(DemandTotal:CustomerTotal!H98)</f>
        <v>0</v>
      </c>
      <c r="I98" s="8">
        <f ca="1">SUM(DemandTotal:CustomerTotal!I98)</f>
        <v>0</v>
      </c>
      <c r="J98" s="8">
        <f ca="1">SUM(DemandTotal:CustomerTotal!J98)</f>
        <v>0</v>
      </c>
      <c r="K98" s="8">
        <f ca="1">SUM(DemandTotal:CustomerTotal!K98)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>IF(ISBLANK('Input-Accounts'!D99),"",'Input-Accounts'!D99)</f>
        <v>-172402</v>
      </c>
      <c r="E99" s="8">
        <f t="shared" ca="1" si="7"/>
        <v>0</v>
      </c>
      <c r="F99" s="2"/>
      <c r="G99" s="8">
        <f ca="1">SUM(DemandTotal:CustomerTotal!G99)</f>
        <v>-119776.90452441972</v>
      </c>
      <c r="H99" s="8">
        <f ca="1">SUM(DemandTotal:CustomerTotal!H99)</f>
        <v>-39819.388683953948</v>
      </c>
      <c r="I99" s="8">
        <f ca="1">SUM(DemandTotal:CustomerTotal!I99)</f>
        <v>-41.863646734995903</v>
      </c>
      <c r="J99" s="8">
        <f ca="1">SUM(DemandTotal:CustomerTotal!J99)</f>
        <v>-230.9910520662217</v>
      </c>
      <c r="K99" s="8">
        <f ca="1">SUM(DemandTotal:CustomerTotal!K99)</f>
        <v>-12532.852092825115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>IF(ISBLANK('Input-Accounts'!D100),"",'Input-Accounts'!D100)</f>
        <v>-78542.109999999942</v>
      </c>
      <c r="E100" s="8">
        <f t="shared" ca="1" si="7"/>
        <v>0</v>
      </c>
      <c r="F100" s="2"/>
      <c r="G100" s="8">
        <f ca="1">SUM(DemandTotal:CustomerTotal!G100)</f>
        <v>-54567.411112495582</v>
      </c>
      <c r="H100" s="8">
        <f ca="1">SUM(DemandTotal:CustomerTotal!H100)</f>
        <v>-18140.7339018565</v>
      </c>
      <c r="I100" s="8">
        <f ca="1">SUM(DemandTotal:CustomerTotal!I100)</f>
        <v>-19.072047579849347</v>
      </c>
      <c r="J100" s="8">
        <f ca="1">SUM(DemandTotal:CustomerTotal!J100)</f>
        <v>-105.23384079303545</v>
      </c>
      <c r="K100" s="8">
        <f ca="1">SUM(DemandTotal:CustomerTotal!K100)</f>
        <v>-5709.6590972749718</v>
      </c>
    </row>
    <row r="101" spans="1:1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>IF(ISBLANK('Input-Accounts'!D101),"",'Input-Accounts'!D101)</f>
        <v>-3368936.0149161052</v>
      </c>
      <c r="E101" s="8">
        <f t="shared" ca="1" si="7"/>
        <v>0</v>
      </c>
      <c r="G101" s="77">
        <f ca="1">SUM(DemandTotal:CustomerTotal!G101)</f>
        <v>-2340580.314656938</v>
      </c>
      <c r="H101" s="77">
        <f ca="1">SUM(DemandTotal:CustomerTotal!H101)</f>
        <v>-778117.26447091857</v>
      </c>
      <c r="I101" s="77">
        <f ca="1">SUM(DemandTotal:CustomerTotal!I101)</f>
        <v>-818.06444937560332</v>
      </c>
      <c r="J101" s="77">
        <f ca="1">SUM(DemandTotal:CustomerTotal!J101)</f>
        <v>-4513.8343779611341</v>
      </c>
      <c r="K101" s="77">
        <f ca="1">SUM(DemandTotal:CustomerTotal!K101)</f>
        <v>-244906.53696091243</v>
      </c>
    </row>
    <row r="102" spans="1:1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D102" s="8"/>
      <c r="E102" s="8"/>
      <c r="G102" s="8"/>
      <c r="H102" s="8"/>
      <c r="I102" s="8"/>
      <c r="J102" s="8"/>
      <c r="K102" s="8"/>
    </row>
    <row r="103" spans="1:1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D103" s="8"/>
      <c r="E103" s="8"/>
      <c r="G103" s="8"/>
      <c r="H103" s="8"/>
      <c r="I103" s="8"/>
      <c r="J103" s="8"/>
      <c r="K103" s="8"/>
    </row>
    <row r="104" spans="1:1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>IF(ISBLANK('Input-Accounts'!D104),"",'Input-Accounts'!D104)</f>
        <v>4921118.96</v>
      </c>
      <c r="E104" s="8">
        <f ca="1">IFERROR(IF(D104="","",IF(D104=0,0,IF(ABS(D104-SUM($G104:$M104))&lt;Check_Limit,0,1))),1)</f>
        <v>0</v>
      </c>
      <c r="F104" s="2"/>
      <c r="G104" s="8">
        <f ca="1">SUM(DemandTotal:CustomerTotal!G104)</f>
        <v>2995999.865635301</v>
      </c>
      <c r="H104" s="8">
        <f ca="1">SUM(DemandTotal:CustomerTotal!H104)</f>
        <v>1411367.5111462178</v>
      </c>
      <c r="I104" s="8">
        <f ca="1">SUM(DemandTotal:CustomerTotal!I104)</f>
        <v>1671.5329023122499</v>
      </c>
      <c r="J104" s="8">
        <f ca="1">SUM(DemandTotal:CustomerTotal!J104)</f>
        <v>0</v>
      </c>
      <c r="K104" s="8">
        <f ca="1">SUM(DemandTotal:CustomerTotal!K104)</f>
        <v>512080.05031616881</v>
      </c>
    </row>
    <row r="105" spans="1:1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>IF(ISBLANK('Input-Accounts'!D105),"",'Input-Accounts'!D105)</f>
        <v>4921118.96</v>
      </c>
      <c r="E105" s="8">
        <f ca="1">IFERROR(IF(D105="","",IF(D105=0,0,IF(ABS(D105-SUM($G105:$M105))&lt;Check_Limit,0,1))),1)</f>
        <v>0</v>
      </c>
      <c r="G105" s="77">
        <f ca="1">SUM(DemandTotal:CustomerTotal!G105)</f>
        <v>2995999.865635301</v>
      </c>
      <c r="H105" s="77">
        <f ca="1">SUM(DemandTotal:CustomerTotal!H105)</f>
        <v>1411367.5111462178</v>
      </c>
      <c r="I105" s="77">
        <f ca="1">SUM(DemandTotal:CustomerTotal!I105)</f>
        <v>1671.5329023122499</v>
      </c>
      <c r="J105" s="77">
        <f ca="1">SUM(DemandTotal:CustomerTotal!J105)</f>
        <v>0</v>
      </c>
      <c r="K105" s="77">
        <f ca="1">SUM(DemandTotal:CustomerTotal!K105)</f>
        <v>512080.05031616881</v>
      </c>
    </row>
    <row r="106" spans="1:1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D106" s="8"/>
      <c r="E106" s="8"/>
      <c r="G106" s="8">
        <f>SUM(DemandTotal:CustomerTotal!G106)</f>
        <v>0</v>
      </c>
      <c r="H106" s="8">
        <f>SUM(DemandTotal:CustomerTotal!H106)</f>
        <v>0</v>
      </c>
      <c r="I106" s="8">
        <f>SUM(DemandTotal:CustomerTotal!I106)</f>
        <v>0</v>
      </c>
      <c r="J106" s="8">
        <f>SUM(DemandTotal:CustomerTotal!J106)</f>
        <v>0</v>
      </c>
      <c r="K106" s="8">
        <f>SUM(DemandTotal:CustomerTotal!K106)</f>
        <v>0</v>
      </c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>IF(ISBLANK('Input-Accounts'!D107),"",'Input-Accounts'!D107)</f>
        <v>-222245602.91111693</v>
      </c>
      <c r="E107" s="8">
        <f ca="1">IFERROR(IF(D107="","",IF(D107=0,0,IF(ABS(D107-SUM($G107:$M107))&lt;Check_Limit,0,1))),1)</f>
        <v>0</v>
      </c>
      <c r="F107" s="2"/>
      <c r="G107" s="8">
        <f ca="1">SUM(DemandTotal:CustomerTotal!G107)</f>
        <v>-163152608.80375767</v>
      </c>
      <c r="H107" s="8">
        <f ca="1">SUM(DemandTotal:CustomerTotal!H107)</f>
        <v>-45925086.104172297</v>
      </c>
      <c r="I107" s="8">
        <f ca="1">SUM(DemandTotal:CustomerTotal!I107)</f>
        <v>-43706.149455582337</v>
      </c>
      <c r="J107" s="8">
        <f ca="1">SUM(DemandTotal:CustomerTotal!J107)</f>
        <v>-255607.83320454354</v>
      </c>
      <c r="K107" s="8">
        <f ca="1">SUM(DemandTotal:CustomerTotal!K107)</f>
        <v>-12868594.020526787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D109" s="8"/>
      <c r="E109" s="8"/>
      <c r="G109" s="8"/>
      <c r="H109" s="8"/>
      <c r="I109" s="8"/>
      <c r="J109" s="8"/>
      <c r="K109" s="8"/>
    </row>
    <row r="110" spans="1:1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>IF(ISBLANK('Input-Accounts'!D110),"",'Input-Accounts'!D110)</f>
        <v>-115024371.07613765</v>
      </c>
      <c r="E110" s="8">
        <f ca="1">IFERROR(IF(D110="","",IF(D110=0,0,IF(ABS(D110-SUM($G110:$M110))&lt;Check_Limit,0,1))),1)</f>
        <v>0</v>
      </c>
      <c r="F110" s="2"/>
      <c r="G110" s="8">
        <f ca="1">SUM(DemandTotal:CustomerTotal!G110)</f>
        <v>-79913592.141436651</v>
      </c>
      <c r="H110" s="8">
        <f ca="1">SUM(DemandTotal:CustomerTotal!H110)</f>
        <v>-26566977.99334158</v>
      </c>
      <c r="I110" s="8">
        <f ca="1">SUM(DemandTotal:CustomerTotal!I110)</f>
        <v>-27930.880364766686</v>
      </c>
      <c r="J110" s="8">
        <f ca="1">SUM(DemandTotal:CustomerTotal!J110)</f>
        <v>-154114.22424410685</v>
      </c>
      <c r="K110" s="8">
        <f ca="1">SUM(DemandTotal:CustomerTotal!K110)</f>
        <v>-8361755.8367505288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>IF(ISBLANK('Input-Accounts'!D111),"",'Input-Accounts'!D111)</f>
        <v>0</v>
      </c>
      <c r="E111" s="8">
        <f>IFERROR(IF(D111="","",IF(D111=0,0,IF(ABS(D111-SUM($G111:$M111))&lt;Check_Limit,0,1))),1)</f>
        <v>0</v>
      </c>
      <c r="F111" s="2"/>
      <c r="G111" s="8">
        <f ca="1">SUM(DemandTotal:CustomerTotal!G111)</f>
        <v>0</v>
      </c>
      <c r="H111" s="8">
        <f ca="1">SUM(DemandTotal:CustomerTotal!H111)</f>
        <v>0</v>
      </c>
      <c r="I111" s="8">
        <f ca="1">SUM(DemandTotal:CustomerTotal!I111)</f>
        <v>0</v>
      </c>
      <c r="J111" s="8">
        <f ca="1">SUM(DemandTotal:CustomerTotal!J111)</f>
        <v>0</v>
      </c>
      <c r="K111" s="8">
        <f ca="1">SUM(DemandTotal:CustomerTotal!K111)</f>
        <v>0</v>
      </c>
    </row>
    <row r="112" spans="1:1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>IF(ISBLANK('Input-Accounts'!D112),"",'Input-Accounts'!D112)</f>
        <v>35465642.872730777</v>
      </c>
      <c r="E112" s="8">
        <f ca="1">IFERROR(IF(D112="","",IF(D112=0,0,IF(ABS(D112-SUM($G112:$M112))&lt;Check_Limit,0,1))),1)</f>
        <v>0</v>
      </c>
      <c r="F112" s="2"/>
      <c r="G112" s="8">
        <f ca="1">SUM(DemandTotal:CustomerTotal!G112)</f>
        <v>21633303.267962281</v>
      </c>
      <c r="H112" s="8">
        <f ca="1">SUM(DemandTotal:CustomerTotal!H112)</f>
        <v>13816762.645754118</v>
      </c>
      <c r="I112" s="8">
        <f ca="1">SUM(DemandTotal:CustomerTotal!I112)</f>
        <v>15576.959014378937</v>
      </c>
      <c r="J112" s="8">
        <f ca="1">SUM(DemandTotal:CustomerTotal!J112)</f>
        <v>0</v>
      </c>
      <c r="K112" s="8">
        <f ca="1">SUM(DemandTotal:CustomerTotal!K112)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>IF(ISBLANK('Input-Accounts'!D113),"",'Input-Accounts'!D113)</f>
        <v>-79558728.20340687</v>
      </c>
      <c r="E113" s="8">
        <f ca="1">IFERROR(IF(D113="","",IF(D113=0,0,IF(ABS(D113-SUM($G113:$M113))&lt;Check_Limit,0,1))),1)</f>
        <v>0</v>
      </c>
      <c r="G113" s="77">
        <f ca="1">SUM(DemandTotal:CustomerTotal!G113)</f>
        <v>-58280288.873474374</v>
      </c>
      <c r="H113" s="77">
        <f ca="1">SUM(DemandTotal:CustomerTotal!H113)</f>
        <v>-12750215.347587461</v>
      </c>
      <c r="I113" s="77">
        <f ca="1">SUM(DemandTotal:CustomerTotal!I113)</f>
        <v>-12353.921350387749</v>
      </c>
      <c r="J113" s="77">
        <f ca="1">SUM(DemandTotal:CustomerTotal!J113)</f>
        <v>-154114.22424410685</v>
      </c>
      <c r="K113" s="77">
        <f ca="1">SUM(DemandTotal:CustomerTotal!K113)</f>
        <v>-8361755.8367505288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>IF(ISBLANK('Input-Accounts'!D115),"",'Input-Accounts'!D115)</f>
        <v>609682978.1532799</v>
      </c>
      <c r="E115" s="8">
        <f ca="1">IFERROR(IF(D115="","",IF(D115=0,0,IF(ABS(D115-SUM($G115:$M115))&lt;Check_Limit,0,1))),1)</f>
        <v>0</v>
      </c>
      <c r="G115" s="79">
        <f ca="1">SUM(DemandTotal:CustomerTotal!G115)</f>
        <v>411826162.06331587</v>
      </c>
      <c r="H115" s="79">
        <f ca="1">SUM(DemandTotal:CustomerTotal!H115)</f>
        <v>151849329.63271731</v>
      </c>
      <c r="I115" s="79">
        <f ca="1">SUM(DemandTotal:CustomerTotal!I115)</f>
        <v>165272.52811178777</v>
      </c>
      <c r="J115" s="79">
        <f ca="1">SUM(DemandTotal:CustomerTotal!J115)</f>
        <v>811524.8684152005</v>
      </c>
      <c r="K115" s="79">
        <f ca="1">SUM(DemandTotal:CustomerTotal!K115)</f>
        <v>45030689.060719758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D118" s="8"/>
      <c r="E118" s="8"/>
      <c r="G118" s="8"/>
      <c r="H118" s="8"/>
      <c r="I118" s="8"/>
      <c r="J118" s="8"/>
      <c r="K118" s="8"/>
    </row>
    <row r="119" spans="1:1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D119" s="8"/>
      <c r="E119" s="8"/>
      <c r="G119" s="8">
        <f>SUM(DemandTotal:CustomerTotal!G119)</f>
        <v>0</v>
      </c>
      <c r="H119" s="8">
        <f>SUM(DemandTotal:CustomerTotal!H119)</f>
        <v>0</v>
      </c>
      <c r="I119" s="8">
        <f>SUM(DemandTotal:CustomerTotal!I119)</f>
        <v>0</v>
      </c>
      <c r="J119" s="8">
        <f>SUM(DemandTotal:CustomerTotal!J119)</f>
        <v>0</v>
      </c>
      <c r="K119" s="8">
        <f>SUM(DemandTotal:CustomerTotal!K119)</f>
        <v>0</v>
      </c>
    </row>
    <row r="120" spans="1:1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>IF(ISBLANK('Input-Accounts'!D120),"",'Input-Accounts'!D120)</f>
        <v>77159140.438623831</v>
      </c>
      <c r="E120" s="8">
        <f t="shared" ref="E120:E128" ca="1" si="8">IFERROR(IF(D120="","",IF(D120=0,0,IF(ABS(D120-SUM($G120:$M120))&lt;Check_Limit,0,1))),1)</f>
        <v>0</v>
      </c>
      <c r="F120" s="2"/>
      <c r="G120" s="8">
        <f ca="1">SUM(DemandTotal:CustomerTotal!G120)</f>
        <v>47127883.200301491</v>
      </c>
      <c r="H120" s="8">
        <f ca="1">SUM(DemandTotal:CustomerTotal!H120)</f>
        <v>29963490.478427786</v>
      </c>
      <c r="I120" s="8">
        <f ca="1">SUM(DemandTotal:CustomerTotal!I120)</f>
        <v>67766.759894567673</v>
      </c>
      <c r="J120" s="8">
        <f ca="1">SUM(DemandTotal:CustomerTotal!J120)</f>
        <v>0</v>
      </c>
      <c r="K120" s="8">
        <f ca="1">SUM(DemandTotal:CustomerTotal!K120)</f>
        <v>0</v>
      </c>
    </row>
    <row r="121" spans="1:1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>IF(ISBLANK('Input-Accounts'!D121),"",'Input-Accounts'!D121)</f>
        <v>3713240.9681469621</v>
      </c>
      <c r="E121" s="8">
        <f t="shared" ca="1" si="8"/>
        <v>0</v>
      </c>
      <c r="F121" s="2"/>
      <c r="G121" s="8">
        <f ca="1">SUM(DemandTotal:CustomerTotal!G121)</f>
        <v>2268003.3194590318</v>
      </c>
      <c r="H121" s="8">
        <f ca="1">SUM(DemandTotal:CustomerTotal!H121)</f>
        <v>1441976.4108399116</v>
      </c>
      <c r="I121" s="8">
        <f ca="1">SUM(DemandTotal:CustomerTotal!I121)</f>
        <v>3261.2378480194379</v>
      </c>
      <c r="J121" s="8">
        <f ca="1">SUM(DemandTotal:CustomerTotal!J121)</f>
        <v>0</v>
      </c>
      <c r="K121" s="8">
        <f ca="1">SUM(DemandTotal:CustomerTotal!K121)</f>
        <v>0</v>
      </c>
    </row>
    <row r="122" spans="1:1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>IF(ISBLANK('Input-Accounts'!D122),"",'Input-Accounts'!D122)</f>
        <v>719987.62949210207</v>
      </c>
      <c r="E122" s="8">
        <f t="shared" ca="1" si="8"/>
        <v>0</v>
      </c>
      <c r="F122" s="2"/>
      <c r="G122" s="8">
        <f ca="1">SUM(DemandTotal:CustomerTotal!G122)</f>
        <v>439759.86144320137</v>
      </c>
      <c r="H122" s="8">
        <f ca="1">SUM(DemandTotal:CustomerTotal!H122)</f>
        <v>279595.42263217526</v>
      </c>
      <c r="I122" s="8">
        <f ca="1">SUM(DemandTotal:CustomerTotal!I122)</f>
        <v>632.34541672559419</v>
      </c>
      <c r="J122" s="8">
        <f ca="1">SUM(DemandTotal:CustomerTotal!J122)</f>
        <v>0</v>
      </c>
      <c r="K122" s="8">
        <f ca="1">SUM(DemandTotal:CustomerTotal!K122)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>IF(ISBLANK('Input-Accounts'!D123),"",'Input-Accounts'!D123)</f>
        <v>-969882.37722564349</v>
      </c>
      <c r="E123" s="8">
        <f t="shared" ca="1" si="8"/>
        <v>0</v>
      </c>
      <c r="F123" s="2"/>
      <c r="G123" s="8">
        <f ca="1">SUM(DemandTotal:CustomerTotal!G123)</f>
        <v>-592392.5944753061</v>
      </c>
      <c r="H123" s="8">
        <f ca="1">SUM(DemandTotal:CustomerTotal!H123)</f>
        <v>-376637.96162052982</v>
      </c>
      <c r="I123" s="8">
        <f ca="1">SUM(DemandTotal:CustomerTotal!I123)</f>
        <v>-851.82112980774082</v>
      </c>
      <c r="J123" s="8">
        <f ca="1">SUM(DemandTotal:CustomerTotal!J123)</f>
        <v>0</v>
      </c>
      <c r="K123" s="8">
        <f ca="1">SUM(DemandTotal:CustomerTotal!K123)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>IF(ISBLANK('Input-Accounts'!D124),"",'Input-Accounts'!D124)</f>
        <v>1221418.8771151099</v>
      </c>
      <c r="E124" s="8">
        <f t="shared" ca="1" si="8"/>
        <v>0</v>
      </c>
      <c r="F124" s="2"/>
      <c r="G124" s="8">
        <f ca="1">SUM(DemandTotal:CustomerTotal!G124)</f>
        <v>746028.09015365643</v>
      </c>
      <c r="H124" s="8">
        <f ca="1">SUM(DemandTotal:CustomerTotal!H124)</f>
        <v>474318.0482126078</v>
      </c>
      <c r="I124" s="8">
        <f ca="1">SUM(DemandTotal:CustomerTotal!I124)</f>
        <v>1072.7387488458701</v>
      </c>
      <c r="J124" s="8">
        <f ca="1">SUM(DemandTotal:CustomerTotal!J124)</f>
        <v>0</v>
      </c>
      <c r="K124" s="8">
        <f ca="1">SUM(DemandTotal:CustomerTotal!K124)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>IF(ISBLANK('Input-Accounts'!D125),"",'Input-Accounts'!D125)</f>
        <v>-122013.11615234693</v>
      </c>
      <c r="E125" s="8">
        <f t="shared" ca="1" si="8"/>
        <v>0</v>
      </c>
      <c r="F125" s="2"/>
      <c r="G125" s="8">
        <f ca="1">SUM(DemandTotal:CustomerTotal!G125)</f>
        <v>-74524.156882056413</v>
      </c>
      <c r="H125" s="8">
        <f ca="1">SUM(DemandTotal:CustomerTotal!H125)</f>
        <v>-47381.798491939713</v>
      </c>
      <c r="I125" s="8">
        <f ca="1">SUM(DemandTotal:CustomerTotal!I125)</f>
        <v>-107.16077835083206</v>
      </c>
      <c r="J125" s="8">
        <f ca="1">SUM(DemandTotal:CustomerTotal!J125)</f>
        <v>0</v>
      </c>
      <c r="K125" s="8">
        <f ca="1">SUM(DemandTotal:CustomerTotal!K125)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>IF(ISBLANK('Input-Accounts'!D126),"",'Input-Accounts'!D126)</f>
        <v>0</v>
      </c>
      <c r="E126" s="8">
        <f t="shared" si="8"/>
        <v>0</v>
      </c>
      <c r="F126" s="2"/>
      <c r="G126" s="8">
        <f ca="1">SUM(DemandTotal:CustomerTotal!G126)</f>
        <v>0</v>
      </c>
      <c r="H126" s="8">
        <f ca="1">SUM(DemandTotal:CustomerTotal!H126)</f>
        <v>0</v>
      </c>
      <c r="I126" s="8">
        <f ca="1">SUM(DemandTotal:CustomerTotal!I126)</f>
        <v>0</v>
      </c>
      <c r="J126" s="8">
        <f ca="1">SUM(DemandTotal:CustomerTotal!J126)</f>
        <v>0</v>
      </c>
      <c r="K126" s="8">
        <f ca="1">SUM(DemandTotal:CustomerTotal!K126)</f>
        <v>0</v>
      </c>
    </row>
    <row r="127" spans="1:1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>IF(ISBLANK('Input-Accounts'!D127),"",'Input-Accounts'!D127)</f>
        <v>346461.75079793291</v>
      </c>
      <c r="E127" s="8">
        <f t="shared" ca="1" si="8"/>
        <v>0</v>
      </c>
      <c r="F127" s="2"/>
      <c r="G127" s="8">
        <f ca="1">SUM(DemandTotal:CustomerTotal!G127)</f>
        <v>211614.70737177331</v>
      </c>
      <c r="H127" s="8">
        <f ca="1">SUM(DemandTotal:CustomerTotal!H127)</f>
        <v>134542.75555896066</v>
      </c>
      <c r="I127" s="8">
        <f ca="1">SUM(DemandTotal:CustomerTotal!I127)</f>
        <v>304.28786719897539</v>
      </c>
      <c r="J127" s="8">
        <f ca="1">SUM(DemandTotal:CustomerTotal!J127)</f>
        <v>0</v>
      </c>
      <c r="K127" s="8">
        <f ca="1">SUM(DemandTotal:CustomerTotal!K127)</f>
        <v>0</v>
      </c>
    </row>
    <row r="128" spans="1:1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>IF(ISBLANK('Input-Accounts'!D128),"",'Input-Accounts'!D128)</f>
        <v>82068354.170797959</v>
      </c>
      <c r="E128" s="8">
        <f t="shared" ca="1" si="8"/>
        <v>0</v>
      </c>
      <c r="G128" s="77">
        <f ca="1">SUM(DemandTotal:CustomerTotal!G128)</f>
        <v>50126372.427371785</v>
      </c>
      <c r="H128" s="77">
        <f ca="1">SUM(DemandTotal:CustomerTotal!H128)</f>
        <v>31869903.355558973</v>
      </c>
      <c r="I128" s="77">
        <f ca="1">SUM(DemandTotal:CustomerTotal!I128)</f>
        <v>72078.387867198981</v>
      </c>
      <c r="J128" s="77">
        <f ca="1">SUM(DemandTotal:CustomerTotal!J128)</f>
        <v>0</v>
      </c>
      <c r="K128" s="77">
        <f ca="1">SUM(DemandTotal:CustomerTotal!K128)</f>
        <v>0</v>
      </c>
    </row>
    <row r="129" spans="1:1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D129" s="8"/>
      <c r="E129" s="8"/>
      <c r="G129" s="8"/>
      <c r="H129" s="8"/>
      <c r="I129" s="8"/>
      <c r="J129" s="8"/>
      <c r="K129" s="8"/>
    </row>
    <row r="130" spans="1:1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D130" s="8"/>
      <c r="E130" s="8"/>
      <c r="F130" s="2"/>
      <c r="G130" s="8"/>
      <c r="H130" s="8"/>
      <c r="I130" s="8"/>
      <c r="J130" s="8"/>
      <c r="K130" s="8"/>
    </row>
    <row r="131" spans="1:1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>IF(ISBLANK('Input-Accounts'!D131),"",'Input-Accounts'!D131)</f>
        <v>16280.031746268458</v>
      </c>
      <c r="E131" s="8">
        <f t="shared" ref="E131:E143" ca="1" si="9">IFERROR(IF(D131="","",IF(D131=0,0,IF(ABS(D131-SUM($G131:$M131))&lt;Check_Limit,0,1))),1)</f>
        <v>0</v>
      </c>
      <c r="F131" s="2"/>
      <c r="G131" s="8">
        <f ca="1">SUM(DemandTotal:CustomerTotal!G131)</f>
        <v>9911.3582339327841</v>
      </c>
      <c r="H131" s="8">
        <f ca="1">SUM(DemandTotal:CustomerTotal!H131)</f>
        <v>4669.0819860026968</v>
      </c>
      <c r="I131" s="8">
        <f ca="1">SUM(DemandTotal:CustomerTotal!I131)</f>
        <v>5.5297603930663124</v>
      </c>
      <c r="J131" s="8">
        <f ca="1">SUM(DemandTotal:CustomerTotal!J131)</f>
        <v>0</v>
      </c>
      <c r="K131" s="8">
        <f ca="1">SUM(DemandTotal:CustomerTotal!K131)</f>
        <v>1694.0617659399109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>IF(ISBLANK('Input-Accounts'!D132),"",'Input-Accounts'!D132)</f>
        <v>0</v>
      </c>
      <c r="E132" s="8">
        <f t="shared" si="9"/>
        <v>0</v>
      </c>
      <c r="F132" s="2"/>
      <c r="G132" s="8">
        <f ca="1">SUM(DemandTotal:CustomerTotal!G132)</f>
        <v>0</v>
      </c>
      <c r="H132" s="8">
        <f ca="1">SUM(DemandTotal:CustomerTotal!H132)</f>
        <v>0</v>
      </c>
      <c r="I132" s="8">
        <f ca="1">SUM(DemandTotal:CustomerTotal!I132)</f>
        <v>0</v>
      </c>
      <c r="J132" s="8">
        <f ca="1">SUM(DemandTotal:CustomerTotal!J132)</f>
        <v>0</v>
      </c>
      <c r="K132" s="8">
        <f ca="1">SUM(DemandTotal:CustomerTotal!K132)</f>
        <v>0</v>
      </c>
    </row>
    <row r="133" spans="1:1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>IF(ISBLANK('Input-Accounts'!D133),"",'Input-Accounts'!D133)</f>
        <v>0</v>
      </c>
      <c r="E133" s="8">
        <f t="shared" si="9"/>
        <v>0</v>
      </c>
      <c r="F133" s="2"/>
      <c r="G133" s="8">
        <f ca="1">SUM(DemandTotal:CustomerTotal!G133)</f>
        <v>0</v>
      </c>
      <c r="H133" s="8">
        <f ca="1">SUM(DemandTotal:CustomerTotal!H133)</f>
        <v>0</v>
      </c>
      <c r="I133" s="8">
        <f ca="1">SUM(DemandTotal:CustomerTotal!I133)</f>
        <v>0</v>
      </c>
      <c r="J133" s="8">
        <f ca="1">SUM(DemandTotal:CustomerTotal!J133)</f>
        <v>0</v>
      </c>
      <c r="K133" s="8">
        <f ca="1">SUM(DemandTotal:CustomerTotal!K133)</f>
        <v>0</v>
      </c>
    </row>
    <row r="134" spans="1:1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>IF(ISBLANK('Input-Accounts'!D134),"",'Input-Accounts'!D134)</f>
        <v>1147127.3748817283</v>
      </c>
      <c r="E134" s="8">
        <f t="shared" ca="1" si="9"/>
        <v>0</v>
      </c>
      <c r="F134" s="2"/>
      <c r="G134" s="8">
        <f ca="1">SUM(DemandTotal:CustomerTotal!G134)</f>
        <v>804200.52820231428</v>
      </c>
      <c r="H134" s="8">
        <f ca="1">SUM(DemandTotal:CustomerTotal!H134)</f>
        <v>275273.10302153975</v>
      </c>
      <c r="I134" s="8">
        <f ca="1">SUM(DemandTotal:CustomerTotal!I134)</f>
        <v>225.96634469072541</v>
      </c>
      <c r="J134" s="8">
        <f ca="1">SUM(DemandTotal:CustomerTotal!J134)</f>
        <v>1293.5698443709584</v>
      </c>
      <c r="K134" s="8">
        <f ca="1">SUM(DemandTotal:CustomerTotal!K134)</f>
        <v>66134.207468812514</v>
      </c>
    </row>
    <row r="135" spans="1:1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>IF(ISBLANK('Input-Accounts'!D135),"",'Input-Accounts'!D135)</f>
        <v>183031.41490540566</v>
      </c>
      <c r="E135" s="8">
        <f t="shared" ca="1" si="9"/>
        <v>0</v>
      </c>
      <c r="F135" s="2"/>
      <c r="G135" s="8">
        <f ca="1">SUM(DemandTotal:CustomerTotal!G135)</f>
        <v>63876.965997179032</v>
      </c>
      <c r="H135" s="8">
        <f ca="1">SUM(DemandTotal:CustomerTotal!H135)</f>
        <v>48492.174810737248</v>
      </c>
      <c r="I135" s="8">
        <f ca="1">SUM(DemandTotal:CustomerTotal!I135)</f>
        <v>83.687807239756538</v>
      </c>
      <c r="J135" s="8">
        <f ca="1">SUM(DemandTotal:CustomerTotal!J135)</f>
        <v>0</v>
      </c>
      <c r="K135" s="8">
        <f ca="1">SUM(DemandTotal:CustomerTotal!K135)</f>
        <v>70578.586290249645</v>
      </c>
    </row>
    <row r="136" spans="1:1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>IF(ISBLANK('Input-Accounts'!D136),"",'Input-Accounts'!D136)</f>
        <v>7644633.2328563714</v>
      </c>
      <c r="E136" s="8">
        <f t="shared" ca="1" si="9"/>
        <v>0</v>
      </c>
      <c r="F136" s="2"/>
      <c r="G136" s="8">
        <f ca="1">SUM(DemandTotal:CustomerTotal!G136)</f>
        <v>5383501.5803755298</v>
      </c>
      <c r="H136" s="8">
        <f ca="1">SUM(DemandTotal:CustomerTotal!H136)</f>
        <v>1724981.0695999716</v>
      </c>
      <c r="I136" s="8">
        <f ca="1">SUM(DemandTotal:CustomerTotal!I136)</f>
        <v>1769.0206410076162</v>
      </c>
      <c r="J136" s="8">
        <f ca="1">SUM(DemandTotal:CustomerTotal!J136)</f>
        <v>0</v>
      </c>
      <c r="K136" s="8">
        <f ca="1">SUM(DemandTotal:CustomerTotal!K136)</f>
        <v>534381.56223986275</v>
      </c>
    </row>
    <row r="137" spans="1:1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>IF(ISBLANK('Input-Accounts'!D137),"",'Input-Accounts'!D137)</f>
        <v>357432.55827429524</v>
      </c>
      <c r="E137" s="8">
        <f t="shared" ca="1" si="9"/>
        <v>0</v>
      </c>
      <c r="F137" s="2"/>
      <c r="G137" s="8">
        <f ca="1">SUM(DemandTotal:CustomerTotal!G137)</f>
        <v>217606.58607681174</v>
      </c>
      <c r="H137" s="8">
        <f ca="1">SUM(DemandTotal:CustomerTotal!H137)</f>
        <v>102510.97449069134</v>
      </c>
      <c r="I137" s="8">
        <f ca="1">SUM(DemandTotal:CustomerTotal!I137)</f>
        <v>121.40740477306508</v>
      </c>
      <c r="J137" s="8">
        <f ca="1">SUM(DemandTotal:CustomerTotal!J137)</f>
        <v>0</v>
      </c>
      <c r="K137" s="8">
        <f ca="1">SUM(DemandTotal:CustomerTotal!K137)</f>
        <v>37193.590302019038</v>
      </c>
    </row>
    <row r="138" spans="1:1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>IF(ISBLANK('Input-Accounts'!D138),"",'Input-Accounts'!D138)</f>
        <v>119377.14940699923</v>
      </c>
      <c r="E138" s="8">
        <f t="shared" ca="1" si="9"/>
        <v>0</v>
      </c>
      <c r="F138" s="2"/>
      <c r="G138" s="8">
        <f ca="1">SUM(DemandTotal:CustomerTotal!G138)</f>
        <v>0</v>
      </c>
      <c r="H138" s="8">
        <f ca="1">SUM(DemandTotal:CustomerTotal!H138)</f>
        <v>31324.382959716131</v>
      </c>
      <c r="I138" s="8">
        <f ca="1">SUM(DemandTotal:CustomerTotal!I138)</f>
        <v>235.20837690486704</v>
      </c>
      <c r="J138" s="8">
        <f ca="1">SUM(DemandTotal:CustomerTotal!J138)</f>
        <v>15371.346024251541</v>
      </c>
      <c r="K138" s="8">
        <f ca="1">SUM(DemandTotal:CustomerTotal!K138)</f>
        <v>72446.212046126704</v>
      </c>
    </row>
    <row r="139" spans="1:1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>IF(ISBLANK('Input-Accounts'!D139),"",'Input-Accounts'!D139)</f>
        <v>1952774.7860800342</v>
      </c>
      <c r="E139" s="8">
        <f t="shared" ca="1" si="9"/>
        <v>0</v>
      </c>
      <c r="F139" s="2"/>
      <c r="G139" s="8">
        <f ca="1">SUM(DemandTotal:CustomerTotal!G139)</f>
        <v>1426530.1068112468</v>
      </c>
      <c r="H139" s="8">
        <f ca="1">SUM(DemandTotal:CustomerTotal!H139)</f>
        <v>499944.30466930394</v>
      </c>
      <c r="I139" s="8">
        <f ca="1">SUM(DemandTotal:CustomerTotal!I139)</f>
        <v>174.43162609509335</v>
      </c>
      <c r="J139" s="8">
        <f ca="1">SUM(DemandTotal:CustomerTotal!J139)</f>
        <v>0</v>
      </c>
      <c r="K139" s="8">
        <f ca="1">SUM(DemandTotal:CustomerTotal!K139)</f>
        <v>26125.942973388406</v>
      </c>
    </row>
    <row r="140" spans="1:1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>IF(ISBLANK('Input-Accounts'!D140),"",'Input-Accounts'!D140)</f>
        <v>3373937.369146477</v>
      </c>
      <c r="E140" s="8">
        <f t="shared" ca="1" si="9"/>
        <v>0</v>
      </c>
      <c r="F140" s="2"/>
      <c r="G140" s="8">
        <f ca="1">SUM(DemandTotal:CustomerTotal!G140)</f>
        <v>2464709.8425746062</v>
      </c>
      <c r="H140" s="8">
        <f ca="1">SUM(DemandTotal:CustomerTotal!H140)</f>
        <v>863786.6404459934</v>
      </c>
      <c r="I140" s="8">
        <f ca="1">SUM(DemandTotal:CustomerTotal!I140)</f>
        <v>301.37698716635356</v>
      </c>
      <c r="J140" s="8">
        <f ca="1">SUM(DemandTotal:CustomerTotal!J140)</f>
        <v>0</v>
      </c>
      <c r="K140" s="8">
        <f ca="1">SUM(DemandTotal:CustomerTotal!K140)</f>
        <v>45139.509138711437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>IF(ISBLANK('Input-Accounts'!D141),"",'Input-Accounts'!D141)</f>
        <v>2077347.6448933629</v>
      </c>
      <c r="E141" s="8">
        <f t="shared" ca="1" si="9"/>
        <v>0</v>
      </c>
      <c r="F141" s="2"/>
      <c r="G141" s="8">
        <f ca="1">SUM(DemandTotal:CustomerTotal!G141)</f>
        <v>1456337.0292294868</v>
      </c>
      <c r="H141" s="8">
        <f ca="1">SUM(DemandTotal:CustomerTotal!H141)</f>
        <v>498495.58539498853</v>
      </c>
      <c r="I141" s="8">
        <f ca="1">SUM(DemandTotal:CustomerTotal!I141)</f>
        <v>409.20534567212962</v>
      </c>
      <c r="J141" s="8">
        <f ca="1">SUM(DemandTotal:CustomerTotal!J141)</f>
        <v>2342.5421871622066</v>
      </c>
      <c r="K141" s="8">
        <f ca="1">SUM(DemandTotal:CustomerTotal!K141)</f>
        <v>119763.28273605302</v>
      </c>
    </row>
    <row r="142" spans="1:1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>IF(ISBLANK('Input-Accounts'!D142),"",'Input-Accounts'!D142)</f>
        <v>29478.213149498322</v>
      </c>
      <c r="E142" s="8">
        <f t="shared" ca="1" si="9"/>
        <v>0</v>
      </c>
      <c r="F142" s="2"/>
      <c r="G142" s="8">
        <f ca="1">SUM(DemandTotal:CustomerTotal!G142)</f>
        <v>20665.878179161358</v>
      </c>
      <c r="H142" s="8">
        <f ca="1">SUM(DemandTotal:CustomerTotal!H142)</f>
        <v>7073.8083519534102</v>
      </c>
      <c r="I142" s="8">
        <f ca="1">SUM(DemandTotal:CustomerTotal!I142)</f>
        <v>5.8067519085166879</v>
      </c>
      <c r="J142" s="8">
        <f ca="1">SUM(DemandTotal:CustomerTotal!J142)</f>
        <v>33.241406692140011</v>
      </c>
      <c r="K142" s="8">
        <f ca="1">SUM(DemandTotal:CustomerTotal!K142)</f>
        <v>1699.4784597828987</v>
      </c>
    </row>
    <row r="143" spans="1:1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>IF(ISBLANK('Input-Accounts'!D143),"",'Input-Accounts'!D143)</f>
        <v>16901419.775340442</v>
      </c>
      <c r="E143" s="8">
        <f t="shared" ca="1" si="9"/>
        <v>0</v>
      </c>
      <c r="G143" s="77">
        <f ca="1">SUM(DemandTotal:CustomerTotal!G143)</f>
        <v>11847339.875680268</v>
      </c>
      <c r="H143" s="77">
        <f ca="1">SUM(DemandTotal:CustomerTotal!H143)</f>
        <v>4056551.1257308982</v>
      </c>
      <c r="I143" s="77">
        <f ca="1">SUM(DemandTotal:CustomerTotal!I143)</f>
        <v>3331.64104585119</v>
      </c>
      <c r="J143" s="77">
        <f ca="1">SUM(DemandTotal:CustomerTotal!J143)</f>
        <v>19040.699462476845</v>
      </c>
      <c r="K143" s="77">
        <f ca="1">SUM(DemandTotal:CustomerTotal!K143)</f>
        <v>975156.43342094636</v>
      </c>
    </row>
    <row r="144" spans="1:1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D144" s="8"/>
      <c r="E144" s="8"/>
      <c r="G144" s="8"/>
      <c r="H144" s="8"/>
      <c r="I144" s="8"/>
      <c r="J144" s="8"/>
      <c r="K144" s="8"/>
    </row>
    <row r="145" spans="1:1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D145" s="8"/>
      <c r="E145" s="8"/>
      <c r="G145" s="8"/>
      <c r="H145" s="8"/>
      <c r="I145" s="8"/>
      <c r="J145" s="8"/>
      <c r="K145" s="8"/>
    </row>
    <row r="146" spans="1:1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>IF(ISBLANK('Input-Accounts'!D146),"",'Input-Accounts'!D146)</f>
        <v>110855.49532590913</v>
      </c>
      <c r="E146" s="8">
        <f t="shared" ref="E146:E154" ca="1" si="10">IFERROR(IF(D146="","",IF(D146=0,0,IF(ABS(D146-SUM($G146:$M146))&lt;Check_Limit,0,1))),1)</f>
        <v>0</v>
      </c>
      <c r="F146" s="2"/>
      <c r="G146" s="8">
        <f ca="1">SUM(DemandTotal:CustomerTotal!G146)</f>
        <v>71945.775280433081</v>
      </c>
      <c r="H146" s="8">
        <f ca="1">SUM(DemandTotal:CustomerTotal!H146)</f>
        <v>28396.29604685674</v>
      </c>
      <c r="I146" s="8">
        <f ca="1">SUM(DemandTotal:CustomerTotal!I146)</f>
        <v>33.804737951329358</v>
      </c>
      <c r="J146" s="8">
        <f ca="1">SUM(DemandTotal:CustomerTotal!J146)</f>
        <v>220.18740450884746</v>
      </c>
      <c r="K146" s="8">
        <f ca="1">SUM(DemandTotal:CustomerTotal!K146)</f>
        <v>10259.431856159101</v>
      </c>
    </row>
    <row r="147" spans="1:1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>IF(ISBLANK('Input-Accounts'!D147),"",'Input-Accounts'!D147)</f>
        <v>254030.99340242115</v>
      </c>
      <c r="E147" s="8">
        <f t="shared" ca="1" si="10"/>
        <v>0</v>
      </c>
      <c r="F147" s="2"/>
      <c r="G147" s="8">
        <f ca="1">SUM(DemandTotal:CustomerTotal!G147)</f>
        <v>154655.23761710807</v>
      </c>
      <c r="H147" s="8">
        <f ca="1">SUM(DemandTotal:CustomerTotal!H147)</f>
        <v>72855.603334648185</v>
      </c>
      <c r="I147" s="8">
        <f ca="1">SUM(DemandTotal:CustomerTotal!I147)</f>
        <v>86.285490582656635</v>
      </c>
      <c r="J147" s="8">
        <f ca="1">SUM(DemandTotal:CustomerTotal!J147)</f>
        <v>0</v>
      </c>
      <c r="K147" s="8">
        <f ca="1">SUM(DemandTotal:CustomerTotal!K147)</f>
        <v>26433.866960082218</v>
      </c>
    </row>
    <row r="148" spans="1:1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>IF(ISBLANK('Input-Accounts'!D148),"",'Input-Accounts'!D148)</f>
        <v>3449522.477011906</v>
      </c>
      <c r="E148" s="8">
        <f t="shared" ca="1" si="10"/>
        <v>0</v>
      </c>
      <c r="F148" s="2"/>
      <c r="G148" s="8">
        <f ca="1">SUM(DemandTotal:CustomerTotal!G148)</f>
        <v>2100085.1557617337</v>
      </c>
      <c r="H148" s="8">
        <f ca="1">SUM(DemandTotal:CustomerTotal!H148)</f>
        <v>989316.45274090872</v>
      </c>
      <c r="I148" s="8">
        <f ca="1">SUM(DemandTotal:CustomerTotal!I148)</f>
        <v>1171.6827746816045</v>
      </c>
      <c r="J148" s="8">
        <f ca="1">SUM(DemandTotal:CustomerTotal!J148)</f>
        <v>0</v>
      </c>
      <c r="K148" s="8">
        <f ca="1">SUM(DemandTotal:CustomerTotal!K148)</f>
        <v>358949.18573458178</v>
      </c>
    </row>
    <row r="149" spans="1:1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>IF(ISBLANK('Input-Accounts'!D149),"",'Input-Accounts'!D149)</f>
        <v>665447.3879370871</v>
      </c>
      <c r="E149" s="8">
        <f t="shared" ca="1" si="10"/>
        <v>0</v>
      </c>
      <c r="F149" s="2"/>
      <c r="G149" s="8">
        <f ca="1">SUM(DemandTotal:CustomerTotal!G149)</f>
        <v>405127.43159675109</v>
      </c>
      <c r="H149" s="8">
        <f ca="1">SUM(DemandTotal:CustomerTotal!H149)</f>
        <v>190849.03887621491</v>
      </c>
      <c r="I149" s="8">
        <f ca="1">SUM(DemandTotal:CustomerTotal!I149)</f>
        <v>226.02932640640429</v>
      </c>
      <c r="J149" s="8">
        <f ca="1">SUM(DemandTotal:CustomerTotal!J149)</f>
        <v>0</v>
      </c>
      <c r="K149" s="8">
        <f ca="1">SUM(DemandTotal:CustomerTotal!K149)</f>
        <v>69244.888137714646</v>
      </c>
    </row>
    <row r="150" spans="1:1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>IF(ISBLANK('Input-Accounts'!D150),"",'Input-Accounts'!D150)</f>
        <v>84976.243151185714</v>
      </c>
      <c r="E150" s="8">
        <f t="shared" ca="1" si="10"/>
        <v>0</v>
      </c>
      <c r="F150" s="2"/>
      <c r="G150" s="8">
        <f ca="1">SUM(DemandTotal:CustomerTotal!G150)</f>
        <v>0</v>
      </c>
      <c r="H150" s="8">
        <f ca="1">SUM(DemandTotal:CustomerTotal!H150)</f>
        <v>22297.637329825786</v>
      </c>
      <c r="I150" s="8">
        <f ca="1">SUM(DemandTotal:CustomerTotal!I150)</f>
        <v>167.42839250517272</v>
      </c>
      <c r="J150" s="8">
        <f ca="1">SUM(DemandTotal:CustomerTotal!J150)</f>
        <v>10941.786127464915</v>
      </c>
      <c r="K150" s="8">
        <f ca="1">SUM(DemandTotal:CustomerTotal!K150)</f>
        <v>51569.391301389849</v>
      </c>
    </row>
    <row r="151" spans="1:1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>IF(ISBLANK('Input-Accounts'!D151),"",'Input-Accounts'!D151)</f>
        <v>877714.97858240502</v>
      </c>
      <c r="E151" s="8">
        <f t="shared" ca="1" si="10"/>
        <v>0</v>
      </c>
      <c r="F151" s="2"/>
      <c r="G151" s="8">
        <f ca="1">SUM(DemandTotal:CustomerTotal!G151)</f>
        <v>785995.42376742791</v>
      </c>
      <c r="H151" s="8">
        <f ca="1">SUM(DemandTotal:CustomerTotal!H151)</f>
        <v>90450.516569000611</v>
      </c>
      <c r="I151" s="8">
        <f ca="1">SUM(DemandTotal:CustomerTotal!I151)</f>
        <v>12.619320004453691</v>
      </c>
      <c r="J151" s="8">
        <f ca="1">SUM(DemandTotal:CustomerTotal!J151)</f>
        <v>0</v>
      </c>
      <c r="K151" s="8">
        <f ca="1">SUM(DemandTotal:CustomerTotal!K151)</f>
        <v>1256.4189259720704</v>
      </c>
    </row>
    <row r="152" spans="1:1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>IF(ISBLANK('Input-Accounts'!D152),"",'Input-Accounts'!D152)</f>
        <v>177056.8132312141</v>
      </c>
      <c r="E152" s="8">
        <f t="shared" ca="1" si="10"/>
        <v>0</v>
      </c>
      <c r="F152" s="2"/>
      <c r="G152" s="8">
        <f ca="1">SUM(DemandTotal:CustomerTotal!G152)</f>
        <v>129342.55219333367</v>
      </c>
      <c r="H152" s="8">
        <f ca="1">SUM(DemandTotal:CustomerTotal!H152)</f>
        <v>45329.62326676325</v>
      </c>
      <c r="I152" s="8">
        <f ca="1">SUM(DemandTotal:CustomerTotal!I152)</f>
        <v>15.815601503710795</v>
      </c>
      <c r="J152" s="8">
        <f ca="1">SUM(DemandTotal:CustomerTotal!J152)</f>
        <v>0</v>
      </c>
      <c r="K152" s="8">
        <f ca="1">SUM(DemandTotal:CustomerTotal!K152)</f>
        <v>2368.8221696134674</v>
      </c>
    </row>
    <row r="153" spans="1:1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>IF(ISBLANK('Input-Accounts'!D153),"",'Input-Accounts'!D153)</f>
        <v>412685.73055941763</v>
      </c>
      <c r="E153" s="8">
        <f t="shared" ca="1" si="10"/>
        <v>0</v>
      </c>
      <c r="F153" s="2"/>
      <c r="G153" s="8">
        <f ca="1">SUM(DemandTotal:CustomerTotal!G153)</f>
        <v>267835.11944968818</v>
      </c>
      <c r="H153" s="8">
        <f ca="1">SUM(DemandTotal:CustomerTotal!H153)</f>
        <v>105711.91031013936</v>
      </c>
      <c r="I153" s="8">
        <f ca="1">SUM(DemandTotal:CustomerTotal!I153)</f>
        <v>125.84611107279466</v>
      </c>
      <c r="J153" s="8">
        <f ca="1">SUM(DemandTotal:CustomerTotal!J153)</f>
        <v>819.69955230968174</v>
      </c>
      <c r="K153" s="8">
        <f ca="1">SUM(DemandTotal:CustomerTotal!K153)</f>
        <v>38193.155136207584</v>
      </c>
    </row>
    <row r="154" spans="1:1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>IF(ISBLANK('Input-Accounts'!D154),"",'Input-Accounts'!D154)</f>
        <v>6032290.1192015456</v>
      </c>
      <c r="E154" s="8">
        <f t="shared" ca="1" si="10"/>
        <v>0</v>
      </c>
      <c r="G154" s="77">
        <f ca="1">SUM(DemandTotal:CustomerTotal!G154)</f>
        <v>3914986.6956664757</v>
      </c>
      <c r="H154" s="77">
        <f ca="1">SUM(DemandTotal:CustomerTotal!H154)</f>
        <v>1545207.0784743577</v>
      </c>
      <c r="I154" s="77">
        <f ca="1">SUM(DemandTotal:CustomerTotal!I154)</f>
        <v>1839.5117547081265</v>
      </c>
      <c r="J154" s="77">
        <f ca="1">SUM(DemandTotal:CustomerTotal!J154)</f>
        <v>11981.673084283444</v>
      </c>
      <c r="K154" s="77">
        <f ca="1">SUM(DemandTotal:CustomerTotal!K154)</f>
        <v>558275.16022172081</v>
      </c>
    </row>
    <row r="155" spans="1:1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D155" s="8"/>
      <c r="E155" s="8"/>
      <c r="G155" s="8">
        <f>SUM(DemandTotal:CustomerTotal!G155)</f>
        <v>0</v>
      </c>
      <c r="H155" s="8">
        <f>SUM(DemandTotal:CustomerTotal!H155)</f>
        <v>0</v>
      </c>
      <c r="I155" s="8">
        <f>SUM(DemandTotal:CustomerTotal!I155)</f>
        <v>0</v>
      </c>
      <c r="J155" s="8">
        <f>SUM(DemandTotal:CustomerTotal!J155)</f>
        <v>0</v>
      </c>
      <c r="K155" s="8">
        <f>SUM(DemandTotal:CustomerTotal!K155)</f>
        <v>0</v>
      </c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>IF(ISBLANK('Input-Accounts'!D156),"",'Input-Accounts'!D156)</f>
        <v>105002064.06533997</v>
      </c>
      <c r="E156" s="8">
        <f ca="1">IFERROR(IF(D156="","",IF(D156=0,0,IF(ABS(D156-SUM($G156:$M156))&lt;Check_Limit,0,1))),1)</f>
        <v>0</v>
      </c>
      <c r="F156" s="2"/>
      <c r="G156" s="8">
        <f ca="1">SUM(DemandTotal:CustomerTotal!G156)</f>
        <v>65888698.99871853</v>
      </c>
      <c r="H156" s="8">
        <f ca="1">SUM(DemandTotal:CustomerTotal!H156)</f>
        <v>37471661.559764229</v>
      </c>
      <c r="I156" s="8">
        <f ca="1">SUM(DemandTotal:CustomerTotal!I156)</f>
        <v>77249.540667758294</v>
      </c>
      <c r="J156" s="8">
        <f ca="1">SUM(DemandTotal:CustomerTotal!J156)</f>
        <v>31022.372546760289</v>
      </c>
      <c r="K156" s="8">
        <f ca="1">SUM(DemandTotal:CustomerTotal!K156)</f>
        <v>1533431.5936426669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D158" s="8"/>
      <c r="E158" s="8"/>
      <c r="G158" s="8"/>
      <c r="H158" s="8"/>
      <c r="I158" s="8"/>
      <c r="J158" s="8"/>
      <c r="K158" s="8"/>
    </row>
    <row r="159" spans="1:1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D159" s="8"/>
      <c r="E159" s="8"/>
      <c r="G159" s="8"/>
      <c r="H159" s="8"/>
      <c r="I159" s="8"/>
      <c r="J159" s="8"/>
      <c r="K159" s="8"/>
    </row>
    <row r="160" spans="1:1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>IF(ISBLANK('Input-Accounts'!D160),"",'Input-Accounts'!D160)</f>
        <v>0</v>
      </c>
      <c r="E160" s="8">
        <f t="shared" ref="E160:E165" si="11">IFERROR(IF(D160="","",IF(D160=0,0,IF(ABS(D160-SUM($G160:$M160))&lt;Check_Limit,0,1))),1)</f>
        <v>0</v>
      </c>
      <c r="F160" s="2"/>
      <c r="G160" s="8">
        <f ca="1">SUM(DemandTotal:CustomerTotal!G160)</f>
        <v>0</v>
      </c>
      <c r="H160" s="8">
        <f ca="1">SUM(DemandTotal:CustomerTotal!H160)</f>
        <v>0</v>
      </c>
      <c r="I160" s="8">
        <f ca="1">SUM(DemandTotal:CustomerTotal!I160)</f>
        <v>0</v>
      </c>
      <c r="J160" s="8">
        <f ca="1">SUM(DemandTotal:CustomerTotal!J160)</f>
        <v>0</v>
      </c>
      <c r="K160" s="8">
        <f ca="1">SUM(DemandTotal:CustomerTotal!K160)</f>
        <v>0</v>
      </c>
    </row>
    <row r="161" spans="1:1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>IF(ISBLANK('Input-Accounts'!D161),"",'Input-Accounts'!D161)</f>
        <v>310029.1752464216</v>
      </c>
      <c r="E161" s="8">
        <f t="shared" ca="1" si="11"/>
        <v>0</v>
      </c>
      <c r="F161" s="2"/>
      <c r="G161" s="8">
        <f ca="1">SUM(DemandTotal:CustomerTotal!G161)</f>
        <v>278910.02395403251</v>
      </c>
      <c r="H161" s="8">
        <f ca="1">SUM(DemandTotal:CustomerTotal!H161)</f>
        <v>30966.095376844482</v>
      </c>
      <c r="I161" s="8">
        <f ca="1">SUM(DemandTotal:CustomerTotal!I161)</f>
        <v>4.4364033491181196</v>
      </c>
      <c r="J161" s="8">
        <f ca="1">SUM(DemandTotal:CustomerTotal!J161)</f>
        <v>6.6546050236771803</v>
      </c>
      <c r="K161" s="8">
        <f ca="1">SUM(DemandTotal:CustomerTotal!K161)</f>
        <v>141.96490717177983</v>
      </c>
    </row>
    <row r="162" spans="1:1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>IF(ISBLANK('Input-Accounts'!D162),"",'Input-Accounts'!D162)</f>
        <v>3127972.09069396</v>
      </c>
      <c r="E162" s="8">
        <f t="shared" ca="1" si="11"/>
        <v>0</v>
      </c>
      <c r="F162" s="2"/>
      <c r="G162" s="8">
        <f ca="1">SUM(DemandTotal:CustomerTotal!G162)</f>
        <v>2814002.1662463434</v>
      </c>
      <c r="H162" s="8">
        <f ca="1">SUM(DemandTotal:CustomerTotal!H162)</f>
        <v>312425.6999991964</v>
      </c>
      <c r="I162" s="8">
        <f ca="1">SUM(DemandTotal:CustomerTotal!I162)</f>
        <v>44.760128939712949</v>
      </c>
      <c r="J162" s="8">
        <f ca="1">SUM(DemandTotal:CustomerTotal!J162)</f>
        <v>67.14019340956942</v>
      </c>
      <c r="K162" s="8">
        <f ca="1">SUM(DemandTotal:CustomerTotal!K162)</f>
        <v>1432.3241260708144</v>
      </c>
    </row>
    <row r="163" spans="1:1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>IF(ISBLANK('Input-Accounts'!D163),"",'Input-Accounts'!D163)</f>
        <v>1252774.8999999999</v>
      </c>
      <c r="E163" s="8">
        <f t="shared" ca="1" si="11"/>
        <v>0</v>
      </c>
      <c r="F163" s="2"/>
      <c r="G163" s="8">
        <f ca="1">SUM(DemandTotal:CustomerTotal!G163)</f>
        <v>1050859.5639450531</v>
      </c>
      <c r="H163" s="8">
        <f ca="1">SUM(DemandTotal:CustomerTotal!H163)</f>
        <v>194046.41203170113</v>
      </c>
      <c r="I163" s="8">
        <f ca="1">SUM(DemandTotal:CustomerTotal!I163)</f>
        <v>0</v>
      </c>
      <c r="J163" s="8">
        <f ca="1">SUM(DemandTotal:CustomerTotal!J163)</f>
        <v>0</v>
      </c>
      <c r="K163" s="8">
        <f ca="1">SUM(DemandTotal:CustomerTotal!K163)</f>
        <v>7868.9240232457005</v>
      </c>
    </row>
    <row r="164" spans="1:1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>IF(ISBLANK('Input-Accounts'!D164),"",'Input-Accounts'!D164)</f>
        <v>30449.102057537759</v>
      </c>
      <c r="E164" s="8">
        <f t="shared" ca="1" si="11"/>
        <v>0</v>
      </c>
      <c r="F164" s="2"/>
      <c r="G164" s="8">
        <f ca="1">SUM(DemandTotal:CustomerTotal!G164)</f>
        <v>27392.776107269474</v>
      </c>
      <c r="H164" s="8">
        <f ca="1">SUM(DemandTotal:CustomerTotal!H164)</f>
        <v>3041.2937676060496</v>
      </c>
      <c r="I164" s="8">
        <f ca="1">SUM(DemandTotal:CustomerTotal!I164)</f>
        <v>0.43571543948510738</v>
      </c>
      <c r="J164" s="8">
        <f ca="1">SUM(DemandTotal:CustomerTotal!J164)</f>
        <v>0.65357315922766113</v>
      </c>
      <c r="K164" s="8">
        <f ca="1">SUM(DemandTotal:CustomerTotal!K164)</f>
        <v>13.942894063523436</v>
      </c>
    </row>
    <row r="165" spans="1:1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>IF(ISBLANK('Input-Accounts'!D165),"",'Input-Accounts'!D165)</f>
        <v>4721225.2679979196</v>
      </c>
      <c r="E165" s="8">
        <f t="shared" ca="1" si="11"/>
        <v>0</v>
      </c>
      <c r="G165" s="77">
        <f ca="1">SUM(DemandTotal:CustomerTotal!G165)</f>
        <v>4171164.5302526983</v>
      </c>
      <c r="H165" s="77">
        <f ca="1">SUM(DemandTotal:CustomerTotal!H165)</f>
        <v>540479.50117534806</v>
      </c>
      <c r="I165" s="77">
        <f ca="1">SUM(DemandTotal:CustomerTotal!I165)</f>
        <v>49.632247728316173</v>
      </c>
      <c r="J165" s="77">
        <f ca="1">SUM(DemandTotal:CustomerTotal!J165)</f>
        <v>74.44837159247426</v>
      </c>
      <c r="K165" s="77">
        <f ca="1">SUM(DemandTotal:CustomerTotal!K165)</f>
        <v>9457.1559505518162</v>
      </c>
    </row>
    <row r="166" spans="1:1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D166" s="8"/>
      <c r="E166" s="8"/>
      <c r="G166" s="8"/>
      <c r="H166" s="8"/>
      <c r="I166" s="8"/>
      <c r="J166" s="8"/>
      <c r="K166" s="8"/>
    </row>
    <row r="167" spans="1:1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D167" s="8"/>
      <c r="E167" s="8"/>
      <c r="G167" s="8"/>
      <c r="H167" s="8"/>
      <c r="I167" s="8"/>
      <c r="J167" s="8"/>
      <c r="K167" s="8"/>
    </row>
    <row r="168" spans="1:1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>IF(ISBLANK('Input-Accounts'!D168),"",'Input-Accounts'!D168)</f>
        <v>0</v>
      </c>
      <c r="E168" s="8">
        <f>IFERROR(IF(D168="","",IF(D168=0,0,IF(ABS(D168-SUM($G168:$M168))&lt;Check_Limit,0,1))),1)</f>
        <v>0</v>
      </c>
      <c r="F168" s="2"/>
      <c r="G168" s="8">
        <f ca="1">SUM(DemandTotal:CustomerTotal!G168)</f>
        <v>0</v>
      </c>
      <c r="H168" s="8">
        <f ca="1">SUM(DemandTotal:CustomerTotal!H168)</f>
        <v>0</v>
      </c>
      <c r="I168" s="8">
        <f ca="1">SUM(DemandTotal:CustomerTotal!I168)</f>
        <v>0</v>
      </c>
      <c r="J168" s="8">
        <f ca="1">SUM(DemandTotal:CustomerTotal!J168)</f>
        <v>0</v>
      </c>
      <c r="K168" s="8">
        <f ca="1">SUM(DemandTotal:CustomerTotal!K168)</f>
        <v>0</v>
      </c>
    </row>
    <row r="169" spans="1:1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>IF(ISBLANK('Input-Accounts'!D169),"",'Input-Accounts'!D169)</f>
        <v>105607.11</v>
      </c>
      <c r="E169" s="8">
        <f ca="1">IFERROR(IF(D169="","",IF(D169=0,0,IF(ABS(D169-SUM($G169:$M169))&lt;Check_Limit,0,1))),1)</f>
        <v>0</v>
      </c>
      <c r="F169" s="2"/>
      <c r="G169" s="8">
        <f ca="1">SUM(DemandTotal:CustomerTotal!G169)</f>
        <v>95006.805589843018</v>
      </c>
      <c r="H169" s="8">
        <f ca="1">SUM(DemandTotal:CustomerTotal!H169)</f>
        <v>10548.168049454087</v>
      </c>
      <c r="I169" s="8">
        <f ca="1">SUM(DemandTotal:CustomerTotal!I169)</f>
        <v>1.5111988609533076</v>
      </c>
      <c r="J169" s="8">
        <f ca="1">SUM(DemandTotal:CustomerTotal!J169)</f>
        <v>2.2667982914299616</v>
      </c>
      <c r="K169" s="8">
        <f ca="1">SUM(DemandTotal:CustomerTotal!K169)</f>
        <v>48.358363550505842</v>
      </c>
    </row>
    <row r="170" spans="1:1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>IF(ISBLANK('Input-Accounts'!D170),"",'Input-Accounts'!D170)</f>
        <v>3529.6683294594409</v>
      </c>
      <c r="E170" s="8">
        <f ca="1">IFERROR(IF(D170="","",IF(D170=0,0,IF(ABS(D170-SUM($G170:$M170))&lt;Check_Limit,0,1))),1)</f>
        <v>0</v>
      </c>
      <c r="F170" s="2"/>
      <c r="G170" s="8">
        <f ca="1">SUM(DemandTotal:CustomerTotal!G170)</f>
        <v>3175.3781802530066</v>
      </c>
      <c r="H170" s="8">
        <f ca="1">SUM(DemandTotal:CustomerTotal!H170)</f>
        <v>352.54761443594145</v>
      </c>
      <c r="I170" s="8">
        <f ca="1">SUM(DemandTotal:CustomerTotal!I170)</f>
        <v>5.0508254217183586E-2</v>
      </c>
      <c r="J170" s="8">
        <f ca="1">SUM(DemandTotal:CustomerTotal!J170)</f>
        <v>7.5762381325775383E-2</v>
      </c>
      <c r="K170" s="8">
        <f ca="1">SUM(DemandTotal:CustomerTotal!K170)</f>
        <v>1.6162641349498748</v>
      </c>
    </row>
    <row r="171" spans="1:1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>IF(ISBLANK('Input-Accounts'!D171),"",'Input-Accounts'!D171)</f>
        <v>298768.56607465603</v>
      </c>
      <c r="E171" s="8">
        <f ca="1">IFERROR(IF(D171="","",IF(D171=0,0,IF(ABS(D171-SUM($G171:$M171))&lt;Check_Limit,0,1))),1)</f>
        <v>0</v>
      </c>
      <c r="F171" s="2"/>
      <c r="G171" s="8">
        <f ca="1">SUM(DemandTotal:CustomerTotal!G171)</f>
        <v>268779.69744093</v>
      </c>
      <c r="H171" s="8">
        <f ca="1">SUM(DemandTotal:CustomerTotal!H171)</f>
        <v>29841.371881589217</v>
      </c>
      <c r="I171" s="8">
        <f ca="1">SUM(DemandTotal:CustomerTotal!I171)</f>
        <v>4.275268177878111</v>
      </c>
      <c r="J171" s="8">
        <f ca="1">SUM(DemandTotal:CustomerTotal!J171)</f>
        <v>6.4129022668171665</v>
      </c>
      <c r="K171" s="8">
        <f ca="1">SUM(DemandTotal:CustomerTotal!K171)</f>
        <v>136.80858169209955</v>
      </c>
    </row>
    <row r="172" spans="1:1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>IF(ISBLANK('Input-Accounts'!D172),"",'Input-Accounts'!D172)</f>
        <v>407905.34440411546</v>
      </c>
      <c r="E172" s="8">
        <f ca="1">IFERROR(IF(D172="","",IF(D172=0,0,IF(ABS(D172-SUM($G172:$M172))&lt;Check_Limit,0,1))),1)</f>
        <v>0</v>
      </c>
      <c r="G172" s="77">
        <f ca="1">SUM(DemandTotal:CustomerTotal!G172)</f>
        <v>366961.88121102599</v>
      </c>
      <c r="H172" s="77">
        <f ca="1">SUM(DemandTotal:CustomerTotal!H172)</f>
        <v>40742.087545479248</v>
      </c>
      <c r="I172" s="77">
        <f ca="1">SUM(DemandTotal:CustomerTotal!I172)</f>
        <v>5.8369752930486021</v>
      </c>
      <c r="J172" s="77">
        <f ca="1">SUM(DemandTotal:CustomerTotal!J172)</f>
        <v>8.7554629395729044</v>
      </c>
      <c r="K172" s="77">
        <f ca="1">SUM(DemandTotal:CustomerTotal!K172)</f>
        <v>186.78320937755527</v>
      </c>
    </row>
    <row r="173" spans="1:1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D174" s="8"/>
      <c r="E174" s="8"/>
      <c r="F174" s="2"/>
      <c r="G174" s="8"/>
      <c r="H174" s="8"/>
      <c r="I174" s="8"/>
      <c r="J174" s="8"/>
      <c r="K174" s="8"/>
    </row>
    <row r="175" spans="1:1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>IF(ISBLANK('Input-Accounts'!D175),"",'Input-Accounts'!D175)</f>
        <v>0</v>
      </c>
      <c r="E175" s="8">
        <f>IFERROR(IF(D175="","",IF(D175=0,0,IF(ABS(D175-SUM($G175:$M175))&lt;Check_Limit,0,1))),1)</f>
        <v>0</v>
      </c>
      <c r="F175" s="2"/>
      <c r="G175" s="8">
        <f ca="1">SUM(DemandTotal:CustomerTotal!G175)</f>
        <v>0</v>
      </c>
      <c r="H175" s="8">
        <f ca="1">SUM(DemandTotal:CustomerTotal!H175)</f>
        <v>0</v>
      </c>
      <c r="I175" s="8">
        <f ca="1">SUM(DemandTotal:CustomerTotal!I175)</f>
        <v>0</v>
      </c>
      <c r="J175" s="8">
        <f ca="1">SUM(DemandTotal:CustomerTotal!J175)</f>
        <v>0</v>
      </c>
      <c r="K175" s="8">
        <f ca="1">SUM(DemandTotal:CustomerTotal!K175)</f>
        <v>0</v>
      </c>
    </row>
    <row r="176" spans="1:1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>IF(ISBLANK('Input-Accounts'!D176),"",'Input-Accounts'!D176)</f>
        <v>1284.483227306918</v>
      </c>
      <c r="E176" s="8">
        <f ca="1">IFERROR(IF(D176="","",IF(D176=0,0,IF(ABS(D176-SUM($G176:$M176))&lt;Check_Limit,0,1))),1)</f>
        <v>0</v>
      </c>
      <c r="F176" s="2"/>
      <c r="G176" s="8">
        <f ca="1">SUM(DemandTotal:CustomerTotal!G176)</f>
        <v>1155.5533359464387</v>
      </c>
      <c r="H176" s="8">
        <f ca="1">SUM(DemandTotal:CustomerTotal!H176)</f>
        <v>128.29576472965223</v>
      </c>
      <c r="I176" s="8">
        <f ca="1">SUM(DemandTotal:CustomerTotal!I176)</f>
        <v>1.8380482052958773E-2</v>
      </c>
      <c r="J176" s="8">
        <f ca="1">SUM(DemandTotal:CustomerTotal!J176)</f>
        <v>2.7570723079438163E-2</v>
      </c>
      <c r="K176" s="8">
        <f ca="1">SUM(DemandTotal:CustomerTotal!K176)</f>
        <v>0.58817542569468073</v>
      </c>
    </row>
    <row r="177" spans="1:1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>IF(ISBLANK('Input-Accounts'!D177),"",'Input-Accounts'!D177)</f>
        <v>0</v>
      </c>
      <c r="E177" s="8">
        <f>IFERROR(IF(D177="","",IF(D177=0,0,IF(ABS(D177-SUM($G177:$M177))&lt;Check_Limit,0,1))),1)</f>
        <v>0</v>
      </c>
      <c r="F177" s="2"/>
      <c r="G177" s="8">
        <f ca="1">SUM(DemandTotal:CustomerTotal!G177)</f>
        <v>0</v>
      </c>
      <c r="H177" s="8">
        <f ca="1">SUM(DemandTotal:CustomerTotal!H177)</f>
        <v>0</v>
      </c>
      <c r="I177" s="8">
        <f ca="1">SUM(DemandTotal:CustomerTotal!I177)</f>
        <v>0</v>
      </c>
      <c r="J177" s="8">
        <f ca="1">SUM(DemandTotal:CustomerTotal!J177)</f>
        <v>0</v>
      </c>
      <c r="K177" s="8">
        <f ca="1">SUM(DemandTotal:CustomerTotal!K177)</f>
        <v>0</v>
      </c>
    </row>
    <row r="178" spans="1:1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>IF(ISBLANK('Input-Accounts'!D178),"",'Input-Accounts'!D178)</f>
        <v>0</v>
      </c>
      <c r="E178" s="8">
        <f>IFERROR(IF(D178="","",IF(D178=0,0,IF(ABS(D178-SUM($G178:$M178))&lt;Check_Limit,0,1))),1)</f>
        <v>0</v>
      </c>
      <c r="F178" s="2"/>
      <c r="G178" s="8">
        <f ca="1">SUM(DemandTotal:CustomerTotal!G178)</f>
        <v>0</v>
      </c>
      <c r="H178" s="8">
        <f ca="1">SUM(DemandTotal:CustomerTotal!H178)</f>
        <v>0</v>
      </c>
      <c r="I178" s="8">
        <f ca="1">SUM(DemandTotal:CustomerTotal!I178)</f>
        <v>0</v>
      </c>
      <c r="J178" s="8">
        <f ca="1">SUM(DemandTotal:CustomerTotal!J178)</f>
        <v>0</v>
      </c>
      <c r="K178" s="8">
        <f ca="1">SUM(DemandTotal:CustomerTotal!K178)</f>
        <v>0</v>
      </c>
    </row>
    <row r="179" spans="1:1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>IF(ISBLANK('Input-Accounts'!D179),"",'Input-Accounts'!D179)</f>
        <v>1284.483227306918</v>
      </c>
      <c r="E179" s="8">
        <f ca="1">IFERROR(IF(D179="","",IF(D179=0,0,IF(ABS(D179-SUM($G179:$M179))&lt;Check_Limit,0,1))),1)</f>
        <v>0</v>
      </c>
      <c r="G179" s="77">
        <f ca="1">SUM(DemandTotal:CustomerTotal!G179)</f>
        <v>1155.5533359464387</v>
      </c>
      <c r="H179" s="77">
        <f ca="1">SUM(DemandTotal:CustomerTotal!H179)</f>
        <v>128.29576472965223</v>
      </c>
      <c r="I179" s="77">
        <f ca="1">SUM(DemandTotal:CustomerTotal!I179)</f>
        <v>1.8380482052958773E-2</v>
      </c>
      <c r="J179" s="77">
        <f ca="1">SUM(DemandTotal:CustomerTotal!J179)</f>
        <v>2.7570723079438163E-2</v>
      </c>
      <c r="K179" s="77">
        <f ca="1">SUM(DemandTotal:CustomerTotal!K179)</f>
        <v>0.58817542569468073</v>
      </c>
    </row>
    <row r="180" spans="1:1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D180" s="8"/>
      <c r="E180" s="8"/>
      <c r="G180" s="8"/>
      <c r="H180" s="8"/>
      <c r="I180" s="8"/>
      <c r="J180" s="8"/>
      <c r="K180" s="8"/>
    </row>
    <row r="181" spans="1:1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>IF(ISBLANK('Input-Accounts'!D181),"",'Input-Accounts'!D181)</f>
        <v>5130415.0956293428</v>
      </c>
      <c r="E181" s="8">
        <f ca="1">IFERROR(IF(D181="","",IF(D181=0,0,IF(ABS(D181-SUM($G181:$M181))&lt;Check_Limit,0,1))),1)</f>
        <v>0</v>
      </c>
      <c r="F181" s="2"/>
      <c r="G181" s="8">
        <f ca="1">SUM(DemandTotal:CustomerTotal!G181)</f>
        <v>4539281.9647996705</v>
      </c>
      <c r="H181" s="8">
        <f ca="1">SUM(DemandTotal:CustomerTotal!H181)</f>
        <v>581349.88448555686</v>
      </c>
      <c r="I181" s="8">
        <f ca="1">SUM(DemandTotal:CustomerTotal!I181)</f>
        <v>55.487603503417738</v>
      </c>
      <c r="J181" s="8">
        <f ca="1">SUM(DemandTotal:CustomerTotal!J181)</f>
        <v>83.231405255126603</v>
      </c>
      <c r="K181" s="8">
        <f ca="1">SUM(DemandTotal:CustomerTotal!K181)</f>
        <v>9644.5273353550656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D183" s="8"/>
      <c r="E183" s="8"/>
      <c r="G183" s="8"/>
      <c r="H183" s="8"/>
      <c r="I183" s="8"/>
      <c r="J183" s="8"/>
      <c r="K183" s="8"/>
    </row>
    <row r="184" spans="1:1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>IF(ISBLANK('Input-Accounts'!D184),"",'Input-Accounts'!D184)</f>
        <v>11434627.094828423</v>
      </c>
      <c r="E184" s="8">
        <f t="shared" ref="E184:E195" ca="1" si="12">IFERROR(IF(D184="","",IF(D184=0,0,IF(ABS(D184-SUM($G184:$M184))&lt;Check_Limit,0,1))),1)</f>
        <v>0</v>
      </c>
      <c r="F184" s="2"/>
      <c r="G184" s="8">
        <f ca="1">SUM(DemandTotal:CustomerTotal!G184)</f>
        <v>8210147.383587705</v>
      </c>
      <c r="H184" s="8">
        <f ca="1">SUM(DemandTotal:CustomerTotal!H184)</f>
        <v>2554242.3895180728</v>
      </c>
      <c r="I184" s="8">
        <f ca="1">SUM(DemandTotal:CustomerTotal!I184)</f>
        <v>2229.0814814704027</v>
      </c>
      <c r="J184" s="8">
        <f ca="1">SUM(DemandTotal:CustomerTotal!J184)</f>
        <v>13266.060103444968</v>
      </c>
      <c r="K184" s="8">
        <f ca="1">SUM(DemandTotal:CustomerTotal!K184)</f>
        <v>654742.18013772939</v>
      </c>
    </row>
    <row r="185" spans="1:1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>IF(ISBLANK('Input-Accounts'!D185),"",'Input-Accounts'!D185)</f>
        <v>1177047.2170753249</v>
      </c>
      <c r="E185" s="8">
        <f t="shared" ca="1" si="12"/>
        <v>0</v>
      </c>
      <c r="F185" s="2"/>
      <c r="G185" s="8">
        <f ca="1">SUM(DemandTotal:CustomerTotal!G185)</f>
        <v>845128.66484302015</v>
      </c>
      <c r="H185" s="8">
        <f ca="1">SUM(DemandTotal:CustomerTotal!H185)</f>
        <v>262926.27397336112</v>
      </c>
      <c r="I185" s="8">
        <f ca="1">SUM(DemandTotal:CustomerTotal!I185)</f>
        <v>229.45515692291571</v>
      </c>
      <c r="J185" s="8">
        <f ca="1">SUM(DemandTotal:CustomerTotal!J185)</f>
        <v>1365.5695981004963</v>
      </c>
      <c r="K185" s="8">
        <f ca="1">SUM(DemandTotal:CustomerTotal!K185)</f>
        <v>67397.253503920161</v>
      </c>
    </row>
    <row r="186" spans="1:1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>IF(ISBLANK('Input-Accounts'!D186),"",'Input-Accounts'!D186)</f>
        <v>7781407.9629630316</v>
      </c>
      <c r="E186" s="8">
        <f t="shared" ca="1" si="12"/>
        <v>0</v>
      </c>
      <c r="F186" s="2"/>
      <c r="G186" s="8">
        <f ca="1">SUM(DemandTotal:CustomerTotal!G186)</f>
        <v>5587108.8491065558</v>
      </c>
      <c r="H186" s="8">
        <f ca="1">SUM(DemandTotal:CustomerTotal!H186)</f>
        <v>1738194.162722006</v>
      </c>
      <c r="I186" s="8">
        <f ca="1">SUM(DemandTotal:CustomerTotal!I186)</f>
        <v>1516.9180635415805</v>
      </c>
      <c r="J186" s="8">
        <f ca="1">SUM(DemandTotal:CustomerTotal!J186)</f>
        <v>9027.7212251880446</v>
      </c>
      <c r="K186" s="8">
        <f ca="1">SUM(DemandTotal:CustomerTotal!K186)</f>
        <v>445560.31184574025</v>
      </c>
    </row>
    <row r="187" spans="1:1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>IF(ISBLANK('Input-Accounts'!D187),"",'Input-Accounts'!D187)</f>
        <v>59156.794118509715</v>
      </c>
      <c r="E187" s="8">
        <f t="shared" ca="1" si="12"/>
        <v>0</v>
      </c>
      <c r="F187" s="2"/>
      <c r="G187" s="8">
        <f ca="1">SUM(DemandTotal:CustomerTotal!G187)</f>
        <v>42475.018592707929</v>
      </c>
      <c r="H187" s="8">
        <f ca="1">SUM(DemandTotal:CustomerTotal!H187)</f>
        <v>13214.317346110029</v>
      </c>
      <c r="I187" s="8">
        <f ca="1">SUM(DemandTotal:CustomerTotal!I187)</f>
        <v>11.532104473469571</v>
      </c>
      <c r="J187" s="8">
        <f ca="1">SUM(DemandTotal:CustomerTotal!J187)</f>
        <v>68.631672882293088</v>
      </c>
      <c r="K187" s="8">
        <f ca="1">SUM(DemandTotal:CustomerTotal!K187)</f>
        <v>3387.2944023359987</v>
      </c>
    </row>
    <row r="188" spans="1:1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>IF(ISBLANK('Input-Accounts'!D188),"",'Input-Accounts'!D188)</f>
        <v>1541663.5292324889</v>
      </c>
      <c r="E188" s="8">
        <f t="shared" ca="1" si="12"/>
        <v>0</v>
      </c>
      <c r="F188" s="2"/>
      <c r="G188" s="8">
        <f ca="1">SUM(DemandTotal:CustomerTotal!G188)</f>
        <v>1113235.5140398368</v>
      </c>
      <c r="H188" s="8">
        <f ca="1">SUM(DemandTotal:CustomerTotal!H188)</f>
        <v>347046.45492292417</v>
      </c>
      <c r="I188" s="8">
        <f ca="1">SUM(DemandTotal:CustomerTotal!I188)</f>
        <v>307.81767794605116</v>
      </c>
      <c r="J188" s="8">
        <f ca="1">SUM(DemandTotal:CustomerTotal!J188)</f>
        <v>2611.6018431435664</v>
      </c>
      <c r="K188" s="8">
        <f ca="1">SUM(DemandTotal:CustomerTotal!K188)</f>
        <v>78462.140748638587</v>
      </c>
    </row>
    <row r="189" spans="1:1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>IF(ISBLANK('Input-Accounts'!D189),"",'Input-Accounts'!D189)</f>
        <v>5614426.9043554934</v>
      </c>
      <c r="E189" s="8">
        <f t="shared" ca="1" si="12"/>
        <v>0</v>
      </c>
      <c r="F189" s="2"/>
      <c r="G189" s="8">
        <f ca="1">SUM(DemandTotal:CustomerTotal!G189)</f>
        <v>4054178.6858127876</v>
      </c>
      <c r="H189" s="8">
        <f ca="1">SUM(DemandTotal:CustomerTotal!H189)</f>
        <v>1263873.0284749605</v>
      </c>
      <c r="I189" s="8">
        <f ca="1">SUM(DemandTotal:CustomerTotal!I189)</f>
        <v>1121.0097533778537</v>
      </c>
      <c r="J189" s="8">
        <f ca="1">SUM(DemandTotal:CustomerTotal!J189)</f>
        <v>9510.925940441346</v>
      </c>
      <c r="K189" s="8">
        <f ca="1">SUM(DemandTotal:CustomerTotal!K189)</f>
        <v>285743.25437392626</v>
      </c>
    </row>
    <row r="190" spans="1:1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>IF(ISBLANK('Input-Accounts'!D190),"",'Input-Accounts'!D190)</f>
        <v>1671789.7392962237</v>
      </c>
      <c r="E190" s="8">
        <f t="shared" ca="1" si="12"/>
        <v>0</v>
      </c>
      <c r="F190" s="2"/>
      <c r="G190" s="8">
        <f ca="1">SUM(DemandTotal:CustomerTotal!G190)</f>
        <v>1200357.4790995503</v>
      </c>
      <c r="H190" s="8">
        <f ca="1">SUM(DemandTotal:CustomerTotal!H190)</f>
        <v>373440.79374508513</v>
      </c>
      <c r="I190" s="8">
        <f ca="1">SUM(DemandTotal:CustomerTotal!I190)</f>
        <v>325.9009251349234</v>
      </c>
      <c r="J190" s="8">
        <f ca="1">SUM(DemandTotal:CustomerTotal!J190)</f>
        <v>1939.5528142633391</v>
      </c>
      <c r="K190" s="8">
        <f ca="1">SUM(DemandTotal:CustomerTotal!K190)</f>
        <v>95726.012712189811</v>
      </c>
    </row>
    <row r="191" spans="1:1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>IF(ISBLANK('Input-Accounts'!D191),"",'Input-Accounts'!D191)</f>
        <v>9938.4874232167822</v>
      </c>
      <c r="E191" s="8">
        <f t="shared" ca="1" si="12"/>
        <v>0</v>
      </c>
      <c r="F191" s="2"/>
      <c r="G191" s="8">
        <f ca="1">SUM(DemandTotal:CustomerTotal!G191)</f>
        <v>7135.9079607805033</v>
      </c>
      <c r="H191" s="8">
        <f ca="1">SUM(DemandTotal:CustomerTotal!H191)</f>
        <v>2220.0379298380135</v>
      </c>
      <c r="I191" s="8">
        <f ca="1">SUM(DemandTotal:CustomerTotal!I191)</f>
        <v>1.9374220151821613</v>
      </c>
      <c r="J191" s="8">
        <f ca="1">SUM(DemandTotal:CustomerTotal!J191)</f>
        <v>11.530290441509502</v>
      </c>
      <c r="K191" s="8">
        <f ca="1">SUM(DemandTotal:CustomerTotal!K191)</f>
        <v>569.07382014157406</v>
      </c>
    </row>
    <row r="192" spans="1:1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>IF(ISBLANK('Input-Accounts'!D192),"",'Input-Accounts'!D192)</f>
        <v>-147349.23602338525</v>
      </c>
      <c r="E192" s="8">
        <f t="shared" ca="1" si="12"/>
        <v>0</v>
      </c>
      <c r="F192" s="2"/>
      <c r="G192" s="8">
        <f ca="1">SUM(DemandTotal:CustomerTotal!G192)</f>
        <v>-105797.84846312874</v>
      </c>
      <c r="H192" s="8">
        <f ca="1">SUM(DemandTotal:CustomerTotal!H192)</f>
        <v>-32914.555200864765</v>
      </c>
      <c r="I192" s="8">
        <f ca="1">SUM(DemandTotal:CustomerTotal!I192)</f>
        <v>-28.724456915354093</v>
      </c>
      <c r="J192" s="8">
        <f ca="1">SUM(DemandTotal:CustomerTotal!J192)</f>
        <v>-170.94950321265884</v>
      </c>
      <c r="K192" s="8">
        <f ca="1">SUM(DemandTotal:CustomerTotal!K192)</f>
        <v>-8437.158399263717</v>
      </c>
    </row>
    <row r="193" spans="1:1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>IF(ISBLANK('Input-Accounts'!D193),"",'Input-Accounts'!D193)</f>
        <v>780512.40987276367</v>
      </c>
      <c r="E193" s="8">
        <f t="shared" ca="1" si="12"/>
        <v>0</v>
      </c>
      <c r="F193" s="2"/>
      <c r="G193" s="8">
        <f ca="1">SUM(DemandTotal:CustomerTotal!G193)</f>
        <v>560413.72111494804</v>
      </c>
      <c r="H193" s="8">
        <f ca="1">SUM(DemandTotal:CustomerTotal!H193)</f>
        <v>174349.18220844978</v>
      </c>
      <c r="I193" s="8">
        <f ca="1">SUM(DemandTotal:CustomerTotal!I193)</f>
        <v>152.15413187300973</v>
      </c>
      <c r="J193" s="8">
        <f ca="1">SUM(DemandTotal:CustomerTotal!J193)</f>
        <v>905.52358681987459</v>
      </c>
      <c r="K193" s="8">
        <f ca="1">SUM(DemandTotal:CustomerTotal!K193)</f>
        <v>44691.828830672894</v>
      </c>
    </row>
    <row r="194" spans="1:1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>IF(ISBLANK('Input-Accounts'!D194),"",'Input-Accounts'!D194)</f>
        <v>756317.73321327975</v>
      </c>
      <c r="E194" s="8">
        <f t="shared" ca="1" si="12"/>
        <v>0</v>
      </c>
      <c r="F194" s="2"/>
      <c r="G194" s="8">
        <f ca="1">SUM(DemandTotal:CustomerTotal!G194)</f>
        <v>543041.76314681699</v>
      </c>
      <c r="H194" s="8">
        <f ca="1">SUM(DemandTotal:CustomerTotal!H194)</f>
        <v>168944.62741083093</v>
      </c>
      <c r="I194" s="8">
        <f ca="1">SUM(DemandTotal:CustomerTotal!I194)</f>
        <v>147.43758928315896</v>
      </c>
      <c r="J194" s="8">
        <f ca="1">SUM(DemandTotal:CustomerTotal!J194)</f>
        <v>877.45375716243916</v>
      </c>
      <c r="K194" s="8">
        <f ca="1">SUM(DemandTotal:CustomerTotal!K194)</f>
        <v>43306.451309186203</v>
      </c>
    </row>
    <row r="195" spans="1:1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>IF(ISBLANK('Input-Accounts'!D195),"",'Input-Accounts'!D195)</f>
        <v>30679538.636355367</v>
      </c>
      <c r="E195" s="8">
        <f t="shared" ca="1" si="12"/>
        <v>0</v>
      </c>
      <c r="G195" s="77">
        <f ca="1">SUM(DemandTotal:CustomerTotal!G195)</f>
        <v>22057425.138841581</v>
      </c>
      <c r="H195" s="77">
        <f ca="1">SUM(DemandTotal:CustomerTotal!H195)</f>
        <v>6865536.7130507734</v>
      </c>
      <c r="I195" s="77">
        <f ca="1">SUM(DemandTotal:CustomerTotal!I195)</f>
        <v>6014.519849123194</v>
      </c>
      <c r="J195" s="77">
        <f ca="1">SUM(DemandTotal:CustomerTotal!J195)</f>
        <v>39413.621328675217</v>
      </c>
      <c r="K195" s="77">
        <f ca="1">SUM(DemandTotal:CustomerTotal!K195)</f>
        <v>1711148.6432852177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>IF(ISBLANK('Input-Accounts'!D197),"",'Input-Accounts'!D197)</f>
        <v>140812017.79732466</v>
      </c>
      <c r="E197" s="8">
        <f ca="1">IFERROR(IF(D197="","",IF(D197=0,0,IF(ABS(D197-SUM($G197:$M197))&lt;Check_Limit,0,1))),1)</f>
        <v>0</v>
      </c>
      <c r="G197" s="79">
        <f ca="1">SUM(DemandTotal:CustomerTotal!G197)</f>
        <v>92485406.102359772</v>
      </c>
      <c r="H197" s="79">
        <f ca="1">SUM(DemandTotal:CustomerTotal!H197)</f>
        <v>44918548.157300562</v>
      </c>
      <c r="I197" s="79">
        <f ca="1">SUM(DemandTotal:CustomerTotal!I197)</f>
        <v>83319.548120384905</v>
      </c>
      <c r="J197" s="79">
        <f ca="1">SUM(DemandTotal:CustomerTotal!J197)</f>
        <v>70519.225280690633</v>
      </c>
      <c r="K197" s="79">
        <f ca="1">SUM(DemandTotal:CustomerTotal!K197)</f>
        <v>3254224.7642632397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D201" t="str">
        <f>IF(ISBLANK('Input-Accounts'!D201),"",'Input-Accounts'!D201)</f>
        <v/>
      </c>
      <c r="E201" s="8" t="str">
        <f t="shared" ref="E201:E206" si="13">IFERROR(IF(D201="","",IF(D201=0,0,IF(ABS(D201-SUM($G201:$M201))&lt;Check_Limit,0,1))),1)</f>
        <v/>
      </c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>IF(ISBLANK('Input-Accounts'!D202),"",'Input-Accounts'!D202)</f>
        <v>0</v>
      </c>
      <c r="E202" s="8">
        <f t="shared" si="13"/>
        <v>0</v>
      </c>
      <c r="F202" s="2"/>
      <c r="G202" s="8">
        <f ca="1">SUM(DemandTotal:CustomerTotal!G202)</f>
        <v>0</v>
      </c>
      <c r="H202" s="8">
        <f ca="1">SUM(DemandTotal:CustomerTotal!H202)</f>
        <v>0</v>
      </c>
      <c r="I202" s="8">
        <f ca="1">SUM(DemandTotal:CustomerTotal!I202)</f>
        <v>0</v>
      </c>
      <c r="J202" s="8">
        <f ca="1">SUM(DemandTotal:CustomerTotal!J202)</f>
        <v>0</v>
      </c>
      <c r="K202" s="8">
        <f ca="1">SUM(DemandTotal:CustomerTotal!K202)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>IF(ISBLANK('Input-Accounts'!D203),"",'Input-Accounts'!D203)</f>
        <v>2258.7600000000002</v>
      </c>
      <c r="E203" s="8">
        <f t="shared" ca="1" si="13"/>
        <v>0</v>
      </c>
      <c r="F203" s="2"/>
      <c r="G203" s="8">
        <f ca="1">SUM(DemandTotal:CustomerTotal!G203)</f>
        <v>1569.2815678679963</v>
      </c>
      <c r="H203" s="8">
        <f ca="1">SUM(DemandTotal:CustomerTotal!H203)</f>
        <v>521.70185023240936</v>
      </c>
      <c r="I203" s="8">
        <f ca="1">SUM(DemandTotal:CustomerTotal!I203)</f>
        <v>0.54848511443683579</v>
      </c>
      <c r="J203" s="8">
        <f ca="1">SUM(DemandTotal:CustomerTotal!J203)</f>
        <v>3.0263764269851796</v>
      </c>
      <c r="K203" s="8">
        <f ca="1">SUM(DemandTotal:CustomerTotal!K203)</f>
        <v>164.20172035817251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>IF(ISBLANK('Input-Accounts'!D204),"",'Input-Accounts'!D204)</f>
        <v>3257470.0321669457</v>
      </c>
      <c r="E204" s="8">
        <f t="shared" ca="1" si="13"/>
        <v>0</v>
      </c>
      <c r="F204" s="2"/>
      <c r="G204" s="8">
        <f ca="1">SUM(DemandTotal:CustomerTotal!G204)</f>
        <v>2263138.9254998127</v>
      </c>
      <c r="H204" s="8">
        <f ca="1">SUM(DemandTotal:CustomerTotal!H204)</f>
        <v>752372.16121151496</v>
      </c>
      <c r="I204" s="8">
        <f ca="1">SUM(DemandTotal:CustomerTotal!I204)</f>
        <v>790.99763736193768</v>
      </c>
      <c r="J204" s="8">
        <f ca="1">SUM(DemandTotal:CustomerTotal!J204)</f>
        <v>4364.4878238328547</v>
      </c>
      <c r="K204" s="8">
        <f ca="1">SUM(DemandTotal:CustomerTotal!K204)</f>
        <v>236803.45999442352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>IF(ISBLANK('Input-Accounts'!D205),"",'Input-Accounts'!D205)</f>
        <v>2111057.5300000003</v>
      </c>
      <c r="E205" s="8">
        <f t="shared" ca="1" si="13"/>
        <v>0</v>
      </c>
      <c r="F205" s="2"/>
      <c r="G205" s="8">
        <f ca="1">SUM(DemandTotal:CustomerTotal!G205)</f>
        <v>1466664.7499238253</v>
      </c>
      <c r="H205" s="8">
        <f ca="1">SUM(DemandTotal:CustomerTotal!H205)</f>
        <v>487587.26883248333</v>
      </c>
      <c r="I205" s="8">
        <f ca="1">SUM(DemandTotal:CustomerTotal!I205)</f>
        <v>512.61914985425369</v>
      </c>
      <c r="J205" s="8">
        <f ca="1">SUM(DemandTotal:CustomerTotal!J205)</f>
        <v>2828.4787869457396</v>
      </c>
      <c r="K205" s="8">
        <f ca="1">SUM(DemandTotal:CustomerTotal!K205)</f>
        <v>153464.41330689157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>IF(ISBLANK('Input-Accounts'!D206),"",'Input-Accounts'!D206)</f>
        <v>5370786.3221669458</v>
      </c>
      <c r="E206" s="8">
        <f t="shared" ca="1" si="13"/>
        <v>0</v>
      </c>
      <c r="G206" s="77">
        <f ca="1">SUM(DemandTotal:CustomerTotal!G206)</f>
        <v>3731372.9569915063</v>
      </c>
      <c r="H206" s="77">
        <f ca="1">SUM(DemandTotal:CustomerTotal!H206)</f>
        <v>1240481.1318942306</v>
      </c>
      <c r="I206" s="77">
        <f ca="1">SUM(DemandTotal:CustomerTotal!I206)</f>
        <v>1304.1652723306281</v>
      </c>
      <c r="J206" s="77">
        <f ca="1">SUM(DemandTotal:CustomerTotal!J206)</f>
        <v>7195.99298720558</v>
      </c>
      <c r="K206" s="77">
        <f ca="1">SUM(DemandTotal:CustomerTotal!K206)</f>
        <v>390432.07502167323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 t="str">
        <f>IF(ISBLANK('Input-Accounts'!D208),"",'Input-Accounts'!D208)</f>
        <v/>
      </c>
      <c r="E208" s="8" t="str">
        <f t="shared" ref="E208:E233" si="14">IFERROR(IF(D208="","",IF(D208=0,0,IF(ABS(D208-SUM($G208:$M208))&lt;Check_Limit,0,1))),1)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>IF(ISBLANK('Input-Accounts'!D209),"",'Input-Accounts'!D209)</f>
        <v>0</v>
      </c>
      <c r="E209" s="8">
        <f t="shared" si="14"/>
        <v>0</v>
      </c>
      <c r="F209" s="2"/>
      <c r="G209" s="8">
        <f ca="1">SUM(DemandTotal:CustomerTotal!G209)</f>
        <v>0</v>
      </c>
      <c r="H209" s="8">
        <f ca="1">SUM(DemandTotal:CustomerTotal!H209)</f>
        <v>0</v>
      </c>
      <c r="I209" s="8">
        <f ca="1">SUM(DemandTotal:CustomerTotal!I209)</f>
        <v>0</v>
      </c>
      <c r="J209" s="8">
        <f ca="1">SUM(DemandTotal:CustomerTotal!J209)</f>
        <v>0</v>
      </c>
      <c r="K209" s="8">
        <f ca="1">SUM(DemandTotal:CustomerTotal!K209)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>IF(ISBLANK('Input-Accounts'!D210),"",'Input-Accounts'!D210)</f>
        <v>0</v>
      </c>
      <c r="E210" s="8">
        <f t="shared" si="14"/>
        <v>0</v>
      </c>
      <c r="F210" s="2"/>
      <c r="G210" s="8">
        <f ca="1">SUM(DemandTotal:CustomerTotal!G210)</f>
        <v>0</v>
      </c>
      <c r="H210" s="8">
        <f ca="1">SUM(DemandTotal:CustomerTotal!H210)</f>
        <v>0</v>
      </c>
      <c r="I210" s="8">
        <f ca="1">SUM(DemandTotal:CustomerTotal!I210)</f>
        <v>0</v>
      </c>
      <c r="J210" s="8">
        <f ca="1">SUM(DemandTotal:CustomerTotal!J210)</f>
        <v>0</v>
      </c>
      <c r="K210" s="8">
        <f ca="1">SUM(DemandTotal:CustomerTotal!K210)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>IF(ISBLANK('Input-Accounts'!D211),"",'Input-Accounts'!D211)</f>
        <v>43082.399999999994</v>
      </c>
      <c r="E211" s="8">
        <f t="shared" ca="1" si="14"/>
        <v>0</v>
      </c>
      <c r="F211" s="2"/>
      <c r="G211" s="8">
        <f ca="1">SUM(DemandTotal:CustomerTotal!G211)</f>
        <v>26228.763348416651</v>
      </c>
      <c r="H211" s="8">
        <f ca="1">SUM(DemandTotal:CustomerTotal!H211)</f>
        <v>12355.949969192739</v>
      </c>
      <c r="I211" s="8">
        <f ca="1">SUM(DemandTotal:CustomerTotal!I211)</f>
        <v>14.633592419919323</v>
      </c>
      <c r="J211" s="8">
        <f ca="1">SUM(DemandTotal:CustomerTotal!J211)</f>
        <v>0</v>
      </c>
      <c r="K211" s="8">
        <f ca="1">SUM(DemandTotal:CustomerTotal!K211)</f>
        <v>4483.053089970681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>IF(ISBLANK('Input-Accounts'!D212),"",'Input-Accounts'!D212)</f>
        <v>105464.60999999999</v>
      </c>
      <c r="E212" s="8">
        <f t="shared" ca="1" si="14"/>
        <v>0</v>
      </c>
      <c r="F212" s="2"/>
      <c r="G212" s="8">
        <f ca="1">SUM(DemandTotal:CustomerTotal!G212)</f>
        <v>64207.33982607878</v>
      </c>
      <c r="H212" s="8">
        <f ca="1">SUM(DemandTotal:CustomerTotal!H212)</f>
        <v>30247.048555336383</v>
      </c>
      <c r="I212" s="8">
        <f ca="1">SUM(DemandTotal:CustomerTotal!I212)</f>
        <v>35.82265884597301</v>
      </c>
      <c r="J212" s="8">
        <f ca="1">SUM(DemandTotal:CustomerTotal!J212)</f>
        <v>0</v>
      </c>
      <c r="K212" s="8">
        <f ca="1">SUM(DemandTotal:CustomerTotal!K212)</f>
        <v>10974.398959738846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>IF(ISBLANK('Input-Accounts'!D213),"",'Input-Accounts'!D213)</f>
        <v>850.28</v>
      </c>
      <c r="E213" s="8">
        <f t="shared" ca="1" si="14"/>
        <v>0</v>
      </c>
      <c r="F213" s="2"/>
      <c r="G213" s="8">
        <f ca="1">SUM(DemandTotal:CustomerTotal!G213)</f>
        <v>0</v>
      </c>
      <c r="H213" s="8">
        <f ca="1">SUM(DemandTotal:CustomerTotal!H213)</f>
        <v>0</v>
      </c>
      <c r="I213" s="8">
        <f ca="1">SUM(DemandTotal:CustomerTotal!I213)</f>
        <v>0</v>
      </c>
      <c r="J213" s="8">
        <f ca="1">SUM(DemandTotal:CustomerTotal!J213)</f>
        <v>850.28</v>
      </c>
      <c r="K213" s="8">
        <f ca="1">SUM(DemandTotal:CustomerTotal!K213)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>IF(ISBLANK('Input-Accounts'!D214),"",'Input-Accounts'!D214)</f>
        <v>0</v>
      </c>
      <c r="E214" s="8">
        <f t="shared" si="14"/>
        <v>0</v>
      </c>
      <c r="F214" s="2"/>
      <c r="G214" s="8">
        <f ca="1">SUM(DemandTotal:CustomerTotal!G214)</f>
        <v>0</v>
      </c>
      <c r="H214" s="8">
        <f ca="1">SUM(DemandTotal:CustomerTotal!H214)</f>
        <v>0</v>
      </c>
      <c r="I214" s="8">
        <f ca="1">SUM(DemandTotal:CustomerTotal!I214)</f>
        <v>0</v>
      </c>
      <c r="J214" s="8">
        <f ca="1">SUM(DemandTotal:CustomerTotal!J214)</f>
        <v>0</v>
      </c>
      <c r="K214" s="8">
        <f ca="1">SUM(DemandTotal:CustomerTotal!K214)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>IF(ISBLANK('Input-Accounts'!D215),"",'Input-Accounts'!D215)</f>
        <v>284927.03999999992</v>
      </c>
      <c r="E215" s="8">
        <f t="shared" ca="1" si="14"/>
        <v>0</v>
      </c>
      <c r="F215" s="2"/>
      <c r="G215" s="8">
        <f ca="1">SUM(DemandTotal:CustomerTotal!G215)</f>
        <v>197954.07748463191</v>
      </c>
      <c r="H215" s="8">
        <f ca="1">SUM(DemandTotal:CustomerTotal!H215)</f>
        <v>65809.100545982597</v>
      </c>
      <c r="I215" s="8">
        <f ca="1">SUM(DemandTotal:CustomerTotal!I215)</f>
        <v>69.187625130845603</v>
      </c>
      <c r="J215" s="8">
        <f ca="1">SUM(DemandTotal:CustomerTotal!J215)</f>
        <v>381.75657319355003</v>
      </c>
      <c r="K215" s="8">
        <f ca="1">SUM(DemandTotal:CustomerTotal!K215)</f>
        <v>20712.917771061035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>IF(ISBLANK('Input-Accounts'!D216),"",'Input-Accounts'!D216)</f>
        <v>25046.16</v>
      </c>
      <c r="E216" s="8">
        <f t="shared" ca="1" si="14"/>
        <v>0</v>
      </c>
      <c r="F216" s="2"/>
      <c r="G216" s="8">
        <f ca="1">SUM(DemandTotal:CustomerTotal!G216)</f>
        <v>17400.90900931161</v>
      </c>
      <c r="H216" s="8">
        <f ca="1">SUM(DemandTotal:CustomerTotal!H216)</f>
        <v>5784.8678094250654</v>
      </c>
      <c r="I216" s="8">
        <f ca="1">SUM(DemandTotal:CustomerTotal!I216)</f>
        <v>6.0818528457221213</v>
      </c>
      <c r="J216" s="8">
        <f ca="1">SUM(DemandTotal:CustomerTotal!J216)</f>
        <v>33.557840678292123</v>
      </c>
      <c r="K216" s="8">
        <f ca="1">SUM(DemandTotal:CustomerTotal!K216)</f>
        <v>1820.7434877393109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>IF(ISBLANK('Input-Accounts'!D217),"",'Input-Accounts'!D217)</f>
        <v>3448.4399999999991</v>
      </c>
      <c r="E217" s="8">
        <f t="shared" ca="1" si="14"/>
        <v>0</v>
      </c>
      <c r="F217" s="2"/>
      <c r="G217" s="8">
        <f ca="1">SUM(DemandTotal:CustomerTotal!G217)</f>
        <v>2099.4261387762499</v>
      </c>
      <c r="H217" s="8">
        <f ca="1">SUM(DemandTotal:CustomerTotal!H217)</f>
        <v>989.00600040301856</v>
      </c>
      <c r="I217" s="8">
        <f ca="1">SUM(DemandTotal:CustomerTotal!I217)</f>
        <v>1.1713150949006226</v>
      </c>
      <c r="J217" s="8">
        <f ca="1">SUM(DemandTotal:CustomerTotal!J217)</f>
        <v>0</v>
      </c>
      <c r="K217" s="8">
        <f ca="1">SUM(DemandTotal:CustomerTotal!K217)</f>
        <v>358.83654572582992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>IF(ISBLANK('Input-Accounts'!D218),"",'Input-Accounts'!D218)</f>
        <v>11973529.420000002</v>
      </c>
      <c r="E218" s="8">
        <f t="shared" ca="1" si="14"/>
        <v>0</v>
      </c>
      <c r="F218" s="2"/>
      <c r="G218" s="8">
        <f ca="1">SUM(DemandTotal:CustomerTotal!G218)</f>
        <v>7289539.8028541729</v>
      </c>
      <c r="H218" s="8">
        <f ca="1">SUM(DemandTotal:CustomerTotal!H218)</f>
        <v>3433985.3505881149</v>
      </c>
      <c r="I218" s="8">
        <f ca="1">SUM(DemandTotal:CustomerTotal!I218)</f>
        <v>4066.9913783863731</v>
      </c>
      <c r="J218" s="8">
        <f ca="1">SUM(DemandTotal:CustomerTotal!J218)</f>
        <v>0</v>
      </c>
      <c r="K218" s="8">
        <f ca="1">SUM(DemandTotal:CustomerTotal!K218)</f>
        <v>1245937.2751793282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>IF(ISBLANK('Input-Accounts'!D219),"",'Input-Accounts'!D219)</f>
        <v>0</v>
      </c>
      <c r="E219" s="8">
        <f t="shared" si="14"/>
        <v>0</v>
      </c>
      <c r="F219" s="2"/>
      <c r="G219" s="8">
        <f ca="1">SUM(DemandTotal:CustomerTotal!G219)</f>
        <v>0</v>
      </c>
      <c r="H219" s="8">
        <f ca="1">SUM(DemandTotal:CustomerTotal!H219)</f>
        <v>0</v>
      </c>
      <c r="I219" s="8">
        <f ca="1">SUM(DemandTotal:CustomerTotal!I219)</f>
        <v>0</v>
      </c>
      <c r="J219" s="8">
        <f ca="1">SUM(DemandTotal:CustomerTotal!J219)</f>
        <v>0</v>
      </c>
      <c r="K219" s="8">
        <f ca="1">SUM(DemandTotal:CustomerTotal!K219)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>IF(ISBLANK('Input-Accounts'!D220),"",'Input-Accounts'!D220)</f>
        <v>1158743.6599999999</v>
      </c>
      <c r="E220" s="8">
        <f t="shared" ca="1" si="14"/>
        <v>0</v>
      </c>
      <c r="F220" s="2"/>
      <c r="G220" s="8">
        <f ca="1">SUM(DemandTotal:CustomerTotal!G220)</f>
        <v>705448.47175686993</v>
      </c>
      <c r="H220" s="8">
        <f ca="1">SUM(DemandTotal:CustomerTotal!H220)</f>
        <v>332325.46678177826</v>
      </c>
      <c r="I220" s="8">
        <f ca="1">SUM(DemandTotal:CustomerTotal!I220)</f>
        <v>393.58490798111467</v>
      </c>
      <c r="J220" s="8">
        <f ca="1">SUM(DemandTotal:CustomerTotal!J220)</f>
        <v>0</v>
      </c>
      <c r="K220" s="8">
        <f ca="1">SUM(DemandTotal:CustomerTotal!K220)</f>
        <v>120576.1365533707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>IF(ISBLANK('Input-Accounts'!D221),"",'Input-Accounts'!D221)</f>
        <v>5022.0499999999993</v>
      </c>
      <c r="E221" s="8">
        <f t="shared" ref="E221" ca="1" si="15">IFERROR(IF(D221="","",IF(D221=0,0,IF(ABS(D221-SUM($G221:$M221))&lt;Check_Limit,0,1))),1)</f>
        <v>0</v>
      </c>
      <c r="F221" s="2"/>
      <c r="G221" s="8">
        <f ca="1">SUM(DemandTotal:CustomerTotal!G221)</f>
        <v>0</v>
      </c>
      <c r="H221" s="8">
        <f ca="1">SUM(DemandTotal:CustomerTotal!H221)</f>
        <v>0</v>
      </c>
      <c r="I221" s="8">
        <f ca="1">SUM(DemandTotal:CustomerTotal!I221)</f>
        <v>0</v>
      </c>
      <c r="J221" s="8">
        <f ca="1">SUM(DemandTotal:CustomerTotal!J221)</f>
        <v>5022.0499999999993</v>
      </c>
      <c r="K221" s="8">
        <f ca="1">SUM(DemandTotal:CustomerTotal!K221)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>IF(ISBLANK('Input-Accounts'!D222),"",'Input-Accounts'!D222)</f>
        <v>-25730.039999999994</v>
      </c>
      <c r="E222" s="8">
        <f t="shared" ca="1" si="14"/>
        <v>0</v>
      </c>
      <c r="F222" s="2"/>
      <c r="G222" s="8">
        <f ca="1">SUM(DemandTotal:CustomerTotal!G222)</f>
        <v>-15664.566739673146</v>
      </c>
      <c r="H222" s="8">
        <f ca="1">SUM(DemandTotal:CustomerTotal!H222)</f>
        <v>-7379.326289745416</v>
      </c>
      <c r="I222" s="8">
        <f ca="1">SUM(DemandTotal:CustomerTotal!I222)</f>
        <v>-8.7395994259424015</v>
      </c>
      <c r="J222" s="8">
        <f ca="1">SUM(DemandTotal:CustomerTotal!J222)</f>
        <v>0</v>
      </c>
      <c r="K222" s="8">
        <f ca="1">SUM(DemandTotal:CustomerTotal!K222)</f>
        <v>-2677.4073711554888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>IF(ISBLANK('Input-Accounts'!D223),"",'Input-Accounts'!D223)</f>
        <v>47273.399999999994</v>
      </c>
      <c r="E223" s="8">
        <f t="shared" ca="1" si="14"/>
        <v>0</v>
      </c>
      <c r="F223" s="2"/>
      <c r="G223" s="8">
        <f ca="1">SUM(DemandTotal:CustomerTotal!G223)</f>
        <v>28780.263431819949</v>
      </c>
      <c r="H223" s="8">
        <f ca="1">SUM(DemandTotal:CustomerTotal!H223)</f>
        <v>13557.920758213008</v>
      </c>
      <c r="I223" s="8">
        <f ca="1">SUM(DemandTotal:CustomerTotal!I223)</f>
        <v>16.057129312754494</v>
      </c>
      <c r="J223" s="8">
        <f ca="1">SUM(DemandTotal:CustomerTotal!J223)</f>
        <v>0</v>
      </c>
      <c r="K223" s="8">
        <f ca="1">SUM(DemandTotal:CustomerTotal!K223)</f>
        <v>4919.1586806542828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>IF(ISBLANK('Input-Accounts'!D224),"",'Input-Accounts'!D224)</f>
        <v>14624949.09</v>
      </c>
      <c r="E224" s="8">
        <f t="shared" ca="1" si="14"/>
        <v>0</v>
      </c>
      <c r="F224" s="2"/>
      <c r="G224" s="8">
        <f ca="1">SUM(DemandTotal:CustomerTotal!G224)</f>
        <v>13096669.577335209</v>
      </c>
      <c r="H224" s="8">
        <f ca="1">SUM(DemandTotal:CustomerTotal!H224)</f>
        <v>1507134.1292618033</v>
      </c>
      <c r="I224" s="8">
        <f ca="1">SUM(DemandTotal:CustomerTotal!I224)</f>
        <v>210.26975398509339</v>
      </c>
      <c r="J224" s="8">
        <f ca="1">SUM(DemandTotal:CustomerTotal!J224)</f>
        <v>0</v>
      </c>
      <c r="K224" s="8">
        <f ca="1">SUM(DemandTotal:CustomerTotal!K224)</f>
        <v>20935.113649002004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>IF(ISBLANK('Input-Accounts'!D225),"",'Input-Accounts'!D225)</f>
        <v>907433</v>
      </c>
      <c r="E225" s="8">
        <f t="shared" ca="1" si="14"/>
        <v>0</v>
      </c>
      <c r="F225" s="2"/>
      <c r="G225" s="8">
        <f ca="1">SUM(DemandTotal:CustomerTotal!G225)</f>
        <v>662892.87614808243</v>
      </c>
      <c r="H225" s="8">
        <f ca="1">SUM(DemandTotal:CustomerTotal!H225)</f>
        <v>232318.62857552641</v>
      </c>
      <c r="I225" s="8">
        <f ca="1">SUM(DemandTotal:CustomerTotal!I225)</f>
        <v>81.056461242050048</v>
      </c>
      <c r="J225" s="8">
        <f ca="1">SUM(DemandTotal:CustomerTotal!J225)</f>
        <v>0</v>
      </c>
      <c r="K225" s="8">
        <f ca="1">SUM(DemandTotal:CustomerTotal!K225)</f>
        <v>12140.43881514922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>IF(ISBLANK('Input-Accounts'!D226),"",'Input-Accounts'!D226)</f>
        <v>584376.6</v>
      </c>
      <c r="E226" s="8">
        <f t="shared" ca="1" si="14"/>
        <v>0</v>
      </c>
      <c r="F226" s="2"/>
      <c r="G226" s="8">
        <f ca="1">SUM(DemandTotal:CustomerTotal!G226)</f>
        <v>426895.52300570672</v>
      </c>
      <c r="H226" s="8">
        <f ca="1">SUM(DemandTotal:CustomerTotal!H226)</f>
        <v>149610.57211235314</v>
      </c>
      <c r="I226" s="8">
        <f ca="1">SUM(DemandTotal:CustomerTotal!I226)</f>
        <v>52.199445279884003</v>
      </c>
      <c r="J226" s="8">
        <f ca="1">SUM(DemandTotal:CustomerTotal!J226)</f>
        <v>0</v>
      </c>
      <c r="K226" s="8">
        <f ca="1">SUM(DemandTotal:CustomerTotal!K226)</f>
        <v>7818.3054366602601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>IF(ISBLANK('Input-Accounts'!D227),"",'Input-Accounts'!D227)</f>
        <v>363522.09</v>
      </c>
      <c r="E227" s="8">
        <f t="shared" ca="1" si="14"/>
        <v>0</v>
      </c>
      <c r="F227" s="2"/>
      <c r="G227" s="8">
        <f ca="1">SUM(DemandTotal:CustomerTotal!G227)</f>
        <v>265558.12250982947</v>
      </c>
      <c r="H227" s="8">
        <f ca="1">SUM(DemandTotal:CustomerTotal!H227)</f>
        <v>93067.976815598595</v>
      </c>
      <c r="I227" s="8">
        <f ca="1">SUM(DemandTotal:CustomerTotal!I227)</f>
        <v>32.471614101221832</v>
      </c>
      <c r="J227" s="8">
        <f ca="1">SUM(DemandTotal:CustomerTotal!J227)</f>
        <v>0</v>
      </c>
      <c r="K227" s="8">
        <f ca="1">SUM(DemandTotal:CustomerTotal!K227)</f>
        <v>4863.5190604707659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>IF(ISBLANK('Input-Accounts'!D228),"",'Input-Accounts'!D228)</f>
        <v>273942.54000000004</v>
      </c>
      <c r="E228" s="8">
        <f t="shared" ca="1" si="14"/>
        <v>0</v>
      </c>
      <c r="F228" s="2"/>
      <c r="G228" s="8">
        <f ca="1">SUM(DemandTotal:CustomerTotal!G228)</f>
        <v>200118.97103137214</v>
      </c>
      <c r="H228" s="8">
        <f ca="1">SUM(DemandTotal:CustomerTotal!H228)</f>
        <v>70134.054196063284</v>
      </c>
      <c r="I228" s="8">
        <f ca="1">SUM(DemandTotal:CustomerTotal!I228)</f>
        <v>24.469919956689637</v>
      </c>
      <c r="J228" s="8">
        <f ca="1">SUM(DemandTotal:CustomerTotal!J228)</f>
        <v>0</v>
      </c>
      <c r="K228" s="8">
        <f ca="1">SUM(DemandTotal:CustomerTotal!K228)</f>
        <v>3665.0448526079263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>IF(ISBLANK('Input-Accounts'!D229),"",'Input-Accounts'!D229)</f>
        <v>-0.28000000000000003</v>
      </c>
      <c r="E229" s="8">
        <f t="shared" ca="1" si="14"/>
        <v>0</v>
      </c>
      <c r="F229" s="2"/>
      <c r="G229" s="8">
        <f ca="1">SUM(DemandTotal:CustomerTotal!G229)</f>
        <v>-0.20454403280623812</v>
      </c>
      <c r="H229" s="8">
        <f ca="1">SUM(DemandTotal:CustomerTotal!H229)</f>
        <v>-7.1684869297399811E-2</v>
      </c>
      <c r="I229" s="8">
        <f ca="1">SUM(DemandTotal:CustomerTotal!I229)</f>
        <v>-2.501100262804418E-5</v>
      </c>
      <c r="J229" s="8">
        <f ca="1">SUM(DemandTotal:CustomerTotal!J229)</f>
        <v>0</v>
      </c>
      <c r="K229" s="8">
        <f ca="1">SUM(DemandTotal:CustomerTotal!K229)</f>
        <v>-3.7460868937340629E-3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>IF(ISBLANK('Input-Accounts'!D230),"",'Input-Accounts'!D230)</f>
        <v>384327.52</v>
      </c>
      <c r="E230" s="8">
        <f t="shared" ca="1" si="14"/>
        <v>0</v>
      </c>
      <c r="F230" s="2"/>
      <c r="G230" s="8">
        <f ca="1">SUM(DemandTotal:CustomerTotal!G230)</f>
        <v>0</v>
      </c>
      <c r="H230" s="8">
        <f ca="1">SUM(DemandTotal:CustomerTotal!H230)</f>
        <v>115751.44873535912</v>
      </c>
      <c r="I230" s="8">
        <f ca="1">SUM(DemandTotal:CustomerTotal!I230)</f>
        <v>869.15392448252305</v>
      </c>
      <c r="J230" s="8">
        <f ca="1">SUM(DemandTotal:CustomerTotal!J230)</f>
        <v>0</v>
      </c>
      <c r="K230" s="8">
        <f ca="1">SUM(DemandTotal:CustomerTotal!K230)</f>
        <v>267706.91734015837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>IF(ISBLANK('Input-Accounts'!D231),"",'Input-Accounts'!D231)</f>
        <v>41088.01</v>
      </c>
      <c r="E231" s="8">
        <f t="shared" ca="1" si="14"/>
        <v>0</v>
      </c>
      <c r="F231" s="2"/>
      <c r="G231" s="8">
        <f ca="1">SUM(DemandTotal:CustomerTotal!G231)</f>
        <v>0</v>
      </c>
      <c r="H231" s="8">
        <f ca="1">SUM(DemandTotal:CustomerTotal!H231)</f>
        <v>0</v>
      </c>
      <c r="I231" s="8">
        <f ca="1">SUM(DemandTotal:CustomerTotal!I231)</f>
        <v>0</v>
      </c>
      <c r="J231" s="8">
        <f ca="1">SUM(DemandTotal:CustomerTotal!J231)</f>
        <v>41088.01</v>
      </c>
      <c r="K231" s="8">
        <f ca="1">SUM(DemandTotal:CustomerTotal!K231)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>IF(ISBLANK('Input-Accounts'!D232),"",'Input-Accounts'!D232)</f>
        <v>188670.44999999998</v>
      </c>
      <c r="E232" s="8">
        <f t="shared" ca="1" si="14"/>
        <v>0</v>
      </c>
      <c r="F232" s="2"/>
      <c r="G232" s="8">
        <f ca="1">SUM(DemandTotal:CustomerTotal!G232)</f>
        <v>131079.46819775467</v>
      </c>
      <c r="H232" s="8">
        <f ca="1">SUM(DemandTotal:CustomerTotal!H232)</f>
        <v>43576.884152889754</v>
      </c>
      <c r="I232" s="8">
        <f ca="1">SUM(DemandTotal:CustomerTotal!I232)</f>
        <v>45.814045475880256</v>
      </c>
      <c r="J232" s="8">
        <f ca="1">SUM(DemandTotal:CustomerTotal!J232)</f>
        <v>252.78816799867445</v>
      </c>
      <c r="K232" s="8">
        <f ca="1">SUM(DemandTotal:CustomerTotal!K232)</f>
        <v>13715.495435880999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>IF(ISBLANK('Input-Accounts'!D233),"",'Input-Accounts'!D233)</f>
        <v>30989966.440000005</v>
      </c>
      <c r="E233" s="8">
        <f t="shared" ca="1" si="14"/>
        <v>0</v>
      </c>
      <c r="G233" s="77">
        <f ca="1">SUM(DemandTotal:CustomerTotal!G233)</f>
        <v>23099208.820794325</v>
      </c>
      <c r="H233" s="77">
        <f ca="1">SUM(DemandTotal:CustomerTotal!H233)</f>
        <v>6099269.0068834256</v>
      </c>
      <c r="I233" s="77">
        <f ca="1">SUM(DemandTotal:CustomerTotal!I233)</f>
        <v>5910.2260001040004</v>
      </c>
      <c r="J233" s="77">
        <f ca="1">SUM(DemandTotal:CustomerTotal!J233)</f>
        <v>47628.44258187052</v>
      </c>
      <c r="K233" s="77">
        <f ca="1">SUM(DemandTotal:CustomerTotal!K233)</f>
        <v>1737949.9437402757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>IF(ISBLANK('Input-Accounts'!D236),"",'Input-Accounts'!D236)</f>
        <v>88130.64</v>
      </c>
      <c r="E236" s="8">
        <f t="shared" ref="E236:E244" ca="1" si="16">IFERROR(IF(D236="","",IF(D236=0,0,IF(ABS(D236-SUM($G236:$M236))&lt;Check_Limit,0,1))),1)</f>
        <v>0</v>
      </c>
      <c r="F236" s="2"/>
      <c r="G236" s="8">
        <f ca="1">SUM(DemandTotal:CustomerTotal!G236)</f>
        <v>61229.076535979897</v>
      </c>
      <c r="H236" s="8">
        <f ca="1">SUM(DemandTotal:CustomerTotal!H236)</f>
        <v>20355.379920915184</v>
      </c>
      <c r="I236" s="8">
        <f ca="1">SUM(DemandTotal:CustomerTotal!I236)</f>
        <v>21.40038966769005</v>
      </c>
      <c r="J236" s="8">
        <f ca="1">SUM(DemandTotal:CustomerTotal!J236)</f>
        <v>118.0809344025559</v>
      </c>
      <c r="K236" s="8">
        <f ca="1">SUM(DemandTotal:CustomerTotal!K236)</f>
        <v>6406.7022190346806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>IF(ISBLANK('Input-Accounts'!D237),"",'Input-Accounts'!D237)</f>
        <v>121236.48000000004</v>
      </c>
      <c r="E237" s="8">
        <f t="shared" ca="1" si="16"/>
        <v>0</v>
      </c>
      <c r="F237" s="2"/>
      <c r="G237" s="8">
        <f ca="1">SUM(DemandTotal:CustomerTotal!G237)</f>
        <v>84229.47697727826</v>
      </c>
      <c r="H237" s="8">
        <f ca="1">SUM(DemandTotal:CustomerTotal!H237)</f>
        <v>28001.777936418439</v>
      </c>
      <c r="I237" s="8">
        <f ca="1">SUM(DemandTotal:CustomerTotal!I237)</f>
        <v>29.439340437549443</v>
      </c>
      <c r="J237" s="8">
        <f ca="1">SUM(DemandTotal:CustomerTotal!J237)</f>
        <v>162.43745469313268</v>
      </c>
      <c r="K237" s="8">
        <f ca="1">SUM(DemandTotal:CustomerTotal!K237)</f>
        <v>8813.3482911726715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>IF(ISBLANK('Input-Accounts'!D238),"",'Input-Accounts'!D238)</f>
        <v>684.96</v>
      </c>
      <c r="E238" s="8">
        <f t="shared" ca="1" si="16"/>
        <v>0</v>
      </c>
      <c r="F238" s="2"/>
      <c r="G238" s="8">
        <f ca="1">SUM(DemandTotal:CustomerTotal!G238)</f>
        <v>475.87840351647043</v>
      </c>
      <c r="H238" s="8">
        <f ca="1">SUM(DemandTotal:CustomerTotal!H238)</f>
        <v>158.20401429775234</v>
      </c>
      <c r="I238" s="8">
        <f ca="1">SUM(DemandTotal:CustomerTotal!I238)</f>
        <v>0.16632593280590013</v>
      </c>
      <c r="J238" s="8">
        <f ca="1">SUM(DemandTotal:CustomerTotal!J238)</f>
        <v>0.91773663312072484</v>
      </c>
      <c r="K238" s="8">
        <f ca="1">SUM(DemandTotal:CustomerTotal!K238)</f>
        <v>49.793519619850642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>IF(ISBLANK('Input-Accounts'!D239),"",'Input-Accounts'!D239)</f>
        <v>342.48</v>
      </c>
      <c r="E239" s="8">
        <f t="shared" ca="1" si="16"/>
        <v>0</v>
      </c>
      <c r="F239" s="2"/>
      <c r="G239" s="8">
        <f ca="1">SUM(DemandTotal:CustomerTotal!G239)</f>
        <v>237.93920175823521</v>
      </c>
      <c r="H239" s="8">
        <f ca="1">SUM(DemandTotal:CustomerTotal!H239)</f>
        <v>79.102007148876169</v>
      </c>
      <c r="I239" s="8">
        <f ca="1">SUM(DemandTotal:CustomerTotal!I239)</f>
        <v>8.3162966402950067E-2</v>
      </c>
      <c r="J239" s="8">
        <f ca="1">SUM(DemandTotal:CustomerTotal!J239)</f>
        <v>0.45886831656036242</v>
      </c>
      <c r="K239" s="8">
        <f ca="1">SUM(DemandTotal:CustomerTotal!K239)</f>
        <v>24.896759809925321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>IF(ISBLANK('Input-Accounts'!D240),"",'Input-Accounts'!D240)</f>
        <v>327312.12999999995</v>
      </c>
      <c r="E240" s="8">
        <f t="shared" ca="1" si="16"/>
        <v>0</v>
      </c>
      <c r="F240" s="2"/>
      <c r="G240" s="8">
        <f ca="1">SUM(DemandTotal:CustomerTotal!G240)</f>
        <v>227401.2699660935</v>
      </c>
      <c r="H240" s="8">
        <f ca="1">SUM(DemandTotal:CustomerTotal!H240)</f>
        <v>75598.710719381808</v>
      </c>
      <c r="I240" s="8">
        <f ca="1">SUM(DemandTotal:CustomerTotal!I240)</f>
        <v>79.479816837386196</v>
      </c>
      <c r="J240" s="8">
        <f ca="1">SUM(DemandTotal:CustomerTotal!J240)</f>
        <v>438.54580145668791</v>
      </c>
      <c r="K240" s="8">
        <f ca="1">SUM(DemandTotal:CustomerTotal!K240)</f>
        <v>23794.123696230588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>IF(ISBLANK('Input-Accounts'!D241),"",'Input-Accounts'!D241)</f>
        <v>0</v>
      </c>
      <c r="E241" s="8">
        <f t="shared" si="16"/>
        <v>0</v>
      </c>
      <c r="F241" s="2"/>
      <c r="G241" s="8">
        <f ca="1">SUM(DemandTotal:CustomerTotal!G241)</f>
        <v>0</v>
      </c>
      <c r="H241" s="8">
        <f ca="1">SUM(DemandTotal:CustomerTotal!H241)</f>
        <v>0</v>
      </c>
      <c r="I241" s="8">
        <f ca="1">SUM(DemandTotal:CustomerTotal!I241)</f>
        <v>0</v>
      </c>
      <c r="J241" s="8">
        <f ca="1">SUM(DemandTotal:CustomerTotal!J241)</f>
        <v>0</v>
      </c>
      <c r="K241" s="8">
        <f ca="1">SUM(DemandTotal:CustomerTotal!K241)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>IF(ISBLANK('Input-Accounts'!D242),"",'Input-Accounts'!D242)</f>
        <v>927.7199999999998</v>
      </c>
      <c r="E242" s="8">
        <f t="shared" ca="1" si="16"/>
        <v>0</v>
      </c>
      <c r="F242" s="2"/>
      <c r="G242" s="8">
        <f ca="1">SUM(DemandTotal:CustomerTotal!G242)</f>
        <v>644.53677953500915</v>
      </c>
      <c r="H242" s="8">
        <f ca="1">SUM(DemandTotal:CustomerTotal!H242)</f>
        <v>214.27386729781415</v>
      </c>
      <c r="I242" s="8">
        <f ca="1">SUM(DemandTotal:CustomerTotal!I242)</f>
        <v>0.22527431438724838</v>
      </c>
      <c r="J242" s="8">
        <f ca="1">SUM(DemandTotal:CustomerTotal!J242)</f>
        <v>1.2429961301079751</v>
      </c>
      <c r="K242" s="8">
        <f ca="1">SUM(DemandTotal:CustomerTotal!K242)</f>
        <v>67.441082722681372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>IF(ISBLANK('Input-Accounts'!D243),"",'Input-Accounts'!D243)</f>
        <v>8732.7599999999984</v>
      </c>
      <c r="E243" s="8">
        <f t="shared" ca="1" si="16"/>
        <v>0</v>
      </c>
      <c r="F243" s="2"/>
      <c r="G243" s="8">
        <f ca="1">SUM(DemandTotal:CustomerTotal!G243)</f>
        <v>6067.1161631226514</v>
      </c>
      <c r="H243" s="8">
        <f ca="1">SUM(DemandTotal:CustomerTotal!H243)</f>
        <v>2016.9903175350964</v>
      </c>
      <c r="I243" s="8">
        <f ca="1">SUM(DemandTotal:CustomerTotal!I243)</f>
        <v>2.1205390869102612</v>
      </c>
      <c r="J243" s="8">
        <f ca="1">SUM(DemandTotal:CustomerTotal!J243)</f>
        <v>11.700498949210667</v>
      </c>
      <c r="K243" s="8">
        <f ca="1">SUM(DemandTotal:CustomerTotal!K243)</f>
        <v>634.83248130613003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>IF(ISBLANK('Input-Accounts'!D244),"",'Input-Accounts'!D244)</f>
        <v>547367.16999999993</v>
      </c>
      <c r="E244" s="8">
        <f t="shared" ca="1" si="16"/>
        <v>0</v>
      </c>
      <c r="G244" s="77">
        <f ca="1">SUM(DemandTotal:CustomerTotal!G244)</f>
        <v>380285.29402728402</v>
      </c>
      <c r="H244" s="77">
        <f ca="1">SUM(DemandTotal:CustomerTotal!H244)</f>
        <v>126424.43878299498</v>
      </c>
      <c r="I244" s="77">
        <f ca="1">SUM(DemandTotal:CustomerTotal!I244)</f>
        <v>132.91484924313204</v>
      </c>
      <c r="J244" s="77">
        <f ca="1">SUM(DemandTotal:CustomerTotal!J244)</f>
        <v>733.38429058137626</v>
      </c>
      <c r="K244" s="77">
        <f ca="1">SUM(DemandTotal:CustomerTotal!K244)</f>
        <v>39791.13804989653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s="1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>IF(ISBLANK('Input-Accounts'!D246),"",'Input-Accounts'!D246)</f>
        <v>36908119.932166956</v>
      </c>
      <c r="E246" s="8">
        <f ca="1">IFERROR(IF(D246="","",IF(D246=0,0,IF(ABS(D246-SUM($G246:$M246))&lt;Check_Limit,0,1))),1)</f>
        <v>0</v>
      </c>
      <c r="G246" s="77">
        <f ca="1">SUM(DemandTotal:CustomerTotal!G246)</f>
        <v>27210867.071813118</v>
      </c>
      <c r="H246" s="77">
        <f ca="1">SUM(DemandTotal:CustomerTotal!H246)</f>
        <v>7466174.5775606511</v>
      </c>
      <c r="I246" s="77">
        <f ca="1">SUM(DemandTotal:CustomerTotal!I246)</f>
        <v>7347.3061216777605</v>
      </c>
      <c r="J246" s="77">
        <f ca="1">SUM(DemandTotal:CustomerTotal!J246)</f>
        <v>55557.819859657473</v>
      </c>
      <c r="K246" s="77">
        <f ca="1">SUM(DemandTotal:CustomerTotal!K246)</f>
        <v>2168173.156811846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>IF(ISBLANK('Input-Accounts'!D248),"",'Input-Accounts'!D248)</f>
        <v>36908119.932166956</v>
      </c>
      <c r="E248" s="8">
        <f ca="1">IFERROR(IF(D248="","",IF(D248=0,0,IF(ABS(D248-SUM($G248:$M248))&lt;Check_Limit,0,1))),1)</f>
        <v>0</v>
      </c>
      <c r="F248" s="2"/>
      <c r="G248" s="8">
        <f ca="1">SUM(DemandTotal:CustomerTotal!G248)</f>
        <v>27210867.071813118</v>
      </c>
      <c r="H248" s="8">
        <f ca="1">SUM(DemandTotal:CustomerTotal!H248)</f>
        <v>7466174.5775606511</v>
      </c>
      <c r="I248" s="8">
        <f ca="1">SUM(DemandTotal:CustomerTotal!I248)</f>
        <v>7347.3061216777605</v>
      </c>
      <c r="J248" s="8">
        <f ca="1">SUM(DemandTotal:CustomerTotal!J248)</f>
        <v>55557.819859657473</v>
      </c>
      <c r="K248" s="8">
        <f ca="1">SUM(DemandTotal:CustomerTotal!K248)</f>
        <v>2168173.156811846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D250" s="8"/>
      <c r="E250" s="8"/>
      <c r="G250" s="8"/>
      <c r="H250" s="8"/>
      <c r="I250" s="8"/>
      <c r="J250" s="8"/>
      <c r="K250" s="8"/>
    </row>
    <row r="251" spans="1:1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D251" s="8"/>
      <c r="E251" s="8"/>
      <c r="G251" s="8">
        <f>SUM(DemandTotal:CustomerTotal!G251)</f>
        <v>0</v>
      </c>
      <c r="H251" s="8">
        <f>SUM(DemandTotal:CustomerTotal!H251)</f>
        <v>0</v>
      </c>
      <c r="I251" s="8">
        <f>SUM(DemandTotal:CustomerTotal!I251)</f>
        <v>0</v>
      </c>
      <c r="J251" s="8">
        <f>SUM(DemandTotal:CustomerTotal!J251)</f>
        <v>0</v>
      </c>
      <c r="K251" s="8">
        <f>SUM(DemandTotal:CustomerTotal!K251)</f>
        <v>0</v>
      </c>
    </row>
    <row r="252" spans="1:1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>IF(ISBLANK('Input-Accounts'!D252),"",'Input-Accounts'!D252)</f>
        <v>6228059.2781551974</v>
      </c>
      <c r="E252" s="8">
        <f ca="1">IFERROR(IF(D252="","",IF(D252=0,0,IF(ABS(D252-SUM($G252:$M252))&lt;Check_Limit,0,1))),1)</f>
        <v>0</v>
      </c>
      <c r="F252" s="2"/>
      <c r="G252" s="8">
        <f ca="1">SUM(DemandTotal:CustomerTotal!G252)</f>
        <v>4326966.4013875797</v>
      </c>
      <c r="H252" s="8">
        <f ca="1">SUM(DemandTotal:CustomerTotal!H252)</f>
        <v>1438483.9685361395</v>
      </c>
      <c r="I252" s="8">
        <f ca="1">SUM(DemandTotal:CustomerTotal!I252)</f>
        <v>1512.3332296916672</v>
      </c>
      <c r="J252" s="8">
        <f ca="1">SUM(DemandTotal:CustomerTotal!J252)</f>
        <v>8344.6013676863531</v>
      </c>
      <c r="K252" s="8">
        <f ca="1">SUM(DemandTotal:CustomerTotal!K252)</f>
        <v>452751.97363410075</v>
      </c>
    </row>
    <row r="253" spans="1:1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>IF(ISBLANK('Input-Accounts'!D253),"",'Input-Accounts'!D253)</f>
        <v>1055369.5466168986</v>
      </c>
      <c r="E253" s="8">
        <f ca="1">IFERROR(IF(D253="","",IF(D253=0,0,IF(ABS(D253-SUM($G253:$M253))&lt;Check_Limit,0,1))),1)</f>
        <v>0</v>
      </c>
      <c r="F253" s="2"/>
      <c r="G253" s="8">
        <f ca="1">SUM(DemandTotal:CustomerTotal!G253)</f>
        <v>762082.54100358672</v>
      </c>
      <c r="H253" s="8">
        <f ca="1">SUM(DemandTotal:CustomerTotal!H253)</f>
        <v>237576.00335097159</v>
      </c>
      <c r="I253" s="8">
        <f ca="1">SUM(DemandTotal:CustomerTotal!I253)</f>
        <v>210.72133903065179</v>
      </c>
      <c r="J253" s="8">
        <f ca="1">SUM(DemandTotal:CustomerTotal!J253)</f>
        <v>1787.8123214826574</v>
      </c>
      <c r="K253" s="8">
        <f ca="1">SUM(DemandTotal:CustomerTotal!K253)</f>
        <v>53712.468601827088</v>
      </c>
    </row>
    <row r="254" spans="1:1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>IF(ISBLANK('Input-Accounts'!D254),"",'Input-Accounts'!D254)</f>
        <v>228399.96000000008</v>
      </c>
      <c r="E254" s="8">
        <f ca="1">IFERROR(IF(D254="","",IF(D254=0,0,IF(ABS(D254-SUM($G254:$M254))&lt;Check_Limit,0,1))),1)</f>
        <v>0</v>
      </c>
      <c r="F254" s="2"/>
      <c r="G254" s="8">
        <f ca="1">SUM(DemandTotal:CustomerTotal!G254)</f>
        <v>164927.65253638843</v>
      </c>
      <c r="H254" s="8">
        <f ca="1">SUM(DemandTotal:CustomerTotal!H254)</f>
        <v>51415.496909367554</v>
      </c>
      <c r="I254" s="8">
        <f ca="1">SUM(DemandTotal:CustomerTotal!I254)</f>
        <v>45.603689778646007</v>
      </c>
      <c r="J254" s="8">
        <f ca="1">SUM(DemandTotal:CustomerTotal!J254)</f>
        <v>386.91306189676618</v>
      </c>
      <c r="K254" s="8">
        <f ca="1">SUM(DemandTotal:CustomerTotal!K254)</f>
        <v>11624.293802568713</v>
      </c>
    </row>
    <row r="255" spans="1:1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>IF(ISBLANK('Input-Accounts'!D255),"",'Input-Accounts'!D255)</f>
        <v>7511828.7847720962</v>
      </c>
      <c r="E255" s="8">
        <f ca="1">IFERROR(IF(D255="","",IF(D255=0,0,IF(ABS(D255-SUM($G255:$M255))&lt;Check_Limit,0,1))),1)</f>
        <v>0</v>
      </c>
      <c r="G255" s="77">
        <f ca="1">SUM(DemandTotal:CustomerTotal!G255)</f>
        <v>5253976.594927555</v>
      </c>
      <c r="H255" s="77">
        <f ca="1">SUM(DemandTotal:CustomerTotal!H255)</f>
        <v>1727475.4687964784</v>
      </c>
      <c r="I255" s="77">
        <f ca="1">SUM(DemandTotal:CustomerTotal!I255)</f>
        <v>1768.6582585009651</v>
      </c>
      <c r="J255" s="77">
        <f ca="1">SUM(DemandTotal:CustomerTotal!J255)</f>
        <v>10519.326751065777</v>
      </c>
      <c r="K255" s="77">
        <f ca="1">SUM(DemandTotal:CustomerTotal!K255)</f>
        <v>518088.7360384966</v>
      </c>
    </row>
    <row r="256" spans="1:1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D256" s="8"/>
      <c r="E256" s="8"/>
      <c r="G256" s="8"/>
      <c r="H256" s="8"/>
      <c r="I256" s="8"/>
      <c r="J256" s="8"/>
      <c r="K256" s="8"/>
    </row>
    <row r="257" spans="1:12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D257" s="8"/>
      <c r="E257" s="8"/>
      <c r="G257" s="8"/>
      <c r="H257" s="8"/>
      <c r="I257" s="8"/>
      <c r="J257" s="8"/>
      <c r="K257" s="8"/>
    </row>
    <row r="258" spans="1:12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>IF(ISBLANK('Input-Accounts'!D258),"",'Input-Accounts'!D258)</f>
        <v>-4181716.5794903818</v>
      </c>
      <c r="E258" s="8">
        <f ca="1">IFERROR(IF(D258="","",IF(D258=0,0,IF(ABS(D258-SUM($G258:$M258))&lt;Check_Limit,0,1))),1)</f>
        <v>0</v>
      </c>
      <c r="F258" s="2"/>
      <c r="G258" s="8">
        <f ca="1">SUM(DemandTotal:CustomerTotal!G258)</f>
        <v>-2824648.7953204736</v>
      </c>
      <c r="H258" s="8">
        <f ca="1">SUM(DemandTotal:CustomerTotal!H258)</f>
        <v>-1041509.9027908099</v>
      </c>
      <c r="I258" s="8">
        <f ca="1">SUM(DemandTotal:CustomerTotal!I258)</f>
        <v>-1133.5774422188288</v>
      </c>
      <c r="J258" s="8">
        <f ca="1">SUM(DemandTotal:CustomerTotal!J258)</f>
        <v>-5566.1173405228647</v>
      </c>
      <c r="K258" s="8">
        <f ca="1">SUM(DemandTotal:CustomerTotal!K258)</f>
        <v>-308858.18659635633</v>
      </c>
    </row>
    <row r="259" spans="1:12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>IF(ISBLANK('Input-Accounts'!D259),"",'Input-Accounts'!D259)</f>
        <v>-1212778.4348845971</v>
      </c>
      <c r="E259" s="8">
        <f ca="1">IFERROR(IF(D259="","",IF(D259=0,0,IF(ABS(D259-SUM($G259:$M259))&lt;Check_Limit,0,1))),1)</f>
        <v>0</v>
      </c>
      <c r="F259" s="2"/>
      <c r="G259" s="8">
        <f ca="1">SUM(DemandTotal:CustomerTotal!G259)</f>
        <v>-819202.61212559452</v>
      </c>
      <c r="H259" s="8">
        <f ca="1">SUM(DemandTotal:CustomerTotal!H259)</f>
        <v>-302057.95295131684</v>
      </c>
      <c r="I259" s="8">
        <f ca="1">SUM(DemandTotal:CustomerTotal!I259)</f>
        <v>-328.75931452106636</v>
      </c>
      <c r="J259" s="8">
        <f ca="1">SUM(DemandTotal:CustomerTotal!J259)</f>
        <v>-1614.2813479353504</v>
      </c>
      <c r="K259" s="8">
        <f ca="1">SUM(DemandTotal:CustomerTotal!K259)</f>
        <v>-89574.829145229363</v>
      </c>
    </row>
    <row r="260" spans="1:12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>IF(ISBLANK('Input-Accounts'!D260),"",'Input-Accounts'!D260)</f>
        <v>5458255.7196084224</v>
      </c>
      <c r="E260" s="8">
        <f ca="1">IFERROR(IF(D260="","",IF(D260=0,0,IF(ABS(D260-SUM($G260:$M260))&lt;Check_Limit,0,1))),1)</f>
        <v>0</v>
      </c>
      <c r="F260" s="2"/>
      <c r="G260" s="8">
        <f ca="1">SUM(DemandTotal:CustomerTotal!G260)</f>
        <v>3686920.2275831755</v>
      </c>
      <c r="H260" s="8">
        <f ca="1">SUM(DemandTotal:CustomerTotal!H260)</f>
        <v>1359448.2734240086</v>
      </c>
      <c r="I260" s="8">
        <f ca="1">SUM(DemandTotal:CustomerTotal!I260)</f>
        <v>1479.6209738260291</v>
      </c>
      <c r="J260" s="8">
        <f ca="1">SUM(DemandTotal:CustomerTotal!J260)</f>
        <v>7265.2680382330127</v>
      </c>
      <c r="K260" s="8">
        <f ca="1">SUM(DemandTotal:CustomerTotal!K260)</f>
        <v>403142.32958917943</v>
      </c>
    </row>
    <row r="261" spans="1:12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>IF(ISBLANK('Input-Accounts'!D261),"",'Input-Accounts'!D261)</f>
        <v>1668593.2264979482</v>
      </c>
      <c r="E261" s="8">
        <f ca="1">IFERROR(IF(D261="","",IF(D261=0,0,IF(ABS(D261-SUM($G261:$M261))&lt;Check_Limit,0,1))),1)</f>
        <v>0</v>
      </c>
      <c r="F261" s="2"/>
      <c r="G261" s="8">
        <f ca="1">SUM(DemandTotal:CustomerTotal!G261)</f>
        <v>1127094.5214756089</v>
      </c>
      <c r="H261" s="8">
        <f ca="1">SUM(DemandTotal:CustomerTotal!H261)</f>
        <v>415584.44626562216</v>
      </c>
      <c r="I261" s="8">
        <f ca="1">SUM(DemandTotal:CustomerTotal!I261)</f>
        <v>452.32133881912159</v>
      </c>
      <c r="J261" s="8">
        <f ca="1">SUM(DemandTotal:CustomerTotal!J261)</f>
        <v>2220.9983665179639</v>
      </c>
      <c r="K261" s="8">
        <f ca="1">SUM(DemandTotal:CustomerTotal!K261)</f>
        <v>123240.93905138003</v>
      </c>
    </row>
    <row r="262" spans="1:12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>IF(ISBLANK('Input-Accounts'!D262),"",'Input-Accounts'!D262)</f>
        <v>1732353.9317313917</v>
      </c>
      <c r="E262" s="8">
        <f ca="1">IFERROR(IF(D262="","",IF(D262=0,0,IF(ABS(D262-SUM($G262:$M262))&lt;Check_Limit,0,1))),1)</f>
        <v>0</v>
      </c>
      <c r="G262" s="77">
        <f ca="1">SUM(DemandTotal:CustomerTotal!G262)</f>
        <v>1170163.3416127164</v>
      </c>
      <c r="H262" s="77">
        <f ca="1">SUM(DemandTotal:CustomerTotal!H262)</f>
        <v>431464.86394750426</v>
      </c>
      <c r="I262" s="77">
        <f ca="1">SUM(DemandTotal:CustomerTotal!I262)</f>
        <v>469.60555590525541</v>
      </c>
      <c r="J262" s="77">
        <f ca="1">SUM(DemandTotal:CustomerTotal!J262)</f>
        <v>2305.867716292762</v>
      </c>
      <c r="K262" s="77">
        <f ca="1">SUM(DemandTotal:CustomerTotal!K262)</f>
        <v>127950.25289897382</v>
      </c>
    </row>
    <row r="263" spans="1:12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D263" s="8"/>
      <c r="E263" s="8"/>
      <c r="G263" s="8"/>
      <c r="H263" s="8"/>
      <c r="I263" s="8"/>
      <c r="J263" s="8"/>
      <c r="K263" s="8"/>
    </row>
    <row r="264" spans="1:12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>IF(ISBLANK('Input-Accounts'!D264),"",'Input-Accounts'!D264)</f>
        <v>9244182.7165034879</v>
      </c>
      <c r="E264" s="8">
        <f t="shared" ref="E264:E295" ca="1" si="17">IFERROR(IF(D264="","",IF(D264=0,0,IF(ABS(D264-SUM($G264:$M264))&lt;Check_Limit,0,1))),1)</f>
        <v>0</v>
      </c>
      <c r="F264" s="2"/>
      <c r="G264" s="8">
        <f ca="1">SUM(DemandTotal:CustomerTotal!G264)</f>
        <v>6424139.9365402712</v>
      </c>
      <c r="H264" s="8">
        <f ca="1">SUM(DemandTotal:CustomerTotal!H264)</f>
        <v>2158940.3327439823</v>
      </c>
      <c r="I264" s="8">
        <f ca="1">SUM(DemandTotal:CustomerTotal!I264)</f>
        <v>2238.2638144062203</v>
      </c>
      <c r="J264" s="8">
        <f ca="1">SUM(DemandTotal:CustomerTotal!J264)</f>
        <v>12825.194467358539</v>
      </c>
      <c r="K264" s="8">
        <f ca="1">SUM(DemandTotal:CustomerTotal!K264)</f>
        <v>646038.98893747036</v>
      </c>
    </row>
    <row r="265" spans="1:12">
      <c r="A265" s="22" t="str">
        <f>IF(ISBLANK('Input-Accounts'!A265),"",'Input-Accounts'!A265)</f>
        <v/>
      </c>
      <c r="B265" t="str">
        <f>IF(ISBLANK('Input-Accounts'!B265),"",'Input-Accounts'!B265)</f>
        <v/>
      </c>
      <c r="D265" s="77"/>
      <c r="E265" s="8" t="str">
        <f t="shared" si="17"/>
        <v/>
      </c>
      <c r="G265" s="77"/>
      <c r="H265" s="77"/>
      <c r="I265" s="77"/>
      <c r="J265" s="77"/>
      <c r="K265" s="77"/>
    </row>
    <row r="266" spans="1:12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D266" s="8"/>
      <c r="E266" s="8" t="str">
        <f t="shared" si="17"/>
        <v/>
      </c>
      <c r="G266" s="8"/>
      <c r="H266" s="8"/>
      <c r="I266" s="8"/>
      <c r="J266" s="8"/>
      <c r="K266" s="8"/>
    </row>
    <row r="267" spans="1:12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45">
        <f>IF(ISBLANK('Input-Accounts'!D267),"",'Input-Accounts'!D267)</f>
        <v>186964320.44599506</v>
      </c>
      <c r="E267" s="45">
        <f t="shared" ca="1" si="17"/>
        <v>0</v>
      </c>
      <c r="F267" s="91"/>
      <c r="G267" s="45">
        <f ca="1">SUM(DemandTotal:CustomerTotal!G267)</f>
        <v>126120413.11071318</v>
      </c>
      <c r="H267" s="45">
        <f ca="1">SUM(DemandTotal:CustomerTotal!H267)</f>
        <v>54543663.06760519</v>
      </c>
      <c r="I267" s="45">
        <f ca="1">SUM(DemandTotal:CustomerTotal!I267)</f>
        <v>92905.118056468898</v>
      </c>
      <c r="J267" s="45">
        <f ca="1">SUM(DemandTotal:CustomerTotal!J267)</f>
        <v>138902.23960770667</v>
      </c>
      <c r="K267" s="45">
        <f ca="1">SUM(DemandTotal:CustomerTotal!K267)</f>
        <v>6068436.9100125553</v>
      </c>
      <c r="L267" s="26"/>
    </row>
    <row r="268" spans="1:12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>IF(ISBLANK('Input-Accounts'!D268),"",'Input-Accounts'!D268)</f>
        <v>49701356.379055373</v>
      </c>
      <c r="E268" s="8">
        <f t="shared" ca="1" si="17"/>
        <v>0</v>
      </c>
      <c r="F268" s="2"/>
      <c r="G268" s="8">
        <f ca="1">SUM(DemandTotal:CustomerTotal!G268)</f>
        <v>33572068.731401503</v>
      </c>
      <c r="H268" s="8">
        <f ca="1">SUM(DemandTotal:CustomerTotal!H268)</f>
        <v>12378757.351659114</v>
      </c>
      <c r="I268" s="8">
        <f ca="1">SUM(DemandTotal:CustomerTotal!I268)</f>
        <v>13473.016491672939</v>
      </c>
      <c r="J268" s="8">
        <f ca="1">SUM(DemandTotal:CustomerTotal!J268)</f>
        <v>66155.507273207128</v>
      </c>
      <c r="K268" s="8">
        <f ca="1">SUM(DemandTotal:CustomerTotal!K268)</f>
        <v>3670901.772229874</v>
      </c>
    </row>
    <row r="269" spans="1:12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 t="str">
        <f>IF(ISBLANK('Input-Accounts'!D269),"",'Input-Accounts'!D269)</f>
        <v/>
      </c>
      <c r="E269" s="8" t="str">
        <f t="shared" si="17"/>
        <v/>
      </c>
      <c r="F269" s="8"/>
      <c r="G269" s="8">
        <f ca="1">SUM(DemandTotal:CustomerTotal!G269)</f>
        <v>0</v>
      </c>
      <c r="H269" s="8">
        <f ca="1">SUM(DemandTotal:CustomerTotal!H269)</f>
        <v>0</v>
      </c>
      <c r="I269" s="8">
        <f ca="1">SUM(DemandTotal:CustomerTotal!I269)</f>
        <v>0</v>
      </c>
      <c r="J269" s="8">
        <f ca="1">SUM(DemandTotal:CustomerTotal!J269)</f>
        <v>0</v>
      </c>
      <c r="K269" s="8">
        <f ca="1">SUM(DemandTotal:CustomerTotal!K269)</f>
        <v>0</v>
      </c>
    </row>
    <row r="270" spans="1:12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>IF(ISBLANK('Input-Accounts'!D270),"",'Input-Accounts'!D270)</f>
        <v>7127175.536509417</v>
      </c>
      <c r="E270" s="8">
        <f t="shared" ca="1" si="17"/>
        <v>0</v>
      </c>
      <c r="F270" s="2"/>
      <c r="G270" s="8">
        <f ca="1">SUM(DemandTotal:CustomerTotal!G270)</f>
        <v>4814235.3530071862</v>
      </c>
      <c r="H270" s="8">
        <f ca="1">SUM(DemandTotal:CustomerTotal!H270)</f>
        <v>1775114.0611991435</v>
      </c>
      <c r="I270" s="8">
        <f ca="1">SUM(DemandTotal:CustomerTotal!I270)</f>
        <v>1932.0308445929049</v>
      </c>
      <c r="J270" s="8">
        <f ca="1">SUM(DemandTotal:CustomerTotal!J270)</f>
        <v>9486.7011163033003</v>
      </c>
      <c r="K270" s="8">
        <f ca="1">SUM(DemandTotal:CustomerTotal!K270)</f>
        <v>526407.39034219249</v>
      </c>
    </row>
    <row r="271" spans="1:12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>IF(ISBLANK('Input-Accounts'!D271),"",'Input-Accounts'!D271)</f>
        <v>1786257.615270338</v>
      </c>
      <c r="E271" s="8">
        <f t="shared" ca="1" si="17"/>
        <v>0</v>
      </c>
      <c r="F271" s="2"/>
      <c r="G271" s="8">
        <f ca="1">SUM(DemandTotal:CustomerTotal!G271)</f>
        <v>1206573.9810899082</v>
      </c>
      <c r="H271" s="8">
        <f ca="1">SUM(DemandTotal:CustomerTotal!H271)</f>
        <v>444890.26453014137</v>
      </c>
      <c r="I271" s="8">
        <f ca="1">SUM(DemandTotal:CustomerTotal!I271)</f>
        <v>484.21773694400429</v>
      </c>
      <c r="J271" s="8">
        <f ca="1">SUM(DemandTotal:CustomerTotal!J271)</f>
        <v>2377.6167748338707</v>
      </c>
      <c r="K271" s="8">
        <f ca="1">SUM(DemandTotal:CustomerTotal!K271)</f>
        <v>131931.53513851081</v>
      </c>
    </row>
    <row r="272" spans="1:12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>IF(ISBLANK('Input-Accounts'!D272),"",'Input-Accounts'!D272)</f>
        <v>160418.6277940913</v>
      </c>
      <c r="E272" s="8">
        <f t="shared" ca="1" si="17"/>
        <v>0</v>
      </c>
      <c r="F272" s="2"/>
      <c r="G272" s="8">
        <f ca="1">SUM(DemandTotal:CustomerTotal!G272)</f>
        <v>134563.23977464953</v>
      </c>
      <c r="H272" s="8">
        <f ca="1">SUM(DemandTotal:CustomerTotal!H272)</f>
        <v>24847.767261694295</v>
      </c>
      <c r="I272" s="8">
        <f ca="1">SUM(DemandTotal:CustomerTotal!I272)</f>
        <v>0</v>
      </c>
      <c r="J272" s="8">
        <f ca="1">SUM(DemandTotal:CustomerTotal!J272)</f>
        <v>0</v>
      </c>
      <c r="K272" s="8">
        <f ca="1">SUM(DemandTotal:CustomerTotal!K272)</f>
        <v>1007.6207577474896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>IF(ISBLANK('Input-Accounts'!D273),"",'Input-Accounts'!D273)</f>
        <v>82727.095050764561</v>
      </c>
      <c r="E273" s="8">
        <f t="shared" ca="1" si="17"/>
        <v>0</v>
      </c>
      <c r="F273" s="2"/>
      <c r="G273" s="8">
        <f ca="1">SUM(DemandTotal:CustomerTotal!G273)</f>
        <v>55880.159483209645</v>
      </c>
      <c r="H273" s="8">
        <f ca="1">SUM(DemandTotal:CustomerTotal!H273)</f>
        <v>20604.239212928245</v>
      </c>
      <c r="I273" s="8">
        <f ca="1">SUM(DemandTotal:CustomerTotal!I273)</f>
        <v>22.425615659793984</v>
      </c>
      <c r="J273" s="8">
        <f ca="1">SUM(DemandTotal:CustomerTotal!J273)</f>
        <v>110.11476018043777</v>
      </c>
      <c r="K273" s="8">
        <f ca="1">SUM(DemandTotal:CustomerTotal!K273)</f>
        <v>6110.1559787864417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>IF(ISBLANK('Input-Accounts'!D274),"",'Input-Accounts'!D274)</f>
        <v>245822255.69967505</v>
      </c>
      <c r="E274" s="8">
        <f t="shared" ca="1" si="17"/>
        <v>0</v>
      </c>
      <c r="G274" s="78">
        <f ca="1">SUM(DemandTotal:CustomerTotal!G274)</f>
        <v>165903734.57546961</v>
      </c>
      <c r="H274" s="78">
        <f ca="1">SUM(DemandTotal:CustomerTotal!H274)</f>
        <v>69187876.751468211</v>
      </c>
      <c r="I274" s="78">
        <f ca="1">SUM(DemandTotal:CustomerTotal!I274)</f>
        <v>108816.80874533855</v>
      </c>
      <c r="J274" s="78">
        <f ca="1">SUM(DemandTotal:CustomerTotal!J274)</f>
        <v>217032.17953223141</v>
      </c>
      <c r="K274" s="78">
        <f ca="1">SUM(DemandTotal:CustomerTotal!K274)</f>
        <v>10404795.384459667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 t="str">
        <f>IF(ISBLANK('Input-Accounts'!D275),"",'Input-Accounts'!D275)</f>
        <v/>
      </c>
      <c r="E275" s="8" t="str">
        <f t="shared" si="17"/>
        <v/>
      </c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IF(ISBLANK('Input-Accounts'!C277),"",'Input-Accounts'!C277)</f>
        <v/>
      </c>
      <c r="D276" t="str">
        <f>IF(ISBLANK('Input-Accounts'!D276),"",'Input-Accounts'!D276)</f>
        <v/>
      </c>
      <c r="E276" t="str">
        <f t="shared" si="17"/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IF(ISBLANK('Input-Accounts'!C278),"",'Input-Accounts'!C278)</f>
        <v/>
      </c>
      <c r="D277" s="8" t="str">
        <f>IF(ISBLANK('Input-Accounts'!D277),"",'Input-Accounts'!D277)</f>
        <v/>
      </c>
      <c r="E277" s="8" t="str">
        <f t="shared" si="17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IF(ISBLANK('Input-Accounts'!C279),"",'Input-Accounts'!C279)</f>
        <v/>
      </c>
      <c r="D278" s="81" t="str">
        <f>IF(ISBLANK('Input-Accounts'!D278),"",'Input-Accounts'!D278)</f>
        <v/>
      </c>
      <c r="E278" s="8" t="str">
        <f t="shared" si="17"/>
        <v/>
      </c>
      <c r="G278" s="81" t="str">
        <f>IF(ISBLANK('Input-Accounts'!G278),"",'Input-Accounts'!G278)</f>
        <v/>
      </c>
      <c r="H278" s="81" t="str">
        <f>IF(ISBLANK('Input-Accounts'!H278),"",'Input-Accounts'!H278)</f>
        <v/>
      </c>
      <c r="I278" s="81" t="str">
        <f>IF(ISBLANK('Input-Accounts'!I278),"",'Input-Accounts'!I278)</f>
        <v/>
      </c>
      <c r="J278" s="81" t="str">
        <f>IF(ISBLANK('Input-Accounts'!J278),"",'Input-Accounts'!J278)</f>
        <v/>
      </c>
      <c r="K278" s="81" t="str">
        <f>IF(ISBLANK('Input-Accounts'!K278),"",'Input-Accounts'!K278)</f>
        <v/>
      </c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IF(ISBLANK('Input-Accounts'!C282),"",'Input-Accounts'!C282)</f>
        <v/>
      </c>
      <c r="D279" s="28">
        <f>SUM(D$27:D$28)</f>
        <v>503400503.15133631</v>
      </c>
      <c r="E279" s="8">
        <f t="shared" ca="1" si="17"/>
        <v>0</v>
      </c>
      <c r="G279" s="28">
        <f ca="1">SUM(G$27:G$28)</f>
        <v>306472542.53779435</v>
      </c>
      <c r="H279" s="28">
        <f ca="1">SUM(H$27:H$28)</f>
        <v>144374302.06776699</v>
      </c>
      <c r="I279" s="28">
        <f ca="1">SUM(I$27:I$28)</f>
        <v>170987.63734376378</v>
      </c>
      <c r="J279" s="28">
        <f ca="1">SUM(J$27:J$28)</f>
        <v>0</v>
      </c>
      <c r="K279" s="28">
        <f ca="1">SUM(K$27:K$28)</f>
        <v>52382670.908431157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IF(ISBLANK('Input-Accounts'!C283),"",'Input-Accounts'!C283)</f>
        <v/>
      </c>
      <c r="D280" s="28">
        <f>SUM(D$27:D$28,D$33:D$33)</f>
        <v>754506127.98239338</v>
      </c>
      <c r="E280" s="8">
        <f t="shared" ca="1" si="17"/>
        <v>0</v>
      </c>
      <c r="G280" s="28">
        <f ca="1">SUM(G$27:G$28,G$33:G$33)</f>
        <v>531338104.61153239</v>
      </c>
      <c r="H280" s="28">
        <f ca="1">SUM(H$27:H$28,H$33:H$33)</f>
        <v>170251305.4613218</v>
      </c>
      <c r="I280" s="28">
        <f ca="1">SUM(I$27:I$28,I$33:I$33)</f>
        <v>174597.90071169593</v>
      </c>
      <c r="J280" s="28">
        <f ca="1">SUM(J$27:J$28,J$33:J$33)</f>
        <v>0</v>
      </c>
      <c r="K280" s="28">
        <f ca="1">SUM(K$27:K$28,K$33:K$33)</f>
        <v>52742120.008827433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IF(ISBLANK('Input-Accounts'!C284),"",'Input-Accounts'!C284)</f>
        <v/>
      </c>
      <c r="D281" s="28">
        <f>SUM(D$18:D$23,D$26:D$40)</f>
        <v>859676840.12916112</v>
      </c>
      <c r="E281" s="8">
        <f t="shared" ca="1" si="17"/>
        <v>0</v>
      </c>
      <c r="G281" s="28">
        <f ca="1">SUM(G$18:G$23,G$26:G$40)</f>
        <v>597263551.47855222</v>
      </c>
      <c r="H281" s="28">
        <f ca="1">SUM(H$18:H$23,H$26:H$40)</f>
        <v>198558057.56137636</v>
      </c>
      <c r="I281" s="28">
        <f ca="1">SUM(I$18:I$23,I$26:I$40)</f>
        <v>208751.68235533661</v>
      </c>
      <c r="J281" s="28">
        <f ca="1">SUM(J$18:J$23,J$26:J$40)</f>
        <v>1151829.2000000002</v>
      </c>
      <c r="K281" s="28">
        <f ca="1">SUM(K$18:K$23,K$26:K$40)</f>
        <v>62494650.206877179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IF(ISBLANK('Input-Accounts'!C285),"",'Input-Accounts'!C285)</f>
        <v/>
      </c>
      <c r="D282" s="28">
        <f>SUM(D$39:D$40)</f>
        <v>7141938.3634075159</v>
      </c>
      <c r="E282" s="8">
        <f t="shared" ca="1" si="17"/>
        <v>0</v>
      </c>
      <c r="G282" s="28">
        <f ca="1">SUM(G$39:G$40)</f>
        <v>0</v>
      </c>
      <c r="H282" s="28">
        <f ca="1">SUM(H$39:H$40)</f>
        <v>1874033.7952562007</v>
      </c>
      <c r="I282" s="28">
        <f ca="1">SUM(I$39:I$40)</f>
        <v>14071.735996011252</v>
      </c>
      <c r="J282" s="28">
        <f ca="1">SUM(J$39:J$40)</f>
        <v>919616.58000000007</v>
      </c>
      <c r="K282" s="28">
        <f ca="1">SUM(K$39:K$40)</f>
        <v>4334216.252155304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D283" s="28">
        <f>SUM(D$135:D$140)</f>
        <v>13631186.510669583</v>
      </c>
      <c r="E283" s="8">
        <f t="shared" ca="1" si="17"/>
        <v>0</v>
      </c>
      <c r="G283" s="28">
        <f ca="1">SUM(G$135:G$140)</f>
        <v>9556225.0818353742</v>
      </c>
      <c r="H283" s="28">
        <f ca="1">SUM(H$135:H$140)</f>
        <v>3271039.5469764136</v>
      </c>
      <c r="I283" s="28">
        <f ca="1">SUM(I$135:I$140)</f>
        <v>2685.1328431867514</v>
      </c>
      <c r="J283" s="28">
        <f ca="1">SUM(J$135:J$140)</f>
        <v>15371.346024251541</v>
      </c>
      <c r="K283" s="28">
        <f ca="1">SUM(K$135:K$140)</f>
        <v>785865.40299035795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IF(ISBLANK('Input-Accounts'!C286),"",'Input-Accounts'!C286)</f>
        <v/>
      </c>
      <c r="D284" s="28">
        <f>SUM(D$147:D$152)</f>
        <v>5508748.8933162196</v>
      </c>
      <c r="E284" s="8">
        <f t="shared" ca="1" si="17"/>
        <v>0</v>
      </c>
      <c r="G284" s="28">
        <f ca="1">SUM(G$147:G$152)</f>
        <v>3575205.8009363548</v>
      </c>
      <c r="H284" s="28">
        <f ca="1">SUM(H$147:H$152)</f>
        <v>1411098.8721173618</v>
      </c>
      <c r="I284" s="28">
        <f ca="1">SUM(I$147:I$152)</f>
        <v>1679.8609056840025</v>
      </c>
      <c r="J284" s="28">
        <f ca="1">SUM(J$147:J$152)</f>
        <v>10941.786127464915</v>
      </c>
      <c r="K284" s="28">
        <f ca="1">SUM(K$147:K$152)</f>
        <v>509822.57322935399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IF(ISBLANK('Input-Accounts'!C287),"",'Input-Accounts'!C287)</f>
        <v/>
      </c>
      <c r="D285" s="28">
        <f>SUMPRODUCT('Input-Accounts'!$L$120:$L$178,D$120:D$178)</f>
        <v>13660803.124402201</v>
      </c>
      <c r="E285" s="8">
        <f t="shared" ca="1" si="17"/>
        <v>0</v>
      </c>
      <c r="G285" s="28">
        <f ca="1">SUMPRODUCT('Input-Accounts'!$L$120:$L$178,G$120:G$178)</f>
        <v>9864468.4135208018</v>
      </c>
      <c r="H285" s="28">
        <f ca="1">SUMPRODUCT('Input-Accounts'!$L$120:$L$178,H$120:H$178)</f>
        <v>3075206.2339335768</v>
      </c>
      <c r="I285" s="28">
        <f ca="1">SUMPRODUCT('Input-Accounts'!$L$120:$L$178,I$120:I$178)</f>
        <v>2727.5969216999683</v>
      </c>
      <c r="J285" s="28">
        <f ca="1">SUMPRODUCT('Input-Accounts'!$L$120:$L$178,J$120:J$178)</f>
        <v>23141.611604622711</v>
      </c>
      <c r="K285" s="28">
        <f ca="1">SUMPRODUCT('Input-Accounts'!$L$120:$L$178,K$120:K$178)</f>
        <v>695259.26842149941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IF(ISBLANK('Input-Accounts'!C288),"",'Input-Accounts'!C288)</f>
        <v/>
      </c>
      <c r="D286" s="28">
        <f>SUM(D$143,D$154,D$160:D$162,D$164,D$172,D$179)</f>
        <v>26811350.09017133</v>
      </c>
      <c r="E286" s="8">
        <f t="shared" ca="1" si="17"/>
        <v>0</v>
      </c>
      <c r="G286" s="28">
        <f ca="1">SUM(G$143,G$154,G$160:G$162,G$164,G$172,G$179)</f>
        <v>19250748.972201362</v>
      </c>
      <c r="H286" s="28">
        <f ca="1">SUM(H$143,H$154,H$160:H$162,H$164,H$172,H$179)</f>
        <v>5989061.6766591119</v>
      </c>
      <c r="I286" s="28">
        <f ca="1">SUM(I$143,I$154,I$160:I$162,I$164,I$172,I$179)</f>
        <v>5226.6404040627331</v>
      </c>
      <c r="J286" s="28">
        <f ca="1">SUM(J$143,J$154,J$160:J$162,J$164,J$172,J$179)</f>
        <v>31105.603952015415</v>
      </c>
      <c r="K286" s="28">
        <f ca="1">SUM(K$143,K$154,K$160:K$162,K$164,K$172,K$179)</f>
        <v>1535207.1969547765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IF(ISBLANK('Input-Accounts'!C289),"",'Input-Accounts'!C289)</f>
        <v/>
      </c>
      <c r="D287" s="28">
        <f>D$55</f>
        <v>911487309.26780391</v>
      </c>
      <c r="E287" s="8">
        <f t="shared" ca="1" si="17"/>
        <v>0</v>
      </c>
      <c r="F287" s="12"/>
      <c r="G287" s="28">
        <f ca="1">G$55</f>
        <v>633259059.74054801</v>
      </c>
      <c r="H287" s="28">
        <f ca="1">H$55</f>
        <v>210524631.08447707</v>
      </c>
      <c r="I287" s="28">
        <f ca="1">I$55</f>
        <v>221332.59891775789</v>
      </c>
      <c r="J287" s="28">
        <f ca="1">J$55</f>
        <v>1221246.9258638506</v>
      </c>
      <c r="K287" s="28">
        <f ca="1">K$55</f>
        <v>66261038.917997062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IF(ISBLANK('Input-Accounts'!C290),"",'Input-Accounts'!C290)</f>
        <v/>
      </c>
      <c r="D288" s="28">
        <f>D$115</f>
        <v>609682978.1532799</v>
      </c>
      <c r="E288" s="8">
        <f t="shared" ca="1" si="17"/>
        <v>0</v>
      </c>
      <c r="G288" s="28">
        <f ca="1">G$115</f>
        <v>411826162.06331587</v>
      </c>
      <c r="H288" s="28">
        <f ca="1">H$115</f>
        <v>151849329.63271731</v>
      </c>
      <c r="I288" s="28">
        <f ca="1">I$115</f>
        <v>165272.52811178777</v>
      </c>
      <c r="J288" s="28">
        <f ca="1">J$115</f>
        <v>811524.8684152005</v>
      </c>
      <c r="K288" s="28">
        <f ca="1">K$115</f>
        <v>45030689.060719758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IF(ISBLANK('Input-Accounts'!C291),"",'Input-Accounts'!C291)</f>
        <v/>
      </c>
      <c r="D289" s="28">
        <f>D274</f>
        <v>245822255.69967505</v>
      </c>
      <c r="E289" s="8">
        <f t="shared" ca="1" si="17"/>
        <v>0</v>
      </c>
      <c r="G289" s="28">
        <f ca="1">G274</f>
        <v>165903734.57546961</v>
      </c>
      <c r="H289" s="28">
        <f ca="1">H274</f>
        <v>69187876.751468211</v>
      </c>
      <c r="I289" s="28">
        <f ca="1">I274</f>
        <v>108816.80874533855</v>
      </c>
      <c r="J289" s="28">
        <f ca="1">J274</f>
        <v>217032.17953223141</v>
      </c>
      <c r="K289" s="28">
        <f ca="1">K274</f>
        <v>10404795.384459667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IF(ISBLANK('Input-Accounts'!C292),"",'Input-Accounts'!C292)</f>
        <v/>
      </c>
      <c r="D290" s="28"/>
      <c r="E290" s="8" t="str">
        <f t="shared" si="17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IF(ISBLANK('Input-Accounts'!C293),"",'Input-Accounts'!C293)</f>
        <v/>
      </c>
      <c r="D291" s="28"/>
      <c r="E291" s="8" t="str">
        <f t="shared" si="17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IF(ISBLANK('Input-Accounts'!C294),"",'Input-Accounts'!C294)</f>
        <v/>
      </c>
      <c r="D292" s="28"/>
      <c r="E292" s="8" t="str">
        <f t="shared" si="17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IF(ISBLANK('Input-Accounts'!C295),"",'Input-Accounts'!C295)</f>
        <v/>
      </c>
      <c r="D293" s="28"/>
      <c r="E293" s="8" t="str">
        <f t="shared" si="17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IF(ISBLANK('Input-Accounts'!C296),"",'Input-Accounts'!C296)</f>
        <v/>
      </c>
      <c r="D294" s="28"/>
      <c r="E294" s="8" t="str">
        <f t="shared" si="17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IF(ISBLANK('Input-Accounts'!C297),"",'Input-Accounts'!C297)</f>
        <v/>
      </c>
      <c r="D295" s="28"/>
      <c r="E295" s="8" t="str">
        <f t="shared" si="17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IF(ISBLANK('Input-Accounts'!C298),"",'Input-Accounts'!C298)</f>
        <v/>
      </c>
      <c r="D296" s="28"/>
      <c r="E296" s="8" t="str">
        <f t="shared" ref="E296:E314" si="18">IFERROR(IF(D296="","",IF(D296=0,0,IF(ABS(D296-SUM($G296:$M296))&lt;Check_Limit,0,1))),1)</f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IF(ISBLANK('Input-Accounts'!C299),"",'Input-Accounts'!C299)</f>
        <v/>
      </c>
      <c r="D297" s="28"/>
      <c r="E297" s="8" t="str">
        <f t="shared" si="18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IF(ISBLANK('Input-Accounts'!C300),"",'Input-Accounts'!C300)</f>
        <v/>
      </c>
      <c r="D298" s="28"/>
      <c r="E298" s="8" t="str">
        <f t="shared" si="18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IF(ISBLANK('Input-Accounts'!C301),"",'Input-Accounts'!C301)</f>
        <v/>
      </c>
      <c r="D299" s="28"/>
      <c r="E299" s="8" t="str">
        <f t="shared" si="18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IF(ISBLANK('Input-Accounts'!C302),"",'Input-Accounts'!C302)</f>
        <v/>
      </c>
      <c r="D300" s="28"/>
      <c r="E300" s="8" t="str">
        <f t="shared" si="18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IF(ISBLANK('Input-Accounts'!C303),"",'Input-Accounts'!C303)</f>
        <v/>
      </c>
      <c r="D301" s="28"/>
      <c r="E301" s="8" t="str">
        <f t="shared" si="18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IF(ISBLANK('Input-Accounts'!C304),"",'Input-Accounts'!C304)</f>
        <v/>
      </c>
      <c r="D302" s="28"/>
      <c r="E302" s="8" t="str">
        <f t="shared" si="18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IF(ISBLANK('Input-Accounts'!C305),"",'Input-Accounts'!C305)</f>
        <v/>
      </c>
      <c r="D303" s="28"/>
      <c r="E303" s="8" t="str">
        <f t="shared" si="18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IF(ISBLANK('Input-Accounts'!C306),"",'Input-Accounts'!C306)</f>
        <v/>
      </c>
      <c r="D304" s="28"/>
      <c r="E304" s="8" t="str">
        <f t="shared" si="18"/>
        <v/>
      </c>
      <c r="G304" s="28"/>
      <c r="H304" s="28"/>
      <c r="I304" s="28"/>
      <c r="J304" s="28"/>
      <c r="K304" s="28"/>
    </row>
    <row r="305" spans="1:12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IF(ISBLANK('Input-Accounts'!C307),"",'Input-Accounts'!C307)</f>
        <v/>
      </c>
      <c r="D305" s="28"/>
      <c r="E305" s="8" t="str">
        <f t="shared" si="18"/>
        <v/>
      </c>
      <c r="G305" s="28"/>
      <c r="H305" s="28"/>
      <c r="I305" s="28"/>
      <c r="J305" s="28"/>
      <c r="K305" s="28"/>
    </row>
    <row r="306" spans="1:12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IF(ISBLANK('Input-Accounts'!C308),"",'Input-Accounts'!C308)</f>
        <v/>
      </c>
      <c r="D306" s="28"/>
      <c r="E306" s="8" t="str">
        <f t="shared" si="18"/>
        <v/>
      </c>
      <c r="G306" s="28"/>
      <c r="H306" s="28"/>
      <c r="I306" s="28"/>
      <c r="J306" s="28"/>
      <c r="K306" s="28"/>
    </row>
    <row r="307" spans="1:12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IF(ISBLANK('Input-Accounts'!C309),"",'Input-Accounts'!C309)</f>
        <v/>
      </c>
      <c r="D307" s="28"/>
      <c r="E307" s="8" t="str">
        <f t="shared" si="18"/>
        <v/>
      </c>
      <c r="G307" s="28"/>
      <c r="H307" s="28"/>
      <c r="I307" s="28"/>
      <c r="J307" s="28"/>
      <c r="K307" s="28"/>
    </row>
    <row r="308" spans="1:12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IF(ISBLANK('Input-Accounts'!C310),"",'Input-Accounts'!C310)</f>
        <v/>
      </c>
      <c r="D308" s="28"/>
      <c r="E308" s="8" t="str">
        <f t="shared" si="18"/>
        <v/>
      </c>
      <c r="G308" s="28"/>
      <c r="H308" s="28"/>
      <c r="I308" s="28"/>
      <c r="J308" s="28"/>
      <c r="K308" s="28"/>
    </row>
    <row r="309" spans="1:12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IF(ISBLANK('Input-Accounts'!C311),"",'Input-Accounts'!C311)</f>
        <v/>
      </c>
      <c r="D309" s="28"/>
      <c r="E309" s="8" t="str">
        <f t="shared" si="18"/>
        <v/>
      </c>
      <c r="G309" s="28"/>
      <c r="H309" s="28"/>
      <c r="I309" s="28"/>
      <c r="J309" s="28"/>
      <c r="K309" s="28"/>
    </row>
    <row r="310" spans="1:12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IF(ISBLANK('Input-Accounts'!C312),"",'Input-Accounts'!C312)</f>
        <v/>
      </c>
      <c r="D310" s="28"/>
      <c r="E310" s="8" t="str">
        <f t="shared" si="18"/>
        <v/>
      </c>
      <c r="G310" s="28"/>
      <c r="H310" s="28"/>
      <c r="I310" s="28"/>
      <c r="J310" s="28"/>
      <c r="K310" s="28"/>
    </row>
    <row r="311" spans="1:12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IF(ISBLANK('Input-Accounts'!C313),"",'Input-Accounts'!C313)</f>
        <v/>
      </c>
      <c r="D311" s="28"/>
      <c r="E311" s="8" t="str">
        <f t="shared" si="18"/>
        <v/>
      </c>
      <c r="G311" s="28"/>
      <c r="H311" s="28"/>
      <c r="I311" s="28"/>
      <c r="J311" s="28"/>
      <c r="K311" s="28"/>
    </row>
    <row r="312" spans="1:12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D312" s="28"/>
      <c r="E312" s="8" t="str">
        <f t="shared" si="18"/>
        <v/>
      </c>
      <c r="G312" s="28"/>
      <c r="H312" s="28"/>
      <c r="I312" s="28"/>
      <c r="J312" s="28"/>
      <c r="K312" s="28"/>
    </row>
    <row r="313" spans="1:12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D313" s="53"/>
      <c r="E313" s="8" t="str">
        <f t="shared" si="18"/>
        <v/>
      </c>
      <c r="G313" s="53"/>
      <c r="H313" s="53"/>
      <c r="I313" s="53"/>
      <c r="J313" s="53"/>
      <c r="K313" s="53"/>
    </row>
    <row r="314" spans="1:12">
      <c r="A314" s="22" t="str">
        <f>IF(ISBLANK('Input-Accounts'!A315),"",'Input-Accounts'!A315)</f>
        <v/>
      </c>
      <c r="B314" t="str">
        <f>IF(ISBLANK('Input-Accounts'!B315),"",'Input-Accounts'!B315)</f>
        <v/>
      </c>
      <c r="D314" s="53"/>
      <c r="E314" s="8" t="str">
        <f t="shared" si="18"/>
        <v/>
      </c>
      <c r="G314" s="53"/>
      <c r="H314" s="53"/>
      <c r="I314" s="53"/>
      <c r="J314" s="53"/>
      <c r="K314" s="53"/>
    </row>
    <row r="315" spans="1:12">
      <c r="D315" s="53"/>
      <c r="E315" s="8"/>
      <c r="G315" s="53"/>
      <c r="H315" s="53"/>
      <c r="I315" s="53"/>
      <c r="J315" s="53"/>
      <c r="K315" s="53"/>
    </row>
    <row r="316" spans="1:12" outlineLevel="1">
      <c r="A316" s="22">
        <f>IF(ISBLANK('Input-Accounts'!A316),"",'Input-Accounts'!A316)</f>
        <v>252</v>
      </c>
      <c r="B316" t="str">
        <f>IF(ISBLANK('Input-Accounts'!B316),"",'Input-Accounts'!B316)</f>
        <v>Operating Revenue</v>
      </c>
      <c r="C316" s="22" t="str">
        <f>IF(ISBLANK('Input-Accounts'!C316),"",'Input-Accounts'!C316)</f>
        <v/>
      </c>
      <c r="D316" t="str">
        <f>IF(ISBLANK('Input-Accounts'!D316),"",'Input-Accounts'!D316)</f>
        <v/>
      </c>
      <c r="E316" t="str">
        <f t="shared" ref="E316:E326" si="19">IFERROR(IF(D316="","",IF(D316=0,0,IF(ABS(D316-SUM($G316:$M316))&lt;Check_Limit,0,1))),1)</f>
        <v/>
      </c>
    </row>
    <row r="317" spans="1:12" outlineLevel="1">
      <c r="A317" s="22">
        <f>IF(ISBLANK('Input-Accounts'!A317),"",'Input-Accounts'!A317)</f>
        <v>253</v>
      </c>
      <c r="B317" t="str">
        <f>IF(ISBLANK('Input-Accounts'!B317),"",'Input-Accounts'!B317)</f>
        <v>Gas Service Revenue</v>
      </c>
      <c r="C317" s="22" t="str">
        <f>IF(ISBLANK('Input-Accounts'!C317),"",'Input-Accounts'!C317)</f>
        <v xml:space="preserve">480 </v>
      </c>
      <c r="D317" s="8">
        <f>IF(ISBLANK('Input-Accounts'!D317),"",'Input-Accounts'!D317)</f>
        <v>126854074.61000001</v>
      </c>
      <c r="E317">
        <f t="shared" si="19"/>
        <v>0</v>
      </c>
      <c r="F317" t="str">
        <f>IF(D317=0,"-",IF('Input-Accounts'!$E317&lt;&gt;0,'Input-Accounts'!$E317,'Input-Accounts'!$J317))</f>
        <v>REVENUE_GAS SERVICE</v>
      </c>
      <c r="G317" s="8">
        <f>IFERROR(INDEX(G$278:G$312,MATCH($F317,$B$278:$B$312,0))/INDEX($D$278:$D$312,MATCH($F317,$B$278:$B$312,0)),SUMIFS('Input-Ext Allocators'!D$8:D$63,'Input-Ext Allocators'!$B$8:$B$63,$F317))*$D317</f>
        <v>81373978.341335326</v>
      </c>
      <c r="H317" s="8">
        <f>IFERROR(INDEX(H$278:H$312,MATCH($F317,$B$278:$B$312,0))/INDEX($D$278:$D$312,MATCH($F317,$B$278:$B$312,0)),SUMIFS('Input-Ext Allocators'!E$8:E$63,'Input-Ext Allocators'!$B$8:$B$63,$F317))*$D317</f>
        <v>34924325.116110042</v>
      </c>
      <c r="I317" s="8">
        <f>IFERROR(INDEX(I$278:I$312,MATCH($F317,$B$278:$B$312,0))/INDEX($D$278:$D$312,MATCH($F317,$B$278:$B$312,0)),SUMIFS('Input-Ext Allocators'!F$8:F$63,'Input-Ext Allocators'!$B$8:$B$63,$F317))*$D317</f>
        <v>36990.799868779468</v>
      </c>
      <c r="J317" s="8">
        <f>IFERROR(INDEX(J$278:J$312,MATCH($F317,$B$278:$B$312,0))/INDEX($D$278:$D$312,MATCH($F317,$B$278:$B$312,0)),SUMIFS('Input-Ext Allocators'!G$8:G$63,'Input-Ext Allocators'!$B$8:$B$63,$F317))*$D317</f>
        <v>912235.77676395047</v>
      </c>
      <c r="K317" s="8">
        <f>IFERROR(INDEX(K$278:K$312,MATCH($F317,$B$278:$B$312,0))/INDEX($D$278:$D$312,MATCH($F317,$B$278:$B$312,0)),SUMIFS('Input-Ext Allocators'!H$8:H$63,'Input-Ext Allocators'!$B$8:$B$63,$F317))*$D317</f>
        <v>9606544.5759219062</v>
      </c>
      <c r="L317" s="8"/>
    </row>
    <row r="318" spans="1:12" outlineLevel="1">
      <c r="A318" s="22">
        <f>IF(ISBLANK('Input-Accounts'!A318),"",'Input-Accounts'!A318)</f>
        <v>254</v>
      </c>
      <c r="B318" t="str">
        <f>IF(ISBLANK('Input-Accounts'!B318),"",'Input-Accounts'!B318)</f>
        <v>Gas Cost Revenue</v>
      </c>
      <c r="C318" s="22" t="str">
        <f>IF(ISBLANK('Input-Accounts'!C318),"",'Input-Accounts'!C318)</f>
        <v xml:space="preserve">481.1 </v>
      </c>
      <c r="D318" s="8">
        <f>IF(ISBLANK('Input-Accounts'!D318),"",'Input-Accounts'!D318)</f>
        <v>81721892.419999987</v>
      </c>
      <c r="E318">
        <f t="shared" si="19"/>
        <v>0</v>
      </c>
      <c r="F318" t="str">
        <f>IF(D318=0,"-",IF('Input-Accounts'!$E318&lt;&gt;0,'Input-Accounts'!$E318,'Input-Accounts'!$J318))</f>
        <v>GAS_COST</v>
      </c>
      <c r="G318" s="8">
        <f>IFERROR(INDEX(G$278:G$312,MATCH($F318,$B$278:$B$312,0))/INDEX($D$278:$D$312,MATCH($F318,$B$278:$B$312,0)),SUMIFS('Input-Ext Allocators'!D$8:D$63,'Input-Ext Allocators'!$B$8:$B$63,$F318))*$D318</f>
        <v>49914757.719999999</v>
      </c>
      <c r="H318" s="8">
        <f>IFERROR(INDEX(H$278:H$312,MATCH($F318,$B$278:$B$312,0))/INDEX($D$278:$D$312,MATCH($F318,$B$278:$B$312,0)),SUMIFS('Input-Ext Allocators'!E$8:E$63,'Input-Ext Allocators'!$B$8:$B$63,$F318))*$D318</f>
        <v>31735360.600000001</v>
      </c>
      <c r="I318" s="8">
        <f>IFERROR(INDEX(I$278:I$312,MATCH($F318,$B$278:$B$312,0))/INDEX($D$278:$D$312,MATCH($F318,$B$278:$B$312,0)),SUMIFS('Input-Ext Allocators'!F$8:F$63,'Input-Ext Allocators'!$B$8:$B$63,$F318))*$D318</f>
        <v>71774.099999999977</v>
      </c>
      <c r="J318" s="8">
        <f>IFERROR(INDEX(J$278:J$312,MATCH($F318,$B$278:$B$312,0))/INDEX($D$278:$D$312,MATCH($F318,$B$278:$B$312,0)),SUMIFS('Input-Ext Allocators'!G$8:G$63,'Input-Ext Allocators'!$B$8:$B$63,$F318))*$D318</f>
        <v>0</v>
      </c>
      <c r="K318" s="8">
        <f>IFERROR(INDEX(K$278:K$312,MATCH($F318,$B$278:$B$312,0))/INDEX($D$278:$D$312,MATCH($F318,$B$278:$B$312,0)),SUMIFS('Input-Ext Allocators'!H$8:H$63,'Input-Ext Allocators'!$B$8:$B$63,$F318))*$D318</f>
        <v>0</v>
      </c>
      <c r="L318" s="8"/>
    </row>
    <row r="319" spans="1:12" outlineLevel="1">
      <c r="A319" s="22">
        <f>IF(ISBLANK('Input-Accounts'!A319),"",'Input-Accounts'!A319)</f>
        <v>255</v>
      </c>
      <c r="B319" t="str">
        <f>IF(ISBLANK('Input-Accounts'!B319),"",'Input-Accounts'!B319)</f>
        <v>Tracker Revenue</v>
      </c>
      <c r="C319" s="22" t="str">
        <f>IF(ISBLANK('Input-Accounts'!C319),"",'Input-Accounts'!C319)</f>
        <v/>
      </c>
      <c r="D319" s="8">
        <f>IF(ISBLANK('Input-Accounts'!D319),"",'Input-Accounts'!D319)</f>
        <v>757362.43000000017</v>
      </c>
      <c r="E319">
        <f t="shared" si="19"/>
        <v>0</v>
      </c>
      <c r="F319" t="str">
        <f>IF(D319=0,"-",IF('Input-Accounts'!$E319&lt;&gt;0,'Input-Accounts'!$E319,'Input-Accounts'!$J319))</f>
        <v>TRACKERS</v>
      </c>
      <c r="G319" s="8">
        <f>IFERROR(INDEX(G$278:G$312,MATCH($F319,$B$278:$B$312,0))/INDEX($D$278:$D$312,MATCH($F319,$B$278:$B$312,0)),SUMIFS('Input-Ext Allocators'!D$8:D$63,'Input-Ext Allocators'!$B$8:$B$63,$F319))*$D319</f>
        <v>680689.66023770673</v>
      </c>
      <c r="H319" s="8">
        <f>IFERROR(INDEX(H$278:H$312,MATCH($F319,$B$278:$B$312,0))/INDEX($D$278:$D$312,MATCH($F319,$B$278:$B$312,0)),SUMIFS('Input-Ext Allocators'!E$8:E$63,'Input-Ext Allocators'!$B$8:$B$63,$F319))*$D319</f>
        <v>76501.810470145036</v>
      </c>
      <c r="I319" s="8">
        <f>IFERROR(INDEX(I$278:I$312,MATCH($F319,$B$278:$B$312,0))/INDEX($D$278:$D$312,MATCH($F319,$B$278:$B$312,0)),SUMIFS('Input-Ext Allocators'!F$8:F$63,'Input-Ext Allocators'!$B$8:$B$63,$F319))*$D319</f>
        <v>170.95929214841337</v>
      </c>
      <c r="J319" s="8">
        <f>IFERROR(INDEX(J$278:J$312,MATCH($F319,$B$278:$B$312,0))/INDEX($D$278:$D$312,MATCH($F319,$B$278:$B$312,0)),SUMIFS('Input-Ext Allocators'!G$8:G$63,'Input-Ext Allocators'!$B$8:$B$63,$F319))*$D319</f>
        <v>0</v>
      </c>
      <c r="K319" s="8">
        <f>IFERROR(INDEX(K$278:K$312,MATCH($F319,$B$278:$B$312,0))/INDEX($D$278:$D$312,MATCH($F319,$B$278:$B$312,0)),SUMIFS('Input-Ext Allocators'!H$8:H$63,'Input-Ext Allocators'!$B$8:$B$63,$F319))*$D319</f>
        <v>0</v>
      </c>
      <c r="L319" s="8"/>
    </row>
    <row r="320" spans="1:12" outlineLevel="1">
      <c r="A320" s="22">
        <f>IF(ISBLANK('Input-Accounts'!A320),"",'Input-Accounts'!A320)</f>
        <v>256</v>
      </c>
      <c r="B320" t="str">
        <f>IF(ISBLANK('Input-Accounts'!B320),"",'Input-Accounts'!B320)</f>
        <v>Forfeited Discounts</v>
      </c>
      <c r="C320" s="22" t="str">
        <f>IF(ISBLANK('Input-Accounts'!C320),"",'Input-Accounts'!C320)</f>
        <v xml:space="preserve">487 </v>
      </c>
      <c r="D320" s="8">
        <f>IF(ISBLANK('Input-Accounts'!D320),"",'Input-Accounts'!D320)</f>
        <v>149999.99999899999</v>
      </c>
      <c r="E320">
        <f t="shared" ca="1" si="19"/>
        <v>0</v>
      </c>
      <c r="F320" t="str">
        <f>IF(D320=0,"-",IF('Input-Accounts'!$E320&lt;&gt;0,'Input-Accounts'!$E320,'Input-Accounts'!$J320))</f>
        <v>INT_REVENUE REQUIREMENT</v>
      </c>
      <c r="G320" s="8">
        <f ca="1">IFERROR(INDEX(G$278:G$312,MATCH($F320,$B$278:$B$312,0))/INDEX($D$278:$D$312,MATCH($F320,$B$278:$B$312,0)),SUMIFS('Input-Ext Allocators'!D$8:D$63,'Input-Ext Allocators'!$B$8:$B$63,$F320))*$D320</f>
        <v>101233.95912759674</v>
      </c>
      <c r="H320" s="8">
        <f ca="1">IFERROR(INDEX(H$278:H$312,MATCH($F320,$B$278:$B$312,0))/INDEX($D$278:$D$312,MATCH($F320,$B$278:$B$312,0)),SUMIFS('Input-Ext Allocators'!E$8:E$63,'Input-Ext Allocators'!$B$8:$B$63,$F320))*$D320</f>
        <v>42218.233996397103</v>
      </c>
      <c r="I320" s="8">
        <f ca="1">IFERROR(INDEX(I$278:I$312,MATCH($F320,$B$278:$B$312,0))/INDEX($D$278:$D$312,MATCH($F320,$B$278:$B$312,0)),SUMIFS('Input-Ext Allocators'!F$8:F$63,'Input-Ext Allocators'!$B$8:$B$63,$F320))*$D320</f>
        <v>66.399688934729525</v>
      </c>
      <c r="J320" s="8">
        <f ca="1">IFERROR(INDEX(J$278:J$312,MATCH($F320,$B$278:$B$312,0))/INDEX($D$278:$D$312,MATCH($F320,$B$278:$B$312,0)),SUMIFS('Input-Ext Allocators'!G$8:G$63,'Input-Ext Allocators'!$B$8:$B$63,$F320))*$D320</f>
        <v>132.43238223877674</v>
      </c>
      <c r="K320" s="8">
        <f ca="1">IFERROR(INDEX(K$278:K$312,MATCH($F320,$B$278:$B$312,0))/INDEX($D$278:$D$312,MATCH($F320,$B$278:$B$312,0)),SUMIFS('Input-Ext Allocators'!H$8:H$63,'Input-Ext Allocators'!$B$8:$B$63,$F320))*$D320</f>
        <v>6348.9748038326552</v>
      </c>
      <c r="L320" s="8"/>
    </row>
    <row r="321" spans="1:12" outlineLevel="1">
      <c r="A321" s="22">
        <f>IF(ISBLANK('Input-Accounts'!A321),"",'Input-Accounts'!A321)</f>
        <v>257</v>
      </c>
      <c r="B321" t="str">
        <f>IF(ISBLANK('Input-Accounts'!B321),"",'Input-Accounts'!B321)</f>
        <v>Miscellaneous Service Revenues</v>
      </c>
      <c r="C321" s="22" t="str">
        <f>IF(ISBLANK('Input-Accounts'!C321),"",'Input-Accounts'!C321)</f>
        <v xml:space="preserve">488 </v>
      </c>
      <c r="D321" s="8">
        <f>IF(ISBLANK('Input-Accounts'!D321),"",'Input-Accounts'!D321)</f>
        <v>116465.73667199997</v>
      </c>
      <c r="E321">
        <f t="shared" si="19"/>
        <v>0</v>
      </c>
      <c r="F321" t="str">
        <f>IF(D321=0,"-",IF('Input-Accounts'!$E321&lt;&gt;0,'Input-Accounts'!$E321,'Input-Accounts'!$J321))</f>
        <v>CUSTOMERS</v>
      </c>
      <c r="G321" s="8">
        <f>IFERROR(INDEX(G$278:G$312,MATCH($F321,$B$278:$B$312,0))/INDEX($D$278:$D$312,MATCH($F321,$B$278:$B$312,0)),SUMIFS('Input-Ext Allocators'!D$8:D$63,'Input-Ext Allocators'!$B$8:$B$63,$F321))*$D321</f>
        <v>104775.49856136156</v>
      </c>
      <c r="H321" s="8">
        <f>IFERROR(INDEX(H$278:H$312,MATCH($F321,$B$278:$B$312,0))/INDEX($D$278:$D$312,MATCH($F321,$B$278:$B$312,0)),SUMIFS('Input-Ext Allocators'!E$8:E$63,'Input-Ext Allocators'!$B$8:$B$63,$F321))*$D321</f>
        <v>11632.741038171798</v>
      </c>
      <c r="I321" s="8">
        <f>IFERROR(INDEX(I$278:I$312,MATCH($F321,$B$278:$B$312,0))/INDEX($D$278:$D$312,MATCH($F321,$B$278:$B$312,0)),SUMIFS('Input-Ext Allocators'!F$8:F$63,'Input-Ext Allocators'!$B$8:$B$63,$F321))*$D321</f>
        <v>1.6665818106263321</v>
      </c>
      <c r="J321" s="8">
        <f>IFERROR(INDEX(J$278:J$312,MATCH($F321,$B$278:$B$312,0))/INDEX($D$278:$D$312,MATCH($F321,$B$278:$B$312,0)),SUMIFS('Input-Ext Allocators'!G$8:G$63,'Input-Ext Allocators'!$B$8:$B$63,$F321))*$D321</f>
        <v>2.4998727159394982</v>
      </c>
      <c r="K321" s="8">
        <f>IFERROR(INDEX(K$278:K$312,MATCH($F321,$B$278:$B$312,0))/INDEX($D$278:$D$312,MATCH($F321,$B$278:$B$312,0)),SUMIFS('Input-Ext Allocators'!H$8:H$63,'Input-Ext Allocators'!$B$8:$B$63,$F321))*$D321</f>
        <v>53.330617940042629</v>
      </c>
      <c r="L321" s="8"/>
    </row>
    <row r="322" spans="1:12" outlineLevel="1">
      <c r="A322" s="22">
        <f>IF(ISBLANK('Input-Accounts'!A322),"",'Input-Accounts'!A322)</f>
        <v>258</v>
      </c>
      <c r="B322" t="str">
        <f>IF(ISBLANK('Input-Accounts'!B322),"",'Input-Accounts'!B322)</f>
        <v>Rental from Gas Propertied</v>
      </c>
      <c r="C322" s="22" t="str">
        <f>IF(ISBLANK('Input-Accounts'!C322),"",'Input-Accounts'!C322)</f>
        <v xml:space="preserve">493 </v>
      </c>
      <c r="D322" s="8">
        <f>IF(ISBLANK('Input-Accounts'!D322),"",'Input-Accounts'!D322)</f>
        <v>74034</v>
      </c>
      <c r="E322">
        <f t="shared" ca="1" si="19"/>
        <v>0</v>
      </c>
      <c r="F322" t="str">
        <f>IF(D322=0,"-",IF('Input-Accounts'!$E322&lt;&gt;0,'Input-Accounts'!$E322,'Input-Accounts'!$J322))</f>
        <v>INT_REVENUE REQUIREMENT</v>
      </c>
      <c r="G322" s="8">
        <f ca="1">IFERROR(INDEX(G$278:G$312,MATCH($F322,$B$278:$B$312,0))/INDEX($D$278:$D$312,MATCH($F322,$B$278:$B$312,0)),SUMIFS('Input-Ext Allocators'!D$8:D$63,'Input-Ext Allocators'!$B$8:$B$63,$F322))*$D322</f>
        <v>49965.03286734975</v>
      </c>
      <c r="H322" s="8">
        <f ca="1">IFERROR(INDEX(H$278:H$312,MATCH($F322,$B$278:$B$312,0))/INDEX($D$278:$D$312,MATCH($F322,$B$278:$B$312,0)),SUMIFS('Input-Ext Allocators'!E$8:E$63,'Input-Ext Allocators'!$B$8:$B$63,$F322))*$D322</f>
        <v>20837.231571400669</v>
      </c>
      <c r="I322" s="8">
        <f ca="1">IFERROR(INDEX(I$278:I$312,MATCH($F322,$B$278:$B$312,0))/INDEX($D$278:$D$312,MATCH($F322,$B$278:$B$312,0)),SUMIFS('Input-Ext Allocators'!F$8:F$63,'Input-Ext Allocators'!$B$8:$B$63,$F322))*$D322</f>
        <v>32.772230470843589</v>
      </c>
      <c r="J322" s="8">
        <f ca="1">IFERROR(INDEX(J$278:J$312,MATCH($F322,$B$278:$B$312,0))/INDEX($D$278:$D$312,MATCH($F322,$B$278:$B$312,0)),SUMIFS('Input-Ext Allocators'!G$8:G$63,'Input-Ext Allocators'!$B$8:$B$63,$F322))*$D322</f>
        <v>65.363326578206411</v>
      </c>
      <c r="K322" s="8">
        <f ca="1">IFERROR(INDEX(K$278:K$312,MATCH($F322,$B$278:$B$312,0))/INDEX($D$278:$D$312,MATCH($F322,$B$278:$B$312,0)),SUMIFS('Input-Ext Allocators'!H$8:H$63,'Input-Ext Allocators'!$B$8:$B$63,$F322))*$D322</f>
        <v>3133.6000042005362</v>
      </c>
      <c r="L322" s="8"/>
    </row>
    <row r="323" spans="1:12" outlineLevel="1">
      <c r="A323" s="22">
        <f>IF(ISBLANK('Input-Accounts'!A323),"",'Input-Accounts'!A323)</f>
        <v>259</v>
      </c>
      <c r="B323" t="str">
        <f>IF(ISBLANK('Input-Accounts'!B323),"",'Input-Accounts'!B323)</f>
        <v>Other Gas Reveue</v>
      </c>
      <c r="C323" s="22" t="str">
        <f>IF(ISBLANK('Input-Accounts'!C323),"",'Input-Accounts'!C323)</f>
        <v xml:space="preserve">495 </v>
      </c>
      <c r="D323" s="8">
        <f>IF(ISBLANK('Input-Accounts'!D323),"",'Input-Accounts'!D323)</f>
        <v>180124.69000000003</v>
      </c>
      <c r="E323">
        <f t="shared" si="19"/>
        <v>0</v>
      </c>
      <c r="F323" t="str">
        <f>IF(D323=0,"-",IF('Input-Accounts'!$E323&lt;&gt;0,'Input-Accounts'!$E323,'Input-Accounts'!$J323))</f>
        <v>CUSTOMERS</v>
      </c>
      <c r="G323" s="8">
        <f>IFERROR(INDEX(G$278:G$312,MATCH($F323,$B$278:$B$312,0))/INDEX($D$278:$D$312,MATCH($F323,$B$278:$B$312,0)),SUMIFS('Input-Ext Allocators'!D$8:D$63,'Input-Ext Allocators'!$B$8:$B$63,$F323))*$D323</f>
        <v>162044.69002854775</v>
      </c>
      <c r="H323" s="8">
        <f>IFERROR(INDEX(H$278:H$312,MATCH($F323,$B$278:$B$312,0))/INDEX($D$278:$D$312,MATCH($F323,$B$278:$B$312,0)),SUMIFS('Input-Ext Allocators'!E$8:E$63,'Input-Ext Allocators'!$B$8:$B$63,$F323))*$D323</f>
        <v>17991.0756006468</v>
      </c>
      <c r="I323" s="8">
        <f>IFERROR(INDEX(I$278:I$312,MATCH($F323,$B$278:$B$312,0))/INDEX($D$278:$D$312,MATCH($F323,$B$278:$B$312,0)),SUMIFS('Input-Ext Allocators'!F$8:F$63,'Input-Ext Allocators'!$B$8:$B$63,$F323))*$D323</f>
        <v>2.5775179943620055</v>
      </c>
      <c r="J323" s="8">
        <f>IFERROR(INDEX(J$278:J$312,MATCH($F323,$B$278:$B$312,0))/INDEX($D$278:$D$312,MATCH($F323,$B$278:$B$312,0)),SUMIFS('Input-Ext Allocators'!G$8:G$63,'Input-Ext Allocators'!$B$8:$B$63,$F323))*$D323</f>
        <v>3.8662769915430082</v>
      </c>
      <c r="K323" s="8">
        <f>IFERROR(INDEX(K$278:K$312,MATCH($F323,$B$278:$B$312,0))/INDEX($D$278:$D$312,MATCH($F323,$B$278:$B$312,0)),SUMIFS('Input-Ext Allocators'!H$8:H$63,'Input-Ext Allocators'!$B$8:$B$63,$F323))*$D323</f>
        <v>82.480575819584175</v>
      </c>
      <c r="L323" s="8"/>
    </row>
    <row r="324" spans="1:12" outlineLevel="1">
      <c r="A324" s="22" t="str">
        <f>IF(ISBLANK('Input-Accounts'!A324),"",'Input-Accounts'!A324)</f>
        <v/>
      </c>
      <c r="B324" t="str">
        <f>IF(ISBLANK('Input-Accounts'!B324),"",'Input-Accounts'!B324)</f>
        <v/>
      </c>
      <c r="C324" s="22" t="str">
        <f>IF(ISBLANK('Input-Accounts'!C324),"",'Input-Accounts'!C324)</f>
        <v/>
      </c>
      <c r="D324" s="8" t="str">
        <f>IF(ISBLANK('Input-Accounts'!D324),"",'Input-Accounts'!D324)</f>
        <v/>
      </c>
      <c r="E324" t="str">
        <f t="shared" si="19"/>
        <v/>
      </c>
      <c r="G324" s="8"/>
      <c r="H324" s="8"/>
      <c r="I324" s="8"/>
      <c r="J324" s="8"/>
      <c r="K324" s="8"/>
      <c r="L324" s="8"/>
    </row>
    <row r="325" spans="1:12" outlineLevel="1">
      <c r="A325" s="22" t="str">
        <f>IF(ISBLANK('Input-Accounts'!A325),"",'Input-Accounts'!A325)</f>
        <v/>
      </c>
      <c r="B325" t="str">
        <f>IF(ISBLANK('Input-Accounts'!B325),"",'Input-Accounts'!B325)</f>
        <v/>
      </c>
      <c r="C325" s="22" t="str">
        <f>IF(ISBLANK('Input-Accounts'!C325),"",'Input-Accounts'!C325)</f>
        <v/>
      </c>
      <c r="D325" s="8" t="str">
        <f>IF(ISBLANK('Input-Accounts'!D325),"",'Input-Accounts'!D325)</f>
        <v/>
      </c>
      <c r="E325" t="str">
        <f t="shared" si="19"/>
        <v/>
      </c>
      <c r="G325" s="8"/>
      <c r="H325" s="8"/>
      <c r="I325" s="8"/>
      <c r="J325" s="8"/>
      <c r="K325" s="8"/>
      <c r="L325" s="8"/>
    </row>
    <row r="326" spans="1:12" outlineLevel="1">
      <c r="A326" s="22" t="str">
        <f>IF(ISBLANK('Input-Accounts'!A326),"",'Input-Accounts'!A326)</f>
        <v/>
      </c>
      <c r="B326" t="str">
        <f>IF(ISBLANK('Input-Accounts'!B326),"",'Input-Accounts'!B326)</f>
        <v/>
      </c>
      <c r="C326" s="22" t="str">
        <f>IF(ISBLANK('Input-Accounts'!C326),"",'Input-Accounts'!C326)</f>
        <v/>
      </c>
      <c r="D326" s="8" t="str">
        <f>IF(ISBLANK('Input-Accounts'!D326),"",'Input-Accounts'!D326)</f>
        <v/>
      </c>
      <c r="E326" t="str">
        <f t="shared" si="19"/>
        <v/>
      </c>
      <c r="G326" s="8"/>
      <c r="H326" s="8"/>
      <c r="I326" s="8"/>
      <c r="J326" s="8"/>
      <c r="K326" s="8"/>
      <c r="L326" s="8"/>
    </row>
    <row r="327" spans="1:12" outlineLevel="1">
      <c r="D327" s="8"/>
      <c r="G327" s="8"/>
      <c r="H327" s="8"/>
      <c r="I327" s="8"/>
      <c r="J327" s="8"/>
      <c r="K327" s="8"/>
      <c r="L327" s="8"/>
    </row>
    <row r="328" spans="1:12" outlineLevel="1">
      <c r="D328" s="8"/>
      <c r="G328" s="8"/>
      <c r="H328" s="8"/>
      <c r="I328" s="8"/>
      <c r="J328" s="8"/>
      <c r="K328" s="8"/>
      <c r="L328" s="8"/>
    </row>
    <row r="329" spans="1:12" outlineLevel="1">
      <c r="D329" s="8"/>
      <c r="G329" s="8"/>
      <c r="H329" s="8"/>
      <c r="I329" s="8"/>
      <c r="J329" s="8"/>
      <c r="K329" s="8"/>
      <c r="L329" s="8"/>
    </row>
    <row r="330" spans="1:12" outlineLevel="1">
      <c r="A330" s="22">
        <f>IF(ISBLANK('Input-Accounts'!A330),"",'Input-Accounts'!A330)</f>
        <v>260</v>
      </c>
      <c r="B330" t="str">
        <f>IF(ISBLANK('Input-Accounts'!B330),"",'Input-Accounts'!B330)</f>
        <v>Total Operating Revenue</v>
      </c>
      <c r="C330" s="22" t="str">
        <f>IF(ISBLANK('Input-Accounts'!C330),"",'Input-Accounts'!C330)</f>
        <v/>
      </c>
      <c r="D330" s="8">
        <f>SUBTOTAL(9,D317:D329)</f>
        <v>209853953.88667101</v>
      </c>
      <c r="E330">
        <f ca="1">IFERROR(IF(D330="","",IF(D330=0,0,IF(ABS(D330-SUM($G330:$M330))&lt;Check_Limit,0,1))),1)</f>
        <v>0</v>
      </c>
      <c r="G330" s="8">
        <f ca="1">SUBTOTAL(9,G317:G329)</f>
        <v>132387444.90215789</v>
      </c>
      <c r="H330" s="8">
        <f ca="1">SUBTOTAL(9,H317:H329)</f>
        <v>66828866.808786802</v>
      </c>
      <c r="I330" s="8">
        <f ca="1">SUBTOTAL(9,I317:I329)</f>
        <v>109039.27518013841</v>
      </c>
      <c r="J330" s="8">
        <f ca="1">SUBTOTAL(9,J317:J329)</f>
        <v>912439.9386224749</v>
      </c>
      <c r="K330" s="8">
        <f ca="1">SUBTOTAL(9,K317:K329)</f>
        <v>9616162.9619236998</v>
      </c>
      <c r="L330" s="8"/>
    </row>
    <row r="331" spans="1:12" outlineLevel="1">
      <c r="A331" s="22" t="str">
        <f>IF(ISBLANK('Input-Accounts'!A331),"",'Input-Accounts'!A331)</f>
        <v/>
      </c>
      <c r="B331" t="str">
        <f>IF(ISBLANK('Input-Accounts'!B331),"",'Input-Accounts'!B331)</f>
        <v/>
      </c>
      <c r="C331" s="22" t="str">
        <f>IF(ISBLANK('Input-Accounts'!C331),"",'Input-Accounts'!C331)</f>
        <v/>
      </c>
      <c r="D331" s="8"/>
      <c r="E331" t="str">
        <f>IFERROR(IF(D331="","",IF(D331=0,0,IF(ABS(D331-SUM($G331:$M331))&lt;Check_Limit,0,1))),1)</f>
        <v/>
      </c>
      <c r="G331" s="8"/>
      <c r="H331" s="8"/>
      <c r="I331" s="8"/>
      <c r="J331" s="8"/>
      <c r="K331" s="8"/>
      <c r="L331" s="8"/>
    </row>
    <row r="332" spans="1:12">
      <c r="A332" s="22">
        <f>IF(ISBLANK('Input-Accounts'!A332),"",'Input-Accounts'!A332)</f>
        <v>261</v>
      </c>
      <c r="B332" t="str">
        <f>IF(ISBLANK('Input-Accounts'!B332),"",'Input-Accounts'!B332)</f>
        <v>NET INCOME AT CURRENT RATES</v>
      </c>
      <c r="C332" s="22" t="str">
        <f>IF(ISBLANK('Input-Accounts'!C332),"",'Input-Accounts'!C332)</f>
        <v/>
      </c>
      <c r="D332" s="8">
        <f>D330-D197-D248-D264</f>
        <v>22889633.440675907</v>
      </c>
      <c r="E332">
        <f ca="1">IFERROR(IF(D332="","",IF(D332=0,0,IF(ABS(D332-SUM($G332:$M332))&lt;Check_Limit,0,1))),1)</f>
        <v>0</v>
      </c>
      <c r="G332" s="8">
        <f ca="1">G330-G197-G248-G264</f>
        <v>6267031.7914447272</v>
      </c>
      <c r="H332" s="8">
        <f ca="1">H330-H197-H248-H264</f>
        <v>12285203.741181606</v>
      </c>
      <c r="I332" s="8">
        <f ca="1">I330-I197-I248-I264</f>
        <v>16134.157123669529</v>
      </c>
      <c r="J332" s="8">
        <f ca="1">J330-J197-J248-J264</f>
        <v>773537.69901476835</v>
      </c>
      <c r="K332" s="8">
        <f ca="1">K330-K197-K248-K264</f>
        <v>3547726.0519111436</v>
      </c>
      <c r="L332" s="8"/>
    </row>
    <row r="333" spans="1:12">
      <c r="D333" s="8"/>
      <c r="E333" t="s">
        <v>344</v>
      </c>
    </row>
  </sheetData>
  <pageMargins left="0.45" right="0.45" top="0.5" bottom="0.5" header="0.3" footer="0.3"/>
  <pageSetup scale="57" pageOrder="overThenDown" orientation="landscape" horizontalDpi="1200" verticalDpi="1200" r:id="rId1"/>
  <rowBreaks count="8" manualBreakCount="8">
    <brk id="42" max="12" man="1"/>
    <brk id="63" max="12" man="1"/>
    <brk id="90" max="12" man="1"/>
    <brk id="115" max="12" man="1"/>
    <brk id="156" max="12" man="1"/>
    <brk id="197" max="12" man="1"/>
    <brk id="233" max="12" man="1"/>
    <brk id="274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6">
    <tabColor theme="4" tint="-0.249977111117893"/>
  </sheetPr>
  <dimension ref="A1:P88"/>
  <sheetViews>
    <sheetView workbookViewId="0"/>
  </sheetViews>
  <sheetFormatPr defaultRowHeight="14.25" outlineLevelRow="1" outlineLevelCol="1"/>
  <cols>
    <col min="1" max="1" width="6.46484375" style="22" customWidth="1"/>
    <col min="2" max="2" width="45.6640625" customWidth="1"/>
    <col min="3" max="3" width="3.33203125" customWidth="1"/>
    <col min="4" max="4" width="19.6640625" bestFit="1" customWidth="1"/>
    <col min="5" max="5" width="9.6640625" customWidth="1" outlineLevel="1"/>
    <col min="6" max="6" width="2.6640625" customWidth="1"/>
    <col min="7" max="7" width="19.46484375" bestFit="1" customWidth="1"/>
    <col min="8" max="8" width="18.6640625" bestFit="1" customWidth="1"/>
    <col min="9" max="9" width="14.46484375" bestFit="1" customWidth="1"/>
    <col min="10" max="10" width="14.86328125" bestFit="1" customWidth="1"/>
    <col min="11" max="11" width="18.33203125" bestFit="1" customWidth="1"/>
    <col min="12" max="26" width="14.86328125" customWidth="1"/>
  </cols>
  <sheetData>
    <row r="1" spans="1:11" outlineLevel="1">
      <c r="B1" s="9" t="str">
        <f>'General Inputs'!$D9</f>
        <v>COLUMBIA GAS OF KENTUCKY, INC.</v>
      </c>
    </row>
    <row r="2" spans="1:11" outlineLevel="1">
      <c r="B2" s="9" t="str">
        <f>'General Inputs'!$D10</f>
        <v>Gas Class Cost of Service Study - Average of Customer-Demand and Demand-Commodity Methods</v>
      </c>
    </row>
    <row r="3" spans="1:11" outlineLevel="1">
      <c r="B3" s="9" t="str">
        <f>'General Inputs'!$D11</f>
        <v>FORECASTED PERIOD 12/31/2026 TO 12/31/2027</v>
      </c>
    </row>
    <row r="4" spans="1:11" outlineLevel="1">
      <c r="B4" s="9" t="str" cm="1">
        <f t="array" aca="1" ref="B4" ca="1">VLOOKUP(_xlfn.TEXTAFTER(CELL("filename",A1),"]"),Contents!B:F,5,FALSE)</f>
        <v>Attachment RJA-2, Schedule 4 - Summary of Cost of Service and Rate of Return Under Present and Proposed Rates</v>
      </c>
    </row>
    <row r="5" spans="1:11" outlineLevel="1"/>
    <row r="6" spans="1:11" ht="33">
      <c r="A6" s="14" t="s">
        <v>1</v>
      </c>
      <c r="B6" s="16" t="s">
        <v>357</v>
      </c>
      <c r="C6" s="167"/>
      <c r="D6" s="14" t="s">
        <v>358</v>
      </c>
      <c r="E6" s="15" t="s">
        <v>343</v>
      </c>
      <c r="F6" s="15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B7" s="5" t="s">
        <v>301</v>
      </c>
      <c r="D7" s="8"/>
      <c r="E7" s="8"/>
      <c r="F7" s="8"/>
      <c r="G7" s="8"/>
      <c r="H7" s="8"/>
      <c r="I7" s="8"/>
      <c r="J7" s="8"/>
      <c r="K7" s="8"/>
    </row>
    <row r="8" spans="1:11">
      <c r="A8" s="22">
        <f>IF(B8="","",MAX(A$1:A7)+1)</f>
        <v>1</v>
      </c>
      <c r="B8" s="1" t="s">
        <v>359</v>
      </c>
      <c r="D8" s="8"/>
      <c r="E8" s="8"/>
      <c r="F8" s="8"/>
      <c r="G8" s="8"/>
      <c r="H8" s="8"/>
      <c r="I8" s="8"/>
      <c r="J8" s="8"/>
      <c r="K8" s="8"/>
    </row>
    <row r="9" spans="1:11">
      <c r="A9" s="22">
        <f>IF(B9="","",MAX(A$1:A8)+1)</f>
        <v>2</v>
      </c>
      <c r="B9" s="5" t="s">
        <v>167</v>
      </c>
      <c r="C9" s="168"/>
      <c r="D9" s="108">
        <f>GrandTotal!D55</f>
        <v>911487309.26780391</v>
      </c>
      <c r="E9" s="8">
        <f t="shared" ref="E9:E19" ca="1" si="0">IFERROR(IF(D9="","",IF(D9=0,0,IF(ABS(D9-SUM($G9:$Z9))&lt;Check_Limit,0,1))),1)</f>
        <v>0</v>
      </c>
      <c r="F9" s="8"/>
      <c r="G9" s="108">
        <f ca="1">GrandTotal!G55</f>
        <v>633259059.74054801</v>
      </c>
      <c r="H9" s="108">
        <f ca="1">GrandTotal!H55</f>
        <v>210524631.08447707</v>
      </c>
      <c r="I9" s="108">
        <f ca="1">GrandTotal!I55</f>
        <v>221332.59891775789</v>
      </c>
      <c r="J9" s="108">
        <f ca="1">GrandTotal!J55</f>
        <v>1221246.9258638506</v>
      </c>
      <c r="K9" s="108">
        <f ca="1">GrandTotal!K55</f>
        <v>66261038.917997062</v>
      </c>
    </row>
    <row r="10" spans="1:11">
      <c r="A10" s="22">
        <f>IF(B10="","",MAX(A$1:A9)+1)</f>
        <v>3</v>
      </c>
      <c r="B10" s="5" t="s">
        <v>360</v>
      </c>
      <c r="C10" s="168"/>
      <c r="D10" s="8">
        <f>GrandTotal!D107</f>
        <v>-222245602.91111693</v>
      </c>
      <c r="E10" s="8">
        <f t="shared" ca="1" si="0"/>
        <v>0</v>
      </c>
      <c r="F10" s="8"/>
      <c r="G10" s="8">
        <f ca="1">GrandTotal!G107</f>
        <v>-163152608.80375767</v>
      </c>
      <c r="H10" s="8">
        <f ca="1">GrandTotal!H107</f>
        <v>-45925086.104172297</v>
      </c>
      <c r="I10" s="8">
        <f ca="1">GrandTotal!I107</f>
        <v>-43706.149455582337</v>
      </c>
      <c r="J10" s="8">
        <f ca="1">GrandTotal!J107</f>
        <v>-255607.83320454354</v>
      </c>
      <c r="K10" s="8">
        <f ca="1">GrandTotal!K107</f>
        <v>-12868594.020526787</v>
      </c>
    </row>
    <row r="11" spans="1:11" ht="16.5">
      <c r="A11" s="22">
        <f>IF(B11="","",MAX(A$1:A10)+1)</f>
        <v>4</v>
      </c>
      <c r="B11" s="5" t="s">
        <v>214</v>
      </c>
      <c r="C11" s="168"/>
      <c r="D11" s="30">
        <f>GrandTotal!D113</f>
        <v>-79558728.20340687</v>
      </c>
      <c r="E11" s="8">
        <f t="shared" ca="1" si="0"/>
        <v>0</v>
      </c>
      <c r="F11" s="8"/>
      <c r="G11" s="30">
        <f ca="1">GrandTotal!G113</f>
        <v>-58280288.873474374</v>
      </c>
      <c r="H11" s="30">
        <f ca="1">GrandTotal!H113</f>
        <v>-12750215.347587461</v>
      </c>
      <c r="I11" s="30">
        <f ca="1">GrandTotal!I113</f>
        <v>-12353.921350387749</v>
      </c>
      <c r="J11" s="30">
        <f ca="1">GrandTotal!J113</f>
        <v>-154114.22424410685</v>
      </c>
      <c r="K11" s="30">
        <f ca="1">GrandTotal!K113</f>
        <v>-8361755.8367505288</v>
      </c>
    </row>
    <row r="12" spans="1:11">
      <c r="A12" s="22">
        <f>IF(B12="","",MAX(A$1:A11)+1)</f>
        <v>5</v>
      </c>
      <c r="B12" s="6" t="str">
        <f>"Total "&amp;B8</f>
        <v>Total Rate Base</v>
      </c>
      <c r="D12" s="52">
        <f>SUM(D9:D11)</f>
        <v>609682978.15328002</v>
      </c>
      <c r="E12" s="33">
        <f t="shared" ca="1" si="0"/>
        <v>0</v>
      </c>
      <c r="F12" s="33"/>
      <c r="G12" s="52">
        <f t="shared" ref="G12:K12" ca="1" si="1">SUM(G9:G11)</f>
        <v>411826162.06331599</v>
      </c>
      <c r="H12" s="52">
        <f ca="1">SUM(H9:H11)</f>
        <v>151849329.63271731</v>
      </c>
      <c r="I12" s="52">
        <f t="shared" ca="1" si="1"/>
        <v>165272.5281117878</v>
      </c>
      <c r="J12" s="52">
        <f t="shared" ca="1" si="1"/>
        <v>811524.86841520015</v>
      </c>
      <c r="K12" s="52">
        <f t="shared" ca="1" si="1"/>
        <v>45030689.060719743</v>
      </c>
    </row>
    <row r="13" spans="1:11">
      <c r="A13" s="22" t="str">
        <f>IF(B13="","",MAX(A$1:A12)+1)</f>
        <v/>
      </c>
      <c r="B13" s="6"/>
      <c r="D13" s="52"/>
      <c r="E13" s="33" t="str">
        <f t="shared" si="0"/>
        <v/>
      </c>
      <c r="F13" s="33"/>
      <c r="G13" s="52"/>
      <c r="H13" s="52"/>
      <c r="I13" s="52"/>
      <c r="J13" s="52"/>
      <c r="K13" s="52"/>
    </row>
    <row r="14" spans="1:11">
      <c r="A14" s="22">
        <f>IF(B14="","",MAX(A$1:A13)+1)</f>
        <v>6</v>
      </c>
      <c r="B14" s="6" t="s">
        <v>361</v>
      </c>
      <c r="D14" s="52"/>
      <c r="E14" s="33" t="str">
        <f t="shared" si="0"/>
        <v/>
      </c>
      <c r="F14" s="33"/>
      <c r="G14" s="52"/>
      <c r="H14" s="52"/>
      <c r="I14" s="52"/>
      <c r="J14" s="52"/>
      <c r="K14" s="52"/>
    </row>
    <row r="15" spans="1:11">
      <c r="A15" s="22">
        <f>IF(B15="","",MAX(A$1:A14)+1)</f>
        <v>7</v>
      </c>
      <c r="B15" s="169" t="s">
        <v>325</v>
      </c>
      <c r="D15" s="108">
        <f>GrandTotal!D317</f>
        <v>126854074.61000001</v>
      </c>
      <c r="E15" s="33">
        <f t="shared" si="0"/>
        <v>0</v>
      </c>
      <c r="F15" s="110"/>
      <c r="G15" s="108">
        <f>GrandTotal!G317</f>
        <v>81373978.341335326</v>
      </c>
      <c r="H15" s="108">
        <f>GrandTotal!H317</f>
        <v>34924325.116110042</v>
      </c>
      <c r="I15" s="108">
        <f>GrandTotal!I317</f>
        <v>36990.799868779468</v>
      </c>
      <c r="J15" s="108">
        <f>GrandTotal!J317</f>
        <v>912235.77676395047</v>
      </c>
      <c r="K15" s="108">
        <f>GrandTotal!K317</f>
        <v>9606544.5759219062</v>
      </c>
    </row>
    <row r="16" spans="1:11">
      <c r="A16" s="22">
        <f>IF(B16="","",MAX(A$1:A15)+1)</f>
        <v>8</v>
      </c>
      <c r="B16" s="5" t="s">
        <v>362</v>
      </c>
      <c r="D16" s="107">
        <f>GrandTotal!D318</f>
        <v>81721892.419999987</v>
      </c>
      <c r="E16" s="33">
        <f t="shared" si="0"/>
        <v>0</v>
      </c>
      <c r="F16" s="33"/>
      <c r="G16" s="107">
        <f>GrandTotal!G318</f>
        <v>49914757.719999999</v>
      </c>
      <c r="H16" s="107">
        <f>GrandTotal!H318</f>
        <v>31735360.600000001</v>
      </c>
      <c r="I16" s="107">
        <f>GrandTotal!I318</f>
        <v>71774.099999999977</v>
      </c>
      <c r="J16" s="107">
        <f>GrandTotal!J318</f>
        <v>0</v>
      </c>
      <c r="K16" s="107">
        <f>GrandTotal!K318</f>
        <v>0</v>
      </c>
    </row>
    <row r="17" spans="1:11" ht="16.5">
      <c r="A17" s="22">
        <f>IF(B17="","",MAX(A$1:A16)+1)</f>
        <v>9</v>
      </c>
      <c r="B17" s="5" t="s">
        <v>363</v>
      </c>
      <c r="D17" s="30">
        <f>SUM(GrandTotal!D319:D323)</f>
        <v>1277986.8566710001</v>
      </c>
      <c r="E17" s="33">
        <f t="shared" ca="1" si="0"/>
        <v>0</v>
      </c>
      <c r="F17" s="170"/>
      <c r="G17" s="30">
        <f ca="1">SUM(GrandTotal!G319:G323)</f>
        <v>1098708.8408225626</v>
      </c>
      <c r="H17" s="30">
        <f ca="1">SUM(GrandTotal!H319:H323)</f>
        <v>169181.09267676139</v>
      </c>
      <c r="I17" s="30">
        <f ca="1">SUM(GrandTotal!I319:I323)</f>
        <v>274.37531135897478</v>
      </c>
      <c r="J17" s="30">
        <f ca="1">SUM(GrandTotal!J319:J323)</f>
        <v>204.16185852446566</v>
      </c>
      <c r="K17" s="30">
        <f ca="1">SUM(GrandTotal!K319:K323)</f>
        <v>9618.3860017928164</v>
      </c>
    </row>
    <row r="18" spans="1:11">
      <c r="A18" s="22">
        <f>IF(B18="","",MAX(A$1:A17)+1)</f>
        <v>10</v>
      </c>
      <c r="B18" s="6" t="s">
        <v>364</v>
      </c>
      <c r="D18" s="52">
        <f>SUM(D15:D17)</f>
        <v>209853953.88667101</v>
      </c>
      <c r="E18" s="33">
        <f t="shared" ca="1" si="0"/>
        <v>0</v>
      </c>
      <c r="F18" s="33"/>
      <c r="G18" s="52">
        <f ca="1">SUM(G15:G17)</f>
        <v>132387444.90215789</v>
      </c>
      <c r="H18" s="52">
        <f ca="1">SUM(H15:H17)</f>
        <v>66828866.808786802</v>
      </c>
      <c r="I18" s="52">
        <f ca="1">SUM(I15:I17)</f>
        <v>109039.27518013841</v>
      </c>
      <c r="J18" s="52">
        <f ca="1">SUM(J15:J17)</f>
        <v>912439.9386224749</v>
      </c>
      <c r="K18" s="52">
        <f ca="1">SUM(K15:K17)</f>
        <v>9616162.9619236998</v>
      </c>
    </row>
    <row r="19" spans="1:11" ht="16.5">
      <c r="A19" s="22" t="str">
        <f>IF(B19="","",MAX(A$1:A18)+1)</f>
        <v/>
      </c>
      <c r="B19" s="5"/>
      <c r="D19" s="171"/>
      <c r="E19" s="33" t="str">
        <f t="shared" si="0"/>
        <v/>
      </c>
      <c r="F19" s="33"/>
      <c r="G19" s="170"/>
      <c r="H19" s="170"/>
      <c r="I19" s="170"/>
      <c r="J19" s="170"/>
      <c r="K19" s="170"/>
    </row>
    <row r="20" spans="1:11">
      <c r="A20" s="22">
        <f>IF(B20="","",MAX(A$1:A19)+1)</f>
        <v>11</v>
      </c>
      <c r="B20" s="1" t="s">
        <v>365</v>
      </c>
    </row>
    <row r="21" spans="1:11">
      <c r="A21" s="22">
        <f>IF(B21="","",MAX(A$1:A20)+1)</f>
        <v>12</v>
      </c>
      <c r="B21" s="5" t="s">
        <v>366</v>
      </c>
      <c r="C21" s="168"/>
      <c r="D21" s="108">
        <f>SUM(GrandTotal!D120:D126)</f>
        <v>81721892.420000032</v>
      </c>
      <c r="E21" s="8">
        <f t="shared" ref="E21:E26" ca="1" si="2">IFERROR(IF(D21="","",IF(D21=0,0,IF(ABS(D21-SUM($G21:$Z21))&lt;Check_Limit,0,1))),1)</f>
        <v>0</v>
      </c>
      <c r="F21" s="8"/>
      <c r="G21" s="108">
        <f ca="1">SUM(GrandTotal!G120:G126)</f>
        <v>49914757.720000014</v>
      </c>
      <c r="H21" s="108">
        <f ca="1">SUM(GrandTotal!H120:H126)</f>
        <v>31735360.600000013</v>
      </c>
      <c r="I21" s="108">
        <f ca="1">SUM(GrandTotal!I120:I126)</f>
        <v>71774.100000000006</v>
      </c>
      <c r="J21" s="108">
        <f ca="1">SUM(GrandTotal!J120:J126)</f>
        <v>0</v>
      </c>
      <c r="K21" s="108">
        <f ca="1">SUM(GrandTotal!K120:K126)</f>
        <v>0</v>
      </c>
    </row>
    <row r="22" spans="1:11">
      <c r="A22" s="22">
        <f>IF(B22="","",MAX(A$1:A21)+1)</f>
        <v>13</v>
      </c>
      <c r="B22" s="5" t="s">
        <v>367</v>
      </c>
      <c r="C22" s="168"/>
      <c r="D22" s="107">
        <f>GrandTotal!D197-D21</f>
        <v>59090125.377324626</v>
      </c>
      <c r="E22" s="8">
        <f t="shared" ca="1" si="2"/>
        <v>0</v>
      </c>
      <c r="F22" s="8"/>
      <c r="G22" s="107">
        <f ca="1">GrandTotal!G197-G21</f>
        <v>42570648.382359758</v>
      </c>
      <c r="H22" s="107">
        <f ca="1">GrandTotal!H197-H21</f>
        <v>13183187.557300549</v>
      </c>
      <c r="I22" s="107">
        <f ca="1">GrandTotal!I197-I21</f>
        <v>11545.448120384899</v>
      </c>
      <c r="J22" s="107">
        <f ca="1">GrandTotal!J197-J21</f>
        <v>70519.225280690633</v>
      </c>
      <c r="K22" s="107">
        <f ca="1">GrandTotal!K197-K21</f>
        <v>3254224.7642632397</v>
      </c>
    </row>
    <row r="23" spans="1:11">
      <c r="A23" s="22">
        <f>IF(B23="","",MAX(A$1:A22)+1)</f>
        <v>14</v>
      </c>
      <c r="B23" s="5" t="s">
        <v>368</v>
      </c>
      <c r="C23" s="168"/>
      <c r="D23" s="107">
        <f>GrandTotal!D248</f>
        <v>36908119.932166956</v>
      </c>
      <c r="E23" s="8">
        <f t="shared" ca="1" si="2"/>
        <v>0</v>
      </c>
      <c r="F23" s="8"/>
      <c r="G23" s="107">
        <f ca="1">GrandTotal!G248</f>
        <v>27210867.071813118</v>
      </c>
      <c r="H23" s="107">
        <f ca="1">GrandTotal!H248</f>
        <v>7466174.5775606511</v>
      </c>
      <c r="I23" s="107">
        <f ca="1">GrandTotal!I248</f>
        <v>7347.3061216777605</v>
      </c>
      <c r="J23" s="107">
        <f ca="1">GrandTotal!J248</f>
        <v>55557.819859657473</v>
      </c>
      <c r="K23" s="107">
        <f ca="1">GrandTotal!K248</f>
        <v>2168173.156811846</v>
      </c>
    </row>
    <row r="24" spans="1:11">
      <c r="A24" s="22">
        <f>IF(B24="","",MAX(A$1:A23)+1)</f>
        <v>15</v>
      </c>
      <c r="B24" s="5" t="s">
        <v>369</v>
      </c>
      <c r="C24" s="168"/>
      <c r="D24" s="107">
        <f>GrandTotal!D255</f>
        <v>7511828.7847720962</v>
      </c>
      <c r="E24" s="8">
        <f t="shared" ca="1" si="2"/>
        <v>0</v>
      </c>
      <c r="F24" s="8"/>
      <c r="G24" s="107">
        <f ca="1">GrandTotal!G255</f>
        <v>5253976.594927555</v>
      </c>
      <c r="H24" s="107">
        <f ca="1">GrandTotal!H255</f>
        <v>1727475.4687964784</v>
      </c>
      <c r="I24" s="107">
        <f ca="1">GrandTotal!I255</f>
        <v>1768.6582585009651</v>
      </c>
      <c r="J24" s="107">
        <f ca="1">GrandTotal!J255</f>
        <v>10519.326751065777</v>
      </c>
      <c r="K24" s="107">
        <f ca="1">GrandTotal!K255</f>
        <v>518088.7360384966</v>
      </c>
    </row>
    <row r="25" spans="1:11" ht="16.5">
      <c r="A25" s="22">
        <f>IF(B25="","",MAX(A$1:A24)+1)</f>
        <v>16</v>
      </c>
      <c r="B25" s="5" t="s">
        <v>370</v>
      </c>
      <c r="C25" s="168"/>
      <c r="D25" s="30">
        <f>GrandTotal!D262</f>
        <v>1732353.9317313917</v>
      </c>
      <c r="E25" s="8">
        <f t="shared" ca="1" si="2"/>
        <v>0</v>
      </c>
      <c r="F25" s="8"/>
      <c r="G25" s="111">
        <f ca="1">$D$25*(G18-SUM(G21:G24))/($D$18-SUM($D$21:$D$24))</f>
        <v>523266.21872302523</v>
      </c>
      <c r="H25" s="111">
        <f t="shared" ref="H25:K25" ca="1" si="3">$D$25*(H18-SUM(H21:H24))/($D$18-SUM($D$21:$D$24))</f>
        <v>894719.44418704032</v>
      </c>
      <c r="I25" s="111">
        <f t="shared" ca="1" si="3"/>
        <v>1168.2076318392706</v>
      </c>
      <c r="J25" s="111">
        <f t="shared" ca="1" si="3"/>
        <v>54586.806211315743</v>
      </c>
      <c r="K25" s="111">
        <f t="shared" ca="1" si="3"/>
        <v>258613.25497817298</v>
      </c>
    </row>
    <row r="26" spans="1:11">
      <c r="A26" s="22">
        <f>IF(B26="","",MAX(A$1:A25)+1)</f>
        <v>17</v>
      </c>
      <c r="B26" s="6" t="str">
        <f>"Total "&amp;B20</f>
        <v>Total Expenses at Current Rates</v>
      </c>
      <c r="D26" s="52">
        <f>SUM(D21:D25)</f>
        <v>186964320.44599512</v>
      </c>
      <c r="E26" s="8">
        <f t="shared" ca="1" si="2"/>
        <v>0</v>
      </c>
      <c r="F26" s="33"/>
      <c r="G26" s="52">
        <f ca="1">SUM(G21:G25)</f>
        <v>125473515.98782347</v>
      </c>
      <c r="H26" s="52">
        <f ca="1">SUM(H21:H25)</f>
        <v>55006917.647844724</v>
      </c>
      <c r="I26" s="52">
        <f ca="1">SUM(I21:I25)</f>
        <v>93603.720132402887</v>
      </c>
      <c r="J26" s="52">
        <f ca="1">SUM(J21:J25)</f>
        <v>191183.17810272964</v>
      </c>
      <c r="K26" s="52">
        <f ca="1">SUM(K21:K25)</f>
        <v>6199099.9120917553</v>
      </c>
    </row>
    <row r="27" spans="1:11">
      <c r="A27" s="22" t="str">
        <f>IF(B27="","",MAX(A$1:A26)+1)</f>
        <v/>
      </c>
      <c r="B27" s="5"/>
      <c r="D27" s="33"/>
      <c r="E27" s="33"/>
      <c r="F27" s="33"/>
    </row>
    <row r="28" spans="1:11">
      <c r="A28" s="22">
        <f>IF(B28="","",MAX(A$1:A27)+1)</f>
        <v>18</v>
      </c>
      <c r="B28" s="6" t="s">
        <v>371</v>
      </c>
      <c r="D28" s="134">
        <f>D18-D26</f>
        <v>22889633.440675884</v>
      </c>
      <c r="E28" s="134"/>
      <c r="F28" s="134"/>
      <c r="G28" s="134">
        <f ca="1">G18-G26</f>
        <v>6913928.9143344164</v>
      </c>
      <c r="H28" s="134">
        <f ca="1">H18-H26</f>
        <v>11821949.160942078</v>
      </c>
      <c r="I28" s="134">
        <f ca="1">I18-I26</f>
        <v>15435.555047735528</v>
      </c>
      <c r="J28" s="134">
        <f ca="1">J18-J26</f>
        <v>721256.76051974529</v>
      </c>
      <c r="K28" s="134">
        <f ca="1">K18-K26</f>
        <v>3417063.0498319445</v>
      </c>
    </row>
    <row r="29" spans="1:11">
      <c r="A29" s="22" t="str">
        <f>IF(B29="","",MAX(A$1:A28)+1)</f>
        <v/>
      </c>
      <c r="B29" s="6"/>
      <c r="D29" s="134"/>
      <c r="E29" s="134"/>
      <c r="F29" s="134"/>
      <c r="G29" s="134"/>
      <c r="H29" s="134"/>
      <c r="I29" s="134"/>
      <c r="J29" s="134"/>
      <c r="K29" s="134"/>
    </row>
    <row r="30" spans="1:11">
      <c r="A30" s="22">
        <f>IF(B30="","",MAX(A$1:A29)+1)</f>
        <v>19</v>
      </c>
      <c r="B30" t="s">
        <v>372</v>
      </c>
      <c r="D30" s="172">
        <f>IFERROR(D28/D12,0)</f>
        <v>3.7543500902728524E-2</v>
      </c>
      <c r="E30" s="173"/>
      <c r="F30" s="173"/>
      <c r="G30" s="172">
        <f ca="1">IFERROR(G28/G12,0)</f>
        <v>1.6788464530020409E-2</v>
      </c>
      <c r="H30" s="172">
        <f ca="1">IFERROR(H28/H12,0)</f>
        <v>7.7853153448462317E-2</v>
      </c>
      <c r="I30" s="172">
        <f ca="1">IFERROR(I28/I12,0)</f>
        <v>9.3394560028120077E-2</v>
      </c>
      <c r="J30" s="172">
        <f ca="1">IFERROR(J28/J12,0)</f>
        <v>0.88876729301994595</v>
      </c>
      <c r="K30" s="172">
        <f ca="1">IFERROR(K28/K12,0)</f>
        <v>7.5882983829635584E-2</v>
      </c>
    </row>
    <row r="31" spans="1:11">
      <c r="A31" s="22">
        <f>IF(B31="","",MAX(A$1:A30)+1)</f>
        <v>20</v>
      </c>
      <c r="B31" t="s">
        <v>373</v>
      </c>
      <c r="D31" s="174">
        <f>D30/$D$30</f>
        <v>1</v>
      </c>
      <c r="E31" s="33"/>
      <c r="F31" s="33"/>
      <c r="G31" s="174">
        <f t="shared" ref="G31:K31" ca="1" si="4">G30/$D$30</f>
        <v>0.44717365526240216</v>
      </c>
      <c r="H31" s="174">
        <f t="shared" ca="1" si="4"/>
        <v>2.0736785748929512</v>
      </c>
      <c r="I31" s="174">
        <f t="shared" ca="1" si="4"/>
        <v>2.4876358832410461</v>
      </c>
      <c r="J31" s="174">
        <f t="shared" ca="1" si="4"/>
        <v>23.672999897443063</v>
      </c>
      <c r="K31" s="174">
        <f t="shared" ca="1" si="4"/>
        <v>2.0212015929532208</v>
      </c>
    </row>
    <row r="32" spans="1:11">
      <c r="A32" s="22" t="str">
        <f>IF(B32="","",MAX(A$1:A31)+1)</f>
        <v/>
      </c>
      <c r="B32" s="1"/>
      <c r="D32" s="104"/>
      <c r="E32" s="33"/>
      <c r="F32" s="33"/>
      <c r="G32" s="104"/>
      <c r="H32" s="104"/>
      <c r="I32" s="104"/>
      <c r="J32" s="104"/>
      <c r="K32" s="104"/>
    </row>
    <row r="33" spans="1:11">
      <c r="A33" s="22">
        <f>IF(B33="","",MAX(A$1:A32)+1)</f>
        <v>21</v>
      </c>
      <c r="B33" s="1" t="s">
        <v>374</v>
      </c>
      <c r="D33" s="175"/>
      <c r="E33" s="8"/>
      <c r="F33" s="8"/>
      <c r="G33" s="175"/>
      <c r="H33" s="175"/>
      <c r="I33" s="175"/>
      <c r="J33" s="175"/>
      <c r="K33" s="175"/>
    </row>
    <row r="34" spans="1:11">
      <c r="A34" s="22">
        <f>IF(B34="","",MAX(A$1:A33)+1)</f>
        <v>22</v>
      </c>
      <c r="B34" s="5" t="str">
        <f>B30</f>
        <v>Current Rate of Return</v>
      </c>
      <c r="D34" s="175">
        <f>D30</f>
        <v>3.7543500902728524E-2</v>
      </c>
      <c r="E34" s="8"/>
      <c r="F34" s="8"/>
      <c r="G34" s="175">
        <f t="shared" ref="G34:K34" si="5">$D$34</f>
        <v>3.7543500902728524E-2</v>
      </c>
      <c r="H34" s="175">
        <f t="shared" si="5"/>
        <v>3.7543500902728524E-2</v>
      </c>
      <c r="I34" s="175">
        <f t="shared" si="5"/>
        <v>3.7543500902728524E-2</v>
      </c>
      <c r="J34" s="175">
        <f t="shared" si="5"/>
        <v>3.7543500902728524E-2</v>
      </c>
      <c r="K34" s="175">
        <f t="shared" si="5"/>
        <v>3.7543500902728524E-2</v>
      </c>
    </row>
    <row r="35" spans="1:11">
      <c r="A35" s="22">
        <f>IF(B35="","",MAX(A$1:A34)+1)</f>
        <v>23</v>
      </c>
      <c r="B35" s="5" t="s">
        <v>375</v>
      </c>
      <c r="D35" s="108">
        <f>D12*D34</f>
        <v>22889633.440675884</v>
      </c>
      <c r="E35" s="8">
        <f ca="1">IFERROR(IF(D35="","",IF(D35=0,0,IF(ABS(D35-SUM($G35:$Z35))&lt;Check_Limit,0,1))),1)</f>
        <v>0</v>
      </c>
      <c r="F35" s="8"/>
      <c r="G35" s="108">
        <f ca="1">G12*G34</f>
        <v>15461395.887191327</v>
      </c>
      <c r="H35" s="108">
        <f ca="1">H12*H34</f>
        <v>5700955.4441446438</v>
      </c>
      <c r="I35" s="108">
        <f ca="1">I12*I34</f>
        <v>6204.9093083611306</v>
      </c>
      <c r="J35" s="108">
        <f ca="1">J12*J34</f>
        <v>30467.484629932715</v>
      </c>
      <c r="K35" s="108">
        <f ca="1">K12*K34</f>
        <v>1690609.7154016192</v>
      </c>
    </row>
    <row r="36" spans="1:11">
      <c r="A36" s="22">
        <f>IF(B36="","",MAX(A$1:A35)+1)</f>
        <v>24</v>
      </c>
      <c r="B36" s="5" t="s">
        <v>376</v>
      </c>
      <c r="D36" s="140">
        <f>D25</f>
        <v>1732353.9317313917</v>
      </c>
      <c r="E36" s="8">
        <f ca="1">IFERROR(IF(D36="","",IF(D36=0,0,IF(ABS(D36-SUM($G36:$Z36))&lt;Check_Limit,0,1))),1)</f>
        <v>0</v>
      </c>
      <c r="F36" s="8"/>
      <c r="G36" s="152">
        <f ca="1">$D$36*(G35/$D$35)</f>
        <v>1170163.341612716</v>
      </c>
      <c r="H36" s="152">
        <f t="shared" ref="H36:K36" ca="1" si="6">$D$36*(H35/$D$35)</f>
        <v>431464.86394750391</v>
      </c>
      <c r="I36" s="152">
        <f t="shared" ca="1" si="6"/>
        <v>469.60555590525507</v>
      </c>
      <c r="J36" s="152">
        <f t="shared" ca="1" si="6"/>
        <v>2305.8677162927597</v>
      </c>
      <c r="K36" s="152">
        <f t="shared" ca="1" si="6"/>
        <v>127950.25289897366</v>
      </c>
    </row>
    <row r="37" spans="1:11" ht="16.5">
      <c r="A37" s="22">
        <f>IF(B37="","",MAX(A$1:A36)+1)</f>
        <v>25</v>
      </c>
      <c r="B37" s="5" t="s">
        <v>377</v>
      </c>
      <c r="D37" s="30">
        <f>D26-D36</f>
        <v>185231966.51426372</v>
      </c>
      <c r="E37" s="8">
        <f ca="1">IFERROR(IF(D37="","",IF(D37=0,0,IF(ABS(D37-SUM($G37:$Z37))&lt;Check_Limit,0,1))),1)</f>
        <v>0</v>
      </c>
      <c r="F37" s="8"/>
      <c r="G37" s="30">
        <f ca="1">SUM(G21:G24)</f>
        <v>124950249.76910044</v>
      </c>
      <c r="H37" s="30">
        <f t="shared" ref="H37:K37" ca="1" si="7">SUM(H21:H24)</f>
        <v>54112198.203657687</v>
      </c>
      <c r="I37" s="30">
        <f t="shared" ca="1" si="7"/>
        <v>92435.512500563622</v>
      </c>
      <c r="J37" s="30">
        <f t="shared" ca="1" si="7"/>
        <v>136596.3718914139</v>
      </c>
      <c r="K37" s="30">
        <f t="shared" ca="1" si="7"/>
        <v>5940486.6571135819</v>
      </c>
    </row>
    <row r="38" spans="1:11">
      <c r="A38" s="22">
        <f>IF(B38="","",MAX(A$1:A37)+1)</f>
        <v>26</v>
      </c>
      <c r="B38" s="1" t="s">
        <v>378</v>
      </c>
      <c r="D38" s="52">
        <f>SUM(D35:D37)</f>
        <v>209853953.88667101</v>
      </c>
      <c r="E38" s="33">
        <f ca="1">IFERROR(IF(D38="","",IF(D38=0,0,IF(ABS(D38-SUM($G38:$Z38))&lt;Check_Limit,0,1))),1)</f>
        <v>0</v>
      </c>
      <c r="F38" s="33"/>
      <c r="G38" s="52">
        <f ca="1">SUM(G35:G37)</f>
        <v>141581808.99790448</v>
      </c>
      <c r="H38" s="52">
        <f ca="1">SUM(H35:H37)</f>
        <v>60244618.511749834</v>
      </c>
      <c r="I38" s="52">
        <f ca="1">SUM(I35:I37)</f>
        <v>99110.027364830006</v>
      </c>
      <c r="J38" s="52">
        <f ca="1">SUM(J35:J37)</f>
        <v>169369.72423763937</v>
      </c>
      <c r="K38" s="52">
        <f ca="1">SUM(K35:K37)</f>
        <v>7759046.625414175</v>
      </c>
    </row>
    <row r="39" spans="1:11">
      <c r="A39" s="22" t="str">
        <f>IF(B39="","",MAX(A$1:A38)+1)</f>
        <v/>
      </c>
      <c r="B39" s="5"/>
      <c r="D39" s="171"/>
      <c r="E39" s="8"/>
      <c r="F39" s="8"/>
      <c r="G39" s="175"/>
      <c r="H39" s="175"/>
      <c r="I39" s="175"/>
      <c r="J39" s="175"/>
      <c r="K39" s="175"/>
    </row>
    <row r="40" spans="1:11">
      <c r="A40" s="22">
        <f>IF(B40="","",MAX(A$1:A39)+1)</f>
        <v>27</v>
      </c>
      <c r="B40" t="s">
        <v>379</v>
      </c>
      <c r="C40" s="86"/>
      <c r="D40" s="176">
        <f>D18-D38</f>
        <v>0</v>
      </c>
      <c r="E40" s="33">
        <f>IFERROR(IF(D40="","",IF(D40=0,0,IF(ABS(D40-SUM($G40:$Z40))&lt;Check_Limit,0,1))),1)</f>
        <v>0</v>
      </c>
      <c r="F40" s="8"/>
      <c r="G40" s="176">
        <f ca="1">G18-G38</f>
        <v>-9194364.0957465917</v>
      </c>
      <c r="H40" s="176">
        <f ca="1">H18-H38</f>
        <v>6584248.2970369682</v>
      </c>
      <c r="I40" s="176">
        <f ca="1">I18-I38</f>
        <v>9929.2478153084085</v>
      </c>
      <c r="J40" s="176">
        <f ca="1">J18-J38</f>
        <v>743070.21438483556</v>
      </c>
      <c r="K40" s="176">
        <f ca="1">K18-K38</f>
        <v>1857116.3365095248</v>
      </c>
    </row>
    <row r="41" spans="1:11">
      <c r="A41" s="22" t="str">
        <f>IF(B41="","",MAX(A$1:A40)+1)</f>
        <v/>
      </c>
      <c r="B41" s="5"/>
      <c r="D41" s="171"/>
      <c r="E41" s="8"/>
      <c r="F41" s="8"/>
      <c r="G41" s="175"/>
      <c r="H41" s="175"/>
      <c r="I41" s="175"/>
      <c r="J41" s="175"/>
      <c r="K41" s="175"/>
    </row>
    <row r="42" spans="1:11">
      <c r="A42" s="22">
        <f>IF(B42="","",MAX(A$1:A41)+1)</f>
        <v>28</v>
      </c>
      <c r="B42" s="1" t="s">
        <v>380</v>
      </c>
      <c r="D42" s="8"/>
      <c r="E42" s="8" t="str">
        <f>IFERROR(IF(D42="","",IF(D42=0,0,IF(ABS(D42-SUM($G42:$Z42))&lt;Check_Limit,0,1))),1)</f>
        <v/>
      </c>
      <c r="F42" s="8"/>
      <c r="G42" s="8"/>
      <c r="H42" s="8"/>
      <c r="I42" s="8"/>
      <c r="J42" s="8"/>
      <c r="K42" s="8"/>
    </row>
    <row r="43" spans="1:11">
      <c r="A43" s="22">
        <f>IF(B43="","",MAX(A$1:A42)+1)</f>
        <v>29</v>
      </c>
      <c r="B43" t="s">
        <v>381</v>
      </c>
      <c r="D43" s="177">
        <f>ROR_System</f>
        <v>8.1519999999999995E-2</v>
      </c>
      <c r="E43" s="8"/>
      <c r="F43" s="8"/>
      <c r="G43" s="177">
        <f t="shared" ref="G43:K43" si="8">ROR_System</f>
        <v>8.1519999999999995E-2</v>
      </c>
      <c r="H43" s="177">
        <f t="shared" si="8"/>
        <v>8.1519999999999995E-2</v>
      </c>
      <c r="I43" s="177">
        <f t="shared" si="8"/>
        <v>8.1519999999999995E-2</v>
      </c>
      <c r="J43" s="177">
        <f t="shared" si="8"/>
        <v>8.1519999999999995E-2</v>
      </c>
      <c r="K43" s="177">
        <f t="shared" si="8"/>
        <v>8.1519999999999995E-2</v>
      </c>
    </row>
    <row r="44" spans="1:11">
      <c r="A44" s="22">
        <f>IF(B44="","",MAX(A$1:A43)+1)</f>
        <v>30</v>
      </c>
      <c r="B44" t="s">
        <v>382</v>
      </c>
      <c r="D44" s="141">
        <f>D43*D12</f>
        <v>49701356.379055381</v>
      </c>
      <c r="E44" s="33">
        <f ca="1">IFERROR(IF(D44="","",IF(D44=0,0,IF(ABS(D44-SUM($G44:$Z44))&lt;Check_Limit,0,1))),1)</f>
        <v>0</v>
      </c>
      <c r="F44" s="8"/>
      <c r="G44" s="141">
        <f ca="1">G43*G12</f>
        <v>33572068.731401518</v>
      </c>
      <c r="H44" s="141">
        <f ca="1">H43*H12</f>
        <v>12378757.351659115</v>
      </c>
      <c r="I44" s="141">
        <f ca="1">I43*I12</f>
        <v>13473.016491672941</v>
      </c>
      <c r="J44" s="141">
        <f ca="1">J43*J12</f>
        <v>66155.507273207113</v>
      </c>
      <c r="K44" s="141">
        <f ca="1">K43*K12</f>
        <v>3670901.7722298731</v>
      </c>
    </row>
    <row r="45" spans="1:11">
      <c r="A45" s="22">
        <f>IF(B45="","",MAX(A$1:A44)+1)</f>
        <v>31</v>
      </c>
      <c r="B45" s="1" t="s">
        <v>383</v>
      </c>
      <c r="D45" s="134">
        <f>D28-D44</f>
        <v>-26811722.938379496</v>
      </c>
      <c r="E45" s="33">
        <f ca="1">IFERROR(IF(D45="","",IF(D45=0,0,IF(ABS(D45-SUM($G45:$Z45))&lt;Check_Limit,0,1))),1)</f>
        <v>0</v>
      </c>
      <c r="F45" s="8"/>
      <c r="G45" s="134">
        <f ca="1">G28-G44</f>
        <v>-26658139.817067102</v>
      </c>
      <c r="H45" s="134">
        <f ca="1">H28-H44</f>
        <v>-556808.19071703777</v>
      </c>
      <c r="I45" s="134">
        <f ca="1">I28-I44</f>
        <v>1962.5385560625873</v>
      </c>
      <c r="J45" s="134">
        <f ca="1">J28-J44</f>
        <v>655101.25324653822</v>
      </c>
      <c r="K45" s="134">
        <f ca="1">K28-K44</f>
        <v>-253838.72239792859</v>
      </c>
    </row>
    <row r="46" spans="1:11">
      <c r="A46" s="22" t="str">
        <f>IF(B46="","",MAX(A$1:A45)+1)</f>
        <v/>
      </c>
      <c r="B46" s="1"/>
      <c r="D46" s="8"/>
      <c r="E46" s="8"/>
      <c r="F46" s="8"/>
      <c r="G46" s="8"/>
      <c r="H46" s="8"/>
      <c r="I46" s="8"/>
      <c r="J46" s="8"/>
      <c r="K46" s="8"/>
    </row>
    <row r="47" spans="1:11">
      <c r="A47" s="22">
        <f>IF(B47="","",MAX(A$1:A46)+1)</f>
        <v>32</v>
      </c>
      <c r="B47" s="38" t="s">
        <v>384</v>
      </c>
      <c r="D47" s="8"/>
      <c r="E47" s="8"/>
      <c r="F47" s="8"/>
      <c r="G47" s="178"/>
      <c r="H47" s="178"/>
      <c r="I47" s="178"/>
      <c r="J47" s="178"/>
      <c r="K47" s="178"/>
    </row>
    <row r="48" spans="1:11">
      <c r="A48" s="22">
        <f>IF(B48="","",MAX(A$1:A47)+1)</f>
        <v>33</v>
      </c>
      <c r="B48" s="5" t="str">
        <f>B21</f>
        <v>Gas Cost Expense</v>
      </c>
      <c r="C48" s="168"/>
      <c r="D48" s="108">
        <f>D21</f>
        <v>81721892.420000032</v>
      </c>
      <c r="E48" s="33">
        <f t="shared" ref="E48:E57" ca="1" si="9">IFERROR(IF(D48="","",IF(D48=0,0,IF(ABS(D48-SUM($G48:$Z48))&lt;Check_Limit,0,1))),1)</f>
        <v>0</v>
      </c>
      <c r="F48" s="8"/>
      <c r="G48" s="108">
        <f t="shared" ref="G48:K51" ca="1" si="10">G21</f>
        <v>49914757.720000014</v>
      </c>
      <c r="H48" s="108">
        <f t="shared" ca="1" si="10"/>
        <v>31735360.600000013</v>
      </c>
      <c r="I48" s="108">
        <f t="shared" ca="1" si="10"/>
        <v>71774.100000000006</v>
      </c>
      <c r="J48" s="108">
        <f t="shared" ca="1" si="10"/>
        <v>0</v>
      </c>
      <c r="K48" s="108">
        <f t="shared" ca="1" si="10"/>
        <v>0</v>
      </c>
    </row>
    <row r="49" spans="1:16">
      <c r="A49" s="22">
        <f>IF(B49="","",MAX(A$1:A48)+1)</f>
        <v>34</v>
      </c>
      <c r="B49" s="5" t="s">
        <v>367</v>
      </c>
      <c r="C49" s="168"/>
      <c r="D49" s="107">
        <f>D22</f>
        <v>59090125.377324626</v>
      </c>
      <c r="E49" s="33">
        <f t="shared" ca="1" si="9"/>
        <v>0</v>
      </c>
      <c r="F49" s="8"/>
      <c r="G49" s="107">
        <f t="shared" ca="1" si="10"/>
        <v>42570648.382359758</v>
      </c>
      <c r="H49" s="107">
        <f t="shared" ca="1" si="10"/>
        <v>13183187.557300549</v>
      </c>
      <c r="I49" s="107">
        <f t="shared" ca="1" si="10"/>
        <v>11545.448120384899</v>
      </c>
      <c r="J49" s="107">
        <f t="shared" ca="1" si="10"/>
        <v>70519.225280690633</v>
      </c>
      <c r="K49" s="107">
        <f t="shared" ca="1" si="10"/>
        <v>3254224.7642632397</v>
      </c>
    </row>
    <row r="50" spans="1:16">
      <c r="A50" s="22">
        <f>IF(B50="","",MAX(A$1:A49)+1)</f>
        <v>35</v>
      </c>
      <c r="B50" s="5" t="s">
        <v>368</v>
      </c>
      <c r="C50" s="168"/>
      <c r="D50" s="107">
        <f>D23</f>
        <v>36908119.932166956</v>
      </c>
      <c r="E50" s="33">
        <f t="shared" ca="1" si="9"/>
        <v>0</v>
      </c>
      <c r="F50" s="8"/>
      <c r="G50" s="107">
        <f t="shared" ca="1" si="10"/>
        <v>27210867.071813118</v>
      </c>
      <c r="H50" s="107">
        <f t="shared" ca="1" si="10"/>
        <v>7466174.5775606511</v>
      </c>
      <c r="I50" s="107">
        <f t="shared" ca="1" si="10"/>
        <v>7347.3061216777605</v>
      </c>
      <c r="J50" s="107">
        <f t="shared" ca="1" si="10"/>
        <v>55557.819859657473</v>
      </c>
      <c r="K50" s="107">
        <f t="shared" ca="1" si="10"/>
        <v>2168173.156811846</v>
      </c>
    </row>
    <row r="51" spans="1:16">
      <c r="A51" s="22">
        <f>IF(B51="","",MAX(A$1:A50)+1)</f>
        <v>36</v>
      </c>
      <c r="B51" s="5" t="s">
        <v>369</v>
      </c>
      <c r="C51" s="168"/>
      <c r="D51" s="107">
        <f>D24</f>
        <v>7511828.7847720962</v>
      </c>
      <c r="E51" s="33">
        <f t="shared" ca="1" si="9"/>
        <v>0</v>
      </c>
      <c r="F51" s="45"/>
      <c r="G51" s="107">
        <f t="shared" ca="1" si="10"/>
        <v>5253976.594927555</v>
      </c>
      <c r="H51" s="107">
        <f t="shared" ca="1" si="10"/>
        <v>1727475.4687964784</v>
      </c>
      <c r="I51" s="107">
        <f t="shared" ca="1" si="10"/>
        <v>1768.6582585009651</v>
      </c>
      <c r="J51" s="107">
        <f t="shared" ca="1" si="10"/>
        <v>10519.326751065777</v>
      </c>
      <c r="K51" s="107">
        <f t="shared" ca="1" si="10"/>
        <v>518088.7360384966</v>
      </c>
    </row>
    <row r="52" spans="1:16">
      <c r="A52" s="22">
        <f>IF(B52="","",MAX(A$1:A51)+1)</f>
        <v>37</v>
      </c>
      <c r="B52" s="5" t="str">
        <f>B36</f>
        <v>Current Income Taxes - Equal ROR</v>
      </c>
      <c r="C52" s="168"/>
      <c r="D52" s="107">
        <f>D36</f>
        <v>1732353.9317313917</v>
      </c>
      <c r="E52" s="33">
        <f t="shared" ca="1" si="9"/>
        <v>0</v>
      </c>
      <c r="F52" s="45"/>
      <c r="G52" s="107">
        <f ca="1">G36</f>
        <v>1170163.341612716</v>
      </c>
      <c r="H52" s="107">
        <f t="shared" ref="H52:K52" ca="1" si="11">H36</f>
        <v>431464.86394750391</v>
      </c>
      <c r="I52" s="107">
        <f t="shared" ca="1" si="11"/>
        <v>469.60555590525507</v>
      </c>
      <c r="J52" s="107">
        <f t="shared" ca="1" si="11"/>
        <v>2305.8677162927597</v>
      </c>
      <c r="K52" s="107">
        <f t="shared" ca="1" si="11"/>
        <v>127950.25289897366</v>
      </c>
    </row>
    <row r="53" spans="1:16">
      <c r="A53" s="22">
        <f>IF(B53="","",MAX(A$1:A52)+1)</f>
        <v>38</v>
      </c>
      <c r="B53" s="5" t="s">
        <v>385</v>
      </c>
      <c r="C53" s="168"/>
      <c r="D53" s="107">
        <f>GrandTotal!D270</f>
        <v>7127175.536509417</v>
      </c>
      <c r="E53" s="33">
        <f t="shared" ca="1" si="9"/>
        <v>0</v>
      </c>
      <c r="F53" s="45"/>
      <c r="G53" s="107">
        <f ca="1">GrandTotal!G270</f>
        <v>4814235.3530071862</v>
      </c>
      <c r="H53" s="107">
        <f ca="1">GrandTotal!H270</f>
        <v>1775114.0611991435</v>
      </c>
      <c r="I53" s="107">
        <f ca="1">GrandTotal!I270</f>
        <v>1932.0308445929049</v>
      </c>
      <c r="J53" s="107">
        <f ca="1">GrandTotal!J270</f>
        <v>9486.7011163033003</v>
      </c>
      <c r="K53" s="107">
        <f ca="1">GrandTotal!K270</f>
        <v>526407.39034219249</v>
      </c>
    </row>
    <row r="54" spans="1:16">
      <c r="A54" s="22">
        <f>IF(B54="","",MAX(A$1:A53)+1)</f>
        <v>39</v>
      </c>
      <c r="B54" s="5" t="s">
        <v>386</v>
      </c>
      <c r="C54" s="168"/>
      <c r="D54" s="107">
        <f>GrandTotal!D271</f>
        <v>1786257.615270338</v>
      </c>
      <c r="E54" s="33">
        <f t="shared" ca="1" si="9"/>
        <v>0</v>
      </c>
      <c r="F54" s="45"/>
      <c r="G54" s="107">
        <f ca="1">GrandTotal!G271</f>
        <v>1206573.9810899082</v>
      </c>
      <c r="H54" s="107">
        <f ca="1">GrandTotal!H271</f>
        <v>444890.26453014137</v>
      </c>
      <c r="I54" s="107">
        <f ca="1">GrandTotal!I271</f>
        <v>484.21773694400429</v>
      </c>
      <c r="J54" s="107">
        <f ca="1">GrandTotal!J271</f>
        <v>2377.6167748338707</v>
      </c>
      <c r="K54" s="107">
        <f ca="1">GrandTotal!K271</f>
        <v>131931.53513851081</v>
      </c>
    </row>
    <row r="55" spans="1:16">
      <c r="A55" s="22">
        <f>IF(B55="","",MAX(A$1:A54)+1)</f>
        <v>40</v>
      </c>
      <c r="B55" s="5" t="s">
        <v>387</v>
      </c>
      <c r="C55" s="168"/>
      <c r="D55" s="107">
        <f>GrandTotal!D272</f>
        <v>160418.6277940913</v>
      </c>
      <c r="E55" s="33">
        <f t="shared" ca="1" si="9"/>
        <v>0</v>
      </c>
      <c r="F55" s="45"/>
      <c r="G55" s="107">
        <f ca="1">GrandTotal!G272</f>
        <v>134563.23977464953</v>
      </c>
      <c r="H55" s="107">
        <f ca="1">GrandTotal!H272</f>
        <v>24847.767261694295</v>
      </c>
      <c r="I55" s="107">
        <f ca="1">GrandTotal!I272</f>
        <v>0</v>
      </c>
      <c r="J55" s="107">
        <f ca="1">GrandTotal!J272</f>
        <v>0</v>
      </c>
      <c r="K55" s="107">
        <f ca="1">GrandTotal!K272</f>
        <v>1007.6207577474896</v>
      </c>
    </row>
    <row r="56" spans="1:16" ht="16.5">
      <c r="A56" s="22">
        <f>IF(B56="","",MAX(A$1:A55)+1)</f>
        <v>41</v>
      </c>
      <c r="B56" s="5" t="s">
        <v>388</v>
      </c>
      <c r="C56" s="168"/>
      <c r="D56" s="30">
        <f>GrandTotal!D273</f>
        <v>82727.095050764561</v>
      </c>
      <c r="E56" s="33">
        <f t="shared" ca="1" si="9"/>
        <v>0</v>
      </c>
      <c r="F56" s="45"/>
      <c r="G56" s="30">
        <f ca="1">GrandTotal!G273</f>
        <v>55880.159483209645</v>
      </c>
      <c r="H56" s="30">
        <f ca="1">GrandTotal!H273</f>
        <v>20604.239212928245</v>
      </c>
      <c r="I56" s="30">
        <f ca="1">GrandTotal!I273</f>
        <v>22.425615659793984</v>
      </c>
      <c r="J56" s="30">
        <f ca="1">GrandTotal!J273</f>
        <v>110.11476018043777</v>
      </c>
      <c r="K56" s="30">
        <f ca="1">GrandTotal!K273</f>
        <v>6110.1559787864417</v>
      </c>
    </row>
    <row r="57" spans="1:16">
      <c r="A57" s="22">
        <f>IF(B57="","",MAX(A$1:A56)+1)</f>
        <v>42</v>
      </c>
      <c r="B57" s="6" t="s">
        <v>389</v>
      </c>
      <c r="C57" s="8"/>
      <c r="D57" s="52">
        <f>SUM(D48:D56)</f>
        <v>196120899.32061973</v>
      </c>
      <c r="E57" s="33">
        <f t="shared" ca="1" si="9"/>
        <v>0</v>
      </c>
      <c r="F57" s="33"/>
      <c r="G57" s="52">
        <f ca="1">SUM(G48:G56)</f>
        <v>132331665.8440681</v>
      </c>
      <c r="H57" s="52">
        <f ca="1">SUM(H48:H56)</f>
        <v>56809119.3998091</v>
      </c>
      <c r="I57" s="52">
        <f ca="1">SUM(I48:I56)</f>
        <v>95343.792253665597</v>
      </c>
      <c r="J57" s="52">
        <f ca="1">SUM(J48:J56)</f>
        <v>150876.67225902429</v>
      </c>
      <c r="K57" s="52">
        <f ca="1">SUM(K48:K56)</f>
        <v>6733893.6122297933</v>
      </c>
      <c r="L57" s="75"/>
      <c r="M57" s="75"/>
      <c r="N57" s="75"/>
      <c r="O57" s="75"/>
      <c r="P57" s="75"/>
    </row>
    <row r="58" spans="1:16">
      <c r="A58" s="22" t="str">
        <f>IF(B58="","",MAX(A$1:A57)+1)</f>
        <v/>
      </c>
      <c r="B58" s="179"/>
      <c r="D58" s="8"/>
      <c r="E58" s="8"/>
      <c r="F58" s="8"/>
    </row>
    <row r="59" spans="1:16">
      <c r="A59" s="22">
        <f>IF(B59="","",MAX(A$1:A58)+1)</f>
        <v>43</v>
      </c>
      <c r="B59" s="6" t="str">
        <f>"Total "&amp;B42</f>
        <v>Total Revenue Requirement at Equal Rates of Return</v>
      </c>
      <c r="D59" s="52">
        <f>D57+D44</f>
        <v>245822255.69967511</v>
      </c>
      <c r="E59" s="33">
        <f ca="1">IFERROR(IF(D59="","",IF(D59=0,0,IF(ABS(D59-SUM($G59:$Z59))&lt;Check_Limit,0,1))),1)</f>
        <v>0</v>
      </c>
      <c r="F59" s="33"/>
      <c r="G59" s="52">
        <f ca="1">G57+G44</f>
        <v>165903734.57546961</v>
      </c>
      <c r="H59" s="52">
        <f ca="1">H57+H44</f>
        <v>69187876.751468211</v>
      </c>
      <c r="I59" s="52">
        <f ca="1">I57+I44</f>
        <v>108816.80874533854</v>
      </c>
      <c r="J59" s="52">
        <f ca="1">J57+J44</f>
        <v>217032.17953223141</v>
      </c>
      <c r="K59" s="52">
        <f ca="1">K57+K44</f>
        <v>10404795.384459667</v>
      </c>
    </row>
    <row r="60" spans="1:16" s="26" customFormat="1">
      <c r="A60" s="41">
        <f>IF(B60="","",MAX(A$1:A59)+1)</f>
        <v>44</v>
      </c>
      <c r="B60" s="112" t="str">
        <f>"Less "&amp;B16</f>
        <v>Less Gas Purchase Revenue</v>
      </c>
      <c r="D60" s="67">
        <f>D16</f>
        <v>81721892.419999987</v>
      </c>
      <c r="E60" s="45">
        <f>IFERROR(IF(D60="","",IF(D60=0,0,IF(ABS(D60-SUM($G60:$Z60))&lt;Check_Limit,0,1))),1)</f>
        <v>0</v>
      </c>
      <c r="F60" s="45"/>
      <c r="G60" s="67">
        <f t="shared" ref="G60:K61" si="12">G16</f>
        <v>49914757.719999999</v>
      </c>
      <c r="H60" s="67">
        <f t="shared" si="12"/>
        <v>31735360.600000001</v>
      </c>
      <c r="I60" s="67">
        <f t="shared" si="12"/>
        <v>71774.099999999977</v>
      </c>
      <c r="J60" s="67">
        <f t="shared" si="12"/>
        <v>0</v>
      </c>
      <c r="K60" s="67">
        <f t="shared" si="12"/>
        <v>0</v>
      </c>
    </row>
    <row r="61" spans="1:16" ht="16.5">
      <c r="A61" s="22">
        <f>IF(B61="","",MAX(A$1:A60)+1)</f>
        <v>45</v>
      </c>
      <c r="B61" s="112" t="str">
        <f>"Less "&amp;B17</f>
        <v>Less Other Revenues</v>
      </c>
      <c r="D61" s="30">
        <f>D17</f>
        <v>1277986.8566710001</v>
      </c>
      <c r="E61" s="8"/>
      <c r="F61" s="8"/>
      <c r="G61" s="30">
        <f t="shared" ca="1" si="12"/>
        <v>1098708.8408225626</v>
      </c>
      <c r="H61" s="30">
        <f t="shared" ca="1" si="12"/>
        <v>169181.09267676139</v>
      </c>
      <c r="I61" s="30">
        <f t="shared" ca="1" si="12"/>
        <v>274.37531135897478</v>
      </c>
      <c r="J61" s="30">
        <f t="shared" ca="1" si="12"/>
        <v>204.16185852446566</v>
      </c>
      <c r="K61" s="30">
        <f t="shared" ca="1" si="12"/>
        <v>9618.3860017928164</v>
      </c>
    </row>
    <row r="62" spans="1:16">
      <c r="A62" s="22">
        <f>IF(B62="","",MAX(A$1:A61)+1)</f>
        <v>46</v>
      </c>
      <c r="B62" s="38" t="s">
        <v>390</v>
      </c>
      <c r="D62" s="134">
        <f>D59-D60-D61</f>
        <v>162822376.42300412</v>
      </c>
      <c r="E62" s="8">
        <f ca="1">IFERROR(IF(D62="","",IF(D62=0,0,IF(ABS(D62-SUM($G62:$Z62))&lt;Check_Limit,0,1))),1)</f>
        <v>0</v>
      </c>
      <c r="F62" s="134"/>
      <c r="G62" s="134">
        <f ca="1">G59-G60-G61</f>
        <v>114890268.01464705</v>
      </c>
      <c r="H62" s="134">
        <f ca="1">H59-H60-H61</f>
        <v>37283335.058791451</v>
      </c>
      <c r="I62" s="134">
        <f ca="1">I59-I60-I61</f>
        <v>36768.333433979584</v>
      </c>
      <c r="J62" s="134">
        <f ca="1">J59-J60-J61</f>
        <v>216828.01767370696</v>
      </c>
      <c r="K62" s="134">
        <f ca="1">K59-K60-K61</f>
        <v>10395176.998457873</v>
      </c>
    </row>
    <row r="63" spans="1:16">
      <c r="A63" s="22" t="str">
        <f>IF(B63="","",MAX(A$1:A62)+1)</f>
        <v/>
      </c>
      <c r="B63" s="26"/>
      <c r="D63" s="8"/>
      <c r="E63" s="33"/>
      <c r="F63" s="8"/>
    </row>
    <row r="64" spans="1:16">
      <c r="A64" s="22">
        <f>IF(B64="","",MAX(A$1:A63)+1)</f>
        <v>47</v>
      </c>
      <c r="B64" s="6" t="s">
        <v>391</v>
      </c>
      <c r="D64" s="52">
        <f>D15-D62</f>
        <v>-35968301.813004106</v>
      </c>
      <c r="E64" s="33">
        <f ca="1">IFERROR(IF(D64="","",IF(D64=0,0,IF(ABS(D64-SUM($G64:$Z64))&lt;Check_Limit,0,1))),1)</f>
        <v>0</v>
      </c>
      <c r="F64" s="8"/>
      <c r="G64" s="52">
        <f ca="1">G15-G62</f>
        <v>-33516289.673311725</v>
      </c>
      <c r="H64" s="52">
        <f ca="1">H15-H62</f>
        <v>-2359009.9426814094</v>
      </c>
      <c r="I64" s="52">
        <f ca="1">I15-I62</f>
        <v>222.46643479988415</v>
      </c>
      <c r="J64" s="52">
        <f ca="1">J15-J62</f>
        <v>695407.75909024349</v>
      </c>
      <c r="K64" s="52">
        <f ca="1">K15-K62</f>
        <v>-788632.42253596708</v>
      </c>
    </row>
    <row r="65" spans="1:11">
      <c r="A65" s="22" t="str">
        <f>IF(B65="","",MAX(A$1:A64)+1)</f>
        <v/>
      </c>
      <c r="B65" s="27"/>
      <c r="D65" s="85"/>
      <c r="E65" s="33"/>
      <c r="F65" s="8"/>
    </row>
    <row r="66" spans="1:11">
      <c r="A66" s="22">
        <f>IF(B66="","",MAX(A$1:A65)+1)</f>
        <v>48</v>
      </c>
      <c r="B66" s="180" t="s">
        <v>392</v>
      </c>
      <c r="D66" s="89">
        <f>'Rate Spread'!D34</f>
        <v>35968301.813004106</v>
      </c>
      <c r="E66" s="45">
        <f>IFERROR(IF(D66="","",IF(D66=0,0,IF(ABS(D66-SUM($G66:$Z66))&lt;Check_Limit,0,1))),1)</f>
        <v>0</v>
      </c>
      <c r="F66" s="20"/>
      <c r="G66" s="89">
        <f>'Rate Spread'!G34</f>
        <v>23072840.361686576</v>
      </c>
      <c r="H66" s="89">
        <f>'Rate Spread'!H34</f>
        <v>9902469.9857193306</v>
      </c>
      <c r="I66" s="89">
        <f>'Rate Spread'!I34</f>
        <v>10488.399825351835</v>
      </c>
      <c r="J66" s="89">
        <f>'Rate Spread'!J34</f>
        <v>258656.03327399501</v>
      </c>
      <c r="K66" s="89">
        <f>'Rate Spread'!K34</f>
        <v>2723847.0324988533</v>
      </c>
    </row>
    <row r="67" spans="1:11">
      <c r="A67" s="22" t="str">
        <f>IF(B67="","",MAX(A$1:A66)+1)</f>
        <v/>
      </c>
      <c r="B67" s="180"/>
      <c r="D67" s="109"/>
      <c r="E67" s="181"/>
      <c r="F67" s="181"/>
    </row>
    <row r="68" spans="1:11">
      <c r="A68" s="22">
        <f>IF(B68="","",MAX(A$1:A67)+1)</f>
        <v>49</v>
      </c>
      <c r="B68" s="6" t="s">
        <v>393</v>
      </c>
      <c r="D68" s="109">
        <f>D66+D18</f>
        <v>245822255.69967511</v>
      </c>
      <c r="E68" s="8">
        <f ca="1">IFERROR(IF(D68="","",IF(D68=0,0,IF(ABS(D68-SUM($G68:$Z68))&lt;Check_Limit,0,1))),1)</f>
        <v>0</v>
      </c>
      <c r="F68" s="181"/>
      <c r="G68" s="109">
        <f ca="1">G66+G18</f>
        <v>155460285.26384446</v>
      </c>
      <c r="H68" s="109">
        <f ca="1">H66+H18</f>
        <v>76731336.794506133</v>
      </c>
      <c r="I68" s="109">
        <f ca="1">I66+I18</f>
        <v>119527.67500549025</v>
      </c>
      <c r="J68" s="109">
        <f ca="1">J66+J18</f>
        <v>1171095.9718964698</v>
      </c>
      <c r="K68" s="109">
        <f ca="1">K66+K18</f>
        <v>12340009.994422553</v>
      </c>
    </row>
    <row r="69" spans="1:11">
      <c r="A69" s="22">
        <f>IF(B69="","",MAX(A$1:A68)+1)</f>
        <v>50</v>
      </c>
      <c r="B69" s="112" t="str">
        <f>B60</f>
        <v>Less Gas Purchase Revenue</v>
      </c>
      <c r="D69" s="67">
        <f>D16</f>
        <v>81721892.419999987</v>
      </c>
      <c r="E69" s="8"/>
      <c r="F69" s="181"/>
      <c r="G69" s="67">
        <f>G16</f>
        <v>49914757.719999999</v>
      </c>
      <c r="H69" s="67">
        <f t="shared" ref="G69:K70" si="13">H16</f>
        <v>31735360.600000001</v>
      </c>
      <c r="I69" s="67">
        <f t="shared" si="13"/>
        <v>71774.099999999977</v>
      </c>
      <c r="J69" s="67">
        <f t="shared" si="13"/>
        <v>0</v>
      </c>
      <c r="K69" s="67">
        <f t="shared" si="13"/>
        <v>0</v>
      </c>
    </row>
    <row r="70" spans="1:11" ht="16.5">
      <c r="A70" s="22">
        <f>IF(B70="","",MAX(A$1:A69)+1)</f>
        <v>51</v>
      </c>
      <c r="B70" s="112" t="str">
        <f>B61</f>
        <v>Less Other Revenues</v>
      </c>
      <c r="D70" s="30">
        <f>D17</f>
        <v>1277986.8566710001</v>
      </c>
      <c r="E70" s="8">
        <f ca="1">IFERROR(IF(D70="","",IF(D70=0,0,IF(ABS(D70-SUM($G70:$Z70))&lt;Check_Limit,0,1))),1)</f>
        <v>0</v>
      </c>
      <c r="F70" s="181"/>
      <c r="G70" s="30">
        <f t="shared" ca="1" si="13"/>
        <v>1098708.8408225626</v>
      </c>
      <c r="H70" s="30">
        <f t="shared" ca="1" si="13"/>
        <v>169181.09267676139</v>
      </c>
      <c r="I70" s="30">
        <f t="shared" ca="1" si="13"/>
        <v>274.37531135897478</v>
      </c>
      <c r="J70" s="30">
        <f t="shared" ca="1" si="13"/>
        <v>204.16185852446566</v>
      </c>
      <c r="K70" s="30">
        <f t="shared" ca="1" si="13"/>
        <v>9618.3860017928164</v>
      </c>
    </row>
    <row r="71" spans="1:11">
      <c r="A71" s="22">
        <f>IF(B71="","",MAX(A$1:A70)+1)</f>
        <v>52</v>
      </c>
      <c r="B71" s="6" t="s">
        <v>394</v>
      </c>
      <c r="D71" s="181">
        <f>D68-D69-D70</f>
        <v>162822376.42300412</v>
      </c>
      <c r="E71" s="8"/>
      <c r="F71" s="181"/>
      <c r="G71" s="181">
        <f ca="1">G68-G69-G70</f>
        <v>104446818.7030219</v>
      </c>
      <c r="H71" s="181">
        <f t="shared" ref="H71:K71" ca="1" si="14">H68-H69-H70</f>
        <v>44826795.101829372</v>
      </c>
      <c r="I71" s="181">
        <f t="shared" ca="1" si="14"/>
        <v>47479.199694131297</v>
      </c>
      <c r="J71" s="181">
        <f t="shared" ca="1" si="14"/>
        <v>1170891.8100379454</v>
      </c>
      <c r="K71" s="181">
        <f t="shared" ca="1" si="14"/>
        <v>12330391.608420759</v>
      </c>
    </row>
    <row r="72" spans="1:11">
      <c r="A72" s="22" t="str">
        <f>IF(B72="","",MAX(A$1:A71)+1)</f>
        <v/>
      </c>
      <c r="B72" s="6"/>
      <c r="D72" s="109"/>
      <c r="E72" s="8"/>
      <c r="F72" s="181"/>
      <c r="G72" s="109"/>
      <c r="H72" s="109"/>
      <c r="I72" s="109"/>
      <c r="J72" s="109"/>
      <c r="K72" s="109"/>
    </row>
    <row r="73" spans="1:11">
      <c r="A73" s="22">
        <f>IF(B73="","",MAX(A$1:A72)+1)</f>
        <v>53</v>
      </c>
      <c r="B73" s="6" t="s">
        <v>395</v>
      </c>
      <c r="D73" s="103">
        <f>D64/D45</f>
        <v>1.3415140047384824</v>
      </c>
      <c r="E73" s="8"/>
      <c r="F73" s="181"/>
      <c r="G73" s="103">
        <f>$D73</f>
        <v>1.3415140047384824</v>
      </c>
      <c r="H73" s="103">
        <f t="shared" ref="H73:K73" si="15">$D73</f>
        <v>1.3415140047384824</v>
      </c>
      <c r="I73" s="103">
        <f t="shared" si="15"/>
        <v>1.3415140047384824</v>
      </c>
      <c r="J73" s="103">
        <f t="shared" si="15"/>
        <v>1.3415140047384824</v>
      </c>
      <c r="K73" s="103">
        <f t="shared" si="15"/>
        <v>1.3415140047384824</v>
      </c>
    </row>
    <row r="74" spans="1:11">
      <c r="A74" s="22">
        <f>IF(B74="","",MAX(A$1:A73)+1)</f>
        <v>54</v>
      </c>
      <c r="B74" s="101" t="s">
        <v>396</v>
      </c>
      <c r="D74" s="109">
        <f>D66/D73</f>
        <v>26811722.938379496</v>
      </c>
      <c r="E74" s="8">
        <f>IFERROR(IF(D74="","",IF(D74=0,0,IF(ABS(D74-SUM($G74:$Z74))&lt;Check_Limit,0,1))),1)</f>
        <v>0</v>
      </c>
      <c r="F74" s="8"/>
      <c r="G74" s="109">
        <f>G66/G73</f>
        <v>17199105.100795757</v>
      </c>
      <c r="H74" s="109">
        <f>H66/H73</f>
        <v>7381562.8839817736</v>
      </c>
      <c r="I74" s="109">
        <f>I66/I73</f>
        <v>7818.330474601692</v>
      </c>
      <c r="J74" s="109">
        <f>J66/J73</f>
        <v>192809.04437849531</v>
      </c>
      <c r="K74" s="109">
        <f>K66/K73</f>
        <v>2030427.5787488674</v>
      </c>
    </row>
    <row r="75" spans="1:11" ht="16.5">
      <c r="A75" s="22">
        <f>IF(B75="","",MAX(A$1:A74)+1)</f>
        <v>55</v>
      </c>
      <c r="B75" s="101" t="s">
        <v>397</v>
      </c>
      <c r="D75" s="30">
        <f>D28</f>
        <v>22889633.440675884</v>
      </c>
      <c r="E75" s="8">
        <f ca="1">IFERROR(IF(D75="","",IF(D75=0,0,IF(ABS(D75-SUM($G75:$Z75))&lt;Check_Limit,0,1))),1)</f>
        <v>0</v>
      </c>
      <c r="F75" s="8"/>
      <c r="G75" s="30">
        <f ca="1">G28</f>
        <v>6913928.9143344164</v>
      </c>
      <c r="H75" s="30">
        <f ca="1">H28</f>
        <v>11821949.160942078</v>
      </c>
      <c r="I75" s="30">
        <f ca="1">I28</f>
        <v>15435.555047735528</v>
      </c>
      <c r="J75" s="30">
        <f ca="1">J28</f>
        <v>721256.76051974529</v>
      </c>
      <c r="K75" s="30">
        <f ca="1">K28</f>
        <v>3417063.0498319445</v>
      </c>
    </row>
    <row r="76" spans="1:11" ht="16.5">
      <c r="A76" s="22">
        <f>IF(B76="","",MAX(A$1:A75)+1)</f>
        <v>56</v>
      </c>
      <c r="B76" s="6" t="s">
        <v>398</v>
      </c>
      <c r="D76" s="31">
        <f>SUM(D74:D75)</f>
        <v>49701356.379055381</v>
      </c>
      <c r="E76" s="8">
        <f ca="1">IFERROR(IF(D76="","",IF(D76=0,0,IF(ABS(D76-SUM($G76:$Z76))&lt;Check_Limit,0,1))),1)</f>
        <v>0</v>
      </c>
      <c r="F76" s="8"/>
      <c r="G76" s="31">
        <f t="shared" ref="G76:K76" ca="1" si="16">SUM(G74:G75)</f>
        <v>24113034.015130173</v>
      </c>
      <c r="H76" s="31">
        <f t="shared" ca="1" si="16"/>
        <v>19203512.044923849</v>
      </c>
      <c r="I76" s="31">
        <f t="shared" ca="1" si="16"/>
        <v>23253.885522337219</v>
      </c>
      <c r="J76" s="31">
        <f t="shared" ca="1" si="16"/>
        <v>914065.8048982406</v>
      </c>
      <c r="K76" s="31">
        <f t="shared" ca="1" si="16"/>
        <v>5447490.6285808124</v>
      </c>
    </row>
    <row r="77" spans="1:11">
      <c r="A77" s="22" t="str">
        <f>IF(B77="","",MAX(A$1:A76)+1)</f>
        <v/>
      </c>
      <c r="B77" s="101"/>
      <c r="D77" s="171"/>
      <c r="E77" s="8" t="str">
        <f>IFERROR(IF(D77="","",IF(D77=0,0,IF(ABS(D77-SUM($G77:$Z77))&lt;Check_Limit,0,1))),1)</f>
        <v/>
      </c>
      <c r="F77" s="8"/>
    </row>
    <row r="78" spans="1:11">
      <c r="A78" s="22">
        <f>IF(B78="","",MAX(A$1:A77)+1)</f>
        <v>57</v>
      </c>
      <c r="B78" s="102" t="s">
        <v>399</v>
      </c>
      <c r="D78" s="104">
        <f>IFERROR(D76/D12,0)</f>
        <v>8.1519999999999995E-2</v>
      </c>
      <c r="E78" s="8"/>
      <c r="F78" s="8"/>
      <c r="G78" s="104">
        <f ca="1">IFERROR(G76/G12,0)</f>
        <v>5.8551486613477768E-2</v>
      </c>
      <c r="H78" s="104">
        <f ca="1">IFERROR(H76/H12,0)</f>
        <v>0.12646425302878833</v>
      </c>
      <c r="I78" s="104">
        <f ca="1">IFERROR(I76/I12,0)</f>
        <v>0.14070024696789685</v>
      </c>
      <c r="J78" s="104">
        <f ca="1">IFERROR(J76/J12,0)</f>
        <v>1.1263558770334288</v>
      </c>
      <c r="K78" s="104">
        <f ca="1">IFERROR(K76/K12,0)</f>
        <v>0.12097284634564158</v>
      </c>
    </row>
    <row r="79" spans="1:11">
      <c r="A79" s="22">
        <f>IF(B79="","",MAX(A$1:A78)+1)</f>
        <v>58</v>
      </c>
      <c r="B79" s="102" t="s">
        <v>400</v>
      </c>
      <c r="D79" s="105">
        <f>D78/$D$78</f>
        <v>1</v>
      </c>
      <c r="E79" s="8"/>
      <c r="F79" s="8"/>
      <c r="G79" s="105">
        <f t="shared" ref="G79:K79" ca="1" si="17">G78/$D$78</f>
        <v>0.71824689172568412</v>
      </c>
      <c r="H79" s="105">
        <f t="shared" ca="1" si="17"/>
        <v>1.5513279321490228</v>
      </c>
      <c r="I79" s="105">
        <f t="shared" ca="1" si="17"/>
        <v>1.7259598499496671</v>
      </c>
      <c r="J79" s="105">
        <f t="shared" ca="1" si="17"/>
        <v>13.816926852716252</v>
      </c>
      <c r="K79" s="105">
        <f t="shared" ca="1" si="17"/>
        <v>1.4839652397649852</v>
      </c>
    </row>
    <row r="80" spans="1:11">
      <c r="A80" s="22" t="str">
        <f>IF(B80="","",MAX(A$1:A79)+1)</f>
        <v/>
      </c>
      <c r="B80" s="102"/>
      <c r="D80" s="104"/>
      <c r="E80" s="8"/>
      <c r="F80" s="8"/>
    </row>
    <row r="81" spans="1:11">
      <c r="A81" s="22">
        <f>IF(B81="","",MAX(A$1:A80)+1)</f>
        <v>59</v>
      </c>
      <c r="B81" s="102" t="s">
        <v>401</v>
      </c>
      <c r="D81" s="173">
        <f>D30</f>
        <v>3.7543500902728524E-2</v>
      </c>
      <c r="E81" s="8"/>
      <c r="F81" s="141"/>
      <c r="G81" s="173">
        <f ca="1">G30</f>
        <v>1.6788464530020409E-2</v>
      </c>
      <c r="H81" s="173">
        <f ca="1">H30</f>
        <v>7.7853153448462317E-2</v>
      </c>
      <c r="I81" s="173">
        <f ca="1">I30</f>
        <v>9.3394560028120077E-2</v>
      </c>
      <c r="J81" s="173">
        <f ca="1">J30</f>
        <v>0.88876729301994595</v>
      </c>
      <c r="K81" s="173">
        <f ca="1">K30</f>
        <v>7.5882983829635584E-2</v>
      </c>
    </row>
    <row r="82" spans="1:11">
      <c r="A82" s="22">
        <f>IF(B82="","",MAX(A$1:A81)+1)</f>
        <v>60</v>
      </c>
      <c r="B82" s="102" t="s">
        <v>400</v>
      </c>
      <c r="D82" s="182">
        <f>D81/$D$81</f>
        <v>1</v>
      </c>
      <c r="E82" s="33"/>
      <c r="F82" s="8"/>
      <c r="G82" s="182">
        <f t="shared" ref="G82:K82" ca="1" si="18">G81/$D$81</f>
        <v>0.44717365526240216</v>
      </c>
      <c r="H82" s="182">
        <f t="shared" ca="1" si="18"/>
        <v>2.0736785748929512</v>
      </c>
      <c r="I82" s="182">
        <f t="shared" ca="1" si="18"/>
        <v>2.4876358832410461</v>
      </c>
      <c r="J82" s="182">
        <f t="shared" ca="1" si="18"/>
        <v>23.672999897443063</v>
      </c>
      <c r="K82" s="182">
        <f t="shared" ca="1" si="18"/>
        <v>2.0212015929532208</v>
      </c>
    </row>
    <row r="83" spans="1:11">
      <c r="A83" s="22" t="str">
        <f>IF(B83="","",MAX(A$1:A82)+1)</f>
        <v/>
      </c>
      <c r="D83" s="25"/>
      <c r="E83" s="33"/>
      <c r="F83" s="8"/>
    </row>
    <row r="84" spans="1:11">
      <c r="A84" s="22">
        <f>IF(B84="","",MAX(A$1:A83)+1)</f>
        <v>61</v>
      </c>
      <c r="B84" s="38" t="s">
        <v>402</v>
      </c>
      <c r="D84" s="182">
        <f>'Rate Spread'!D39</f>
        <v>1</v>
      </c>
      <c r="E84" s="33"/>
      <c r="F84" s="8"/>
      <c r="G84" s="182">
        <f ca="1">'Rate Spread'!G39</f>
        <v>0.90996170847650104</v>
      </c>
      <c r="H84" s="182">
        <f ca="1">'Rate Spread'!H39</f>
        <v>1.2014139720954957</v>
      </c>
      <c r="I84" s="182">
        <f ca="1">'Rate Spread'!I39</f>
        <v>1.2891491098501151</v>
      </c>
      <c r="J84" s="182">
        <f ca="1">'Rate Spread'!J39</f>
        <v>5.3959554496504998</v>
      </c>
      <c r="K84" s="182">
        <f ca="1">'Rate Spread'!K39</f>
        <v>1.1859925677013574</v>
      </c>
    </row>
    <row r="85" spans="1:11">
      <c r="A85" s="22">
        <f>IF(B85="","",MAX(A$1:A84)+1)</f>
        <v>62</v>
      </c>
      <c r="B85" s="38" t="s">
        <v>403</v>
      </c>
      <c r="D85" s="182">
        <f>'Rate Spread'!D40</f>
        <v>1</v>
      </c>
      <c r="G85" s="182">
        <f ca="1">'Rate Spread'!G40</f>
        <v>0.90996170847650104</v>
      </c>
      <c r="H85" s="182">
        <f ca="1">'Rate Spread'!H40</f>
        <v>1.2014139720954957</v>
      </c>
      <c r="I85" s="182">
        <f ca="1">'Rate Spread'!I40</f>
        <v>1.2891491098501151</v>
      </c>
      <c r="J85" s="182">
        <f ca="1">'Rate Spread'!J40</f>
        <v>5.3959554496504998</v>
      </c>
      <c r="K85" s="182">
        <f ca="1">'Rate Spread'!K40</f>
        <v>1.1859925677013574</v>
      </c>
    </row>
    <row r="86" spans="1:11">
      <c r="A86" s="22" t="str">
        <f>IF(B86="","",MAX(A$1:A85)+1)</f>
        <v/>
      </c>
      <c r="D86" s="106"/>
    </row>
    <row r="87" spans="1:11">
      <c r="A87" s="22">
        <f>IF(B87="","",MAX(A$1:A86)+1)</f>
        <v>63</v>
      </c>
      <c r="B87" s="38" t="s">
        <v>404</v>
      </c>
      <c r="D87" s="182">
        <f>'Rate Spread'!D17</f>
        <v>0.7808152212819689</v>
      </c>
      <c r="G87" s="182">
        <f ca="1">'Rate Spread'!G17</f>
        <v>0.71103900920623375</v>
      </c>
      <c r="H87" s="182">
        <f ca="1">'Rate Spread'!H17</f>
        <v>0.93701331218599759</v>
      </c>
      <c r="I87" s="182">
        <f ca="1">'Rate Spread'!I17</f>
        <v>1.0060056740539491</v>
      </c>
      <c r="J87" s="182">
        <f ca="1">'Rate Spread'!J17</f>
        <v>4.2041688960091221</v>
      </c>
      <c r="K87" s="182">
        <f ca="1">'Rate Spread'!K17</f>
        <v>0.92420490808364686</v>
      </c>
    </row>
    <row r="88" spans="1:11">
      <c r="A88" s="22">
        <f>IF(B88="","",MAX(A$1:A87)+1)</f>
        <v>64</v>
      </c>
      <c r="B88" s="38" t="s">
        <v>405</v>
      </c>
      <c r="D88" s="182">
        <f>'Rate Spread'!D18</f>
        <v>1</v>
      </c>
      <c r="G88" s="182">
        <f ca="1">'Rate Spread'!G18</f>
        <v>0.91063671637807697</v>
      </c>
      <c r="H88" s="182">
        <f ca="1">'Rate Spread'!H18</f>
        <v>1.2000448846880538</v>
      </c>
      <c r="I88" s="182">
        <f ca="1">'Rate Spread'!I18</f>
        <v>1.2884042813641041</v>
      </c>
      <c r="J88" s="182">
        <f ca="1">'Rate Spread'!J18</f>
        <v>5.3843326582524549</v>
      </c>
      <c r="K88" s="182">
        <f ca="1">'Rate Spread'!K18</f>
        <v>1.1836409983994112</v>
      </c>
    </row>
  </sheetData>
  <pageMargins left="0.45" right="0.45" top="0.75" bottom="0.25" header="0.75" footer="0.3"/>
  <pageSetup scale="65" orientation="landscape" r:id="rId1"/>
  <rowBreaks count="1" manualBreakCount="1">
    <brk id="40" max="10" man="1"/>
  </rowBreaks>
  <colBreaks count="1" manualBreakCount="1">
    <brk id="11" max="8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DC50-75E8-4F84-94C8-EBF839A08A08}">
  <sheetPr codeName="Sheet13">
    <tabColor theme="4" tint="-0.249977111117893"/>
  </sheetPr>
  <dimension ref="A1:M72"/>
  <sheetViews>
    <sheetView workbookViewId="0"/>
  </sheetViews>
  <sheetFormatPr defaultColWidth="8.86328125" defaultRowHeight="14.25" outlineLevelRow="1" outlineLevelCol="1"/>
  <cols>
    <col min="1" max="1" width="5.53125" customWidth="1"/>
    <col min="2" max="2" width="48.53125" customWidth="1"/>
    <col min="3" max="3" width="2.6640625" style="86" customWidth="1"/>
    <col min="4" max="4" width="19.1328125" bestFit="1" customWidth="1"/>
    <col min="5" max="5" width="8.46484375" hidden="1" customWidth="1" outlineLevel="1"/>
    <col min="6" max="6" width="2.6640625" customWidth="1" collapsed="1"/>
    <col min="7" max="7" width="19.46484375" bestFit="1" customWidth="1"/>
    <col min="8" max="8" width="18.33203125" bestFit="1" customWidth="1"/>
    <col min="9" max="9" width="13.46484375" bestFit="1" customWidth="1"/>
    <col min="10" max="10" width="14.86328125" bestFit="1" customWidth="1"/>
    <col min="11" max="11" width="18.33203125" bestFit="1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</row>
    <row r="3" spans="1:11">
      <c r="B3" s="9" t="str">
        <f>'General Inputs'!$D11</f>
        <v>FORECASTED PERIOD 12/31/2026 TO 12/31/2027</v>
      </c>
    </row>
    <row r="4" spans="1:11">
      <c r="B4" s="9" t="str" cm="1">
        <f t="array" aca="1" ref="B4" ca="1">VLOOKUP(_xlfn.TEXTAFTER(CELL("filename",A1),"]"),Contents!B:F,5,FALSE)</f>
        <v>Attachment RJA-3 - Class Revenue Apportionment</v>
      </c>
    </row>
    <row r="5" spans="1:11" ht="5.25" customHeight="1"/>
    <row r="6" spans="1:11" ht="33">
      <c r="A6" s="14" t="s">
        <v>1</v>
      </c>
      <c r="B6" s="16" t="s">
        <v>406</v>
      </c>
      <c r="D6" s="14" t="s">
        <v>358</v>
      </c>
      <c r="E6" s="15" t="s">
        <v>343</v>
      </c>
      <c r="F6" s="15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8" spans="1:11">
      <c r="A8" s="22">
        <f>IF(B8="","",MAX(A$1:A7)+1)</f>
        <v>1</v>
      </c>
      <c r="B8" s="27" t="s">
        <v>407</v>
      </c>
      <c r="C8" s="75"/>
      <c r="D8" s="75">
        <f>Summary!D12</f>
        <v>609682978.15328002</v>
      </c>
      <c r="E8" s="8">
        <f ca="1">IFERROR(IF(D8="","",IF(D8=0,0,IF(ABS(D8-SUM($F8:$K8))&lt;1,0,1))),1)</f>
        <v>0</v>
      </c>
      <c r="F8" s="75"/>
      <c r="G8" s="75">
        <f ca="1">Summary!G12</f>
        <v>411826162.06331599</v>
      </c>
      <c r="H8" s="75">
        <f ca="1">Summary!H12</f>
        <v>151849329.63271731</v>
      </c>
      <c r="I8" s="75">
        <f ca="1">Summary!I12</f>
        <v>165272.5281117878</v>
      </c>
      <c r="J8" s="75">
        <f ca="1">Summary!J12</f>
        <v>811524.86841520015</v>
      </c>
      <c r="K8" s="75">
        <f ca="1">Summary!K12</f>
        <v>45030689.060719743</v>
      </c>
    </row>
    <row r="9" spans="1:11">
      <c r="A9" s="22" t="str">
        <f>IF(B9="","",MAX(A$1:A8)+1)</f>
        <v/>
      </c>
      <c r="C9" s="75"/>
      <c r="D9" s="75"/>
      <c r="E9" s="8" t="str">
        <f t="shared" ref="E9:E41" si="0">IFERROR(IF(D9="","",IF(D9=0,0,IF(ABS(D9-SUM($F9:$K9))&lt;1,0,1))),1)</f>
        <v/>
      </c>
      <c r="G9" s="75"/>
      <c r="H9" s="75"/>
      <c r="I9" s="75"/>
      <c r="J9" s="75"/>
    </row>
    <row r="10" spans="1:11">
      <c r="A10" s="22">
        <f>IF(B10="","",MAX(A$1:A9)+1)</f>
        <v>2</v>
      </c>
      <c r="B10" s="5" t="s">
        <v>325</v>
      </c>
      <c r="C10" s="75"/>
      <c r="D10" s="75">
        <f>Summary!D15</f>
        <v>126854074.61000001</v>
      </c>
      <c r="E10" s="8">
        <f t="shared" si="0"/>
        <v>0</v>
      </c>
      <c r="F10" s="75"/>
      <c r="G10" s="75">
        <f>Summary!G15</f>
        <v>81373978.341335326</v>
      </c>
      <c r="H10" s="75">
        <f>Summary!H15</f>
        <v>34924325.116110042</v>
      </c>
      <c r="I10" s="75">
        <f>Summary!I15</f>
        <v>36990.799868779468</v>
      </c>
      <c r="J10" s="75">
        <f>Summary!J15</f>
        <v>912235.77676395047</v>
      </c>
      <c r="K10" s="75">
        <f>Summary!K15</f>
        <v>9606544.5759219062</v>
      </c>
    </row>
    <row r="11" spans="1:11">
      <c r="A11" s="22">
        <f>IF(B11="","",MAX(A$1:A10)+1)</f>
        <v>3</v>
      </c>
      <c r="B11" s="5" t="s">
        <v>362</v>
      </c>
      <c r="C11" s="75"/>
      <c r="D11" s="29">
        <f>Summary!D16</f>
        <v>81721892.419999987</v>
      </c>
      <c r="E11" s="8">
        <f t="shared" si="0"/>
        <v>0</v>
      </c>
      <c r="F11" s="75"/>
      <c r="G11" s="29">
        <f>Summary!G16</f>
        <v>49914757.719999999</v>
      </c>
      <c r="H11" s="29">
        <f>Summary!H16</f>
        <v>31735360.600000001</v>
      </c>
      <c r="I11" s="29">
        <f>Summary!I16</f>
        <v>71774.099999999977</v>
      </c>
      <c r="J11" s="29">
        <f>Summary!J16</f>
        <v>0</v>
      </c>
      <c r="K11" s="29">
        <f>Summary!K16</f>
        <v>0</v>
      </c>
    </row>
    <row r="12" spans="1:11" ht="16.5">
      <c r="A12" s="22">
        <f>IF(B12="","",MAX(A$1:A11)+1)</f>
        <v>4</v>
      </c>
      <c r="B12" s="5" t="s">
        <v>363</v>
      </c>
      <c r="C12" s="75"/>
      <c r="D12" s="84">
        <f>Summary!D17</f>
        <v>1277986.8566710001</v>
      </c>
      <c r="E12" s="8">
        <f ca="1">IFERROR(IF(D12="","",IF(D12=0,0,IF(ABS(D12-SUM($F12:$K12))&lt;1,0,1))),1)</f>
        <v>0</v>
      </c>
      <c r="F12" s="75"/>
      <c r="G12" s="84">
        <f ca="1">Summary!G17</f>
        <v>1098708.8408225626</v>
      </c>
      <c r="H12" s="84">
        <f ca="1">Summary!H17</f>
        <v>169181.09267676139</v>
      </c>
      <c r="I12" s="84">
        <f ca="1">Summary!I17</f>
        <v>274.37531135897478</v>
      </c>
      <c r="J12" s="84">
        <f ca="1">Summary!J17</f>
        <v>204.16185852446566</v>
      </c>
      <c r="K12" s="84">
        <f ca="1">Summary!K17</f>
        <v>9618.3860017928164</v>
      </c>
    </row>
    <row r="13" spans="1:11">
      <c r="A13" s="22">
        <f>IF(B13="","",MAX(A$1:A12)+1)</f>
        <v>5</v>
      </c>
      <c r="B13" s="27" t="s">
        <v>408</v>
      </c>
      <c r="C13" s="75"/>
      <c r="D13" s="75">
        <f>SUM(D10:D12)</f>
        <v>209853953.88667101</v>
      </c>
      <c r="E13" s="8">
        <f t="shared" ca="1" si="0"/>
        <v>0</v>
      </c>
      <c r="G13" s="75">
        <f ca="1">SUM(G10:G12)</f>
        <v>132387444.90215789</v>
      </c>
      <c r="H13" s="75">
        <f ca="1">SUM(H10:H12)</f>
        <v>66828866.808786802</v>
      </c>
      <c r="I13" s="75">
        <f ca="1">SUM(I10:I12)</f>
        <v>109039.27518013841</v>
      </c>
      <c r="J13" s="75">
        <f ca="1">SUM(J10:J12)</f>
        <v>912439.9386224749</v>
      </c>
      <c r="K13" s="75">
        <f ca="1">SUM(K10:K12)</f>
        <v>9616162.9619236998</v>
      </c>
    </row>
    <row r="14" spans="1:11">
      <c r="A14" s="22" t="str">
        <f>IF(B14="","",MAX(A$1:A13)+1)</f>
        <v/>
      </c>
      <c r="B14" s="6"/>
      <c r="C14" s="75"/>
      <c r="D14" s="75"/>
      <c r="E14" s="8" t="str">
        <f t="shared" si="0"/>
        <v/>
      </c>
      <c r="G14" s="75"/>
      <c r="H14" s="75"/>
      <c r="I14" s="75"/>
      <c r="J14" s="75"/>
      <c r="K14" s="75"/>
    </row>
    <row r="15" spans="1:11">
      <c r="A15" s="22">
        <f>IF(B15="","",MAX(A$1:A14)+1)</f>
        <v>6</v>
      </c>
      <c r="B15" s="27" t="s">
        <v>409</v>
      </c>
      <c r="C15" s="75"/>
      <c r="D15" s="75">
        <f>D13-D11</f>
        <v>128132061.46667102</v>
      </c>
      <c r="E15" s="8"/>
      <c r="G15" s="75">
        <f ca="1">G13-G11</f>
        <v>82472687.182157889</v>
      </c>
      <c r="H15" s="75">
        <f ca="1">H13-H11</f>
        <v>35093506.208786801</v>
      </c>
      <c r="I15" s="75">
        <f ca="1">I13-I11</f>
        <v>37265.175180138438</v>
      </c>
      <c r="J15" s="75">
        <f ca="1">J13-J11</f>
        <v>912439.9386224749</v>
      </c>
      <c r="K15" s="75">
        <f ca="1">K13-K11</f>
        <v>9616162.9619236998</v>
      </c>
    </row>
    <row r="16" spans="1:11">
      <c r="A16" s="22" t="str">
        <f>IF(B16="","",MAX(A$1:A15)+1)</f>
        <v/>
      </c>
      <c r="B16" s="27"/>
      <c r="C16" s="75"/>
      <c r="D16" s="75"/>
      <c r="E16" s="8"/>
      <c r="G16" s="75"/>
      <c r="H16" s="75"/>
      <c r="I16" s="75"/>
      <c r="J16" s="75"/>
      <c r="K16" s="75"/>
    </row>
    <row r="17" spans="1:11">
      <c r="A17" s="22">
        <f>IF(B17="","",MAX(A$1:A16)+1)</f>
        <v>7</v>
      </c>
      <c r="B17" t="s">
        <v>404</v>
      </c>
      <c r="C17" s="83"/>
      <c r="D17" s="83">
        <f>D15/D24</f>
        <v>0.7808152212819689</v>
      </c>
      <c r="E17" s="83"/>
      <c r="F17" s="83"/>
      <c r="G17" s="83">
        <f t="shared" ref="G17:K17" ca="1" si="1">G15/G24</f>
        <v>0.71103900920623375</v>
      </c>
      <c r="H17" s="83">
        <f t="shared" ca="1" si="1"/>
        <v>0.93701331218599759</v>
      </c>
      <c r="I17" s="83">
        <f t="shared" ca="1" si="1"/>
        <v>1.0060056740539491</v>
      </c>
      <c r="J17" s="83">
        <f t="shared" ca="1" si="1"/>
        <v>4.2041688960091221</v>
      </c>
      <c r="K17" s="83">
        <f t="shared" ca="1" si="1"/>
        <v>0.92420490808364686</v>
      </c>
    </row>
    <row r="18" spans="1:11">
      <c r="A18" s="22">
        <f>IF(B18="","",MAX(A$1:A17)+1)</f>
        <v>8</v>
      </c>
      <c r="B18" s="26" t="s">
        <v>405</v>
      </c>
      <c r="C18" s="135"/>
      <c r="D18" s="88">
        <f>D17/$D17</f>
        <v>1</v>
      </c>
      <c r="E18" s="8"/>
      <c r="G18" s="88">
        <f t="shared" ref="G18" ca="1" si="2">G17/$D17</f>
        <v>0.91063671637807697</v>
      </c>
      <c r="H18" s="88">
        <f t="shared" ref="H18" ca="1" si="3">H17/$D17</f>
        <v>1.2000448846880538</v>
      </c>
      <c r="I18" s="88">
        <f t="shared" ref="I18" ca="1" si="4">I17/$D17</f>
        <v>1.2884042813641041</v>
      </c>
      <c r="J18" s="88">
        <f t="shared" ref="J18" ca="1" si="5">J17/$D17</f>
        <v>5.3843326582524549</v>
      </c>
      <c r="K18" s="88">
        <f t="shared" ref="K18" ca="1" si="6">K17/$D17</f>
        <v>1.1836409983994112</v>
      </c>
    </row>
    <row r="19" spans="1:11">
      <c r="A19" s="22" t="str">
        <f>IF(B19="","",MAX(A$1:A18)+1)</f>
        <v/>
      </c>
      <c r="B19" s="26"/>
      <c r="C19" s="135"/>
      <c r="D19" s="135"/>
      <c r="E19" s="8" t="str">
        <f t="shared" si="0"/>
        <v/>
      </c>
      <c r="G19" s="135"/>
      <c r="H19" s="135"/>
      <c r="I19" s="135"/>
      <c r="J19" s="135"/>
    </row>
    <row r="20" spans="1:11">
      <c r="A20" s="22">
        <f>IF(B20="","",MAX(A$1:A19)+1)</f>
        <v>9</v>
      </c>
      <c r="B20" s="38" t="s">
        <v>410</v>
      </c>
      <c r="C20"/>
      <c r="E20" s="8" t="str">
        <f t="shared" si="0"/>
        <v/>
      </c>
    </row>
    <row r="21" spans="1:11">
      <c r="A21" s="22">
        <f>IF(B21="","",MAX(A$1:A20)+1)</f>
        <v>10</v>
      </c>
      <c r="B21" s="76" t="s">
        <v>411</v>
      </c>
      <c r="C21" s="75"/>
      <c r="D21" s="75">
        <f>-Summary!D64</f>
        <v>35968301.813004106</v>
      </c>
      <c r="E21" s="8">
        <f t="shared" ca="1" si="0"/>
        <v>0</v>
      </c>
      <c r="F21" s="75"/>
      <c r="G21" s="75">
        <f ca="1">-Summary!G64</f>
        <v>33516289.673311725</v>
      </c>
      <c r="H21" s="75">
        <f ca="1">-Summary!H64</f>
        <v>2359009.9426814094</v>
      </c>
      <c r="I21" s="75">
        <f ca="1">-Summary!I64</f>
        <v>-222.46643479988415</v>
      </c>
      <c r="J21" s="75">
        <f ca="1">-Summary!J64</f>
        <v>-695407.75909024349</v>
      </c>
      <c r="K21" s="75">
        <f ca="1">-Summary!K64</f>
        <v>788632.42253596708</v>
      </c>
    </row>
    <row r="22" spans="1:11">
      <c r="A22" s="22">
        <f>IF(B22="","",MAX(A$1:A21)+1)</f>
        <v>11</v>
      </c>
      <c r="B22" s="76" t="s">
        <v>412</v>
      </c>
      <c r="C22" s="75"/>
      <c r="D22" s="75">
        <f>Summary!D62</f>
        <v>162822376.42300412</v>
      </c>
      <c r="E22" s="8">
        <f t="shared" ca="1" si="0"/>
        <v>0</v>
      </c>
      <c r="F22" s="75"/>
      <c r="G22" s="75">
        <f ca="1">Summary!G62</f>
        <v>114890268.01464705</v>
      </c>
      <c r="H22" s="75">
        <f ca="1">Summary!H62</f>
        <v>37283335.058791451</v>
      </c>
      <c r="I22" s="75">
        <f ca="1">Summary!I62</f>
        <v>36768.333433979584</v>
      </c>
      <c r="J22" s="75">
        <f ca="1">Summary!J62</f>
        <v>216828.01767370696</v>
      </c>
      <c r="K22" s="75">
        <f ca="1">Summary!K62</f>
        <v>10395176.998457873</v>
      </c>
    </row>
    <row r="23" spans="1:11" ht="16.5">
      <c r="A23" s="22">
        <f>IF(B23="","",MAX(A$1:A22)+1)</f>
        <v>12</v>
      </c>
      <c r="B23" s="5" t="s">
        <v>363</v>
      </c>
      <c r="C23" s="75"/>
      <c r="D23" s="84">
        <f>D12</f>
        <v>1277986.8566710001</v>
      </c>
      <c r="E23" s="8">
        <f t="shared" ca="1" si="0"/>
        <v>0</v>
      </c>
      <c r="F23" s="75"/>
      <c r="G23" s="84">
        <f t="shared" ref="G23:K23" ca="1" si="7">G12</f>
        <v>1098708.8408225626</v>
      </c>
      <c r="H23" s="84">
        <f t="shared" ca="1" si="7"/>
        <v>169181.09267676139</v>
      </c>
      <c r="I23" s="84">
        <f t="shared" ca="1" si="7"/>
        <v>274.37531135897478</v>
      </c>
      <c r="J23" s="84">
        <f t="shared" ca="1" si="7"/>
        <v>204.16185852446566</v>
      </c>
      <c r="K23" s="84">
        <f t="shared" ca="1" si="7"/>
        <v>9618.3860017928164</v>
      </c>
    </row>
    <row r="24" spans="1:11">
      <c r="A24" s="22">
        <f>IF(B24="","",MAX(A$1:A23)+1)</f>
        <v>13</v>
      </c>
      <c r="B24" s="26" t="s">
        <v>413</v>
      </c>
      <c r="C24" s="75"/>
      <c r="D24" s="75">
        <f>SUM(D22:D23)</f>
        <v>164100363.27967513</v>
      </c>
      <c r="E24" s="8">
        <f t="shared" ca="1" si="0"/>
        <v>0</v>
      </c>
      <c r="G24" s="75">
        <f t="shared" ref="G24:K24" ca="1" si="8">SUM(G22:G23)</f>
        <v>115988976.85546961</v>
      </c>
      <c r="H24" s="75">
        <f t="shared" ca="1" si="8"/>
        <v>37452516.15146821</v>
      </c>
      <c r="I24" s="75">
        <f t="shared" ca="1" si="8"/>
        <v>37042.708745338561</v>
      </c>
      <c r="J24" s="75">
        <f t="shared" ca="1" si="8"/>
        <v>217032.17953223141</v>
      </c>
      <c r="K24" s="75">
        <f t="shared" ca="1" si="8"/>
        <v>10404795.384459667</v>
      </c>
    </row>
    <row r="25" spans="1:11">
      <c r="A25" s="22" t="str">
        <f>IF(B25="","",MAX(A$1:A24)+1)</f>
        <v/>
      </c>
      <c r="B25" s="38"/>
      <c r="C25" s="75"/>
      <c r="D25" s="75"/>
      <c r="E25" s="8" t="str">
        <f t="shared" si="0"/>
        <v/>
      </c>
      <c r="G25" s="75"/>
      <c r="H25" s="75"/>
      <c r="I25" s="75"/>
      <c r="J25" s="75"/>
      <c r="K25" s="75"/>
    </row>
    <row r="26" spans="1:11">
      <c r="A26" s="22">
        <f>IF(B26="","",MAX(A$1:A25)+1)</f>
        <v>14</v>
      </c>
      <c r="B26" s="26" t="s">
        <v>414</v>
      </c>
      <c r="C26" s="21"/>
      <c r="D26" s="21">
        <f>D21/D13</f>
        <v>0.17139682692101355</v>
      </c>
      <c r="E26" s="8"/>
      <c r="G26" s="21">
        <f ca="1">G21/G13</f>
        <v>0.25316818900827215</v>
      </c>
      <c r="H26" s="21">
        <f ca="1">H21/H13</f>
        <v>3.5299265950911526E-2</v>
      </c>
      <c r="I26" s="21">
        <f ca="1">I21/I13</f>
        <v>-2.0402413206833804E-3</v>
      </c>
      <c r="J26" s="21">
        <f ca="1">J21/J13</f>
        <v>-0.76214085952891497</v>
      </c>
      <c r="K26" s="21">
        <f t="shared" ref="K26" ca="1" si="9">K21/K13</f>
        <v>8.2011133303236186E-2</v>
      </c>
    </row>
    <row r="27" spans="1:11">
      <c r="A27" s="22">
        <f>IF(B27="","",MAX(A$1:A26)+1)</f>
        <v>15</v>
      </c>
      <c r="B27" s="26" t="s">
        <v>415</v>
      </c>
      <c r="C27" s="21"/>
      <c r="D27" s="21">
        <f>D21/D10</f>
        <v>0.2835407685845725</v>
      </c>
      <c r="E27" s="8"/>
      <c r="G27" s="21">
        <f ca="1">G21/G10</f>
        <v>0.41187969860245294</v>
      </c>
      <c r="H27" s="21">
        <f ca="1">H21/H10</f>
        <v>6.7546328664579838E-2</v>
      </c>
      <c r="I27" s="21">
        <f ca="1">I21/I10</f>
        <v>-6.0141017655486713E-3</v>
      </c>
      <c r="J27" s="21">
        <f ca="1">J21/J10</f>
        <v>-0.76231142957045717</v>
      </c>
      <c r="K27" s="21">
        <f ca="1">K21/K10</f>
        <v>8.2093245526868835E-2</v>
      </c>
    </row>
    <row r="28" spans="1:11">
      <c r="A28" s="22" t="str">
        <f>IF(B28="","",MAX(A$1:A27)+1)</f>
        <v/>
      </c>
      <c r="B28" s="12"/>
      <c r="C28" s="21"/>
      <c r="D28" s="21"/>
      <c r="E28" s="8"/>
      <c r="G28" s="21"/>
      <c r="H28" s="21"/>
      <c r="I28" s="21"/>
      <c r="J28" s="21"/>
      <c r="K28" s="21"/>
    </row>
    <row r="29" spans="1:11">
      <c r="A29" s="22">
        <f>IF(B29="","",MAX(A$1:A28)+1)</f>
        <v>16</v>
      </c>
      <c r="B29" s="26" t="s">
        <v>416</v>
      </c>
      <c r="C29" s="83"/>
      <c r="D29" s="83">
        <f>D24/D24</f>
        <v>1</v>
      </c>
      <c r="E29" s="83"/>
      <c r="F29" s="83"/>
      <c r="G29" s="83">
        <f ca="1">G24/G24</f>
        <v>1</v>
      </c>
      <c r="H29" s="83">
        <f ca="1">H24/H24</f>
        <v>1</v>
      </c>
      <c r="I29" s="83">
        <f ca="1">I24/I24</f>
        <v>1</v>
      </c>
      <c r="J29" s="83">
        <f ca="1">J24/J24</f>
        <v>1</v>
      </c>
      <c r="K29" s="83">
        <f t="shared" ref="K29" ca="1" si="10">K24/K24</f>
        <v>1</v>
      </c>
    </row>
    <row r="30" spans="1:11">
      <c r="A30" s="22">
        <f>IF(B30="","",MAX(A$1:A29)+1)</f>
        <v>17</v>
      </c>
      <c r="B30" s="26" t="s">
        <v>417</v>
      </c>
      <c r="C30" s="135"/>
      <c r="D30" s="88">
        <f>D29/$D29</f>
        <v>1</v>
      </c>
      <c r="E30" s="8"/>
      <c r="G30" s="88">
        <f t="shared" ref="G30" ca="1" si="11">G29/$D29</f>
        <v>1</v>
      </c>
      <c r="H30" s="88">
        <f t="shared" ref="H30" ca="1" si="12">H29/$D29</f>
        <v>1</v>
      </c>
      <c r="I30" s="88">
        <f t="shared" ref="I30" ca="1" si="13">I29/$D29</f>
        <v>1</v>
      </c>
      <c r="J30" s="88">
        <f t="shared" ref="J30" ca="1" si="14">J29/$D29</f>
        <v>1</v>
      </c>
      <c r="K30" s="88">
        <f t="shared" ref="K30" ca="1" si="15">K29/$D29</f>
        <v>1</v>
      </c>
    </row>
    <row r="31" spans="1:11">
      <c r="A31" s="22" t="str">
        <f>IF(B31="","",MAX(A$1:A30)+1)</f>
        <v/>
      </c>
      <c r="B31" s="26"/>
      <c r="C31" s="135"/>
      <c r="D31" s="135"/>
      <c r="E31" s="8"/>
      <c r="G31" s="135"/>
      <c r="H31" s="135"/>
      <c r="I31" s="135"/>
      <c r="J31" s="135"/>
    </row>
    <row r="32" spans="1:11">
      <c r="A32" s="22">
        <f>IF(B32="","",MAX(A$1:A31)+1)</f>
        <v>18</v>
      </c>
      <c r="B32" s="38" t="s">
        <v>418</v>
      </c>
      <c r="C32"/>
      <c r="E32" s="8"/>
    </row>
    <row r="33" spans="1:11">
      <c r="A33" s="22">
        <f>IF(B33="","",MAX(A$1:A32)+1)</f>
        <v>19</v>
      </c>
      <c r="B33" s="76" t="s">
        <v>419</v>
      </c>
      <c r="C33" s="136"/>
      <c r="D33" s="136">
        <f>D27</f>
        <v>0.2835407685845725</v>
      </c>
      <c r="E33" s="8"/>
      <c r="G33" s="136">
        <f>$D33</f>
        <v>0.2835407685845725</v>
      </c>
      <c r="H33" s="136">
        <f>$D33</f>
        <v>0.2835407685845725</v>
      </c>
      <c r="I33" s="136">
        <f t="shared" ref="I33:K33" si="16">$D33</f>
        <v>0.2835407685845725</v>
      </c>
      <c r="J33" s="136">
        <f t="shared" si="16"/>
        <v>0.2835407685845725</v>
      </c>
      <c r="K33" s="136">
        <f t="shared" si="16"/>
        <v>0.2835407685845725</v>
      </c>
    </row>
    <row r="34" spans="1:11">
      <c r="A34" s="22">
        <f>IF(B34="","",MAX(A$1:A33)+1)</f>
        <v>20</v>
      </c>
      <c r="B34" s="76" t="s">
        <v>411</v>
      </c>
      <c r="C34" s="75"/>
      <c r="D34" s="75">
        <f>D10*D33</f>
        <v>35968301.813004106</v>
      </c>
      <c r="E34" s="8">
        <f t="shared" si="0"/>
        <v>0</v>
      </c>
      <c r="F34" s="75"/>
      <c r="G34" s="75">
        <f>G10*G33</f>
        <v>23072840.361686576</v>
      </c>
      <c r="H34" s="75">
        <f>H10*H33</f>
        <v>9902469.9857193306</v>
      </c>
      <c r="I34" s="75">
        <f>I10*I33</f>
        <v>10488.399825351835</v>
      </c>
      <c r="J34" s="75">
        <f>J10*J33</f>
        <v>258656.03327399501</v>
      </c>
      <c r="K34" s="75">
        <f>K10*K33</f>
        <v>2723847.0324988533</v>
      </c>
    </row>
    <row r="35" spans="1:11">
      <c r="A35" s="22">
        <f>IF(B35="","",MAX(A$1:A34)+1)</f>
        <v>21</v>
      </c>
      <c r="B35" s="76" t="s">
        <v>420</v>
      </c>
      <c r="C35" s="75"/>
      <c r="D35" s="75">
        <f>D34+D10</f>
        <v>162822376.42300412</v>
      </c>
      <c r="E35" s="8">
        <f t="shared" si="0"/>
        <v>0</v>
      </c>
      <c r="F35" s="75"/>
      <c r="G35" s="75">
        <f>G34+G10</f>
        <v>104446818.7030219</v>
      </c>
      <c r="H35" s="75">
        <f>H34+H10</f>
        <v>44826795.101829372</v>
      </c>
      <c r="I35" s="75">
        <f>I34+I10</f>
        <v>47479.199694131305</v>
      </c>
      <c r="J35" s="75">
        <f>J34+J10</f>
        <v>1170891.8100379454</v>
      </c>
      <c r="K35" s="75">
        <f>K34+K10</f>
        <v>12330391.608420759</v>
      </c>
    </row>
    <row r="36" spans="1:11" ht="16.5">
      <c r="A36" s="22">
        <f>IF(B36="","",MAX(A$1:A35)+1)</f>
        <v>22</v>
      </c>
      <c r="B36" s="5" t="s">
        <v>363</v>
      </c>
      <c r="C36" s="75"/>
      <c r="D36" s="84">
        <f>D23</f>
        <v>1277986.8566710001</v>
      </c>
      <c r="E36" s="8">
        <f t="shared" ca="1" si="0"/>
        <v>0</v>
      </c>
      <c r="F36" s="75"/>
      <c r="G36" s="84">
        <f ca="1">G23</f>
        <v>1098708.8408225626</v>
      </c>
      <c r="H36" s="84">
        <f ca="1">H23</f>
        <v>169181.09267676139</v>
      </c>
      <c r="I36" s="84">
        <f ca="1">I23</f>
        <v>274.37531135897478</v>
      </c>
      <c r="J36" s="84">
        <f ca="1">J23</f>
        <v>204.16185852446566</v>
      </c>
      <c r="K36" s="84">
        <f ca="1">K23</f>
        <v>9618.3860017928164</v>
      </c>
    </row>
    <row r="37" spans="1:11">
      <c r="A37" s="22">
        <f>IF(B37="","",MAX(A$1:A36)+1)</f>
        <v>23</v>
      </c>
      <c r="B37" s="26" t="s">
        <v>421</v>
      </c>
      <c r="C37" s="75"/>
      <c r="D37" s="75">
        <f>SUM(D35:D36)</f>
        <v>164100363.27967513</v>
      </c>
      <c r="E37" s="8">
        <f t="shared" ca="1" si="0"/>
        <v>0</v>
      </c>
      <c r="G37" s="75">
        <f t="shared" ref="G37:K37" ca="1" si="17">SUM(G35:G36)</f>
        <v>105545527.54384446</v>
      </c>
      <c r="H37" s="75">
        <f t="shared" ca="1" si="17"/>
        <v>44995976.194506131</v>
      </c>
      <c r="I37" s="75">
        <f t="shared" ca="1" si="17"/>
        <v>47753.575005490282</v>
      </c>
      <c r="J37" s="75">
        <f t="shared" ca="1" si="17"/>
        <v>1171095.9718964698</v>
      </c>
      <c r="K37" s="75">
        <f t="shared" ca="1" si="17"/>
        <v>12340009.994422553</v>
      </c>
    </row>
    <row r="38" spans="1:11">
      <c r="A38" s="22" t="str">
        <f>IF(B38="","",MAX(A$1:A37)+1)</f>
        <v/>
      </c>
      <c r="B38" s="26"/>
      <c r="C38" s="136"/>
      <c r="D38" s="75"/>
      <c r="E38" s="8" t="str">
        <f t="shared" si="0"/>
        <v/>
      </c>
      <c r="G38" s="75"/>
      <c r="H38" s="75"/>
      <c r="I38" s="75"/>
      <c r="J38" s="75"/>
      <c r="K38" s="75"/>
    </row>
    <row r="39" spans="1:11">
      <c r="A39" s="22">
        <f>IF(B39="","",MAX(A$1:A38)+1)</f>
        <v>24</v>
      </c>
      <c r="B39" s="26" t="s">
        <v>402</v>
      </c>
      <c r="C39" s="83"/>
      <c r="D39" s="83">
        <f>D37/D24</f>
        <v>1</v>
      </c>
      <c r="E39" s="83"/>
      <c r="F39" s="83"/>
      <c r="G39" s="83">
        <f ca="1">G37/G24</f>
        <v>0.90996170847650104</v>
      </c>
      <c r="H39" s="83">
        <f ca="1">H37/H24</f>
        <v>1.2014139720954957</v>
      </c>
      <c r="I39" s="83">
        <f ca="1">I37/I24</f>
        <v>1.2891491098501151</v>
      </c>
      <c r="J39" s="83">
        <f ca="1">J37/J24</f>
        <v>5.3959554496504998</v>
      </c>
      <c r="K39" s="83">
        <f ca="1">K37/K24</f>
        <v>1.1859925677013574</v>
      </c>
    </row>
    <row r="40" spans="1:11">
      <c r="A40" s="22">
        <f>IF(B40="","",MAX(A$1:A39)+1)</f>
        <v>25</v>
      </c>
      <c r="B40" s="26" t="s">
        <v>403</v>
      </c>
      <c r="C40" s="135"/>
      <c r="D40" s="88">
        <f>D39/$D39</f>
        <v>1</v>
      </c>
      <c r="E40" s="8"/>
      <c r="G40" s="88">
        <f t="shared" ref="G40" ca="1" si="18">G39/$D39</f>
        <v>0.90996170847650104</v>
      </c>
      <c r="H40" s="88">
        <f t="shared" ref="H40" ca="1" si="19">H39/$D39</f>
        <v>1.2014139720954957</v>
      </c>
      <c r="I40" s="88">
        <f t="shared" ref="I40" ca="1" si="20">I39/$D39</f>
        <v>1.2891491098501151</v>
      </c>
      <c r="J40" s="88">
        <f t="shared" ref="J40" ca="1" si="21">J39/$D39</f>
        <v>5.3959554496504998</v>
      </c>
      <c r="K40" s="88">
        <f t="shared" ref="K40" ca="1" si="22">K39/$D39</f>
        <v>1.1859925677013574</v>
      </c>
    </row>
    <row r="41" spans="1:11">
      <c r="A41" s="22" t="str">
        <f>IF(B41="","",MAX(A$1:A40)+1)</f>
        <v/>
      </c>
      <c r="B41" s="38"/>
      <c r="C41"/>
      <c r="E41" s="8" t="str">
        <f t="shared" si="0"/>
        <v/>
      </c>
    </row>
    <row r="42" spans="1:11">
      <c r="C42"/>
    </row>
    <row r="43" spans="1:11" outlineLevel="1">
      <c r="C43"/>
    </row>
    <row r="44" spans="1:11" outlineLevel="1">
      <c r="C44"/>
    </row>
    <row r="45" spans="1:11" outlineLevel="1">
      <c r="C45"/>
    </row>
    <row r="46" spans="1:11" outlineLevel="1">
      <c r="C46"/>
    </row>
    <row r="47" spans="1:11" outlineLevel="1">
      <c r="C47"/>
    </row>
    <row r="48" spans="1:11" outlineLevel="1">
      <c r="C48"/>
    </row>
    <row r="49" spans="3:13">
      <c r="C49"/>
    </row>
    <row r="50" spans="3:13">
      <c r="C50"/>
    </row>
    <row r="51" spans="3:13">
      <c r="C51"/>
    </row>
    <row r="52" spans="3:13">
      <c r="C52"/>
    </row>
    <row r="53" spans="3:13">
      <c r="C53"/>
    </row>
    <row r="54" spans="3:13">
      <c r="C54"/>
      <c r="M54" s="137"/>
    </row>
    <row r="55" spans="3:13">
      <c r="C55"/>
    </row>
    <row r="56" spans="3:13">
      <c r="C56"/>
    </row>
    <row r="57" spans="3:13">
      <c r="C57"/>
    </row>
    <row r="58" spans="3:13">
      <c r="C58"/>
    </row>
    <row r="59" spans="3:13">
      <c r="C59"/>
    </row>
    <row r="60" spans="3:13">
      <c r="C60"/>
    </row>
    <row r="61" spans="3:13">
      <c r="C61"/>
    </row>
    <row r="62" spans="3:13">
      <c r="C62"/>
    </row>
    <row r="63" spans="3:13">
      <c r="C63"/>
    </row>
    <row r="64" spans="3:1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</sheetData>
  <pageMargins left="0.7" right="0.7" top="0.75" bottom="0.75" header="0.3" footer="0.3"/>
  <pageSetup scale="72" orientation="landscape" r:id="rId1"/>
  <rowBreaks count="1" manualBreakCount="1">
    <brk id="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W782"/>
  <sheetViews>
    <sheetView workbookViewId="0"/>
  </sheetViews>
  <sheetFormatPr defaultColWidth="8.86328125" defaultRowHeight="14.25"/>
  <cols>
    <col min="1" max="2" width="3.53125" style="26" customWidth="1"/>
    <col min="3" max="3" width="34.53125" style="26" customWidth="1"/>
    <col min="4" max="4" width="15.46484375" style="26" customWidth="1"/>
    <col min="5" max="5" width="15.1328125" style="26" customWidth="1"/>
    <col min="6" max="6" width="16.53125" style="26" customWidth="1"/>
    <col min="7" max="7" width="15.46484375" style="26" bestFit="1" customWidth="1"/>
    <col min="8" max="8" width="16.6640625" style="26" customWidth="1"/>
    <col min="9" max="9" width="14" style="26" customWidth="1"/>
    <col min="10" max="10" width="15.33203125" style="26" customWidth="1"/>
    <col min="11" max="11" width="14.33203125" style="26" customWidth="1"/>
    <col min="12" max="12" width="14.86328125" style="26" customWidth="1"/>
    <col min="13" max="14" width="14.1328125" style="26" customWidth="1"/>
    <col min="15" max="18" width="11.1328125" style="26" customWidth="1"/>
    <col min="19" max="16384" width="8.86328125" style="26"/>
  </cols>
  <sheetData>
    <row r="1" spans="1:23">
      <c r="C1" s="35" t="str">
        <f>'General Inputs'!$D9</f>
        <v>COLUMBIA GAS OF KENTUCKY, INC.</v>
      </c>
    </row>
    <row r="2" spans="1:23">
      <c r="C2" s="35" t="str">
        <f>'General Inputs'!$D10</f>
        <v>Gas Class Cost of Service Study - Average of Customer-Demand and Demand-Commodity Methods</v>
      </c>
    </row>
    <row r="3" spans="1:23">
      <c r="C3" s="35" t="str">
        <f>'General Inputs'!$D11</f>
        <v>FORECASTED PERIOD 12/31/2026 TO 12/31/2027</v>
      </c>
    </row>
    <row r="4" spans="1:23">
      <c r="C4" s="35" t="str" cm="1">
        <f t="array" aca="1" ref="C4" ca="1">VLOOKUP(_xlfn.TEXTAFTER(CELL("filename",A1),"]"),Contents!$B:$G,5,FALSE)</f>
        <v>General Inputs</v>
      </c>
    </row>
    <row r="8" spans="1:23">
      <c r="A8" s="26">
        <f>ROW()-7</f>
        <v>1</v>
      </c>
      <c r="C8" s="38" t="s">
        <v>35</v>
      </c>
    </row>
    <row r="9" spans="1:23">
      <c r="A9" s="26">
        <f t="shared" ref="A9:A45" si="0">ROW()-7</f>
        <v>2</v>
      </c>
      <c r="C9" s="26" t="s">
        <v>37</v>
      </c>
      <c r="D9" s="119" t="s">
        <v>38</v>
      </c>
      <c r="E9" s="119"/>
      <c r="F9" s="119"/>
    </row>
    <row r="10" spans="1:23">
      <c r="A10" s="26">
        <f t="shared" si="0"/>
        <v>3</v>
      </c>
      <c r="C10" s="26" t="s">
        <v>39</v>
      </c>
      <c r="D10" s="119" t="str">
        <f>"Gas Class Cost of Service Study - "&amp;D45</f>
        <v>Gas Class Cost of Service Study - Average of Customer-Demand and Demand-Commodity Methods</v>
      </c>
      <c r="E10" s="119"/>
      <c r="F10" s="119"/>
    </row>
    <row r="11" spans="1:23">
      <c r="A11" s="26">
        <f t="shared" si="0"/>
        <v>4</v>
      </c>
      <c r="C11" s="26" t="s">
        <v>40</v>
      </c>
      <c r="D11" s="183" t="s">
        <v>41</v>
      </c>
      <c r="E11" s="119"/>
      <c r="F11" s="119"/>
    </row>
    <row r="12" spans="1:23">
      <c r="A12" s="26">
        <f t="shared" si="0"/>
        <v>5</v>
      </c>
    </row>
    <row r="13" spans="1:23">
      <c r="A13" s="26">
        <f t="shared" si="0"/>
        <v>6</v>
      </c>
      <c r="C13" s="26" t="s">
        <v>42</v>
      </c>
      <c r="D13" s="184" t="s">
        <v>43</v>
      </c>
      <c r="E13" s="184" t="s">
        <v>44</v>
      </c>
      <c r="F13" s="184" t="s">
        <v>45</v>
      </c>
      <c r="G13" s="184" t="s">
        <v>46</v>
      </c>
      <c r="H13" s="184" t="s">
        <v>47</v>
      </c>
      <c r="I13" s="184" t="s">
        <v>48</v>
      </c>
      <c r="J13" s="184" t="s">
        <v>49</v>
      </c>
      <c r="K13" s="184" t="s">
        <v>50</v>
      </c>
      <c r="L13" s="184" t="s">
        <v>51</v>
      </c>
      <c r="M13" s="184" t="s">
        <v>52</v>
      </c>
      <c r="N13" s="184" t="s">
        <v>53</v>
      </c>
      <c r="O13" s="184" t="s">
        <v>54</v>
      </c>
    </row>
    <row r="14" spans="1:23" s="142" customFormat="1">
      <c r="A14" s="26">
        <f t="shared" si="0"/>
        <v>7</v>
      </c>
      <c r="C14" s="142" t="s">
        <v>55</v>
      </c>
      <c r="D14" s="120" t="s">
        <v>56</v>
      </c>
      <c r="E14" s="120" t="s">
        <v>57</v>
      </c>
      <c r="F14" s="120" t="s">
        <v>58</v>
      </c>
      <c r="G14" s="120" t="s">
        <v>59</v>
      </c>
      <c r="H14" s="120" t="str">
        <f t="shared" ref="H14:O14" si="1">H13</f>
        <v>Function 5</v>
      </c>
      <c r="I14" s="120" t="str">
        <f t="shared" si="1"/>
        <v>Function 6</v>
      </c>
      <c r="J14" s="120" t="str">
        <f t="shared" si="1"/>
        <v>Function 7</v>
      </c>
      <c r="K14" s="120" t="str">
        <f t="shared" si="1"/>
        <v>Function 8</v>
      </c>
      <c r="L14" s="120" t="str">
        <f t="shared" si="1"/>
        <v>Function 9</v>
      </c>
      <c r="M14" s="120" t="str">
        <f t="shared" si="1"/>
        <v>Function 10</v>
      </c>
      <c r="N14" s="120" t="str">
        <f t="shared" si="1"/>
        <v>Function 11</v>
      </c>
      <c r="O14" s="120" t="str">
        <f t="shared" si="1"/>
        <v>Function 12</v>
      </c>
    </row>
    <row r="15" spans="1:23">
      <c r="A15" s="26">
        <f t="shared" si="0"/>
        <v>8</v>
      </c>
    </row>
    <row r="16" spans="1:23">
      <c r="A16" s="26">
        <f t="shared" si="0"/>
        <v>9</v>
      </c>
      <c r="C16" s="26" t="s">
        <v>60</v>
      </c>
      <c r="D16" s="184" t="s">
        <v>61</v>
      </c>
      <c r="E16" s="184" t="s">
        <v>62</v>
      </c>
      <c r="F16" s="184" t="s">
        <v>63</v>
      </c>
      <c r="G16" s="184" t="s">
        <v>64</v>
      </c>
      <c r="H16" s="184" t="s">
        <v>65</v>
      </c>
      <c r="I16" s="184" t="s">
        <v>66</v>
      </c>
      <c r="J16" s="184" t="s">
        <v>67</v>
      </c>
      <c r="K16" s="184" t="s">
        <v>68</v>
      </c>
      <c r="L16" s="184" t="s">
        <v>69</v>
      </c>
      <c r="M16" s="184" t="s">
        <v>70</v>
      </c>
      <c r="N16" s="184" t="s">
        <v>71</v>
      </c>
      <c r="O16" s="184" t="s">
        <v>72</v>
      </c>
      <c r="P16" s="184" t="s">
        <v>73</v>
      </c>
      <c r="Q16" s="184" t="s">
        <v>74</v>
      </c>
      <c r="R16" s="184" t="s">
        <v>75</v>
      </c>
      <c r="S16" s="184" t="s">
        <v>76</v>
      </c>
      <c r="T16" s="184" t="s">
        <v>77</v>
      </c>
      <c r="U16" s="184" t="s">
        <v>78</v>
      </c>
      <c r="V16" s="184" t="s">
        <v>79</v>
      </c>
      <c r="W16" s="184" t="s">
        <v>80</v>
      </c>
    </row>
    <row r="17" spans="1:23" ht="29.25" customHeight="1">
      <c r="A17" s="26">
        <f t="shared" si="0"/>
        <v>10</v>
      </c>
      <c r="C17" s="26" t="s">
        <v>81</v>
      </c>
      <c r="D17" s="185" t="s">
        <v>82</v>
      </c>
      <c r="E17" s="185" t="s">
        <v>83</v>
      </c>
      <c r="F17" s="185" t="s">
        <v>84</v>
      </c>
      <c r="G17" s="185" t="s">
        <v>85</v>
      </c>
      <c r="H17" s="185" t="s">
        <v>86</v>
      </c>
      <c r="I17" s="120" t="str">
        <f>I16</f>
        <v>Class 6</v>
      </c>
      <c r="J17" s="120" t="str">
        <f>J16</f>
        <v>Class 7</v>
      </c>
      <c r="K17" s="120" t="str">
        <f t="shared" ref="K17:W17" si="2">K16</f>
        <v>Class 8</v>
      </c>
      <c r="L17" s="120" t="str">
        <f t="shared" si="2"/>
        <v>Class 9</v>
      </c>
      <c r="M17" s="120" t="str">
        <f t="shared" si="2"/>
        <v>Class 10</v>
      </c>
      <c r="N17" s="120" t="str">
        <f t="shared" si="2"/>
        <v>Class 11</v>
      </c>
      <c r="O17" s="120" t="str">
        <f t="shared" si="2"/>
        <v>Class 12</v>
      </c>
      <c r="P17" s="120" t="str">
        <f t="shared" si="2"/>
        <v>Class 13</v>
      </c>
      <c r="Q17" s="120" t="str">
        <f t="shared" si="2"/>
        <v>Class 14</v>
      </c>
      <c r="R17" s="120" t="str">
        <f t="shared" si="2"/>
        <v>Class 15</v>
      </c>
      <c r="S17" s="120" t="str">
        <f t="shared" si="2"/>
        <v>Class 16</v>
      </c>
      <c r="T17" s="120" t="str">
        <f t="shared" si="2"/>
        <v>Class 17</v>
      </c>
      <c r="U17" s="120" t="str">
        <f t="shared" si="2"/>
        <v>Class 18</v>
      </c>
      <c r="V17" s="120" t="str">
        <f t="shared" si="2"/>
        <v>Class 19</v>
      </c>
      <c r="W17" s="120" t="str">
        <f t="shared" si="2"/>
        <v>Class 20</v>
      </c>
    </row>
    <row r="18" spans="1:23">
      <c r="A18" s="26">
        <f t="shared" si="0"/>
        <v>11</v>
      </c>
    </row>
    <row r="19" spans="1:23">
      <c r="A19" s="26">
        <f t="shared" si="0"/>
        <v>12</v>
      </c>
      <c r="C19" s="26" t="s">
        <v>87</v>
      </c>
      <c r="D19" s="186">
        <v>8.1519999999999995E-2</v>
      </c>
    </row>
    <row r="20" spans="1:23">
      <c r="A20" s="26">
        <f t="shared" si="0"/>
        <v>13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</row>
    <row r="21" spans="1:23">
      <c r="A21" s="26">
        <f t="shared" si="0"/>
        <v>14</v>
      </c>
      <c r="D21" s="187" t="str">
        <f>D14</f>
        <v>Distribution</v>
      </c>
      <c r="E21" s="187" t="str">
        <f t="shared" ref="E21:O21" si="3">E14</f>
        <v>On Site</v>
      </c>
      <c r="F21" s="187" t="str">
        <f t="shared" si="3"/>
        <v>Cust Accts</v>
      </c>
      <c r="G21" s="187" t="str">
        <f t="shared" si="3"/>
        <v>Gas Costs</v>
      </c>
      <c r="H21" s="187" t="str">
        <f t="shared" si="3"/>
        <v>Function 5</v>
      </c>
      <c r="I21" s="187" t="str">
        <f t="shared" si="3"/>
        <v>Function 6</v>
      </c>
      <c r="J21" s="187" t="str">
        <f t="shared" si="3"/>
        <v>Function 7</v>
      </c>
      <c r="K21" s="187" t="str">
        <f t="shared" si="3"/>
        <v>Function 8</v>
      </c>
      <c r="L21" s="187" t="str">
        <f t="shared" si="3"/>
        <v>Function 9</v>
      </c>
      <c r="M21" s="187" t="str">
        <f t="shared" si="3"/>
        <v>Function 10</v>
      </c>
      <c r="N21" s="187" t="str">
        <f t="shared" si="3"/>
        <v>Function 11</v>
      </c>
      <c r="O21" s="187" t="str">
        <f t="shared" si="3"/>
        <v>Function 12</v>
      </c>
      <c r="P21" s="91"/>
      <c r="Q21" s="91"/>
      <c r="R21" s="91"/>
    </row>
    <row r="22" spans="1:23">
      <c r="A22" s="26">
        <f t="shared" si="0"/>
        <v>15</v>
      </c>
      <c r="C22" s="26" t="s">
        <v>88</v>
      </c>
      <c r="D22" s="121">
        <f t="shared" ref="D22:O22" si="4">ROR_System</f>
        <v>8.1519999999999995E-2</v>
      </c>
      <c r="E22" s="121">
        <f t="shared" si="4"/>
        <v>8.1519999999999995E-2</v>
      </c>
      <c r="F22" s="121">
        <f t="shared" si="4"/>
        <v>8.1519999999999995E-2</v>
      </c>
      <c r="G22" s="121">
        <f t="shared" si="4"/>
        <v>8.1519999999999995E-2</v>
      </c>
      <c r="H22" s="121">
        <f t="shared" si="4"/>
        <v>8.1519999999999995E-2</v>
      </c>
      <c r="I22" s="121">
        <f t="shared" si="4"/>
        <v>8.1519999999999995E-2</v>
      </c>
      <c r="J22" s="121">
        <f t="shared" si="4"/>
        <v>8.1519999999999995E-2</v>
      </c>
      <c r="K22" s="121">
        <f t="shared" si="4"/>
        <v>8.1519999999999995E-2</v>
      </c>
      <c r="L22" s="121">
        <f t="shared" si="4"/>
        <v>8.1519999999999995E-2</v>
      </c>
      <c r="M22" s="121">
        <f t="shared" si="4"/>
        <v>8.1519999999999995E-2</v>
      </c>
      <c r="N22" s="121">
        <f t="shared" si="4"/>
        <v>8.1519999999999995E-2</v>
      </c>
      <c r="O22" s="121">
        <f t="shared" si="4"/>
        <v>8.1519999999999995E-2</v>
      </c>
      <c r="P22" s="91"/>
      <c r="Q22" s="91"/>
      <c r="R22" s="91"/>
    </row>
    <row r="23" spans="1:23">
      <c r="A23" s="26">
        <f t="shared" si="0"/>
        <v>16</v>
      </c>
    </row>
    <row r="24" spans="1:23">
      <c r="A24" s="26">
        <f t="shared" si="0"/>
        <v>17</v>
      </c>
      <c r="C24" s="38" t="s">
        <v>89</v>
      </c>
      <c r="D24" s="184" t="s">
        <v>90</v>
      </c>
      <c r="E24" s="38" t="s">
        <v>91</v>
      </c>
    </row>
    <row r="25" spans="1:23">
      <c r="A25" s="26">
        <f t="shared" si="0"/>
        <v>18</v>
      </c>
      <c r="C25" s="26" t="s">
        <v>92</v>
      </c>
      <c r="D25" s="188"/>
      <c r="E25" s="99">
        <v>7127175.536509417</v>
      </c>
      <c r="F25" s="189"/>
    </row>
    <row r="26" spans="1:23">
      <c r="A26" s="26">
        <f t="shared" si="0"/>
        <v>19</v>
      </c>
      <c r="C26" s="26" t="s">
        <v>93</v>
      </c>
      <c r="D26" s="188"/>
      <c r="E26" s="99">
        <v>1786257.615270338</v>
      </c>
      <c r="F26" s="189"/>
    </row>
    <row r="27" spans="1:23">
      <c r="A27" s="26">
        <f t="shared" si="0"/>
        <v>20</v>
      </c>
      <c r="C27" s="26" t="s">
        <v>94</v>
      </c>
      <c r="D27" s="188">
        <v>4.4600000000000004E-3</v>
      </c>
      <c r="E27" s="99">
        <f>D27*D30</f>
        <v>160418.6277940913</v>
      </c>
      <c r="F27" s="189"/>
    </row>
    <row r="28" spans="1:23">
      <c r="A28" s="26">
        <f t="shared" si="0"/>
        <v>21</v>
      </c>
      <c r="C28" s="26" t="s">
        <v>95</v>
      </c>
      <c r="D28" s="188">
        <v>2.3E-3</v>
      </c>
      <c r="E28" s="99">
        <f>D28*D30</f>
        <v>82727.095050764561</v>
      </c>
      <c r="F28" s="189"/>
    </row>
    <row r="29" spans="1:23">
      <c r="A29" s="26">
        <f t="shared" si="0"/>
        <v>22</v>
      </c>
      <c r="D29" s="190"/>
      <c r="E29" s="47">
        <f>SUM(E25:E28)</f>
        <v>9156578.8746246118</v>
      </c>
    </row>
    <row r="30" spans="1:23">
      <c r="A30" s="26">
        <f t="shared" si="0"/>
        <v>23</v>
      </c>
      <c r="C30" s="38" t="s">
        <v>96</v>
      </c>
      <c r="D30" s="191">
        <v>35968302.195984595</v>
      </c>
      <c r="E30" s="192"/>
      <c r="F30" s="189"/>
      <c r="H30" s="189"/>
      <c r="I30" s="189"/>
      <c r="J30" s="189"/>
      <c r="K30" s="189"/>
      <c r="L30" s="189"/>
    </row>
    <row r="31" spans="1:23">
      <c r="A31" s="26">
        <f t="shared" si="0"/>
        <v>24</v>
      </c>
      <c r="D31" s="190"/>
      <c r="G31" s="193"/>
    </row>
    <row r="32" spans="1:23">
      <c r="A32" s="26">
        <f t="shared" si="0"/>
        <v>25</v>
      </c>
      <c r="C32" s="38" t="s">
        <v>97</v>
      </c>
      <c r="D32" s="123">
        <v>1</v>
      </c>
    </row>
    <row r="33" spans="1:4">
      <c r="A33" s="26">
        <f t="shared" si="0"/>
        <v>26</v>
      </c>
    </row>
    <row r="34" spans="1:4">
      <c r="A34" s="26">
        <f t="shared" si="0"/>
        <v>27</v>
      </c>
      <c r="C34" s="38" t="s">
        <v>98</v>
      </c>
    </row>
    <row r="35" spans="1:4">
      <c r="A35" s="26">
        <f t="shared" si="0"/>
        <v>28</v>
      </c>
      <c r="C35" s="26" t="s">
        <v>99</v>
      </c>
      <c r="D35" s="194">
        <v>338280.14501413784</v>
      </c>
    </row>
    <row r="36" spans="1:4">
      <c r="A36" s="26">
        <f t="shared" si="0"/>
        <v>29</v>
      </c>
      <c r="C36" s="26" t="s">
        <v>100</v>
      </c>
      <c r="D36" s="194">
        <v>33059869.899999999</v>
      </c>
    </row>
    <row r="37" spans="1:4">
      <c r="A37" s="26">
        <f t="shared" si="0"/>
        <v>30</v>
      </c>
      <c r="C37" s="26" t="s">
        <v>101</v>
      </c>
      <c r="D37" s="194">
        <v>139769</v>
      </c>
    </row>
    <row r="38" spans="1:4">
      <c r="A38" s="26">
        <f t="shared" si="0"/>
        <v>31</v>
      </c>
    </row>
    <row r="39" spans="1:4">
      <c r="A39" s="26">
        <f t="shared" si="0"/>
        <v>32</v>
      </c>
    </row>
    <row r="40" spans="1:4">
      <c r="A40" s="26">
        <f t="shared" si="0"/>
        <v>33</v>
      </c>
      <c r="C40" s="38" t="s">
        <v>102</v>
      </c>
      <c r="D40" s="38" t="s">
        <v>103</v>
      </c>
    </row>
    <row r="41" spans="1:4">
      <c r="A41" s="26">
        <f t="shared" si="0"/>
        <v>34</v>
      </c>
      <c r="C41" s="26" t="s">
        <v>104</v>
      </c>
      <c r="D41" s="26" t="s">
        <v>105</v>
      </c>
    </row>
    <row r="42" spans="1:4">
      <c r="A42" s="26">
        <f t="shared" si="0"/>
        <v>35</v>
      </c>
      <c r="C42" s="26" t="s">
        <v>106</v>
      </c>
      <c r="D42" s="26" t="s">
        <v>106</v>
      </c>
    </row>
    <row r="43" spans="1:4">
      <c r="A43" s="26">
        <f t="shared" si="0"/>
        <v>36</v>
      </c>
      <c r="C43" s="26" t="s">
        <v>107</v>
      </c>
      <c r="D43" s="26" t="s">
        <v>108</v>
      </c>
    </row>
    <row r="44" spans="1:4">
      <c r="A44" s="26">
        <f t="shared" si="0"/>
        <v>37</v>
      </c>
    </row>
    <row r="45" spans="1:4">
      <c r="A45" s="26">
        <f t="shared" si="0"/>
        <v>38</v>
      </c>
      <c r="C45" s="38" t="s">
        <v>109</v>
      </c>
      <c r="D45" s="38" t="str">
        <f>INDEX('General Inputs'!$D$41:$D$43,MATCH('Input-Accounts'!$P$3,'General Inputs'!$C$41:$C$43,0))</f>
        <v>Average of Customer-Demand and Demand-Commodity Methods</v>
      </c>
    </row>
    <row r="779" spans="3:5">
      <c r="C779" s="38"/>
    </row>
    <row r="780" spans="3:5">
      <c r="C780" s="187"/>
    </row>
    <row r="781" spans="3:5">
      <c r="C781" s="195"/>
      <c r="D781" s="196"/>
      <c r="E781" s="196"/>
    </row>
    <row r="782" spans="3:5">
      <c r="C782" s="195"/>
    </row>
  </sheetData>
  <phoneticPr fontId="14" type="noConversion"/>
  <pageMargins left="0.7" right="0.7" top="0.75" bottom="0.75" header="0.3" footer="0.3"/>
  <pageSetup scale="50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6F3ED-DD4C-4217-8235-F83A45676BDB}">
  <sheetPr codeName="Sheet14">
    <tabColor theme="4" tint="-0.249977111117893"/>
  </sheetPr>
  <dimension ref="A1:K58"/>
  <sheetViews>
    <sheetView workbookViewId="0"/>
  </sheetViews>
  <sheetFormatPr defaultRowHeight="14.25" outlineLevelRow="1" outlineLevelCol="1"/>
  <cols>
    <col min="1" max="1" width="6.86328125" customWidth="1"/>
    <col min="2" max="2" width="31.86328125" bestFit="1" customWidth="1"/>
    <col min="3" max="3" width="9.33203125" hidden="1" customWidth="1" outlineLevel="1"/>
    <col min="4" max="4" width="14.6640625" bestFit="1" customWidth="1" collapsed="1"/>
    <col min="5" max="5" width="6.33203125" hidden="1" customWidth="1" outlineLevel="1"/>
    <col min="6" max="6" width="2.33203125" customWidth="1" collapsed="1"/>
    <col min="7" max="8" width="14.1328125" bestFit="1" customWidth="1"/>
    <col min="9" max="9" width="10.1328125" bestFit="1" customWidth="1"/>
    <col min="10" max="10" width="10.53125" bestFit="1" customWidth="1"/>
    <col min="11" max="11" width="13.46484375" bestFit="1" customWidth="1"/>
  </cols>
  <sheetData>
    <row r="1" spans="1:11">
      <c r="A1" s="25"/>
      <c r="B1" s="9" t="str">
        <f>'Input-Accounts'!B1</f>
        <v>COLUMBIA GAS OF KENTUCKY, INC.</v>
      </c>
    </row>
    <row r="2" spans="1:11">
      <c r="B2" s="9" t="str">
        <f>'Input-Accounts'!B2</f>
        <v>Gas Class Cost of Service Study - Average of Customer-Demand and Demand-Commodity Methods</v>
      </c>
    </row>
    <row r="3" spans="1:11">
      <c r="B3" s="9" t="str">
        <f>'Input-Accounts'!B3</f>
        <v>FORECASTED PERIOD 12/31/2026 TO 12/31/2027</v>
      </c>
    </row>
    <row r="4" spans="1:11">
      <c r="B4" s="9" t="str" cm="1">
        <f t="array" aca="1" ref="B4" ca="1">VLOOKUP(_xlfn.TEXTAFTER(CELL("filename",A1),"]"),Contents!B:F,5,FALSE)</f>
        <v>Attachment RJA-2, Schedule 3 - Internal Allocation Summary</v>
      </c>
    </row>
    <row r="6" spans="1:11" ht="52.5" customHeight="1">
      <c r="A6" s="14" t="s">
        <v>1</v>
      </c>
      <c r="B6" s="16" t="s">
        <v>357</v>
      </c>
      <c r="C6" s="86" t="s">
        <v>422</v>
      </c>
      <c r="D6" s="14" t="s">
        <v>358</v>
      </c>
      <c r="E6" s="15" t="s">
        <v>343</v>
      </c>
      <c r="F6" s="15"/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8" spans="1:11">
      <c r="A8" s="41">
        <f>IF(B8="","",MAX($A$7:A7)+1)</f>
        <v>1</v>
      </c>
      <c r="B8" s="1" t="s">
        <v>447</v>
      </c>
    </row>
    <row r="9" spans="1:11">
      <c r="A9" s="41">
        <f>IF(B9="","",MAX($A$7:A8)+1)</f>
        <v>2</v>
      </c>
      <c r="B9" s="5" t="str">
        <f>GrandTotal!B279</f>
        <v>INT_MAINS_PLANT</v>
      </c>
      <c r="D9" s="24">
        <f ca="1">SUMIF(GrandTotal!$B:$B,$B9,GrandTotal!D:D)</f>
        <v>503400503.15133631</v>
      </c>
      <c r="E9" s="24">
        <f t="shared" ref="E9:E32" ca="1" si="0">IFERROR(IF(D9="","",IF(D9=0,0,IF(ABS(D9-SUM($G9:$K9))&lt;Check_Limit,0,1))),1)</f>
        <v>0</v>
      </c>
      <c r="F9" s="24"/>
      <c r="G9" s="24">
        <f ca="1">SUMIF(GrandTotal!$B:$B,$B9,GrandTotal!G:G)</f>
        <v>306472542.53779435</v>
      </c>
      <c r="H9" s="24">
        <f ca="1">SUMIF(GrandTotal!$B:$B,$B9,GrandTotal!H:H)</f>
        <v>144374302.06776699</v>
      </c>
      <c r="I9" s="24">
        <f ca="1">SUMIF(GrandTotal!$B:$B,$B9,GrandTotal!I:I)</f>
        <v>170987.63734376378</v>
      </c>
      <c r="J9" s="24">
        <f ca="1">SUMIF(GrandTotal!$B:$B,$B9,GrandTotal!J:J)</f>
        <v>0</v>
      </c>
      <c r="K9" s="24">
        <f ca="1">SUMIF(GrandTotal!$B:$B,$B9,GrandTotal!K:K)</f>
        <v>52382670.908431157</v>
      </c>
    </row>
    <row r="10" spans="1:11">
      <c r="A10" s="41">
        <f>IF(B10="","",MAX($A$7:A9)+1)</f>
        <v>3</v>
      </c>
      <c r="B10" s="5" t="str">
        <f>GrandTotal!B280</f>
        <v>INT_MAINS_SERVICES</v>
      </c>
      <c r="D10" s="24">
        <f ca="1">SUMIF(GrandTotal!$B:$B,$B10,GrandTotal!D:D)</f>
        <v>754506127.98239338</v>
      </c>
      <c r="E10" s="24">
        <f t="shared" ca="1" si="0"/>
        <v>0</v>
      </c>
      <c r="F10" s="24"/>
      <c r="G10" s="24">
        <f ca="1">SUMIF(GrandTotal!$B:$B,$B10,GrandTotal!G:G)</f>
        <v>531338104.61153239</v>
      </c>
      <c r="H10" s="24">
        <f ca="1">SUMIF(GrandTotal!$B:$B,$B10,GrandTotal!H:H)</f>
        <v>170251305.4613218</v>
      </c>
      <c r="I10" s="24">
        <f ca="1">SUMIF(GrandTotal!$B:$B,$B10,GrandTotal!I:I)</f>
        <v>174597.90071169593</v>
      </c>
      <c r="J10" s="24">
        <f ca="1">SUMIF(GrandTotal!$B:$B,$B10,GrandTotal!J:J)</f>
        <v>0</v>
      </c>
      <c r="K10" s="24">
        <f ca="1">SUMIF(GrandTotal!$B:$B,$B10,GrandTotal!K:K)</f>
        <v>52742120.008827433</v>
      </c>
    </row>
    <row r="11" spans="1:11">
      <c r="A11" s="41">
        <f>IF(B11="","",MAX($A$7:A10)+1)</f>
        <v>4</v>
      </c>
      <c r="B11" s="5" t="str">
        <f>GrandTotal!B281</f>
        <v>INT_DISTPT_SUBTOTAL</v>
      </c>
      <c r="D11" s="24">
        <f ca="1">SUMIF(GrandTotal!$B:$B,$B11,GrandTotal!D:D)</f>
        <v>859676840.12916112</v>
      </c>
      <c r="E11" s="24">
        <f t="shared" ca="1" si="0"/>
        <v>0</v>
      </c>
      <c r="F11" s="24"/>
      <c r="G11" s="24">
        <f ca="1">SUMIF(GrandTotal!$B:$B,$B11,GrandTotal!G:G)</f>
        <v>597263551.47855222</v>
      </c>
      <c r="H11" s="24">
        <f ca="1">SUMIF(GrandTotal!$B:$B,$B11,GrandTotal!H:H)</f>
        <v>198558057.56137636</v>
      </c>
      <c r="I11" s="24">
        <f ca="1">SUMIF(GrandTotal!$B:$B,$B11,GrandTotal!I:I)</f>
        <v>208751.68235533661</v>
      </c>
      <c r="J11" s="24">
        <f ca="1">SUMIF(GrandTotal!$B:$B,$B11,GrandTotal!J:J)</f>
        <v>1151829.2000000002</v>
      </c>
      <c r="K11" s="24">
        <f ca="1">SUMIF(GrandTotal!$B:$B,$B11,GrandTotal!K:K)</f>
        <v>62494650.206877179</v>
      </c>
    </row>
    <row r="12" spans="1:11">
      <c r="A12" s="41">
        <f>IF(B12="","",MAX($A$7:A11)+1)</f>
        <v>5</v>
      </c>
      <c r="B12" s="5" t="str">
        <f>GrandTotal!B282</f>
        <v>INT_IND M&amp;R</v>
      </c>
      <c r="D12" s="24">
        <f ca="1">SUMIF(GrandTotal!$B:$B,$B12,GrandTotal!D:D)</f>
        <v>7141938.3634075159</v>
      </c>
      <c r="E12" s="24">
        <f t="shared" ca="1" si="0"/>
        <v>0</v>
      </c>
      <c r="F12" s="24"/>
      <c r="G12" s="24">
        <f ca="1">SUMIF(GrandTotal!$B:$B,$B12,GrandTotal!G:G)</f>
        <v>0</v>
      </c>
      <c r="H12" s="24">
        <f ca="1">SUMIF(GrandTotal!$B:$B,$B12,GrandTotal!H:H)</f>
        <v>1874033.7952562007</v>
      </c>
      <c r="I12" s="24">
        <f ca="1">SUMIF(GrandTotal!$B:$B,$B12,GrandTotal!I:I)</f>
        <v>14071.735996011252</v>
      </c>
      <c r="J12" s="24">
        <f ca="1">SUMIF(GrandTotal!$B:$B,$B12,GrandTotal!J:J)</f>
        <v>919616.58000000007</v>
      </c>
      <c r="K12" s="24">
        <f ca="1">SUMIF(GrandTotal!$B:$B,$B12,GrandTotal!K:K)</f>
        <v>4334216.252155304</v>
      </c>
    </row>
    <row r="13" spans="1:11">
      <c r="A13" s="41">
        <f>IF(B13="","",MAX($A$7:A12)+1)</f>
        <v>6</v>
      </c>
      <c r="B13" s="5" t="str">
        <f>GrandTotal!B283</f>
        <v>INT_871-879</v>
      </c>
      <c r="D13" s="24">
        <f ca="1">SUMIF(GrandTotal!$B:$B,$B13,GrandTotal!D:D)</f>
        <v>13631186.510669583</v>
      </c>
      <c r="E13" s="24">
        <f t="shared" ca="1" si="0"/>
        <v>0</v>
      </c>
      <c r="F13" s="24"/>
      <c r="G13" s="24">
        <f ca="1">SUMIF(GrandTotal!$B:$B,$B13,GrandTotal!G:G)</f>
        <v>9556225.0818353742</v>
      </c>
      <c r="H13" s="24">
        <f ca="1">SUMIF(GrandTotal!$B:$B,$B13,GrandTotal!H:H)</f>
        <v>3271039.5469764136</v>
      </c>
      <c r="I13" s="24">
        <f ca="1">SUMIF(GrandTotal!$B:$B,$B13,GrandTotal!I:I)</f>
        <v>2685.1328431867514</v>
      </c>
      <c r="J13" s="24">
        <f ca="1">SUMIF(GrandTotal!$B:$B,$B13,GrandTotal!J:J)</f>
        <v>15371.346024251541</v>
      </c>
      <c r="K13" s="24">
        <f ca="1">SUMIF(GrandTotal!$B:$B,$B13,GrandTotal!K:K)</f>
        <v>785865.40299035795</v>
      </c>
    </row>
    <row r="14" spans="1:11">
      <c r="A14" s="41">
        <f>IF(B14="","",MAX($A$7:A13)+1)</f>
        <v>7</v>
      </c>
      <c r="B14" s="5" t="str">
        <f>GrandTotal!B284</f>
        <v>INT_866-893</v>
      </c>
      <c r="D14" s="24">
        <f ca="1">SUMIF(GrandTotal!$B:$B,$B14,GrandTotal!D:D)</f>
        <v>5508748.8933162196</v>
      </c>
      <c r="E14" s="24">
        <f t="shared" ca="1" si="0"/>
        <v>0</v>
      </c>
      <c r="F14" s="24"/>
      <c r="G14" s="24">
        <f ca="1">SUMIF(GrandTotal!$B:$B,$B14,GrandTotal!G:G)</f>
        <v>3575205.8009363548</v>
      </c>
      <c r="H14" s="24">
        <f ca="1">SUMIF(GrandTotal!$B:$B,$B14,GrandTotal!H:H)</f>
        <v>1411098.8721173618</v>
      </c>
      <c r="I14" s="24">
        <f ca="1">SUMIF(GrandTotal!$B:$B,$B14,GrandTotal!I:I)</f>
        <v>1679.8609056840025</v>
      </c>
      <c r="J14" s="24">
        <f ca="1">SUMIF(GrandTotal!$B:$B,$B14,GrandTotal!J:J)</f>
        <v>10941.786127464915</v>
      </c>
      <c r="K14" s="24">
        <f ca="1">SUMIF(GrandTotal!$B:$B,$B14,GrandTotal!K:K)</f>
        <v>509822.57322935399</v>
      </c>
    </row>
    <row r="15" spans="1:11">
      <c r="A15" s="41">
        <f>IF(B15="","",MAX($A$7:A14)+1)</f>
        <v>8</v>
      </c>
      <c r="B15" s="5" t="str">
        <f>GrandTotal!B285</f>
        <v>INT_LABOR</v>
      </c>
      <c r="D15" s="24">
        <f ca="1">SUMIF(GrandTotal!$B:$B,$B15,GrandTotal!D:D)</f>
        <v>13660803.124402201</v>
      </c>
      <c r="E15" s="24">
        <f t="shared" ca="1" si="0"/>
        <v>0</v>
      </c>
      <c r="F15" s="24"/>
      <c r="G15" s="24">
        <f ca="1">SUMIF(GrandTotal!$B:$B,$B15,GrandTotal!G:G)</f>
        <v>9864468.4135208018</v>
      </c>
      <c r="H15" s="24">
        <f ca="1">SUMIF(GrandTotal!$B:$B,$B15,GrandTotal!H:H)</f>
        <v>3075206.2339335768</v>
      </c>
      <c r="I15" s="24">
        <f ca="1">SUMIF(GrandTotal!$B:$B,$B15,GrandTotal!I:I)</f>
        <v>2727.5969216999683</v>
      </c>
      <c r="J15" s="24">
        <f ca="1">SUMIF(GrandTotal!$B:$B,$B15,GrandTotal!J:J)</f>
        <v>23141.611604622711</v>
      </c>
      <c r="K15" s="24">
        <f ca="1">SUMIF(GrandTotal!$B:$B,$B15,GrandTotal!K:K)</f>
        <v>695259.26842149941</v>
      </c>
    </row>
    <row r="16" spans="1:11">
      <c r="A16" s="41">
        <f>IF(B16="","",MAX($A$7:A15)+1)</f>
        <v>9</v>
      </c>
      <c r="B16" s="5" t="str">
        <f>GrandTotal!B286</f>
        <v>INT_OM_Exc_A&amp;G,Gas,Uncoll</v>
      </c>
      <c r="D16" s="24">
        <f ca="1">SUMIF(GrandTotal!$B:$B,$B16,GrandTotal!D:D)</f>
        <v>26811350.09017133</v>
      </c>
      <c r="E16" s="24">
        <f t="shared" ca="1" si="0"/>
        <v>0</v>
      </c>
      <c r="F16" s="24"/>
      <c r="G16" s="24">
        <f ca="1">SUMIF(GrandTotal!$B:$B,$B16,GrandTotal!G:G)</f>
        <v>19250748.972201362</v>
      </c>
      <c r="H16" s="24">
        <f ca="1">SUMIF(GrandTotal!$B:$B,$B16,GrandTotal!H:H)</f>
        <v>5989061.6766591119</v>
      </c>
      <c r="I16" s="24">
        <f ca="1">SUMIF(GrandTotal!$B:$B,$B16,GrandTotal!I:I)</f>
        <v>5226.6404040627331</v>
      </c>
      <c r="J16" s="24">
        <f ca="1">SUMIF(GrandTotal!$B:$B,$B16,GrandTotal!J:J)</f>
        <v>31105.603952015415</v>
      </c>
      <c r="K16" s="24">
        <f ca="1">SUMIF(GrandTotal!$B:$B,$B16,GrandTotal!K:K)</f>
        <v>1535207.1969547765</v>
      </c>
    </row>
    <row r="17" spans="1:11">
      <c r="A17" s="41">
        <f>IF(B17="","",MAX($A$7:A16)+1)</f>
        <v>10</v>
      </c>
      <c r="B17" s="5" t="str">
        <f>GrandTotal!B287</f>
        <v>INT_TOTAL PLANT</v>
      </c>
      <c r="D17" s="24">
        <f ca="1">SUMIF(GrandTotal!$B:$B,$B17,GrandTotal!D:D)</f>
        <v>911487309.26780391</v>
      </c>
      <c r="E17" s="24">
        <f t="shared" ca="1" si="0"/>
        <v>0</v>
      </c>
      <c r="F17" s="24"/>
      <c r="G17" s="24">
        <f ca="1">SUMIF(GrandTotal!$B:$B,$B17,GrandTotal!G:G)</f>
        <v>633259059.74054801</v>
      </c>
      <c r="H17" s="24">
        <f ca="1">SUMIF(GrandTotal!$B:$B,$B17,GrandTotal!H:H)</f>
        <v>210524631.08447707</v>
      </c>
      <c r="I17" s="24">
        <f ca="1">SUMIF(GrandTotal!$B:$B,$B17,GrandTotal!I:I)</f>
        <v>221332.59891775789</v>
      </c>
      <c r="J17" s="24">
        <f ca="1">SUMIF(GrandTotal!$B:$B,$B17,GrandTotal!J:J)</f>
        <v>1221246.9258638506</v>
      </c>
      <c r="K17" s="24">
        <f ca="1">SUMIF(GrandTotal!$B:$B,$B17,GrandTotal!K:K)</f>
        <v>66261038.917997062</v>
      </c>
    </row>
    <row r="18" spans="1:11">
      <c r="A18" s="41">
        <f>IF(B18="","",MAX($A$7:A17)+1)</f>
        <v>11</v>
      </c>
      <c r="B18" s="5" t="str">
        <f>GrandTotal!B288</f>
        <v>INT_RATEBASE</v>
      </c>
      <c r="D18" s="24">
        <f ca="1">SUMIF(GrandTotal!$B:$B,$B18,GrandTotal!D:D)</f>
        <v>609682978.1532799</v>
      </c>
      <c r="E18" s="24">
        <f t="shared" ca="1" si="0"/>
        <v>0</v>
      </c>
      <c r="F18" s="24"/>
      <c r="G18" s="24">
        <f ca="1">SUMIF(GrandTotal!$B:$B,$B18,GrandTotal!G:G)</f>
        <v>411826162.06331587</v>
      </c>
      <c r="H18" s="24">
        <f ca="1">SUMIF(GrandTotal!$B:$B,$B18,GrandTotal!H:H)</f>
        <v>151849329.63271731</v>
      </c>
      <c r="I18" s="24">
        <f ca="1">SUMIF(GrandTotal!$B:$B,$B18,GrandTotal!I:I)</f>
        <v>165272.52811178777</v>
      </c>
      <c r="J18" s="24">
        <f ca="1">SUMIF(GrandTotal!$B:$B,$B18,GrandTotal!J:J)</f>
        <v>811524.8684152005</v>
      </c>
      <c r="K18" s="24">
        <f ca="1">SUMIF(GrandTotal!$B:$B,$B18,GrandTotal!K:K)</f>
        <v>45030689.060719758</v>
      </c>
    </row>
    <row r="19" spans="1:11">
      <c r="A19" s="41">
        <f>IF(B19="","",MAX($A$7:A18)+1)</f>
        <v>12</v>
      </c>
      <c r="B19" s="5" t="str">
        <f>GrandTotal!B289</f>
        <v>INT_REVENUE REQUIREMENT</v>
      </c>
      <c r="D19" s="24">
        <f ca="1">SUMIF(GrandTotal!$B:$B,$B19,GrandTotal!D:D)</f>
        <v>245822255.69967505</v>
      </c>
      <c r="E19" s="24">
        <f t="shared" ca="1" si="0"/>
        <v>0</v>
      </c>
      <c r="F19" s="24"/>
      <c r="G19" s="24">
        <f ca="1">SUMIF(GrandTotal!$B:$B,$B19,GrandTotal!G:G)</f>
        <v>165903734.57546961</v>
      </c>
      <c r="H19" s="24">
        <f ca="1">SUMIF(GrandTotal!$B:$B,$B19,GrandTotal!H:H)</f>
        <v>69187876.751468211</v>
      </c>
      <c r="I19" s="24">
        <f ca="1">SUMIF(GrandTotal!$B:$B,$B19,GrandTotal!I:I)</f>
        <v>108816.80874533855</v>
      </c>
      <c r="J19" s="24">
        <f ca="1">SUMIF(GrandTotal!$B:$B,$B19,GrandTotal!J:J)</f>
        <v>217032.17953223141</v>
      </c>
      <c r="K19" s="24">
        <f ca="1">SUMIF(GrandTotal!$B:$B,$B19,GrandTotal!K:K)</f>
        <v>10404795.384459667</v>
      </c>
    </row>
    <row r="20" spans="1:11" hidden="1" outlineLevel="1">
      <c r="A20" s="41" t="str">
        <f>IF(B20="","",MAX($A$7:A19)+1)</f>
        <v/>
      </c>
      <c r="B20" s="5" t="str">
        <f>GrandTotal!B290</f>
        <v/>
      </c>
      <c r="D20" s="24">
        <f ca="1">SUMIF(GrandTotal!$B:$B,$B20,GrandTotal!D:D)</f>
        <v>0</v>
      </c>
      <c r="E20" s="24">
        <f t="shared" ca="1" si="0"/>
        <v>0</v>
      </c>
      <c r="F20" s="24"/>
      <c r="G20" s="24">
        <f ca="1">SUMIF(GrandTotal!$B:$B,$B20,GrandTotal!G:G)</f>
        <v>0</v>
      </c>
      <c r="H20" s="24">
        <f ca="1">SUMIF(GrandTotal!$B:$B,$B20,GrandTotal!H:H)</f>
        <v>0</v>
      </c>
      <c r="I20" s="24">
        <f ca="1">SUMIF(GrandTotal!$B:$B,$B20,GrandTotal!I:I)</f>
        <v>0</v>
      </c>
      <c r="J20" s="24">
        <f ca="1">SUMIF(GrandTotal!$B:$B,$B20,GrandTotal!J:J)</f>
        <v>0</v>
      </c>
      <c r="K20" s="24">
        <f ca="1">SUMIF(GrandTotal!$B:$B,$B20,GrandTotal!K:K)</f>
        <v>0</v>
      </c>
    </row>
    <row r="21" spans="1:11" hidden="1" outlineLevel="1">
      <c r="A21" s="41" t="str">
        <f>IF(B21="","",MAX($A$7:A20)+1)</f>
        <v/>
      </c>
      <c r="B21" s="5" t="str">
        <f>GrandTotal!B291</f>
        <v/>
      </c>
      <c r="D21" s="24">
        <f ca="1">SUMIF(GrandTotal!$B:$B,$B21,GrandTotal!D:D)</f>
        <v>0</v>
      </c>
      <c r="E21" s="24">
        <f t="shared" ca="1" si="0"/>
        <v>0</v>
      </c>
      <c r="F21" s="24"/>
      <c r="G21" s="24">
        <f ca="1">SUMIF(GrandTotal!$B:$B,$B21,GrandTotal!G:G)</f>
        <v>0</v>
      </c>
      <c r="H21" s="24">
        <f ca="1">SUMIF(GrandTotal!$B:$B,$B21,GrandTotal!H:H)</f>
        <v>0</v>
      </c>
      <c r="I21" s="24">
        <f ca="1">SUMIF(GrandTotal!$B:$B,$B21,GrandTotal!I:I)</f>
        <v>0</v>
      </c>
      <c r="J21" s="24">
        <f ca="1">SUMIF(GrandTotal!$B:$B,$B21,GrandTotal!J:J)</f>
        <v>0</v>
      </c>
      <c r="K21" s="24">
        <f ca="1">SUMIF(GrandTotal!$B:$B,$B21,GrandTotal!K:K)</f>
        <v>0</v>
      </c>
    </row>
    <row r="22" spans="1:11" hidden="1" outlineLevel="1">
      <c r="A22" s="41" t="str">
        <f>IF(B22="","",MAX($A$7:A21)+1)</f>
        <v/>
      </c>
      <c r="B22" s="5" t="str">
        <f>GrandTotal!B292</f>
        <v/>
      </c>
      <c r="D22" s="24">
        <f ca="1">SUMIF(GrandTotal!$B:$B,$B22,GrandTotal!D:D)</f>
        <v>0</v>
      </c>
      <c r="E22" s="24">
        <f t="shared" ca="1" si="0"/>
        <v>0</v>
      </c>
      <c r="F22" s="24"/>
      <c r="G22" s="24">
        <f ca="1">SUMIF(GrandTotal!$B:$B,$B22,GrandTotal!G:G)</f>
        <v>0</v>
      </c>
      <c r="H22" s="24">
        <f ca="1">SUMIF(GrandTotal!$B:$B,$B22,GrandTotal!H:H)</f>
        <v>0</v>
      </c>
      <c r="I22" s="24">
        <f ca="1">SUMIF(GrandTotal!$B:$B,$B22,GrandTotal!I:I)</f>
        <v>0</v>
      </c>
      <c r="J22" s="24">
        <f ca="1">SUMIF(GrandTotal!$B:$B,$B22,GrandTotal!J:J)</f>
        <v>0</v>
      </c>
      <c r="K22" s="24">
        <f ca="1">SUMIF(GrandTotal!$B:$B,$B22,GrandTotal!K:K)</f>
        <v>0</v>
      </c>
    </row>
    <row r="23" spans="1:11" hidden="1" outlineLevel="1">
      <c r="A23" s="41" t="str">
        <f>IF(B23="","",MAX($A$7:A22)+1)</f>
        <v/>
      </c>
      <c r="B23" s="5" t="str">
        <f>GrandTotal!B293</f>
        <v/>
      </c>
      <c r="D23" s="24">
        <f ca="1">SUMIF(GrandTotal!$B:$B,$B23,GrandTotal!D:D)</f>
        <v>0</v>
      </c>
      <c r="E23" s="24">
        <f t="shared" ca="1" si="0"/>
        <v>0</v>
      </c>
      <c r="F23" s="24"/>
      <c r="G23" s="24">
        <f ca="1">SUMIF(GrandTotal!$B:$B,$B23,GrandTotal!G:G)</f>
        <v>0</v>
      </c>
      <c r="H23" s="24">
        <f ca="1">SUMIF(GrandTotal!$B:$B,$B23,GrandTotal!H:H)</f>
        <v>0</v>
      </c>
      <c r="I23" s="24">
        <f ca="1">SUMIF(GrandTotal!$B:$B,$B23,GrandTotal!I:I)</f>
        <v>0</v>
      </c>
      <c r="J23" s="24">
        <f ca="1">SUMIF(GrandTotal!$B:$B,$B23,GrandTotal!J:J)</f>
        <v>0</v>
      </c>
      <c r="K23" s="24">
        <f ca="1">SUMIF(GrandTotal!$B:$B,$B23,GrandTotal!K:K)</f>
        <v>0</v>
      </c>
    </row>
    <row r="24" spans="1:11" hidden="1" outlineLevel="1">
      <c r="A24" s="41" t="str">
        <f>IF(B24="","",MAX($A$7:A23)+1)</f>
        <v/>
      </c>
      <c r="B24" s="5" t="str">
        <f>GrandTotal!B294</f>
        <v/>
      </c>
      <c r="D24" s="24">
        <f ca="1">SUMIF(GrandTotal!$B:$B,$B24,GrandTotal!D:D)</f>
        <v>0</v>
      </c>
      <c r="E24" s="24">
        <f t="shared" ca="1" si="0"/>
        <v>0</v>
      </c>
      <c r="F24" s="24"/>
      <c r="G24" s="24">
        <f ca="1">SUMIF(GrandTotal!$B:$B,$B24,GrandTotal!G:G)</f>
        <v>0</v>
      </c>
      <c r="H24" s="24">
        <f ca="1">SUMIF(GrandTotal!$B:$B,$B24,GrandTotal!H:H)</f>
        <v>0</v>
      </c>
      <c r="I24" s="24">
        <f ca="1">SUMIF(GrandTotal!$B:$B,$B24,GrandTotal!I:I)</f>
        <v>0</v>
      </c>
      <c r="J24" s="24">
        <f ca="1">SUMIF(GrandTotal!$B:$B,$B24,GrandTotal!J:J)</f>
        <v>0</v>
      </c>
      <c r="K24" s="24">
        <f ca="1">SUMIF(GrandTotal!$B:$B,$B24,GrandTotal!K:K)</f>
        <v>0</v>
      </c>
    </row>
    <row r="25" spans="1:11" hidden="1" outlineLevel="1">
      <c r="A25" s="41" t="str">
        <f>IF(B25="","",MAX($A$7:A24)+1)</f>
        <v/>
      </c>
      <c r="B25" s="5" t="str">
        <f>GrandTotal!B295</f>
        <v/>
      </c>
      <c r="D25" s="24">
        <f ca="1">SUMIF(GrandTotal!$B:$B,$B25,GrandTotal!D:D)</f>
        <v>0</v>
      </c>
      <c r="E25" s="24">
        <f t="shared" ca="1" si="0"/>
        <v>0</v>
      </c>
      <c r="F25" s="24"/>
      <c r="G25" s="24">
        <f ca="1">SUMIF(GrandTotal!$B:$B,$B25,GrandTotal!G:G)</f>
        <v>0</v>
      </c>
      <c r="H25" s="24">
        <f ca="1">SUMIF(GrandTotal!$B:$B,$B25,GrandTotal!H:H)</f>
        <v>0</v>
      </c>
      <c r="I25" s="24">
        <f ca="1">SUMIF(GrandTotal!$B:$B,$B25,GrandTotal!I:I)</f>
        <v>0</v>
      </c>
      <c r="J25" s="24">
        <f ca="1">SUMIF(GrandTotal!$B:$B,$B25,GrandTotal!J:J)</f>
        <v>0</v>
      </c>
      <c r="K25" s="24">
        <f ca="1">SUMIF(GrandTotal!$B:$B,$B25,GrandTotal!K:K)</f>
        <v>0</v>
      </c>
    </row>
    <row r="26" spans="1:11" hidden="1" outlineLevel="1">
      <c r="A26" s="41" t="str">
        <f>IF(B26="","",MAX($A$7:A25)+1)</f>
        <v/>
      </c>
      <c r="B26" s="5" t="str">
        <f>GrandTotal!B296</f>
        <v/>
      </c>
      <c r="D26" s="24">
        <f ca="1">SUMIF(GrandTotal!$B:$B,$B26,GrandTotal!D:D)</f>
        <v>0</v>
      </c>
      <c r="E26" s="24">
        <f t="shared" ca="1" si="0"/>
        <v>0</v>
      </c>
      <c r="F26" s="24"/>
      <c r="G26" s="24">
        <f ca="1">SUMIF(GrandTotal!$B:$B,$B26,GrandTotal!G:G)</f>
        <v>0</v>
      </c>
      <c r="H26" s="24">
        <f ca="1">SUMIF(GrandTotal!$B:$B,$B26,GrandTotal!H:H)</f>
        <v>0</v>
      </c>
      <c r="I26" s="24">
        <f ca="1">SUMIF(GrandTotal!$B:$B,$B26,GrandTotal!I:I)</f>
        <v>0</v>
      </c>
      <c r="J26" s="24">
        <f ca="1">SUMIF(GrandTotal!$B:$B,$B26,GrandTotal!J:J)</f>
        <v>0</v>
      </c>
      <c r="K26" s="24">
        <f ca="1">SUMIF(GrandTotal!$B:$B,$B26,GrandTotal!K:K)</f>
        <v>0</v>
      </c>
    </row>
    <row r="27" spans="1:11" hidden="1" outlineLevel="1">
      <c r="A27" s="41" t="str">
        <f>IF(B27="","",MAX($A$7:A26)+1)</f>
        <v/>
      </c>
      <c r="B27" s="5" t="str">
        <f>GrandTotal!B297</f>
        <v/>
      </c>
      <c r="D27" s="24">
        <f ca="1">SUMIF(GrandTotal!$B:$B,$B27,GrandTotal!D:D)</f>
        <v>0</v>
      </c>
      <c r="E27" s="24">
        <f t="shared" ca="1" si="0"/>
        <v>0</v>
      </c>
      <c r="F27" s="24"/>
      <c r="G27" s="24">
        <f ca="1">SUMIF(GrandTotal!$B:$B,$B27,GrandTotal!G:G)</f>
        <v>0</v>
      </c>
      <c r="H27" s="24">
        <f ca="1">SUMIF(GrandTotal!$B:$B,$B27,GrandTotal!H:H)</f>
        <v>0</v>
      </c>
      <c r="I27" s="24">
        <f ca="1">SUMIF(GrandTotal!$B:$B,$B27,GrandTotal!I:I)</f>
        <v>0</v>
      </c>
      <c r="J27" s="24">
        <f ca="1">SUMIF(GrandTotal!$B:$B,$B27,GrandTotal!J:J)</f>
        <v>0</v>
      </c>
      <c r="K27" s="24">
        <f ca="1">SUMIF(GrandTotal!$B:$B,$B27,GrandTotal!K:K)</f>
        <v>0</v>
      </c>
    </row>
    <row r="28" spans="1:11" hidden="1" outlineLevel="1">
      <c r="A28" s="41" t="str">
        <f>IF(B28="","",MAX($A$7:A27)+1)</f>
        <v/>
      </c>
      <c r="B28" s="5" t="str">
        <f>GrandTotal!B298</f>
        <v/>
      </c>
      <c r="D28" s="24">
        <f ca="1">SUMIF(GrandTotal!$B:$B,$B28,GrandTotal!D:D)</f>
        <v>0</v>
      </c>
      <c r="E28" s="24">
        <f t="shared" ca="1" si="0"/>
        <v>0</v>
      </c>
      <c r="F28" s="24"/>
      <c r="G28" s="24">
        <f ca="1">SUMIF(GrandTotal!$B:$B,$B28,GrandTotal!G:G)</f>
        <v>0</v>
      </c>
      <c r="H28" s="24">
        <f ca="1">SUMIF(GrandTotal!$B:$B,$B28,GrandTotal!H:H)</f>
        <v>0</v>
      </c>
      <c r="I28" s="24">
        <f ca="1">SUMIF(GrandTotal!$B:$B,$B28,GrandTotal!I:I)</f>
        <v>0</v>
      </c>
      <c r="J28" s="24">
        <f ca="1">SUMIF(GrandTotal!$B:$B,$B28,GrandTotal!J:J)</f>
        <v>0</v>
      </c>
      <c r="K28" s="24">
        <f ca="1">SUMIF(GrandTotal!$B:$B,$B28,GrandTotal!K:K)</f>
        <v>0</v>
      </c>
    </row>
    <row r="29" spans="1:11" hidden="1" outlineLevel="1">
      <c r="A29" s="41" t="str">
        <f>IF(B29="","",MAX($A$7:A28)+1)</f>
        <v/>
      </c>
      <c r="B29" s="5" t="str">
        <f>GrandTotal!B299</f>
        <v/>
      </c>
      <c r="D29" s="24">
        <f ca="1">SUMIF(GrandTotal!$B:$B,$B29,GrandTotal!D:D)</f>
        <v>0</v>
      </c>
      <c r="E29" s="24">
        <f t="shared" ca="1" si="0"/>
        <v>0</v>
      </c>
      <c r="F29" s="24"/>
      <c r="G29" s="24">
        <f ca="1">SUMIF(GrandTotal!$B:$B,$B29,GrandTotal!G:G)</f>
        <v>0</v>
      </c>
      <c r="H29" s="24">
        <f ca="1">SUMIF(GrandTotal!$B:$B,$B29,GrandTotal!H:H)</f>
        <v>0</v>
      </c>
      <c r="I29" s="24">
        <f ca="1">SUMIF(GrandTotal!$B:$B,$B29,GrandTotal!I:I)</f>
        <v>0</v>
      </c>
      <c r="J29" s="24">
        <f ca="1">SUMIF(GrandTotal!$B:$B,$B29,GrandTotal!J:J)</f>
        <v>0</v>
      </c>
      <c r="K29" s="24">
        <f ca="1">SUMIF(GrandTotal!$B:$B,$B29,GrandTotal!K:K)</f>
        <v>0</v>
      </c>
    </row>
    <row r="30" spans="1:11" hidden="1" outlineLevel="1">
      <c r="A30" s="41" t="str">
        <f>IF(B30="","",MAX($A$7:A29)+1)</f>
        <v/>
      </c>
      <c r="B30" s="5" t="str">
        <f>GrandTotal!B300</f>
        <v/>
      </c>
      <c r="D30" s="24">
        <f ca="1">SUMIF(GrandTotal!$B:$B,$B30,GrandTotal!D:D)</f>
        <v>0</v>
      </c>
      <c r="E30" s="24">
        <f t="shared" ca="1" si="0"/>
        <v>0</v>
      </c>
      <c r="F30" s="24"/>
      <c r="G30" s="24">
        <f ca="1">SUMIF(GrandTotal!$B:$B,$B30,GrandTotal!G:G)</f>
        <v>0</v>
      </c>
      <c r="H30" s="24">
        <f ca="1">SUMIF(GrandTotal!$B:$B,$B30,GrandTotal!H:H)</f>
        <v>0</v>
      </c>
      <c r="I30" s="24">
        <f ca="1">SUMIF(GrandTotal!$B:$B,$B30,GrandTotal!I:I)</f>
        <v>0</v>
      </c>
      <c r="J30" s="24">
        <f ca="1">SUMIF(GrandTotal!$B:$B,$B30,GrandTotal!J:J)</f>
        <v>0</v>
      </c>
      <c r="K30" s="24">
        <f ca="1">SUMIF(GrandTotal!$B:$B,$B30,GrandTotal!K:K)</f>
        <v>0</v>
      </c>
    </row>
    <row r="31" spans="1:11" hidden="1" outlineLevel="1">
      <c r="A31" s="41" t="str">
        <f>IF(B31="","",MAX($A$7:A30)+1)</f>
        <v/>
      </c>
      <c r="B31" s="5" t="str">
        <f>GrandTotal!B301</f>
        <v/>
      </c>
      <c r="D31" s="24">
        <f ca="1">SUMIF(GrandTotal!$B:$B,$B31,GrandTotal!D:D)</f>
        <v>0</v>
      </c>
      <c r="E31" s="24">
        <f t="shared" ca="1" si="0"/>
        <v>0</v>
      </c>
      <c r="F31" s="24"/>
      <c r="G31" s="24">
        <f ca="1">SUMIF(GrandTotal!$B:$B,$B31,GrandTotal!G:G)</f>
        <v>0</v>
      </c>
      <c r="H31" s="24">
        <f ca="1">SUMIF(GrandTotal!$B:$B,$B31,GrandTotal!H:H)</f>
        <v>0</v>
      </c>
      <c r="I31" s="24">
        <f ca="1">SUMIF(GrandTotal!$B:$B,$B31,GrandTotal!I:I)</f>
        <v>0</v>
      </c>
      <c r="J31" s="24">
        <f ca="1">SUMIF(GrandTotal!$B:$B,$B31,GrandTotal!J:J)</f>
        <v>0</v>
      </c>
      <c r="K31" s="24">
        <f ca="1">SUMIF(GrandTotal!$B:$B,$B31,GrandTotal!K:K)</f>
        <v>0</v>
      </c>
    </row>
    <row r="32" spans="1:11" hidden="1" outlineLevel="1">
      <c r="A32" s="41" t="str">
        <f>IF(B32="","",MAX($A$7:A31)+1)</f>
        <v/>
      </c>
      <c r="B32" s="5" t="str">
        <f>GrandTotal!B302</f>
        <v/>
      </c>
      <c r="D32" s="24">
        <f ca="1">SUMIF(GrandTotal!$B:$B,$B32,GrandTotal!D:D)</f>
        <v>0</v>
      </c>
      <c r="E32" s="24">
        <f t="shared" ca="1" si="0"/>
        <v>0</v>
      </c>
      <c r="F32" s="24"/>
      <c r="G32" s="24">
        <f ca="1">SUMIF(GrandTotal!$B:$B,$B32,GrandTotal!G:G)</f>
        <v>0</v>
      </c>
      <c r="H32" s="24">
        <f ca="1">SUMIF(GrandTotal!$B:$B,$B32,GrandTotal!H:H)</f>
        <v>0</v>
      </c>
      <c r="I32" s="24">
        <f ca="1">SUMIF(GrandTotal!$B:$B,$B32,GrandTotal!I:I)</f>
        <v>0</v>
      </c>
      <c r="J32" s="24">
        <f ca="1">SUMIF(GrandTotal!$B:$B,$B32,GrandTotal!J:J)</f>
        <v>0</v>
      </c>
      <c r="K32" s="24">
        <f ca="1">SUMIF(GrandTotal!$B:$B,$B32,GrandTotal!K:K)</f>
        <v>0</v>
      </c>
    </row>
    <row r="33" spans="1:11" collapsed="1">
      <c r="A33" s="41"/>
    </row>
    <row r="34" spans="1:11">
      <c r="A34" s="41"/>
    </row>
    <row r="35" spans="1:11">
      <c r="A35" s="41"/>
    </row>
    <row r="36" spans="1:11">
      <c r="A36" s="41">
        <f>IF(B36="","",MAX($A$7:A29)+1)</f>
        <v>13</v>
      </c>
      <c r="B36" s="1" t="s">
        <v>446</v>
      </c>
      <c r="G36" s="4"/>
      <c r="H36" s="4"/>
      <c r="I36" s="4"/>
      <c r="J36" s="4"/>
      <c r="K36" s="4"/>
    </row>
    <row r="37" spans="1:11">
      <c r="A37" s="41">
        <f>IF(B37="","",MAX($A$7:A36)+1)</f>
        <v>14</v>
      </c>
      <c r="B37" t="str">
        <f>B9</f>
        <v>INT_MAINS_PLANT</v>
      </c>
      <c r="D37" s="10">
        <f ca="1">IFERROR(D9/$D9,0)</f>
        <v>1</v>
      </c>
      <c r="E37" s="24">
        <f t="shared" ref="E37:E58" ca="1" si="1">IFERROR(IF(D37="","",IF(D37=0,0,IF(ABS(D37-SUM($G37:$K37))&lt;Check_Limit,0,1))),1)</f>
        <v>0</v>
      </c>
      <c r="G37" s="10">
        <f t="shared" ref="G37:K37" ca="1" si="2">IFERROR(G9/$D9,0)</f>
        <v>0.60880460114609802</v>
      </c>
      <c r="H37" s="10">
        <f t="shared" ca="1" si="2"/>
        <v>0.28679808852786154</v>
      </c>
      <c r="I37" s="10">
        <f t="shared" ca="1" si="2"/>
        <v>3.3966520945721048E-4</v>
      </c>
      <c r="J37" s="10">
        <f t="shared" ca="1" si="2"/>
        <v>0</v>
      </c>
      <c r="K37" s="10">
        <f t="shared" ca="1" si="2"/>
        <v>0.10405764511658316</v>
      </c>
    </row>
    <row r="38" spans="1:11">
      <c r="A38" s="41">
        <f>IF(B38="","",MAX($A$7:A37)+1)</f>
        <v>15</v>
      </c>
      <c r="B38" t="str">
        <f t="shared" ref="B38:B57" si="3">B10</f>
        <v>INT_MAINS_SERVICES</v>
      </c>
      <c r="D38" s="10">
        <f t="shared" ref="D38:D58" ca="1" si="4">IFERROR(D10/$D10,0)</f>
        <v>1</v>
      </c>
      <c r="E38" s="24">
        <f t="shared" ca="1" si="1"/>
        <v>0</v>
      </c>
      <c r="G38" s="10">
        <f t="shared" ref="G38:K38" ca="1" si="5">IFERROR(G10/$D10,0)</f>
        <v>0.70421973381763081</v>
      </c>
      <c r="H38" s="10">
        <f t="shared" ca="1" si="5"/>
        <v>0.22564602081706972</v>
      </c>
      <c r="I38" s="10">
        <f t="shared" ca="1" si="5"/>
        <v>2.3140686899201729E-4</v>
      </c>
      <c r="J38" s="10">
        <f t="shared" ca="1" si="5"/>
        <v>0</v>
      </c>
      <c r="K38" s="10">
        <f t="shared" ca="1" si="5"/>
        <v>6.9902838496307323E-2</v>
      </c>
    </row>
    <row r="39" spans="1:11">
      <c r="A39" s="41">
        <f>IF(B39="","",MAX($A$7:A38)+1)</f>
        <v>16</v>
      </c>
      <c r="B39" t="str">
        <f t="shared" si="3"/>
        <v>INT_DISTPT_SUBTOTAL</v>
      </c>
      <c r="D39" s="10">
        <f t="shared" ca="1" si="4"/>
        <v>1</v>
      </c>
      <c r="E39" s="24">
        <f t="shared" ca="1" si="1"/>
        <v>0</v>
      </c>
      <c r="G39" s="10">
        <f t="shared" ref="G39:K39" ca="1" si="6">IFERROR(G11/$D11,0)</f>
        <v>0.69475356738564353</v>
      </c>
      <c r="H39" s="10">
        <f t="shared" ca="1" si="6"/>
        <v>0.23096825259541043</v>
      </c>
      <c r="I39" s="10">
        <f t="shared" ca="1" si="6"/>
        <v>2.4282576034498379E-4</v>
      </c>
      <c r="J39" s="10">
        <f t="shared" ca="1" si="6"/>
        <v>1.3398397470227824E-3</v>
      </c>
      <c r="K39" s="10">
        <f t="shared" ca="1" si="6"/>
        <v>7.2695514511578269E-2</v>
      </c>
    </row>
    <row r="40" spans="1:11">
      <c r="A40" s="41">
        <f>IF(B40="","",MAX($A$7:A39)+1)</f>
        <v>17</v>
      </c>
      <c r="B40" t="str">
        <f t="shared" si="3"/>
        <v>INT_IND M&amp;R</v>
      </c>
      <c r="D40" s="10">
        <f t="shared" ca="1" si="4"/>
        <v>1</v>
      </c>
      <c r="E40" s="24">
        <f t="shared" ca="1" si="1"/>
        <v>0</v>
      </c>
      <c r="G40" s="10">
        <f t="shared" ref="G40:K40" ca="1" si="7">IFERROR(G12/$D12,0)</f>
        <v>0</v>
      </c>
      <c r="H40" s="10">
        <f t="shared" ca="1" si="7"/>
        <v>0.26239848342265359</v>
      </c>
      <c r="I40" s="10">
        <f t="shared" ca="1" si="7"/>
        <v>1.9702964769493523E-3</v>
      </c>
      <c r="J40" s="10">
        <f t="shared" ca="1" si="7"/>
        <v>0.12876288385681875</v>
      </c>
      <c r="K40" s="10">
        <f t="shared" ca="1" si="7"/>
        <v>0.60686833624357839</v>
      </c>
    </row>
    <row r="41" spans="1:11">
      <c r="A41" s="41">
        <f>IF(B41="","",MAX($A$7:A40)+1)</f>
        <v>18</v>
      </c>
      <c r="B41" t="str">
        <f t="shared" si="3"/>
        <v>INT_871-879</v>
      </c>
      <c r="D41" s="10">
        <f t="shared" ca="1" si="4"/>
        <v>1</v>
      </c>
      <c r="E41" s="24">
        <f t="shared" ca="1" si="1"/>
        <v>0</v>
      </c>
      <c r="G41" s="10">
        <f t="shared" ref="G41:K41" ca="1" si="8">IFERROR(G13/$D13,0)</f>
        <v>0.70105599936993002</v>
      </c>
      <c r="H41" s="10">
        <f t="shared" ca="1" si="8"/>
        <v>0.23996733845700535</v>
      </c>
      <c r="I41" s="10">
        <f t="shared" ca="1" si="8"/>
        <v>1.9698452816891682E-4</v>
      </c>
      <c r="J41" s="10">
        <f t="shared" ca="1" si="8"/>
        <v>1.1276601645953473E-3</v>
      </c>
      <c r="K41" s="10">
        <f t="shared" ca="1" si="8"/>
        <v>5.765201748030041E-2</v>
      </c>
    </row>
    <row r="42" spans="1:11">
      <c r="A42" s="41">
        <f>IF(B42="","",MAX($A$7:A41)+1)</f>
        <v>19</v>
      </c>
      <c r="B42" t="str">
        <f t="shared" si="3"/>
        <v>INT_866-893</v>
      </c>
      <c r="D42" s="10">
        <f t="shared" ca="1" si="4"/>
        <v>1</v>
      </c>
      <c r="E42" s="24">
        <f t="shared" ca="1" si="1"/>
        <v>0</v>
      </c>
      <c r="G42" s="10">
        <f t="shared" ref="G42:K42" ca="1" si="9">IFERROR(G14/$D14,0)</f>
        <v>0.64900504092211608</v>
      </c>
      <c r="H42" s="10">
        <f t="shared" ca="1" si="9"/>
        <v>0.25615596198793011</v>
      </c>
      <c r="I42" s="10">
        <f t="shared" ca="1" si="9"/>
        <v>3.049441784725716E-4</v>
      </c>
      <c r="J42" s="10">
        <f t="shared" ca="1" si="9"/>
        <v>1.9862561063076619E-3</v>
      </c>
      <c r="K42" s="10">
        <f t="shared" ca="1" si="9"/>
        <v>9.2547796805173527E-2</v>
      </c>
    </row>
    <row r="43" spans="1:11">
      <c r="A43" s="41">
        <f>IF(B43="","",MAX($A$7:A42)+1)</f>
        <v>20</v>
      </c>
      <c r="B43" t="str">
        <f t="shared" si="3"/>
        <v>INT_LABOR</v>
      </c>
      <c r="D43" s="10">
        <f t="shared" ca="1" si="4"/>
        <v>1</v>
      </c>
      <c r="E43" s="24">
        <f t="shared" ca="1" si="1"/>
        <v>0</v>
      </c>
      <c r="G43" s="10">
        <f t="shared" ref="G43:K43" ca="1" si="10">IFERROR(G15/$D15,0)</f>
        <v>0.72210018135024345</v>
      </c>
      <c r="H43" s="10">
        <f t="shared" ca="1" si="10"/>
        <v>0.22511167212712088</v>
      </c>
      <c r="I43" s="10">
        <f t="shared" ca="1" si="10"/>
        <v>1.9966592716848984E-4</v>
      </c>
      <c r="J43" s="10">
        <f t="shared" ca="1" si="10"/>
        <v>1.6940154538414368E-3</v>
      </c>
      <c r="K43" s="10">
        <f t="shared" ca="1" si="10"/>
        <v>5.0894465141625711E-2</v>
      </c>
    </row>
    <row r="44" spans="1:11">
      <c r="A44" s="41">
        <f>IF(B44="","",MAX($A$7:A43)+1)</f>
        <v>21</v>
      </c>
      <c r="B44" t="str">
        <f t="shared" si="3"/>
        <v>INT_OM_Exc_A&amp;G,Gas,Uncoll</v>
      </c>
      <c r="D44" s="10">
        <f t="shared" ca="1" si="4"/>
        <v>1</v>
      </c>
      <c r="E44" s="24">
        <f t="shared" ca="1" si="1"/>
        <v>0</v>
      </c>
      <c r="G44" s="10">
        <f t="shared" ref="G44:K44" ca="1" si="11">IFERROR(G16/$D16,0)</f>
        <v>0.71800744488650059</v>
      </c>
      <c r="H44" s="10">
        <f t="shared" ca="1" si="11"/>
        <v>0.22337784768453786</v>
      </c>
      <c r="I44" s="10">
        <f t="shared" ca="1" si="11"/>
        <v>1.9494133590753967E-4</v>
      </c>
      <c r="J44" s="10">
        <f t="shared" ca="1" si="11"/>
        <v>1.1601655212214882E-3</v>
      </c>
      <c r="K44" s="10">
        <f t="shared" ca="1" si="11"/>
        <v>5.7259600571832533E-2</v>
      </c>
    </row>
    <row r="45" spans="1:11">
      <c r="A45" s="41">
        <f>IF(B45="","",MAX($A$7:A44)+1)</f>
        <v>22</v>
      </c>
      <c r="B45" t="str">
        <f t="shared" si="3"/>
        <v>INT_TOTAL PLANT</v>
      </c>
      <c r="D45" s="10">
        <f t="shared" ca="1" si="4"/>
        <v>1</v>
      </c>
      <c r="E45" s="24">
        <f t="shared" ca="1" si="1"/>
        <v>0</v>
      </c>
      <c r="G45" s="10">
        <f t="shared" ref="G45:K45" ca="1" si="12">IFERROR(G17/$D17,0)</f>
        <v>0.69475356738564342</v>
      </c>
      <c r="H45" s="10">
        <f t="shared" ca="1" si="12"/>
        <v>0.23096825259541037</v>
      </c>
      <c r="I45" s="10">
        <f t="shared" ca="1" si="12"/>
        <v>2.4282576034498381E-4</v>
      </c>
      <c r="J45" s="10">
        <f t="shared" ca="1" si="12"/>
        <v>1.339839747022782E-3</v>
      </c>
      <c r="K45" s="10">
        <f t="shared" ca="1" si="12"/>
        <v>7.2695514511578269E-2</v>
      </c>
    </row>
    <row r="46" spans="1:11">
      <c r="A46" s="41">
        <f>IF(B46="","",MAX($A$7:A45)+1)</f>
        <v>23</v>
      </c>
      <c r="B46" t="str">
        <f t="shared" si="3"/>
        <v>INT_RATEBASE</v>
      </c>
      <c r="D46" s="10">
        <f t="shared" ca="1" si="4"/>
        <v>1</v>
      </c>
      <c r="E46" s="24">
        <f t="shared" ca="1" si="1"/>
        <v>0</v>
      </c>
      <c r="G46" s="10">
        <f t="shared" ref="G46:K46" ca="1" si="13">IFERROR(G18/$D18,0)</f>
        <v>0.67547590603682395</v>
      </c>
      <c r="H46" s="10">
        <f t="shared" ca="1" si="13"/>
        <v>0.2490627671657597</v>
      </c>
      <c r="I46" s="10">
        <f t="shared" ca="1" si="13"/>
        <v>2.7107945282053907E-4</v>
      </c>
      <c r="J46" s="10">
        <f t="shared" ca="1" si="13"/>
        <v>1.3310603994116689E-3</v>
      </c>
      <c r="K46" s="10">
        <f t="shared" ca="1" si="13"/>
        <v>7.3859186945184202E-2</v>
      </c>
    </row>
    <row r="47" spans="1:11">
      <c r="A47" s="41">
        <f>IF(B47="","",MAX($A$7:A46)+1)</f>
        <v>24</v>
      </c>
      <c r="B47" t="str">
        <f t="shared" si="3"/>
        <v>INT_REVENUE REQUIREMENT</v>
      </c>
      <c r="D47" s="10">
        <f t="shared" ca="1" si="4"/>
        <v>1</v>
      </c>
      <c r="E47" s="24">
        <f t="shared" ca="1" si="1"/>
        <v>0</v>
      </c>
      <c r="G47" s="10">
        <f t="shared" ref="G47:K47" ca="1" si="14">IFERROR(G19/$D19,0)</f>
        <v>0.67489306085514422</v>
      </c>
      <c r="H47" s="10">
        <f t="shared" ca="1" si="14"/>
        <v>0.28145489331119039</v>
      </c>
      <c r="I47" s="10">
        <f t="shared" ca="1" si="14"/>
        <v>4.4266459290114794E-4</v>
      </c>
      <c r="J47" s="10">
        <f t="shared" ca="1" si="14"/>
        <v>8.8288254826439751E-4</v>
      </c>
      <c r="K47" s="10">
        <f t="shared" ca="1" si="14"/>
        <v>4.2326498692499881E-2</v>
      </c>
    </row>
    <row r="48" spans="1:11">
      <c r="A48" s="41" t="str">
        <f>IF(B48="","",MAX($A$7:A47)+1)</f>
        <v/>
      </c>
      <c r="B48" t="str">
        <f t="shared" si="3"/>
        <v/>
      </c>
      <c r="D48" s="10">
        <f t="shared" ca="1" si="4"/>
        <v>0</v>
      </c>
      <c r="E48" s="24">
        <f t="shared" ca="1" si="1"/>
        <v>0</v>
      </c>
      <c r="G48" s="10">
        <f t="shared" ref="G48:K48" ca="1" si="15">IFERROR(G20/$D20,0)</f>
        <v>0</v>
      </c>
      <c r="H48" s="10">
        <f t="shared" ca="1" si="15"/>
        <v>0</v>
      </c>
      <c r="I48" s="10">
        <f t="shared" ca="1" si="15"/>
        <v>0</v>
      </c>
      <c r="J48" s="10">
        <f t="shared" ca="1" si="15"/>
        <v>0</v>
      </c>
      <c r="K48" s="10">
        <f t="shared" ca="1" si="15"/>
        <v>0</v>
      </c>
    </row>
    <row r="49" spans="1:11">
      <c r="A49" s="41" t="str">
        <f>IF(B49="","",MAX($A$7:A48)+1)</f>
        <v/>
      </c>
      <c r="B49" t="str">
        <f t="shared" si="3"/>
        <v/>
      </c>
      <c r="D49" s="10">
        <f t="shared" ca="1" si="4"/>
        <v>0</v>
      </c>
      <c r="E49" s="24">
        <f t="shared" ca="1" si="1"/>
        <v>0</v>
      </c>
      <c r="G49" s="10">
        <f t="shared" ref="G49:K49" ca="1" si="16">IFERROR(G21/$D21,0)</f>
        <v>0</v>
      </c>
      <c r="H49" s="10">
        <f t="shared" ca="1" si="16"/>
        <v>0</v>
      </c>
      <c r="I49" s="10">
        <f t="shared" ca="1" si="16"/>
        <v>0</v>
      </c>
      <c r="J49" s="10">
        <f t="shared" ca="1" si="16"/>
        <v>0</v>
      </c>
      <c r="K49" s="10">
        <f t="shared" ca="1" si="16"/>
        <v>0</v>
      </c>
    </row>
    <row r="50" spans="1:11">
      <c r="A50" s="41" t="str">
        <f>IF(B50="","",MAX($A$7:A49)+1)</f>
        <v/>
      </c>
      <c r="B50" t="str">
        <f t="shared" si="3"/>
        <v/>
      </c>
      <c r="D50" s="10">
        <f t="shared" ca="1" si="4"/>
        <v>0</v>
      </c>
      <c r="E50" s="24">
        <f t="shared" ca="1" si="1"/>
        <v>0</v>
      </c>
      <c r="G50" s="10">
        <f t="shared" ref="G50:K50" ca="1" si="17">IFERROR(G22/$D22,0)</f>
        <v>0</v>
      </c>
      <c r="H50" s="10">
        <f t="shared" ca="1" si="17"/>
        <v>0</v>
      </c>
      <c r="I50" s="10">
        <f t="shared" ca="1" si="17"/>
        <v>0</v>
      </c>
      <c r="J50" s="10">
        <f t="shared" ca="1" si="17"/>
        <v>0</v>
      </c>
      <c r="K50" s="10">
        <f t="shared" ca="1" si="17"/>
        <v>0</v>
      </c>
    </row>
    <row r="51" spans="1:11">
      <c r="A51" s="41" t="str">
        <f>IF(B51="","",MAX($A$7:A50)+1)</f>
        <v/>
      </c>
      <c r="B51" t="str">
        <f>B23</f>
        <v/>
      </c>
      <c r="D51" s="10">
        <f t="shared" ca="1" si="4"/>
        <v>0</v>
      </c>
      <c r="E51" s="24">
        <f t="shared" ca="1" si="1"/>
        <v>0</v>
      </c>
      <c r="G51" s="10">
        <f t="shared" ref="G51:K51" ca="1" si="18">IFERROR(G23/$D23,0)</f>
        <v>0</v>
      </c>
      <c r="H51" s="10">
        <f t="shared" ca="1" si="18"/>
        <v>0</v>
      </c>
      <c r="I51" s="10">
        <f t="shared" ca="1" si="18"/>
        <v>0</v>
      </c>
      <c r="J51" s="10">
        <f t="shared" ca="1" si="18"/>
        <v>0</v>
      </c>
      <c r="K51" s="10">
        <f t="shared" ca="1" si="18"/>
        <v>0</v>
      </c>
    </row>
    <row r="52" spans="1:11">
      <c r="A52" s="41" t="str">
        <f>IF(B52="","",MAX($A$7:A51)+1)</f>
        <v/>
      </c>
      <c r="B52" t="str">
        <f t="shared" si="3"/>
        <v/>
      </c>
      <c r="D52" s="10">
        <f t="shared" ca="1" si="4"/>
        <v>0</v>
      </c>
      <c r="E52" s="24">
        <f t="shared" ca="1" si="1"/>
        <v>0</v>
      </c>
      <c r="G52" s="10">
        <f t="shared" ref="G52:K52" ca="1" si="19">IFERROR(G24/$D24,0)</f>
        <v>0</v>
      </c>
      <c r="H52" s="10">
        <f t="shared" ca="1" si="19"/>
        <v>0</v>
      </c>
      <c r="I52" s="10">
        <f t="shared" ca="1" si="19"/>
        <v>0</v>
      </c>
      <c r="J52" s="10">
        <f t="shared" ca="1" si="19"/>
        <v>0</v>
      </c>
      <c r="K52" s="10">
        <f t="shared" ca="1" si="19"/>
        <v>0</v>
      </c>
    </row>
    <row r="53" spans="1:11">
      <c r="A53" s="41" t="str">
        <f>IF(B53="","",MAX($A$7:A52)+1)</f>
        <v/>
      </c>
      <c r="B53" t="str">
        <f t="shared" si="3"/>
        <v/>
      </c>
      <c r="D53" s="10">
        <f t="shared" ca="1" si="4"/>
        <v>0</v>
      </c>
      <c r="E53" s="24">
        <f t="shared" ca="1" si="1"/>
        <v>0</v>
      </c>
      <c r="G53" s="10">
        <f t="shared" ref="G53:K53" ca="1" si="20">IFERROR(G25/$D25,0)</f>
        <v>0</v>
      </c>
      <c r="H53" s="10">
        <f t="shared" ca="1" si="20"/>
        <v>0</v>
      </c>
      <c r="I53" s="10">
        <f t="shared" ca="1" si="20"/>
        <v>0</v>
      </c>
      <c r="J53" s="10">
        <f t="shared" ca="1" si="20"/>
        <v>0</v>
      </c>
      <c r="K53" s="10">
        <f t="shared" ca="1" si="20"/>
        <v>0</v>
      </c>
    </row>
    <row r="54" spans="1:11">
      <c r="A54" s="41" t="str">
        <f>IF(B54="","",MAX($A$7:A53)+1)</f>
        <v/>
      </c>
      <c r="B54" t="str">
        <f t="shared" si="3"/>
        <v/>
      </c>
      <c r="D54" s="10">
        <f t="shared" ca="1" si="4"/>
        <v>0</v>
      </c>
      <c r="E54" s="24">
        <f t="shared" ca="1" si="1"/>
        <v>0</v>
      </c>
      <c r="G54" s="10">
        <f t="shared" ref="G54:K54" ca="1" si="21">IFERROR(G26/$D26,0)</f>
        <v>0</v>
      </c>
      <c r="H54" s="10">
        <f t="shared" ca="1" si="21"/>
        <v>0</v>
      </c>
      <c r="I54" s="10">
        <f t="shared" ca="1" si="21"/>
        <v>0</v>
      </c>
      <c r="J54" s="10">
        <f t="shared" ca="1" si="21"/>
        <v>0</v>
      </c>
      <c r="K54" s="10">
        <f t="shared" ca="1" si="21"/>
        <v>0</v>
      </c>
    </row>
    <row r="55" spans="1:11">
      <c r="A55" s="41" t="str">
        <f>IF(B55="","",MAX($A$7:A54)+1)</f>
        <v/>
      </c>
      <c r="B55" t="str">
        <f t="shared" si="3"/>
        <v/>
      </c>
      <c r="D55" s="10">
        <f t="shared" ca="1" si="4"/>
        <v>0</v>
      </c>
      <c r="E55" s="24">
        <f t="shared" ca="1" si="1"/>
        <v>0</v>
      </c>
      <c r="G55" s="10">
        <f t="shared" ref="G55:K55" ca="1" si="22">IFERROR(G27/$D27,0)</f>
        <v>0</v>
      </c>
      <c r="H55" s="10">
        <f t="shared" ca="1" si="22"/>
        <v>0</v>
      </c>
      <c r="I55" s="10">
        <f t="shared" ca="1" si="22"/>
        <v>0</v>
      </c>
      <c r="J55" s="10">
        <f t="shared" ca="1" si="22"/>
        <v>0</v>
      </c>
      <c r="K55" s="10">
        <f t="shared" ca="1" si="22"/>
        <v>0</v>
      </c>
    </row>
    <row r="56" spans="1:11">
      <c r="A56" s="41" t="str">
        <f>IF(B56="","",MAX($A$7:A55)+1)</f>
        <v/>
      </c>
      <c r="B56" t="str">
        <f t="shared" si="3"/>
        <v/>
      </c>
      <c r="D56" s="10">
        <f t="shared" ca="1" si="4"/>
        <v>0</v>
      </c>
      <c r="E56" s="24">
        <f t="shared" ca="1" si="1"/>
        <v>0</v>
      </c>
      <c r="G56" s="10">
        <f t="shared" ref="G56:K56" ca="1" si="23">IFERROR(G28/$D28,0)</f>
        <v>0</v>
      </c>
      <c r="H56" s="10">
        <f t="shared" ca="1" si="23"/>
        <v>0</v>
      </c>
      <c r="I56" s="10">
        <f t="shared" ca="1" si="23"/>
        <v>0</v>
      </c>
      <c r="J56" s="10">
        <f t="shared" ca="1" si="23"/>
        <v>0</v>
      </c>
      <c r="K56" s="10">
        <f t="shared" ca="1" si="23"/>
        <v>0</v>
      </c>
    </row>
    <row r="57" spans="1:11">
      <c r="A57" s="41" t="str">
        <f>IF(B57="","",MAX($A$7:A56)+1)</f>
        <v/>
      </c>
      <c r="B57" t="str">
        <f t="shared" si="3"/>
        <v/>
      </c>
      <c r="D57" s="10">
        <f t="shared" ca="1" si="4"/>
        <v>0</v>
      </c>
      <c r="E57" s="24">
        <f t="shared" ca="1" si="1"/>
        <v>0</v>
      </c>
      <c r="G57" s="10">
        <f t="shared" ref="G57:K57" ca="1" si="24">IFERROR(G29/$D29,0)</f>
        <v>0</v>
      </c>
      <c r="H57" s="10">
        <f t="shared" ca="1" si="24"/>
        <v>0</v>
      </c>
      <c r="I57" s="10">
        <f t="shared" ca="1" si="24"/>
        <v>0</v>
      </c>
      <c r="J57" s="10">
        <f t="shared" ca="1" si="24"/>
        <v>0</v>
      </c>
      <c r="K57" s="10">
        <f t="shared" ca="1" si="24"/>
        <v>0</v>
      </c>
    </row>
    <row r="58" spans="1:11">
      <c r="A58" s="41" t="str">
        <f>IF(B58="","",MAX($A$7:A57)+1)</f>
        <v/>
      </c>
      <c r="D58" s="10">
        <f t="shared" ca="1" si="4"/>
        <v>0</v>
      </c>
      <c r="E58" s="24">
        <f t="shared" ca="1" si="1"/>
        <v>0</v>
      </c>
      <c r="G58" s="10">
        <f t="shared" ref="G58:K58" ca="1" si="25">IFERROR(G30/$D30,0)</f>
        <v>0</v>
      </c>
      <c r="H58" s="10">
        <f t="shared" ca="1" si="25"/>
        <v>0</v>
      </c>
      <c r="I58" s="10">
        <f t="shared" ca="1" si="25"/>
        <v>0</v>
      </c>
      <c r="J58" s="10">
        <f t="shared" ca="1" si="25"/>
        <v>0</v>
      </c>
      <c r="K58" s="10">
        <f t="shared" ca="1" si="25"/>
        <v>0</v>
      </c>
    </row>
  </sheetData>
  <pageMargins left="0.7" right="0.7" top="0.75" bottom="0.75" header="0.3" footer="0.3"/>
  <pageSetup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K252"/>
  <sheetViews>
    <sheetView workbookViewId="0"/>
  </sheetViews>
  <sheetFormatPr defaultColWidth="9.1328125" defaultRowHeight="14.25" outlineLevelRow="1" outlineLevelCol="1"/>
  <cols>
    <col min="1" max="1" width="6.33203125" style="26" customWidth="1"/>
    <col min="2" max="2" width="37.1328125" style="26" customWidth="1"/>
    <col min="3" max="3" width="15.86328125" style="26" hidden="1" customWidth="1" outlineLevel="1"/>
    <col min="4" max="4" width="16.1328125" style="26" bestFit="1" customWidth="1" collapsed="1"/>
    <col min="5" max="5" width="7.1328125" style="26" hidden="1" customWidth="1" outlineLevel="1"/>
    <col min="6" max="6" width="3" style="26" hidden="1" customWidth="1" outlineLevel="1"/>
    <col min="7" max="7" width="16.1328125" style="26" bestFit="1" customWidth="1" collapsed="1"/>
    <col min="8" max="8" width="16.33203125" style="26" bestFit="1" customWidth="1"/>
    <col min="9" max="9" width="14.53125" style="26" bestFit="1" customWidth="1"/>
    <col min="10" max="10" width="14.6640625" style="26" bestFit="1" customWidth="1"/>
    <col min="11" max="11" width="14.86328125" style="26" customWidth="1"/>
    <col min="12" max="16384" width="9.1328125" style="26"/>
  </cols>
  <sheetData>
    <row r="1" spans="1:11" ht="14.45" customHeight="1">
      <c r="B1" s="38"/>
      <c r="C1" s="38"/>
    </row>
    <row r="2" spans="1:11" ht="14.45" customHeight="1">
      <c r="B2" s="35" t="str">
        <f>'General Inputs'!$D$9</f>
        <v>COLUMBIA GAS OF KENTUCKY, INC.</v>
      </c>
      <c r="C2" s="38"/>
    </row>
    <row r="3" spans="1:11" ht="14.45" customHeight="1">
      <c r="B3" s="35" t="str">
        <f>'General Inputs'!$D$10</f>
        <v>Gas Class Cost of Service Study - Average of Customer-Demand and Demand-Commodity Methods</v>
      </c>
      <c r="C3" s="38"/>
    </row>
    <row r="4" spans="1:11" ht="14.45" customHeight="1">
      <c r="B4" s="35" t="str">
        <f>'General Inputs'!$D$11</f>
        <v>FORECASTED PERIOD 12/31/2026 TO 12/31/2027</v>
      </c>
      <c r="C4" s="38"/>
    </row>
    <row r="5" spans="1:11" ht="14.45" customHeight="1">
      <c r="B5" s="9" t="str" cm="1">
        <f t="array" aca="1" ref="B5" ca="1">VLOOKUP(_xlfn.TEXTAFTER(CELL("filename",A2),"]"),Contents!B:F,5,FALSE)</f>
        <v>Attachment RJA-2, Schedule 6 - Functionalized and Classified Rate Base and Revenue Requirement, and Unit Costs by Customer Class</v>
      </c>
      <c r="C5" s="38"/>
    </row>
    <row r="6" spans="1:11" ht="14.45" customHeight="1">
      <c r="A6" s="35"/>
      <c r="B6" s="38"/>
      <c r="C6" s="38"/>
    </row>
    <row r="7" spans="1:11" ht="49.5" customHeight="1">
      <c r="A7" s="54" t="s">
        <v>423</v>
      </c>
      <c r="B7" s="54" t="s">
        <v>406</v>
      </c>
      <c r="C7" s="54"/>
      <c r="D7" s="42" t="s">
        <v>424</v>
      </c>
      <c r="E7" s="42" t="s">
        <v>343</v>
      </c>
      <c r="F7" s="42"/>
      <c r="G7" s="42" t="str">
        <f>'General Inputs'!D$17</f>
        <v>GS-RESIDENTIAL</v>
      </c>
      <c r="H7" s="42" t="str">
        <f>'General Inputs'!E$17</f>
        <v>GS-OTHER</v>
      </c>
      <c r="I7" s="42" t="str">
        <f>'General Inputs'!F$17</f>
        <v>IUS</v>
      </c>
      <c r="J7" s="42" t="str">
        <f>'General Inputs'!G$17</f>
        <v>DS-ML</v>
      </c>
      <c r="K7" s="42" t="str">
        <f>'General Inputs'!H$17</f>
        <v>DS/IS</v>
      </c>
    </row>
    <row r="8" spans="1:11" ht="16.5">
      <c r="A8" s="54"/>
      <c r="B8" s="54"/>
      <c r="C8" s="54"/>
      <c r="D8" s="42"/>
      <c r="E8" s="42"/>
      <c r="F8" s="42"/>
      <c r="G8" s="42"/>
      <c r="H8" s="42"/>
      <c r="I8" s="42"/>
      <c r="J8" s="42"/>
      <c r="K8" s="42"/>
    </row>
    <row r="9" spans="1:11">
      <c r="A9" s="41">
        <f>IF(B9="","",MAX($A$7:A8)+1)</f>
        <v>1</v>
      </c>
      <c r="B9" s="35" t="s">
        <v>425</v>
      </c>
    </row>
    <row r="10" spans="1:11">
      <c r="A10" s="41" t="str">
        <f>IF(B10="","",MAX($A$7:A9)+1)</f>
        <v/>
      </c>
    </row>
    <row r="11" spans="1:11">
      <c r="A11" s="41">
        <f>IF(B11="","",MAX($A$7:A10)+1)</f>
        <v>2</v>
      </c>
      <c r="B11" s="35" t="str">
        <f>'General Inputs'!$D$14</f>
        <v>Distribution</v>
      </c>
      <c r="C11" s="35"/>
    </row>
    <row r="12" spans="1:11">
      <c r="A12" s="41">
        <f>IF(B12="","",MAX($A$7:A11)+1)</f>
        <v>3</v>
      </c>
      <c r="B12" s="46" t="s">
        <v>113</v>
      </c>
      <c r="C12" s="46" t="str">
        <f>INDEX('Input-Func_Class'!$B$31:$O$34,MATCH($B12,'Input-Func_Class'!$B$31:$B$34,0),MATCH($B11,'Input-Func_Class'!$B$31:$O$31,0))</f>
        <v>Dist_Dem</v>
      </c>
      <c r="D12" s="47">
        <f ca="1">SUM(G12:K12)</f>
        <v>340436864.58114213</v>
      </c>
      <c r="E12" s="45">
        <f t="shared" ref="E12:E57" ca="1" si="0">IF(D12="","",IF(D12=0,0,IF(ABS(D12-SUM($G12:$K12))&lt;Check_Limit,0,1)))</f>
        <v>0</v>
      </c>
      <c r="F12" s="45"/>
      <c r="G12" s="20">
        <f ca="1">SUM(IFERROR(INDIRECT("'"&amp;$C12&amp;"'!"&amp;ADDRESS(MATCH($B$57,'Input-Accounts'!$B:$B,0),COLUMN())),0))</f>
        <v>179662104.95952454</v>
      </c>
      <c r="H12" s="20">
        <f ca="1">SUM(IFERROR(INDIRECT("'"&amp;$C12&amp;"'!"&amp;ADDRESS(MATCH($B$57,'Input-Accounts'!$B:$B,0),COLUMN())),0))</f>
        <v>118946256.10295551</v>
      </c>
      <c r="I12" s="20">
        <f ca="1">SUM(IFERROR(INDIRECT("'"&amp;$C12&amp;"'!"&amp;ADDRESS(MATCH($B$57,'Input-Accounts'!$B:$B,0),COLUMN())),0))</f>
        <v>149935.88277109104</v>
      </c>
      <c r="J12" s="20">
        <f ca="1">SUM(IFERROR(INDIRECT("'"&amp;$C12&amp;"'!"&amp;ADDRESS(MATCH($B$57,'Input-Accounts'!$B:$B,0),COLUMN())),0))</f>
        <v>145333.89652695414</v>
      </c>
      <c r="K12" s="20">
        <f ca="1">SUM(IFERROR(INDIRECT("'"&amp;$C12&amp;"'!"&amp;ADDRESS(MATCH($B$57,'Input-Accounts'!$B:$B,0),COLUMN())),0))</f>
        <v>41533233.739364095</v>
      </c>
    </row>
    <row r="13" spans="1:11">
      <c r="A13" s="41">
        <f>IF(B13="","",MAX($A$7:A12)+1)</f>
        <v>4</v>
      </c>
      <c r="B13" s="46" t="s">
        <v>114</v>
      </c>
      <c r="C13" s="46" t="str">
        <f>INDEX('Input-Func_Class'!$B$31:$O$34,MATCH($B13,'Input-Func_Class'!$B$31:$B$34,0),MATCH($B11,'Input-Func_Class'!$B$31:$O$31,0))</f>
        <v>Dist_Comm</v>
      </c>
      <c r="D13" s="47">
        <f ca="1">SUM(G13:K13)</f>
        <v>0</v>
      </c>
      <c r="E13" s="45">
        <f t="shared" ca="1" si="0"/>
        <v>0</v>
      </c>
      <c r="F13" s="45"/>
      <c r="G13" s="20">
        <f ca="1">SUM(IFERROR(INDIRECT("'"&amp;$C13&amp;"'!"&amp;ADDRESS(MATCH($B$57,'Input-Accounts'!$B:$B,0),COLUMN())),0))</f>
        <v>0</v>
      </c>
      <c r="H13" s="20">
        <f ca="1">SUM(IFERROR(INDIRECT("'"&amp;$C13&amp;"'!"&amp;ADDRESS(MATCH($B$57,'Input-Accounts'!$B:$B,0),COLUMN())),0))</f>
        <v>0</v>
      </c>
      <c r="I13" s="20">
        <f ca="1">SUM(IFERROR(INDIRECT("'"&amp;$C13&amp;"'!"&amp;ADDRESS(MATCH($B$57,'Input-Accounts'!$B:$B,0),COLUMN())),0))</f>
        <v>0</v>
      </c>
      <c r="J13" s="20">
        <f ca="1">SUM(IFERROR(INDIRECT("'"&amp;$C13&amp;"'!"&amp;ADDRESS(MATCH($B$57,'Input-Accounts'!$B:$B,0),COLUMN())),0))</f>
        <v>0</v>
      </c>
      <c r="K13" s="20">
        <f ca="1">SUM(IFERROR(INDIRECT("'"&amp;$C13&amp;"'!"&amp;ADDRESS(MATCH($B$57,'Input-Accounts'!$B:$B,0),COLUMN())),0))</f>
        <v>0</v>
      </c>
    </row>
    <row r="14" spans="1:11">
      <c r="A14" s="41">
        <f>IF(B14="","",MAX($A$7:A13)+1)</f>
        <v>5</v>
      </c>
      <c r="B14" s="46" t="s">
        <v>115</v>
      </c>
      <c r="C14" s="46" t="str">
        <f>INDEX('Input-Func_Class'!$B$31:$O$34,MATCH($B14,'Input-Func_Class'!$B$31:$B$34,0),MATCH($B11,'Input-Func_Class'!$B$31:$O$31,0))</f>
        <v>Dist_Cust</v>
      </c>
      <c r="D14" s="47">
        <f ca="1">SUM(G14:K14)</f>
        <v>94772920.142148197</v>
      </c>
      <c r="E14" s="45">
        <f t="shared" ca="1" si="0"/>
        <v>0</v>
      </c>
      <c r="F14" s="45"/>
      <c r="G14" s="20">
        <f ca="1">SUM(IFERROR(INDIRECT("'"&amp;$C14&amp;"'!"&amp;ADDRESS(MATCH($B$57,'Input-Accounts'!$B:$B,0),COLUMN())),0))</f>
        <v>85221295.157308877</v>
      </c>
      <c r="H14" s="20">
        <f ca="1">SUM(IFERROR(INDIRECT("'"&amp;$C14&amp;"'!"&amp;ADDRESS(MATCH($B$57,'Input-Accounts'!$B:$B,0),COLUMN())),0))</f>
        <v>9461727.8954964112</v>
      </c>
      <c r="I14" s="20">
        <f ca="1">SUM(IFERROR(INDIRECT("'"&amp;$C14&amp;"'!"&amp;ADDRESS(MATCH($B$57,'Input-Accounts'!$B:$B,0),COLUMN())),0))</f>
        <v>1355.5484090969064</v>
      </c>
      <c r="J14" s="20">
        <f ca="1">SUM(IFERROR(INDIRECT("'"&amp;$C14&amp;"'!"&amp;ADDRESS(MATCH($B$57,'Input-Accounts'!$B:$B,0),COLUMN())),0))</f>
        <v>45163.991842697702</v>
      </c>
      <c r="K14" s="20">
        <f ca="1">SUM(IFERROR(INDIRECT("'"&amp;$C14&amp;"'!"&amp;ADDRESS(MATCH($B$57,'Input-Accounts'!$B:$B,0),COLUMN())),0))</f>
        <v>43377.549091101006</v>
      </c>
    </row>
    <row r="15" spans="1:11">
      <c r="A15" s="41">
        <f>IF(B15="","",MAX($A$7:A14)+1)</f>
        <v>6</v>
      </c>
      <c r="B15" s="26" t="s">
        <v>426</v>
      </c>
      <c r="D15" s="48">
        <f ca="1">SUM(D12:D14)</f>
        <v>435209784.72329032</v>
      </c>
      <c r="E15" s="45">
        <f t="shared" ca="1" si="0"/>
        <v>0</v>
      </c>
      <c r="F15" s="45"/>
      <c r="G15" s="48">
        <f t="shared" ref="G15:K15" ca="1" si="1">SUM(G12:G14)</f>
        <v>264883400.11683342</v>
      </c>
      <c r="H15" s="48">
        <f t="shared" ca="1" si="1"/>
        <v>128407983.99845192</v>
      </c>
      <c r="I15" s="48">
        <f t="shared" ca="1" si="1"/>
        <v>151291.43118018794</v>
      </c>
      <c r="J15" s="48">
        <f t="shared" ca="1" si="1"/>
        <v>190497.88836965183</v>
      </c>
      <c r="K15" s="48">
        <f t="shared" ca="1" si="1"/>
        <v>41576611.288455196</v>
      </c>
    </row>
    <row r="16" spans="1:11">
      <c r="A16" s="41" t="str">
        <f>IF(B16="","",MAX($A$7:A15)+1)</f>
        <v/>
      </c>
      <c r="D16" s="49"/>
      <c r="E16" s="45" t="str">
        <f t="shared" si="0"/>
        <v/>
      </c>
      <c r="F16" s="45"/>
      <c r="G16" s="49"/>
      <c r="H16" s="49"/>
      <c r="I16" s="49"/>
      <c r="J16" s="49"/>
      <c r="K16" s="49"/>
    </row>
    <row r="17" spans="1:11">
      <c r="A17" s="41">
        <f>IF(B17="","",MAX($A$7:A16)+1)</f>
        <v>7</v>
      </c>
      <c r="B17" s="35" t="str">
        <f>'General Inputs'!$E$14</f>
        <v>On Site</v>
      </c>
      <c r="C17" s="35"/>
      <c r="E17" s="45" t="str">
        <f t="shared" si="0"/>
        <v/>
      </c>
      <c r="F17" s="45"/>
    </row>
    <row r="18" spans="1:11">
      <c r="A18" s="41">
        <f>IF(B18="","",MAX($A$7:A17)+1)</f>
        <v>8</v>
      </c>
      <c r="B18" s="46" t="str">
        <f>$B$12</f>
        <v>Demand</v>
      </c>
      <c r="C18" s="46" t="str">
        <f>INDEX('Input-Func_Class'!$B$31:$O$34,MATCH($B18,'Input-Func_Class'!$B$31:$B$34,0),MATCH($B17,'Input-Func_Class'!$B$31:$O$31,0))</f>
        <v>OnSite_Dem</v>
      </c>
      <c r="D18" s="47">
        <f ca="1">SUM(G18:K18)</f>
        <v>0</v>
      </c>
      <c r="E18" s="45">
        <f t="shared" ca="1" si="0"/>
        <v>0</v>
      </c>
      <c r="F18" s="45"/>
      <c r="G18" s="20">
        <f ca="1">SUM(IFERROR(INDIRECT("'"&amp;$C18&amp;"'!"&amp;ADDRESS(MATCH($B$57,'Input-Accounts'!$B:$B,0),COLUMN())),0))</f>
        <v>0</v>
      </c>
      <c r="H18" s="20">
        <f ca="1">SUM(IFERROR(INDIRECT("'"&amp;$C18&amp;"'!"&amp;ADDRESS(MATCH($B$57,'Input-Accounts'!$B:$B,0),COLUMN())),0))</f>
        <v>0</v>
      </c>
      <c r="I18" s="20">
        <f ca="1">SUM(IFERROR(INDIRECT("'"&amp;$C18&amp;"'!"&amp;ADDRESS(MATCH($B$57,'Input-Accounts'!$B:$B,0),COLUMN())),0))</f>
        <v>0</v>
      </c>
      <c r="J18" s="20">
        <f ca="1">SUM(IFERROR(INDIRECT("'"&amp;$C18&amp;"'!"&amp;ADDRESS(MATCH($B$57,'Input-Accounts'!$B:$B,0),COLUMN())),0))</f>
        <v>0</v>
      </c>
      <c r="K18" s="20">
        <f ca="1">SUM(IFERROR(INDIRECT("'"&amp;$C18&amp;"'!"&amp;ADDRESS(MATCH($B$57,'Input-Accounts'!$B:$B,0),COLUMN())),0))</f>
        <v>0</v>
      </c>
    </row>
    <row r="19" spans="1:11">
      <c r="A19" s="41">
        <f>IF(B19="","",MAX($A$7:A18)+1)</f>
        <v>9</v>
      </c>
      <c r="B19" s="46" t="str">
        <f>$B$13</f>
        <v>Commodity</v>
      </c>
      <c r="C19" s="46" t="str">
        <f>INDEX('Input-Func_Class'!$B$31:$O$34,MATCH($B19,'Input-Func_Class'!$B$31:$B$34,0),MATCH($B17,'Input-Func_Class'!$B$31:$O$31,0))</f>
        <v>OnSite_Comm</v>
      </c>
      <c r="D19" s="47">
        <f ca="1">SUM(G19:K19)</f>
        <v>0</v>
      </c>
      <c r="E19" s="45">
        <f t="shared" ca="1" si="0"/>
        <v>0</v>
      </c>
      <c r="F19" s="45"/>
      <c r="G19" s="20">
        <f ca="1">SUM(IFERROR(INDIRECT("'"&amp;$C19&amp;"'!"&amp;ADDRESS(MATCH($B$57,'Input-Accounts'!$B:$B,0),COLUMN())),0))</f>
        <v>0</v>
      </c>
      <c r="H19" s="20">
        <f ca="1">SUM(IFERROR(INDIRECT("'"&amp;$C19&amp;"'!"&amp;ADDRESS(MATCH($B$57,'Input-Accounts'!$B:$B,0),COLUMN())),0))</f>
        <v>0</v>
      </c>
      <c r="I19" s="20">
        <f ca="1">SUM(IFERROR(INDIRECT("'"&amp;$C19&amp;"'!"&amp;ADDRESS(MATCH($B$57,'Input-Accounts'!$B:$B,0),COLUMN())),0))</f>
        <v>0</v>
      </c>
      <c r="J19" s="20">
        <f ca="1">SUM(IFERROR(INDIRECT("'"&amp;$C19&amp;"'!"&amp;ADDRESS(MATCH($B$57,'Input-Accounts'!$B:$B,0),COLUMN())),0))</f>
        <v>0</v>
      </c>
      <c r="K19" s="20">
        <f ca="1">SUM(IFERROR(INDIRECT("'"&amp;$C19&amp;"'!"&amp;ADDRESS(MATCH($B$57,'Input-Accounts'!$B:$B,0),COLUMN())),0))</f>
        <v>0</v>
      </c>
    </row>
    <row r="20" spans="1:11">
      <c r="A20" s="41">
        <f>IF(B20="","",MAX($A$7:A19)+1)</f>
        <v>10</v>
      </c>
      <c r="B20" s="46" t="str">
        <f>$B$14</f>
        <v>Customer</v>
      </c>
      <c r="C20" s="46" t="str">
        <f>INDEX('Input-Func_Class'!$B$31:$O$34,MATCH($B20,'Input-Func_Class'!$B$31:$B$34,0),MATCH($B17,'Input-Func_Class'!$B$31:$O$31,0))</f>
        <v>OnSite_Cust</v>
      </c>
      <c r="D20" s="47">
        <f ca="1">SUM(G20:K20)</f>
        <v>174473193.42998961</v>
      </c>
      <c r="E20" s="45">
        <f t="shared" ca="1" si="0"/>
        <v>0</v>
      </c>
      <c r="F20" s="45"/>
      <c r="G20" s="20">
        <f ca="1">SUM(IFERROR(INDIRECT("'"&amp;$C20&amp;"'!"&amp;ADDRESS(MATCH($B$57,'Input-Accounts'!$B:$B,0),COLUMN())),0))</f>
        <v>146942761.94648248</v>
      </c>
      <c r="H20" s="20">
        <f ca="1">SUM(IFERROR(INDIRECT("'"&amp;$C20&amp;"'!"&amp;ADDRESS(MATCH($B$57,'Input-Accounts'!$B:$B,0),COLUMN())),0))</f>
        <v>23441345.634265382</v>
      </c>
      <c r="I20" s="20">
        <f ca="1">SUM(IFERROR(INDIRECT("'"&amp;$C20&amp;"'!"&amp;ADDRESS(MATCH($B$57,'Input-Accounts'!$B:$B,0),COLUMN())),0))</f>
        <v>13981.096931599841</v>
      </c>
      <c r="J20" s="20">
        <f ca="1">SUM(IFERROR(INDIRECT("'"&amp;$C20&amp;"'!"&amp;ADDRESS(MATCH($B$57,'Input-Accounts'!$B:$B,0),COLUMN())),0))</f>
        <v>621026.98004554864</v>
      </c>
      <c r="K20" s="20">
        <f ca="1">SUM(IFERROR(INDIRECT("'"&amp;$C20&amp;"'!"&amp;ADDRESS(MATCH($B$57,'Input-Accounts'!$B:$B,0),COLUMN())),0))</f>
        <v>3454077.7722645607</v>
      </c>
    </row>
    <row r="21" spans="1:11">
      <c r="A21" s="41">
        <f>IF(B21="","",MAX($A$7:A20)+1)</f>
        <v>11</v>
      </c>
      <c r="B21" s="26" t="s">
        <v>426</v>
      </c>
      <c r="D21" s="48">
        <f ca="1">SUM(D18:D20)</f>
        <v>174473193.42998961</v>
      </c>
      <c r="E21" s="45">
        <f t="shared" ca="1" si="0"/>
        <v>0</v>
      </c>
      <c r="F21" s="45"/>
      <c r="G21" s="48">
        <f t="shared" ref="G21:K21" ca="1" si="2">SUM(G18:G20)</f>
        <v>146942761.94648248</v>
      </c>
      <c r="H21" s="48">
        <f t="shared" ca="1" si="2"/>
        <v>23441345.634265382</v>
      </c>
      <c r="I21" s="48">
        <f t="shared" ca="1" si="2"/>
        <v>13981.096931599841</v>
      </c>
      <c r="J21" s="48">
        <f t="shared" ca="1" si="2"/>
        <v>621026.98004554864</v>
      </c>
      <c r="K21" s="48">
        <f t="shared" ca="1" si="2"/>
        <v>3454077.7722645607</v>
      </c>
    </row>
    <row r="22" spans="1:11">
      <c r="A22" s="41" t="str">
        <f>IF(B22="","",MAX($A$7:A21)+1)</f>
        <v/>
      </c>
      <c r="B22" s="44"/>
      <c r="C22" s="44"/>
      <c r="E22" s="45" t="str">
        <f t="shared" si="0"/>
        <v/>
      </c>
      <c r="F22" s="45"/>
    </row>
    <row r="23" spans="1:11">
      <c r="A23" s="41">
        <f>IF(B23="","",MAX($A$7:A22)+1)</f>
        <v>12</v>
      </c>
      <c r="B23" s="35" t="str">
        <f>'General Inputs'!$F$14</f>
        <v>Cust Accts</v>
      </c>
      <c r="C23" s="35"/>
      <c r="E23" s="45" t="str">
        <f t="shared" si="0"/>
        <v/>
      </c>
      <c r="F23" s="45"/>
    </row>
    <row r="24" spans="1:11">
      <c r="A24" s="41">
        <f>IF(B24="","",MAX($A$7:A23)+1)</f>
        <v>13</v>
      </c>
      <c r="B24" s="46" t="str">
        <f>$B$12</f>
        <v>Demand</v>
      </c>
      <c r="C24" s="46" t="str">
        <f>INDEX('Input-Func_Class'!$B$31:$O$34,MATCH($B24,'Input-Func_Class'!$B$31:$B$34,0),MATCH($B23,'Input-Func_Class'!$B$31:$O$31,0))</f>
        <v>CustAccts_Dem</v>
      </c>
      <c r="D24" s="47">
        <f ca="1">SUM(G24:K24)</f>
        <v>0</v>
      </c>
      <c r="E24" s="45">
        <f t="shared" ca="1" si="0"/>
        <v>0</v>
      </c>
      <c r="F24" s="45"/>
      <c r="G24" s="20">
        <f ca="1">SUM(IFERROR(INDIRECT("'"&amp;$C24&amp;"'!"&amp;ADDRESS(MATCH($B$57,'Input-Accounts'!$B:$B,0),COLUMN())),0))</f>
        <v>0</v>
      </c>
      <c r="H24" s="20">
        <f ca="1">SUM(IFERROR(INDIRECT("'"&amp;$C24&amp;"'!"&amp;ADDRESS(MATCH($B$57,'Input-Accounts'!$B:$B,0),COLUMN())),0))</f>
        <v>0</v>
      </c>
      <c r="I24" s="20">
        <f ca="1">SUM(IFERROR(INDIRECT("'"&amp;$C24&amp;"'!"&amp;ADDRESS(MATCH($B$57,'Input-Accounts'!$B:$B,0),COLUMN())),0))</f>
        <v>0</v>
      </c>
      <c r="J24" s="20">
        <f ca="1">SUM(IFERROR(INDIRECT("'"&amp;$C24&amp;"'!"&amp;ADDRESS(MATCH($B$57,'Input-Accounts'!$B:$B,0),COLUMN())),0))</f>
        <v>0</v>
      </c>
      <c r="K24" s="20">
        <f ca="1">SUM(IFERROR(INDIRECT("'"&amp;$C24&amp;"'!"&amp;ADDRESS(MATCH($B$57,'Input-Accounts'!$B:$B,0),COLUMN())),0))</f>
        <v>0</v>
      </c>
    </row>
    <row r="25" spans="1:11">
      <c r="A25" s="41">
        <f>IF(B25="","",MAX($A$7:A24)+1)</f>
        <v>14</v>
      </c>
      <c r="B25" s="46" t="str">
        <f>$B$13</f>
        <v>Commodity</v>
      </c>
      <c r="C25" s="46" t="str">
        <f>INDEX('Input-Func_Class'!$B$31:$O$34,MATCH($B25,'Input-Func_Class'!$B$31:$B$34,0),MATCH($B23,'Input-Func_Class'!$B$31:$O$31,0))</f>
        <v>CustAccts_Comm</v>
      </c>
      <c r="D25" s="47">
        <f ca="1">SUM(G25:K25)</f>
        <v>0</v>
      </c>
      <c r="E25" s="45">
        <f t="shared" ca="1" si="0"/>
        <v>0</v>
      </c>
      <c r="F25" s="45"/>
      <c r="G25" s="20">
        <f ca="1">SUM(IFERROR(INDIRECT("'"&amp;$C25&amp;"'!"&amp;ADDRESS(MATCH($B$57,'Input-Accounts'!$B:$B,0),COLUMN())),0))</f>
        <v>0</v>
      </c>
      <c r="H25" s="20">
        <f ca="1">SUM(IFERROR(INDIRECT("'"&amp;$C25&amp;"'!"&amp;ADDRESS(MATCH($B$57,'Input-Accounts'!$B:$B,0),COLUMN())),0))</f>
        <v>0</v>
      </c>
      <c r="I25" s="20">
        <f ca="1">SUM(IFERROR(INDIRECT("'"&amp;$C25&amp;"'!"&amp;ADDRESS(MATCH($B$57,'Input-Accounts'!$B:$B,0),COLUMN())),0))</f>
        <v>0</v>
      </c>
      <c r="J25" s="20">
        <f ca="1">SUM(IFERROR(INDIRECT("'"&amp;$C25&amp;"'!"&amp;ADDRESS(MATCH($B$57,'Input-Accounts'!$B:$B,0),COLUMN())),0))</f>
        <v>0</v>
      </c>
      <c r="K25" s="20">
        <f ca="1">SUM(IFERROR(INDIRECT("'"&amp;$C25&amp;"'!"&amp;ADDRESS(MATCH($B$57,'Input-Accounts'!$B:$B,0),COLUMN())),0))</f>
        <v>0</v>
      </c>
    </row>
    <row r="26" spans="1:11">
      <c r="A26" s="41">
        <f>IF(B26="","",MAX($A$7:A25)+1)</f>
        <v>15</v>
      </c>
      <c r="B26" s="46" t="str">
        <f>$B$14</f>
        <v>Customer</v>
      </c>
      <c r="C26" s="46" t="str">
        <f>INDEX('Input-Func_Class'!$B$31:$O$34,MATCH($B26,'Input-Func_Class'!$B$31:$B$34,0),MATCH($B23,'Input-Func_Class'!$B$31:$O$31,0))</f>
        <v>CustAccts_Cust</v>
      </c>
      <c r="D26" s="47">
        <f ca="1">SUM(G26:K26)</f>
        <v>0</v>
      </c>
      <c r="E26" s="45">
        <f t="shared" ca="1" si="0"/>
        <v>0</v>
      </c>
      <c r="F26" s="45"/>
      <c r="G26" s="20">
        <f ca="1">SUM(IFERROR(INDIRECT("'"&amp;$C26&amp;"'!"&amp;ADDRESS(MATCH($B$57,'Input-Accounts'!$B:$B,0),COLUMN())),0))</f>
        <v>0</v>
      </c>
      <c r="H26" s="20">
        <f ca="1">SUM(IFERROR(INDIRECT("'"&amp;$C26&amp;"'!"&amp;ADDRESS(MATCH($B$57,'Input-Accounts'!$B:$B,0),COLUMN())),0))</f>
        <v>0</v>
      </c>
      <c r="I26" s="20">
        <f ca="1">SUM(IFERROR(INDIRECT("'"&amp;$C26&amp;"'!"&amp;ADDRESS(MATCH($B$57,'Input-Accounts'!$B:$B,0),COLUMN())),0))</f>
        <v>0</v>
      </c>
      <c r="J26" s="20">
        <f ca="1">SUM(IFERROR(INDIRECT("'"&amp;$C26&amp;"'!"&amp;ADDRESS(MATCH($B$57,'Input-Accounts'!$B:$B,0),COLUMN())),0))</f>
        <v>0</v>
      </c>
      <c r="K26" s="20">
        <f ca="1">SUM(IFERROR(INDIRECT("'"&amp;$C26&amp;"'!"&amp;ADDRESS(MATCH($B$57,'Input-Accounts'!$B:$B,0),COLUMN())),0))</f>
        <v>0</v>
      </c>
    </row>
    <row r="27" spans="1:11">
      <c r="A27" s="41">
        <f>IF(B27="","",MAX($A$7:A26)+1)</f>
        <v>16</v>
      </c>
      <c r="B27" s="26" t="s">
        <v>426</v>
      </c>
      <c r="D27" s="48">
        <f ca="1">SUM(D24:D26)</f>
        <v>0</v>
      </c>
      <c r="E27" s="45">
        <f t="shared" ca="1" si="0"/>
        <v>0</v>
      </c>
      <c r="F27" s="45"/>
      <c r="G27" s="48">
        <f t="shared" ref="G27:K27" ca="1" si="3">SUM(G24:G26)</f>
        <v>0</v>
      </c>
      <c r="H27" s="48">
        <f t="shared" ca="1" si="3"/>
        <v>0</v>
      </c>
      <c r="I27" s="48">
        <f t="shared" ca="1" si="3"/>
        <v>0</v>
      </c>
      <c r="J27" s="48">
        <f t="shared" ca="1" si="3"/>
        <v>0</v>
      </c>
      <c r="K27" s="48">
        <f t="shared" ca="1" si="3"/>
        <v>0</v>
      </c>
    </row>
    <row r="28" spans="1:11">
      <c r="A28" s="41" t="str">
        <f>IF(B28="","",MAX($A$7:A27)+1)</f>
        <v/>
      </c>
      <c r="B28" s="44"/>
      <c r="C28" s="44"/>
      <c r="E28" s="45" t="str">
        <f t="shared" si="0"/>
        <v/>
      </c>
      <c r="F28" s="45"/>
    </row>
    <row r="29" spans="1:11">
      <c r="A29" s="41">
        <f>IF(B29="","",MAX($A$7:A28)+1)</f>
        <v>17</v>
      </c>
      <c r="B29" s="35" t="str">
        <f>'General Inputs'!$G$14</f>
        <v>Gas Costs</v>
      </c>
      <c r="C29" s="35"/>
      <c r="E29" s="45" t="str">
        <f t="shared" si="0"/>
        <v/>
      </c>
      <c r="F29" s="45"/>
    </row>
    <row r="30" spans="1:11">
      <c r="A30" s="41">
        <f>IF(B30="","",MAX($A$7:A29)+1)</f>
        <v>18</v>
      </c>
      <c r="B30" s="46" t="str">
        <f>$B$12</f>
        <v>Demand</v>
      </c>
      <c r="C30" s="46" t="str">
        <f>INDEX('Input-Func_Class'!$B$31:$O$34,MATCH($B30,'Input-Func_Class'!$B$31:$B$34,0),MATCH($B29,'Input-Func_Class'!$B$31:$O$31,0))</f>
        <v>Gas_Dem</v>
      </c>
      <c r="D30" s="47">
        <f ca="1">SUM(G30:K30)</f>
        <v>0</v>
      </c>
      <c r="E30" s="45">
        <f t="shared" ca="1" si="0"/>
        <v>0</v>
      </c>
      <c r="F30" s="45"/>
      <c r="G30" s="20">
        <f ca="1">SUM(IFERROR(INDIRECT("'"&amp;$C30&amp;"'!"&amp;ADDRESS(MATCH($B$57,'Input-Accounts'!$B:$B,0),COLUMN())),0))</f>
        <v>0</v>
      </c>
      <c r="H30" s="20">
        <f ca="1">SUM(IFERROR(INDIRECT("'"&amp;$C30&amp;"'!"&amp;ADDRESS(MATCH($B$57,'Input-Accounts'!$B:$B,0),COLUMN())),0))</f>
        <v>0</v>
      </c>
      <c r="I30" s="20">
        <f ca="1">SUM(IFERROR(INDIRECT("'"&amp;$C30&amp;"'!"&amp;ADDRESS(MATCH($B$57,'Input-Accounts'!$B:$B,0),COLUMN())),0))</f>
        <v>0</v>
      </c>
      <c r="J30" s="20">
        <f ca="1">SUM(IFERROR(INDIRECT("'"&amp;$C30&amp;"'!"&amp;ADDRESS(MATCH($B$57,'Input-Accounts'!$B:$B,0),COLUMN())),0))</f>
        <v>0</v>
      </c>
      <c r="K30" s="20">
        <f ca="1">SUM(IFERROR(INDIRECT("'"&amp;$C30&amp;"'!"&amp;ADDRESS(MATCH($B$57,'Input-Accounts'!$B:$B,0),COLUMN())),0))</f>
        <v>0</v>
      </c>
    </row>
    <row r="31" spans="1:11">
      <c r="A31" s="41">
        <f>IF(B31="","",MAX($A$7:A30)+1)</f>
        <v>19</v>
      </c>
      <c r="B31" s="46" t="str">
        <f>$B$13</f>
        <v>Commodity</v>
      </c>
      <c r="C31" s="46" t="str">
        <f>INDEX('Input-Func_Class'!$B$31:$O$34,MATCH($B31,'Input-Func_Class'!$B$31:$B$34,0),MATCH($B29,'Input-Func_Class'!$B$31:$O$31,0))</f>
        <v>Gas_Comm</v>
      </c>
      <c r="D31" s="47">
        <f ca="1">SUM(G31:K31)</f>
        <v>0</v>
      </c>
      <c r="E31" s="45">
        <f t="shared" ca="1" si="0"/>
        <v>0</v>
      </c>
      <c r="F31" s="45"/>
      <c r="G31" s="20">
        <f ca="1">SUM(IFERROR(INDIRECT("'"&amp;$C31&amp;"'!"&amp;ADDRESS(MATCH($B$57,'Input-Accounts'!$B:$B,0),COLUMN())),0))</f>
        <v>0</v>
      </c>
      <c r="H31" s="20">
        <f ca="1">SUM(IFERROR(INDIRECT("'"&amp;$C31&amp;"'!"&amp;ADDRESS(MATCH($B$57,'Input-Accounts'!$B:$B,0),COLUMN())),0))</f>
        <v>0</v>
      </c>
      <c r="I31" s="20">
        <f ca="1">SUM(IFERROR(INDIRECT("'"&amp;$C31&amp;"'!"&amp;ADDRESS(MATCH($B$57,'Input-Accounts'!$B:$B,0),COLUMN())),0))</f>
        <v>0</v>
      </c>
      <c r="J31" s="20">
        <f ca="1">SUM(IFERROR(INDIRECT("'"&amp;$C31&amp;"'!"&amp;ADDRESS(MATCH($B$57,'Input-Accounts'!$B:$B,0),COLUMN())),0))</f>
        <v>0</v>
      </c>
      <c r="K31" s="20">
        <f ca="1">SUM(IFERROR(INDIRECT("'"&amp;$C31&amp;"'!"&amp;ADDRESS(MATCH($B$57,'Input-Accounts'!$B:$B,0),COLUMN())),0))</f>
        <v>0</v>
      </c>
    </row>
    <row r="32" spans="1:11">
      <c r="A32" s="41">
        <f>IF(B32="","",MAX($A$7:A31)+1)</f>
        <v>20</v>
      </c>
      <c r="B32" s="46" t="str">
        <f>$B$14</f>
        <v>Customer</v>
      </c>
      <c r="C32" s="46" t="str">
        <f>INDEX('Input-Func_Class'!$B$31:$O$34,MATCH($B32,'Input-Func_Class'!$B$31:$B$34,0),MATCH($B29,'Input-Func_Class'!$B$31:$O$31,0))</f>
        <v>Gas_Cust</v>
      </c>
      <c r="D32" s="47">
        <f ca="1">SUM(G32:K32)</f>
        <v>0</v>
      </c>
      <c r="E32" s="45">
        <f t="shared" ca="1" si="0"/>
        <v>0</v>
      </c>
      <c r="F32" s="45"/>
      <c r="G32" s="20">
        <f ca="1">SUM(IFERROR(INDIRECT("'"&amp;$C32&amp;"'!"&amp;ADDRESS(MATCH($B$57,'Input-Accounts'!$B:$B,0),COLUMN())),0))</f>
        <v>0</v>
      </c>
      <c r="H32" s="20">
        <f ca="1">SUM(IFERROR(INDIRECT("'"&amp;$C32&amp;"'!"&amp;ADDRESS(MATCH($B$57,'Input-Accounts'!$B:$B,0),COLUMN())),0))</f>
        <v>0</v>
      </c>
      <c r="I32" s="20">
        <f ca="1">SUM(IFERROR(INDIRECT("'"&amp;$C32&amp;"'!"&amp;ADDRESS(MATCH($B$57,'Input-Accounts'!$B:$B,0),COLUMN())),0))</f>
        <v>0</v>
      </c>
      <c r="J32" s="20">
        <f ca="1">SUM(IFERROR(INDIRECT("'"&amp;$C32&amp;"'!"&amp;ADDRESS(MATCH($B$57,'Input-Accounts'!$B:$B,0),COLUMN())),0))</f>
        <v>0</v>
      </c>
      <c r="K32" s="20">
        <f ca="1">SUM(IFERROR(INDIRECT("'"&amp;$C32&amp;"'!"&amp;ADDRESS(MATCH($B$57,'Input-Accounts'!$B:$B,0),COLUMN())),0))</f>
        <v>0</v>
      </c>
    </row>
    <row r="33" spans="1:11">
      <c r="A33" s="41">
        <f>IF(B33="","",MAX($A$7:A32)+1)</f>
        <v>21</v>
      </c>
      <c r="B33" s="26" t="s">
        <v>426</v>
      </c>
      <c r="D33" s="48">
        <f ca="1">SUM(D30:D32)</f>
        <v>0</v>
      </c>
      <c r="E33" s="45">
        <f t="shared" ca="1" si="0"/>
        <v>0</v>
      </c>
      <c r="F33" s="45"/>
      <c r="G33" s="48">
        <f t="shared" ref="G33:K33" ca="1" si="4">SUM(G30:G32)</f>
        <v>0</v>
      </c>
      <c r="H33" s="48">
        <f t="shared" ca="1" si="4"/>
        <v>0</v>
      </c>
      <c r="I33" s="48">
        <f t="shared" ca="1" si="4"/>
        <v>0</v>
      </c>
      <c r="J33" s="48">
        <f t="shared" ca="1" si="4"/>
        <v>0</v>
      </c>
      <c r="K33" s="48">
        <f t="shared" ca="1" si="4"/>
        <v>0</v>
      </c>
    </row>
    <row r="34" spans="1:11" hidden="1" outlineLevel="1">
      <c r="A34" s="41" t="str">
        <f>IF(B34="","",MAX($A$7:A33)+1)</f>
        <v/>
      </c>
      <c r="D34" s="49"/>
      <c r="E34" s="45" t="str">
        <f t="shared" si="0"/>
        <v/>
      </c>
      <c r="F34" s="45"/>
      <c r="G34" s="49"/>
      <c r="H34" s="49"/>
      <c r="I34" s="49"/>
      <c r="J34" s="49"/>
      <c r="K34" s="49"/>
    </row>
    <row r="35" spans="1:11" hidden="1" outlineLevel="1">
      <c r="A35" s="41">
        <f>IF(B35="","",MAX($A$7:A34)+1)</f>
        <v>22</v>
      </c>
      <c r="B35" s="35" t="str">
        <f>'General Inputs'!$H$14</f>
        <v>Function 5</v>
      </c>
      <c r="C35" s="35"/>
      <c r="E35" s="45" t="str">
        <f t="shared" si="0"/>
        <v/>
      </c>
      <c r="F35" s="45"/>
    </row>
    <row r="36" spans="1:11" hidden="1" outlineLevel="1">
      <c r="A36" s="41">
        <f>IF(B36="","",MAX($A$7:A35)+1)</f>
        <v>23</v>
      </c>
      <c r="B36" s="46" t="str">
        <f>$B$12</f>
        <v>Demand</v>
      </c>
      <c r="C36" s="46">
        <f>INDEX('Input-Func_Class'!$B$31:$O$34,MATCH($B36,'Input-Func_Class'!$B$31:$B$34,0),MATCH($B35,'Input-Func_Class'!$B$31:$O$31,0))</f>
        <v>0</v>
      </c>
      <c r="D36" s="47">
        <f ca="1">SUM(G36:K36)</f>
        <v>0</v>
      </c>
      <c r="E36" s="45">
        <f t="shared" ca="1" si="0"/>
        <v>0</v>
      </c>
      <c r="F36" s="45"/>
      <c r="G36" s="20">
        <f ca="1">SUM(IFERROR(INDIRECT("'"&amp;$C36&amp;"'!"&amp;ADDRESS(MATCH($B$57,'Input-Accounts'!$B:$B,0),COLUMN())),0))</f>
        <v>0</v>
      </c>
      <c r="H36" s="20">
        <f ca="1">SUM(IFERROR(INDIRECT("'"&amp;$C36&amp;"'!"&amp;ADDRESS(MATCH($B$57,'Input-Accounts'!$B:$B,0),COLUMN())),0))</f>
        <v>0</v>
      </c>
      <c r="I36" s="20">
        <f ca="1">SUM(IFERROR(INDIRECT("'"&amp;$C36&amp;"'!"&amp;ADDRESS(MATCH($B$57,'Input-Accounts'!$B:$B,0),COLUMN())),0))</f>
        <v>0</v>
      </c>
      <c r="J36" s="20">
        <f ca="1">SUM(IFERROR(INDIRECT("'"&amp;$C36&amp;"'!"&amp;ADDRESS(MATCH($B$57,'Input-Accounts'!$B:$B,0),COLUMN())),0))</f>
        <v>0</v>
      </c>
      <c r="K36" s="20">
        <f ca="1">SUM(IFERROR(INDIRECT("'"&amp;$C36&amp;"'!"&amp;ADDRESS(MATCH($B$57,'Input-Accounts'!$B:$B,0),COLUMN())),0))</f>
        <v>0</v>
      </c>
    </row>
    <row r="37" spans="1:11" hidden="1" outlineLevel="1">
      <c r="A37" s="41">
        <f>IF(B37="","",MAX($A$7:A36)+1)</f>
        <v>24</v>
      </c>
      <c r="B37" s="46" t="str">
        <f>$B$13</f>
        <v>Commodity</v>
      </c>
      <c r="C37" s="46">
        <f>INDEX('Input-Func_Class'!$B$31:$O$34,MATCH($B37,'Input-Func_Class'!$B$31:$B$34,0),MATCH($B35,'Input-Func_Class'!$B$31:$O$31,0))</f>
        <v>0</v>
      </c>
      <c r="D37" s="47">
        <f ca="1">SUM(G37:K37)</f>
        <v>0</v>
      </c>
      <c r="E37" s="45">
        <f t="shared" ca="1" si="0"/>
        <v>0</v>
      </c>
      <c r="F37" s="45"/>
      <c r="G37" s="20">
        <f ca="1">SUM(IFERROR(INDIRECT("'"&amp;$C37&amp;"'!"&amp;ADDRESS(MATCH($B$57,'Input-Accounts'!$B:$B,0),COLUMN())),0))</f>
        <v>0</v>
      </c>
      <c r="H37" s="20">
        <f ca="1">SUM(IFERROR(INDIRECT("'"&amp;$C37&amp;"'!"&amp;ADDRESS(MATCH($B$57,'Input-Accounts'!$B:$B,0),COLUMN())),0))</f>
        <v>0</v>
      </c>
      <c r="I37" s="20">
        <f ca="1">SUM(IFERROR(INDIRECT("'"&amp;$C37&amp;"'!"&amp;ADDRESS(MATCH($B$57,'Input-Accounts'!$B:$B,0),COLUMN())),0))</f>
        <v>0</v>
      </c>
      <c r="J37" s="20">
        <f ca="1">SUM(IFERROR(INDIRECT("'"&amp;$C37&amp;"'!"&amp;ADDRESS(MATCH($B$57,'Input-Accounts'!$B:$B,0),COLUMN())),0))</f>
        <v>0</v>
      </c>
      <c r="K37" s="20">
        <f ca="1">SUM(IFERROR(INDIRECT("'"&amp;$C37&amp;"'!"&amp;ADDRESS(MATCH($B$57,'Input-Accounts'!$B:$B,0),COLUMN())),0))</f>
        <v>0</v>
      </c>
    </row>
    <row r="38" spans="1:11" hidden="1" outlineLevel="1">
      <c r="A38" s="41">
        <f>IF(B38="","",MAX($A$7:A37)+1)</f>
        <v>25</v>
      </c>
      <c r="B38" s="46" t="str">
        <f>$B$14</f>
        <v>Customer</v>
      </c>
      <c r="C38" s="46">
        <f>INDEX('Input-Func_Class'!$B$31:$O$34,MATCH($B38,'Input-Func_Class'!$B$31:$B$34,0),MATCH($B35,'Input-Func_Class'!$B$31:$O$31,0))</f>
        <v>0</v>
      </c>
      <c r="D38" s="47">
        <f ca="1">SUM(G38:K38)</f>
        <v>0</v>
      </c>
      <c r="E38" s="45">
        <f t="shared" ca="1" si="0"/>
        <v>0</v>
      </c>
      <c r="F38" s="45"/>
      <c r="G38" s="20">
        <f ca="1">SUM(IFERROR(INDIRECT("'"&amp;$C38&amp;"'!"&amp;ADDRESS(MATCH($B$57,'Input-Accounts'!$B:$B,0),COLUMN())),0))</f>
        <v>0</v>
      </c>
      <c r="H38" s="20">
        <f ca="1">SUM(IFERROR(INDIRECT("'"&amp;$C38&amp;"'!"&amp;ADDRESS(MATCH($B$57,'Input-Accounts'!$B:$B,0),COLUMN())),0))</f>
        <v>0</v>
      </c>
      <c r="I38" s="20">
        <f ca="1">SUM(IFERROR(INDIRECT("'"&amp;$C38&amp;"'!"&amp;ADDRESS(MATCH($B$57,'Input-Accounts'!$B:$B,0),COLUMN())),0))</f>
        <v>0</v>
      </c>
      <c r="J38" s="20">
        <f ca="1">SUM(IFERROR(INDIRECT("'"&amp;$C38&amp;"'!"&amp;ADDRESS(MATCH($B$57,'Input-Accounts'!$B:$B,0),COLUMN())),0))</f>
        <v>0</v>
      </c>
      <c r="K38" s="20">
        <f ca="1">SUM(IFERROR(INDIRECT("'"&amp;$C38&amp;"'!"&amp;ADDRESS(MATCH($B$57,'Input-Accounts'!$B:$B,0),COLUMN())),0))</f>
        <v>0</v>
      </c>
    </row>
    <row r="39" spans="1:11" hidden="1" outlineLevel="1">
      <c r="A39" s="41">
        <f>IF(B39="","",MAX($A$7:A38)+1)</f>
        <v>26</v>
      </c>
      <c r="B39" s="26" t="s">
        <v>426</v>
      </c>
      <c r="D39" s="48">
        <f ca="1">SUM(D36:D38)</f>
        <v>0</v>
      </c>
      <c r="E39" s="45">
        <f t="shared" ca="1" si="0"/>
        <v>0</v>
      </c>
      <c r="F39" s="45"/>
      <c r="G39" s="48">
        <f t="shared" ref="G39:K39" ca="1" si="5">SUM(G36:G38)</f>
        <v>0</v>
      </c>
      <c r="H39" s="48">
        <f t="shared" ca="1" si="5"/>
        <v>0</v>
      </c>
      <c r="I39" s="48">
        <f t="shared" ca="1" si="5"/>
        <v>0</v>
      </c>
      <c r="J39" s="48">
        <f t="shared" ca="1" si="5"/>
        <v>0</v>
      </c>
      <c r="K39" s="48">
        <f t="shared" ca="1" si="5"/>
        <v>0</v>
      </c>
    </row>
    <row r="40" spans="1:11" hidden="1" outlineLevel="1">
      <c r="A40" s="41" t="str">
        <f>IF(B40="","",MAX($A$7:A39)+1)</f>
        <v/>
      </c>
      <c r="D40" s="49"/>
      <c r="E40" s="45" t="str">
        <f t="shared" si="0"/>
        <v/>
      </c>
      <c r="F40" s="45"/>
      <c r="G40" s="49"/>
      <c r="H40" s="49"/>
      <c r="I40" s="49"/>
      <c r="J40" s="49"/>
      <c r="K40" s="49"/>
    </row>
    <row r="41" spans="1:11" hidden="1" outlineLevel="1">
      <c r="A41" s="41">
        <f>IF(B41="","",MAX($A$7:A40)+1)</f>
        <v>27</v>
      </c>
      <c r="B41" s="35" t="str">
        <f>'General Inputs'!$I$14</f>
        <v>Function 6</v>
      </c>
      <c r="C41" s="35"/>
      <c r="E41" s="45" t="str">
        <f t="shared" si="0"/>
        <v/>
      </c>
      <c r="F41" s="45"/>
    </row>
    <row r="42" spans="1:11" hidden="1" outlineLevel="1">
      <c r="A42" s="41">
        <f>IF(B42="","",MAX($A$7:A41)+1)</f>
        <v>28</v>
      </c>
      <c r="B42" s="46" t="str">
        <f>$B$12</f>
        <v>Demand</v>
      </c>
      <c r="C42" s="46">
        <f>INDEX('Input-Func_Class'!$B$31:$O$34,MATCH($B42,'Input-Func_Class'!$B$31:$B$34,0),MATCH($B41,'Input-Func_Class'!$B$31:$O$31,0))</f>
        <v>0</v>
      </c>
      <c r="D42" s="47">
        <f ca="1">SUM(G42:K42)</f>
        <v>0</v>
      </c>
      <c r="E42" s="45">
        <f t="shared" ca="1" si="0"/>
        <v>0</v>
      </c>
      <c r="F42" s="45"/>
      <c r="G42" s="20">
        <f ca="1">SUM(IFERROR(INDIRECT("'"&amp;$C42&amp;"'!"&amp;ADDRESS(MATCH($B$57,'Input-Accounts'!$B:$B,0),COLUMN())),0))</f>
        <v>0</v>
      </c>
      <c r="H42" s="20">
        <f ca="1">SUM(IFERROR(INDIRECT("'"&amp;$C42&amp;"'!"&amp;ADDRESS(MATCH($B$57,'Input-Accounts'!$B:$B,0),COLUMN())),0))</f>
        <v>0</v>
      </c>
      <c r="I42" s="20">
        <f ca="1">SUM(IFERROR(INDIRECT("'"&amp;$C42&amp;"'!"&amp;ADDRESS(MATCH($B$57,'Input-Accounts'!$B:$B,0),COLUMN())),0))</f>
        <v>0</v>
      </c>
      <c r="J42" s="20">
        <f ca="1">SUM(IFERROR(INDIRECT("'"&amp;$C42&amp;"'!"&amp;ADDRESS(MATCH($B$57,'Input-Accounts'!$B:$B,0),COLUMN())),0))</f>
        <v>0</v>
      </c>
      <c r="K42" s="20">
        <f ca="1">SUM(IFERROR(INDIRECT("'"&amp;$C42&amp;"'!"&amp;ADDRESS(MATCH($B$57,'Input-Accounts'!$B:$B,0),COLUMN())),0))</f>
        <v>0</v>
      </c>
    </row>
    <row r="43" spans="1:11" hidden="1" outlineLevel="1">
      <c r="A43" s="41">
        <f>IF(B43="","",MAX($A$7:A42)+1)</f>
        <v>29</v>
      </c>
      <c r="B43" s="46" t="str">
        <f>$B$13</f>
        <v>Commodity</v>
      </c>
      <c r="C43" s="46">
        <f>INDEX('Input-Func_Class'!$B$31:$O$34,MATCH($B43,'Input-Func_Class'!$B$31:$B$34,0),MATCH($B41,'Input-Func_Class'!$B$31:$O$31,0))</f>
        <v>0</v>
      </c>
      <c r="D43" s="47">
        <f ca="1">SUM(G43:K43)</f>
        <v>0</v>
      </c>
      <c r="E43" s="45">
        <f t="shared" ca="1" si="0"/>
        <v>0</v>
      </c>
      <c r="F43" s="45"/>
      <c r="G43" s="20">
        <f ca="1">SUM(IFERROR(INDIRECT("'"&amp;$C43&amp;"'!"&amp;ADDRESS(MATCH($B$57,'Input-Accounts'!$B:$B,0),COLUMN())),0))</f>
        <v>0</v>
      </c>
      <c r="H43" s="20">
        <f ca="1">SUM(IFERROR(INDIRECT("'"&amp;$C43&amp;"'!"&amp;ADDRESS(MATCH($B$57,'Input-Accounts'!$B:$B,0),COLUMN())),0))</f>
        <v>0</v>
      </c>
      <c r="I43" s="20">
        <f ca="1">SUM(IFERROR(INDIRECT("'"&amp;$C43&amp;"'!"&amp;ADDRESS(MATCH($B$57,'Input-Accounts'!$B:$B,0),COLUMN())),0))</f>
        <v>0</v>
      </c>
      <c r="J43" s="20">
        <f ca="1">SUM(IFERROR(INDIRECT("'"&amp;$C43&amp;"'!"&amp;ADDRESS(MATCH($B$57,'Input-Accounts'!$B:$B,0),COLUMN())),0))</f>
        <v>0</v>
      </c>
      <c r="K43" s="20">
        <f ca="1">SUM(IFERROR(INDIRECT("'"&amp;$C43&amp;"'!"&amp;ADDRESS(MATCH($B$57,'Input-Accounts'!$B:$B,0),COLUMN())),0))</f>
        <v>0</v>
      </c>
    </row>
    <row r="44" spans="1:11" hidden="1" outlineLevel="1">
      <c r="A44" s="41">
        <f>IF(B44="","",MAX($A$7:A43)+1)</f>
        <v>30</v>
      </c>
      <c r="B44" s="46" t="str">
        <f>$B$14</f>
        <v>Customer</v>
      </c>
      <c r="C44" s="46">
        <f>INDEX('Input-Func_Class'!$B$31:$O$34,MATCH($B44,'Input-Func_Class'!$B$31:$B$34,0),MATCH($B41,'Input-Func_Class'!$B$31:$O$31,0))</f>
        <v>0</v>
      </c>
      <c r="D44" s="47">
        <f ca="1">SUM(G44:K44)</f>
        <v>0</v>
      </c>
      <c r="E44" s="45">
        <f t="shared" ca="1" si="0"/>
        <v>0</v>
      </c>
      <c r="F44" s="45"/>
      <c r="G44" s="20">
        <f ca="1">SUM(IFERROR(INDIRECT("'"&amp;$C44&amp;"'!"&amp;ADDRESS(MATCH($B$57,'Input-Accounts'!$B:$B,0),COLUMN())),0))</f>
        <v>0</v>
      </c>
      <c r="H44" s="20">
        <f ca="1">SUM(IFERROR(INDIRECT("'"&amp;$C44&amp;"'!"&amp;ADDRESS(MATCH($B$57,'Input-Accounts'!$B:$B,0),COLUMN())),0))</f>
        <v>0</v>
      </c>
      <c r="I44" s="20">
        <f ca="1">SUM(IFERROR(INDIRECT("'"&amp;$C44&amp;"'!"&amp;ADDRESS(MATCH($B$57,'Input-Accounts'!$B:$B,0),COLUMN())),0))</f>
        <v>0</v>
      </c>
      <c r="J44" s="20">
        <f ca="1">SUM(IFERROR(INDIRECT("'"&amp;$C44&amp;"'!"&amp;ADDRESS(MATCH($B$57,'Input-Accounts'!$B:$B,0),COLUMN())),0))</f>
        <v>0</v>
      </c>
      <c r="K44" s="20">
        <f ca="1">SUM(IFERROR(INDIRECT("'"&amp;$C44&amp;"'!"&amp;ADDRESS(MATCH($B$57,'Input-Accounts'!$B:$B,0),COLUMN())),0))</f>
        <v>0</v>
      </c>
    </row>
    <row r="45" spans="1:11" hidden="1" outlineLevel="1">
      <c r="A45" s="41">
        <f>IF(B45="","",MAX($A$7:A44)+1)</f>
        <v>31</v>
      </c>
      <c r="B45" s="26" t="s">
        <v>426</v>
      </c>
      <c r="D45" s="48">
        <f ca="1">SUM(D42:D44)</f>
        <v>0</v>
      </c>
      <c r="E45" s="45">
        <f t="shared" ca="1" si="0"/>
        <v>0</v>
      </c>
      <c r="F45" s="45"/>
      <c r="G45" s="48">
        <f t="shared" ref="G45:K45" ca="1" si="6">SUM(G42:G44)</f>
        <v>0</v>
      </c>
      <c r="H45" s="48">
        <f t="shared" ca="1" si="6"/>
        <v>0</v>
      </c>
      <c r="I45" s="48">
        <f t="shared" ca="1" si="6"/>
        <v>0</v>
      </c>
      <c r="J45" s="48">
        <f t="shared" ca="1" si="6"/>
        <v>0</v>
      </c>
      <c r="K45" s="48">
        <f t="shared" ca="1" si="6"/>
        <v>0</v>
      </c>
    </row>
    <row r="46" spans="1:11" hidden="1" outlineLevel="1">
      <c r="A46" s="41" t="str">
        <f>IF(B46="","",MAX($A$7:A45)+1)</f>
        <v/>
      </c>
      <c r="D46" s="49"/>
      <c r="E46" s="45" t="str">
        <f t="shared" si="0"/>
        <v/>
      </c>
      <c r="F46" s="45"/>
      <c r="G46" s="49"/>
      <c r="H46" s="49"/>
      <c r="I46" s="49"/>
      <c r="J46" s="49"/>
      <c r="K46" s="49"/>
    </row>
    <row r="47" spans="1:11" hidden="1" outlineLevel="1">
      <c r="A47" s="41">
        <f>IF(B47="","",MAX($A$7:A46)+1)</f>
        <v>32</v>
      </c>
      <c r="B47" s="35" t="str">
        <f>'General Inputs'!$J$14</f>
        <v>Function 7</v>
      </c>
      <c r="C47" s="35"/>
      <c r="E47" s="45" t="str">
        <f t="shared" si="0"/>
        <v/>
      </c>
      <c r="F47" s="45"/>
    </row>
    <row r="48" spans="1:11" hidden="1" outlineLevel="1">
      <c r="A48" s="41">
        <f>IF(B48="","",MAX($A$7:A47)+1)</f>
        <v>33</v>
      </c>
      <c r="B48" s="46" t="str">
        <f>$B$12</f>
        <v>Demand</v>
      </c>
      <c r="C48" s="46">
        <f>INDEX('Input-Func_Class'!$B$31:$O$34,MATCH($B48,'Input-Func_Class'!$B$31:$B$34,0),MATCH($B47,'Input-Func_Class'!$B$31:$O$31,0))</f>
        <v>0</v>
      </c>
      <c r="D48" s="47">
        <f ca="1">SUM(G48:K48)</f>
        <v>0</v>
      </c>
      <c r="E48" s="45">
        <f t="shared" ca="1" si="0"/>
        <v>0</v>
      </c>
      <c r="F48" s="45"/>
      <c r="G48" s="20">
        <f ca="1">SUM(IFERROR(INDIRECT("'"&amp;$C48&amp;"'!"&amp;ADDRESS(MATCH($B$57,'Input-Accounts'!$B:$B,0),COLUMN())),0))</f>
        <v>0</v>
      </c>
      <c r="H48" s="20">
        <f ca="1">SUM(IFERROR(INDIRECT("'"&amp;$C48&amp;"'!"&amp;ADDRESS(MATCH($B$57,'Input-Accounts'!$B:$B,0),COLUMN())),0))</f>
        <v>0</v>
      </c>
      <c r="I48" s="20">
        <f ca="1">SUM(IFERROR(INDIRECT("'"&amp;$C48&amp;"'!"&amp;ADDRESS(MATCH($B$57,'Input-Accounts'!$B:$B,0),COLUMN())),0))</f>
        <v>0</v>
      </c>
      <c r="J48" s="20">
        <f ca="1">SUM(IFERROR(INDIRECT("'"&amp;$C48&amp;"'!"&amp;ADDRESS(MATCH($B$57,'Input-Accounts'!$B:$B,0),COLUMN())),0))</f>
        <v>0</v>
      </c>
      <c r="K48" s="20">
        <f ca="1">SUM(IFERROR(INDIRECT("'"&amp;$C48&amp;"'!"&amp;ADDRESS(MATCH($B$57,'Input-Accounts'!$B:$B,0),COLUMN())),0))</f>
        <v>0</v>
      </c>
    </row>
    <row r="49" spans="1:11" hidden="1" outlineLevel="1">
      <c r="A49" s="41">
        <f>IF(B49="","",MAX($A$7:A48)+1)</f>
        <v>34</v>
      </c>
      <c r="B49" s="46" t="str">
        <f>$B$13</f>
        <v>Commodity</v>
      </c>
      <c r="C49" s="46">
        <f>INDEX('Input-Func_Class'!$B$31:$O$34,MATCH($B49,'Input-Func_Class'!$B$31:$B$34,0),MATCH($B47,'Input-Func_Class'!$B$31:$O$31,0))</f>
        <v>0</v>
      </c>
      <c r="D49" s="47">
        <f ca="1">SUM(G49:K49)</f>
        <v>0</v>
      </c>
      <c r="E49" s="45">
        <f t="shared" ca="1" si="0"/>
        <v>0</v>
      </c>
      <c r="F49" s="45"/>
      <c r="G49" s="20">
        <f ca="1">SUM(IFERROR(INDIRECT("'"&amp;$C49&amp;"'!"&amp;ADDRESS(MATCH($B$57,'Input-Accounts'!$B:$B,0),COLUMN())),0))</f>
        <v>0</v>
      </c>
      <c r="H49" s="20">
        <f ca="1">SUM(IFERROR(INDIRECT("'"&amp;$C49&amp;"'!"&amp;ADDRESS(MATCH($B$57,'Input-Accounts'!$B:$B,0),COLUMN())),0))</f>
        <v>0</v>
      </c>
      <c r="I49" s="20">
        <f ca="1">SUM(IFERROR(INDIRECT("'"&amp;$C49&amp;"'!"&amp;ADDRESS(MATCH($B$57,'Input-Accounts'!$B:$B,0),COLUMN())),0))</f>
        <v>0</v>
      </c>
      <c r="J49" s="20">
        <f ca="1">SUM(IFERROR(INDIRECT("'"&amp;$C49&amp;"'!"&amp;ADDRESS(MATCH($B$57,'Input-Accounts'!$B:$B,0),COLUMN())),0))</f>
        <v>0</v>
      </c>
      <c r="K49" s="20">
        <f ca="1">SUM(IFERROR(INDIRECT("'"&amp;$C49&amp;"'!"&amp;ADDRESS(MATCH($B$57,'Input-Accounts'!$B:$B,0),COLUMN())),0))</f>
        <v>0</v>
      </c>
    </row>
    <row r="50" spans="1:11" hidden="1" outlineLevel="1">
      <c r="A50" s="41">
        <f>IF(B50="","",MAX($A$7:A49)+1)</f>
        <v>35</v>
      </c>
      <c r="B50" s="46" t="str">
        <f>$B$14</f>
        <v>Customer</v>
      </c>
      <c r="C50" s="46">
        <f>INDEX('Input-Func_Class'!$B$31:$O$34,MATCH($B50,'Input-Func_Class'!$B$31:$B$34,0),MATCH($B47,'Input-Func_Class'!$B$31:$O$31,0))</f>
        <v>0</v>
      </c>
      <c r="D50" s="47">
        <f ca="1">SUM(G50:K50)</f>
        <v>0</v>
      </c>
      <c r="E50" s="45">
        <f t="shared" ca="1" si="0"/>
        <v>0</v>
      </c>
      <c r="F50" s="45"/>
      <c r="G50" s="20">
        <f ca="1">SUM(IFERROR(INDIRECT("'"&amp;$C50&amp;"'!"&amp;ADDRESS(MATCH($B$57,'Input-Accounts'!$B:$B,0),COLUMN())),0))</f>
        <v>0</v>
      </c>
      <c r="H50" s="20">
        <f ca="1">SUM(IFERROR(INDIRECT("'"&amp;$C50&amp;"'!"&amp;ADDRESS(MATCH($B$57,'Input-Accounts'!$B:$B,0),COLUMN())),0))</f>
        <v>0</v>
      </c>
      <c r="I50" s="20">
        <f ca="1">SUM(IFERROR(INDIRECT("'"&amp;$C50&amp;"'!"&amp;ADDRESS(MATCH($B$57,'Input-Accounts'!$B:$B,0),COLUMN())),0))</f>
        <v>0</v>
      </c>
      <c r="J50" s="20">
        <f ca="1">SUM(IFERROR(INDIRECT("'"&amp;$C50&amp;"'!"&amp;ADDRESS(MATCH($B$57,'Input-Accounts'!$B:$B,0),COLUMN())),0))</f>
        <v>0</v>
      </c>
      <c r="K50" s="20">
        <f ca="1">SUM(IFERROR(INDIRECT("'"&amp;$C50&amp;"'!"&amp;ADDRESS(MATCH($B$57,'Input-Accounts'!$B:$B,0),COLUMN())),0))</f>
        <v>0</v>
      </c>
    </row>
    <row r="51" spans="1:11" hidden="1" outlineLevel="1">
      <c r="A51" s="41">
        <f>IF(B51="","",MAX($A$7:A50)+1)</f>
        <v>36</v>
      </c>
      <c r="B51" s="26" t="s">
        <v>426</v>
      </c>
      <c r="D51" s="48">
        <f ca="1">SUM(D48:D50)</f>
        <v>0</v>
      </c>
      <c r="E51" s="45">
        <f t="shared" ca="1" si="0"/>
        <v>0</v>
      </c>
      <c r="F51" s="45"/>
      <c r="G51" s="48">
        <f t="shared" ref="G51:K51" ca="1" si="7">SUM(G48:G50)</f>
        <v>0</v>
      </c>
      <c r="H51" s="48">
        <f t="shared" ca="1" si="7"/>
        <v>0</v>
      </c>
      <c r="I51" s="48">
        <f t="shared" ca="1" si="7"/>
        <v>0</v>
      </c>
      <c r="J51" s="48">
        <f t="shared" ca="1" si="7"/>
        <v>0</v>
      </c>
      <c r="K51" s="48">
        <f t="shared" ca="1" si="7"/>
        <v>0</v>
      </c>
    </row>
    <row r="52" spans="1:11" collapsed="1">
      <c r="A52" s="41" t="str">
        <f>IF(B52="","",MAX($A$7:A51)+1)</f>
        <v/>
      </c>
      <c r="D52" s="49"/>
      <c r="E52" s="45" t="str">
        <f t="shared" si="0"/>
        <v/>
      </c>
      <c r="F52" s="45"/>
      <c r="G52" s="49"/>
      <c r="H52" s="49"/>
      <c r="I52" s="49"/>
      <c r="J52" s="49"/>
      <c r="K52" s="49"/>
    </row>
    <row r="53" spans="1:11">
      <c r="A53" s="41">
        <f>IF(B53="","",MAX($A$7:A52)+1)</f>
        <v>37</v>
      </c>
      <c r="B53" s="35" t="s">
        <v>111</v>
      </c>
      <c r="C53" s="35"/>
      <c r="E53" s="45" t="str">
        <f t="shared" si="0"/>
        <v/>
      </c>
      <c r="F53" s="45"/>
    </row>
    <row r="54" spans="1:11">
      <c r="A54" s="41">
        <f>IF(B54="","",MAX($A$7:A53)+1)</f>
        <v>38</v>
      </c>
      <c r="B54" s="46" t="str">
        <f>$B$12</f>
        <v>Demand</v>
      </c>
      <c r="C54" s="35"/>
      <c r="D54" s="47">
        <f ca="1">SUM(G54:K54)</f>
        <v>340436864.58114213</v>
      </c>
      <c r="E54" s="45">
        <f t="shared" ca="1" si="0"/>
        <v>0</v>
      </c>
      <c r="F54" s="45"/>
      <c r="G54" s="47">
        <f t="shared" ref="G54:K56" ca="1" si="8">SUMIFS(G$12:G$51,$B$12:$B$51,$B54)</f>
        <v>179662104.95952454</v>
      </c>
      <c r="H54" s="47">
        <f t="shared" ca="1" si="8"/>
        <v>118946256.10295551</v>
      </c>
      <c r="I54" s="47">
        <f t="shared" ca="1" si="8"/>
        <v>149935.88277109104</v>
      </c>
      <c r="J54" s="47">
        <f t="shared" ca="1" si="8"/>
        <v>145333.89652695414</v>
      </c>
      <c r="K54" s="47">
        <f t="shared" ca="1" si="8"/>
        <v>41533233.739364095</v>
      </c>
    </row>
    <row r="55" spans="1:11">
      <c r="A55" s="41">
        <f>IF(B55="","",MAX($A$7:A54)+1)</f>
        <v>39</v>
      </c>
      <c r="B55" s="46" t="str">
        <f>$B$13</f>
        <v>Commodity</v>
      </c>
      <c r="C55" s="35"/>
      <c r="D55" s="47">
        <f ca="1">SUM(G55:K55)</f>
        <v>0</v>
      </c>
      <c r="E55" s="45">
        <f t="shared" ca="1" si="0"/>
        <v>0</v>
      </c>
      <c r="F55" s="45"/>
      <c r="G55" s="47">
        <f t="shared" ca="1" si="8"/>
        <v>0</v>
      </c>
      <c r="H55" s="47">
        <f t="shared" ca="1" si="8"/>
        <v>0</v>
      </c>
      <c r="I55" s="47">
        <f t="shared" ca="1" si="8"/>
        <v>0</v>
      </c>
      <c r="J55" s="47">
        <f t="shared" ca="1" si="8"/>
        <v>0</v>
      </c>
      <c r="K55" s="47">
        <f t="shared" ca="1" si="8"/>
        <v>0</v>
      </c>
    </row>
    <row r="56" spans="1:11">
      <c r="A56" s="41">
        <f>IF(B56="","",MAX($A$7:A55)+1)</f>
        <v>40</v>
      </c>
      <c r="B56" s="46" t="str">
        <f>$B$14</f>
        <v>Customer</v>
      </c>
      <c r="C56" s="35"/>
      <c r="D56" s="47">
        <f ca="1">SUM(G56:K56)</f>
        <v>269246113.57213777</v>
      </c>
      <c r="E56" s="45">
        <f t="shared" ca="1" si="0"/>
        <v>0</v>
      </c>
      <c r="F56" s="45"/>
      <c r="G56" s="47">
        <f t="shared" ca="1" si="8"/>
        <v>232164057.10379136</v>
      </c>
      <c r="H56" s="47">
        <f t="shared" ca="1" si="8"/>
        <v>32903073.529761791</v>
      </c>
      <c r="I56" s="47">
        <f t="shared" ca="1" si="8"/>
        <v>15336.645340696747</v>
      </c>
      <c r="J56" s="47">
        <f t="shared" ca="1" si="8"/>
        <v>666190.97188824636</v>
      </c>
      <c r="K56" s="47">
        <f t="shared" ca="1" si="8"/>
        <v>3497455.3213556618</v>
      </c>
    </row>
    <row r="57" spans="1:11">
      <c r="A57" s="41">
        <f>IF(B57="","",MAX($A$7:A56)+1)</f>
        <v>41</v>
      </c>
      <c r="B57" s="9" t="str">
        <f>'Input-Accounts'!B115</f>
        <v>TOTAL RATE BASE</v>
      </c>
      <c r="C57" s="35"/>
      <c r="D57" s="48">
        <f ca="1">SUM(D54:D56)</f>
        <v>609682978.1532799</v>
      </c>
      <c r="E57" s="45">
        <f t="shared" ca="1" si="0"/>
        <v>0</v>
      </c>
      <c r="F57" s="45"/>
      <c r="G57" s="48">
        <f ca="1">SUM(G54:G56)</f>
        <v>411826162.06331587</v>
      </c>
      <c r="H57" s="48">
        <f t="shared" ref="H57:K57" ca="1" si="9">SUM(H54:H56)</f>
        <v>151849329.63271731</v>
      </c>
      <c r="I57" s="48">
        <f t="shared" ca="1" si="9"/>
        <v>165272.52811178777</v>
      </c>
      <c r="J57" s="48">
        <f t="shared" ca="1" si="9"/>
        <v>811524.8684152005</v>
      </c>
      <c r="K57" s="48">
        <f t="shared" ca="1" si="9"/>
        <v>45030689.060719758</v>
      </c>
    </row>
    <row r="58" spans="1:11">
      <c r="A58" s="41" t="str">
        <f>IF(B58="","",MAX($A$7:A57)+1)</f>
        <v/>
      </c>
      <c r="B58" s="46"/>
      <c r="C58" s="35"/>
      <c r="D58" s="47"/>
      <c r="E58" s="45"/>
      <c r="F58" s="45"/>
      <c r="G58" s="47"/>
      <c r="H58" s="47"/>
      <c r="I58" s="47"/>
      <c r="J58" s="47"/>
      <c r="K58" s="47"/>
    </row>
    <row r="59" spans="1:11">
      <c r="A59" s="41">
        <f>IF(B59="","",MAX($A$7:A58)+1)</f>
        <v>42</v>
      </c>
      <c r="B59" s="9" t="s">
        <v>427</v>
      </c>
      <c r="C59" s="35"/>
      <c r="D59" s="47"/>
      <c r="E59" s="45"/>
      <c r="F59" s="45"/>
      <c r="G59" s="47"/>
      <c r="H59" s="47"/>
      <c r="I59" s="47"/>
      <c r="J59" s="47"/>
      <c r="K59" s="47"/>
    </row>
    <row r="60" spans="1:11">
      <c r="A60" s="41" t="str">
        <f>IF(B60="","",MAX($A$7:A59)+1)</f>
        <v/>
      </c>
      <c r="B60" s="9"/>
      <c r="C60" s="35"/>
      <c r="D60" s="47"/>
      <c r="E60" s="45"/>
      <c r="F60" s="45"/>
      <c r="G60" s="47"/>
      <c r="H60" s="47"/>
      <c r="I60" s="47"/>
      <c r="J60" s="47"/>
      <c r="K60" s="47"/>
    </row>
    <row r="61" spans="1:11">
      <c r="A61" s="41">
        <f>IF(B61="","",MAX($A$7:A60)+1)</f>
        <v>43</v>
      </c>
      <c r="B61" s="35" t="str">
        <f>B11</f>
        <v>Distribution</v>
      </c>
      <c r="C61" s="35"/>
      <c r="D61" s="47"/>
      <c r="E61" s="45"/>
      <c r="F61" s="45"/>
      <c r="G61" s="47"/>
      <c r="H61" s="47"/>
      <c r="I61" s="47"/>
      <c r="J61" s="47"/>
      <c r="K61" s="47"/>
    </row>
    <row r="62" spans="1:11">
      <c r="A62" s="41">
        <f>IF(B62="","",MAX($A$7:A61)+1)</f>
        <v>44</v>
      </c>
      <c r="B62" s="46" t="str">
        <f t="shared" ref="B62:B101" si="10">B12</f>
        <v>Demand</v>
      </c>
      <c r="C62" s="46" t="str">
        <f>C12</f>
        <v>Dist_Dem</v>
      </c>
      <c r="D62" s="47">
        <f ca="1">SUM(G62:K62)</f>
        <v>68782598.47499761</v>
      </c>
      <c r="E62" s="45">
        <f t="shared" ref="E62:E107" ca="1" si="11">IF(D62="","",IF(D62=0,0,IF(ABS(D62-SUM($G62:$K62))&lt;Check_Limit,0,1)))</f>
        <v>0</v>
      </c>
      <c r="F62" s="45"/>
      <c r="G62" s="20">
        <f ca="1">SUM(IFERROR(INDIRECT("'"&amp;$C62&amp;"'!"&amp;ADDRESS(MATCH($B$107,'Input-Accounts'!$B:$B,0),COLUMN())),0))</f>
        <v>35969192.682890311</v>
      </c>
      <c r="H62" s="20">
        <f ca="1">SUM(IFERROR(INDIRECT("'"&amp;$C62&amp;"'!"&amp;ADDRESS(MATCH($B$107,'Input-Accounts'!$B:$B,0),COLUMN())),0))</f>
        <v>23871712.137479521</v>
      </c>
      <c r="I62" s="20">
        <f ca="1">SUM(IFERROR(INDIRECT("'"&amp;$C62&amp;"'!"&amp;ADDRESS(MATCH($B$107,'Input-Accounts'!$B:$B,0),COLUMN())),0))</f>
        <v>30302.533820116321</v>
      </c>
      <c r="J62" s="20">
        <f ca="1">SUM(IFERROR(INDIRECT("'"&amp;$C62&amp;"'!"&amp;ADDRESS(MATCH($B$107,'Input-Accounts'!$B:$B,0),COLUMN())),0))</f>
        <v>21490.937224993402</v>
      </c>
      <c r="K62" s="20">
        <f ca="1">SUM(IFERROR(INDIRECT("'"&amp;$C62&amp;"'!"&amp;ADDRESS(MATCH($B$107,'Input-Accounts'!$B:$B,0),COLUMN())),0))</f>
        <v>8889900.1835826766</v>
      </c>
    </row>
    <row r="63" spans="1:11">
      <c r="A63" s="41">
        <f>IF(B63="","",MAX($A$7:A62)+1)</f>
        <v>45</v>
      </c>
      <c r="B63" s="46" t="str">
        <f t="shared" si="10"/>
        <v>Commodity</v>
      </c>
      <c r="C63" s="46" t="str">
        <f>C13</f>
        <v>Dist_Comm</v>
      </c>
      <c r="D63" s="47">
        <f ca="1">SUM(G63:K63)</f>
        <v>560511.29274246481</v>
      </c>
      <c r="E63" s="45">
        <f t="shared" ca="1" si="11"/>
        <v>0</v>
      </c>
      <c r="F63" s="45"/>
      <c r="G63" s="20">
        <f ca="1">SUM(IFERROR(INDIRECT("'"&amp;$C63&amp;"'!"&amp;ADDRESS(MATCH($B$107,'Input-Accounts'!$B:$B,0),COLUMN())),0))</f>
        <v>342353.61600262031</v>
      </c>
      <c r="H63" s="20">
        <f ca="1">SUM(IFERROR(INDIRECT("'"&amp;$C63&amp;"'!"&amp;ADDRESS(MATCH($B$107,'Input-Accounts'!$B:$B,0),COLUMN())),0))</f>
        <v>217665.39502211742</v>
      </c>
      <c r="I63" s="20">
        <f ca="1">SUM(IFERROR(INDIRECT("'"&amp;$C63&amp;"'!"&amp;ADDRESS(MATCH($B$107,'Input-Accounts'!$B:$B,0),COLUMN())),0))</f>
        <v>492.28171772710073</v>
      </c>
      <c r="J63" s="20">
        <f ca="1">SUM(IFERROR(INDIRECT("'"&amp;$C63&amp;"'!"&amp;ADDRESS(MATCH($B$107,'Input-Accounts'!$B:$B,0),COLUMN())),0))</f>
        <v>0</v>
      </c>
      <c r="K63" s="20">
        <f ca="1">SUM(IFERROR(INDIRECT("'"&amp;$C63&amp;"'!"&amp;ADDRESS(MATCH($B$107,'Input-Accounts'!$B:$B,0),COLUMN())),0))</f>
        <v>0</v>
      </c>
    </row>
    <row r="64" spans="1:11">
      <c r="A64" s="41">
        <f>IF(B64="","",MAX($A$7:A63)+1)</f>
        <v>46</v>
      </c>
      <c r="B64" s="46" t="str">
        <f t="shared" si="10"/>
        <v>Customer</v>
      </c>
      <c r="C64" s="46" t="str">
        <f>C14</f>
        <v>Dist_Cust</v>
      </c>
      <c r="D64" s="47">
        <f ca="1">SUM(G64:K64)</f>
        <v>20780595.441195916</v>
      </c>
      <c r="E64" s="45">
        <f t="shared" ca="1" si="11"/>
        <v>0</v>
      </c>
      <c r="F64" s="45"/>
      <c r="G64" s="20">
        <f ca="1">SUM(IFERROR(INDIRECT("'"&amp;$C64&amp;"'!"&amp;ADDRESS(MATCH($B$107,'Input-Accounts'!$B:$B,0),COLUMN())),0))</f>
        <v>18414859.997386619</v>
      </c>
      <c r="H64" s="20">
        <f ca="1">SUM(IFERROR(INDIRECT("'"&amp;$C64&amp;"'!"&amp;ADDRESS(MATCH($B$107,'Input-Accounts'!$B:$B,0),COLUMN())),0))</f>
        <v>2157182.946606101</v>
      </c>
      <c r="I64" s="20">
        <f ca="1">SUM(IFERROR(INDIRECT("'"&amp;$C64&amp;"'!"&amp;ADDRESS(MATCH($B$107,'Input-Accounts'!$B:$B,0),COLUMN())),0))</f>
        <v>517.89235480765853</v>
      </c>
      <c r="J64" s="20">
        <f ca="1">SUM(IFERROR(INDIRECT("'"&amp;$C64&amp;"'!"&amp;ADDRESS(MATCH($B$107,'Input-Accounts'!$B:$B,0),COLUMN())),0))</f>
        <v>6678.5281115855614</v>
      </c>
      <c r="K64" s="20">
        <f ca="1">SUM(IFERROR(INDIRECT("'"&amp;$C64&amp;"'!"&amp;ADDRESS(MATCH($B$107,'Input-Accounts'!$B:$B,0),COLUMN())),0))</f>
        <v>201356.07673680322</v>
      </c>
    </row>
    <row r="65" spans="1:11">
      <c r="A65" s="41">
        <f>IF(B65="","",MAX($A$7:A64)+1)</f>
        <v>47</v>
      </c>
      <c r="B65" s="26" t="str">
        <f t="shared" si="10"/>
        <v>Subtotal</v>
      </c>
      <c r="D65" s="48">
        <f ca="1">SUM(D62:D64)</f>
        <v>90123705.208935991</v>
      </c>
      <c r="E65" s="45">
        <f t="shared" ca="1" si="11"/>
        <v>0</v>
      </c>
      <c r="F65" s="45"/>
      <c r="G65" s="48">
        <f t="shared" ref="G65:K65" ca="1" si="12">SUM(G62:G64)</f>
        <v>54726406.29627955</v>
      </c>
      <c r="H65" s="48">
        <f t="shared" ca="1" si="12"/>
        <v>26246560.479107738</v>
      </c>
      <c r="I65" s="48">
        <f t="shared" ca="1" si="12"/>
        <v>31312.70789265108</v>
      </c>
      <c r="J65" s="48">
        <f t="shared" ca="1" si="12"/>
        <v>28169.465336578964</v>
      </c>
      <c r="K65" s="48">
        <f t="shared" ca="1" si="12"/>
        <v>9091256.2603194807</v>
      </c>
    </row>
    <row r="66" spans="1:11">
      <c r="A66" s="41" t="str">
        <f>IF(B66="","",MAX($A$7:A65)+1)</f>
        <v/>
      </c>
      <c r="B66" s="44"/>
      <c r="C66" s="44"/>
      <c r="E66" s="45" t="str">
        <f t="shared" si="11"/>
        <v/>
      </c>
      <c r="F66" s="45"/>
    </row>
    <row r="67" spans="1:11">
      <c r="A67" s="41">
        <f>IF(B67="","",MAX($A$7:A66)+1)</f>
        <v>48</v>
      </c>
      <c r="B67" s="35" t="str">
        <f t="shared" si="10"/>
        <v>On Site</v>
      </c>
      <c r="C67" s="35"/>
      <c r="E67" s="45" t="str">
        <f t="shared" si="11"/>
        <v/>
      </c>
      <c r="F67" s="45"/>
    </row>
    <row r="68" spans="1:11">
      <c r="A68" s="41">
        <f>IF(B68="","",MAX($A$7:A67)+1)</f>
        <v>49</v>
      </c>
      <c r="B68" s="46" t="str">
        <f t="shared" si="10"/>
        <v>Demand</v>
      </c>
      <c r="C68" s="46" t="str">
        <f>C18</f>
        <v>OnSite_Dem</v>
      </c>
      <c r="D68" s="47">
        <f ca="1">SUM(G68:K68)</f>
        <v>0</v>
      </c>
      <c r="E68" s="45">
        <f t="shared" ca="1" si="11"/>
        <v>0</v>
      </c>
      <c r="F68" s="45"/>
      <c r="G68" s="20">
        <f ca="1">SUM(IFERROR(INDIRECT("'"&amp;$C68&amp;"'!"&amp;ADDRESS(MATCH($B$107,'Input-Accounts'!$B:$B,0),COLUMN())),0))</f>
        <v>0</v>
      </c>
      <c r="H68" s="20">
        <f ca="1">SUM(IFERROR(INDIRECT("'"&amp;$C68&amp;"'!"&amp;ADDRESS(MATCH($B$107,'Input-Accounts'!$B:$B,0),COLUMN())),0))</f>
        <v>0</v>
      </c>
      <c r="I68" s="20">
        <f ca="1">SUM(IFERROR(INDIRECT("'"&amp;$C68&amp;"'!"&amp;ADDRESS(MATCH($B$107,'Input-Accounts'!$B:$B,0),COLUMN())),0))</f>
        <v>0</v>
      </c>
      <c r="J68" s="20">
        <f ca="1">SUM(IFERROR(INDIRECT("'"&amp;$C68&amp;"'!"&amp;ADDRESS(MATCH($B$107,'Input-Accounts'!$B:$B,0),COLUMN())),0))</f>
        <v>0</v>
      </c>
      <c r="K68" s="20">
        <f ca="1">SUM(IFERROR(INDIRECT("'"&amp;$C68&amp;"'!"&amp;ADDRESS(MATCH($B$107,'Input-Accounts'!$B:$B,0),COLUMN())),0))</f>
        <v>0</v>
      </c>
    </row>
    <row r="69" spans="1:11">
      <c r="A69" s="41">
        <f>IF(B69="","",MAX($A$7:A68)+1)</f>
        <v>50</v>
      </c>
      <c r="B69" s="46" t="str">
        <f t="shared" si="10"/>
        <v>Commodity</v>
      </c>
      <c r="C69" s="46" t="str">
        <f>C19</f>
        <v>OnSite_Comm</v>
      </c>
      <c r="D69" s="47">
        <f ca="1">SUM(G69:K69)</f>
        <v>0</v>
      </c>
      <c r="E69" s="45">
        <f t="shared" ca="1" si="11"/>
        <v>0</v>
      </c>
      <c r="F69" s="45"/>
      <c r="G69" s="20">
        <f ca="1">SUM(IFERROR(INDIRECT("'"&amp;$C69&amp;"'!"&amp;ADDRESS(MATCH($B$107,'Input-Accounts'!$B:$B,0),COLUMN())),0))</f>
        <v>0</v>
      </c>
      <c r="H69" s="20">
        <f ca="1">SUM(IFERROR(INDIRECT("'"&amp;$C69&amp;"'!"&amp;ADDRESS(MATCH($B$107,'Input-Accounts'!$B:$B,0),COLUMN())),0))</f>
        <v>0</v>
      </c>
      <c r="I69" s="20">
        <f ca="1">SUM(IFERROR(INDIRECT("'"&amp;$C69&amp;"'!"&amp;ADDRESS(MATCH($B$107,'Input-Accounts'!$B:$B,0),COLUMN())),0))</f>
        <v>0</v>
      </c>
      <c r="J69" s="20">
        <f ca="1">SUM(IFERROR(INDIRECT("'"&amp;$C69&amp;"'!"&amp;ADDRESS(MATCH($B$107,'Input-Accounts'!$B:$B,0),COLUMN())),0))</f>
        <v>0</v>
      </c>
      <c r="K69" s="20">
        <f ca="1">SUM(IFERROR(INDIRECT("'"&amp;$C69&amp;"'!"&amp;ADDRESS(MATCH($B$107,'Input-Accounts'!$B:$B,0),COLUMN())),0))</f>
        <v>0</v>
      </c>
    </row>
    <row r="70" spans="1:11">
      <c r="A70" s="41">
        <f>IF(B70="","",MAX($A$7:A69)+1)</f>
        <v>51</v>
      </c>
      <c r="B70" s="46" t="str">
        <f t="shared" si="10"/>
        <v>Customer</v>
      </c>
      <c r="C70" s="46" t="str">
        <f>C20</f>
        <v>OnSite_Cust</v>
      </c>
      <c r="D70" s="47">
        <f ca="1">SUM(G70:K70)</f>
        <v>63864982.066089243</v>
      </c>
      <c r="E70" s="45">
        <f t="shared" ca="1" si="11"/>
        <v>0</v>
      </c>
      <c r="F70" s="45"/>
      <c r="G70" s="20">
        <f ca="1">SUM(IFERROR(INDIRECT("'"&amp;$C70&amp;"'!"&amp;ADDRESS(MATCH($B$107,'Input-Accounts'!$B:$B,0),COLUMN())),0))</f>
        <v>52251774.694837533</v>
      </c>
      <c r="H70" s="20">
        <f ca="1">SUM(IFERROR(INDIRECT("'"&amp;$C70&amp;"'!"&amp;ADDRESS(MATCH($B$107,'Input-Accounts'!$B:$B,0),COLUMN())),0))</f>
        <v>10118246.363658583</v>
      </c>
      <c r="I70" s="20">
        <f ca="1">SUM(IFERROR(INDIRECT("'"&amp;$C70&amp;"'!"&amp;ADDRESS(MATCH($B$107,'Input-Accounts'!$B:$B,0),COLUMN())),0))</f>
        <v>5605.5287711103047</v>
      </c>
      <c r="J70" s="20">
        <f ca="1">SUM(IFERROR(INDIRECT("'"&amp;$C70&amp;"'!"&amp;ADDRESS(MATCH($B$107,'Input-Accounts'!$B:$B,0),COLUMN())),0))</f>
        <v>188676.00607328673</v>
      </c>
      <c r="K70" s="20">
        <f ca="1">SUM(IFERROR(INDIRECT("'"&amp;$C70&amp;"'!"&amp;ADDRESS(MATCH($B$107,'Input-Accounts'!$B:$B,0),COLUMN())),0))</f>
        <v>1300679.4727487245</v>
      </c>
    </row>
    <row r="71" spans="1:11">
      <c r="A71" s="41">
        <f>IF(B71="","",MAX($A$7:A70)+1)</f>
        <v>52</v>
      </c>
      <c r="B71" s="26" t="str">
        <f t="shared" si="10"/>
        <v>Subtotal</v>
      </c>
      <c r="D71" s="48">
        <f ca="1">SUM(D68:D70)</f>
        <v>63864982.066089243</v>
      </c>
      <c r="E71" s="45">
        <f t="shared" ca="1" si="11"/>
        <v>0</v>
      </c>
      <c r="F71" s="45"/>
      <c r="G71" s="48">
        <f t="shared" ref="G71:K71" ca="1" si="13">SUM(G68:G70)</f>
        <v>52251774.694837533</v>
      </c>
      <c r="H71" s="48">
        <f t="shared" ca="1" si="13"/>
        <v>10118246.363658583</v>
      </c>
      <c r="I71" s="48">
        <f t="shared" ca="1" si="13"/>
        <v>5605.5287711103047</v>
      </c>
      <c r="J71" s="48">
        <f t="shared" ca="1" si="13"/>
        <v>188676.00607328673</v>
      </c>
      <c r="K71" s="48">
        <f t="shared" ca="1" si="13"/>
        <v>1300679.4727487245</v>
      </c>
    </row>
    <row r="72" spans="1:11">
      <c r="A72" s="41" t="str">
        <f>IF(B72="","",MAX($A$7:A71)+1)</f>
        <v/>
      </c>
      <c r="B72" s="44"/>
      <c r="C72" s="44"/>
      <c r="E72" s="45" t="str">
        <f t="shared" si="11"/>
        <v/>
      </c>
      <c r="F72" s="45"/>
    </row>
    <row r="73" spans="1:11">
      <c r="A73" s="41">
        <f>IF(B73="","",MAX($A$7:A72)+1)</f>
        <v>53</v>
      </c>
      <c r="B73" s="35" t="str">
        <f t="shared" si="10"/>
        <v>Cust Accts</v>
      </c>
      <c r="C73" s="35"/>
      <c r="E73" s="45" t="str">
        <f t="shared" si="11"/>
        <v/>
      </c>
      <c r="F73" s="45"/>
    </row>
    <row r="74" spans="1:11">
      <c r="A74" s="41">
        <f>IF(B74="","",MAX($A$7:A73)+1)</f>
        <v>54</v>
      </c>
      <c r="B74" s="46" t="str">
        <f t="shared" si="10"/>
        <v>Demand</v>
      </c>
      <c r="C74" s="46" t="str">
        <f>C24</f>
        <v>CustAccts_Dem</v>
      </c>
      <c r="D74" s="47">
        <f ca="1">SUM(G74:K74)</f>
        <v>0</v>
      </c>
      <c r="E74" s="45">
        <f t="shared" ca="1" si="11"/>
        <v>0</v>
      </c>
      <c r="F74" s="45"/>
      <c r="G74" s="20">
        <f ca="1">SUM(IFERROR(INDIRECT("'"&amp;$C74&amp;"'!"&amp;ADDRESS(MATCH($B$107,'Input-Accounts'!$B:$B,0),COLUMN())),0))</f>
        <v>0</v>
      </c>
      <c r="H74" s="20">
        <f ca="1">SUM(IFERROR(INDIRECT("'"&amp;$C74&amp;"'!"&amp;ADDRESS(MATCH($B$107,'Input-Accounts'!$B:$B,0),COLUMN())),0))</f>
        <v>0</v>
      </c>
      <c r="I74" s="20">
        <f ca="1">SUM(IFERROR(INDIRECT("'"&amp;$C74&amp;"'!"&amp;ADDRESS(MATCH($B$107,'Input-Accounts'!$B:$B,0),COLUMN())),0))</f>
        <v>0</v>
      </c>
      <c r="J74" s="20">
        <f ca="1">SUM(IFERROR(INDIRECT("'"&amp;$C74&amp;"'!"&amp;ADDRESS(MATCH($B$107,'Input-Accounts'!$B:$B,0),COLUMN())),0))</f>
        <v>0</v>
      </c>
      <c r="K74" s="20">
        <f ca="1">SUM(IFERROR(INDIRECT("'"&amp;$C74&amp;"'!"&amp;ADDRESS(MATCH($B$107,'Input-Accounts'!$B:$B,0),COLUMN())),0))</f>
        <v>0</v>
      </c>
    </row>
    <row r="75" spans="1:11">
      <c r="A75" s="41">
        <f>IF(B75="","",MAX($A$7:A74)+1)</f>
        <v>55</v>
      </c>
      <c r="B75" s="46" t="str">
        <f t="shared" si="10"/>
        <v>Commodity</v>
      </c>
      <c r="C75" s="46" t="str">
        <f>C25</f>
        <v>CustAccts_Comm</v>
      </c>
      <c r="D75" s="47">
        <f ca="1">SUM(G75:K75)</f>
        <v>0</v>
      </c>
      <c r="E75" s="45">
        <f t="shared" ca="1" si="11"/>
        <v>0</v>
      </c>
      <c r="F75" s="45"/>
      <c r="G75" s="20">
        <f ca="1">SUM(IFERROR(INDIRECT("'"&amp;$C75&amp;"'!"&amp;ADDRESS(MATCH($B$107,'Input-Accounts'!$B:$B,0),COLUMN())),0))</f>
        <v>0</v>
      </c>
      <c r="H75" s="20">
        <f ca="1">SUM(IFERROR(INDIRECT("'"&amp;$C75&amp;"'!"&amp;ADDRESS(MATCH($B$107,'Input-Accounts'!$B:$B,0),COLUMN())),0))</f>
        <v>0</v>
      </c>
      <c r="I75" s="20">
        <f ca="1">SUM(IFERROR(INDIRECT("'"&amp;$C75&amp;"'!"&amp;ADDRESS(MATCH($B$107,'Input-Accounts'!$B:$B,0),COLUMN())),0))</f>
        <v>0</v>
      </c>
      <c r="J75" s="20">
        <f ca="1">SUM(IFERROR(INDIRECT("'"&amp;$C75&amp;"'!"&amp;ADDRESS(MATCH($B$107,'Input-Accounts'!$B:$B,0),COLUMN())),0))</f>
        <v>0</v>
      </c>
      <c r="K75" s="20">
        <f ca="1">SUM(IFERROR(INDIRECT("'"&amp;$C75&amp;"'!"&amp;ADDRESS(MATCH($B$107,'Input-Accounts'!$B:$B,0),COLUMN())),0))</f>
        <v>0</v>
      </c>
    </row>
    <row r="76" spans="1:11">
      <c r="A76" s="41">
        <f>IF(B76="","",MAX($A$7:A75)+1)</f>
        <v>56</v>
      </c>
      <c r="B76" s="46" t="str">
        <f t="shared" si="10"/>
        <v>Customer</v>
      </c>
      <c r="C76" s="46" t="str">
        <f>C26</f>
        <v>CustAccts_Cust</v>
      </c>
      <c r="D76" s="47">
        <f ca="1">SUM(G76:K76)</f>
        <v>10111676.004649809</v>
      </c>
      <c r="E76" s="45">
        <f t="shared" ca="1" si="11"/>
        <v>0</v>
      </c>
      <c r="F76" s="45"/>
      <c r="G76" s="20">
        <f ca="1">SUM(IFERROR(INDIRECT("'"&amp;$C76&amp;"'!"&amp;ADDRESS(MATCH($B$107,'Input-Accounts'!$B:$B,0),COLUMN())),0))</f>
        <v>9010795.864352528</v>
      </c>
      <c r="H76" s="20">
        <f ca="1">SUM(IFERROR(INDIRECT("'"&amp;$C76&amp;"'!"&amp;ADDRESS(MATCH($B$107,'Input-Accounts'!$B:$B,0),COLUMN())),0))</f>
        <v>1087709.3087018768</v>
      </c>
      <c r="I76" s="20">
        <f ca="1">SUM(IFERROR(INDIRECT("'"&amp;$C76&amp;"'!"&amp;ADDRESS(MATCH($B$107,'Input-Accounts'!$B:$B,0),COLUMN())),0))</f>
        <v>124.47208157714633</v>
      </c>
      <c r="J76" s="20">
        <f ca="1">SUM(IFERROR(INDIRECT("'"&amp;$C76&amp;"'!"&amp;ADDRESS(MATCH($B$107,'Input-Accounts'!$B:$B,0),COLUMN())),0))</f>
        <v>186.70812236571945</v>
      </c>
      <c r="K76" s="20">
        <f ca="1">SUM(IFERROR(INDIRECT("'"&amp;$C76&amp;"'!"&amp;ADDRESS(MATCH($B$107,'Input-Accounts'!$B:$B,0),COLUMN())),0))</f>
        <v>12859.651391461872</v>
      </c>
    </row>
    <row r="77" spans="1:11">
      <c r="A77" s="41">
        <f>IF(B77="","",MAX($A$7:A76)+1)</f>
        <v>57</v>
      </c>
      <c r="B77" s="26" t="str">
        <f t="shared" si="10"/>
        <v>Subtotal</v>
      </c>
      <c r="D77" s="48">
        <f ca="1">SUM(D74:D76)</f>
        <v>10111676.004649809</v>
      </c>
      <c r="E77" s="45">
        <f t="shared" ca="1" si="11"/>
        <v>0</v>
      </c>
      <c r="F77" s="45"/>
      <c r="G77" s="48">
        <f t="shared" ref="G77:K77" ca="1" si="14">SUM(G74:G76)</f>
        <v>9010795.864352528</v>
      </c>
      <c r="H77" s="48">
        <f t="shared" ca="1" si="14"/>
        <v>1087709.3087018768</v>
      </c>
      <c r="I77" s="48">
        <f t="shared" ca="1" si="14"/>
        <v>124.47208157714633</v>
      </c>
      <c r="J77" s="48">
        <f t="shared" ca="1" si="14"/>
        <v>186.70812236571945</v>
      </c>
      <c r="K77" s="48">
        <f t="shared" ca="1" si="14"/>
        <v>12859.651391461872</v>
      </c>
    </row>
    <row r="78" spans="1:11">
      <c r="A78" s="41" t="str">
        <f>IF(B78="","",MAX($A$7:A77)+1)</f>
        <v/>
      </c>
      <c r="D78" s="43"/>
      <c r="E78" s="45" t="str">
        <f t="shared" si="11"/>
        <v/>
      </c>
      <c r="F78" s="45"/>
    </row>
    <row r="79" spans="1:11">
      <c r="A79" s="41">
        <f>IF(B79="","",MAX($A$7:A78)+1)</f>
        <v>58</v>
      </c>
      <c r="B79" s="35" t="str">
        <f t="shared" si="10"/>
        <v>Gas Costs</v>
      </c>
      <c r="C79" s="35"/>
      <c r="E79" s="45" t="str">
        <f t="shared" si="11"/>
        <v/>
      </c>
      <c r="F79" s="45"/>
    </row>
    <row r="80" spans="1:11">
      <c r="A80" s="41">
        <f>IF(B80="","",MAX($A$7:A79)+1)</f>
        <v>59</v>
      </c>
      <c r="B80" s="46" t="str">
        <f t="shared" si="10"/>
        <v>Demand</v>
      </c>
      <c r="C80" s="46" t="str">
        <f>C30</f>
        <v>Gas_Dem</v>
      </c>
      <c r="D80" s="47">
        <f ca="1">SUM(G80:K80)</f>
        <v>0</v>
      </c>
      <c r="E80" s="45">
        <f t="shared" ca="1" si="11"/>
        <v>0</v>
      </c>
      <c r="F80" s="45"/>
      <c r="G80" s="20">
        <f ca="1">SUM(IFERROR(INDIRECT("'"&amp;$C80&amp;"'!"&amp;ADDRESS(MATCH($B$107,'Input-Accounts'!$B:$B,0),COLUMN())),0))</f>
        <v>0</v>
      </c>
      <c r="H80" s="20">
        <f ca="1">SUM(IFERROR(INDIRECT("'"&amp;$C80&amp;"'!"&amp;ADDRESS(MATCH($B$107,'Input-Accounts'!$B:$B,0),COLUMN())),0))</f>
        <v>0</v>
      </c>
      <c r="I80" s="20">
        <f ca="1">SUM(IFERROR(INDIRECT("'"&amp;$C80&amp;"'!"&amp;ADDRESS(MATCH($B$107,'Input-Accounts'!$B:$B,0),COLUMN())),0))</f>
        <v>0</v>
      </c>
      <c r="J80" s="20">
        <f ca="1">SUM(IFERROR(INDIRECT("'"&amp;$C80&amp;"'!"&amp;ADDRESS(MATCH($B$107,'Input-Accounts'!$B:$B,0),COLUMN())),0))</f>
        <v>0</v>
      </c>
      <c r="K80" s="20">
        <f ca="1">SUM(IFERROR(INDIRECT("'"&amp;$C80&amp;"'!"&amp;ADDRESS(MATCH($B$107,'Input-Accounts'!$B:$B,0),COLUMN())),0))</f>
        <v>0</v>
      </c>
    </row>
    <row r="81" spans="1:11">
      <c r="A81" s="41">
        <f>IF(B81="","",MAX($A$7:A80)+1)</f>
        <v>60</v>
      </c>
      <c r="B81" s="46" t="str">
        <f t="shared" si="10"/>
        <v>Commodity</v>
      </c>
      <c r="C81" s="46" t="str">
        <f>C31</f>
        <v>Gas_Comm</v>
      </c>
      <c r="D81" s="47">
        <f ca="1">SUM(G81:K81)</f>
        <v>81721892.420000017</v>
      </c>
      <c r="E81" s="45">
        <f t="shared" ca="1" si="11"/>
        <v>0</v>
      </c>
      <c r="F81" s="45"/>
      <c r="G81" s="20">
        <f ca="1">SUM(IFERROR(INDIRECT("'"&amp;$C81&amp;"'!"&amp;ADDRESS(MATCH($B$107,'Input-Accounts'!$B:$B,0),COLUMN())),0))</f>
        <v>49914757.720000014</v>
      </c>
      <c r="H81" s="20">
        <f ca="1">SUM(IFERROR(INDIRECT("'"&amp;$C81&amp;"'!"&amp;ADDRESS(MATCH($B$107,'Input-Accounts'!$B:$B,0),COLUMN())),0))</f>
        <v>31735360.600000013</v>
      </c>
      <c r="I81" s="20">
        <f ca="1">SUM(IFERROR(INDIRECT("'"&amp;$C81&amp;"'!"&amp;ADDRESS(MATCH($B$107,'Input-Accounts'!$B:$B,0),COLUMN())),0))</f>
        <v>71774.100000000006</v>
      </c>
      <c r="J81" s="20">
        <f ca="1">SUM(IFERROR(INDIRECT("'"&amp;$C81&amp;"'!"&amp;ADDRESS(MATCH($B$107,'Input-Accounts'!$B:$B,0),COLUMN())),0))</f>
        <v>0</v>
      </c>
      <c r="K81" s="20">
        <f ca="1">SUM(IFERROR(INDIRECT("'"&amp;$C81&amp;"'!"&amp;ADDRESS(MATCH($B$107,'Input-Accounts'!$B:$B,0),COLUMN())),0))</f>
        <v>0</v>
      </c>
    </row>
    <row r="82" spans="1:11">
      <c r="A82" s="41">
        <f>IF(B82="","",MAX($A$7:A81)+1)</f>
        <v>61</v>
      </c>
      <c r="B82" s="46" t="str">
        <f t="shared" si="10"/>
        <v>Customer</v>
      </c>
      <c r="C82" s="46" t="str">
        <f>C32</f>
        <v>Gas_Cust</v>
      </c>
      <c r="D82" s="47">
        <f ca="1">SUM(G82:K82)</f>
        <v>0</v>
      </c>
      <c r="E82" s="45">
        <f t="shared" ca="1" si="11"/>
        <v>0</v>
      </c>
      <c r="F82" s="45"/>
      <c r="G82" s="20">
        <f ca="1">SUM(IFERROR(INDIRECT("'"&amp;$C82&amp;"'!"&amp;ADDRESS(MATCH($B$107,'Input-Accounts'!$B:$B,0),COLUMN())),0))</f>
        <v>0</v>
      </c>
      <c r="H82" s="20">
        <f ca="1">SUM(IFERROR(INDIRECT("'"&amp;$C82&amp;"'!"&amp;ADDRESS(MATCH($B$107,'Input-Accounts'!$B:$B,0),COLUMN())),0))</f>
        <v>0</v>
      </c>
      <c r="I82" s="20">
        <f ca="1">SUM(IFERROR(INDIRECT("'"&amp;$C82&amp;"'!"&amp;ADDRESS(MATCH($B$107,'Input-Accounts'!$B:$B,0),COLUMN())),0))</f>
        <v>0</v>
      </c>
      <c r="J82" s="20">
        <f ca="1">SUM(IFERROR(INDIRECT("'"&amp;$C82&amp;"'!"&amp;ADDRESS(MATCH($B$107,'Input-Accounts'!$B:$B,0),COLUMN())),0))</f>
        <v>0</v>
      </c>
      <c r="K82" s="20">
        <f ca="1">SUM(IFERROR(INDIRECT("'"&amp;$C82&amp;"'!"&amp;ADDRESS(MATCH($B$107,'Input-Accounts'!$B:$B,0),COLUMN())),0))</f>
        <v>0</v>
      </c>
    </row>
    <row r="83" spans="1:11">
      <c r="A83" s="41">
        <f>IF(B83="","",MAX($A$7:A82)+1)</f>
        <v>62</v>
      </c>
      <c r="B83" s="26" t="str">
        <f t="shared" si="10"/>
        <v>Subtotal</v>
      </c>
      <c r="D83" s="48">
        <f ca="1">SUM(D80:D82)</f>
        <v>81721892.420000017</v>
      </c>
      <c r="E83" s="45">
        <f t="shared" ca="1" si="11"/>
        <v>0</v>
      </c>
      <c r="F83" s="45"/>
      <c r="G83" s="48">
        <f t="shared" ref="G83:K83" ca="1" si="15">SUM(G80:G82)</f>
        <v>49914757.720000014</v>
      </c>
      <c r="H83" s="48">
        <f t="shared" ca="1" si="15"/>
        <v>31735360.600000013</v>
      </c>
      <c r="I83" s="48">
        <f t="shared" ca="1" si="15"/>
        <v>71774.100000000006</v>
      </c>
      <c r="J83" s="48">
        <f t="shared" ca="1" si="15"/>
        <v>0</v>
      </c>
      <c r="K83" s="48">
        <f t="shared" ca="1" si="15"/>
        <v>0</v>
      </c>
    </row>
    <row r="84" spans="1:11" hidden="1" outlineLevel="1">
      <c r="A84" s="41" t="str">
        <f>IF(B84="","",MAX($A$7:A83)+1)</f>
        <v/>
      </c>
      <c r="B84" s="44"/>
      <c r="C84" s="44"/>
      <c r="E84" s="45" t="str">
        <f t="shared" si="11"/>
        <v/>
      </c>
      <c r="F84" s="45"/>
    </row>
    <row r="85" spans="1:11" hidden="1" outlineLevel="1">
      <c r="A85" s="41">
        <f>IF(B85="","",MAX($A$7:A84)+1)</f>
        <v>63</v>
      </c>
      <c r="B85" s="35" t="str">
        <f t="shared" si="10"/>
        <v>Function 5</v>
      </c>
      <c r="C85" s="35"/>
      <c r="E85" s="45" t="str">
        <f t="shared" si="11"/>
        <v/>
      </c>
      <c r="F85" s="45"/>
    </row>
    <row r="86" spans="1:11" hidden="1" outlineLevel="1">
      <c r="A86" s="41">
        <f>IF(B86="","",MAX($A$7:A85)+1)</f>
        <v>64</v>
      </c>
      <c r="B86" s="46" t="str">
        <f t="shared" si="10"/>
        <v>Demand</v>
      </c>
      <c r="C86" s="46">
        <f>C36</f>
        <v>0</v>
      </c>
      <c r="D86" s="47">
        <f ca="1">SUM(G86:K86)</f>
        <v>0</v>
      </c>
      <c r="E86" s="45">
        <f t="shared" ca="1" si="11"/>
        <v>0</v>
      </c>
      <c r="F86" s="45"/>
      <c r="G86" s="20">
        <f ca="1">SUM(IFERROR(INDIRECT("'"&amp;$C86&amp;"'!"&amp;ADDRESS(MATCH($B$107,'Input-Accounts'!$B:$B,0),COLUMN())),0))</f>
        <v>0</v>
      </c>
      <c r="H86" s="20">
        <f ca="1">SUM(IFERROR(INDIRECT("'"&amp;$C86&amp;"'!"&amp;ADDRESS(MATCH($B$107,'Input-Accounts'!$B:$B,0),COLUMN())),0))</f>
        <v>0</v>
      </c>
      <c r="I86" s="20">
        <f ca="1">SUM(IFERROR(INDIRECT("'"&amp;$C86&amp;"'!"&amp;ADDRESS(MATCH($B$107,'Input-Accounts'!$B:$B,0),COLUMN())),0))</f>
        <v>0</v>
      </c>
      <c r="J86" s="20">
        <f ca="1">SUM(IFERROR(INDIRECT("'"&amp;$C86&amp;"'!"&amp;ADDRESS(MATCH($B$107,'Input-Accounts'!$B:$B,0),COLUMN())),0))</f>
        <v>0</v>
      </c>
      <c r="K86" s="20">
        <f ca="1">SUM(IFERROR(INDIRECT("'"&amp;$C86&amp;"'!"&amp;ADDRESS(MATCH($B$107,'Input-Accounts'!$B:$B,0),COLUMN())),0))</f>
        <v>0</v>
      </c>
    </row>
    <row r="87" spans="1:11" hidden="1" outlineLevel="1">
      <c r="A87" s="41">
        <f>IF(B87="","",MAX($A$7:A86)+1)</f>
        <v>65</v>
      </c>
      <c r="B87" s="46" t="str">
        <f t="shared" si="10"/>
        <v>Commodity</v>
      </c>
      <c r="C87" s="46">
        <f>C37</f>
        <v>0</v>
      </c>
      <c r="D87" s="47">
        <f ca="1">SUM(G87:K87)</f>
        <v>0</v>
      </c>
      <c r="E87" s="45">
        <f t="shared" ca="1" si="11"/>
        <v>0</v>
      </c>
      <c r="F87" s="45"/>
      <c r="G87" s="20">
        <f ca="1">SUM(IFERROR(INDIRECT("'"&amp;$C87&amp;"'!"&amp;ADDRESS(MATCH($B$107,'Input-Accounts'!$B:$B,0),COLUMN())),0))</f>
        <v>0</v>
      </c>
      <c r="H87" s="20">
        <f ca="1">SUM(IFERROR(INDIRECT("'"&amp;$C87&amp;"'!"&amp;ADDRESS(MATCH($B$107,'Input-Accounts'!$B:$B,0),COLUMN())),0))</f>
        <v>0</v>
      </c>
      <c r="I87" s="20">
        <f ca="1">SUM(IFERROR(INDIRECT("'"&amp;$C87&amp;"'!"&amp;ADDRESS(MATCH($B$107,'Input-Accounts'!$B:$B,0),COLUMN())),0))</f>
        <v>0</v>
      </c>
      <c r="J87" s="20">
        <f ca="1">SUM(IFERROR(INDIRECT("'"&amp;$C87&amp;"'!"&amp;ADDRESS(MATCH($B$107,'Input-Accounts'!$B:$B,0),COLUMN())),0))</f>
        <v>0</v>
      </c>
      <c r="K87" s="20">
        <f ca="1">SUM(IFERROR(INDIRECT("'"&amp;$C87&amp;"'!"&amp;ADDRESS(MATCH($B$107,'Input-Accounts'!$B:$B,0),COLUMN())),0))</f>
        <v>0</v>
      </c>
    </row>
    <row r="88" spans="1:11" hidden="1" outlineLevel="1">
      <c r="A88" s="41">
        <f>IF(B88="","",MAX($A$7:A87)+1)</f>
        <v>66</v>
      </c>
      <c r="B88" s="46" t="str">
        <f t="shared" si="10"/>
        <v>Customer</v>
      </c>
      <c r="C88" s="46">
        <f>C38</f>
        <v>0</v>
      </c>
      <c r="D88" s="47">
        <f ca="1">SUM(G88:K88)</f>
        <v>0</v>
      </c>
      <c r="E88" s="45">
        <f t="shared" ca="1" si="11"/>
        <v>0</v>
      </c>
      <c r="F88" s="45"/>
      <c r="G88" s="20">
        <f ca="1">SUM(IFERROR(INDIRECT("'"&amp;$C88&amp;"'!"&amp;ADDRESS(MATCH($B$107,'Input-Accounts'!$B:$B,0),COLUMN())),0))</f>
        <v>0</v>
      </c>
      <c r="H88" s="20">
        <f ca="1">SUM(IFERROR(INDIRECT("'"&amp;$C88&amp;"'!"&amp;ADDRESS(MATCH($B$107,'Input-Accounts'!$B:$B,0),COLUMN())),0))</f>
        <v>0</v>
      </c>
      <c r="I88" s="20">
        <f ca="1">SUM(IFERROR(INDIRECT("'"&amp;$C88&amp;"'!"&amp;ADDRESS(MATCH($B$107,'Input-Accounts'!$B:$B,0),COLUMN())),0))</f>
        <v>0</v>
      </c>
      <c r="J88" s="20">
        <f ca="1">SUM(IFERROR(INDIRECT("'"&amp;$C88&amp;"'!"&amp;ADDRESS(MATCH($B$107,'Input-Accounts'!$B:$B,0),COLUMN())),0))</f>
        <v>0</v>
      </c>
      <c r="K88" s="20">
        <f ca="1">SUM(IFERROR(INDIRECT("'"&amp;$C88&amp;"'!"&amp;ADDRESS(MATCH($B$107,'Input-Accounts'!$B:$B,0),COLUMN())),0))</f>
        <v>0</v>
      </c>
    </row>
    <row r="89" spans="1:11" hidden="1" outlineLevel="1">
      <c r="A89" s="41">
        <f>IF(B89="","",MAX($A$7:A88)+1)</f>
        <v>67</v>
      </c>
      <c r="B89" s="26" t="str">
        <f t="shared" si="10"/>
        <v>Subtotal</v>
      </c>
      <c r="D89" s="48">
        <f ca="1">SUM(D86:D88)</f>
        <v>0</v>
      </c>
      <c r="E89" s="45">
        <f t="shared" ca="1" si="11"/>
        <v>0</v>
      </c>
      <c r="F89" s="45"/>
      <c r="G89" s="48">
        <f t="shared" ref="G89:K89" ca="1" si="16">SUM(G86:G88)</f>
        <v>0</v>
      </c>
      <c r="H89" s="48">
        <f t="shared" ca="1" si="16"/>
        <v>0</v>
      </c>
      <c r="I89" s="48">
        <f t="shared" ca="1" si="16"/>
        <v>0</v>
      </c>
      <c r="J89" s="48">
        <f t="shared" ca="1" si="16"/>
        <v>0</v>
      </c>
      <c r="K89" s="48">
        <f t="shared" ca="1" si="16"/>
        <v>0</v>
      </c>
    </row>
    <row r="90" spans="1:11" hidden="1" outlineLevel="1">
      <c r="A90" s="41" t="str">
        <f>IF(B90="","",MAX($A$7:A89)+1)</f>
        <v/>
      </c>
      <c r="B90" s="44"/>
      <c r="C90" s="44"/>
      <c r="E90" s="45" t="str">
        <f t="shared" si="11"/>
        <v/>
      </c>
      <c r="F90" s="45"/>
    </row>
    <row r="91" spans="1:11" hidden="1" outlineLevel="1">
      <c r="A91" s="41">
        <f>IF(B91="","",MAX($A$7:A90)+1)</f>
        <v>68</v>
      </c>
      <c r="B91" s="35" t="str">
        <f t="shared" si="10"/>
        <v>Function 6</v>
      </c>
      <c r="C91" s="35"/>
      <c r="E91" s="45" t="str">
        <f t="shared" si="11"/>
        <v/>
      </c>
      <c r="F91" s="45"/>
    </row>
    <row r="92" spans="1:11" hidden="1" outlineLevel="1">
      <c r="A92" s="41">
        <f>IF(B92="","",MAX($A$7:A91)+1)</f>
        <v>69</v>
      </c>
      <c r="B92" s="46" t="str">
        <f t="shared" si="10"/>
        <v>Demand</v>
      </c>
      <c r="C92" s="46">
        <f>C42</f>
        <v>0</v>
      </c>
      <c r="D92" s="47">
        <f ca="1">SUM(G92:K92)</f>
        <v>0</v>
      </c>
      <c r="E92" s="45">
        <f t="shared" ca="1" si="11"/>
        <v>0</v>
      </c>
      <c r="F92" s="45"/>
      <c r="G92" s="20">
        <f ca="1">SUM(IFERROR(INDIRECT("'"&amp;$C92&amp;"'!"&amp;ADDRESS(MATCH($B$107,'Input-Accounts'!$B:$B,0),COLUMN())),0))</f>
        <v>0</v>
      </c>
      <c r="H92" s="20">
        <f ca="1">SUM(IFERROR(INDIRECT("'"&amp;$C92&amp;"'!"&amp;ADDRESS(MATCH($B$107,'Input-Accounts'!$B:$B,0),COLUMN())),0))</f>
        <v>0</v>
      </c>
      <c r="I92" s="20">
        <f ca="1">SUM(IFERROR(INDIRECT("'"&amp;$C92&amp;"'!"&amp;ADDRESS(MATCH($B$107,'Input-Accounts'!$B:$B,0),COLUMN())),0))</f>
        <v>0</v>
      </c>
      <c r="J92" s="20">
        <f ca="1">SUM(IFERROR(INDIRECT("'"&amp;$C92&amp;"'!"&amp;ADDRESS(MATCH($B$107,'Input-Accounts'!$B:$B,0),COLUMN())),0))</f>
        <v>0</v>
      </c>
      <c r="K92" s="20">
        <f ca="1">SUM(IFERROR(INDIRECT("'"&amp;$C92&amp;"'!"&amp;ADDRESS(MATCH($B$107,'Input-Accounts'!$B:$B,0),COLUMN())),0))</f>
        <v>0</v>
      </c>
    </row>
    <row r="93" spans="1:11" hidden="1" outlineLevel="1">
      <c r="A93" s="41">
        <f>IF(B93="","",MAX($A$7:A92)+1)</f>
        <v>70</v>
      </c>
      <c r="B93" s="46" t="str">
        <f t="shared" si="10"/>
        <v>Commodity</v>
      </c>
      <c r="C93" s="46">
        <f>C43</f>
        <v>0</v>
      </c>
      <c r="D93" s="47">
        <f ca="1">SUM(G93:K93)</f>
        <v>0</v>
      </c>
      <c r="E93" s="45">
        <f t="shared" ca="1" si="11"/>
        <v>0</v>
      </c>
      <c r="F93" s="45"/>
      <c r="G93" s="20">
        <f ca="1">SUM(IFERROR(INDIRECT("'"&amp;$C93&amp;"'!"&amp;ADDRESS(MATCH($B$107,'Input-Accounts'!$B:$B,0),COLUMN())),0))</f>
        <v>0</v>
      </c>
      <c r="H93" s="20">
        <f ca="1">SUM(IFERROR(INDIRECT("'"&amp;$C93&amp;"'!"&amp;ADDRESS(MATCH($B$107,'Input-Accounts'!$B:$B,0),COLUMN())),0))</f>
        <v>0</v>
      </c>
      <c r="I93" s="20">
        <f ca="1">SUM(IFERROR(INDIRECT("'"&amp;$C93&amp;"'!"&amp;ADDRESS(MATCH($B$107,'Input-Accounts'!$B:$B,0),COLUMN())),0))</f>
        <v>0</v>
      </c>
      <c r="J93" s="20">
        <f ca="1">SUM(IFERROR(INDIRECT("'"&amp;$C93&amp;"'!"&amp;ADDRESS(MATCH($B$107,'Input-Accounts'!$B:$B,0),COLUMN())),0))</f>
        <v>0</v>
      </c>
      <c r="K93" s="20">
        <f ca="1">SUM(IFERROR(INDIRECT("'"&amp;$C93&amp;"'!"&amp;ADDRESS(MATCH($B$107,'Input-Accounts'!$B:$B,0),COLUMN())),0))</f>
        <v>0</v>
      </c>
    </row>
    <row r="94" spans="1:11" hidden="1" outlineLevel="1">
      <c r="A94" s="41">
        <f>IF(B94="","",MAX($A$7:A93)+1)</f>
        <v>71</v>
      </c>
      <c r="B94" s="46" t="str">
        <f t="shared" si="10"/>
        <v>Customer</v>
      </c>
      <c r="C94" s="46">
        <f>C44</f>
        <v>0</v>
      </c>
      <c r="D94" s="47">
        <f ca="1">SUM(G94:K94)</f>
        <v>0</v>
      </c>
      <c r="E94" s="45">
        <f t="shared" ca="1" si="11"/>
        <v>0</v>
      </c>
      <c r="F94" s="45"/>
      <c r="G94" s="20">
        <f ca="1">SUM(IFERROR(INDIRECT("'"&amp;$C94&amp;"'!"&amp;ADDRESS(MATCH($B$107,'Input-Accounts'!$B:$B,0),COLUMN())),0))</f>
        <v>0</v>
      </c>
      <c r="H94" s="20">
        <f ca="1">SUM(IFERROR(INDIRECT("'"&amp;$C94&amp;"'!"&amp;ADDRESS(MATCH($B$107,'Input-Accounts'!$B:$B,0),COLUMN())),0))</f>
        <v>0</v>
      </c>
      <c r="I94" s="20">
        <f ca="1">SUM(IFERROR(INDIRECT("'"&amp;$C94&amp;"'!"&amp;ADDRESS(MATCH($B$107,'Input-Accounts'!$B:$B,0),COLUMN())),0))</f>
        <v>0</v>
      </c>
      <c r="J94" s="20">
        <f ca="1">SUM(IFERROR(INDIRECT("'"&amp;$C94&amp;"'!"&amp;ADDRESS(MATCH($B$107,'Input-Accounts'!$B:$B,0),COLUMN())),0))</f>
        <v>0</v>
      </c>
      <c r="K94" s="20">
        <f ca="1">SUM(IFERROR(INDIRECT("'"&amp;$C94&amp;"'!"&amp;ADDRESS(MATCH($B$107,'Input-Accounts'!$B:$B,0),COLUMN())),0))</f>
        <v>0</v>
      </c>
    </row>
    <row r="95" spans="1:11" hidden="1" outlineLevel="1">
      <c r="A95" s="41">
        <f>IF(B95="","",MAX($A$7:A94)+1)</f>
        <v>72</v>
      </c>
      <c r="B95" s="26" t="str">
        <f t="shared" si="10"/>
        <v>Subtotal</v>
      </c>
      <c r="D95" s="48">
        <f ca="1">SUM(D92:D94)</f>
        <v>0</v>
      </c>
      <c r="E95" s="45">
        <f t="shared" ca="1" si="11"/>
        <v>0</v>
      </c>
      <c r="F95" s="45"/>
      <c r="G95" s="48">
        <f t="shared" ref="G95:K95" ca="1" si="17">SUM(G92:G94)</f>
        <v>0</v>
      </c>
      <c r="H95" s="48">
        <f t="shared" ca="1" si="17"/>
        <v>0</v>
      </c>
      <c r="I95" s="48">
        <f t="shared" ca="1" si="17"/>
        <v>0</v>
      </c>
      <c r="J95" s="48">
        <f t="shared" ca="1" si="17"/>
        <v>0</v>
      </c>
      <c r="K95" s="48">
        <f t="shared" ca="1" si="17"/>
        <v>0</v>
      </c>
    </row>
    <row r="96" spans="1:11" hidden="1" outlineLevel="1">
      <c r="A96" s="41" t="str">
        <f>IF(B96="","",MAX($A$7:A95)+1)</f>
        <v/>
      </c>
      <c r="D96" s="43"/>
      <c r="E96" s="45" t="str">
        <f t="shared" si="11"/>
        <v/>
      </c>
      <c r="F96" s="45"/>
    </row>
    <row r="97" spans="1:11" hidden="1" outlineLevel="1">
      <c r="A97" s="41">
        <f>IF(B97="","",MAX($A$7:A96)+1)</f>
        <v>73</v>
      </c>
      <c r="B97" s="35" t="str">
        <f t="shared" si="10"/>
        <v>Function 7</v>
      </c>
      <c r="C97" s="35"/>
      <c r="E97" s="45" t="str">
        <f t="shared" si="11"/>
        <v/>
      </c>
      <c r="F97" s="45"/>
    </row>
    <row r="98" spans="1:11" hidden="1" outlineLevel="1">
      <c r="A98" s="41">
        <f>IF(B98="","",MAX($A$7:A97)+1)</f>
        <v>74</v>
      </c>
      <c r="B98" s="46" t="str">
        <f t="shared" si="10"/>
        <v>Demand</v>
      </c>
      <c r="C98" s="46">
        <f>C48</f>
        <v>0</v>
      </c>
      <c r="D98" s="47">
        <f ca="1">SUM(G98:K98)</f>
        <v>0</v>
      </c>
      <c r="E98" s="45">
        <f t="shared" ca="1" si="11"/>
        <v>0</v>
      </c>
      <c r="F98" s="45"/>
      <c r="G98" s="20">
        <f ca="1">SUM(IFERROR(INDIRECT("'"&amp;$C98&amp;"'!"&amp;ADDRESS(MATCH($B$107,'Input-Accounts'!$B:$B,0),COLUMN())),0))</f>
        <v>0</v>
      </c>
      <c r="H98" s="20">
        <f ca="1">SUM(IFERROR(INDIRECT("'"&amp;$C98&amp;"'!"&amp;ADDRESS(MATCH($B$107,'Input-Accounts'!$B:$B,0),COLUMN())),0))</f>
        <v>0</v>
      </c>
      <c r="I98" s="20">
        <f ca="1">SUM(IFERROR(INDIRECT("'"&amp;$C98&amp;"'!"&amp;ADDRESS(MATCH($B$107,'Input-Accounts'!$B:$B,0),COLUMN())),0))</f>
        <v>0</v>
      </c>
      <c r="J98" s="20">
        <f ca="1">SUM(IFERROR(INDIRECT("'"&amp;$C98&amp;"'!"&amp;ADDRESS(MATCH($B$107,'Input-Accounts'!$B:$B,0),COLUMN())),0))</f>
        <v>0</v>
      </c>
      <c r="K98" s="20">
        <f ca="1">SUM(IFERROR(INDIRECT("'"&amp;$C98&amp;"'!"&amp;ADDRESS(MATCH($B$107,'Input-Accounts'!$B:$B,0),COLUMN())),0))</f>
        <v>0</v>
      </c>
    </row>
    <row r="99" spans="1:11" hidden="1" outlineLevel="1">
      <c r="A99" s="41">
        <f>IF(B99="","",MAX($A$7:A98)+1)</f>
        <v>75</v>
      </c>
      <c r="B99" s="46" t="str">
        <f t="shared" si="10"/>
        <v>Commodity</v>
      </c>
      <c r="C99" s="46">
        <f>C49</f>
        <v>0</v>
      </c>
      <c r="D99" s="47">
        <f ca="1">SUM(G99:K99)</f>
        <v>0</v>
      </c>
      <c r="E99" s="45">
        <f t="shared" ca="1" si="11"/>
        <v>0</v>
      </c>
      <c r="F99" s="45"/>
      <c r="G99" s="20">
        <f ca="1">SUM(IFERROR(INDIRECT("'"&amp;$C99&amp;"'!"&amp;ADDRESS(MATCH($B$107,'Input-Accounts'!$B:$B,0),COLUMN())),0))</f>
        <v>0</v>
      </c>
      <c r="H99" s="20">
        <f ca="1">SUM(IFERROR(INDIRECT("'"&amp;$C99&amp;"'!"&amp;ADDRESS(MATCH($B$107,'Input-Accounts'!$B:$B,0),COLUMN())),0))</f>
        <v>0</v>
      </c>
      <c r="I99" s="20">
        <f ca="1">SUM(IFERROR(INDIRECT("'"&amp;$C99&amp;"'!"&amp;ADDRESS(MATCH($B$107,'Input-Accounts'!$B:$B,0),COLUMN())),0))</f>
        <v>0</v>
      </c>
      <c r="J99" s="20">
        <f ca="1">SUM(IFERROR(INDIRECT("'"&amp;$C99&amp;"'!"&amp;ADDRESS(MATCH($B$107,'Input-Accounts'!$B:$B,0),COLUMN())),0))</f>
        <v>0</v>
      </c>
      <c r="K99" s="20">
        <f ca="1">SUM(IFERROR(INDIRECT("'"&amp;$C99&amp;"'!"&amp;ADDRESS(MATCH($B$107,'Input-Accounts'!$B:$B,0),COLUMN())),0))</f>
        <v>0</v>
      </c>
    </row>
    <row r="100" spans="1:11" hidden="1" outlineLevel="1">
      <c r="A100" s="41">
        <f>IF(B100="","",MAX($A$7:A99)+1)</f>
        <v>76</v>
      </c>
      <c r="B100" s="46" t="str">
        <f t="shared" si="10"/>
        <v>Customer</v>
      </c>
      <c r="C100" s="46">
        <f>C50</f>
        <v>0</v>
      </c>
      <c r="D100" s="47">
        <f ca="1">SUM(G100:K100)</f>
        <v>0</v>
      </c>
      <c r="E100" s="45">
        <f t="shared" ca="1" si="11"/>
        <v>0</v>
      </c>
      <c r="F100" s="45"/>
      <c r="G100" s="20">
        <f ca="1">SUM(IFERROR(INDIRECT("'"&amp;$C100&amp;"'!"&amp;ADDRESS(MATCH($B$107,'Input-Accounts'!$B:$B,0),COLUMN())),0))</f>
        <v>0</v>
      </c>
      <c r="H100" s="20">
        <f ca="1">SUM(IFERROR(INDIRECT("'"&amp;$C100&amp;"'!"&amp;ADDRESS(MATCH($B$107,'Input-Accounts'!$B:$B,0),COLUMN())),0))</f>
        <v>0</v>
      </c>
      <c r="I100" s="20">
        <f ca="1">SUM(IFERROR(INDIRECT("'"&amp;$C100&amp;"'!"&amp;ADDRESS(MATCH($B$107,'Input-Accounts'!$B:$B,0),COLUMN())),0))</f>
        <v>0</v>
      </c>
      <c r="J100" s="20">
        <f ca="1">SUM(IFERROR(INDIRECT("'"&amp;$C100&amp;"'!"&amp;ADDRESS(MATCH($B$107,'Input-Accounts'!$B:$B,0),COLUMN())),0))</f>
        <v>0</v>
      </c>
      <c r="K100" s="20">
        <f ca="1">SUM(IFERROR(INDIRECT("'"&amp;$C100&amp;"'!"&amp;ADDRESS(MATCH($B$107,'Input-Accounts'!$B:$B,0),COLUMN())),0))</f>
        <v>0</v>
      </c>
    </row>
    <row r="101" spans="1:11" hidden="1" outlineLevel="1">
      <c r="A101" s="41">
        <f>IF(B101="","",MAX($A$7:A100)+1)</f>
        <v>77</v>
      </c>
      <c r="B101" s="26" t="str">
        <f t="shared" si="10"/>
        <v>Subtotal</v>
      </c>
      <c r="D101" s="48">
        <f ca="1">SUM(D98:D100)</f>
        <v>0</v>
      </c>
      <c r="E101" s="45">
        <f t="shared" ca="1" si="11"/>
        <v>0</v>
      </c>
      <c r="F101" s="45"/>
      <c r="G101" s="48">
        <f t="shared" ref="G101:K101" ca="1" si="18">SUM(G98:G100)</f>
        <v>0</v>
      </c>
      <c r="H101" s="48">
        <f t="shared" ca="1" si="18"/>
        <v>0</v>
      </c>
      <c r="I101" s="48">
        <f t="shared" ca="1" si="18"/>
        <v>0</v>
      </c>
      <c r="J101" s="48">
        <f t="shared" ca="1" si="18"/>
        <v>0</v>
      </c>
      <c r="K101" s="48">
        <f t="shared" ca="1" si="18"/>
        <v>0</v>
      </c>
    </row>
    <row r="102" spans="1:11" collapsed="1">
      <c r="A102" s="41" t="str">
        <f>IF(B102="","",MAX($A$7:A101)+1)</f>
        <v/>
      </c>
      <c r="B102" s="44"/>
      <c r="C102" s="44"/>
      <c r="E102" s="45" t="str">
        <f t="shared" si="11"/>
        <v/>
      </c>
      <c r="F102" s="45"/>
    </row>
    <row r="103" spans="1:11">
      <c r="A103" s="41">
        <f>IF(B103="","",MAX($A$7:A102)+1)</f>
        <v>78</v>
      </c>
      <c r="B103" s="35" t="s">
        <v>111</v>
      </c>
      <c r="C103" s="35"/>
      <c r="E103" s="45" t="str">
        <f t="shared" si="11"/>
        <v/>
      </c>
      <c r="F103" s="45"/>
    </row>
    <row r="104" spans="1:11">
      <c r="A104" s="41">
        <f>IF(B104="","",MAX($A$7:A103)+1)</f>
        <v>79</v>
      </c>
      <c r="B104" s="46" t="str">
        <f>$B$12</f>
        <v>Demand</v>
      </c>
      <c r="C104" s="46"/>
      <c r="D104" s="47">
        <f ca="1">SUM(G104:K104)</f>
        <v>68782598.47499761</v>
      </c>
      <c r="E104" s="45">
        <f t="shared" ca="1" si="11"/>
        <v>0</v>
      </c>
      <c r="F104" s="45"/>
      <c r="G104" s="47">
        <f ca="1">SUMIFS(G$62:G$101,$B$62:$B$101,$B104)</f>
        <v>35969192.682890311</v>
      </c>
      <c r="H104" s="47">
        <f t="shared" ref="H104:K104" ca="1" si="19">SUMIFS(H$62:H$101,$B$62:$B$101,$B104)</f>
        <v>23871712.137479521</v>
      </c>
      <c r="I104" s="47">
        <f t="shared" ca="1" si="19"/>
        <v>30302.533820116321</v>
      </c>
      <c r="J104" s="47">
        <f t="shared" ca="1" si="19"/>
        <v>21490.937224993402</v>
      </c>
      <c r="K104" s="47">
        <f t="shared" ca="1" si="19"/>
        <v>8889900.1835826766</v>
      </c>
    </row>
    <row r="105" spans="1:11">
      <c r="A105" s="41">
        <f>IF(B105="","",MAX($A$7:A104)+1)</f>
        <v>80</v>
      </c>
      <c r="B105" s="46" t="str">
        <f>$B$13</f>
        <v>Commodity</v>
      </c>
      <c r="C105" s="46"/>
      <c r="D105" s="47">
        <f ca="1">SUM(G105:K105)</f>
        <v>82282403.712742493</v>
      </c>
      <c r="E105" s="45">
        <f t="shared" ca="1" si="11"/>
        <v>0</v>
      </c>
      <c r="F105" s="45"/>
      <c r="G105" s="47">
        <f ca="1">SUMIFS(G$62:G$101,$B$62:$B$101,$B105)</f>
        <v>50257111.336002633</v>
      </c>
      <c r="H105" s="47">
        <f t="shared" ref="G105:K106" ca="1" si="20">SUMIFS(H$62:H$101,$B$62:$B$101,$B105)</f>
        <v>31953025.995022129</v>
      </c>
      <c r="I105" s="47">
        <f t="shared" ca="1" si="20"/>
        <v>72266.381717727112</v>
      </c>
      <c r="J105" s="47">
        <f t="shared" ca="1" si="20"/>
        <v>0</v>
      </c>
      <c r="K105" s="47">
        <f t="shared" ca="1" si="20"/>
        <v>0</v>
      </c>
    </row>
    <row r="106" spans="1:11">
      <c r="A106" s="41">
        <f>IF(B106="","",MAX($A$7:A105)+1)</f>
        <v>81</v>
      </c>
      <c r="B106" s="46" t="str">
        <f>$B$14</f>
        <v>Customer</v>
      </c>
      <c r="C106" s="46"/>
      <c r="D106" s="47">
        <f ca="1">SUM(G106:K106)</f>
        <v>94757253.511934951</v>
      </c>
      <c r="E106" s="45">
        <f t="shared" ca="1" si="11"/>
        <v>0</v>
      </c>
      <c r="F106" s="45"/>
      <c r="G106" s="47">
        <f t="shared" ca="1" si="20"/>
        <v>79677430.556576669</v>
      </c>
      <c r="H106" s="47">
        <f t="shared" ca="1" si="20"/>
        <v>13363138.618966561</v>
      </c>
      <c r="I106" s="47">
        <f t="shared" ca="1" si="20"/>
        <v>6247.893207495109</v>
      </c>
      <c r="J106" s="47">
        <f t="shared" ca="1" si="20"/>
        <v>195541.24230723802</v>
      </c>
      <c r="K106" s="47">
        <f t="shared" ca="1" si="20"/>
        <v>1514895.2008769896</v>
      </c>
    </row>
    <row r="107" spans="1:11" ht="28.5">
      <c r="A107" s="41">
        <f>IF(B107="","",MAX($A$7:A106)+1)</f>
        <v>82</v>
      </c>
      <c r="B107" s="55" t="str">
        <f>'Input-Accounts'!B274</f>
        <v>TOTAL REVENUE REQUIREMENT AT EQUAL RATES OF RETURN</v>
      </c>
      <c r="C107" s="56"/>
      <c r="D107" s="57">
        <f ca="1">SUM(D104:D106)</f>
        <v>245822255.69967502</v>
      </c>
      <c r="E107" s="58">
        <f t="shared" ca="1" si="11"/>
        <v>0</v>
      </c>
      <c r="F107" s="58"/>
      <c r="G107" s="57">
        <f ca="1">SUM(G104:G106)</f>
        <v>165903734.57546961</v>
      </c>
      <c r="H107" s="57">
        <f t="shared" ref="H107:K107" ca="1" si="21">SUM(H104:H106)</f>
        <v>69187876.751468211</v>
      </c>
      <c r="I107" s="57">
        <f t="shared" ca="1" si="21"/>
        <v>108816.80874533855</v>
      </c>
      <c r="J107" s="57">
        <f t="shared" ca="1" si="21"/>
        <v>217032.17953223141</v>
      </c>
      <c r="K107" s="57">
        <f t="shared" ca="1" si="21"/>
        <v>10404795.384459667</v>
      </c>
    </row>
    <row r="108" spans="1:11">
      <c r="A108" s="41" t="str">
        <f>IF(B108="","",MAX($A$7:A107)+1)</f>
        <v/>
      </c>
      <c r="E108" s="45"/>
      <c r="F108" s="45"/>
    </row>
    <row r="109" spans="1:11">
      <c r="A109" s="41">
        <f>IF(B109="","",MAX($A$7:A108)+1)</f>
        <v>83</v>
      </c>
      <c r="B109" s="46" t="s">
        <v>113</v>
      </c>
      <c r="D109" s="59">
        <f ca="1">D104/D$107</f>
        <v>0.27980622942062011</v>
      </c>
      <c r="E109" s="45"/>
      <c r="F109" s="45"/>
      <c r="G109" s="59">
        <f t="shared" ref="G109:K111" ca="1" si="22">G104/G$107</f>
        <v>0.21680761301083265</v>
      </c>
      <c r="H109" s="59">
        <f t="shared" ca="1" si="22"/>
        <v>0.34502738425157625</v>
      </c>
      <c r="I109" s="59">
        <f t="shared" ca="1" si="22"/>
        <v>0.27847291396894974</v>
      </c>
      <c r="J109" s="59">
        <f ca="1">J104/J$107</f>
        <v>9.9021892842401218E-2</v>
      </c>
      <c r="K109" s="59">
        <f t="shared" ca="1" si="22"/>
        <v>0.85440413339222421</v>
      </c>
    </row>
    <row r="110" spans="1:11">
      <c r="A110" s="41">
        <f>IF(B110="","",MAX($A$7:A109)+1)</f>
        <v>84</v>
      </c>
      <c r="B110" s="46" t="s">
        <v>428</v>
      </c>
      <c r="D110" s="59">
        <f ca="1">D105/D$107</f>
        <v>0.33472316604753727</v>
      </c>
      <c r="E110" s="45"/>
      <c r="F110" s="45"/>
      <c r="G110" s="59">
        <f t="shared" ca="1" si="22"/>
        <v>0.30292935517458575</v>
      </c>
      <c r="H110" s="59">
        <f t="shared" ca="1" si="22"/>
        <v>0.46182983920436704</v>
      </c>
      <c r="I110" s="59">
        <f t="shared" ca="1" si="22"/>
        <v>0.66411046740812296</v>
      </c>
      <c r="J110" s="59">
        <f t="shared" ca="1" si="22"/>
        <v>0</v>
      </c>
      <c r="K110" s="59">
        <f t="shared" ca="1" si="22"/>
        <v>0</v>
      </c>
    </row>
    <row r="111" spans="1:11">
      <c r="A111" s="41">
        <f>IF(B111="","",MAX($A$7:A110)+1)</f>
        <v>85</v>
      </c>
      <c r="B111" s="46" t="s">
        <v>115</v>
      </c>
      <c r="C111" s="38"/>
      <c r="D111" s="59">
        <f ca="1">D106/D$107</f>
        <v>0.38547060453184273</v>
      </c>
      <c r="E111" s="45"/>
      <c r="F111" s="45"/>
      <c r="G111" s="59">
        <f ca="1">G106/G$107</f>
        <v>0.48026303181458163</v>
      </c>
      <c r="H111" s="59">
        <f t="shared" ca="1" si="22"/>
        <v>0.1931427765440567</v>
      </c>
      <c r="I111" s="59">
        <f t="shared" ca="1" si="22"/>
        <v>5.7416618622927164E-2</v>
      </c>
      <c r="J111" s="59">
        <f t="shared" ca="1" si="22"/>
        <v>0.90097810715759885</v>
      </c>
      <c r="K111" s="59">
        <f t="shared" ca="1" si="22"/>
        <v>0.14559586660777568</v>
      </c>
    </row>
    <row r="112" spans="1:11">
      <c r="A112" s="41" t="str">
        <f>IF(B112="","",MAX($A$7:A111)+1)</f>
        <v/>
      </c>
      <c r="B112" s="46"/>
      <c r="C112" s="38"/>
      <c r="D112" s="59"/>
      <c r="E112" s="45"/>
      <c r="F112" s="45"/>
      <c r="G112" s="59"/>
      <c r="H112" s="59"/>
      <c r="I112" s="59"/>
      <c r="J112" s="59"/>
      <c r="K112" s="59"/>
    </row>
    <row r="113" spans="1:11">
      <c r="A113" s="41">
        <f>IF(B113="","",MAX($A$7:A112)+1)</f>
        <v>86</v>
      </c>
      <c r="B113" s="35" t="s">
        <v>429</v>
      </c>
      <c r="C113" s="38"/>
      <c r="D113" s="59"/>
      <c r="E113" s="45"/>
      <c r="F113" s="45"/>
      <c r="G113" s="59"/>
      <c r="H113" s="59"/>
      <c r="I113" s="59"/>
      <c r="J113" s="59"/>
      <c r="K113" s="59"/>
    </row>
    <row r="114" spans="1:11">
      <c r="A114" s="41" t="str">
        <f>IF(B114="","",MAX($A$7:A113)+1)</f>
        <v/>
      </c>
      <c r="B114" s="35"/>
      <c r="C114" s="38"/>
      <c r="D114" s="59"/>
      <c r="E114" s="45"/>
      <c r="F114" s="45"/>
      <c r="G114" s="59"/>
      <c r="H114" s="59"/>
      <c r="I114" s="59"/>
      <c r="J114" s="59"/>
      <c r="K114" s="59"/>
    </row>
    <row r="115" spans="1:11">
      <c r="A115" s="41">
        <f>IF(B115="","",MAX($A$7:A114)+1)</f>
        <v>87</v>
      </c>
      <c r="B115" s="35" t="str">
        <f>B61</f>
        <v>Distribution</v>
      </c>
      <c r="C115" s="44"/>
      <c r="D115" s="50"/>
      <c r="E115" s="51"/>
      <c r="F115" s="51"/>
      <c r="G115" s="50"/>
      <c r="H115" s="50"/>
      <c r="I115" s="50"/>
      <c r="J115" s="50"/>
      <c r="K115" s="50"/>
    </row>
    <row r="116" spans="1:11">
      <c r="A116" s="41">
        <f>IF(B116="","",MAX($A$7:A115)+1)</f>
        <v>88</v>
      </c>
      <c r="B116" s="46" t="str">
        <f t="shared" ref="B116:C118" si="23">B62</f>
        <v>Demand</v>
      </c>
      <c r="C116" s="46" t="str">
        <f t="shared" si="23"/>
        <v>Dist_Dem</v>
      </c>
      <c r="D116" s="50">
        <f ca="1">D62/D$163</f>
        <v>16.944190460868597</v>
      </c>
      <c r="E116" s="51"/>
      <c r="F116" s="51"/>
      <c r="G116" s="50">
        <f ca="1">G62/G$163</f>
        <v>21.582874378976619</v>
      </c>
      <c r="H116" s="50">
        <f t="shared" ref="H116:K116" ca="1" si="24">H62/H$163</f>
        <v>22.427388329086359</v>
      </c>
      <c r="I116" s="50">
        <f t="shared" ca="1" si="24"/>
        <v>25.252111516763602</v>
      </c>
      <c r="J116" s="50">
        <f t="shared" ca="1" si="24"/>
        <v>1.6706263390075717E-2</v>
      </c>
      <c r="K116" s="50">
        <f t="shared" ca="1" si="24"/>
        <v>217.88971038192835</v>
      </c>
    </row>
    <row r="117" spans="1:11">
      <c r="A117" s="41">
        <f>IF(B117="","",MAX($A$7:A116)+1)</f>
        <v>89</v>
      </c>
      <c r="B117" s="46" t="str">
        <f t="shared" si="23"/>
        <v>Commodity</v>
      </c>
      <c r="C117" s="46" t="str">
        <f t="shared" si="23"/>
        <v>Dist_Comm</v>
      </c>
      <c r="D117" s="50">
        <f ca="1">D63/D$164</f>
        <v>1.6954431292013791E-2</v>
      </c>
      <c r="E117" s="51"/>
      <c r="F117" s="51"/>
      <c r="G117" s="50">
        <f t="shared" ref="G117:K117" ca="1" si="25">G63/G$164</f>
        <v>4.231028917434685E-2</v>
      </c>
      <c r="H117" s="50">
        <f t="shared" ca="1" si="25"/>
        <v>3.54350525775875E-2</v>
      </c>
      <c r="I117" s="50">
        <f t="shared" ca="1" si="25"/>
        <v>4.6437290607216367E-2</v>
      </c>
      <c r="J117" s="50">
        <f t="shared" ca="1" si="25"/>
        <v>0</v>
      </c>
      <c r="K117" s="50">
        <f t="shared" ca="1" si="25"/>
        <v>0</v>
      </c>
    </row>
    <row r="118" spans="1:11">
      <c r="A118" s="41">
        <f>IF(B118="","",MAX($A$7:A117)+1)</f>
        <v>90</v>
      </c>
      <c r="B118" s="46" t="str">
        <f t="shared" si="23"/>
        <v>Customer</v>
      </c>
      <c r="C118" s="46" t="str">
        <f t="shared" si="23"/>
        <v>Dist_Cust</v>
      </c>
      <c r="D118" s="50">
        <f ca="1">D64/D$165</f>
        <v>12.389845293064459</v>
      </c>
      <c r="E118" s="51"/>
      <c r="F118" s="51"/>
      <c r="G118" s="50">
        <f t="shared" ref="G118:K118" ca="1" si="26">G64/G$165</f>
        <v>12.20435296231479</v>
      </c>
      <c r="H118" s="50">
        <f t="shared" ca="1" si="26"/>
        <v>12.876890191376329</v>
      </c>
      <c r="I118" s="50">
        <f t="shared" ca="1" si="26"/>
        <v>21.578384948870163</v>
      </c>
      <c r="J118" s="50">
        <f t="shared" ca="1" si="26"/>
        <v>185.51068788180407</v>
      </c>
      <c r="K118" s="50">
        <f t="shared" ca="1" si="26"/>
        <v>262.17676410493277</v>
      </c>
    </row>
    <row r="119" spans="1:11">
      <c r="A119" s="41" t="str">
        <f>IF(B119="","",MAX($A$7:A118)+1)</f>
        <v/>
      </c>
      <c r="B119" s="46"/>
      <c r="C119" s="46"/>
      <c r="D119" s="50"/>
      <c r="E119" s="51"/>
      <c r="F119" s="51"/>
      <c r="G119" s="50"/>
      <c r="H119" s="50"/>
      <c r="I119" s="50"/>
      <c r="J119" s="50"/>
      <c r="K119" s="50"/>
    </row>
    <row r="120" spans="1:11">
      <c r="A120" s="41" t="str">
        <f>IF(B120="","",MAX($A$7:A119)+1)</f>
        <v/>
      </c>
      <c r="B120" s="46"/>
      <c r="C120" s="46"/>
      <c r="D120" s="50"/>
      <c r="E120" s="51"/>
      <c r="F120" s="51"/>
      <c r="G120" s="50"/>
      <c r="H120" s="50"/>
      <c r="I120" s="50"/>
      <c r="J120" s="50"/>
      <c r="K120" s="50"/>
    </row>
    <row r="121" spans="1:11">
      <c r="A121" s="41">
        <f>IF(B121="","",MAX($A$7:A120)+1)</f>
        <v>91</v>
      </c>
      <c r="B121" s="35" t="str">
        <f>B67</f>
        <v>On Site</v>
      </c>
      <c r="C121" s="44"/>
      <c r="D121" s="50"/>
      <c r="E121" s="51"/>
      <c r="F121" s="51"/>
      <c r="G121" s="50"/>
      <c r="H121" s="50"/>
      <c r="I121" s="50"/>
      <c r="J121" s="50"/>
      <c r="K121" s="50"/>
    </row>
    <row r="122" spans="1:11">
      <c r="A122" s="41">
        <f>IF(B122="","",MAX($A$7:A121)+1)</f>
        <v>92</v>
      </c>
      <c r="B122" s="46" t="str">
        <f>B68</f>
        <v>Demand</v>
      </c>
      <c r="C122" s="46" t="str">
        <f>C68</f>
        <v>OnSite_Dem</v>
      </c>
      <c r="D122" s="50">
        <f ca="1">D68/D$163</f>
        <v>0</v>
      </c>
      <c r="E122" s="51"/>
      <c r="F122" s="51"/>
      <c r="G122" s="50">
        <f t="shared" ref="G122:K122" ca="1" si="27">G68/G$163</f>
        <v>0</v>
      </c>
      <c r="H122" s="50">
        <f t="shared" ca="1" si="27"/>
        <v>0</v>
      </c>
      <c r="I122" s="50">
        <f t="shared" ca="1" si="27"/>
        <v>0</v>
      </c>
      <c r="J122" s="50">
        <f t="shared" ca="1" si="27"/>
        <v>0</v>
      </c>
      <c r="K122" s="50">
        <f t="shared" ca="1" si="27"/>
        <v>0</v>
      </c>
    </row>
    <row r="123" spans="1:11">
      <c r="A123" s="41">
        <f>IF(B123="","",MAX($A$7:A122)+1)</f>
        <v>93</v>
      </c>
      <c r="B123" s="46" t="str">
        <f>B69</f>
        <v>Commodity</v>
      </c>
      <c r="C123" s="46" t="str">
        <f>C69</f>
        <v>OnSite_Comm</v>
      </c>
      <c r="D123" s="50">
        <f ca="1">D69/D$164</f>
        <v>0</v>
      </c>
      <c r="E123" s="51"/>
      <c r="F123" s="51"/>
      <c r="G123" s="50">
        <f t="shared" ref="G123:K123" ca="1" si="28">G69/G$164</f>
        <v>0</v>
      </c>
      <c r="H123" s="50">
        <f t="shared" ca="1" si="28"/>
        <v>0</v>
      </c>
      <c r="I123" s="50">
        <f t="shared" ca="1" si="28"/>
        <v>0</v>
      </c>
      <c r="J123" s="50">
        <f t="shared" ca="1" si="28"/>
        <v>0</v>
      </c>
      <c r="K123" s="50">
        <f t="shared" ca="1" si="28"/>
        <v>0</v>
      </c>
    </row>
    <row r="124" spans="1:11">
      <c r="A124" s="41">
        <f>IF(B124="","",MAX($A$7:A123)+1)</f>
        <v>94</v>
      </c>
      <c r="B124" s="46" t="str">
        <f>B70</f>
        <v>Customer</v>
      </c>
      <c r="C124" s="46" t="str">
        <f>C70</f>
        <v>OnSite_Cust</v>
      </c>
      <c r="D124" s="50">
        <f ca="1">D70/D$165</f>
        <v>38.077698479925949</v>
      </c>
      <c r="E124" s="51"/>
      <c r="F124" s="51"/>
      <c r="G124" s="50">
        <f t="shared" ref="G124:K124" ca="1" si="29">G70/G$165</f>
        <v>34.629592697074301</v>
      </c>
      <c r="H124" s="50">
        <f t="shared" ca="1" si="29"/>
        <v>60.398932579692556</v>
      </c>
      <c r="I124" s="50">
        <f t="shared" ca="1" si="29"/>
        <v>233.55868558806642</v>
      </c>
      <c r="J124" s="50">
        <f t="shared" ca="1" si="29"/>
        <v>5240.8876759428831</v>
      </c>
      <c r="K124" s="50">
        <f t="shared" ca="1" si="29"/>
        <v>1693.5567122153921</v>
      </c>
    </row>
    <row r="125" spans="1:11">
      <c r="A125" s="41" t="str">
        <f>IF(B125="","",MAX($A$7:A124)+1)</f>
        <v/>
      </c>
      <c r="B125" s="46"/>
      <c r="C125" s="46"/>
      <c r="D125" s="50"/>
      <c r="E125" s="51"/>
      <c r="F125" s="51"/>
      <c r="G125" s="50"/>
      <c r="H125" s="50"/>
      <c r="I125" s="50"/>
      <c r="J125" s="50"/>
      <c r="K125" s="50"/>
    </row>
    <row r="126" spans="1:11">
      <c r="A126" s="41" t="str">
        <f>IF(B126="","",MAX($A$7:A125)+1)</f>
        <v/>
      </c>
      <c r="B126" s="46"/>
      <c r="C126" s="46"/>
      <c r="D126" s="50"/>
      <c r="E126" s="51"/>
      <c r="F126" s="51"/>
      <c r="G126" s="50"/>
      <c r="H126" s="50"/>
      <c r="I126" s="50"/>
      <c r="J126" s="50"/>
      <c r="K126" s="50"/>
    </row>
    <row r="127" spans="1:11">
      <c r="A127" s="41">
        <f>IF(B127="","",MAX($A$7:A126)+1)</f>
        <v>95</v>
      </c>
      <c r="B127" s="35" t="str">
        <f>B73</f>
        <v>Cust Accts</v>
      </c>
      <c r="C127" s="44"/>
      <c r="D127" s="50"/>
      <c r="E127" s="51"/>
      <c r="F127" s="51"/>
      <c r="G127" s="50"/>
      <c r="H127" s="50"/>
      <c r="I127" s="50"/>
      <c r="J127" s="50"/>
      <c r="K127" s="50"/>
    </row>
    <row r="128" spans="1:11">
      <c r="A128" s="41">
        <f>IF(B128="","",MAX($A$7:A127)+1)</f>
        <v>96</v>
      </c>
      <c r="B128" s="46" t="str">
        <f>B74</f>
        <v>Demand</v>
      </c>
      <c r="C128" s="46" t="str">
        <f>C74</f>
        <v>CustAccts_Dem</v>
      </c>
      <c r="D128" s="50">
        <f ca="1">D74/D$163</f>
        <v>0</v>
      </c>
      <c r="E128" s="51"/>
      <c r="F128" s="51"/>
      <c r="G128" s="50">
        <f t="shared" ref="G128:K128" ca="1" si="30">G74/G$163</f>
        <v>0</v>
      </c>
      <c r="H128" s="50">
        <f t="shared" ca="1" si="30"/>
        <v>0</v>
      </c>
      <c r="I128" s="50">
        <f t="shared" ca="1" si="30"/>
        <v>0</v>
      </c>
      <c r="J128" s="50">
        <f t="shared" ca="1" si="30"/>
        <v>0</v>
      </c>
      <c r="K128" s="50">
        <f t="shared" ca="1" si="30"/>
        <v>0</v>
      </c>
    </row>
    <row r="129" spans="1:11">
      <c r="A129" s="41">
        <f>IF(B129="","",MAX($A$7:A128)+1)</f>
        <v>97</v>
      </c>
      <c r="B129" s="46" t="str">
        <f>B75</f>
        <v>Commodity</v>
      </c>
      <c r="C129" s="46" t="str">
        <f>C75</f>
        <v>CustAccts_Comm</v>
      </c>
      <c r="D129" s="50">
        <f ca="1">D75/D$164</f>
        <v>0</v>
      </c>
      <c r="E129" s="51"/>
      <c r="F129" s="51"/>
      <c r="G129" s="50">
        <f t="shared" ref="G129:K129" ca="1" si="31">G75/G$164</f>
        <v>0</v>
      </c>
      <c r="H129" s="50">
        <f t="shared" ca="1" si="31"/>
        <v>0</v>
      </c>
      <c r="I129" s="50">
        <f t="shared" ca="1" si="31"/>
        <v>0</v>
      </c>
      <c r="J129" s="50">
        <f t="shared" ca="1" si="31"/>
        <v>0</v>
      </c>
      <c r="K129" s="50">
        <f t="shared" ca="1" si="31"/>
        <v>0</v>
      </c>
    </row>
    <row r="130" spans="1:11">
      <c r="A130" s="41">
        <f>IF(B130="","",MAX($A$7:A129)+1)</f>
        <v>98</v>
      </c>
      <c r="B130" s="46" t="str">
        <f>B76</f>
        <v>Customer</v>
      </c>
      <c r="C130" s="46" t="str">
        <f>C76</f>
        <v>CustAccts_Cust</v>
      </c>
      <c r="D130" s="50">
        <f ca="1">D76/D$165</f>
        <v>6.0288022884484453</v>
      </c>
      <c r="E130" s="51"/>
      <c r="F130" s="51"/>
      <c r="G130" s="50">
        <f t="shared" ref="G130:K130" ca="1" si="32">G76/G$165</f>
        <v>5.9718582283835646</v>
      </c>
      <c r="H130" s="50">
        <f t="shared" ca="1" si="32"/>
        <v>6.4928722667347607</v>
      </c>
      <c r="I130" s="50">
        <f t="shared" ca="1" si="32"/>
        <v>5.1862254129168592</v>
      </c>
      <c r="J130" s="50">
        <f t="shared" ca="1" si="32"/>
        <v>5.1862254129168566</v>
      </c>
      <c r="K130" s="50">
        <f t="shared" ca="1" si="32"/>
        <v>16.743978349051421</v>
      </c>
    </row>
    <row r="131" spans="1:11">
      <c r="A131" s="41" t="str">
        <f>IF(B131="","",MAX($A$7:A130)+1)</f>
        <v/>
      </c>
      <c r="B131" s="46"/>
      <c r="C131" s="46"/>
      <c r="D131" s="50"/>
      <c r="E131" s="51"/>
      <c r="F131" s="51"/>
      <c r="G131" s="50"/>
      <c r="H131" s="50"/>
      <c r="I131" s="50"/>
      <c r="J131" s="50"/>
      <c r="K131" s="50"/>
    </row>
    <row r="132" spans="1:11">
      <c r="A132" s="41" t="str">
        <f>IF(B132="","",MAX($A$7:A131)+1)</f>
        <v/>
      </c>
      <c r="B132" s="46"/>
      <c r="C132" s="46"/>
      <c r="D132" s="50"/>
      <c r="E132" s="51"/>
      <c r="F132" s="51"/>
      <c r="G132" s="50"/>
      <c r="H132" s="50"/>
      <c r="I132" s="50"/>
      <c r="J132" s="50"/>
      <c r="K132" s="50"/>
    </row>
    <row r="133" spans="1:11">
      <c r="A133" s="41">
        <f>IF(B133="","",MAX($A$7:A132)+1)</f>
        <v>99</v>
      </c>
      <c r="B133" s="35" t="str">
        <f>B79</f>
        <v>Gas Costs</v>
      </c>
      <c r="C133" s="44"/>
      <c r="D133" s="50"/>
      <c r="E133" s="51"/>
      <c r="F133" s="51"/>
      <c r="G133" s="50"/>
      <c r="H133" s="50"/>
      <c r="I133" s="50"/>
      <c r="J133" s="50"/>
      <c r="K133" s="50"/>
    </row>
    <row r="134" spans="1:11">
      <c r="A134" s="41">
        <f>IF(B134="","",MAX($A$7:A133)+1)</f>
        <v>100</v>
      </c>
      <c r="B134" s="46" t="str">
        <f>B80</f>
        <v>Demand</v>
      </c>
      <c r="C134" s="46" t="str">
        <f>C80</f>
        <v>Gas_Dem</v>
      </c>
      <c r="D134" s="50">
        <f ca="1">D80/D$163</f>
        <v>0</v>
      </c>
      <c r="E134" s="51"/>
      <c r="F134" s="51"/>
      <c r="G134" s="50">
        <f t="shared" ref="G134:K134" ca="1" si="33">G80/G$163</f>
        <v>0</v>
      </c>
      <c r="H134" s="50">
        <f t="shared" ca="1" si="33"/>
        <v>0</v>
      </c>
      <c r="I134" s="50">
        <f t="shared" ca="1" si="33"/>
        <v>0</v>
      </c>
      <c r="J134" s="50">
        <f t="shared" ca="1" si="33"/>
        <v>0</v>
      </c>
      <c r="K134" s="50">
        <f t="shared" ca="1" si="33"/>
        <v>0</v>
      </c>
    </row>
    <row r="135" spans="1:11">
      <c r="A135" s="41">
        <f>IF(B135="","",MAX($A$7:A134)+1)</f>
        <v>101</v>
      </c>
      <c r="B135" s="46" t="str">
        <f>B81</f>
        <v>Commodity</v>
      </c>
      <c r="C135" s="46" t="str">
        <f>C81</f>
        <v>Gas_Comm</v>
      </c>
      <c r="D135" s="50">
        <f ca="1">D81/D$164</f>
        <v>2.4719362982127167</v>
      </c>
      <c r="E135" s="51"/>
      <c r="F135" s="51"/>
      <c r="G135" s="50">
        <f t="shared" ref="G135:K135" ca="1" si="34">G81/G$164</f>
        <v>6.1687907896509513</v>
      </c>
      <c r="H135" s="50">
        <f t="shared" ca="1" si="34"/>
        <v>5.1663893165720349</v>
      </c>
      <c r="I135" s="50">
        <f t="shared" ca="1" si="34"/>
        <v>6.7705027827563447</v>
      </c>
      <c r="J135" s="50">
        <f t="shared" ca="1" si="34"/>
        <v>0</v>
      </c>
      <c r="K135" s="50">
        <f t="shared" ca="1" si="34"/>
        <v>0</v>
      </c>
    </row>
    <row r="136" spans="1:11">
      <c r="A136" s="41">
        <f>IF(B136="","",MAX($A$7:A135)+1)</f>
        <v>102</v>
      </c>
      <c r="B136" s="46" t="str">
        <f>B82</f>
        <v>Customer</v>
      </c>
      <c r="C136" s="46" t="str">
        <f>C82</f>
        <v>Gas_Cust</v>
      </c>
      <c r="D136" s="50">
        <f ca="1">D82/D$165</f>
        <v>0</v>
      </c>
      <c r="E136" s="51"/>
      <c r="F136" s="51"/>
      <c r="G136" s="50">
        <f t="shared" ref="G136:K136" ca="1" si="35">G82/G$165</f>
        <v>0</v>
      </c>
      <c r="H136" s="50">
        <f t="shared" ca="1" si="35"/>
        <v>0</v>
      </c>
      <c r="I136" s="50">
        <f t="shared" ca="1" si="35"/>
        <v>0</v>
      </c>
      <c r="J136" s="50">
        <f t="shared" ca="1" si="35"/>
        <v>0</v>
      </c>
      <c r="K136" s="50">
        <f t="shared" ca="1" si="35"/>
        <v>0</v>
      </c>
    </row>
    <row r="137" spans="1:11" hidden="1" outlineLevel="1">
      <c r="A137" s="41" t="str">
        <f>IF(B137="","",MAX($A$7:A136)+1)</f>
        <v/>
      </c>
      <c r="B137" s="46"/>
      <c r="C137" s="46"/>
      <c r="D137" s="50"/>
      <c r="E137" s="51"/>
      <c r="F137" s="51"/>
      <c r="G137" s="50"/>
      <c r="H137" s="50"/>
      <c r="I137" s="50"/>
      <c r="J137" s="50"/>
      <c r="K137" s="50"/>
    </row>
    <row r="138" spans="1:11" hidden="1" outlineLevel="1">
      <c r="A138" s="41" t="str">
        <f>IF(B138="","",MAX($A$7:A137)+1)</f>
        <v/>
      </c>
      <c r="B138" s="46"/>
      <c r="C138" s="46"/>
      <c r="D138" s="50"/>
      <c r="E138" s="51"/>
      <c r="F138" s="51"/>
      <c r="G138" s="50"/>
      <c r="H138" s="50"/>
      <c r="I138" s="50"/>
      <c r="J138" s="50"/>
      <c r="K138" s="50"/>
    </row>
    <row r="139" spans="1:11" hidden="1" outlineLevel="1">
      <c r="A139" s="41">
        <f>IF(B139="","",MAX($A$7:A138)+1)</f>
        <v>103</v>
      </c>
      <c r="B139" s="35" t="str">
        <f>B85</f>
        <v>Function 5</v>
      </c>
      <c r="C139" s="44"/>
      <c r="D139" s="50"/>
      <c r="E139" s="51"/>
      <c r="F139" s="51"/>
      <c r="G139" s="50"/>
      <c r="H139" s="50"/>
      <c r="I139" s="50"/>
      <c r="J139" s="50"/>
      <c r="K139" s="50"/>
    </row>
    <row r="140" spans="1:11" hidden="1" outlineLevel="1">
      <c r="A140" s="41">
        <f>IF(B140="","",MAX($A$7:A139)+1)</f>
        <v>104</v>
      </c>
      <c r="B140" s="46" t="str">
        <f>B86</f>
        <v>Demand</v>
      </c>
      <c r="C140" s="46">
        <f>C86</f>
        <v>0</v>
      </c>
      <c r="D140" s="50">
        <f ca="1">D86/D$163</f>
        <v>0</v>
      </c>
      <c r="E140" s="51"/>
      <c r="F140" s="51"/>
      <c r="G140" s="50">
        <f t="shared" ref="G140:K140" ca="1" si="36">G86/G$163</f>
        <v>0</v>
      </c>
      <c r="H140" s="50">
        <f t="shared" ca="1" si="36"/>
        <v>0</v>
      </c>
      <c r="I140" s="50">
        <f t="shared" ca="1" si="36"/>
        <v>0</v>
      </c>
      <c r="J140" s="50">
        <f t="shared" ca="1" si="36"/>
        <v>0</v>
      </c>
      <c r="K140" s="50">
        <f t="shared" ca="1" si="36"/>
        <v>0</v>
      </c>
    </row>
    <row r="141" spans="1:11" hidden="1" outlineLevel="1">
      <c r="A141" s="41">
        <f>IF(B141="","",MAX($A$7:A140)+1)</f>
        <v>105</v>
      </c>
      <c r="B141" s="46" t="str">
        <f>B87</f>
        <v>Commodity</v>
      </c>
      <c r="C141" s="46">
        <f>C87</f>
        <v>0</v>
      </c>
      <c r="D141" s="50">
        <f ca="1">D87/D$164</f>
        <v>0</v>
      </c>
      <c r="E141" s="51"/>
      <c r="F141" s="51"/>
      <c r="G141" s="50">
        <f t="shared" ref="G141:K141" ca="1" si="37">G87/G$164</f>
        <v>0</v>
      </c>
      <c r="H141" s="50">
        <f t="shared" ca="1" si="37"/>
        <v>0</v>
      </c>
      <c r="I141" s="50">
        <f t="shared" ca="1" si="37"/>
        <v>0</v>
      </c>
      <c r="J141" s="50">
        <f t="shared" ca="1" si="37"/>
        <v>0</v>
      </c>
      <c r="K141" s="50">
        <f t="shared" ca="1" si="37"/>
        <v>0</v>
      </c>
    </row>
    <row r="142" spans="1:11" hidden="1" outlineLevel="1">
      <c r="A142" s="41">
        <f>IF(B142="","",MAX($A$7:A141)+1)</f>
        <v>106</v>
      </c>
      <c r="B142" s="46" t="str">
        <f>B88</f>
        <v>Customer</v>
      </c>
      <c r="C142" s="46">
        <f>C88</f>
        <v>0</v>
      </c>
      <c r="D142" s="50">
        <f ca="1">D88/D$165</f>
        <v>0</v>
      </c>
      <c r="E142" s="51"/>
      <c r="F142" s="51"/>
      <c r="G142" s="50">
        <f t="shared" ref="G142:K142" ca="1" si="38">G88/G$165</f>
        <v>0</v>
      </c>
      <c r="H142" s="50">
        <f t="shared" ca="1" si="38"/>
        <v>0</v>
      </c>
      <c r="I142" s="50">
        <f t="shared" ca="1" si="38"/>
        <v>0</v>
      </c>
      <c r="J142" s="50">
        <f t="shared" ca="1" si="38"/>
        <v>0</v>
      </c>
      <c r="K142" s="50">
        <f t="shared" ca="1" si="38"/>
        <v>0</v>
      </c>
    </row>
    <row r="143" spans="1:11" hidden="1" outlineLevel="1">
      <c r="A143" s="41" t="str">
        <f>IF(B143="","",MAX($A$7:A142)+1)</f>
        <v/>
      </c>
      <c r="B143" s="46"/>
      <c r="C143" s="46"/>
      <c r="D143" s="50"/>
      <c r="E143" s="51"/>
      <c r="F143" s="51"/>
      <c r="G143" s="50"/>
      <c r="H143" s="50"/>
      <c r="I143" s="50"/>
      <c r="J143" s="50"/>
      <c r="K143" s="50"/>
    </row>
    <row r="144" spans="1:11" hidden="1" outlineLevel="1">
      <c r="A144" s="41" t="str">
        <f>IF(B144="","",MAX($A$7:A143)+1)</f>
        <v/>
      </c>
      <c r="B144" s="46"/>
      <c r="C144" s="46"/>
      <c r="D144" s="50"/>
      <c r="E144" s="51"/>
      <c r="F144" s="51"/>
      <c r="G144" s="50"/>
      <c r="H144" s="50"/>
      <c r="I144" s="50"/>
      <c r="J144" s="50"/>
      <c r="K144" s="50"/>
    </row>
    <row r="145" spans="1:11" hidden="1" outlineLevel="1">
      <c r="A145" s="41">
        <f>IF(B145="","",MAX($A$7:A144)+1)</f>
        <v>107</v>
      </c>
      <c r="B145" s="35" t="str">
        <f>B91</f>
        <v>Function 6</v>
      </c>
      <c r="C145" s="44"/>
      <c r="D145" s="50"/>
      <c r="E145" s="51"/>
      <c r="F145" s="51"/>
      <c r="G145" s="50"/>
      <c r="H145" s="50"/>
      <c r="I145" s="50"/>
      <c r="J145" s="50"/>
      <c r="K145" s="50"/>
    </row>
    <row r="146" spans="1:11" hidden="1" outlineLevel="1">
      <c r="A146" s="41">
        <f>IF(B146="","",MAX($A$7:A145)+1)</f>
        <v>108</v>
      </c>
      <c r="B146" s="46" t="str">
        <f>B92</f>
        <v>Demand</v>
      </c>
      <c r="C146" s="46">
        <f>C92</f>
        <v>0</v>
      </c>
      <c r="D146" s="50">
        <f ca="1">D92/D$163</f>
        <v>0</v>
      </c>
      <c r="E146" s="51"/>
      <c r="F146" s="51"/>
      <c r="G146" s="50">
        <f t="shared" ref="G146:K146" ca="1" si="39">G92/G$163</f>
        <v>0</v>
      </c>
      <c r="H146" s="50">
        <f t="shared" ca="1" si="39"/>
        <v>0</v>
      </c>
      <c r="I146" s="50">
        <f t="shared" ca="1" si="39"/>
        <v>0</v>
      </c>
      <c r="J146" s="50">
        <f t="shared" ca="1" si="39"/>
        <v>0</v>
      </c>
      <c r="K146" s="50">
        <f t="shared" ca="1" si="39"/>
        <v>0</v>
      </c>
    </row>
    <row r="147" spans="1:11" hidden="1" outlineLevel="1">
      <c r="A147" s="41">
        <f>IF(B147="","",MAX($A$7:A146)+1)</f>
        <v>109</v>
      </c>
      <c r="B147" s="46" t="str">
        <f>B93</f>
        <v>Commodity</v>
      </c>
      <c r="C147" s="46">
        <f>C93</f>
        <v>0</v>
      </c>
      <c r="D147" s="50">
        <f ca="1">D93/D$164</f>
        <v>0</v>
      </c>
      <c r="E147" s="51"/>
      <c r="F147" s="51"/>
      <c r="G147" s="50">
        <f t="shared" ref="G147:K147" ca="1" si="40">G93/G$164</f>
        <v>0</v>
      </c>
      <c r="H147" s="50">
        <f t="shared" ca="1" si="40"/>
        <v>0</v>
      </c>
      <c r="I147" s="50">
        <f t="shared" ca="1" si="40"/>
        <v>0</v>
      </c>
      <c r="J147" s="50">
        <f t="shared" ca="1" si="40"/>
        <v>0</v>
      </c>
      <c r="K147" s="50">
        <f t="shared" ca="1" si="40"/>
        <v>0</v>
      </c>
    </row>
    <row r="148" spans="1:11" hidden="1" outlineLevel="1">
      <c r="A148" s="41">
        <f>IF(B148="","",MAX($A$7:A147)+1)</f>
        <v>110</v>
      </c>
      <c r="B148" s="46" t="str">
        <f>B94</f>
        <v>Customer</v>
      </c>
      <c r="C148" s="46">
        <f>C94</f>
        <v>0</v>
      </c>
      <c r="D148" s="50">
        <f ca="1">D94/D$165</f>
        <v>0</v>
      </c>
      <c r="E148" s="51"/>
      <c r="F148" s="51"/>
      <c r="G148" s="50">
        <f t="shared" ref="G148:K148" ca="1" si="41">G94/G$165</f>
        <v>0</v>
      </c>
      <c r="H148" s="50">
        <f t="shared" ca="1" si="41"/>
        <v>0</v>
      </c>
      <c r="I148" s="50">
        <f t="shared" ca="1" si="41"/>
        <v>0</v>
      </c>
      <c r="J148" s="50">
        <f t="shared" ca="1" si="41"/>
        <v>0</v>
      </c>
      <c r="K148" s="50">
        <f t="shared" ca="1" si="41"/>
        <v>0</v>
      </c>
    </row>
    <row r="149" spans="1:11" hidden="1" outlineLevel="1">
      <c r="A149" s="41" t="str">
        <f>IF(B149="","",MAX($A$7:A148)+1)</f>
        <v/>
      </c>
      <c r="B149" s="46"/>
      <c r="C149" s="46"/>
      <c r="D149" s="50"/>
      <c r="E149" s="51"/>
      <c r="F149" s="51"/>
      <c r="G149" s="50"/>
      <c r="H149" s="50"/>
      <c r="I149" s="50"/>
      <c r="J149" s="50"/>
      <c r="K149" s="50"/>
    </row>
    <row r="150" spans="1:11" hidden="1" outlineLevel="1">
      <c r="A150" s="41" t="str">
        <f>IF(B150="","",MAX($A$7:A149)+1)</f>
        <v/>
      </c>
      <c r="B150" s="46"/>
      <c r="C150" s="46"/>
      <c r="D150" s="50"/>
      <c r="E150" s="51"/>
      <c r="F150" s="51"/>
      <c r="G150" s="50"/>
      <c r="H150" s="50"/>
      <c r="I150" s="50"/>
      <c r="J150" s="50"/>
      <c r="K150" s="50"/>
    </row>
    <row r="151" spans="1:11" hidden="1" outlineLevel="1">
      <c r="A151" s="41">
        <f>IF(B151="","",MAX($A$7:A150)+1)</f>
        <v>111</v>
      </c>
      <c r="B151" s="35" t="str">
        <f>B97</f>
        <v>Function 7</v>
      </c>
      <c r="C151" s="44"/>
      <c r="D151" s="50"/>
      <c r="E151" s="51"/>
      <c r="F151" s="51"/>
      <c r="G151" s="50"/>
      <c r="H151" s="50"/>
      <c r="I151" s="50"/>
      <c r="J151" s="50"/>
      <c r="K151" s="50"/>
    </row>
    <row r="152" spans="1:11" hidden="1" outlineLevel="1">
      <c r="A152" s="41">
        <f>IF(B152="","",MAX($A$7:A151)+1)</f>
        <v>112</v>
      </c>
      <c r="B152" s="46" t="str">
        <f>B98</f>
        <v>Demand</v>
      </c>
      <c r="C152" s="46">
        <f>C98</f>
        <v>0</v>
      </c>
      <c r="D152" s="50">
        <f ca="1">D98/D$163</f>
        <v>0</v>
      </c>
      <c r="E152" s="51"/>
      <c r="F152" s="51"/>
      <c r="G152" s="50">
        <f t="shared" ref="G152:K152" ca="1" si="42">G98/G$163</f>
        <v>0</v>
      </c>
      <c r="H152" s="50">
        <f t="shared" ca="1" si="42"/>
        <v>0</v>
      </c>
      <c r="I152" s="50">
        <f t="shared" ca="1" si="42"/>
        <v>0</v>
      </c>
      <c r="J152" s="50">
        <f t="shared" ca="1" si="42"/>
        <v>0</v>
      </c>
      <c r="K152" s="50">
        <f t="shared" ca="1" si="42"/>
        <v>0</v>
      </c>
    </row>
    <row r="153" spans="1:11" hidden="1" outlineLevel="1">
      <c r="A153" s="41">
        <f>IF(B153="","",MAX($A$7:A152)+1)</f>
        <v>113</v>
      </c>
      <c r="B153" s="46" t="str">
        <f>B99</f>
        <v>Commodity</v>
      </c>
      <c r="C153" s="46">
        <f>C99</f>
        <v>0</v>
      </c>
      <c r="D153" s="50">
        <f ca="1">D99/D$164</f>
        <v>0</v>
      </c>
      <c r="E153" s="51"/>
      <c r="F153" s="51"/>
      <c r="G153" s="50">
        <f t="shared" ref="G153:K153" ca="1" si="43">G99/G$164</f>
        <v>0</v>
      </c>
      <c r="H153" s="50">
        <f t="shared" ca="1" si="43"/>
        <v>0</v>
      </c>
      <c r="I153" s="50">
        <f t="shared" ca="1" si="43"/>
        <v>0</v>
      </c>
      <c r="J153" s="50">
        <f t="shared" ca="1" si="43"/>
        <v>0</v>
      </c>
      <c r="K153" s="50">
        <f t="shared" ca="1" si="43"/>
        <v>0</v>
      </c>
    </row>
    <row r="154" spans="1:11" hidden="1" outlineLevel="1">
      <c r="A154" s="41">
        <f>IF(B154="","",MAX($A$7:A153)+1)</f>
        <v>114</v>
      </c>
      <c r="B154" s="46" t="str">
        <f>B100</f>
        <v>Customer</v>
      </c>
      <c r="C154" s="46">
        <f>C100</f>
        <v>0</v>
      </c>
      <c r="D154" s="50">
        <f ca="1">D100/D$165</f>
        <v>0</v>
      </c>
      <c r="E154" s="51"/>
      <c r="F154" s="51"/>
      <c r="G154" s="50">
        <f t="shared" ref="G154:K154" ca="1" si="44">G100/G$165</f>
        <v>0</v>
      </c>
      <c r="H154" s="50">
        <f t="shared" ca="1" si="44"/>
        <v>0</v>
      </c>
      <c r="I154" s="50">
        <f t="shared" ca="1" si="44"/>
        <v>0</v>
      </c>
      <c r="J154" s="50">
        <f t="shared" ca="1" si="44"/>
        <v>0</v>
      </c>
      <c r="K154" s="50">
        <f t="shared" ca="1" si="44"/>
        <v>0</v>
      </c>
    </row>
    <row r="155" spans="1:11" collapsed="1">
      <c r="A155" s="41" t="str">
        <f>IF(B155="","",MAX($A$7:A154)+1)</f>
        <v/>
      </c>
      <c r="B155" s="46"/>
      <c r="C155" s="46"/>
      <c r="D155" s="50"/>
      <c r="E155" s="51"/>
      <c r="F155" s="51"/>
      <c r="G155" s="50"/>
      <c r="H155" s="50"/>
      <c r="I155" s="50"/>
      <c r="J155" s="50"/>
      <c r="K155" s="50"/>
    </row>
    <row r="156" spans="1:11">
      <c r="A156" s="41" t="str">
        <f>IF(B156="","",MAX($A$7:A155)+1)</f>
        <v/>
      </c>
      <c r="B156" s="46"/>
      <c r="C156" s="46"/>
      <c r="D156" s="50"/>
      <c r="E156" s="51"/>
      <c r="F156" s="51"/>
      <c r="G156" s="50"/>
      <c r="H156" s="50"/>
      <c r="I156" s="50"/>
      <c r="J156" s="50"/>
      <c r="K156" s="50"/>
    </row>
    <row r="157" spans="1:11">
      <c r="A157" s="41">
        <f>IF(B157="","",MAX($A$7:A156)+1)</f>
        <v>115</v>
      </c>
      <c r="B157" s="35" t="s">
        <v>111</v>
      </c>
      <c r="D157" s="50"/>
      <c r="E157" s="51"/>
      <c r="F157" s="51"/>
      <c r="G157" s="50"/>
      <c r="H157" s="50"/>
      <c r="I157" s="50"/>
      <c r="J157" s="50"/>
      <c r="K157" s="50"/>
    </row>
    <row r="158" spans="1:11">
      <c r="A158" s="41">
        <f>IF(B158="","",MAX($A$7:A157)+1)</f>
        <v>116</v>
      </c>
      <c r="B158" s="46" t="str">
        <f>$B$13</f>
        <v>Commodity</v>
      </c>
      <c r="D158" s="60">
        <f ca="1">(D105)/D$164</f>
        <v>2.4888907295047309</v>
      </c>
      <c r="E158" s="60"/>
      <c r="F158" s="60"/>
      <c r="G158" s="60">
        <f ca="1">(G105)/G$164</f>
        <v>6.2111010788252976</v>
      </c>
      <c r="H158" s="60">
        <f t="shared" ref="H158:K158" ca="1" si="45">(H105)/H$164</f>
        <v>5.2018243691496222</v>
      </c>
      <c r="I158" s="60">
        <f t="shared" ca="1" si="45"/>
        <v>6.8169400733635612</v>
      </c>
      <c r="J158" s="60">
        <f t="shared" ca="1" si="45"/>
        <v>0</v>
      </c>
      <c r="K158" s="60">
        <f t="shared" ca="1" si="45"/>
        <v>0</v>
      </c>
    </row>
    <row r="159" spans="1:11">
      <c r="A159" s="41">
        <f>IF(B159="","",MAX($A$7:A158)+1)</f>
        <v>117</v>
      </c>
      <c r="B159" s="46" t="s">
        <v>430</v>
      </c>
      <c r="D159" s="50">
        <f ca="1">D106/D$165</f>
        <v>56.496346061438842</v>
      </c>
      <c r="E159" s="51"/>
      <c r="F159" s="51"/>
      <c r="G159" s="50">
        <f ca="1">G106/G$165</f>
        <v>52.805803887772647</v>
      </c>
      <c r="H159" s="50">
        <f t="shared" ref="H159:K159" ca="1" si="46">H106/H$165</f>
        <v>79.768695037803653</v>
      </c>
      <c r="I159" s="50">
        <f t="shared" ca="1" si="46"/>
        <v>260.32329594985339</v>
      </c>
      <c r="J159" s="50">
        <f t="shared" ca="1" si="46"/>
        <v>5431.5845892376046</v>
      </c>
      <c r="K159" s="50">
        <f t="shared" ca="1" si="46"/>
        <v>1972.4774546693764</v>
      </c>
    </row>
    <row r="160" spans="1:11">
      <c r="A160" s="41">
        <f>IF(B160="","",MAX($A$7:A159)+1)</f>
        <v>118</v>
      </c>
      <c r="B160" s="46" t="s">
        <v>431</v>
      </c>
      <c r="D160" s="50">
        <f ca="1">SUM(D104,D106)/D165</f>
        <v>97.506034949889084</v>
      </c>
      <c r="E160" s="50"/>
      <c r="F160" s="50"/>
      <c r="G160" s="50">
        <f t="shared" ref="G160:K160" ca="1" si="47">SUM(G104,G106)/G165</f>
        <v>76.644199799216054</v>
      </c>
      <c r="H160" s="50">
        <f t="shared" ca="1" si="47"/>
        <v>222.26630580284876</v>
      </c>
      <c r="I160" s="50">
        <f t="shared" ca="1" si="47"/>
        <v>1522.9017712383588</v>
      </c>
      <c r="J160" s="50">
        <f t="shared" ca="1" si="47"/>
        <v>6028.5422543430495</v>
      </c>
      <c r="K160" s="50">
        <f t="shared" ca="1" si="47"/>
        <v>13547.619864670214</v>
      </c>
    </row>
    <row r="161" spans="1:11">
      <c r="A161" s="41" t="str">
        <f>IF(B161="","",MAX($A$7:A160)+1)</f>
        <v/>
      </c>
      <c r="C161" s="35"/>
    </row>
    <row r="162" spans="1:11">
      <c r="A162" s="41">
        <f>IF(B162="","",MAX($A$7:A161)+1)</f>
        <v>119</v>
      </c>
      <c r="B162" s="38" t="s">
        <v>432</v>
      </c>
      <c r="C162" s="61"/>
    </row>
    <row r="163" spans="1:11">
      <c r="A163" s="41">
        <f>IF(B163="","",MAX($A$7:A162)+1)</f>
        <v>120</v>
      </c>
      <c r="B163" s="62" t="s">
        <v>433</v>
      </c>
      <c r="C163" s="23" t="s">
        <v>127</v>
      </c>
      <c r="D163" s="63">
        <f>'General Inputs'!D35*12</f>
        <v>4059361.7401696541</v>
      </c>
      <c r="E163" s="64"/>
      <c r="F163" s="64"/>
      <c r="G163" s="65">
        <f>SUMIF(Alloc_Factor_Name,$C163,'Input-Ext Allocators'!D$8:D$63)*$D163</f>
        <v>1666561.7401696537</v>
      </c>
      <c r="H163" s="65">
        <f>SUMIF(Alloc_Factor_Name,$C163,'Input-Ext Allocators'!E$8:E$63)*$D163</f>
        <v>1064400</v>
      </c>
      <c r="I163" s="65">
        <f>SUMIF(Alloc_Factor_Name,$C163,'Input-Ext Allocators'!F$8:F$63)*$D163</f>
        <v>1200</v>
      </c>
      <c r="J163" s="65">
        <f>SUMIF(Alloc_Factor_Name,$C163,'Input-Ext Allocators'!G$8:G$63)*$D163</f>
        <v>1286400</v>
      </c>
      <c r="K163" s="113">
        <f>SUMIF(Alloc_Factor_Name,$C163,'Input-Ext Allocators'!H$8:H$63)*$D163</f>
        <v>40800</v>
      </c>
    </row>
    <row r="164" spans="1:11">
      <c r="A164" s="41">
        <f>IF(B164="","",MAX($A$7:A163)+1)</f>
        <v>121</v>
      </c>
      <c r="B164" s="66" t="s">
        <v>114</v>
      </c>
      <c r="C164" s="23" t="s">
        <v>146</v>
      </c>
      <c r="D164" s="67">
        <f>'General Inputs'!D36</f>
        <v>33059869.899999999</v>
      </c>
      <c r="G164" s="44">
        <f>SUMIF(Alloc_Factor_Name,$C164,'Input-Ext Allocators'!D$8:D$63)*$D164</f>
        <v>8091497.9000000004</v>
      </c>
      <c r="H164" s="44">
        <f>SUMIF(Alloc_Factor_Name,$C164,'Input-Ext Allocators'!E$8:E$63)*$D164</f>
        <v>6142657.5999999996</v>
      </c>
      <c r="I164" s="44">
        <f>SUMIF(Alloc_Factor_Name,$C164,'Input-Ext Allocators'!F$8:F$63)*$D164</f>
        <v>10601</v>
      </c>
      <c r="J164" s="44">
        <f>SUMIF(Alloc_Factor_Name,$C164,'Input-Ext Allocators'!G$8:G$63)*$D164</f>
        <v>9874700</v>
      </c>
      <c r="K164" s="114">
        <f>SUMIF(Alloc_Factor_Name,$C164,'Input-Ext Allocators'!H$8:H$63)*$D164</f>
        <v>8940413.4000000004</v>
      </c>
    </row>
    <row r="165" spans="1:11">
      <c r="A165" s="41">
        <f>IF(B165="","",MAX($A$7:A164)+1)</f>
        <v>122</v>
      </c>
      <c r="B165" s="68" t="s">
        <v>434</v>
      </c>
      <c r="C165" s="40" t="s">
        <v>133</v>
      </c>
      <c r="D165" s="69">
        <f>'General Inputs'!D37*12</f>
        <v>1677228</v>
      </c>
      <c r="E165" s="61"/>
      <c r="F165" s="61"/>
      <c r="G165" s="70">
        <f>SUMIF(Alloc_Factor_Name,$C165,'Input-Ext Allocators'!D$8:D$63)*$D165</f>
        <v>1508876.3865031553</v>
      </c>
      <c r="H165" s="70">
        <f>SUMIF(Alloc_Factor_Name,$C165,'Input-Ext Allocators'!E$8:E$63)*$D165</f>
        <v>167523.59572428203</v>
      </c>
      <c r="I165" s="70">
        <f>SUMIF(Alloc_Factor_Name,$C165,'Input-Ext Allocators'!F$8:F$63)*$D165</f>
        <v>24.000515146745272</v>
      </c>
      <c r="J165" s="70">
        <f>SUMIF(Alloc_Factor_Name,$C165,'Input-Ext Allocators'!G$8:G$63)*$D165</f>
        <v>36.000772720117915</v>
      </c>
      <c r="K165" s="115">
        <f>SUMIF(Alloc_Factor_Name,$C165,'Input-Ext Allocators'!H$8:H$63)*$D165</f>
        <v>768.0164846958487</v>
      </c>
    </row>
    <row r="166" spans="1:11">
      <c r="A166" s="41"/>
    </row>
    <row r="167" spans="1:11">
      <c r="A167" s="41"/>
    </row>
    <row r="168" spans="1:11">
      <c r="A168" s="41"/>
    </row>
    <row r="169" spans="1:11">
      <c r="A169" s="41"/>
    </row>
    <row r="170" spans="1:11">
      <c r="A170" s="41"/>
    </row>
    <row r="171" spans="1:11">
      <c r="A171" s="41"/>
    </row>
    <row r="172" spans="1:11">
      <c r="A172" s="41"/>
    </row>
    <row r="173" spans="1:11">
      <c r="A173" s="41"/>
    </row>
    <row r="174" spans="1:11">
      <c r="A174" s="41"/>
    </row>
    <row r="175" spans="1:11">
      <c r="A175" s="41"/>
    </row>
    <row r="176" spans="1:11">
      <c r="A176" s="41"/>
    </row>
    <row r="177" spans="1:1">
      <c r="A177" s="41"/>
    </row>
    <row r="178" spans="1:1">
      <c r="A178" s="41"/>
    </row>
    <row r="179" spans="1:1">
      <c r="A179" s="41"/>
    </row>
    <row r="180" spans="1:1">
      <c r="A180" s="41"/>
    </row>
    <row r="181" spans="1:1">
      <c r="A181" s="41"/>
    </row>
    <row r="182" spans="1:1">
      <c r="A182" s="41"/>
    </row>
    <row r="183" spans="1:1">
      <c r="A183" s="41"/>
    </row>
    <row r="184" spans="1:1">
      <c r="A184" s="41"/>
    </row>
    <row r="185" spans="1:1">
      <c r="A185" s="41"/>
    </row>
    <row r="186" spans="1:1">
      <c r="A186" s="41"/>
    </row>
    <row r="187" spans="1:1">
      <c r="A187" s="41"/>
    </row>
    <row r="188" spans="1:1">
      <c r="A188" s="41"/>
    </row>
    <row r="189" spans="1:1">
      <c r="A189" s="41"/>
    </row>
    <row r="190" spans="1:1">
      <c r="A190" s="41"/>
    </row>
    <row r="191" spans="1:1">
      <c r="A191" s="41"/>
    </row>
    <row r="192" spans="1:1">
      <c r="A192" s="41"/>
    </row>
    <row r="193" spans="1:1">
      <c r="A193" s="41"/>
    </row>
    <row r="194" spans="1:1">
      <c r="A194" s="41"/>
    </row>
    <row r="195" spans="1:1">
      <c r="A195" s="41"/>
    </row>
    <row r="196" spans="1:1">
      <c r="A196" s="41"/>
    </row>
    <row r="197" spans="1:1">
      <c r="A197" s="41"/>
    </row>
    <row r="198" spans="1:1">
      <c r="A198" s="41"/>
    </row>
    <row r="199" spans="1:1">
      <c r="A199" s="41"/>
    </row>
    <row r="200" spans="1:1">
      <c r="A200" s="41"/>
    </row>
    <row r="201" spans="1:1">
      <c r="A201" s="41"/>
    </row>
    <row r="202" spans="1:1">
      <c r="A202" s="41"/>
    </row>
    <row r="203" spans="1:1">
      <c r="A203" s="41"/>
    </row>
    <row r="204" spans="1:1">
      <c r="A204" s="41"/>
    </row>
    <row r="205" spans="1:1">
      <c r="A205" s="41"/>
    </row>
    <row r="206" spans="1:1">
      <c r="A206" s="41"/>
    </row>
    <row r="207" spans="1:1">
      <c r="A207" s="41"/>
    </row>
    <row r="208" spans="1:1">
      <c r="A208" s="41"/>
    </row>
    <row r="209" spans="1:1">
      <c r="A209" s="41"/>
    </row>
    <row r="210" spans="1:1">
      <c r="A210" s="41"/>
    </row>
    <row r="211" spans="1:1">
      <c r="A211" s="41"/>
    </row>
    <row r="212" spans="1:1">
      <c r="A212" s="41"/>
    </row>
    <row r="213" spans="1:1">
      <c r="A213" s="41"/>
    </row>
    <row r="214" spans="1:1">
      <c r="A214" s="41"/>
    </row>
    <row r="215" spans="1:1">
      <c r="A215" s="41"/>
    </row>
    <row r="216" spans="1:1">
      <c r="A216" s="41"/>
    </row>
    <row r="217" spans="1:1">
      <c r="A217" s="41"/>
    </row>
    <row r="218" spans="1:1">
      <c r="A218" s="41"/>
    </row>
    <row r="219" spans="1:1">
      <c r="A219" s="41"/>
    </row>
    <row r="220" spans="1:1">
      <c r="A220" s="41"/>
    </row>
    <row r="221" spans="1:1">
      <c r="A221" s="41"/>
    </row>
    <row r="222" spans="1:1">
      <c r="A222" s="41"/>
    </row>
    <row r="223" spans="1:1">
      <c r="A223" s="41"/>
    </row>
    <row r="224" spans="1:1">
      <c r="A224" s="41"/>
    </row>
    <row r="225" spans="1:1">
      <c r="A225" s="41"/>
    </row>
    <row r="226" spans="1:1">
      <c r="A226" s="41"/>
    </row>
    <row r="227" spans="1:1">
      <c r="A227" s="41"/>
    </row>
    <row r="228" spans="1:1">
      <c r="A228" s="41"/>
    </row>
    <row r="229" spans="1:1">
      <c r="A229" s="41"/>
    </row>
    <row r="230" spans="1:1">
      <c r="A230" s="41"/>
    </row>
    <row r="231" spans="1:1">
      <c r="A231" s="41"/>
    </row>
    <row r="232" spans="1:1">
      <c r="A232" s="41"/>
    </row>
    <row r="233" spans="1:1">
      <c r="A233" s="41"/>
    </row>
    <row r="234" spans="1:1">
      <c r="A234" s="41"/>
    </row>
    <row r="235" spans="1:1">
      <c r="A235" s="41"/>
    </row>
    <row r="236" spans="1:1">
      <c r="A236" s="41"/>
    </row>
    <row r="237" spans="1:1">
      <c r="A237" s="41"/>
    </row>
    <row r="238" spans="1:1">
      <c r="A238" s="41"/>
    </row>
    <row r="239" spans="1:1">
      <c r="A239" s="41"/>
    </row>
    <row r="240" spans="1:1">
      <c r="A240" s="41"/>
    </row>
    <row r="241" spans="1:1">
      <c r="A241" s="41"/>
    </row>
    <row r="242" spans="1:1">
      <c r="A242" s="41"/>
    </row>
    <row r="243" spans="1:1">
      <c r="A243" s="41"/>
    </row>
    <row r="244" spans="1:1">
      <c r="A244" s="41"/>
    </row>
    <row r="245" spans="1:1">
      <c r="A245" s="41"/>
    </row>
    <row r="246" spans="1:1">
      <c r="A246" s="41"/>
    </row>
    <row r="247" spans="1:1">
      <c r="A247" s="41"/>
    </row>
    <row r="248" spans="1:1">
      <c r="A248" s="41"/>
    </row>
    <row r="249" spans="1:1">
      <c r="A249" s="41"/>
    </row>
    <row r="250" spans="1:1">
      <c r="A250" s="41"/>
    </row>
    <row r="251" spans="1:1">
      <c r="A251" s="41"/>
    </row>
    <row r="252" spans="1:1">
      <c r="A252" s="41"/>
    </row>
  </sheetData>
  <dataValidations count="1">
    <dataValidation type="list" allowBlank="1" showInputMessage="1" showErrorMessage="1" sqref="C163:C165" xr:uid="{A3BF3354-1B1C-4B55-A1A6-C7E32A18966A}">
      <formula1>Alloc_Factor_Name</formula1>
    </dataValidation>
  </dataValidations>
  <pageMargins left="0.7" right="0.7" top="0.75" bottom="0.75" header="0.5" footer="0.3"/>
  <pageSetup scale="65" orientation="landscape" horizontalDpi="1200" verticalDpi="1200" r:id="rId1"/>
  <headerFooter scaleWithDoc="0"/>
  <rowBreaks count="2" manualBreakCount="2">
    <brk id="57" max="12" man="1"/>
    <brk id="111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workbookViewId="0"/>
  </sheetViews>
  <sheetFormatPr defaultColWidth="9.1328125" defaultRowHeight="14.25"/>
  <cols>
    <col min="1" max="1" width="16.86328125" customWidth="1"/>
    <col min="2" max="4" width="15.86328125" customWidth="1"/>
    <col min="5" max="5" width="16.86328125" customWidth="1"/>
    <col min="6" max="9" width="15.86328125" customWidth="1"/>
    <col min="10" max="10" width="11.6640625" customWidth="1"/>
    <col min="11" max="11" width="15.53125" customWidth="1"/>
    <col min="12" max="12" width="14" customWidth="1"/>
    <col min="13" max="37" width="15.46484375" customWidth="1"/>
  </cols>
  <sheetData>
    <row r="1" spans="1:37" ht="21">
      <c r="A1" s="19" t="s">
        <v>36</v>
      </c>
    </row>
    <row r="2" spans="1:37">
      <c r="A2" s="1" t="s">
        <v>435</v>
      </c>
      <c r="B2" t="s">
        <v>22</v>
      </c>
      <c r="C2" t="s">
        <v>25</v>
      </c>
      <c r="D2" t="s">
        <v>31</v>
      </c>
      <c r="E2" t="s">
        <v>32</v>
      </c>
      <c r="F2" t="s">
        <v>33</v>
      </c>
      <c r="G2" t="s">
        <v>13</v>
      </c>
      <c r="H2" t="s">
        <v>16</v>
      </c>
      <c r="I2" t="s">
        <v>23</v>
      </c>
      <c r="M2" s="22" t="s">
        <v>436</v>
      </c>
    </row>
    <row r="3" spans="1:37">
      <c r="A3" t="s">
        <v>437</v>
      </c>
      <c r="B3">
        <f ca="1">SUM(INDIRECT(B2&amp;"!E:E"))</f>
        <v>0</v>
      </c>
      <c r="C3">
        <f t="shared" ref="C3:H3" ca="1" si="0">SUM(INDIRECT(C2&amp;"!E:E"))</f>
        <v>0</v>
      </c>
      <c r="D3">
        <f t="shared" ca="1" si="0"/>
        <v>0</v>
      </c>
      <c r="E3">
        <f t="shared" ca="1" si="0"/>
        <v>0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ca="1">SUM(INDIRECT(I2&amp;"!E:E"))</f>
        <v>0</v>
      </c>
      <c r="M3">
        <f ca="1">IF(AND(B3=0,C3=0),0,1)</f>
        <v>0</v>
      </c>
    </row>
    <row r="4" spans="1:37">
      <c r="A4" t="s">
        <v>438</v>
      </c>
      <c r="B4" s="72" t="str">
        <f ca="1">IF(B3=0,"",HYPERLINK("#'"&amp;B2&amp;"'!E"&amp;MATCH(1,INDIRECT(B2&amp;"!E:E"),0)*1,"Row "&amp;MATCH(1,INDIRECT(B2&amp;"!E:E"),0)))</f>
        <v/>
      </c>
      <c r="C4" s="72" t="str">
        <f t="shared" ref="C4:I4" ca="1" si="1">IF(C3=0,"",HYPERLINK("#'"&amp;C2&amp;"'!E"&amp;MATCH(1,INDIRECT(C2&amp;"!E:E"),0)*1,"Row "&amp;MATCH(1,INDIRECT(C2&amp;"!E:E"),0)))</f>
        <v/>
      </c>
      <c r="D4" s="72" t="str">
        <f ca="1">IF(D3=0,"",HYPERLINK("#'"&amp;D2&amp;"'!E"&amp;MATCH(1,INDIRECT(D2&amp;"!E:E"),0)*1,"Row "&amp;MATCH(1,INDIRECT(D2&amp;"!E:E"),0)))</f>
        <v/>
      </c>
      <c r="E4" s="72" t="str">
        <f t="shared" ca="1" si="1"/>
        <v/>
      </c>
      <c r="F4" s="72" t="str">
        <f t="shared" ca="1" si="1"/>
        <v/>
      </c>
      <c r="G4" s="72" t="str">
        <f t="shared" ca="1" si="1"/>
        <v/>
      </c>
      <c r="H4" s="72" t="str">
        <f t="shared" ca="1" si="1"/>
        <v/>
      </c>
      <c r="I4" s="72" t="str">
        <f t="shared" ca="1" si="1"/>
        <v/>
      </c>
    </row>
    <row r="6" spans="1:37" ht="16.5">
      <c r="A6" s="1" t="s">
        <v>25</v>
      </c>
      <c r="B6" s="37" t="str">
        <f>'Input-Func_Class'!$D$8</f>
        <v>Distribution</v>
      </c>
      <c r="C6" s="37" t="str">
        <f>'Input-Func_Class'!$E$8</f>
        <v>On Site</v>
      </c>
      <c r="D6" s="37" t="str">
        <f>'Input-Func_Class'!$F$8</f>
        <v>Cust Accts</v>
      </c>
      <c r="E6" s="37" t="str">
        <f>'Input-Func_Class'!$G$8</f>
        <v>Gas Costs</v>
      </c>
      <c r="F6" s="37" t="str">
        <f>'Input-Func_Class'!$H$8</f>
        <v>Function 5</v>
      </c>
      <c r="G6" s="37" t="str">
        <f>'Input-Func_Class'!$I$8</f>
        <v>Function 6</v>
      </c>
      <c r="H6" s="37" t="str">
        <f>'Input-Func_Class'!$J$8</f>
        <v>Function 7</v>
      </c>
      <c r="I6" s="37" t="str">
        <f>'Input-Func_Class'!$K$8</f>
        <v>Function 8</v>
      </c>
      <c r="J6" s="37" t="str">
        <f>'Input-Func_Class'!$L$8</f>
        <v>Function 9</v>
      </c>
      <c r="K6" s="37" t="str">
        <f>'Input-Func_Class'!$M$8</f>
        <v>Function 10</v>
      </c>
      <c r="L6" s="37" t="str">
        <f>'Input-Func_Class'!$N$8</f>
        <v>Function 11</v>
      </c>
      <c r="M6" s="37" t="str">
        <f>'Input-Func_Class'!$O$8</f>
        <v>Function 12</v>
      </c>
    </row>
    <row r="7" spans="1:37">
      <c r="A7" t="s">
        <v>437</v>
      </c>
      <c r="B7">
        <f ca="1">SUM(Classification!BD:BD)</f>
        <v>0</v>
      </c>
      <c r="C7">
        <f ca="1">SUM(Classification!BE:BE)</f>
        <v>0</v>
      </c>
      <c r="D7">
        <f ca="1">SUM(Classification!BF:BF)</f>
        <v>0</v>
      </c>
      <c r="E7">
        <f ca="1">SUM(Classification!BG:BG)</f>
        <v>0</v>
      </c>
      <c r="F7">
        <f ca="1">SUM(Classification!BH:BH)</f>
        <v>0</v>
      </c>
      <c r="G7">
        <f ca="1">SUM(Classification!BI:BI)</f>
        <v>0</v>
      </c>
      <c r="H7">
        <f ca="1">SUM(Classification!BJ:BJ)</f>
        <v>0</v>
      </c>
      <c r="I7">
        <f ca="1">SUM(Classification!BK:BK)</f>
        <v>0</v>
      </c>
      <c r="J7">
        <f ca="1">SUM(Classification!BL:BL)</f>
        <v>0</v>
      </c>
      <c r="K7">
        <f ca="1">SUM(Classification!BM:BM)</f>
        <v>0</v>
      </c>
      <c r="L7">
        <f ca="1">SUM(Classification!BN:BN)</f>
        <v>0</v>
      </c>
      <c r="M7">
        <f ca="1">SUM(Classification!BO:BO)</f>
        <v>0</v>
      </c>
    </row>
    <row r="8" spans="1:37">
      <c r="A8" t="s">
        <v>438</v>
      </c>
      <c r="B8" s="72" t="str">
        <f ca="1">IF(B7=0,"",HYPERLINK("#'"&amp;$A$6&amp;"'!BD"&amp;MATCH(1,Classification!BD:BD,0)*1,"Row "&amp;MATCH(1,Classification!BD:BD,0)))</f>
        <v/>
      </c>
      <c r="C8" s="72" t="str">
        <f ca="1">IF(C7=0,"",HYPERLINK("#'"&amp;$A$6&amp;"'!BE"&amp;MATCH(1,Classification!BE:BE,0)*1,"Row "&amp;MATCH(1,Classification!BE:BE,0)))</f>
        <v/>
      </c>
      <c r="D8" s="72" t="str">
        <f ca="1">IF(D7=0,"",HYPERLINK("#'"&amp;$A$6&amp;"'!BF"&amp;MATCH(1,Classification!BF:BF,0)*1,"Row "&amp;MATCH(1,Classification!BF:BF,0)))</f>
        <v/>
      </c>
      <c r="E8" s="72" t="str">
        <f ca="1">IF(E7=0,"",HYPERLINK("#'"&amp;$A$6&amp;"'!BG"&amp;MATCH(1,Classification!BG:BG,0)*1,"Row "&amp;MATCH(1,Classification!BG:BG,0)))</f>
        <v/>
      </c>
      <c r="F8" s="72" t="str">
        <f ca="1">IF(F7=0,"",HYPERLINK("#'"&amp;$A$6&amp;"'!BH"&amp;MATCH(1,Classification!BH:BH,0)*1,"Row "&amp;MATCH(1,Classification!BH:BH,0)))</f>
        <v/>
      </c>
      <c r="G8" s="72" t="str">
        <f ca="1">IF(G7=0,"",HYPERLINK("#'"&amp;$A$6&amp;"'!BI"&amp;MATCH(1,Classification!BI:BI,0)*1,"Row "&amp;MATCH(1,Classification!BI:BI,0)))</f>
        <v/>
      </c>
      <c r="H8" s="72" t="str">
        <f ca="1">IF(H7=0,"",HYPERLINK("#'"&amp;$A$6&amp;"'!BJ"&amp;MATCH(1,Classification!BJ:BJ,0)*1,"Row "&amp;MATCH(1,Classification!BJ:BJ,0)))</f>
        <v/>
      </c>
      <c r="I8" s="72" t="str">
        <f ca="1">IF(I7=0,"",HYPERLINK("#'"&amp;$A$6&amp;"'!BK"&amp;MATCH(1,Classification!BK:BK,0)*1,"Row "&amp;MATCH(1,Classification!BK:BK,0)))</f>
        <v/>
      </c>
      <c r="J8" s="72" t="str">
        <f ca="1">IF(J7=0,"",HYPERLINK("#'"&amp;$A$6&amp;"'!BL"&amp;MATCH(1,Classification!BL:BL,0)*1,"Row "&amp;MATCH(1,Classification!BL:BL,0)))</f>
        <v/>
      </c>
      <c r="K8" s="72" t="str">
        <f ca="1">IF(K7=0,"",HYPERLINK("#'"&amp;$A$6&amp;"'!BM"&amp;MATCH(1,Classification!BM:BM,0)*1,"Row "&amp;MATCH(1,Classification!BM:BM,0)))</f>
        <v/>
      </c>
      <c r="L8" s="72" t="str">
        <f ca="1">IF(L7=0,"",HYPERLINK("#'"&amp;$A$6&amp;"'!BN"&amp;MATCH(1,Classification!BN:BN,0)*1,"Row "&amp;MATCH(1,Classification!BN:BN,0)))</f>
        <v/>
      </c>
      <c r="M8" s="72" t="str">
        <f ca="1">IF(M7=0,"",HYPERLINK("#'"&amp;$A$6&amp;"'!BO"&amp;MATCH(1,Classification!BO:BO,0)*1,"Row "&amp;MATCH(1,Classification!BO:BO,0)))</f>
        <v/>
      </c>
    </row>
    <row r="12" spans="1:37">
      <c r="A12" s="1" t="s">
        <v>439</v>
      </c>
    </row>
    <row r="13" spans="1:37" ht="16.5">
      <c r="A13" s="1"/>
      <c r="B13" s="37" t="str">
        <f ca="1">IF('Required Sheets'!$N24="","",'Required Sheets'!$N24)</f>
        <v>Dist_Dem</v>
      </c>
      <c r="C13" s="37" t="str">
        <f ca="1">IF('Required Sheets'!$N25="","",'Required Sheets'!$N25)</f>
        <v>Dist_Comm</v>
      </c>
      <c r="D13" s="37" t="str">
        <f ca="1">IF('Required Sheets'!$N26="","",'Required Sheets'!$N26)</f>
        <v>Gas_Comm</v>
      </c>
      <c r="E13" s="37" t="str">
        <f ca="1">IF('Required Sheets'!$N27="","",'Required Sheets'!$N27)</f>
        <v>Dist_Cust</v>
      </c>
      <c r="F13" s="37" t="str">
        <f ca="1">IF('Required Sheets'!$N28="","",'Required Sheets'!$N28)</f>
        <v>OnSite_Cust</v>
      </c>
      <c r="G13" s="37" t="str">
        <f ca="1">IF('Required Sheets'!$N29="","",'Required Sheets'!$N29)</f>
        <v>CustAccts_Cust</v>
      </c>
      <c r="H13" s="37" t="str">
        <f ca="1">IF('Required Sheets'!$N30="","",'Required Sheets'!$N30)</f>
        <v/>
      </c>
      <c r="I13" s="37" t="str">
        <f ca="1">IF('Required Sheets'!$N31="","",'Required Sheets'!$N31)</f>
        <v/>
      </c>
      <c r="J13" s="37" t="str">
        <f ca="1">IF('Required Sheets'!$N32="","",'Required Sheets'!$N32)</f>
        <v/>
      </c>
      <c r="K13" s="37" t="str">
        <f ca="1">IF('Required Sheets'!$N33="","",'Required Sheets'!$N33)</f>
        <v/>
      </c>
      <c r="L13" s="37" t="str">
        <f ca="1">IF('Required Sheets'!$N34="","",'Required Sheets'!$N34)</f>
        <v/>
      </c>
      <c r="M13" s="37" t="str">
        <f ca="1">IF('Required Sheets'!$N35="","",'Required Sheets'!$N35)</f>
        <v/>
      </c>
      <c r="N13" t="str">
        <f ca="1">IF('Required Sheets'!$N36="","",'Required Sheets'!$N36)</f>
        <v/>
      </c>
      <c r="O13" t="str">
        <f ca="1">IF('Required Sheets'!$N37="","",'Required Sheets'!$N37)</f>
        <v/>
      </c>
      <c r="P13" t="str">
        <f ca="1">IF('Required Sheets'!$N38="","",'Required Sheets'!$N38)</f>
        <v/>
      </c>
      <c r="Q13" t="str">
        <f ca="1">IF('Required Sheets'!$N39="","",'Required Sheets'!$N39)</f>
        <v/>
      </c>
      <c r="R13" t="str">
        <f ca="1">IF('Required Sheets'!$N40="","",'Required Sheets'!$N40)</f>
        <v/>
      </c>
      <c r="S13" t="str">
        <f ca="1">IF('Required Sheets'!$N41="","",'Required Sheets'!$N41)</f>
        <v/>
      </c>
      <c r="T13" t="str">
        <f ca="1">IF('Required Sheets'!$N42="","",'Required Sheets'!$N42)</f>
        <v/>
      </c>
      <c r="U13" t="str">
        <f ca="1">IF('Required Sheets'!$N43="","",'Required Sheets'!$N43)</f>
        <v/>
      </c>
      <c r="V13" t="str">
        <f ca="1">IF('Required Sheets'!$N44="","",'Required Sheets'!$N44)</f>
        <v/>
      </c>
      <c r="W13" t="str">
        <f ca="1">IF('Required Sheets'!$N45="","",'Required Sheets'!$N45)</f>
        <v/>
      </c>
      <c r="X13" t="str">
        <f ca="1">IF('Required Sheets'!$N46="","",'Required Sheets'!$N46)</f>
        <v/>
      </c>
      <c r="Y13" t="str">
        <f ca="1">IF('Required Sheets'!$N47="","",'Required Sheets'!$N47)</f>
        <v/>
      </c>
      <c r="Z13" t="str">
        <f ca="1">IF('Required Sheets'!$N48="","",'Required Sheets'!$N48)</f>
        <v/>
      </c>
      <c r="AA13" t="str">
        <f ca="1">IF('Required Sheets'!$N49="","",'Required Sheets'!$N49)</f>
        <v/>
      </c>
      <c r="AB13" t="str">
        <f ca="1">IF('Required Sheets'!$N50="","",'Required Sheets'!$N50)</f>
        <v/>
      </c>
      <c r="AC13" t="str">
        <f ca="1">IF('Required Sheets'!$N51="","",'Required Sheets'!$N51)</f>
        <v/>
      </c>
      <c r="AD13" t="str">
        <f ca="1">IF('Required Sheets'!$N52="","",'Required Sheets'!$N52)</f>
        <v/>
      </c>
      <c r="AE13" t="str">
        <f ca="1">IF('Required Sheets'!$N53="","",'Required Sheets'!$N53)</f>
        <v/>
      </c>
      <c r="AF13" t="str">
        <f ca="1">IF('Required Sheets'!$N54="","",'Required Sheets'!$N54)</f>
        <v/>
      </c>
      <c r="AG13" t="str">
        <f ca="1">IF('Required Sheets'!$N55="","",'Required Sheets'!$N55)</f>
        <v/>
      </c>
      <c r="AH13" t="str">
        <f ca="1">IF('Required Sheets'!$N56="","",'Required Sheets'!$N56)</f>
        <v/>
      </c>
      <c r="AI13" t="str">
        <f ca="1">IF('Required Sheets'!$N57="","",'Required Sheets'!$N57)</f>
        <v/>
      </c>
      <c r="AJ13" t="str">
        <f ca="1">IF('Required Sheets'!$N58="","",'Required Sheets'!$N58)</f>
        <v/>
      </c>
      <c r="AK13" t="str">
        <f ca="1">IF('Required Sheets'!$N59="","",'Required Sheets'!$N59)</f>
        <v/>
      </c>
    </row>
    <row r="14" spans="1:37">
      <c r="A14" t="s">
        <v>437</v>
      </c>
      <c r="B14">
        <f ca="1">IF(B13="",0,SUM(INDIRECT(B13&amp;"!E:E")))</f>
        <v>0</v>
      </c>
      <c r="C14">
        <f t="shared" ref="C14:I14" ca="1" si="2">IF(C13="",0,SUM(INDIRECT(C13&amp;"!E:E")))</f>
        <v>0</v>
      </c>
      <c r="D14">
        <f t="shared" ca="1" si="2"/>
        <v>0</v>
      </c>
      <c r="E14">
        <f t="shared" ca="1" si="2"/>
        <v>0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ca="1">IF(J13="",0,SUM(INDIRECT(J13&amp;"!E:E")))</f>
        <v>0</v>
      </c>
      <c r="K14">
        <f t="shared" ref="K14:AK14" ca="1" si="3">IF(K13="",0,SUM(INDIRECT(K13&amp;"!E:E")))</f>
        <v>0</v>
      </c>
      <c r="L14">
        <f t="shared" ca="1" si="3"/>
        <v>0</v>
      </c>
      <c r="M14">
        <f t="shared" ca="1" si="3"/>
        <v>0</v>
      </c>
      <c r="N14">
        <f t="shared" ca="1" si="3"/>
        <v>0</v>
      </c>
      <c r="O14">
        <f t="shared" ca="1" si="3"/>
        <v>0</v>
      </c>
      <c r="P14">
        <f t="shared" ca="1" si="3"/>
        <v>0</v>
      </c>
      <c r="Q14">
        <f t="shared" ca="1" si="3"/>
        <v>0</v>
      </c>
      <c r="R14">
        <f t="shared" ca="1" si="3"/>
        <v>0</v>
      </c>
      <c r="S14">
        <f t="shared" ca="1" si="3"/>
        <v>0</v>
      </c>
      <c r="T14">
        <f t="shared" ca="1" si="3"/>
        <v>0</v>
      </c>
      <c r="U14">
        <f t="shared" ca="1" si="3"/>
        <v>0</v>
      </c>
      <c r="V14">
        <f t="shared" ca="1" si="3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3"/>
        <v>0</v>
      </c>
      <c r="AH14">
        <f t="shared" ca="1" si="3"/>
        <v>0</v>
      </c>
      <c r="AI14">
        <f t="shared" ca="1" si="3"/>
        <v>0</v>
      </c>
      <c r="AJ14">
        <f t="shared" ca="1" si="3"/>
        <v>0</v>
      </c>
      <c r="AK14">
        <f t="shared" ca="1" si="3"/>
        <v>0</v>
      </c>
    </row>
    <row r="15" spans="1:37">
      <c r="A15" t="s">
        <v>438</v>
      </c>
      <c r="B15" s="72" t="str">
        <f ca="1">IF(B14=0,"",HYPERLINK("#'"&amp;B13&amp;"'!E"&amp;MATCH(1,INDIRECT(B13&amp;"!E:E"),0)*1,"Row "&amp;MATCH(1,INDIRECT(B13&amp;"!E:E"),0)))</f>
        <v/>
      </c>
      <c r="C15" s="72" t="str">
        <f ca="1">IF(C14=0,"",HYPERLINK("#'"&amp;C13&amp;"'!E"&amp;MATCH(1,INDIRECT(C13&amp;"!E:E"),0)*1,"Row "&amp;MATCH(1,INDIRECT(C13&amp;"!E:E"),0)))</f>
        <v/>
      </c>
      <c r="D15" s="72" t="str">
        <f ca="1">IF(D14=0,"",HYPERLINK("#'"&amp;D13&amp;"'!E"&amp;MATCH(1,INDIRECT(D13&amp;"!E:E"),0)*1,"Row "&amp;MATCH(1,INDIRECT(D13&amp;"!E:E"),0)))</f>
        <v/>
      </c>
      <c r="E15" s="72" t="str">
        <f t="shared" ref="E15:AK15" ca="1" si="4">IF(E14=0,"",HYPERLINK("#'"&amp;E13&amp;"'!E"&amp;MATCH(1,INDIRECT(E13&amp;"!E:E"),0)*1,"Row "&amp;MATCH(1,INDIRECT(E13&amp;"!E:E"),0)))</f>
        <v/>
      </c>
      <c r="F15" s="72" t="str">
        <f t="shared" ca="1" si="4"/>
        <v/>
      </c>
      <c r="G15" s="72" t="str">
        <f t="shared" ca="1" si="4"/>
        <v/>
      </c>
      <c r="H15" s="72" t="str">
        <f t="shared" ca="1" si="4"/>
        <v/>
      </c>
      <c r="I15" s="72" t="str">
        <f t="shared" ca="1" si="4"/>
        <v/>
      </c>
      <c r="J15" s="72" t="str">
        <f t="shared" ca="1" si="4"/>
        <v/>
      </c>
      <c r="K15" s="72" t="str">
        <f t="shared" ca="1" si="4"/>
        <v/>
      </c>
      <c r="L15" s="72" t="str">
        <f t="shared" ca="1" si="4"/>
        <v/>
      </c>
      <c r="M15" s="72" t="str">
        <f t="shared" ca="1" si="4"/>
        <v/>
      </c>
      <c r="N15" s="72" t="str">
        <f t="shared" ca="1" si="4"/>
        <v/>
      </c>
      <c r="O15" s="72" t="str">
        <f t="shared" ca="1" si="4"/>
        <v/>
      </c>
      <c r="P15" s="72" t="str">
        <f t="shared" ca="1" si="4"/>
        <v/>
      </c>
      <c r="Q15" s="72" t="str">
        <f t="shared" ca="1" si="4"/>
        <v/>
      </c>
      <c r="R15" s="72" t="str">
        <f t="shared" ca="1" si="4"/>
        <v/>
      </c>
      <c r="S15" s="72" t="str">
        <f t="shared" ca="1" si="4"/>
        <v/>
      </c>
      <c r="T15" s="72" t="str">
        <f t="shared" ca="1" si="4"/>
        <v/>
      </c>
      <c r="U15" s="72" t="str">
        <f t="shared" ca="1" si="4"/>
        <v/>
      </c>
      <c r="V15" s="72" t="str">
        <f t="shared" ca="1" si="4"/>
        <v/>
      </c>
      <c r="W15" s="72" t="str">
        <f t="shared" ca="1" si="4"/>
        <v/>
      </c>
      <c r="X15" s="72" t="str">
        <f t="shared" ca="1" si="4"/>
        <v/>
      </c>
      <c r="Y15" s="72" t="str">
        <f t="shared" ca="1" si="4"/>
        <v/>
      </c>
      <c r="Z15" s="72" t="str">
        <f t="shared" ca="1" si="4"/>
        <v/>
      </c>
      <c r="AA15" s="72" t="str">
        <f t="shared" ca="1" si="4"/>
        <v/>
      </c>
      <c r="AB15" s="72" t="str">
        <f t="shared" ca="1" si="4"/>
        <v/>
      </c>
      <c r="AC15" s="72" t="str">
        <f t="shared" ca="1" si="4"/>
        <v/>
      </c>
      <c r="AD15" s="72" t="str">
        <f t="shared" ca="1" si="4"/>
        <v/>
      </c>
      <c r="AE15" s="72" t="str">
        <f t="shared" ca="1" si="4"/>
        <v/>
      </c>
      <c r="AF15" s="72" t="str">
        <f t="shared" ca="1" si="4"/>
        <v/>
      </c>
      <c r="AG15" s="72" t="str">
        <f t="shared" ca="1" si="4"/>
        <v/>
      </c>
      <c r="AH15" s="72" t="str">
        <f t="shared" ca="1" si="4"/>
        <v/>
      </c>
      <c r="AI15" s="72" t="str">
        <f t="shared" ca="1" si="4"/>
        <v/>
      </c>
      <c r="AJ15" s="72" t="str">
        <f t="shared" ca="1" si="4"/>
        <v/>
      </c>
      <c r="AK15" s="72" t="str">
        <f t="shared" ca="1" si="4"/>
        <v/>
      </c>
    </row>
  </sheetData>
  <pageMargins left="0.7" right="0.7" top="0.75" bottom="0.75" header="0.3" footer="0.3"/>
  <pageSetup scale="50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workbookViewId="0"/>
  </sheetViews>
  <sheetFormatPr defaultRowHeight="14.25"/>
  <cols>
    <col min="1" max="1" width="15.86328125" bestFit="1" customWidth="1"/>
    <col min="2" max="3" width="14" bestFit="1" customWidth="1"/>
    <col min="4" max="4" width="27.86328125" customWidth="1"/>
    <col min="5" max="5" width="14" bestFit="1" customWidth="1"/>
    <col min="6" max="6" width="22" customWidth="1"/>
    <col min="7" max="8" width="14" bestFit="1" customWidth="1"/>
    <col min="9" max="9" width="17" customWidth="1"/>
    <col min="10" max="13" width="14" bestFit="1" customWidth="1"/>
    <col min="14" max="14" width="13.86328125" bestFit="1" customWidth="1"/>
  </cols>
  <sheetData>
    <row r="1" spans="1:13">
      <c r="A1" s="1" t="s">
        <v>440</v>
      </c>
    </row>
    <row r="2" spans="1:13">
      <c r="B2" s="3" t="str">
        <f>'General Inputs'!D$14</f>
        <v>Distribution</v>
      </c>
      <c r="C2" s="3" t="str">
        <f>'General Inputs'!E$14</f>
        <v>On Site</v>
      </c>
      <c r="D2" s="3" t="str">
        <f>'General Inputs'!F$14</f>
        <v>Cust Accts</v>
      </c>
      <c r="E2" s="3" t="str">
        <f>'General Inputs'!G$14</f>
        <v>Gas Costs</v>
      </c>
      <c r="F2" s="3" t="str">
        <f>'General Inputs'!H$14</f>
        <v>Function 5</v>
      </c>
      <c r="G2" s="3" t="str">
        <f>'General Inputs'!I$14</f>
        <v>Function 6</v>
      </c>
      <c r="H2" s="3" t="str">
        <f>'General Inputs'!J$14</f>
        <v>Function 7</v>
      </c>
      <c r="I2" s="3" t="str">
        <f>'General Inputs'!K$14</f>
        <v>Function 8</v>
      </c>
      <c r="J2" s="3" t="str">
        <f>'General Inputs'!L$14</f>
        <v>Function 9</v>
      </c>
      <c r="K2" s="3" t="str">
        <f>'General Inputs'!M$14</f>
        <v>Function 10</v>
      </c>
      <c r="L2" s="3" t="str">
        <f>'General Inputs'!N$14</f>
        <v>Function 11</v>
      </c>
      <c r="M2" s="3" t="str">
        <f>'General Inputs'!O$14</f>
        <v>Function 12</v>
      </c>
    </row>
    <row r="3" spans="1:13">
      <c r="A3" s="3" t="str">
        <f>A9</f>
        <v>Demand</v>
      </c>
      <c r="B3" t="str">
        <f>'Input-Func_Class'!D32</f>
        <v>Dist_Dem</v>
      </c>
      <c r="C3" t="str">
        <f>'Input-Func_Class'!E32</f>
        <v>OnSite_Dem</v>
      </c>
      <c r="D3" t="str">
        <f>'Input-Func_Class'!F32</f>
        <v>CustAccts_Dem</v>
      </c>
      <c r="E3" t="str">
        <f>'Input-Func_Class'!G32</f>
        <v>Gas_Dem</v>
      </c>
      <c r="F3">
        <f>'Input-Func_Class'!H32</f>
        <v>0</v>
      </c>
      <c r="G3">
        <f>'Input-Func_Class'!I32</f>
        <v>0</v>
      </c>
      <c r="H3">
        <f>'Input-Func_Class'!J32</f>
        <v>0</v>
      </c>
      <c r="I3">
        <f>'Input-Func_Class'!K32</f>
        <v>0</v>
      </c>
      <c r="J3">
        <f>'Input-Func_Class'!L32</f>
        <v>0</v>
      </c>
      <c r="K3">
        <f>'Input-Func_Class'!M32</f>
        <v>0</v>
      </c>
      <c r="L3">
        <f>'Input-Func_Class'!N32</f>
        <v>0</v>
      </c>
      <c r="M3">
        <f>'Input-Func_Class'!O32</f>
        <v>0</v>
      </c>
    </row>
    <row r="4" spans="1:13">
      <c r="A4" s="3" t="str">
        <f>A10</f>
        <v>Commodity</v>
      </c>
      <c r="B4" t="str">
        <f>'Input-Func_Class'!D33</f>
        <v>Dist_Comm</v>
      </c>
      <c r="C4" t="str">
        <f>'Input-Func_Class'!E33</f>
        <v>OnSite_Comm</v>
      </c>
      <c r="D4" t="str">
        <f>'Input-Func_Class'!F33</f>
        <v>CustAccts_Comm</v>
      </c>
      <c r="E4" t="str">
        <f>'Input-Func_Class'!G33</f>
        <v>Gas_Comm</v>
      </c>
      <c r="F4">
        <f>'Input-Func_Class'!H33</f>
        <v>0</v>
      </c>
      <c r="G4">
        <f>'Input-Func_Class'!I33</f>
        <v>0</v>
      </c>
      <c r="H4">
        <f>'Input-Func_Class'!J33</f>
        <v>0</v>
      </c>
      <c r="I4">
        <f>'Input-Func_Class'!K33</f>
        <v>0</v>
      </c>
      <c r="J4">
        <f>'Input-Func_Class'!L33</f>
        <v>0</v>
      </c>
      <c r="K4">
        <f>'Input-Func_Class'!M33</f>
        <v>0</v>
      </c>
      <c r="L4">
        <f>'Input-Func_Class'!N33</f>
        <v>0</v>
      </c>
      <c r="M4">
        <f>'Input-Func_Class'!O33</f>
        <v>0</v>
      </c>
    </row>
    <row r="5" spans="1:13">
      <c r="A5" s="3" t="str">
        <f>A11</f>
        <v>Customer</v>
      </c>
      <c r="B5" t="str">
        <f>'Input-Func_Class'!D34</f>
        <v>Dist_Cust</v>
      </c>
      <c r="C5" t="str">
        <f>'Input-Func_Class'!E34</f>
        <v>OnSite_Cust</v>
      </c>
      <c r="D5" t="str">
        <f>'Input-Func_Class'!F34</f>
        <v>CustAccts_Cust</v>
      </c>
      <c r="E5" t="str">
        <f>'Input-Func_Class'!G34</f>
        <v>Gas_Cust</v>
      </c>
      <c r="F5">
        <f>'Input-Func_Class'!H34</f>
        <v>0</v>
      </c>
      <c r="G5">
        <f>'Input-Func_Class'!I34</f>
        <v>0</v>
      </c>
      <c r="H5">
        <f>'Input-Func_Class'!J34</f>
        <v>0</v>
      </c>
      <c r="I5">
        <f>'Input-Func_Class'!K34</f>
        <v>0</v>
      </c>
      <c r="J5">
        <f>'Input-Func_Class'!L34</f>
        <v>0</v>
      </c>
      <c r="K5">
        <f>'Input-Func_Class'!M34</f>
        <v>0</v>
      </c>
      <c r="L5">
        <f>'Input-Func_Class'!N34</f>
        <v>0</v>
      </c>
      <c r="M5">
        <f>'Input-Func_Class'!O34</f>
        <v>0</v>
      </c>
    </row>
    <row r="7" spans="1:13">
      <c r="A7" s="17" t="s">
        <v>441</v>
      </c>
    </row>
    <row r="8" spans="1:13">
      <c r="B8" s="3" t="str">
        <f>'General Inputs'!D$14</f>
        <v>Distribution</v>
      </c>
      <c r="C8" s="3" t="str">
        <f>'General Inputs'!E$14</f>
        <v>On Site</v>
      </c>
      <c r="D8" s="3" t="str">
        <f>'General Inputs'!F$14</f>
        <v>Cust Accts</v>
      </c>
      <c r="E8" s="3" t="str">
        <f>'General Inputs'!G$14</f>
        <v>Gas Costs</v>
      </c>
      <c r="F8" s="3" t="str">
        <f>'General Inputs'!H$14</f>
        <v>Function 5</v>
      </c>
      <c r="G8" s="3" t="str">
        <f>'General Inputs'!I$14</f>
        <v>Function 6</v>
      </c>
      <c r="H8" s="3" t="str">
        <f>'General Inputs'!J$14</f>
        <v>Function 7</v>
      </c>
      <c r="I8" s="3" t="str">
        <f>'General Inputs'!K$14</f>
        <v>Function 8</v>
      </c>
      <c r="J8" s="3" t="str">
        <f>'General Inputs'!L$14</f>
        <v>Function 9</v>
      </c>
      <c r="K8" s="3" t="str">
        <f>'General Inputs'!M$14</f>
        <v>Function 10</v>
      </c>
      <c r="L8" s="3" t="str">
        <f>'General Inputs'!N$14</f>
        <v>Function 11</v>
      </c>
      <c r="M8" s="3" t="str">
        <f>'General Inputs'!O$14</f>
        <v>Function 12</v>
      </c>
    </row>
    <row r="9" spans="1:13">
      <c r="A9" s="3" t="str">
        <f>'Input-Func_Class'!$D$22</f>
        <v>Demand</v>
      </c>
      <c r="B9" s="13" t="str">
        <f ca="1">IF(AND(OR(B18&gt;2, B18&lt;2), B18&lt;&gt;0), 'Required Sheets'!B3, "")</f>
        <v>Dist_Dem</v>
      </c>
      <c r="C9" s="13" t="str">
        <f ca="1">IF(AND(OR(C18&gt;2, C18&lt;2), C18&lt;&gt;0), 'Required Sheets'!C3, "")</f>
        <v/>
      </c>
      <c r="D9" s="13" t="str">
        <f ca="1">IF(AND(OR(D18&gt;2, D18&lt;2), D18&lt;&gt;0), 'Required Sheets'!D3, "")</f>
        <v/>
      </c>
      <c r="E9" s="13" t="str">
        <f ca="1">IF(AND(OR(E18&gt;2, E18&lt;2), E18&lt;&gt;0), 'Required Sheets'!E3, "")</f>
        <v/>
      </c>
      <c r="F9" s="13" t="str">
        <f ca="1">IF(AND(OR(F18&gt;2, F18&lt;2), F18&lt;&gt;0), 'Required Sheets'!F3, "")</f>
        <v/>
      </c>
      <c r="G9" s="13" t="str">
        <f ca="1">IF(AND(OR(G18&gt;2, G18&lt;2), G18&lt;&gt;0), 'Required Sheets'!G3, "")</f>
        <v/>
      </c>
      <c r="H9" s="13" t="str">
        <f ca="1">IF(AND(OR(H18&gt;2, H18&lt;2), H18&lt;&gt;0), 'Required Sheets'!H3, "")</f>
        <v/>
      </c>
      <c r="I9" s="13" t="str">
        <f ca="1">IF(AND(OR(I18&gt;2, I18&lt;2), I18&lt;&gt;0), 'Required Sheets'!I3, "")</f>
        <v/>
      </c>
      <c r="J9" s="13" t="str">
        <f ca="1">IF(AND(OR(J18&gt;2, J18&lt;2), J18&lt;&gt;0), 'Required Sheets'!J3, "")</f>
        <v/>
      </c>
      <c r="K9" s="13" t="str">
        <f ca="1">IF(AND(OR(K18&gt;2, K18&lt;2), K18&lt;&gt;0), 'Required Sheets'!K3, "")</f>
        <v/>
      </c>
      <c r="L9" s="13" t="str">
        <f ca="1">IF(AND(OR(L18&gt;2, L18&lt;2), L18&lt;&gt;0), 'Required Sheets'!L3, "")</f>
        <v/>
      </c>
      <c r="M9" s="13" t="str">
        <f ca="1">IF(AND(OR(M18&gt;2, M18&lt;2), M18&lt;&gt;0), 'Required Sheets'!M3, "")</f>
        <v/>
      </c>
    </row>
    <row r="10" spans="1:13">
      <c r="A10" s="3" t="str">
        <f>'Input-Func_Class'!$E$22</f>
        <v>Commodity</v>
      </c>
      <c r="B10" s="13" t="str">
        <f ca="1">IF(AND(OR(B19&gt;2, B19&lt;2), B19&lt;&gt;0), 'Required Sheets'!B4, "")</f>
        <v>Dist_Comm</v>
      </c>
      <c r="C10" s="13" t="str">
        <f ca="1">IF(AND(OR(C19&gt;2, C19&lt;2), C19&lt;&gt;0), 'Required Sheets'!C4, "")</f>
        <v/>
      </c>
      <c r="D10" s="13" t="str">
        <f ca="1">IF(AND(OR(D19&gt;2, D19&lt;2), D19&lt;&gt;0), 'Required Sheets'!D4, "")</f>
        <v/>
      </c>
      <c r="E10" s="13" t="str">
        <f ca="1">IF(AND(OR(E19&gt;2, E19&lt;2), E19&lt;&gt;0), 'Required Sheets'!E4, "")</f>
        <v>Gas_Comm</v>
      </c>
      <c r="F10" s="13" t="str">
        <f ca="1">IF(AND(OR(F19&gt;2, F19&lt;2), F19&lt;&gt;0), 'Required Sheets'!F4, "")</f>
        <v/>
      </c>
      <c r="G10" s="13" t="str">
        <f ca="1">IF(AND(OR(G19&gt;2, G19&lt;2), G19&lt;&gt;0), 'Required Sheets'!G4, "")</f>
        <v/>
      </c>
      <c r="H10" s="13" t="str">
        <f ca="1">IF(AND(OR(H19&gt;2, H19&lt;2), H19&lt;&gt;0), 'Required Sheets'!H4, "")</f>
        <v/>
      </c>
      <c r="I10" s="13" t="str">
        <f ca="1">IF(AND(OR(I19&gt;2, I19&lt;2), I19&lt;&gt;0), 'Required Sheets'!I4, "")</f>
        <v/>
      </c>
      <c r="J10" s="13" t="str">
        <f ca="1">IF(AND(OR(J19&gt;2, J19&lt;2), J19&lt;&gt;0), 'Required Sheets'!J4, "")</f>
        <v/>
      </c>
      <c r="K10" s="13" t="str">
        <f ca="1">IF(AND(OR(K19&gt;2, K19&lt;2), K19&lt;&gt;0), 'Required Sheets'!K4, "")</f>
        <v/>
      </c>
      <c r="L10" s="13" t="str">
        <f ca="1">IF(AND(OR(L19&gt;2, L19&lt;2), L19&lt;&gt;0), 'Required Sheets'!L4, "")</f>
        <v/>
      </c>
      <c r="M10" s="13" t="str">
        <f ca="1">IF(AND(OR(M19&gt;2, M19&lt;2), M19&lt;&gt;0), 'Required Sheets'!M4, "")</f>
        <v/>
      </c>
    </row>
    <row r="11" spans="1:13">
      <c r="A11" s="3" t="str">
        <f>'Input-Func_Class'!$F$22</f>
        <v>Customer</v>
      </c>
      <c r="B11" s="13" t="str">
        <f ca="1">IF(AND(OR(B20&gt;2, B20&lt;2), B20&lt;&gt;0), 'Required Sheets'!B5, "")</f>
        <v>Dist_Cust</v>
      </c>
      <c r="C11" s="13" t="str">
        <f ca="1">IF(AND(OR(C20&gt;2, C20&lt;2), C20&lt;&gt;0), 'Required Sheets'!C5, "")</f>
        <v>OnSite_Cust</v>
      </c>
      <c r="D11" s="13" t="str">
        <f ca="1">IF(AND(OR(D20&gt;2, D20&lt;2), D20&lt;&gt;0), 'Required Sheets'!D5, "")</f>
        <v>CustAccts_Cust</v>
      </c>
      <c r="E11" s="13" t="str">
        <f ca="1">IF(AND(OR(E20&gt;2, E20&lt;2), E20&lt;&gt;0), 'Required Sheets'!E5, "")</f>
        <v/>
      </c>
      <c r="F11" s="13" t="str">
        <f ca="1">IF(AND(OR(F20&gt;2, F20&lt;2), F20&lt;&gt;0), 'Required Sheets'!F5, "")</f>
        <v/>
      </c>
      <c r="G11" s="13" t="str">
        <f ca="1">IF(AND(OR(G20&gt;2, G20&lt;2), G20&lt;&gt;0), 'Required Sheets'!G5, "")</f>
        <v/>
      </c>
      <c r="H11" s="13" t="str">
        <f ca="1">IF(AND(OR(H20&gt;2, H20&lt;2), H20&lt;&gt;0), 'Required Sheets'!H5, "")</f>
        <v/>
      </c>
      <c r="I11" s="13" t="str">
        <f ca="1">IF(AND(OR(I20&gt;2, I20&lt;2), I20&lt;&gt;0), 'Required Sheets'!I5, "")</f>
        <v/>
      </c>
      <c r="J11" s="13" t="str">
        <f ca="1">IF(AND(OR(J20&gt;2, J20&lt;2), J20&lt;&gt;0), 'Required Sheets'!J5, "")</f>
        <v/>
      </c>
      <c r="K11" s="13" t="str">
        <f ca="1">IF(AND(OR(K20&gt;2, K20&lt;2), K20&lt;&gt;0), 'Required Sheets'!K5, "")</f>
        <v/>
      </c>
      <c r="L11" s="13" t="str">
        <f ca="1">IF(AND(OR(L20&gt;2, L20&lt;2), L20&lt;&gt;0), 'Required Sheets'!L5, "")</f>
        <v/>
      </c>
      <c r="M11" s="13" t="str">
        <f ca="1">IF(AND(OR(M20&gt;2, M20&lt;2), M20&lt;&gt;0), 'Required Sheets'!M5, "")</f>
        <v/>
      </c>
    </row>
    <row r="13" spans="1:13">
      <c r="A13" s="3" t="str">
        <f>'Input-Func_Class'!$D$22</f>
        <v>Demand</v>
      </c>
      <c r="B13" s="73" t="str">
        <f>B$8&amp;" "&amp; $A9</f>
        <v>Distribution Demand</v>
      </c>
      <c r="C13" s="73" t="str">
        <f t="shared" ref="C13:M13" si="0">C$8&amp;" "&amp; $A9</f>
        <v>On Site Demand</v>
      </c>
      <c r="D13" s="73" t="str">
        <f t="shared" si="0"/>
        <v>Cust Accts Demand</v>
      </c>
      <c r="E13" s="73" t="str">
        <f t="shared" si="0"/>
        <v>Gas Costs Demand</v>
      </c>
      <c r="F13" s="73" t="str">
        <f t="shared" si="0"/>
        <v>Function 5 Demand</v>
      </c>
      <c r="G13" s="73" t="str">
        <f t="shared" si="0"/>
        <v>Function 6 Demand</v>
      </c>
      <c r="H13" s="73" t="str">
        <f t="shared" si="0"/>
        <v>Function 7 Demand</v>
      </c>
      <c r="I13" s="73" t="str">
        <f t="shared" si="0"/>
        <v>Function 8 Demand</v>
      </c>
      <c r="J13" s="73" t="str">
        <f t="shared" si="0"/>
        <v>Function 9 Demand</v>
      </c>
      <c r="K13" s="73" t="str">
        <f t="shared" si="0"/>
        <v>Function 10 Demand</v>
      </c>
      <c r="L13" s="73" t="str">
        <f t="shared" si="0"/>
        <v>Function 11 Demand</v>
      </c>
      <c r="M13" s="73" t="str">
        <f t="shared" si="0"/>
        <v>Function 12 Demand</v>
      </c>
    </row>
    <row r="14" spans="1:13">
      <c r="A14" s="3" t="str">
        <f>'Input-Func_Class'!$E$22</f>
        <v>Commodity</v>
      </c>
      <c r="B14" s="73" t="str">
        <f>B$8&amp;" "&amp; $A10</f>
        <v>Distribution Commodity</v>
      </c>
      <c r="C14" s="73" t="str">
        <f>C$8&amp;" "&amp; $A10</f>
        <v>On Site Commodity</v>
      </c>
      <c r="D14" s="73" t="str">
        <f>D$8&amp;" "&amp; $A10</f>
        <v>Cust Accts Commodity</v>
      </c>
      <c r="E14" s="73" t="str">
        <f>E$8&amp;" "&amp; $A10</f>
        <v>Gas Costs Commodity</v>
      </c>
      <c r="F14" s="73" t="str">
        <f>F$8&amp;" "&amp; $A10</f>
        <v>Function 5 Commodity</v>
      </c>
      <c r="G14" s="73" t="str">
        <f>G$8&amp;" "&amp; $A10</f>
        <v>Function 6 Commodity</v>
      </c>
      <c r="H14" s="73" t="str">
        <f t="shared" ref="B14:M15" si="1">H$8&amp;" "&amp; $A10</f>
        <v>Function 7 Commodity</v>
      </c>
      <c r="I14" s="73" t="str">
        <f t="shared" si="1"/>
        <v>Function 8 Commodity</v>
      </c>
      <c r="J14" s="73" t="str">
        <f t="shared" si="1"/>
        <v>Function 9 Commodity</v>
      </c>
      <c r="K14" s="73" t="str">
        <f t="shared" si="1"/>
        <v>Function 10 Commodity</v>
      </c>
      <c r="L14" s="73" t="str">
        <f t="shared" si="1"/>
        <v>Function 11 Commodity</v>
      </c>
      <c r="M14" s="73" t="str">
        <f t="shared" si="1"/>
        <v>Function 12 Commodity</v>
      </c>
    </row>
    <row r="15" spans="1:13">
      <c r="A15" s="3" t="str">
        <f>'Input-Func_Class'!$F$22</f>
        <v>Customer</v>
      </c>
      <c r="B15" s="73" t="str">
        <f t="shared" si="1"/>
        <v>Distribution Customer</v>
      </c>
      <c r="C15" s="73" t="str">
        <f t="shared" si="1"/>
        <v>On Site Customer</v>
      </c>
      <c r="D15" s="73" t="str">
        <f t="shared" si="1"/>
        <v>Cust Accts Customer</v>
      </c>
      <c r="E15" s="73" t="str">
        <f t="shared" si="1"/>
        <v>Gas Costs Customer</v>
      </c>
      <c r="F15" s="73" t="str">
        <f t="shared" si="1"/>
        <v>Function 5 Customer</v>
      </c>
      <c r="G15" s="73" t="str">
        <f t="shared" si="1"/>
        <v>Function 6 Customer</v>
      </c>
      <c r="H15" s="73" t="str">
        <f t="shared" si="1"/>
        <v>Function 7 Customer</v>
      </c>
      <c r="I15" s="73" t="str">
        <f t="shared" si="1"/>
        <v>Function 8 Customer</v>
      </c>
      <c r="J15" s="73" t="str">
        <f t="shared" si="1"/>
        <v>Function 9 Customer</v>
      </c>
      <c r="K15" s="73" t="str">
        <f t="shared" si="1"/>
        <v>Function 10 Customer</v>
      </c>
      <c r="L15" s="73" t="str">
        <f t="shared" si="1"/>
        <v>Function 11 Customer</v>
      </c>
      <c r="M15" s="73" t="str">
        <f t="shared" si="1"/>
        <v>Function 12 Customer</v>
      </c>
    </row>
    <row r="17" spans="1:14">
      <c r="B17" s="3" t="str">
        <f>'General Inputs'!D$14</f>
        <v>Distribution</v>
      </c>
      <c r="C17" s="3" t="str">
        <f>'General Inputs'!E$14</f>
        <v>On Site</v>
      </c>
      <c r="D17" s="3" t="str">
        <f>'General Inputs'!F$14</f>
        <v>Cust Accts</v>
      </c>
      <c r="E17" s="3" t="str">
        <f>'General Inputs'!G$14</f>
        <v>Gas Costs</v>
      </c>
      <c r="F17" s="3" t="str">
        <f>'General Inputs'!H$14</f>
        <v>Function 5</v>
      </c>
      <c r="G17" s="3" t="str">
        <f>'General Inputs'!I$14</f>
        <v>Function 6</v>
      </c>
      <c r="H17" s="3" t="str">
        <f>'General Inputs'!J$14</f>
        <v>Function 7</v>
      </c>
      <c r="I17" s="3" t="str">
        <f>'General Inputs'!K$14</f>
        <v>Function 8</v>
      </c>
      <c r="J17" s="3" t="str">
        <f>'General Inputs'!L$14</f>
        <v>Function 9</v>
      </c>
      <c r="K17" s="3" t="str">
        <f>'General Inputs'!M$14</f>
        <v>Function 10</v>
      </c>
      <c r="L17" s="3" t="str">
        <f>'General Inputs'!N$14</f>
        <v>Function 11</v>
      </c>
      <c r="M17" s="3" t="str">
        <f>'General Inputs'!O$14</f>
        <v>Function 12</v>
      </c>
    </row>
    <row r="18" spans="1:14">
      <c r="A18" s="3" t="str">
        <f>'Input-Func_Class'!$D$22</f>
        <v>Demand</v>
      </c>
      <c r="B18" s="18">
        <f ca="1">IFERROR(SUM(INDEX(Classification!$A$6:$BB$332,,MATCH(B13,Classification!$A$6:$BB$6,0))),0)</f>
        <v>3710007265.3018689</v>
      </c>
      <c r="C18" s="18">
        <f ca="1">IFERROR(SUM(INDEX(Classification!$A$6:$BB$332,,MATCH(C13,Classification!$A$6:$BB$6,0))),0)</f>
        <v>0</v>
      </c>
      <c r="D18" s="18">
        <f ca="1">IFERROR(SUM(INDEX(Classification!$A$6:$BB$332,,MATCH(D13,Classification!$A$6:$BB$6,0))),0)</f>
        <v>0</v>
      </c>
      <c r="E18" s="18">
        <f ca="1">IFERROR(SUM(INDEX(Classification!$A$6:$BB$332,,MATCH(E13,Classification!$A$6:$BB$6,0))),0)</f>
        <v>0</v>
      </c>
      <c r="F18" s="18">
        <f ca="1">IFERROR(SUM(INDEX(Classification!$A$6:$BB$332,,MATCH(F13,Classification!$A$6:$BB$6,0))),0)</f>
        <v>0</v>
      </c>
      <c r="G18" s="18">
        <f ca="1">IFERROR(SUM(INDEX(Classification!$A$6:$BB$332,,MATCH(G13,Classification!$A$6:$BB$6,0))),0)</f>
        <v>0</v>
      </c>
      <c r="H18" s="18">
        <f ca="1">IFERROR(SUM(INDEX(Classification!$A$6:$BB$332,,MATCH(H13,Classification!$A$6:$BB$6,0))),0)</f>
        <v>0</v>
      </c>
      <c r="I18" s="18">
        <f ca="1">IFERROR(SUM(INDEX(Classification!$A$6:$BB$332,,MATCH(I13,Classification!$A$6:$BB$6,0))),0)</f>
        <v>0</v>
      </c>
      <c r="J18" s="18">
        <f ca="1">IFERROR(SUM(INDEX(Classification!$A$6:$BB$332,,MATCH(J13,Classification!$A$6:$BB$6,0))),0)</f>
        <v>0</v>
      </c>
      <c r="K18" s="18">
        <f ca="1">IFERROR(SUM(INDEX(Classification!$A$6:$BB$332,,MATCH(K13,Classification!$A$6:$BB$6,0))),0)</f>
        <v>0</v>
      </c>
      <c r="L18" s="18">
        <f ca="1">IFERROR(SUM(INDEX(Classification!$A$6:$BB$332,,MATCH(L13,Classification!$A$6:$BB$6,0))),0)</f>
        <v>0</v>
      </c>
      <c r="M18" s="18">
        <f ca="1">IFERROR(SUM(INDEX(Classification!$A$6:$BB$332,,MATCH(M13,Classification!$A$6:$BB$6,0))),0)</f>
        <v>0</v>
      </c>
    </row>
    <row r="19" spans="1:14">
      <c r="A19" s="3" t="str">
        <f>'Input-Func_Class'!$E$22</f>
        <v>Commodity</v>
      </c>
      <c r="B19" s="18">
        <f ca="1">IFERROR(SUM(INDEX(Classification!$A$6:$BB$332,,MATCH(B14,Classification!$A$6:$BB$6,0))),0)</f>
        <v>4055991.2580506536</v>
      </c>
      <c r="C19" s="18">
        <f ca="1">IFERROR(SUM(INDEX(Classification!$A$6:$BB$332,,MATCH(C14,Classification!$A$6:$BB$6,0))),0)</f>
        <v>0</v>
      </c>
      <c r="D19" s="18">
        <f ca="1">IFERROR(SUM(INDEX(Classification!$A$6:$BB$332,,MATCH(D14,Classification!$A$6:$BB$6,0))),0)</f>
        <v>0</v>
      </c>
      <c r="E19" s="18">
        <f ca="1">IFERROR(SUM(INDEX(Classification!$A$6:$BB$332,,MATCH(E14,Classification!$A$6:$BB$6,0))),0)</f>
        <v>572053246.94000018</v>
      </c>
      <c r="F19" s="18">
        <f ca="1">IFERROR(SUM(INDEX(Classification!$A$6:$BB$332,,MATCH(F14,Classification!$A$6:$BB$6,0))),0)</f>
        <v>0</v>
      </c>
      <c r="G19" s="18">
        <f ca="1">IFERROR(SUM(INDEX(Classification!$A$6:$BB$332,,MATCH(G14,Classification!$A$6:$BB$6,0))),0)</f>
        <v>0</v>
      </c>
      <c r="H19" s="18">
        <f ca="1">IFERROR(SUM(INDEX(Classification!$A$6:$BB$332,,MATCH(H14,Classification!$A$6:$BB$6,0))),0)</f>
        <v>0</v>
      </c>
      <c r="I19" s="18">
        <f ca="1">IFERROR(SUM(INDEX(Classification!$A$6:$BB$332,,MATCH(I14,Classification!$A$6:$BB$6,0))),0)</f>
        <v>0</v>
      </c>
      <c r="J19" s="18">
        <f ca="1">IFERROR(SUM(INDEX(Classification!$A$6:$BB$332,,MATCH(J14,Classification!$A$6:$BB$6,0))),0)</f>
        <v>0</v>
      </c>
      <c r="K19" s="18">
        <f ca="1">IFERROR(SUM(INDEX(Classification!$A$6:$BB$332,,MATCH(K14,Classification!$A$6:$BB$6,0))),0)</f>
        <v>0</v>
      </c>
      <c r="L19" s="18">
        <f ca="1">IFERROR(SUM(INDEX(Classification!$A$6:$BB$332,,MATCH(L14,Classification!$A$6:$BB$6,0))),0)</f>
        <v>0</v>
      </c>
      <c r="M19" s="18">
        <f ca="1">IFERROR(SUM(INDEX(Classification!$A$6:$BB$332,,MATCH(M14,Classification!$A$6:$BB$6,0))),0)</f>
        <v>0</v>
      </c>
    </row>
    <row r="20" spans="1:14">
      <c r="A20" s="3" t="str">
        <f>'Input-Func_Class'!$F$22</f>
        <v>Customer</v>
      </c>
      <c r="B20" s="18">
        <f ca="1">IFERROR(SUM(INDEX(Classification!$A$6:$BB$332,,MATCH(B15,Classification!$A$6:$BB$6,0))),0)</f>
        <v>1109208590.761585</v>
      </c>
      <c r="C20" s="18">
        <f ca="1">IFERROR(SUM(INDEX(Classification!$A$6:$BB$332,,MATCH(C15,Classification!$A$6:$BB$6,0))),0)</f>
        <v>2202380455.0171895</v>
      </c>
      <c r="D20" s="18">
        <f ca="1">IFERROR(SUM(INDEX(Classification!$A$6:$BB$332,,MATCH(D15,Classification!$A$6:$BB$6,0))),0)</f>
        <v>71493204.733921394</v>
      </c>
      <c r="E20" s="18">
        <f ca="1">IFERROR(SUM(INDEX(Classification!$A$6:$BB$332,,MATCH(E15,Classification!$A$6:$BB$6,0))),0)</f>
        <v>0</v>
      </c>
      <c r="F20" s="18">
        <f ca="1">IFERROR(SUM(INDEX(Classification!$A$6:$BB$332,,MATCH(F15,Classification!$A$6:$BB$6,0))),0)</f>
        <v>0</v>
      </c>
      <c r="G20" s="18">
        <f ca="1">IFERROR(SUM(INDEX(Classification!$A$6:$BB$332,,MATCH(G15,Classification!$A$6:$BB$6,0))),0)</f>
        <v>0</v>
      </c>
      <c r="H20" s="18">
        <f ca="1">IFERROR(SUM(INDEX(Classification!$A$6:$BB$332,,MATCH(H15,Classification!$A$6:$BB$6,0))),0)</f>
        <v>0</v>
      </c>
      <c r="I20" s="18">
        <f ca="1">IFERROR(SUM(INDEX(Classification!$A$6:$BB$332,,MATCH(I15,Classification!$A$6:$BB$6,0))),0)</f>
        <v>0</v>
      </c>
      <c r="J20" s="18">
        <f ca="1">IFERROR(SUM(INDEX(Classification!$A$6:$BB$332,,MATCH(J15,Classification!$A$6:$BB$6,0))),0)</f>
        <v>0</v>
      </c>
      <c r="K20" s="18">
        <f ca="1">IFERROR(SUM(INDEX(Classification!$A$6:$BB$332,,MATCH(K15,Classification!$A$6:$BB$6,0))),0)</f>
        <v>0</v>
      </c>
      <c r="L20" s="18">
        <f ca="1">IFERROR(SUM(INDEX(Classification!$A$6:$BB$332,,MATCH(L15,Classification!$A$6:$BB$6,0))),0)</f>
        <v>0</v>
      </c>
      <c r="M20" s="18">
        <f ca="1">IFERROR(SUM(INDEX(Classification!$A$6:$BB$332,,MATCH(M15,Classification!$A$6:$BB$6,0))),0)</f>
        <v>0</v>
      </c>
    </row>
    <row r="21" spans="1:14">
      <c r="A21" s="1" t="s">
        <v>442</v>
      </c>
      <c r="B21" t="str">
        <f ca="1">IFERROR(VLOOKUP($A$21,INDIRECT(B9&amp;"!C:E"),3,FALSE),"")</f>
        <v/>
      </c>
      <c r="E21" t="str">
        <f t="shared" ref="E21:M21" ca="1" si="2">IFERROR(VLOOKUP($A$21,INDIRECT(E9&amp;"!C:E"),3,FALSE),"")</f>
        <v/>
      </c>
      <c r="F21" t="str">
        <f t="shared" ca="1" si="2"/>
        <v/>
      </c>
      <c r="G21" t="str">
        <f t="shared" ca="1" si="2"/>
        <v/>
      </c>
      <c r="H21" t="str">
        <f t="shared" ca="1" si="2"/>
        <v/>
      </c>
      <c r="I21" t="str">
        <f t="shared" ca="1" si="2"/>
        <v/>
      </c>
      <c r="J21" t="str">
        <f t="shared" ca="1" si="2"/>
        <v/>
      </c>
      <c r="K21" t="str">
        <f t="shared" ca="1" si="2"/>
        <v/>
      </c>
      <c r="L21" t="str">
        <f t="shared" ca="1" si="2"/>
        <v/>
      </c>
      <c r="M21" t="str">
        <f t="shared" ca="1" si="2"/>
        <v/>
      </c>
    </row>
    <row r="22" spans="1:14">
      <c r="E22" t="str">
        <f ca="1">IFERROR(VLOOKUP($A$21,INDIRECT(E10&amp;"!C:E"),3,FALSE),"")</f>
        <v/>
      </c>
      <c r="F22" t="str">
        <f ca="1">IFERROR(VLOOKUP($A$21,INDIRECT(F10&amp;"!C:E"),3,FALSE),"")</f>
        <v/>
      </c>
      <c r="H22" t="str">
        <f ca="1">IFERROR(VLOOKUP($A$21,INDIRECT(H10&amp;"!C:E"),3,FALSE),"")</f>
        <v/>
      </c>
      <c r="I22" t="str">
        <f ca="1">IFERROR(VLOOKUP($A$21,INDIRECT(I10&amp;"!C:E"),3,FALSE),"")</f>
        <v/>
      </c>
    </row>
    <row r="23" spans="1:14">
      <c r="A23" s="116"/>
      <c r="B23" s="127" t="str">
        <f>'Input-Func_Class'!$D$22</f>
        <v>Demand</v>
      </c>
      <c r="C23" s="127" t="str">
        <f>'Input-Func_Class'!$E$22</f>
        <v>Commodity</v>
      </c>
      <c r="D23" s="127" t="str">
        <f>'Input-Func_Class'!$F$22</f>
        <v>Customer</v>
      </c>
      <c r="E23" t="str">
        <f ca="1">IFERROR(VLOOKUP($A$21,INDIRECT(E11&amp;"!C:E"),3,FALSE),"")</f>
        <v/>
      </c>
      <c r="F23" s="128" t="s">
        <v>443</v>
      </c>
      <c r="G23" s="127" t="str">
        <f>'Input-Func_Class'!$D$22</f>
        <v>Demand</v>
      </c>
      <c r="H23" s="127" t="str">
        <f>'Input-Func_Class'!$E$22</f>
        <v>Commodity</v>
      </c>
      <c r="I23" s="127" t="str">
        <f>'Input-Func_Class'!$F$22</f>
        <v>Customer</v>
      </c>
      <c r="J23">
        <f ca="1">COUNTIF(J24:J35,"X")</f>
        <v>1</v>
      </c>
      <c r="K23">
        <f ca="1">COUNTIF(K24:K35,"X")</f>
        <v>2</v>
      </c>
      <c r="L23">
        <f ca="1">COUNTIF(L24:L35,"X")</f>
        <v>3</v>
      </c>
      <c r="M23" s="1" t="s">
        <v>441</v>
      </c>
      <c r="N23" s="1" t="s">
        <v>444</v>
      </c>
    </row>
    <row r="24" spans="1:14">
      <c r="A24" s="127" t="str">
        <f>'General Inputs'!D$14</f>
        <v>Distribution</v>
      </c>
      <c r="B24" s="116" t="str">
        <f ca="1">IF(B$9="","",B$9)</f>
        <v>Dist_Dem</v>
      </c>
      <c r="C24" s="116" t="str">
        <f ca="1">IF(B$10="","",B$10)</f>
        <v>Dist_Comm</v>
      </c>
      <c r="D24" s="116" t="str">
        <f ca="1">IF(B$11="","",B$11)</f>
        <v>Dist_Cust</v>
      </c>
      <c r="F24" s="127" t="str">
        <f>'General Inputs'!I$14</f>
        <v>Function 6</v>
      </c>
      <c r="G24" s="116" t="str">
        <f ca="1">IFERROR(INDEX($B$24:$B$35,_xlfn.AGGREGATE(15,6,(ROW($B$24:$B$35)-ROW($B$24)+1)/($B$24:$B$35&lt;&gt;""),ROWS($B$24:B24))),"")</f>
        <v>Dist_Dem</v>
      </c>
      <c r="H24" s="116" t="str">
        <f ca="1">IFERROR(INDEX($C$24:$C$35,_xlfn.AGGREGATE(15,6,(ROW($C$24:$C$35)-ROW($C$24)+1)/($C$24:$C$35&lt;&gt;""),ROWS($C$24:C24))),"")</f>
        <v>Dist_Comm</v>
      </c>
      <c r="I24" s="116" t="str">
        <f t="array" aca="1" ref="I24" ca="1">IFERROR(INDEX($D$24:$D$35,_xlfn.AGGREGATE(15,6,(ROW($D$24:$D$35)-ROW($D$24)+1)/($D$24:$D$35&lt;&gt;""),ROWS($D$24:D24))),"")</f>
        <v>Dist_Cust</v>
      </c>
      <c r="J24" t="str">
        <f ca="1">IF(LEN(G24)&gt;0,"X","")</f>
        <v>X</v>
      </c>
      <c r="K24" t="str">
        <f ca="1">IF(LEN(H24)&gt;0,"X","")</f>
        <v>X</v>
      </c>
      <c r="L24" t="str">
        <f ca="1">IF(LEN(I24)&gt;0,"X","")</f>
        <v>X</v>
      </c>
      <c r="M24" t="str">
        <f t="shared" ref="M24:M35" ca="1" si="3">B24</f>
        <v>Dist_Dem</v>
      </c>
      <c r="N24" t="str">
        <f t="array" aca="1" ref="N24" ca="1">IFERROR(_xlfn.SINGLE(INDEX($M$24:$M$59,_xlfn.AGGREGATE(15,6,(ROW($M$24:$M$59)-ROW($M$24)+1)/($M$24:$M$59&lt;&gt;""),ROWS(M$24:$M24)))),"")</f>
        <v>Dist_Dem</v>
      </c>
    </row>
    <row r="25" spans="1:14">
      <c r="A25" s="127" t="str">
        <f>'General Inputs'!E$14</f>
        <v>On Site</v>
      </c>
      <c r="B25" s="116" t="str">
        <f ca="1">IF(C$9="","",C$9)</f>
        <v/>
      </c>
      <c r="C25" s="116" t="str">
        <f ca="1">IF(C$10="","",C$10)</f>
        <v/>
      </c>
      <c r="D25" s="116" t="str">
        <f ca="1">IF(C$11="","",C$11)</f>
        <v>OnSite_Cust</v>
      </c>
      <c r="F25" s="127" t="str">
        <f>'General Inputs'!J$14</f>
        <v>Function 7</v>
      </c>
      <c r="G25" s="116" t="str">
        <f ca="1">IFERROR(INDEX($B$24:$B$35,_xlfn.AGGREGATE(15,6,(ROW($B$24:$B$35)-ROW($B$24)+1)/($B$24:$B$35&lt;&gt;""),ROWS($B$24:B25))),"")</f>
        <v/>
      </c>
      <c r="H25" s="116" t="str">
        <f ca="1">IFERROR(INDEX($C$24:$C$35,_xlfn.AGGREGATE(15,6,(ROW($C$24:$C$35)-ROW($C$24)+1)/($C$24:$C$35&lt;&gt;""),ROWS($C$24:C25))),"")</f>
        <v>Gas_Comm</v>
      </c>
      <c r="I25" s="116" t="str">
        <f ca="1">IFERROR(INDEX($D$24:$D$35,_xlfn.AGGREGATE(15,6,(ROW($D$24:$D$35)-ROW($D$24)+1)/($D$24:$D$35&lt;&gt;""),ROWS($D$24:D25))),"")</f>
        <v>OnSite_Cust</v>
      </c>
      <c r="J25" t="str">
        <f t="shared" ref="J25:L35" ca="1" si="4">IF(LEN(G25)&gt;0,"X","")</f>
        <v/>
      </c>
      <c r="K25" t="str">
        <f t="shared" ca="1" si="4"/>
        <v>X</v>
      </c>
      <c r="L25" t="str">
        <f t="shared" ca="1" si="4"/>
        <v>X</v>
      </c>
      <c r="M25" t="str">
        <f t="shared" ca="1" si="3"/>
        <v/>
      </c>
      <c r="N25" t="str">
        <f t="array" aca="1" ref="N25" ca="1">IFERROR(_xlfn.SINGLE(INDEX($M$24:$M$59,_xlfn.AGGREGATE(15,6,(ROW($M$24:$M$59)-ROW($M$24)+1)/($M$24:$M$59&lt;&gt;""),ROWS(M$24:$M25)))),"")</f>
        <v>Dist_Comm</v>
      </c>
    </row>
    <row r="26" spans="1:14">
      <c r="A26" s="127" t="str">
        <f>'General Inputs'!F$14</f>
        <v>Cust Accts</v>
      </c>
      <c r="B26" s="116" t="str">
        <f ca="1">IF(D$9="","",D$9)</f>
        <v/>
      </c>
      <c r="C26" s="116" t="str">
        <f ca="1">IF(D$10="","",D$10)</f>
        <v/>
      </c>
      <c r="D26" s="116" t="str">
        <f ca="1">IF(D$11="","",D$11)</f>
        <v>CustAccts_Cust</v>
      </c>
      <c r="F26" s="127" t="str">
        <f>'General Inputs'!K$14</f>
        <v>Function 8</v>
      </c>
      <c r="G26" s="116" t="str">
        <f ca="1">IFERROR(INDEX($B$24:$B$35,_xlfn.AGGREGATE(15,6,(ROW($B$24:$B$35)-ROW($B$24)+1)/($B$24:$B$35&lt;&gt;""),ROWS($B$24:B26))),"")</f>
        <v/>
      </c>
      <c r="H26" s="116" t="str">
        <f ca="1">IFERROR(INDEX($C$24:$C$35,_xlfn.AGGREGATE(15,6,(ROW($C$24:$C$35)-ROW($C$24)+1)/($C$24:$C$35&lt;&gt;""),ROWS($C$24:C26))),"")</f>
        <v/>
      </c>
      <c r="I26" s="116" t="str">
        <f ca="1">IFERROR(INDEX($D$24:$D$35,_xlfn.AGGREGATE(15,6,(ROW($D$24:$D$35)-ROW($D$24)+1)/($D$24:$D$35&lt;&gt;""),ROWS($D$24:D26))),"")</f>
        <v>CustAccts_Cust</v>
      </c>
      <c r="J26" t="str">
        <f t="shared" ca="1" si="4"/>
        <v/>
      </c>
      <c r="K26" t="str">
        <f t="shared" ca="1" si="4"/>
        <v/>
      </c>
      <c r="L26" t="str">
        <f t="shared" ca="1" si="4"/>
        <v>X</v>
      </c>
      <c r="M26" t="str">
        <f t="shared" ca="1" si="3"/>
        <v/>
      </c>
      <c r="N26" t="str">
        <f t="array" aca="1" ref="N26" ca="1">IFERROR(_xlfn.SINGLE(INDEX($M$24:$M$59,_xlfn.AGGREGATE(15,6,(ROW($M$24:$M$59)-ROW($M$24)+1)/($M$24:$M$59&lt;&gt;""),ROWS(M$24:$M26)))),"")</f>
        <v>Gas_Comm</v>
      </c>
    </row>
    <row r="27" spans="1:14">
      <c r="A27" s="127" t="str">
        <f>'General Inputs'!G$14</f>
        <v>Gas Costs</v>
      </c>
      <c r="B27" s="116" t="str">
        <f ca="1">IF(E$9="","",E$9)</f>
        <v/>
      </c>
      <c r="C27" s="116" t="str">
        <f ca="1">IF(E$10="","",E$10)</f>
        <v>Gas_Comm</v>
      </c>
      <c r="D27" s="116" t="str">
        <f ca="1">IF(E$11="","",E$11)</f>
        <v/>
      </c>
      <c r="F27" s="127" t="str">
        <f>'General Inputs'!L$14</f>
        <v>Function 9</v>
      </c>
      <c r="G27" s="116" t="str">
        <f ca="1">IFERROR(INDEX($B$24:$B$35,_xlfn.AGGREGATE(15,6,(ROW($B$24:$B$35)-ROW($B$24)+1)/($B$24:$B$35&lt;&gt;""),ROWS($B$24:B27))),"")</f>
        <v/>
      </c>
      <c r="H27" s="116" t="str">
        <f ca="1">IFERROR(INDEX($C$24:$C$35,_xlfn.AGGREGATE(15,6,(ROW($C$24:$C$35)-ROW($C$24)+1)/($C$24:$C$35&lt;&gt;""),ROWS($C$24:C27))),"")</f>
        <v/>
      </c>
      <c r="I27" s="116" t="str">
        <f ca="1">IFERROR(INDEX($D$24:$D$35,_xlfn.AGGREGATE(15,6,(ROW($D$24:$D$35)-ROW($D$24)+1)/($D$24:$D$35&lt;&gt;""),ROWS($D$24:D27))),"")</f>
        <v/>
      </c>
      <c r="J27" t="str">
        <f t="shared" ca="1" si="4"/>
        <v/>
      </c>
      <c r="K27" t="str">
        <f t="shared" ca="1" si="4"/>
        <v/>
      </c>
      <c r="L27" t="str">
        <f t="shared" ca="1" si="4"/>
        <v/>
      </c>
      <c r="M27" t="str">
        <f t="shared" ca="1" si="3"/>
        <v/>
      </c>
      <c r="N27" t="str">
        <f t="array" aca="1" ref="N27" ca="1">IFERROR(_xlfn.SINGLE(INDEX($M$24:$M$59,_xlfn.AGGREGATE(15,6,(ROW($M$24:$M$59)-ROW($M$24)+1)/($M$24:$M$59&lt;&gt;""),ROWS(M$24:$M27)))),"")</f>
        <v>Dist_Cust</v>
      </c>
    </row>
    <row r="28" spans="1:14">
      <c r="A28" s="127" t="str">
        <f>'General Inputs'!H$14</f>
        <v>Function 5</v>
      </c>
      <c r="B28" s="116" t="str">
        <f ca="1">IF(F$9="","",F$9)</f>
        <v/>
      </c>
      <c r="C28" s="116" t="str">
        <f ca="1">IF(F$10="","",F$10)</f>
        <v/>
      </c>
      <c r="D28" s="116" t="str">
        <f ca="1">IF(F$11="","",F$11)</f>
        <v/>
      </c>
      <c r="F28" s="127" t="str">
        <f>'General Inputs'!M$14</f>
        <v>Function 10</v>
      </c>
      <c r="G28" s="116" t="str">
        <f ca="1">IFERROR(INDEX($B$24:$B$35,_xlfn.AGGREGATE(15,6,(ROW($B$24:$B$35)-ROW($B$24)+1)/($B$24:$B$35&lt;&gt;""),ROWS($B$24:B28))),"")</f>
        <v/>
      </c>
      <c r="H28" s="116" t="str">
        <f ca="1">IFERROR(INDEX($C$24:$C$35,_xlfn.AGGREGATE(15,6,(ROW($C$24:$C$35)-ROW($C$24)+1)/($C$24:$C$35&lt;&gt;""),ROWS($C$24:C28))),"")</f>
        <v/>
      </c>
      <c r="I28" s="116" t="str">
        <f ca="1">IFERROR(INDEX($D$24:$D$35,_xlfn.AGGREGATE(15,6,(ROW($D$24:$D$35)-ROW($D$24)+1)/($D$24:$D$35&lt;&gt;""),ROWS($D$24:D28))),"")</f>
        <v/>
      </c>
      <c r="J28" t="str">
        <f t="shared" ca="1" si="4"/>
        <v/>
      </c>
      <c r="K28" t="str">
        <f t="shared" ca="1" si="4"/>
        <v/>
      </c>
      <c r="L28" t="str">
        <f t="shared" ca="1" si="4"/>
        <v/>
      </c>
      <c r="M28" t="str">
        <f t="shared" ca="1" si="3"/>
        <v/>
      </c>
      <c r="N28" t="str">
        <f t="array" aca="1" ref="N28" ca="1">IFERROR(_xlfn.SINGLE(INDEX($M$24:$M$59,_xlfn.AGGREGATE(15,6,(ROW($M$24:$M$59)-ROW($M$24)+1)/($M$24:$M$59&lt;&gt;""),ROWS(M$24:$M28)))),"")</f>
        <v>OnSite_Cust</v>
      </c>
    </row>
    <row r="29" spans="1:14">
      <c r="A29" s="127" t="str">
        <f>'General Inputs'!I$14</f>
        <v>Function 6</v>
      </c>
      <c r="B29" s="116" t="str">
        <f ca="1">IF(G$9="","",G$9)</f>
        <v/>
      </c>
      <c r="C29" s="116" t="str">
        <f ca="1">IF(G$10="","",G$10)</f>
        <v/>
      </c>
      <c r="D29" s="116" t="str">
        <f ca="1">IF(G$11="","",G$11)</f>
        <v/>
      </c>
      <c r="F29" s="127" t="str">
        <f>'General Inputs'!N$14</f>
        <v>Function 11</v>
      </c>
      <c r="G29" s="116" t="str">
        <f ca="1">IFERROR(INDEX($B$24:$B$35,_xlfn.AGGREGATE(15,6,(ROW($B$24:$B$35)-ROW($B$24)+1)/($B$24:$B$35&lt;&gt;""),ROWS($B$24:B29))),"")</f>
        <v/>
      </c>
      <c r="H29" s="116" t="str">
        <f ca="1">IFERROR(INDEX($C$24:$C$35,_xlfn.AGGREGATE(15,6,(ROW($C$24:$C$35)-ROW($C$24)+1)/($C$24:$C$35&lt;&gt;""),ROWS($C$24:C29))),"")</f>
        <v/>
      </c>
      <c r="I29" s="116" t="str">
        <f ca="1">IFERROR(INDEX($D$24:$D$35,_xlfn.AGGREGATE(15,6,(ROW($D$24:$D$35)-ROW($D$24)+1)/($D$24:$D$35&lt;&gt;""),ROWS($D$24:D29))),"")</f>
        <v/>
      </c>
      <c r="J29" t="str">
        <f t="shared" ca="1" si="4"/>
        <v/>
      </c>
      <c r="K29" t="str">
        <f t="shared" ca="1" si="4"/>
        <v/>
      </c>
      <c r="L29" t="str">
        <f t="shared" ca="1" si="4"/>
        <v/>
      </c>
      <c r="M29" t="str">
        <f t="shared" ca="1" si="3"/>
        <v/>
      </c>
      <c r="N29" t="str">
        <f t="array" aca="1" ref="N29" ca="1">IFERROR(_xlfn.SINGLE(INDEX($M$24:$M$59,_xlfn.AGGREGATE(15,6,(ROW($M$24:$M$59)-ROW($M$24)+1)/($M$24:$M$59&lt;&gt;""),ROWS(M$24:$M29)))),"")</f>
        <v>CustAccts_Cust</v>
      </c>
    </row>
    <row r="30" spans="1:14">
      <c r="A30" s="127" t="str">
        <f>'General Inputs'!J$14</f>
        <v>Function 7</v>
      </c>
      <c r="B30" s="116" t="str">
        <f ca="1">IF(H$9="","",H$9)</f>
        <v/>
      </c>
      <c r="C30" s="116" t="str">
        <f ca="1">IF(H$10="","",H$10)</f>
        <v/>
      </c>
      <c r="D30" s="116" t="str">
        <f ca="1">IF(H$11="","",H$11)</f>
        <v/>
      </c>
      <c r="F30" s="127" t="str">
        <f>'General Inputs'!O$14</f>
        <v>Function 12</v>
      </c>
      <c r="G30" s="116" t="str">
        <f ca="1">IFERROR(INDEX($B$24:$B$35,_xlfn.AGGREGATE(15,6,(ROW($B$24:$B$35)-ROW($B$24)+1)/($B$24:$B$35&lt;&gt;""),ROWS($B$24:B30))),"")</f>
        <v/>
      </c>
      <c r="H30" s="116" t="str">
        <f ca="1">IFERROR(INDEX($C$24:$C$35,_xlfn.AGGREGATE(15,6,(ROW($C$24:$C$35)-ROW($C$24)+1)/($C$24:$C$35&lt;&gt;""),ROWS($C$24:C30))),"")</f>
        <v/>
      </c>
      <c r="I30" s="116" t="str">
        <f ca="1">IFERROR(INDEX($D$24:$D$35,_xlfn.AGGREGATE(15,6,(ROW($D$24:$D$35)-ROW($D$24)+1)/($D$24:$D$35&lt;&gt;""),ROWS($D$24:D30))),"")</f>
        <v/>
      </c>
      <c r="J30" t="str">
        <f t="shared" ca="1" si="4"/>
        <v/>
      </c>
      <c r="K30" t="str">
        <f t="shared" ca="1" si="4"/>
        <v/>
      </c>
      <c r="L30" t="str">
        <f t="shared" ca="1" si="4"/>
        <v/>
      </c>
      <c r="M30" t="str">
        <f t="shared" ca="1" si="3"/>
        <v/>
      </c>
      <c r="N30" t="str">
        <f t="array" aca="1" ref="N30" ca="1">IFERROR(_xlfn.SINGLE(INDEX($M$24:$M$59,_xlfn.AGGREGATE(15,6,(ROW($M$24:$M$59)-ROW($M$24)+1)/($M$24:$M$59&lt;&gt;""),ROWS(M$24:$M30)))),"")</f>
        <v/>
      </c>
    </row>
    <row r="31" spans="1:14">
      <c r="A31" s="127" t="str">
        <f>'General Inputs'!K$14</f>
        <v>Function 8</v>
      </c>
      <c r="B31" s="116" t="str">
        <f ca="1">IF(I$9="","",I$9)</f>
        <v/>
      </c>
      <c r="C31" s="116" t="str">
        <f ca="1">IF(I$10="","",I$10)</f>
        <v/>
      </c>
      <c r="D31" s="116" t="str">
        <f ca="1">IF(I$11="","",I$11)</f>
        <v/>
      </c>
      <c r="F31" s="127">
        <f>'General Inputs'!P$14</f>
        <v>0</v>
      </c>
      <c r="G31" s="116" t="str">
        <f ca="1">IFERROR(INDEX($B$24:$B$35,_xlfn.AGGREGATE(15,6,(ROW($B$24:$B$35)-ROW($B$24)+1)/($B$24:$B$35&lt;&gt;""),ROWS($B$24:B31))),"")</f>
        <v/>
      </c>
      <c r="H31" s="116" t="str">
        <f ca="1">IFERROR(INDEX($C$24:$C$35,_xlfn.AGGREGATE(15,6,(ROW($C$24:$C$35)-ROW($C$24)+1)/($C$24:$C$35&lt;&gt;""),ROWS($C$24:C31))),"")</f>
        <v/>
      </c>
      <c r="I31" s="116" t="str">
        <f ca="1">IFERROR(INDEX($D$24:$D$35,_xlfn.AGGREGATE(15,6,(ROW($D$24:$D$35)-ROW($D$24)+1)/($D$24:$D$35&lt;&gt;""),ROWS($D$24:D31))),"")</f>
        <v/>
      </c>
      <c r="J31" t="str">
        <f t="shared" ca="1" si="4"/>
        <v/>
      </c>
      <c r="K31" t="str">
        <f t="shared" ca="1" si="4"/>
        <v/>
      </c>
      <c r="L31" t="str">
        <f t="shared" ca="1" si="4"/>
        <v/>
      </c>
      <c r="M31" t="str">
        <f t="shared" ca="1" si="3"/>
        <v/>
      </c>
      <c r="N31" t="str">
        <f t="array" aca="1" ref="N31" ca="1">IFERROR(_xlfn.SINGLE(INDEX($M$24:$M$59,_xlfn.AGGREGATE(15,6,(ROW($M$24:$M$59)-ROW($M$24)+1)/($M$24:$M$59&lt;&gt;""),ROWS(M$24:$M31)))),"")</f>
        <v/>
      </c>
    </row>
    <row r="32" spans="1:14">
      <c r="A32" s="127" t="str">
        <f>'General Inputs'!L$14</f>
        <v>Function 9</v>
      </c>
      <c r="B32" s="116" t="str">
        <f ca="1">IF(J$9="","",J$9)</f>
        <v/>
      </c>
      <c r="C32" s="116" t="str">
        <f ca="1">IF(J$10="","",J$10)</f>
        <v/>
      </c>
      <c r="D32" s="116" t="str">
        <f ca="1">IF(J$11="","",J$11)</f>
        <v/>
      </c>
      <c r="F32" s="127">
        <f>'General Inputs'!Q$14</f>
        <v>0</v>
      </c>
      <c r="G32" s="116" t="str">
        <f ca="1">IFERROR(INDEX($B$24:$B$35,_xlfn.AGGREGATE(15,6,(ROW($B$24:$B$35)-ROW($B$24)+1)/($B$24:$B$35&lt;&gt;""),ROWS($B$24:B32))),"")</f>
        <v/>
      </c>
      <c r="H32" s="116" t="str">
        <f ca="1">IFERROR(INDEX($C$24:$C$35,_xlfn.AGGREGATE(15,6,(ROW($C$24:$C$35)-ROW($C$24)+1)/($C$24:$C$35&lt;&gt;""),ROWS($C$24:C32))),"")</f>
        <v/>
      </c>
      <c r="I32" s="116" t="str">
        <f ca="1">IFERROR(INDEX($D$24:$D$35,_xlfn.AGGREGATE(15,6,(ROW($D$24:$D$35)-ROW($D$24)+1)/($D$24:$D$35&lt;&gt;""),ROWS($D$24:D32))),"")</f>
        <v/>
      </c>
      <c r="J32" t="str">
        <f t="shared" ca="1" si="4"/>
        <v/>
      </c>
      <c r="K32" t="str">
        <f t="shared" ca="1" si="4"/>
        <v/>
      </c>
      <c r="L32" t="str">
        <f t="shared" ca="1" si="4"/>
        <v/>
      </c>
      <c r="M32" t="str">
        <f t="shared" ca="1" si="3"/>
        <v/>
      </c>
      <c r="N32" t="str">
        <f t="array" aca="1" ref="N32" ca="1">IFERROR(_xlfn.SINGLE(INDEX($M$24:$M$59,_xlfn.AGGREGATE(15,6,(ROW($M$24:$M$59)-ROW($M$24)+1)/($M$24:$M$59&lt;&gt;""),ROWS(M$24:$M32)))),"")</f>
        <v/>
      </c>
    </row>
    <row r="33" spans="1:14">
      <c r="A33" s="127" t="str">
        <f>'General Inputs'!M$14</f>
        <v>Function 10</v>
      </c>
      <c r="B33" s="116" t="str">
        <f ca="1">IF(K$9="","",K$9)</f>
        <v/>
      </c>
      <c r="C33" s="116" t="str">
        <f ca="1">IF(K$10="","",K$10)</f>
        <v/>
      </c>
      <c r="D33" s="116" t="str">
        <f ca="1">IF(K$11="","",K$11)</f>
        <v/>
      </c>
      <c r="F33" s="127">
        <f>'General Inputs'!R$14</f>
        <v>0</v>
      </c>
      <c r="G33" s="116" t="str">
        <f ca="1">IFERROR(INDEX($B$24:$B$35,_xlfn.AGGREGATE(15,6,(ROW($B$24:$B$35)-ROW($B$24)+1)/($B$24:$B$35&lt;&gt;""),ROWS($B$24:B33))),"")</f>
        <v/>
      </c>
      <c r="H33" s="116" t="str">
        <f ca="1">IFERROR(INDEX($C$24:$C$35,_xlfn.AGGREGATE(15,6,(ROW($C$24:$C$35)-ROW($C$24)+1)/($C$24:$C$35&lt;&gt;""),ROWS($C$24:C33))),"")</f>
        <v/>
      </c>
      <c r="I33" s="116" t="str">
        <f ca="1">IFERROR(INDEX($D$24:$D$35,_xlfn.AGGREGATE(15,6,(ROW($D$24:$D$35)-ROW($D$24)+1)/($D$24:$D$35&lt;&gt;""),ROWS($D$24:D33))),"")</f>
        <v/>
      </c>
      <c r="J33" t="str">
        <f t="shared" ca="1" si="4"/>
        <v/>
      </c>
      <c r="K33" t="str">
        <f t="shared" ca="1" si="4"/>
        <v/>
      </c>
      <c r="L33" t="str">
        <f t="shared" ca="1" si="4"/>
        <v/>
      </c>
      <c r="M33" t="str">
        <f t="shared" ca="1" si="3"/>
        <v/>
      </c>
      <c r="N33" t="str">
        <f t="array" aca="1" ref="N33" ca="1">IFERROR(_xlfn.SINGLE(INDEX($M$24:$M$59,_xlfn.AGGREGATE(15,6,(ROW($M$24:$M$59)-ROW($M$24)+1)/($M$24:$M$59&lt;&gt;""),ROWS(M$24:$M33)))),"")</f>
        <v/>
      </c>
    </row>
    <row r="34" spans="1:14">
      <c r="A34" s="127" t="str">
        <f>'General Inputs'!N$14</f>
        <v>Function 11</v>
      </c>
      <c r="B34" s="116" t="str">
        <f ca="1">IF(L$9="","",L$9)</f>
        <v/>
      </c>
      <c r="C34" s="116" t="str">
        <f ca="1">IF(L$10="","",L$10)</f>
        <v/>
      </c>
      <c r="D34" s="116" t="str">
        <f ca="1">IF(L$11="","",L$11)</f>
        <v/>
      </c>
      <c r="F34" s="127">
        <f>'General Inputs'!S$14</f>
        <v>0</v>
      </c>
      <c r="G34" s="116" t="str">
        <f ca="1">IFERROR(INDEX($B$24:$B$35,_xlfn.AGGREGATE(15,6,(ROW($B$24:$B$35)-ROW($B$24)+1)/($B$24:$B$35&lt;&gt;""),ROWS($B$24:B34))),"")</f>
        <v/>
      </c>
      <c r="H34" s="116" t="str">
        <f ca="1">IFERROR(INDEX($C$24:$C$35,_xlfn.AGGREGATE(15,6,(ROW($C$24:$C$35)-ROW($C$24)+1)/($C$24:$C$35&lt;&gt;""),ROWS($C$24:C34))),"")</f>
        <v/>
      </c>
      <c r="I34" s="116" t="str">
        <f ca="1">IFERROR(INDEX($D$24:$D$35,_xlfn.AGGREGATE(15,6,(ROW($D$24:$D$35)-ROW($D$24)+1)/($D$24:$D$35&lt;&gt;""),ROWS($D$24:D34))),"")</f>
        <v/>
      </c>
      <c r="J34" t="str">
        <f t="shared" ca="1" si="4"/>
        <v/>
      </c>
      <c r="K34" t="str">
        <f t="shared" ca="1" si="4"/>
        <v/>
      </c>
      <c r="L34" t="str">
        <f t="shared" ca="1" si="4"/>
        <v/>
      </c>
      <c r="M34" t="str">
        <f t="shared" ca="1" si="3"/>
        <v/>
      </c>
      <c r="N34" t="str">
        <f t="array" aca="1" ref="N34" ca="1">IFERROR(_xlfn.SINGLE(INDEX($M$24:$M$59,_xlfn.AGGREGATE(15,6,(ROW($M$24:$M$59)-ROW($M$24)+1)/($M$24:$M$59&lt;&gt;""),ROWS(M$24:$M34)))),"")</f>
        <v/>
      </c>
    </row>
    <row r="35" spans="1:14">
      <c r="A35" s="127" t="str">
        <f>'General Inputs'!O$14</f>
        <v>Function 12</v>
      </c>
      <c r="B35" s="116" t="str">
        <f ca="1">IF(M$9="","",M$9)</f>
        <v/>
      </c>
      <c r="C35" s="116" t="str">
        <f ca="1">IF(M$10="","",M$10)</f>
        <v/>
      </c>
      <c r="D35" s="116" t="str">
        <f ca="1">IF(M$11="","",M$11)</f>
        <v/>
      </c>
      <c r="F35" s="127">
        <f>'General Inputs'!T$14</f>
        <v>0</v>
      </c>
      <c r="G35" s="116" t="str">
        <f ca="1">IFERROR(INDEX($B$24:$B$35,_xlfn.AGGREGATE(15,6,(ROW($B$24:$B$35)-ROW($B$24)+1)/($B$24:$B$35&lt;&gt;""),ROWS($B$24:B35))),"")</f>
        <v/>
      </c>
      <c r="H35" s="116" t="str">
        <f ca="1">IFERROR(INDEX($C$24:$C$35,_xlfn.AGGREGATE(15,6,(ROW($C$24:$C$35)-ROW($C$24)+1)/($C$24:$C$35&lt;&gt;""),ROWS($C$24:C35))),"")</f>
        <v/>
      </c>
      <c r="I35" s="116" t="str">
        <f ca="1">IFERROR(INDEX($D$24:$D$35,_xlfn.AGGREGATE(15,6,(ROW($D$24:$D$35)-ROW($D$24)+1)/($D$24:$D$35&lt;&gt;""),ROWS($D$24:D35))),"")</f>
        <v/>
      </c>
      <c r="J35" t="str">
        <f t="shared" ca="1" si="4"/>
        <v/>
      </c>
      <c r="K35" t="str">
        <f t="shared" ca="1" si="4"/>
        <v/>
      </c>
      <c r="L35" t="str">
        <f t="shared" ca="1" si="4"/>
        <v/>
      </c>
      <c r="M35" t="str">
        <f t="shared" ca="1" si="3"/>
        <v/>
      </c>
      <c r="N35" t="str">
        <f t="array" aca="1" ref="N35" ca="1">IFERROR(_xlfn.SINGLE(INDEX($M$24:$M$59,_xlfn.AGGREGATE(15,6,(ROW($M$24:$M$59)-ROW($M$24)+1)/($M$24:$M$59&lt;&gt;""),ROWS(M$24:$M35)))),"")</f>
        <v/>
      </c>
    </row>
    <row r="36" spans="1:14">
      <c r="M36" t="str">
        <f t="shared" ref="M36:M47" ca="1" si="5">C24</f>
        <v>Dist_Comm</v>
      </c>
      <c r="N36" t="str">
        <f t="array" aca="1" ref="N36" ca="1">IFERROR(_xlfn.SINGLE(INDEX($M$24:$M$59,_xlfn.AGGREGATE(15,6,(ROW($M$24:$M$59)-ROW($M$24)+1)/($M$24:$M$59&lt;&gt;""),ROWS(M$24:$M36)))),"")</f>
        <v/>
      </c>
    </row>
    <row r="37" spans="1:14">
      <c r="M37" t="str">
        <f t="shared" ca="1" si="5"/>
        <v/>
      </c>
      <c r="N37" t="str">
        <f t="array" aca="1" ref="N37" ca="1">IFERROR(_xlfn.SINGLE(INDEX($M$24:$M$59,_xlfn.AGGREGATE(15,6,(ROW($M$24:$M$59)-ROW($M$24)+1)/($M$24:$M$59&lt;&gt;""),ROWS(M$24:$M37)))),"")</f>
        <v/>
      </c>
    </row>
    <row r="38" spans="1:14">
      <c r="M38" t="str">
        <f t="shared" ca="1" si="5"/>
        <v/>
      </c>
      <c r="N38" t="str">
        <f t="array" aca="1" ref="N38" ca="1">IFERROR(_xlfn.SINGLE(INDEX($M$24:$M$59,_xlfn.AGGREGATE(15,6,(ROW($M$24:$M$59)-ROW($M$24)+1)/($M$24:$M$59&lt;&gt;""),ROWS(M$24:$M38)))),"")</f>
        <v/>
      </c>
    </row>
    <row r="39" spans="1:14">
      <c r="M39" t="str">
        <f t="shared" ca="1" si="5"/>
        <v>Gas_Comm</v>
      </c>
      <c r="N39" t="str">
        <f t="array" aca="1" ref="N39" ca="1">IFERROR(_xlfn.SINGLE(INDEX($M$24:$M$59,_xlfn.AGGREGATE(15,6,(ROW($M$24:$M$59)-ROW($M$24)+1)/($M$24:$M$59&lt;&gt;""),ROWS(M$24:$M39)))),"")</f>
        <v/>
      </c>
    </row>
    <row r="40" spans="1:14">
      <c r="M40" t="str">
        <f t="shared" ca="1" si="5"/>
        <v/>
      </c>
      <c r="N40" t="str">
        <f t="array" aca="1" ref="N40" ca="1">IFERROR(_xlfn.SINGLE(INDEX($M$24:$M$59,_xlfn.AGGREGATE(15,6,(ROW($M$24:$M$59)-ROW($M$24)+1)/($M$24:$M$59&lt;&gt;""),ROWS(M$24:$M40)))),"")</f>
        <v/>
      </c>
    </row>
    <row r="41" spans="1:14">
      <c r="M41" t="str">
        <f t="shared" ca="1" si="5"/>
        <v/>
      </c>
      <c r="N41" t="str">
        <f t="array" aca="1" ref="N41" ca="1">IFERROR(_xlfn.SINGLE(INDEX($M$24:$M$59,_xlfn.AGGREGATE(15,6,(ROW($M$24:$M$59)-ROW($M$24)+1)/($M$24:$M$59&lt;&gt;""),ROWS(M$24:$M41)))),"")</f>
        <v/>
      </c>
    </row>
    <row r="42" spans="1:14">
      <c r="M42" t="str">
        <f t="shared" ca="1" si="5"/>
        <v/>
      </c>
      <c r="N42" t="str">
        <f t="array" aca="1" ref="N42" ca="1">IFERROR(_xlfn.SINGLE(INDEX($M$24:$M$59,_xlfn.AGGREGATE(15,6,(ROW($M$24:$M$59)-ROW($M$24)+1)/($M$24:$M$59&lt;&gt;""),ROWS(M$24:$M42)))),"")</f>
        <v/>
      </c>
    </row>
    <row r="43" spans="1:14">
      <c r="M43" t="str">
        <f t="shared" ca="1" si="5"/>
        <v/>
      </c>
      <c r="N43" t="str">
        <f t="array" aca="1" ref="N43" ca="1">IFERROR(_xlfn.SINGLE(INDEX($M$24:$M$59,_xlfn.AGGREGATE(15,6,(ROW($M$24:$M$59)-ROW($M$24)+1)/($M$24:$M$59&lt;&gt;""),ROWS(M$24:$M43)))),"")</f>
        <v/>
      </c>
    </row>
    <row r="44" spans="1:14">
      <c r="M44" t="str">
        <f t="shared" ca="1" si="5"/>
        <v/>
      </c>
      <c r="N44" t="str">
        <f t="array" aca="1" ref="N44" ca="1">IFERROR(_xlfn.SINGLE(INDEX($M$24:$M$59,_xlfn.AGGREGATE(15,6,(ROW($M$24:$M$59)-ROW($M$24)+1)/($M$24:$M$59&lt;&gt;""),ROWS(M$24:$M44)))),"")</f>
        <v/>
      </c>
    </row>
    <row r="45" spans="1:14">
      <c r="M45" t="str">
        <f t="shared" ca="1" si="5"/>
        <v/>
      </c>
      <c r="N45" t="str">
        <f t="array" aca="1" ref="N45" ca="1">IFERROR(_xlfn.SINGLE(INDEX($M$24:$M$59,_xlfn.AGGREGATE(15,6,(ROW($M$24:$M$59)-ROW($M$24)+1)/($M$24:$M$59&lt;&gt;""),ROWS(M$24:$M45)))),"")</f>
        <v/>
      </c>
    </row>
    <row r="46" spans="1:14">
      <c r="M46" t="str">
        <f t="shared" ca="1" si="5"/>
        <v/>
      </c>
      <c r="N46" t="str">
        <f t="array" aca="1" ref="N46" ca="1">IFERROR(_xlfn.SINGLE(INDEX($M$24:$M$59,_xlfn.AGGREGATE(15,6,(ROW($M$24:$M$59)-ROW($M$24)+1)/($M$24:$M$59&lt;&gt;""),ROWS(M$24:$M46)))),"")</f>
        <v/>
      </c>
    </row>
    <row r="47" spans="1:14">
      <c r="M47" t="str">
        <f t="shared" ca="1" si="5"/>
        <v/>
      </c>
      <c r="N47" t="str">
        <f t="array" aca="1" ref="N47" ca="1">IFERROR(_xlfn.SINGLE(INDEX($M$24:$M$59,_xlfn.AGGREGATE(15,6,(ROW($M$24:$M$59)-ROW($M$24)+1)/($M$24:$M$59&lt;&gt;""),ROWS(M$24:$M47)))),"")</f>
        <v/>
      </c>
    </row>
    <row r="48" spans="1:14">
      <c r="M48" t="str">
        <f t="shared" ref="M48:M59" ca="1" si="6">D24</f>
        <v>Dist_Cust</v>
      </c>
      <c r="N48" t="str">
        <f t="array" aca="1" ref="N48" ca="1">IFERROR(_xlfn.SINGLE(INDEX($M$24:$M$59,_xlfn.AGGREGATE(15,6,(ROW($M$24:$M$59)-ROW($M$24)+1)/($M$24:$M$59&lt;&gt;""),ROWS(M$24:$M48)))),"")</f>
        <v/>
      </c>
    </row>
    <row r="49" spans="13:14">
      <c r="M49" t="str">
        <f t="shared" ca="1" si="6"/>
        <v>OnSite_Cust</v>
      </c>
      <c r="N49" t="str">
        <f t="array" aca="1" ref="N49" ca="1">IFERROR(_xlfn.SINGLE(INDEX($M$24:$M$59,_xlfn.AGGREGATE(15,6,(ROW($M$24:$M$59)-ROW($M$24)+1)/($M$24:$M$59&lt;&gt;""),ROWS(M$24:$M49)))),"")</f>
        <v/>
      </c>
    </row>
    <row r="50" spans="13:14">
      <c r="M50" t="str">
        <f t="shared" ca="1" si="6"/>
        <v>CustAccts_Cust</v>
      </c>
      <c r="N50" t="str">
        <f t="array" aca="1" ref="N50" ca="1">IFERROR(_xlfn.SINGLE(INDEX($M$24:$M$59,_xlfn.AGGREGATE(15,6,(ROW($M$24:$M$59)-ROW($M$24)+1)/($M$24:$M$59&lt;&gt;""),ROWS(M$24:$M50)))),"")</f>
        <v/>
      </c>
    </row>
    <row r="51" spans="13:14">
      <c r="M51" t="str">
        <f t="shared" ca="1" si="6"/>
        <v/>
      </c>
      <c r="N51" t="str">
        <f t="array" aca="1" ref="N51" ca="1">IFERROR(_xlfn.SINGLE(INDEX($M$24:$M$59,_xlfn.AGGREGATE(15,6,(ROW($M$24:$M$59)-ROW($M$24)+1)/($M$24:$M$59&lt;&gt;""),ROWS(M$24:$M51)))),"")</f>
        <v/>
      </c>
    </row>
    <row r="52" spans="13:14">
      <c r="M52" t="str">
        <f t="shared" ca="1" si="6"/>
        <v/>
      </c>
      <c r="N52" t="str">
        <f t="array" aca="1" ref="N52" ca="1">IFERROR(_xlfn.SINGLE(INDEX($M$24:$M$59,_xlfn.AGGREGATE(15,6,(ROW($M$24:$M$59)-ROW($M$24)+1)/($M$24:$M$59&lt;&gt;""),ROWS(M$24:$M52)))),"")</f>
        <v/>
      </c>
    </row>
    <row r="53" spans="13:14">
      <c r="M53" t="str">
        <f t="shared" ca="1" si="6"/>
        <v/>
      </c>
      <c r="N53" t="str">
        <f t="array" aca="1" ref="N53" ca="1">IFERROR(_xlfn.SINGLE(INDEX($M$24:$M$59,_xlfn.AGGREGATE(15,6,(ROW($M$24:$M$59)-ROW($M$24)+1)/($M$24:$M$59&lt;&gt;""),ROWS(M$24:$M53)))),"")</f>
        <v/>
      </c>
    </row>
    <row r="54" spans="13:14">
      <c r="M54" t="str">
        <f t="shared" ca="1" si="6"/>
        <v/>
      </c>
      <c r="N54" t="str">
        <f t="array" aca="1" ref="N54" ca="1">IFERROR(_xlfn.SINGLE(INDEX($M$24:$M$59,_xlfn.AGGREGATE(15,6,(ROW($M$24:$M$59)-ROW($M$24)+1)/($M$24:$M$59&lt;&gt;""),ROWS(M$24:$M54)))),"")</f>
        <v/>
      </c>
    </row>
    <row r="55" spans="13:14">
      <c r="M55" t="str">
        <f t="shared" ca="1" si="6"/>
        <v/>
      </c>
      <c r="N55" t="str">
        <f t="array" aca="1" ref="N55" ca="1">IFERROR(_xlfn.SINGLE(INDEX($M$24:$M$59,_xlfn.AGGREGATE(15,6,(ROW($M$24:$M$59)-ROW($M$24)+1)/($M$24:$M$59&lt;&gt;""),ROWS(M$24:$M55)))),"")</f>
        <v/>
      </c>
    </row>
    <row r="56" spans="13:14">
      <c r="M56" t="str">
        <f t="shared" ca="1" si="6"/>
        <v/>
      </c>
      <c r="N56" t="str">
        <f t="array" aca="1" ref="N56" ca="1">IFERROR(_xlfn.SINGLE(INDEX($M$24:$M$59,_xlfn.AGGREGATE(15,6,(ROW($M$24:$M$59)-ROW($M$24)+1)/($M$24:$M$59&lt;&gt;""),ROWS(M$24:$M56)))),"")</f>
        <v/>
      </c>
    </row>
    <row r="57" spans="13:14">
      <c r="M57" t="str">
        <f t="shared" ca="1" si="6"/>
        <v/>
      </c>
      <c r="N57" t="str">
        <f t="array" aca="1" ref="N57" ca="1">IFERROR(_xlfn.SINGLE(INDEX($M$24:$M$59,_xlfn.AGGREGATE(15,6,(ROW($M$24:$M$59)-ROW($M$24)+1)/($M$24:$M$59&lt;&gt;""),ROWS(M$24:$M57)))),"")</f>
        <v/>
      </c>
    </row>
    <row r="58" spans="13:14">
      <c r="M58" t="str">
        <f t="shared" ca="1" si="6"/>
        <v/>
      </c>
      <c r="N58" t="str">
        <f t="array" aca="1" ref="N58" ca="1">IFERROR(_xlfn.SINGLE(INDEX($M$24:$M$59,_xlfn.AGGREGATE(15,6,(ROW($M$24:$M$59)-ROW($M$24)+1)/($M$24:$M$59&lt;&gt;""),ROWS(M$24:$M58)))),"")</f>
        <v/>
      </c>
    </row>
    <row r="59" spans="13:14">
      <c r="M59" t="str">
        <f t="shared" ca="1" si="6"/>
        <v/>
      </c>
      <c r="N5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A1:O88"/>
  <sheetViews>
    <sheetView workbookViewId="0"/>
  </sheetViews>
  <sheetFormatPr defaultColWidth="8.86328125" defaultRowHeight="14.25"/>
  <cols>
    <col min="1" max="1" width="3.86328125" style="26" bestFit="1" customWidth="1"/>
    <col min="2" max="2" width="40.1328125" style="26" bestFit="1" customWidth="1"/>
    <col min="3" max="3" width="7.6640625" style="26" bestFit="1" customWidth="1"/>
    <col min="4" max="23" width="14.86328125" style="26" customWidth="1"/>
    <col min="24" max="16384" width="8.86328125" style="26"/>
  </cols>
  <sheetData>
    <row r="1" spans="1:15">
      <c r="B1" s="35" t="str">
        <f>'General Inputs'!$D9</f>
        <v>COLUMBIA GAS OF KENTUCKY, INC.</v>
      </c>
    </row>
    <row r="2" spans="1:15">
      <c r="B2" s="35" t="str">
        <f>'General Inputs'!$D10</f>
        <v>Gas Class Cost of Service Study - Average of Customer-Demand and Demand-Commodity Methods</v>
      </c>
    </row>
    <row r="3" spans="1:15">
      <c r="B3" s="35" t="str">
        <f>'General Inputs'!$D11</f>
        <v>FORECASTED PERIOD 12/31/2026 TO 12/31/2027</v>
      </c>
    </row>
    <row r="4" spans="1:15">
      <c r="B4" s="35" t="str" cm="1">
        <f t="array" aca="1" ref="B4" ca="1">VLOOKUP(_xlfn.TEXTAFTER(CELL("filename",A1),"]"),Contents!B:F,5,FALSE)</f>
        <v>Input-Func_Class</v>
      </c>
    </row>
    <row r="8" spans="1:15">
      <c r="A8" s="26">
        <f t="shared" ref="A8:A21" si="0">ROW()-7</f>
        <v>1</v>
      </c>
      <c r="B8" s="38" t="s">
        <v>110</v>
      </c>
      <c r="C8" s="184" t="s">
        <v>111</v>
      </c>
      <c r="D8" s="187" t="str">
        <f>'General Inputs'!D$14</f>
        <v>Distribution</v>
      </c>
      <c r="E8" s="187" t="str">
        <f>'General Inputs'!E$14</f>
        <v>On Site</v>
      </c>
      <c r="F8" s="187" t="str">
        <f>'General Inputs'!F$14</f>
        <v>Cust Accts</v>
      </c>
      <c r="G8" s="187" t="str">
        <f>'General Inputs'!G$14</f>
        <v>Gas Costs</v>
      </c>
      <c r="H8" s="187" t="str">
        <f>'General Inputs'!H$14</f>
        <v>Function 5</v>
      </c>
      <c r="I8" s="187" t="str">
        <f>'General Inputs'!I$14</f>
        <v>Function 6</v>
      </c>
      <c r="J8" s="187" t="str">
        <f>'General Inputs'!J$14</f>
        <v>Function 7</v>
      </c>
      <c r="K8" s="187" t="str">
        <f>'General Inputs'!K$14</f>
        <v>Function 8</v>
      </c>
      <c r="L8" s="187" t="str">
        <f>'General Inputs'!L$14</f>
        <v>Function 9</v>
      </c>
      <c r="M8" s="187" t="str">
        <f>'General Inputs'!M$14</f>
        <v>Function 10</v>
      </c>
      <c r="N8" s="187" t="str">
        <f>'General Inputs'!N$14</f>
        <v>Function 11</v>
      </c>
      <c r="O8" s="187" t="str">
        <f>'General Inputs'!O$14</f>
        <v>Function 12</v>
      </c>
    </row>
    <row r="9" spans="1:15">
      <c r="A9" s="26">
        <f t="shared" si="0"/>
        <v>2</v>
      </c>
      <c r="B9" s="124" t="str">
        <f>UPPER(D8)</f>
        <v>DISTRIBUTION</v>
      </c>
      <c r="C9" s="44">
        <f t="shared" ref="C9:C20" si="1">SUM(D9:R9)</f>
        <v>1</v>
      </c>
      <c r="D9" s="123">
        <v>1</v>
      </c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</row>
    <row r="10" spans="1:15">
      <c r="A10" s="26">
        <f t="shared" si="0"/>
        <v>3</v>
      </c>
      <c r="B10" s="124" t="str">
        <f>UPPER(E8)</f>
        <v>ON SITE</v>
      </c>
      <c r="C10" s="44">
        <f t="shared" si="1"/>
        <v>1</v>
      </c>
      <c r="D10" s="123"/>
      <c r="E10" s="123">
        <v>1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1:15">
      <c r="A11" s="26">
        <f t="shared" si="0"/>
        <v>4</v>
      </c>
      <c r="B11" s="122" t="str">
        <f>UPPER(F8)</f>
        <v>CUST ACCTS</v>
      </c>
      <c r="C11" s="44">
        <f t="shared" si="1"/>
        <v>1</v>
      </c>
      <c r="D11" s="123"/>
      <c r="E11" s="123"/>
      <c r="F11" s="123">
        <v>1</v>
      </c>
      <c r="G11" s="123"/>
      <c r="H11" s="123"/>
      <c r="I11" s="123"/>
      <c r="J11" s="123"/>
      <c r="K11" s="123"/>
      <c r="L11" s="123"/>
      <c r="M11" s="123"/>
      <c r="N11" s="123"/>
      <c r="O11" s="123"/>
    </row>
    <row r="12" spans="1:15">
      <c r="A12" s="26">
        <f t="shared" si="0"/>
        <v>5</v>
      </c>
      <c r="B12" s="122" t="str">
        <f>UPPER(G8)</f>
        <v>GAS COSTS</v>
      </c>
      <c r="C12" s="44">
        <f t="shared" si="1"/>
        <v>1</v>
      </c>
      <c r="D12" s="123"/>
      <c r="E12" s="123"/>
      <c r="F12" s="123"/>
      <c r="G12" s="123">
        <v>1</v>
      </c>
      <c r="H12" s="123"/>
      <c r="I12" s="123"/>
      <c r="J12" s="123"/>
      <c r="K12" s="123"/>
      <c r="L12" s="123"/>
      <c r="M12" s="123"/>
      <c r="N12" s="123"/>
      <c r="O12" s="123"/>
    </row>
    <row r="13" spans="1:15">
      <c r="A13" s="26">
        <f t="shared" si="0"/>
        <v>6</v>
      </c>
      <c r="B13" s="122"/>
      <c r="C13" s="44">
        <f t="shared" si="1"/>
        <v>0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</row>
    <row r="14" spans="1:15">
      <c r="A14" s="26">
        <f t="shared" si="0"/>
        <v>7</v>
      </c>
      <c r="B14" s="122"/>
      <c r="C14" s="44">
        <f t="shared" si="1"/>
        <v>0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</row>
    <row r="15" spans="1:15">
      <c r="A15" s="26">
        <f t="shared" si="0"/>
        <v>8</v>
      </c>
      <c r="B15" s="122"/>
      <c r="C15" s="44">
        <f t="shared" si="1"/>
        <v>0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</row>
    <row r="16" spans="1:15">
      <c r="A16" s="26">
        <f t="shared" si="0"/>
        <v>9</v>
      </c>
      <c r="B16" s="122"/>
      <c r="C16" s="44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</row>
    <row r="17" spans="1:15">
      <c r="A17" s="26">
        <f t="shared" si="0"/>
        <v>10</v>
      </c>
      <c r="B17" s="122"/>
      <c r="C17" s="44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</row>
    <row r="18" spans="1:15">
      <c r="A18" s="26">
        <f t="shared" si="0"/>
        <v>11</v>
      </c>
      <c r="B18" s="122"/>
      <c r="C18" s="44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</row>
    <row r="19" spans="1:15">
      <c r="A19" s="26">
        <f t="shared" si="0"/>
        <v>12</v>
      </c>
      <c r="B19" s="122"/>
      <c r="C19" s="44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</row>
    <row r="20" spans="1:15">
      <c r="A20" s="26">
        <f t="shared" si="0"/>
        <v>13</v>
      </c>
      <c r="B20" s="122"/>
      <c r="C20" s="44">
        <f t="shared" si="1"/>
        <v>0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</row>
    <row r="21" spans="1:15">
      <c r="A21" s="26">
        <f t="shared" si="0"/>
        <v>14</v>
      </c>
    </row>
    <row r="22" spans="1:15">
      <c r="A22" s="26">
        <f t="shared" ref="A22:A32" si="2">ROW()-7</f>
        <v>15</v>
      </c>
      <c r="B22" s="38" t="s">
        <v>112</v>
      </c>
      <c r="C22" s="184" t="s">
        <v>111</v>
      </c>
      <c r="D22" s="197" t="s">
        <v>113</v>
      </c>
      <c r="E22" s="197" t="s">
        <v>114</v>
      </c>
      <c r="F22" s="197" t="s">
        <v>115</v>
      </c>
    </row>
    <row r="23" spans="1:15">
      <c r="A23" s="26">
        <f t="shared" si="2"/>
        <v>16</v>
      </c>
      <c r="B23" s="122" t="s">
        <v>116</v>
      </c>
      <c r="C23" s="44">
        <f t="shared" ref="C23:C28" si="3">SUM(D23:F23)</f>
        <v>1</v>
      </c>
      <c r="D23" s="123">
        <v>1</v>
      </c>
      <c r="E23" s="123"/>
      <c r="F23" s="123"/>
    </row>
    <row r="24" spans="1:15">
      <c r="A24" s="26">
        <f t="shared" si="2"/>
        <v>17</v>
      </c>
      <c r="B24" s="122" t="str">
        <f>UPPER(E22)</f>
        <v>COMMODITY</v>
      </c>
      <c r="C24" s="44">
        <f t="shared" si="3"/>
        <v>1</v>
      </c>
      <c r="D24" s="123"/>
      <c r="E24" s="123">
        <v>1</v>
      </c>
      <c r="F24" s="123"/>
    </row>
    <row r="25" spans="1:15">
      <c r="A25" s="26">
        <f t="shared" si="2"/>
        <v>18</v>
      </c>
      <c r="B25" s="122" t="s">
        <v>117</v>
      </c>
      <c r="C25" s="44">
        <f t="shared" si="3"/>
        <v>1</v>
      </c>
      <c r="D25" s="123"/>
      <c r="E25" s="123"/>
      <c r="F25" s="123">
        <v>1</v>
      </c>
    </row>
    <row r="26" spans="1:15">
      <c r="A26" s="26">
        <f t="shared" si="2"/>
        <v>19</v>
      </c>
      <c r="B26" s="122" t="s">
        <v>118</v>
      </c>
      <c r="C26" s="44">
        <f t="shared" si="3"/>
        <v>1</v>
      </c>
      <c r="D26" s="123">
        <v>0.52583209998570501</v>
      </c>
      <c r="E26" s="123"/>
      <c r="F26" s="123">
        <f>1-D26</f>
        <v>0.47416790001429499</v>
      </c>
    </row>
    <row r="27" spans="1:15">
      <c r="A27" s="26">
        <f t="shared" si="2"/>
        <v>20</v>
      </c>
      <c r="B27" s="122" t="s">
        <v>119</v>
      </c>
      <c r="C27" s="44">
        <f t="shared" si="3"/>
        <v>1</v>
      </c>
      <c r="D27" s="123">
        <v>0.76291604999285245</v>
      </c>
      <c r="E27" s="123"/>
      <c r="F27" s="123">
        <f>1-D27</f>
        <v>0.23708395000714755</v>
      </c>
    </row>
    <row r="28" spans="1:15">
      <c r="A28" s="26">
        <f t="shared" si="2"/>
        <v>21</v>
      </c>
      <c r="B28" s="122"/>
      <c r="C28" s="44">
        <f t="shared" si="3"/>
        <v>0</v>
      </c>
      <c r="D28" s="123"/>
      <c r="E28" s="123"/>
      <c r="F28" s="123"/>
    </row>
    <row r="29" spans="1:15">
      <c r="A29" s="26">
        <f t="shared" si="2"/>
        <v>22</v>
      </c>
      <c r="B29" s="122"/>
      <c r="C29" s="44">
        <f t="shared" ref="C29" si="4">SUM(D29:F29)</f>
        <v>0</v>
      </c>
      <c r="D29" s="123"/>
      <c r="E29" s="123"/>
      <c r="F29" s="123"/>
      <c r="H29" s="198"/>
    </row>
    <row r="30" spans="1:15">
      <c r="A30" s="26">
        <f t="shared" si="2"/>
        <v>23</v>
      </c>
      <c r="H30" s="198"/>
    </row>
    <row r="31" spans="1:15">
      <c r="A31" s="26">
        <f t="shared" si="2"/>
        <v>24</v>
      </c>
      <c r="B31" s="38" t="s">
        <v>120</v>
      </c>
      <c r="D31" s="197" t="str">
        <f>'General Inputs'!D$14</f>
        <v>Distribution</v>
      </c>
      <c r="E31" s="197" t="str">
        <f>'General Inputs'!E$14</f>
        <v>On Site</v>
      </c>
      <c r="F31" s="197" t="str">
        <f>'General Inputs'!F$14</f>
        <v>Cust Accts</v>
      </c>
      <c r="G31" s="197" t="str">
        <f>'General Inputs'!G$14</f>
        <v>Gas Costs</v>
      </c>
      <c r="H31" s="197" t="str">
        <f>'General Inputs'!H$14</f>
        <v>Function 5</v>
      </c>
      <c r="I31" s="197" t="str">
        <f>'General Inputs'!I$14</f>
        <v>Function 6</v>
      </c>
      <c r="J31" s="197" t="str">
        <f>'General Inputs'!J$14</f>
        <v>Function 7</v>
      </c>
      <c r="K31" s="197" t="str">
        <f>'General Inputs'!K$14</f>
        <v>Function 8</v>
      </c>
      <c r="L31" s="197" t="str">
        <f>'General Inputs'!L$14</f>
        <v>Function 9</v>
      </c>
      <c r="M31" s="197" t="str">
        <f>'General Inputs'!M$14</f>
        <v>Function 10</v>
      </c>
      <c r="N31" s="197" t="str">
        <f>'General Inputs'!N$14</f>
        <v>Function 11</v>
      </c>
      <c r="O31" s="197" t="str">
        <f>'General Inputs'!O$14</f>
        <v>Function 12</v>
      </c>
    </row>
    <row r="32" spans="1:15">
      <c r="A32" s="26">
        <f t="shared" si="2"/>
        <v>25</v>
      </c>
      <c r="B32" s="122" t="s">
        <v>113</v>
      </c>
      <c r="D32" s="123" t="s">
        <v>26</v>
      </c>
      <c r="E32" s="123" t="s">
        <v>121</v>
      </c>
      <c r="F32" s="123" t="s">
        <v>122</v>
      </c>
      <c r="G32" s="123" t="s">
        <v>123</v>
      </c>
      <c r="H32" s="123"/>
      <c r="I32" s="123"/>
      <c r="J32" s="123"/>
      <c r="K32" s="123"/>
      <c r="L32" s="123"/>
      <c r="M32" s="123"/>
      <c r="N32" s="123"/>
      <c r="O32" s="123"/>
    </row>
    <row r="33" spans="1:15">
      <c r="A33" s="26">
        <f t="shared" ref="A33:A36" si="5">ROW()-7</f>
        <v>26</v>
      </c>
      <c r="B33" s="122" t="s">
        <v>114</v>
      </c>
      <c r="D33" s="123" t="str">
        <f>_xlfn.TEXTBEFORE(D32,"_")&amp;"_Comm"</f>
        <v>Dist_Comm</v>
      </c>
      <c r="E33" s="123" t="str">
        <f t="shared" ref="E33:G33" si="6">_xlfn.TEXTBEFORE(E32,"_")&amp;"_Comm"</f>
        <v>OnSite_Comm</v>
      </c>
      <c r="F33" s="123" t="str">
        <f t="shared" si="6"/>
        <v>CustAccts_Comm</v>
      </c>
      <c r="G33" s="123" t="str">
        <f t="shared" si="6"/>
        <v>Gas_Comm</v>
      </c>
      <c r="H33" s="123"/>
      <c r="I33" s="123"/>
      <c r="J33" s="123"/>
      <c r="K33" s="123"/>
      <c r="L33" s="123"/>
      <c r="M33" s="123"/>
      <c r="N33" s="123"/>
      <c r="O33" s="123"/>
    </row>
    <row r="34" spans="1:15">
      <c r="A34" s="26">
        <f t="shared" si="5"/>
        <v>27</v>
      </c>
      <c r="B34" s="122" t="s">
        <v>115</v>
      </c>
      <c r="D34" s="123" t="str">
        <f>_xlfn.TEXTBEFORE(D32,"_")&amp;"_Cust"</f>
        <v>Dist_Cust</v>
      </c>
      <c r="E34" s="123" t="str">
        <f t="shared" ref="E34:G34" si="7">_xlfn.TEXTBEFORE(E32,"_")&amp;"_Cust"</f>
        <v>OnSite_Cust</v>
      </c>
      <c r="F34" s="123" t="str">
        <f t="shared" si="7"/>
        <v>CustAccts_Cust</v>
      </c>
      <c r="G34" s="123" t="str">
        <f t="shared" si="7"/>
        <v>Gas_Cust</v>
      </c>
      <c r="H34" s="123"/>
      <c r="I34" s="123"/>
      <c r="J34" s="123"/>
      <c r="K34" s="123"/>
      <c r="L34" s="123"/>
      <c r="M34" s="123"/>
      <c r="N34" s="123"/>
      <c r="O34" s="123"/>
    </row>
    <row r="35" spans="1:15">
      <c r="A35" s="26">
        <f t="shared" si="5"/>
        <v>28</v>
      </c>
    </row>
    <row r="36" spans="1:15">
      <c r="A36" s="26">
        <f t="shared" si="5"/>
        <v>29</v>
      </c>
    </row>
    <row r="37" spans="1:15">
      <c r="A37" s="26">
        <f t="shared" ref="A37:A49" si="8">ROW()-7</f>
        <v>30</v>
      </c>
      <c r="C37" s="184"/>
    </row>
    <row r="38" spans="1:15">
      <c r="A38" s="26">
        <f t="shared" si="8"/>
        <v>31</v>
      </c>
      <c r="C38" s="44"/>
    </row>
    <row r="39" spans="1:15">
      <c r="A39" s="26">
        <f t="shared" si="8"/>
        <v>32</v>
      </c>
      <c r="C39" s="44"/>
    </row>
    <row r="40" spans="1:15">
      <c r="A40" s="26">
        <f t="shared" si="8"/>
        <v>33</v>
      </c>
      <c r="C40" s="44"/>
    </row>
    <row r="41" spans="1:15">
      <c r="A41" s="26">
        <f t="shared" si="8"/>
        <v>34</v>
      </c>
      <c r="C41" s="44"/>
    </row>
    <row r="42" spans="1:15">
      <c r="A42" s="26">
        <f t="shared" si="8"/>
        <v>35</v>
      </c>
      <c r="C42" s="44"/>
    </row>
    <row r="43" spans="1:15">
      <c r="A43" s="26">
        <f t="shared" si="8"/>
        <v>36</v>
      </c>
      <c r="C43" s="44"/>
    </row>
    <row r="44" spans="1:15">
      <c r="A44" s="26">
        <f t="shared" si="8"/>
        <v>37</v>
      </c>
      <c r="C44" s="44"/>
    </row>
    <row r="45" spans="1:15">
      <c r="A45" s="26">
        <f t="shared" si="8"/>
        <v>38</v>
      </c>
      <c r="C45" s="44"/>
    </row>
    <row r="46" spans="1:15">
      <c r="A46" s="26">
        <f t="shared" si="8"/>
        <v>39</v>
      </c>
      <c r="C46" s="44"/>
    </row>
    <row r="47" spans="1:15">
      <c r="A47" s="26">
        <f t="shared" si="8"/>
        <v>40</v>
      </c>
      <c r="C47" s="44"/>
    </row>
    <row r="48" spans="1:15">
      <c r="A48" s="26">
        <f t="shared" si="8"/>
        <v>41</v>
      </c>
      <c r="C48" s="44"/>
    </row>
    <row r="49" spans="1:1">
      <c r="A49" s="26">
        <f t="shared" si="8"/>
        <v>42</v>
      </c>
    </row>
    <row r="50" spans="1:1">
      <c r="A50" s="26">
        <f t="shared" ref="A50:A82" si="9">ROW()-7</f>
        <v>43</v>
      </c>
    </row>
    <row r="51" spans="1:1">
      <c r="A51" s="26">
        <f t="shared" si="9"/>
        <v>44</v>
      </c>
    </row>
    <row r="52" spans="1:1">
      <c r="A52" s="26">
        <f t="shared" si="9"/>
        <v>45</v>
      </c>
    </row>
    <row r="53" spans="1:1">
      <c r="A53" s="26">
        <f t="shared" si="9"/>
        <v>46</v>
      </c>
    </row>
    <row r="54" spans="1:1">
      <c r="A54" s="26">
        <f t="shared" si="9"/>
        <v>47</v>
      </c>
    </row>
    <row r="55" spans="1:1">
      <c r="A55" s="26">
        <f t="shared" si="9"/>
        <v>48</v>
      </c>
    </row>
    <row r="56" spans="1:1">
      <c r="A56" s="26">
        <f t="shared" si="9"/>
        <v>49</v>
      </c>
    </row>
    <row r="57" spans="1:1">
      <c r="A57" s="26">
        <f t="shared" si="9"/>
        <v>50</v>
      </c>
    </row>
    <row r="58" spans="1:1">
      <c r="A58" s="26">
        <f t="shared" si="9"/>
        <v>51</v>
      </c>
    </row>
    <row r="59" spans="1:1">
      <c r="A59" s="26">
        <f t="shared" si="9"/>
        <v>52</v>
      </c>
    </row>
    <row r="60" spans="1:1">
      <c r="A60" s="26">
        <f t="shared" si="9"/>
        <v>53</v>
      </c>
    </row>
    <row r="61" spans="1:1">
      <c r="A61" s="26">
        <f t="shared" si="9"/>
        <v>54</v>
      </c>
    </row>
    <row r="62" spans="1:1">
      <c r="A62" s="26">
        <f t="shared" si="9"/>
        <v>55</v>
      </c>
    </row>
    <row r="63" spans="1:1">
      <c r="A63" s="26">
        <f t="shared" si="9"/>
        <v>56</v>
      </c>
    </row>
    <row r="64" spans="1:1">
      <c r="A64" s="26">
        <f t="shared" si="9"/>
        <v>57</v>
      </c>
    </row>
    <row r="65" spans="1:1">
      <c r="A65" s="26">
        <f t="shared" si="9"/>
        <v>58</v>
      </c>
    </row>
    <row r="66" spans="1:1">
      <c r="A66" s="26">
        <f t="shared" si="9"/>
        <v>59</v>
      </c>
    </row>
    <row r="67" spans="1:1">
      <c r="A67" s="26">
        <f t="shared" si="9"/>
        <v>60</v>
      </c>
    </row>
    <row r="68" spans="1:1">
      <c r="A68" s="26">
        <f t="shared" si="9"/>
        <v>61</v>
      </c>
    </row>
    <row r="69" spans="1:1">
      <c r="A69" s="26">
        <f t="shared" si="9"/>
        <v>62</v>
      </c>
    </row>
    <row r="70" spans="1:1">
      <c r="A70" s="26">
        <f t="shared" si="9"/>
        <v>63</v>
      </c>
    </row>
    <row r="71" spans="1:1">
      <c r="A71" s="26">
        <f t="shared" si="9"/>
        <v>64</v>
      </c>
    </row>
    <row r="72" spans="1:1">
      <c r="A72" s="26">
        <f t="shared" si="9"/>
        <v>65</v>
      </c>
    </row>
    <row r="73" spans="1:1">
      <c r="A73" s="26">
        <f t="shared" si="9"/>
        <v>66</v>
      </c>
    </row>
    <row r="74" spans="1:1">
      <c r="A74" s="26">
        <f t="shared" si="9"/>
        <v>67</v>
      </c>
    </row>
    <row r="75" spans="1:1">
      <c r="A75" s="26">
        <f t="shared" si="9"/>
        <v>68</v>
      </c>
    </row>
    <row r="76" spans="1:1">
      <c r="A76" s="26">
        <f t="shared" si="9"/>
        <v>69</v>
      </c>
    </row>
    <row r="77" spans="1:1">
      <c r="A77" s="26">
        <f t="shared" si="9"/>
        <v>70</v>
      </c>
    </row>
    <row r="78" spans="1:1">
      <c r="A78" s="26">
        <f t="shared" si="9"/>
        <v>71</v>
      </c>
    </row>
    <row r="79" spans="1:1">
      <c r="A79" s="26">
        <f t="shared" si="9"/>
        <v>72</v>
      </c>
    </row>
    <row r="80" spans="1:1">
      <c r="A80" s="26">
        <f t="shared" si="9"/>
        <v>73</v>
      </c>
    </row>
    <row r="81" spans="1:12">
      <c r="A81" s="26">
        <f t="shared" si="9"/>
        <v>74</v>
      </c>
    </row>
    <row r="82" spans="1:12">
      <c r="A82" s="26">
        <f t="shared" si="9"/>
        <v>75</v>
      </c>
    </row>
    <row r="87" spans="1:12">
      <c r="D87" s="199"/>
      <c r="E87" s="199"/>
      <c r="F87" s="199"/>
      <c r="G87" s="199"/>
      <c r="H87" s="199"/>
      <c r="I87" s="199"/>
      <c r="J87" s="199"/>
      <c r="K87" s="199"/>
      <c r="L87" s="199"/>
    </row>
    <row r="88" spans="1:12">
      <c r="D88" s="200"/>
      <c r="E88" s="200"/>
      <c r="F88" s="200"/>
      <c r="G88" s="200"/>
      <c r="H88" s="200"/>
      <c r="I88" s="200"/>
      <c r="J88" s="200"/>
      <c r="K88" s="200"/>
      <c r="L88" s="200"/>
    </row>
  </sheetData>
  <phoneticPr fontId="14" type="noConversion"/>
  <pageMargins left="0.7" right="0.7" top="0.75" bottom="0.75" header="0.3" footer="0.3"/>
  <pageSetup scale="43" orientation="landscape" horizontalDpi="1200" verticalDpi="1200" r:id="rId1"/>
  <ignoredErrors>
    <ignoredError sqref="B2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A8A-51E4-4881-BA42-C1071CBDA396}">
  <sheetPr codeName="Sheet12">
    <tabColor theme="9"/>
  </sheetPr>
  <dimension ref="B1:Y63"/>
  <sheetViews>
    <sheetView workbookViewId="0"/>
  </sheetViews>
  <sheetFormatPr defaultColWidth="8.86328125" defaultRowHeight="14.25"/>
  <cols>
    <col min="1" max="1" width="3.53125" style="26" customWidth="1"/>
    <col min="2" max="2" width="36.46484375" style="26" bestFit="1" customWidth="1"/>
    <col min="3" max="3" width="8.86328125" style="26"/>
    <col min="4" max="4" width="10.1328125" style="26" bestFit="1" customWidth="1"/>
    <col min="5" max="16384" width="8.86328125" style="26"/>
  </cols>
  <sheetData>
    <row r="1" spans="2:25">
      <c r="B1" s="35" t="str">
        <f>'Input-Func_Class'!B1</f>
        <v>COLUMBIA GAS OF KENTUCKY, INC.</v>
      </c>
    </row>
    <row r="2" spans="2:25">
      <c r="B2" s="35" t="str">
        <f>'Input-Func_Class'!B2</f>
        <v>Gas Class Cost of Service Study - Average of Customer-Demand and Demand-Commodity Methods</v>
      </c>
    </row>
    <row r="3" spans="2:25">
      <c r="B3" s="35" t="str">
        <f>'Input-Func_Class'!B3</f>
        <v>FORECASTED PERIOD 12/31/2026 TO 12/31/2027</v>
      </c>
    </row>
    <row r="4" spans="2:25">
      <c r="B4" s="35" t="str" cm="1">
        <f t="array" aca="1" ref="B4" ca="1">VLOOKUP(_xlfn.TEXTAFTER(CELL("filename",A1),"]"),Contents!B:F,5,FALSE)</f>
        <v>Input-Ext Allocators</v>
      </c>
    </row>
    <row r="5" spans="2:25">
      <c r="B5" s="44"/>
    </row>
    <row r="7" spans="2:25" ht="42.75">
      <c r="B7" s="38" t="s">
        <v>124</v>
      </c>
      <c r="C7" s="184" t="s">
        <v>111</v>
      </c>
      <c r="D7" s="187" t="str">
        <f>'General Inputs'!D$17</f>
        <v>GS-RESIDENTIAL</v>
      </c>
      <c r="E7" s="187" t="str">
        <f>'General Inputs'!E$17</f>
        <v>GS-OTHER</v>
      </c>
      <c r="F7" s="187" t="str">
        <f>'General Inputs'!F$17</f>
        <v>IUS</v>
      </c>
      <c r="G7" s="187" t="str">
        <f>'General Inputs'!G$17</f>
        <v>DS-ML</v>
      </c>
      <c r="H7" s="187" t="str">
        <f>'General Inputs'!H$17</f>
        <v>DS/IS</v>
      </c>
      <c r="I7" s="187" t="str">
        <f>'General Inputs'!I$17</f>
        <v>Class 6</v>
      </c>
      <c r="J7" s="187" t="str">
        <f>'General Inputs'!J$17</f>
        <v>Class 7</v>
      </c>
      <c r="K7" s="187" t="str">
        <f>'General Inputs'!K$17</f>
        <v>Class 8</v>
      </c>
      <c r="L7" s="187" t="str">
        <f>'General Inputs'!L$17</f>
        <v>Class 9</v>
      </c>
      <c r="M7" s="187" t="str">
        <f>'General Inputs'!M$17</f>
        <v>Class 10</v>
      </c>
      <c r="N7" s="187" t="str">
        <f>'General Inputs'!N$17</f>
        <v>Class 11</v>
      </c>
      <c r="O7" s="187" t="str">
        <f>'General Inputs'!O$17</f>
        <v>Class 12</v>
      </c>
      <c r="P7" s="187" t="str">
        <f>'General Inputs'!P$17</f>
        <v>Class 13</v>
      </c>
      <c r="Q7" s="187" t="str">
        <f>'General Inputs'!Q$17</f>
        <v>Class 14</v>
      </c>
      <c r="R7" s="187" t="str">
        <f>'General Inputs'!R$17</f>
        <v>Class 15</v>
      </c>
      <c r="S7" s="187" t="str">
        <f>'General Inputs'!S$17</f>
        <v>Class 16</v>
      </c>
      <c r="T7" s="187" t="str">
        <f>'General Inputs'!T$17</f>
        <v>Class 17</v>
      </c>
      <c r="U7" s="187" t="str">
        <f>'General Inputs'!U$17</f>
        <v>Class 18</v>
      </c>
      <c r="V7" s="187" t="str">
        <f>'General Inputs'!V$17</f>
        <v>Class 19</v>
      </c>
      <c r="W7" s="187" t="str">
        <f>'General Inputs'!W$17</f>
        <v>Class 20</v>
      </c>
      <c r="X7" s="38"/>
    </row>
    <row r="8" spans="2:25">
      <c r="B8" s="122"/>
      <c r="C8" s="88">
        <f t="shared" ref="C8:C39" si="0">SUM(D8:R8)</f>
        <v>0</v>
      </c>
      <c r="D8" s="122"/>
      <c r="E8" s="122"/>
      <c r="F8" s="122"/>
      <c r="G8" s="122"/>
      <c r="H8" s="122"/>
      <c r="I8" s="122"/>
      <c r="J8" s="122"/>
      <c r="K8" s="121"/>
      <c r="L8" s="121"/>
      <c r="M8" s="122"/>
      <c r="N8" s="126"/>
      <c r="O8" s="126"/>
      <c r="P8" s="126"/>
      <c r="Q8" s="126"/>
      <c r="R8" s="126"/>
      <c r="S8" s="126"/>
      <c r="T8" s="126"/>
      <c r="U8" s="126"/>
      <c r="V8" s="126"/>
      <c r="W8" s="126"/>
    </row>
    <row r="9" spans="2:25">
      <c r="B9" s="125" t="s">
        <v>125</v>
      </c>
      <c r="C9" s="88">
        <f t="shared" si="0"/>
        <v>0</v>
      </c>
      <c r="D9" s="121"/>
      <c r="E9" s="121"/>
      <c r="F9" s="121"/>
      <c r="G9" s="121"/>
      <c r="H9" s="121"/>
      <c r="I9" s="121"/>
      <c r="J9" s="121"/>
      <c r="K9" s="121"/>
      <c r="L9" s="121"/>
      <c r="M9" s="122"/>
      <c r="N9" s="126"/>
      <c r="O9" s="126"/>
      <c r="P9" s="126"/>
      <c r="Q9" s="126"/>
      <c r="R9" s="126"/>
      <c r="S9" s="126"/>
      <c r="T9" s="126"/>
      <c r="U9" s="126"/>
      <c r="V9" s="126"/>
      <c r="W9" s="126"/>
      <c r="Y9" s="98"/>
    </row>
    <row r="10" spans="2:25">
      <c r="B10" s="122" t="s">
        <v>127</v>
      </c>
      <c r="C10" s="88">
        <f t="shared" si="0"/>
        <v>1</v>
      </c>
      <c r="D10" s="121">
        <v>0.4105477281509784</v>
      </c>
      <c r="E10" s="121">
        <v>0.2622087086911144</v>
      </c>
      <c r="F10" s="121">
        <v>2.9561297484905792E-4</v>
      </c>
      <c r="G10" s="121">
        <v>0.31689710903819013</v>
      </c>
      <c r="H10" s="121">
        <v>1.005084114486797E-2</v>
      </c>
      <c r="I10" s="121"/>
      <c r="J10" s="121"/>
      <c r="K10" s="121"/>
      <c r="L10" s="121"/>
      <c r="M10" s="122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Y10" s="98"/>
    </row>
    <row r="11" spans="2:25">
      <c r="B11" s="122" t="s">
        <v>126</v>
      </c>
      <c r="C11" s="88">
        <f t="shared" si="0"/>
        <v>1</v>
      </c>
      <c r="D11" s="121">
        <v>0.60100423169476946</v>
      </c>
      <c r="E11" s="121">
        <v>0.38384950812010787</v>
      </c>
      <c r="F11" s="121">
        <v>4.3275029100350382E-4</v>
      </c>
      <c r="G11" s="121">
        <v>0</v>
      </c>
      <c r="H11" s="121">
        <v>1.4713509894119129E-2</v>
      </c>
      <c r="I11" s="121"/>
      <c r="J11" s="121"/>
      <c r="K11" s="121"/>
      <c r="L11" s="121"/>
      <c r="M11" s="122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Y11" s="98"/>
    </row>
    <row r="12" spans="2:25">
      <c r="B12" s="122" t="s">
        <v>128</v>
      </c>
      <c r="C12" s="88">
        <f t="shared" si="0"/>
        <v>1</v>
      </c>
      <c r="D12" s="121">
        <v>0.6099791661917382</v>
      </c>
      <c r="E12" s="121">
        <v>0.38958162115757689</v>
      </c>
      <c r="F12" s="121">
        <v>4.3921265068497955E-4</v>
      </c>
      <c r="G12" s="121">
        <v>0</v>
      </c>
      <c r="H12" s="121">
        <v>0</v>
      </c>
      <c r="I12" s="121"/>
      <c r="J12" s="121"/>
      <c r="K12" s="121"/>
      <c r="L12" s="121"/>
      <c r="M12" s="122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Y12" s="98"/>
    </row>
    <row r="13" spans="2:25">
      <c r="B13" s="122" t="s">
        <v>130</v>
      </c>
      <c r="C13" s="88">
        <f t="shared" si="0"/>
        <v>1</v>
      </c>
      <c r="D13" s="121">
        <v>0.47499939007266445</v>
      </c>
      <c r="E13" s="121">
        <v>0.32439429442775253</v>
      </c>
      <c r="F13" s="121">
        <v>4.4499111091678216E-4</v>
      </c>
      <c r="G13" s="121">
        <v>0</v>
      </c>
      <c r="H13" s="121">
        <v>0.2001613243886663</v>
      </c>
      <c r="I13" s="121"/>
      <c r="J13" s="121"/>
      <c r="K13" s="121"/>
      <c r="L13" s="121"/>
      <c r="M13" s="122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Y13" s="98"/>
    </row>
    <row r="14" spans="2:25">
      <c r="B14" s="122" t="s">
        <v>131</v>
      </c>
      <c r="C14" s="88">
        <f t="shared" si="0"/>
        <v>1</v>
      </c>
      <c r="D14" s="121">
        <v>0.51842316551895262</v>
      </c>
      <c r="E14" s="121">
        <v>0.34488374400168859</v>
      </c>
      <c r="F14" s="121">
        <v>4.4077268082830365E-4</v>
      </c>
      <c r="G14" s="121">
        <v>0</v>
      </c>
      <c r="H14" s="121">
        <v>0.13625231779853048</v>
      </c>
      <c r="I14" s="121"/>
      <c r="J14" s="121"/>
      <c r="K14" s="121"/>
      <c r="L14" s="121"/>
      <c r="M14" s="122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Y14" s="98"/>
    </row>
    <row r="15" spans="2:25">
      <c r="B15" s="125" t="s">
        <v>132</v>
      </c>
      <c r="C15" s="88">
        <f t="shared" si="0"/>
        <v>0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2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Y15" s="98"/>
    </row>
    <row r="16" spans="2:25">
      <c r="B16" s="122" t="s">
        <v>133</v>
      </c>
      <c r="C16" s="88">
        <f t="shared" si="0"/>
        <v>0.99999999999999989</v>
      </c>
      <c r="D16" s="121">
        <v>0.89962508764649485</v>
      </c>
      <c r="E16" s="121">
        <v>9.9881230055950662E-2</v>
      </c>
      <c r="F16" s="121">
        <v>1.4309631813173446E-5</v>
      </c>
      <c r="G16" s="121">
        <v>2.1464447719760171E-5</v>
      </c>
      <c r="H16" s="121">
        <v>4.5790821802155028E-4</v>
      </c>
      <c r="I16" s="121"/>
      <c r="J16" s="121"/>
      <c r="K16" s="121"/>
      <c r="L16" s="121"/>
      <c r="M16" s="122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Y16" s="98"/>
    </row>
    <row r="17" spans="2:25">
      <c r="B17" s="122" t="s">
        <v>134</v>
      </c>
      <c r="C17" s="88">
        <f t="shared" si="0"/>
        <v>0.99999999999999989</v>
      </c>
      <c r="D17" s="121">
        <v>0.89964439801664242</v>
      </c>
      <c r="E17" s="121">
        <v>9.9883373997409902E-2</v>
      </c>
      <c r="F17" s="121">
        <v>1.4309938968110301E-5</v>
      </c>
      <c r="G17" s="121">
        <v>0</v>
      </c>
      <c r="H17" s="121">
        <v>4.5791804697952962E-4</v>
      </c>
      <c r="I17" s="121"/>
      <c r="J17" s="121"/>
      <c r="K17" s="121"/>
      <c r="L17" s="121"/>
      <c r="M17" s="122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Y17" s="98"/>
    </row>
    <row r="18" spans="2:25">
      <c r="B18" s="122" t="s">
        <v>135</v>
      </c>
      <c r="C18" s="88">
        <f t="shared" si="0"/>
        <v>1</v>
      </c>
      <c r="D18" s="121">
        <v>0.73051440287942182</v>
      </c>
      <c r="E18" s="121">
        <v>0.25601739034785642</v>
      </c>
      <c r="F18" s="121">
        <v>8.932500938587206E-5</v>
      </c>
      <c r="G18" s="121">
        <v>0</v>
      </c>
      <c r="H18" s="121">
        <v>1.3378881763335938E-2</v>
      </c>
      <c r="I18" s="121"/>
      <c r="J18" s="121"/>
      <c r="K18" s="121"/>
      <c r="L18" s="121"/>
      <c r="M18" s="122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Y18" s="98"/>
    </row>
    <row r="19" spans="2:25">
      <c r="B19" s="122" t="s">
        <v>136</v>
      </c>
      <c r="C19" s="88">
        <f t="shared" si="0"/>
        <v>1</v>
      </c>
      <c r="D19" s="121">
        <v>0</v>
      </c>
      <c r="E19" s="121">
        <v>0.30117918366959284</v>
      </c>
      <c r="F19" s="121">
        <v>2.2614928134277843E-3</v>
      </c>
      <c r="G19" s="121">
        <v>0</v>
      </c>
      <c r="H19" s="121">
        <v>0.69655932351697936</v>
      </c>
      <c r="I19" s="121"/>
      <c r="J19" s="121"/>
      <c r="K19" s="121"/>
      <c r="L19" s="121"/>
      <c r="M19" s="122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Y19" s="98"/>
    </row>
    <row r="20" spans="2:25">
      <c r="B20" s="122" t="s">
        <v>137</v>
      </c>
      <c r="C20" s="88">
        <f t="shared" si="0"/>
        <v>0.99999999999999989</v>
      </c>
      <c r="D20" s="121">
        <v>0.89550189178369366</v>
      </c>
      <c r="E20" s="121">
        <v>0.10305226500188817</v>
      </c>
      <c r="F20" s="121">
        <v>1.4377469124242496E-5</v>
      </c>
      <c r="G20" s="121">
        <v>0</v>
      </c>
      <c r="H20" s="121">
        <v>1.431465745293887E-3</v>
      </c>
      <c r="I20" s="121"/>
      <c r="J20" s="121"/>
      <c r="K20" s="121"/>
      <c r="L20" s="121"/>
      <c r="M20" s="122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Y20" s="98"/>
    </row>
    <row r="21" spans="2:25">
      <c r="B21" s="122" t="s">
        <v>138</v>
      </c>
      <c r="C21" s="88">
        <f t="shared" si="0"/>
        <v>1</v>
      </c>
      <c r="D21" s="121">
        <v>0.83882552559526313</v>
      </c>
      <c r="E21" s="121">
        <v>0.15489327893758179</v>
      </c>
      <c r="F21" s="121">
        <v>0</v>
      </c>
      <c r="G21" s="121">
        <v>0</v>
      </c>
      <c r="H21" s="121">
        <v>6.2811954671551139E-3</v>
      </c>
      <c r="I21" s="121"/>
      <c r="J21" s="121"/>
      <c r="K21" s="121"/>
      <c r="L21" s="121"/>
      <c r="M21" s="122"/>
      <c r="N21" s="126"/>
      <c r="O21" s="126"/>
      <c r="P21" s="126"/>
      <c r="Q21" s="126"/>
      <c r="R21" s="126"/>
      <c r="S21" s="126"/>
      <c r="T21" s="126"/>
      <c r="U21" s="126"/>
      <c r="V21" s="126"/>
      <c r="W21" s="126"/>
    </row>
    <row r="22" spans="2:25">
      <c r="B22" s="122" t="s">
        <v>139</v>
      </c>
      <c r="C22" s="88">
        <f t="shared" si="0"/>
        <v>1</v>
      </c>
      <c r="D22" s="121">
        <v>0</v>
      </c>
      <c r="E22" s="121">
        <v>0</v>
      </c>
      <c r="F22" s="121">
        <v>0</v>
      </c>
      <c r="G22" s="121">
        <v>1</v>
      </c>
      <c r="H22" s="121">
        <v>0</v>
      </c>
      <c r="I22" s="121"/>
      <c r="J22" s="121"/>
      <c r="K22" s="121"/>
      <c r="L22" s="121"/>
      <c r="M22" s="122"/>
      <c r="N22" s="126"/>
      <c r="O22" s="126"/>
      <c r="P22" s="126"/>
      <c r="Q22" s="126"/>
      <c r="R22" s="126"/>
      <c r="S22" s="126"/>
      <c r="T22" s="126"/>
      <c r="U22" s="126"/>
      <c r="V22" s="126"/>
      <c r="W22" s="126"/>
    </row>
    <row r="23" spans="2:25">
      <c r="B23" s="125" t="s">
        <v>140</v>
      </c>
      <c r="C23" s="88">
        <f t="shared" si="0"/>
        <v>0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2"/>
      <c r="N23" s="126"/>
      <c r="O23" s="126"/>
      <c r="P23" s="126"/>
      <c r="Q23" s="126"/>
      <c r="R23" s="126"/>
      <c r="S23" s="126"/>
      <c r="T23" s="126"/>
      <c r="U23" s="126"/>
      <c r="V23" s="126"/>
      <c r="W23" s="126"/>
    </row>
    <row r="24" spans="2:25">
      <c r="B24" s="122" t="s">
        <v>141</v>
      </c>
      <c r="C24" s="88">
        <f t="shared" si="0"/>
        <v>1</v>
      </c>
      <c r="D24" s="121">
        <v>0.63042720462611546</v>
      </c>
      <c r="E24" s="121">
        <v>0.31880344940369726</v>
      </c>
      <c r="F24" s="121">
        <v>5.20394240797602E-4</v>
      </c>
      <c r="G24" s="121">
        <v>4.3578143069343215E-3</v>
      </c>
      <c r="H24" s="121">
        <v>4.5891137422455389E-2</v>
      </c>
      <c r="I24" s="121"/>
      <c r="J24" s="121"/>
      <c r="K24" s="121"/>
      <c r="L24" s="121"/>
      <c r="M24" s="122"/>
      <c r="N24" s="126"/>
      <c r="O24" s="126"/>
      <c r="P24" s="126"/>
      <c r="Q24" s="126"/>
      <c r="R24" s="126"/>
      <c r="S24" s="126"/>
      <c r="T24" s="126"/>
      <c r="U24" s="126"/>
      <c r="V24" s="126"/>
      <c r="W24" s="126"/>
    </row>
    <row r="25" spans="2:25">
      <c r="B25" s="122" t="s">
        <v>142</v>
      </c>
      <c r="C25" s="88">
        <f t="shared" si="0"/>
        <v>0.99999999999999989</v>
      </c>
      <c r="D25" s="121">
        <v>0.64147705614905448</v>
      </c>
      <c r="E25" s="121">
        <v>0.2753110235006746</v>
      </c>
      <c r="F25" s="121">
        <v>2.9160119596082293E-4</v>
      </c>
      <c r="G25" s="121">
        <v>7.1912217212456659E-3</v>
      </c>
      <c r="H25" s="121">
        <v>7.5729097433064357E-2</v>
      </c>
      <c r="I25" s="121"/>
      <c r="J25" s="121"/>
      <c r="K25" s="121"/>
      <c r="L25" s="121"/>
      <c r="M25" s="122"/>
      <c r="N25" s="126"/>
      <c r="O25" s="126"/>
      <c r="P25" s="126"/>
      <c r="Q25" s="126"/>
      <c r="R25" s="126"/>
      <c r="S25" s="126"/>
      <c r="T25" s="126"/>
      <c r="U25" s="126"/>
      <c r="V25" s="126"/>
      <c r="W25" s="126"/>
    </row>
    <row r="26" spans="2:25">
      <c r="B26" s="122" t="s">
        <v>143</v>
      </c>
      <c r="C26" s="88">
        <f t="shared" si="0"/>
        <v>1</v>
      </c>
      <c r="D26" s="121">
        <v>0.2955712609008897</v>
      </c>
      <c r="E26" s="121">
        <v>0.26163214543929603</v>
      </c>
      <c r="F26" s="121">
        <v>0</v>
      </c>
      <c r="G26" s="121">
        <v>3.6478981066293943E-2</v>
      </c>
      <c r="H26" s="121">
        <v>0.40631761259352034</v>
      </c>
      <c r="I26" s="121"/>
      <c r="J26" s="121"/>
      <c r="K26" s="121"/>
      <c r="L26" s="121"/>
      <c r="M26" s="122"/>
      <c r="N26" s="126"/>
      <c r="O26" s="126"/>
      <c r="P26" s="126"/>
      <c r="Q26" s="126"/>
      <c r="R26" s="126"/>
      <c r="S26" s="126"/>
      <c r="T26" s="126"/>
      <c r="U26" s="126"/>
      <c r="V26" s="126"/>
      <c r="W26" s="126"/>
    </row>
    <row r="27" spans="2:25">
      <c r="B27" s="122" t="s">
        <v>144</v>
      </c>
      <c r="C27" s="88">
        <f t="shared" si="0"/>
        <v>1.0000000000000002</v>
      </c>
      <c r="D27" s="121">
        <v>0.61078807944716962</v>
      </c>
      <c r="E27" s="121">
        <v>0.3883336479397696</v>
      </c>
      <c r="F27" s="121">
        <v>8.7827261306095913E-4</v>
      </c>
      <c r="G27" s="121">
        <v>0</v>
      </c>
      <c r="H27" s="121">
        <v>0</v>
      </c>
      <c r="I27" s="121"/>
      <c r="J27" s="121"/>
      <c r="K27" s="121"/>
      <c r="L27" s="121"/>
      <c r="M27" s="122"/>
      <c r="N27" s="126"/>
      <c r="O27" s="126"/>
      <c r="P27" s="126"/>
      <c r="Q27" s="126"/>
      <c r="R27" s="126"/>
      <c r="S27" s="126"/>
      <c r="T27" s="126"/>
      <c r="U27" s="126"/>
      <c r="V27" s="126"/>
      <c r="W27" s="126"/>
    </row>
    <row r="28" spans="2:25">
      <c r="B28" s="122" t="s">
        <v>145</v>
      </c>
      <c r="C28" s="88">
        <f t="shared" si="0"/>
        <v>1</v>
      </c>
      <c r="D28" s="121">
        <v>0.69704629977540999</v>
      </c>
      <c r="E28" s="121">
        <v>7.0658329676563603E-2</v>
      </c>
      <c r="F28" s="121">
        <v>-7.7069837896942388E-4</v>
      </c>
      <c r="G28" s="121">
        <v>2.0212534086297407E-2</v>
      </c>
      <c r="H28" s="121">
        <v>0.2128535348406983</v>
      </c>
      <c r="I28" s="121"/>
      <c r="J28" s="121"/>
      <c r="K28" s="121"/>
      <c r="L28" s="121"/>
      <c r="M28" s="122"/>
      <c r="N28" s="126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2:25">
      <c r="B29" s="122" t="s">
        <v>146</v>
      </c>
      <c r="C29" s="88">
        <f t="shared" si="0"/>
        <v>1</v>
      </c>
      <c r="D29" s="121">
        <v>0.24475286576974706</v>
      </c>
      <c r="E29" s="121">
        <v>0.18580404637345532</v>
      </c>
      <c r="F29" s="121">
        <v>3.206606690245929E-4</v>
      </c>
      <c r="G29" s="121">
        <v>0.29869143556430028</v>
      </c>
      <c r="H29" s="121">
        <v>0.27043099162347278</v>
      </c>
      <c r="I29" s="121"/>
      <c r="J29" s="121"/>
      <c r="K29" s="121"/>
      <c r="L29" s="121"/>
      <c r="M29" s="122"/>
      <c r="N29" s="126"/>
      <c r="O29" s="126"/>
      <c r="P29" s="126"/>
      <c r="Q29" s="126"/>
      <c r="R29" s="126"/>
      <c r="S29" s="126"/>
      <c r="T29" s="126"/>
      <c r="U29" s="126"/>
      <c r="V29" s="126"/>
      <c r="W29" s="126"/>
    </row>
    <row r="30" spans="2:25">
      <c r="B30" s="122" t="s">
        <v>129</v>
      </c>
      <c r="C30" s="88">
        <f t="shared" si="0"/>
        <v>1</v>
      </c>
      <c r="D30" s="121">
        <v>0.34899454845055938</v>
      </c>
      <c r="E30" s="121">
        <v>0.26493908073539718</v>
      </c>
      <c r="F30" s="121">
        <v>4.5723193083006049E-4</v>
      </c>
      <c r="G30" s="121">
        <v>0</v>
      </c>
      <c r="H30" s="121">
        <v>0.38560913888321346</v>
      </c>
      <c r="I30" s="121"/>
      <c r="J30" s="121"/>
      <c r="K30" s="121"/>
      <c r="L30" s="121"/>
      <c r="M30" s="122"/>
      <c r="N30" s="126"/>
      <c r="O30" s="126"/>
      <c r="P30" s="126"/>
      <c r="Q30" s="126"/>
      <c r="R30" s="126"/>
      <c r="S30" s="126"/>
      <c r="T30" s="126"/>
      <c r="U30" s="126"/>
      <c r="V30" s="126"/>
      <c r="W30" s="126"/>
    </row>
    <row r="31" spans="2:25">
      <c r="B31" s="122" t="s">
        <v>147</v>
      </c>
      <c r="C31" s="88">
        <f t="shared" si="0"/>
        <v>1</v>
      </c>
      <c r="D31" s="121">
        <v>0.89876343646687962</v>
      </c>
      <c r="E31" s="121">
        <v>0.10101083370368004</v>
      </c>
      <c r="F31" s="121">
        <v>2.2572982944032928E-4</v>
      </c>
      <c r="G31" s="121">
        <v>0</v>
      </c>
      <c r="H31" s="121">
        <v>0</v>
      </c>
      <c r="I31" s="121"/>
      <c r="J31" s="121"/>
      <c r="K31" s="121"/>
      <c r="L31" s="121"/>
      <c r="M31" s="122"/>
      <c r="N31" s="126"/>
      <c r="O31" s="126"/>
      <c r="P31" s="126"/>
      <c r="Q31" s="126"/>
      <c r="R31" s="126"/>
      <c r="S31" s="126"/>
      <c r="T31" s="126"/>
      <c r="U31" s="126"/>
      <c r="V31" s="126"/>
      <c r="W31" s="126"/>
    </row>
    <row r="32" spans="2:25">
      <c r="B32" s="122"/>
      <c r="C32" s="88">
        <f t="shared" si="0"/>
        <v>0</v>
      </c>
      <c r="D32" s="121"/>
      <c r="E32" s="121"/>
      <c r="F32" s="121"/>
      <c r="G32" s="121"/>
      <c r="H32" s="121"/>
      <c r="I32" s="121"/>
      <c r="J32" s="121"/>
      <c r="K32" s="121"/>
      <c r="L32" s="121"/>
      <c r="M32" s="122"/>
      <c r="N32" s="126"/>
      <c r="O32" s="126"/>
      <c r="P32" s="126"/>
      <c r="Q32" s="126"/>
      <c r="R32" s="126"/>
      <c r="S32" s="126"/>
      <c r="T32" s="126"/>
      <c r="U32" s="126"/>
      <c r="V32" s="126"/>
      <c r="W32" s="126"/>
    </row>
    <row r="33" spans="2:23">
      <c r="B33" s="122"/>
      <c r="C33" s="88">
        <f t="shared" si="0"/>
        <v>0</v>
      </c>
      <c r="D33" s="121"/>
      <c r="E33" s="121"/>
      <c r="F33" s="121"/>
      <c r="G33" s="121"/>
      <c r="H33" s="121"/>
      <c r="I33" s="121"/>
      <c r="J33" s="121"/>
      <c r="K33" s="121"/>
      <c r="L33" s="121"/>
      <c r="M33" s="122"/>
      <c r="N33" s="126"/>
      <c r="O33" s="126"/>
      <c r="P33" s="126"/>
      <c r="Q33" s="126"/>
      <c r="R33" s="126"/>
      <c r="S33" s="126"/>
      <c r="T33" s="126"/>
      <c r="U33" s="126"/>
      <c r="V33" s="126"/>
      <c r="W33" s="126"/>
    </row>
    <row r="34" spans="2:23">
      <c r="B34" s="122"/>
      <c r="C34" s="88">
        <f t="shared" si="0"/>
        <v>0</v>
      </c>
      <c r="D34" s="121"/>
      <c r="E34" s="121"/>
      <c r="F34" s="121"/>
      <c r="G34" s="121"/>
      <c r="H34" s="121"/>
      <c r="I34" s="121"/>
      <c r="J34" s="121"/>
      <c r="K34" s="121"/>
      <c r="L34" s="121"/>
      <c r="M34" s="122"/>
      <c r="N34" s="126"/>
      <c r="O34" s="126"/>
      <c r="P34" s="126"/>
      <c r="Q34" s="126"/>
      <c r="R34" s="126"/>
      <c r="S34" s="126"/>
      <c r="T34" s="126"/>
      <c r="U34" s="126"/>
      <c r="V34" s="126"/>
      <c r="W34" s="126"/>
    </row>
    <row r="35" spans="2:23">
      <c r="B35" s="122"/>
      <c r="C35" s="88">
        <f t="shared" si="0"/>
        <v>0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2"/>
      <c r="N35" s="126"/>
      <c r="O35" s="126"/>
      <c r="P35" s="126"/>
      <c r="Q35" s="126"/>
      <c r="R35" s="126"/>
      <c r="S35" s="126"/>
      <c r="T35" s="126"/>
      <c r="U35" s="126"/>
      <c r="V35" s="126"/>
      <c r="W35" s="126"/>
    </row>
    <row r="36" spans="2:23">
      <c r="B36" s="122"/>
      <c r="C36" s="44">
        <f t="shared" si="0"/>
        <v>0</v>
      </c>
      <c r="D36" s="121"/>
      <c r="E36" s="121"/>
      <c r="F36" s="121"/>
      <c r="G36" s="121"/>
      <c r="H36" s="121"/>
      <c r="I36" s="121"/>
      <c r="J36" s="121"/>
      <c r="K36" s="121"/>
      <c r="L36" s="121"/>
      <c r="M36" s="122"/>
      <c r="N36" s="126"/>
      <c r="O36" s="126"/>
      <c r="P36" s="126"/>
      <c r="Q36" s="126"/>
      <c r="R36" s="126"/>
      <c r="S36" s="126"/>
      <c r="T36" s="126"/>
      <c r="U36" s="126"/>
      <c r="V36" s="126"/>
      <c r="W36" s="126"/>
    </row>
    <row r="37" spans="2:23">
      <c r="B37" s="122"/>
      <c r="C37" s="44">
        <f t="shared" si="0"/>
        <v>0</v>
      </c>
      <c r="D37" s="121"/>
      <c r="E37" s="121"/>
      <c r="F37" s="121"/>
      <c r="G37" s="121"/>
      <c r="H37" s="121"/>
      <c r="I37" s="121"/>
      <c r="J37" s="121"/>
      <c r="K37" s="121"/>
      <c r="L37" s="121"/>
      <c r="M37" s="122"/>
      <c r="N37" s="126"/>
      <c r="O37" s="126"/>
      <c r="P37" s="126"/>
      <c r="Q37" s="126"/>
      <c r="R37" s="126"/>
      <c r="S37" s="126"/>
      <c r="T37" s="126"/>
      <c r="U37" s="126"/>
      <c r="V37" s="126"/>
      <c r="W37" s="126"/>
    </row>
    <row r="38" spans="2:23">
      <c r="B38" s="122"/>
      <c r="C38" s="44">
        <f t="shared" si="0"/>
        <v>0</v>
      </c>
      <c r="D38" s="121"/>
      <c r="E38" s="121"/>
      <c r="F38" s="121"/>
      <c r="G38" s="121"/>
      <c r="H38" s="121"/>
      <c r="I38" s="121"/>
      <c r="J38" s="121"/>
      <c r="K38" s="121"/>
      <c r="L38" s="122"/>
      <c r="M38" s="122"/>
      <c r="N38" s="126"/>
      <c r="O38" s="126"/>
      <c r="P38" s="126"/>
      <c r="Q38" s="126"/>
      <c r="R38" s="126"/>
      <c r="S38" s="126"/>
      <c r="T38" s="126"/>
      <c r="U38" s="126"/>
      <c r="V38" s="126"/>
      <c r="W38" s="126"/>
    </row>
    <row r="39" spans="2:23">
      <c r="B39" s="122"/>
      <c r="C39" s="44">
        <f t="shared" si="0"/>
        <v>0</v>
      </c>
      <c r="D39" s="121"/>
      <c r="E39" s="121"/>
      <c r="F39" s="121"/>
      <c r="G39" s="121"/>
      <c r="H39" s="121"/>
      <c r="I39" s="121"/>
      <c r="J39" s="121"/>
      <c r="K39" s="121"/>
      <c r="L39" s="122"/>
      <c r="M39" s="122"/>
      <c r="N39" s="126"/>
      <c r="O39" s="126"/>
      <c r="P39" s="126"/>
      <c r="Q39" s="126"/>
      <c r="R39" s="126"/>
      <c r="S39" s="126"/>
      <c r="T39" s="126"/>
      <c r="U39" s="126"/>
      <c r="V39" s="126"/>
      <c r="W39" s="126"/>
    </row>
    <row r="40" spans="2:23">
      <c r="B40" s="122"/>
      <c r="C40" s="44">
        <f t="shared" ref="C40:C63" si="1">SUM(D40:R40)</f>
        <v>0</v>
      </c>
      <c r="D40" s="121"/>
      <c r="E40" s="121"/>
      <c r="F40" s="121"/>
      <c r="G40" s="121"/>
      <c r="H40" s="121"/>
      <c r="I40" s="121"/>
      <c r="J40" s="121"/>
      <c r="K40" s="121"/>
      <c r="L40" s="122"/>
      <c r="M40" s="122"/>
      <c r="N40" s="126"/>
      <c r="O40" s="126"/>
      <c r="P40" s="126"/>
      <c r="Q40" s="126"/>
      <c r="R40" s="126"/>
      <c r="S40" s="126"/>
      <c r="T40" s="126"/>
      <c r="U40" s="126"/>
      <c r="V40" s="126"/>
      <c r="W40" s="126"/>
    </row>
    <row r="41" spans="2:23">
      <c r="B41" s="122"/>
      <c r="C41" s="44">
        <f t="shared" si="1"/>
        <v>0</v>
      </c>
      <c r="D41" s="121"/>
      <c r="E41" s="121"/>
      <c r="F41" s="121"/>
      <c r="G41" s="121"/>
      <c r="H41" s="121"/>
      <c r="I41" s="121"/>
      <c r="J41" s="121"/>
      <c r="K41" s="121"/>
      <c r="L41" s="122"/>
      <c r="M41" s="122"/>
      <c r="N41" s="126"/>
      <c r="O41" s="126"/>
      <c r="P41" s="126"/>
      <c r="Q41" s="126"/>
      <c r="R41" s="126"/>
      <c r="S41" s="126"/>
      <c r="T41" s="126"/>
      <c r="U41" s="126"/>
      <c r="V41" s="126"/>
      <c r="W41" s="126"/>
    </row>
    <row r="42" spans="2:23">
      <c r="B42" s="122"/>
      <c r="C42" s="44">
        <f t="shared" si="1"/>
        <v>0</v>
      </c>
      <c r="D42" s="121"/>
      <c r="E42" s="121"/>
      <c r="F42" s="121"/>
      <c r="G42" s="121"/>
      <c r="H42" s="121"/>
      <c r="I42" s="121"/>
      <c r="J42" s="121"/>
      <c r="K42" s="121"/>
      <c r="L42" s="122"/>
      <c r="M42" s="122"/>
      <c r="N42" s="126"/>
      <c r="O42" s="126"/>
      <c r="P42" s="126"/>
      <c r="Q42" s="126"/>
      <c r="R42" s="126"/>
      <c r="S42" s="126"/>
      <c r="T42" s="126"/>
      <c r="U42" s="126"/>
      <c r="V42" s="126"/>
      <c r="W42" s="126"/>
    </row>
    <row r="43" spans="2:23">
      <c r="B43" s="122"/>
      <c r="C43" s="44">
        <f t="shared" si="1"/>
        <v>0</v>
      </c>
      <c r="D43" s="121"/>
      <c r="E43" s="121"/>
      <c r="F43" s="121"/>
      <c r="G43" s="121"/>
      <c r="H43" s="121"/>
      <c r="I43" s="121"/>
      <c r="J43" s="121"/>
      <c r="K43" s="121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</row>
    <row r="44" spans="2:23">
      <c r="B44" s="122"/>
      <c r="C44" s="44">
        <f t="shared" si="1"/>
        <v>0</v>
      </c>
      <c r="D44" s="121"/>
      <c r="E44" s="121"/>
      <c r="F44" s="121"/>
      <c r="G44" s="121"/>
      <c r="H44" s="121"/>
      <c r="I44" s="121"/>
      <c r="J44" s="121"/>
      <c r="K44" s="121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</row>
    <row r="45" spans="2:23">
      <c r="B45" s="122"/>
      <c r="C45" s="44">
        <f t="shared" si="1"/>
        <v>0</v>
      </c>
      <c r="D45" s="121"/>
      <c r="E45" s="121"/>
      <c r="F45" s="121"/>
      <c r="G45" s="121"/>
      <c r="H45" s="121"/>
      <c r="I45" s="121"/>
      <c r="J45" s="121"/>
      <c r="K45" s="121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</row>
    <row r="46" spans="2:23">
      <c r="B46" s="122"/>
      <c r="C46" s="44">
        <f t="shared" si="1"/>
        <v>0</v>
      </c>
      <c r="D46" s="121"/>
      <c r="E46" s="121"/>
      <c r="F46" s="121"/>
      <c r="G46" s="121"/>
      <c r="H46" s="121"/>
      <c r="I46" s="121"/>
      <c r="J46" s="121"/>
      <c r="K46" s="121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</row>
    <row r="47" spans="2:23">
      <c r="B47" s="122"/>
      <c r="C47" s="44">
        <f t="shared" si="1"/>
        <v>0</v>
      </c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</row>
    <row r="48" spans="2:23">
      <c r="B48" s="122"/>
      <c r="C48" s="44">
        <f t="shared" si="1"/>
        <v>0</v>
      </c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</row>
    <row r="49" spans="2:23">
      <c r="B49" s="122"/>
      <c r="C49" s="44">
        <f t="shared" si="1"/>
        <v>0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</row>
    <row r="50" spans="2:23">
      <c r="B50" s="122"/>
      <c r="C50" s="44">
        <f t="shared" si="1"/>
        <v>0</v>
      </c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</row>
    <row r="51" spans="2:23">
      <c r="B51" s="122"/>
      <c r="C51" s="44">
        <f t="shared" si="1"/>
        <v>0</v>
      </c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</row>
    <row r="52" spans="2:23">
      <c r="B52" s="122"/>
      <c r="C52" s="44">
        <f t="shared" si="1"/>
        <v>0</v>
      </c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</row>
    <row r="53" spans="2:23">
      <c r="B53" s="122"/>
      <c r="C53" s="44">
        <f t="shared" si="1"/>
        <v>0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</row>
    <row r="54" spans="2:23">
      <c r="B54" s="122"/>
      <c r="C54" s="44">
        <f t="shared" si="1"/>
        <v>0</v>
      </c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</row>
    <row r="55" spans="2:23">
      <c r="B55" s="122"/>
      <c r="C55" s="44">
        <f t="shared" si="1"/>
        <v>0</v>
      </c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</row>
    <row r="56" spans="2:23">
      <c r="B56" s="122"/>
      <c r="C56" s="44">
        <f t="shared" si="1"/>
        <v>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</row>
    <row r="57" spans="2:23">
      <c r="B57" s="122"/>
      <c r="C57" s="44">
        <f t="shared" si="1"/>
        <v>0</v>
      </c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</row>
    <row r="58" spans="2:23">
      <c r="B58" s="122"/>
      <c r="C58" s="44">
        <f t="shared" si="1"/>
        <v>0</v>
      </c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</row>
    <row r="59" spans="2:23">
      <c r="B59" s="122"/>
      <c r="C59" s="44">
        <f t="shared" si="1"/>
        <v>0</v>
      </c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</row>
    <row r="60" spans="2:23">
      <c r="B60" s="122"/>
      <c r="C60" s="44">
        <f t="shared" si="1"/>
        <v>0</v>
      </c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</row>
    <row r="61" spans="2:23">
      <c r="B61" s="122"/>
      <c r="C61" s="44">
        <f t="shared" si="1"/>
        <v>0</v>
      </c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</row>
    <row r="62" spans="2:23">
      <c r="B62" s="122"/>
      <c r="C62" s="44">
        <f t="shared" si="1"/>
        <v>0</v>
      </c>
      <c r="D62" s="122"/>
      <c r="E62" s="122"/>
      <c r="F62" s="122"/>
      <c r="G62" s="122"/>
      <c r="H62" s="122"/>
      <c r="I62" s="122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</row>
    <row r="63" spans="2:23">
      <c r="B63" s="122"/>
      <c r="C63" s="44">
        <f t="shared" si="1"/>
        <v>0</v>
      </c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Y338"/>
  <sheetViews>
    <sheetView tabSelected="1" workbookViewId="0"/>
  </sheetViews>
  <sheetFormatPr defaultColWidth="9.1328125" defaultRowHeight="14.25" outlineLevelRow="2"/>
  <cols>
    <col min="1" max="1" width="5.33203125" style="41" customWidth="1"/>
    <col min="2" max="2" width="60.33203125" style="26" customWidth="1"/>
    <col min="3" max="3" width="12.33203125" style="41" bestFit="1" customWidth="1"/>
    <col min="4" max="4" width="16.1328125" style="26" bestFit="1" customWidth="1"/>
    <col min="5" max="5" width="25.46484375" style="26" customWidth="1"/>
    <col min="6" max="6" width="18.46484375" style="26" customWidth="1"/>
    <col min="7" max="7" width="17.1328125" style="26" bestFit="1" customWidth="1"/>
    <col min="8" max="8" width="35.53125" style="26" customWidth="1"/>
    <col min="9" max="9" width="15" style="26" bestFit="1" customWidth="1"/>
    <col min="10" max="10" width="21.53125" style="26" customWidth="1"/>
    <col min="11" max="11" width="6.1328125" style="26" customWidth="1"/>
    <col min="12" max="12" width="10" style="26" customWidth="1"/>
    <col min="13" max="13" width="6.1328125" style="26" customWidth="1"/>
    <col min="14" max="14" width="9.1328125" style="26"/>
    <col min="15" max="15" width="19.46484375" style="39" customWidth="1"/>
    <col min="16" max="16" width="17.46484375" style="39" customWidth="1"/>
    <col min="17" max="17" width="16.86328125" style="26" bestFit="1" customWidth="1"/>
    <col min="18" max="18" width="14.33203125" style="39" bestFit="1" customWidth="1"/>
    <col min="19" max="19" width="3.53125" style="26" customWidth="1"/>
    <col min="20" max="20" width="9.1328125" style="26"/>
    <col min="21" max="21" width="18.46484375" style="26" bestFit="1" customWidth="1"/>
    <col min="22" max="22" width="15.86328125" style="26" bestFit="1" customWidth="1"/>
    <col min="23" max="23" width="21.46484375" style="26" bestFit="1" customWidth="1"/>
    <col min="24" max="16384" width="9.1328125" style="26"/>
  </cols>
  <sheetData>
    <row r="1" spans="1:25">
      <c r="B1" s="35" t="str">
        <f>'General Inputs'!$D9</f>
        <v>COLUMBIA GAS OF KENTUCKY, INC.</v>
      </c>
    </row>
    <row r="2" spans="1:25">
      <c r="B2" s="35" t="str">
        <f>'General Inputs'!$D10</f>
        <v>Gas Class Cost of Service Study - Average of Customer-Demand and Demand-Commodity Methods</v>
      </c>
      <c r="D2" s="152"/>
      <c r="E2" s="20"/>
      <c r="O2" s="157" t="s">
        <v>148</v>
      </c>
      <c r="P2" s="142" t="s">
        <v>149</v>
      </c>
      <c r="R2" s="39">
        <f>MATCH(P2,O6:Q6,0)</f>
        <v>1</v>
      </c>
      <c r="U2" s="38" t="s">
        <v>102</v>
      </c>
      <c r="V2" s="38" t="s">
        <v>25</v>
      </c>
      <c r="W2" s="38" t="s">
        <v>150</v>
      </c>
      <c r="Y2" s="38" t="s">
        <v>151</v>
      </c>
    </row>
    <row r="3" spans="1:25">
      <c r="B3" s="35" t="str">
        <f>'General Inputs'!$D11</f>
        <v>FORECASTED PERIOD 12/31/2026 TO 12/31/2027</v>
      </c>
      <c r="D3" s="152"/>
      <c r="E3" s="20"/>
      <c r="O3" s="157" t="s">
        <v>152</v>
      </c>
      <c r="P3" s="153" t="s">
        <v>107</v>
      </c>
      <c r="Q3" s="26" t="str">
        <f>INDEX(V$3:V$5,MATCH($P$3,$U$3:$U$5,0))</f>
        <v>AVGERAGE STUDY</v>
      </c>
      <c r="R3" s="26" t="str">
        <f>INDEX(W$3:W$5,MATCH($P$3,$U$3:$U$5,0))</f>
        <v>AVG_DESIGN DAY_DEM-COMM_DEMAND</v>
      </c>
      <c r="T3" s="26" t="str">
        <f>INDEX(Y$3:Y$5,MATCH($P$3,$U$3:$U$5,0))</f>
        <v>CUSTOMERS EXCL DS-ML</v>
      </c>
      <c r="U3" s="26" t="s">
        <v>104</v>
      </c>
      <c r="V3" s="81" t="s">
        <v>118</v>
      </c>
      <c r="W3" s="81" t="s">
        <v>126</v>
      </c>
      <c r="Y3" s="81" t="s">
        <v>134</v>
      </c>
    </row>
    <row r="4" spans="1:25">
      <c r="B4" s="35" t="str" cm="1">
        <f t="array" aca="1" ref="B4" ca="1">VLOOKUP(_xlfn.TEXTAFTER(CELL("filename",A1),"]"),Contents!B:F,5,FALSE)</f>
        <v>Attachment RJA-2, Schedule 1 - Account Balances and Allocation Methods</v>
      </c>
      <c r="D4" s="152"/>
      <c r="E4" s="20"/>
      <c r="Q4" s="39"/>
      <c r="S4" s="39"/>
      <c r="T4" s="39"/>
      <c r="U4" s="26" t="s">
        <v>106</v>
      </c>
      <c r="V4" s="81" t="s">
        <v>116</v>
      </c>
      <c r="W4" s="81" t="s">
        <v>130</v>
      </c>
      <c r="Y4" s="26" t="s">
        <v>11</v>
      </c>
    </row>
    <row r="5" spans="1:25">
      <c r="L5" s="158"/>
      <c r="N5" s="26" t="s">
        <v>153</v>
      </c>
      <c r="U5" s="26" t="s">
        <v>107</v>
      </c>
      <c r="V5" s="81" t="s">
        <v>119</v>
      </c>
      <c r="W5" s="81" t="s">
        <v>131</v>
      </c>
      <c r="Y5" s="81" t="s">
        <v>134</v>
      </c>
    </row>
    <row r="6" spans="1:25" ht="28.5" customHeight="1">
      <c r="A6" s="159" t="s">
        <v>1</v>
      </c>
      <c r="B6" s="38" t="s">
        <v>154</v>
      </c>
      <c r="C6" s="159" t="s">
        <v>155</v>
      </c>
      <c r="D6" s="159" t="s">
        <v>156</v>
      </c>
      <c r="E6" s="159" t="s">
        <v>157</v>
      </c>
      <c r="F6" s="159" t="s">
        <v>158</v>
      </c>
      <c r="G6" s="159" t="s">
        <v>159</v>
      </c>
      <c r="H6" s="159" t="s">
        <v>160</v>
      </c>
      <c r="I6" s="159" t="str">
        <f>CONCATENATE('Input-Func_Class'!E22,"
Allocation Factor")</f>
        <v>Commodity
Allocation Factor</v>
      </c>
      <c r="J6" s="159" t="s">
        <v>161</v>
      </c>
      <c r="K6" s="160"/>
      <c r="L6" s="150" t="s">
        <v>162</v>
      </c>
      <c r="M6" s="160"/>
      <c r="O6" s="36" t="s">
        <v>149</v>
      </c>
      <c r="P6" s="36" t="s">
        <v>163</v>
      </c>
      <c r="Q6" s="142" t="s">
        <v>164</v>
      </c>
      <c r="R6" s="129" t="s">
        <v>165</v>
      </c>
    </row>
    <row r="7" spans="1:25">
      <c r="A7" s="41" t="str">
        <f>IF(B7="","",MAX(A$1:A6)+1)</f>
        <v/>
      </c>
      <c r="L7" s="150"/>
      <c r="R7" s="129"/>
    </row>
    <row r="8" spans="1:25">
      <c r="A8" s="41">
        <f>IF(B8="","",COUNTA(B$8:B8))</f>
        <v>1</v>
      </c>
      <c r="B8" s="38" t="s">
        <v>166</v>
      </c>
      <c r="L8" s="150"/>
      <c r="R8" s="129"/>
    </row>
    <row r="9" spans="1:25">
      <c r="A9" s="41">
        <f>IF(B9="","",COUNTA(B$8:B9))</f>
        <v>2</v>
      </c>
      <c r="B9" s="38" t="s">
        <v>167</v>
      </c>
      <c r="L9" s="150"/>
      <c r="R9" s="129"/>
    </row>
    <row r="10" spans="1:25" outlineLevel="1">
      <c r="A10" s="41">
        <f>IF(B10="","",COUNTA(B$8:B10))</f>
        <v>3</v>
      </c>
      <c r="B10" s="38" t="s">
        <v>168</v>
      </c>
      <c r="L10" s="150"/>
      <c r="R10" s="129"/>
    </row>
    <row r="11" spans="1:25" outlineLevel="1">
      <c r="A11" s="41">
        <f>IF(B11="","",COUNTA(B$8:B11))</f>
        <v>4</v>
      </c>
      <c r="B11" s="143" t="s">
        <v>169</v>
      </c>
      <c r="C11" s="144">
        <v>301</v>
      </c>
      <c r="D11" s="81">
        <f t="shared" ref="D11:D14" si="0">CHOOSE($R$2,O11,P11,Q11)</f>
        <v>521.19999999999993</v>
      </c>
      <c r="E11" s="81" t="s">
        <v>170</v>
      </c>
      <c r="F11" s="81"/>
      <c r="G11" s="81"/>
      <c r="H11" s="81"/>
      <c r="I11" s="81"/>
      <c r="J11" s="81"/>
      <c r="L11" s="150"/>
      <c r="O11" s="39">
        <v>521.19999999999993</v>
      </c>
      <c r="R11" s="129"/>
    </row>
    <row r="12" spans="1:25" outlineLevel="1">
      <c r="A12" s="41">
        <f>IF(B12="","",COUNTA(B$8:B12))</f>
        <v>5</v>
      </c>
      <c r="B12" s="143" t="s">
        <v>171</v>
      </c>
      <c r="C12" s="144">
        <v>303</v>
      </c>
      <c r="D12" s="81">
        <f t="shared" si="0"/>
        <v>67762.62999999999</v>
      </c>
      <c r="E12" s="81" t="s">
        <v>170</v>
      </c>
      <c r="F12" s="81"/>
      <c r="G12" s="81"/>
      <c r="H12" s="81"/>
      <c r="I12" s="81"/>
      <c r="J12" s="81"/>
      <c r="L12" s="150"/>
      <c r="O12" s="39">
        <v>67762.62999999999</v>
      </c>
      <c r="R12" s="129"/>
    </row>
    <row r="13" spans="1:25" outlineLevel="1">
      <c r="A13" s="41">
        <f>IF(B13="","",COUNTA(B$8:B13))</f>
        <v>6</v>
      </c>
      <c r="B13" s="143" t="s">
        <v>172</v>
      </c>
      <c r="C13" s="144">
        <v>303.3</v>
      </c>
      <c r="D13" s="81">
        <f t="shared" si="0"/>
        <v>18003440.657002222</v>
      </c>
      <c r="E13" s="81" t="s">
        <v>170</v>
      </c>
      <c r="F13" s="81"/>
      <c r="G13" s="81"/>
      <c r="H13" s="81"/>
      <c r="I13" s="81"/>
      <c r="J13" s="81"/>
      <c r="L13" s="150"/>
      <c r="O13" s="39">
        <v>18003440.657002222</v>
      </c>
      <c r="R13" s="129"/>
    </row>
    <row r="14" spans="1:25" outlineLevel="1">
      <c r="A14" s="41">
        <f>IF(B14="","",COUNTA(B$8:B14))</f>
        <v>7</v>
      </c>
      <c r="B14" s="143" t="s">
        <v>173</v>
      </c>
      <c r="C14" s="146">
        <v>303.99</v>
      </c>
      <c r="D14" s="81">
        <f t="shared" si="0"/>
        <v>10172694.372919049</v>
      </c>
      <c r="E14" s="81" t="s">
        <v>170</v>
      </c>
      <c r="F14" s="81"/>
      <c r="G14" s="81"/>
      <c r="H14" s="81"/>
      <c r="I14" s="81"/>
      <c r="J14" s="81"/>
      <c r="L14" s="150"/>
      <c r="O14" s="39">
        <v>10172694.372919049</v>
      </c>
      <c r="R14" s="129"/>
    </row>
    <row r="15" spans="1:25" outlineLevel="1">
      <c r="A15" s="41">
        <f>IF(B15="","",COUNTA(B$8:B15))</f>
        <v>8</v>
      </c>
      <c r="B15" s="26" t="str">
        <f>"Subtotal - "&amp;B10</f>
        <v>Subtotal - Intangible Plant</v>
      </c>
      <c r="C15" s="161"/>
      <c r="D15" s="39">
        <f>SUBTOTAL(9,D11:D14)</f>
        <v>28244418.859921269</v>
      </c>
      <c r="L15" s="150"/>
      <c r="R15" s="129"/>
    </row>
    <row r="16" spans="1:25" outlineLevel="1">
      <c r="A16" s="41" t="str">
        <f>IF(B16="","",COUNTA(B$8:B16))</f>
        <v/>
      </c>
      <c r="C16" s="161"/>
      <c r="L16" s="150"/>
      <c r="R16" s="129"/>
    </row>
    <row r="17" spans="1:18" outlineLevel="1">
      <c r="A17" s="41">
        <f>IF(B17="","",COUNTA(B$8:B17))</f>
        <v>9</v>
      </c>
      <c r="B17" s="38" t="s">
        <v>174</v>
      </c>
      <c r="L17" s="150"/>
      <c r="R17" s="129"/>
    </row>
    <row r="18" spans="1:18" outlineLevel="1">
      <c r="A18" s="41">
        <f>IF(B18="","",COUNTA(B$8:B18))</f>
        <v>10</v>
      </c>
      <c r="B18" s="143" t="s">
        <v>175</v>
      </c>
      <c r="C18" s="144">
        <v>374.1</v>
      </c>
      <c r="D18" s="81">
        <f t="shared" ref="D18:D41" si="1">CHOOSE($R$2,O18,P18,Q18)</f>
        <v>865477.56000000041</v>
      </c>
      <c r="E18" s="81"/>
      <c r="F18" s="81" t="s">
        <v>176</v>
      </c>
      <c r="G18" s="81" t="str">
        <f>$Q$3</f>
        <v>AVGERAGE STUDY</v>
      </c>
      <c r="H18" s="81" t="str">
        <f>$R$3</f>
        <v>AVG_DESIGN DAY_DEM-COMM_DEMAND</v>
      </c>
      <c r="I18" s="81"/>
      <c r="J18" s="81" t="str">
        <f>$T$3</f>
        <v>CUSTOMERS EXCL DS-ML</v>
      </c>
      <c r="L18" s="150"/>
      <c r="O18" s="39">
        <v>865477.56000000041</v>
      </c>
      <c r="R18" s="129"/>
    </row>
    <row r="19" spans="1:18" outlineLevel="1">
      <c r="A19" s="41">
        <f>IF(B19="","",COUNTA(B$8:B19))</f>
        <v>11</v>
      </c>
      <c r="B19" s="143" t="s">
        <v>177</v>
      </c>
      <c r="C19" s="144">
        <v>374.2</v>
      </c>
      <c r="D19" s="81">
        <f t="shared" si="1"/>
        <v>3989298.149211531</v>
      </c>
      <c r="E19" s="81"/>
      <c r="F19" s="81" t="s">
        <v>176</v>
      </c>
      <c r="G19" s="81" t="str">
        <f t="shared" ref="G19:G22" si="2">$Q$3</f>
        <v>AVGERAGE STUDY</v>
      </c>
      <c r="H19" s="81" t="str">
        <f t="shared" ref="H19:H21" si="3">$R$3</f>
        <v>AVG_DESIGN DAY_DEM-COMM_DEMAND</v>
      </c>
      <c r="I19" s="81"/>
      <c r="J19" s="81" t="str">
        <f t="shared" ref="J19:J21" si="4">$T$3</f>
        <v>CUSTOMERS EXCL DS-ML</v>
      </c>
      <c r="L19" s="150"/>
      <c r="O19" s="39">
        <v>3989298.149211531</v>
      </c>
      <c r="R19" s="129"/>
    </row>
    <row r="20" spans="1:18" outlineLevel="1">
      <c r="A20" s="41">
        <f>IF(B20="","",COUNTA(B$8:B20))</f>
        <v>12</v>
      </c>
      <c r="B20" s="143" t="s">
        <v>178</v>
      </c>
      <c r="C20" s="144">
        <v>374.5</v>
      </c>
      <c r="D20" s="81">
        <f t="shared" si="1"/>
        <v>2692648.6299999994</v>
      </c>
      <c r="E20" s="81"/>
      <c r="F20" s="81" t="s">
        <v>176</v>
      </c>
      <c r="G20" s="81" t="str">
        <f t="shared" si="2"/>
        <v>AVGERAGE STUDY</v>
      </c>
      <c r="H20" s="81" t="str">
        <f t="shared" si="3"/>
        <v>AVG_DESIGN DAY_DEM-COMM_DEMAND</v>
      </c>
      <c r="I20" s="81"/>
      <c r="J20" s="81" t="str">
        <f t="shared" si="4"/>
        <v>CUSTOMERS EXCL DS-ML</v>
      </c>
      <c r="L20" s="150"/>
      <c r="O20" s="39">
        <v>2692648.6299999994</v>
      </c>
      <c r="R20" s="129"/>
    </row>
    <row r="21" spans="1:18" outlineLevel="1">
      <c r="A21" s="41">
        <f>IF(B21="","",COUNTA(B$8:B21))</f>
        <v>13</v>
      </c>
      <c r="B21" s="143" t="s">
        <v>179</v>
      </c>
      <c r="C21" s="144">
        <v>375</v>
      </c>
      <c r="D21" s="81">
        <f t="shared" si="1"/>
        <v>3638926.580354468</v>
      </c>
      <c r="E21" s="81"/>
      <c r="F21" s="81" t="s">
        <v>176</v>
      </c>
      <c r="G21" s="81" t="str">
        <f t="shared" si="2"/>
        <v>AVGERAGE STUDY</v>
      </c>
      <c r="H21" s="81" t="str">
        <f t="shared" si="3"/>
        <v>AVG_DESIGN DAY_DEM-COMM_DEMAND</v>
      </c>
      <c r="I21" s="81"/>
      <c r="J21" s="81" t="str">
        <f t="shared" si="4"/>
        <v>CUSTOMERS EXCL DS-ML</v>
      </c>
      <c r="L21" s="150"/>
      <c r="O21" s="39">
        <v>3638926.580354468</v>
      </c>
      <c r="R21" s="129"/>
    </row>
    <row r="22" spans="1:18" outlineLevel="1">
      <c r="A22" s="41">
        <f>IF(B22="","",COUNTA(B$8:B22))</f>
        <v>14</v>
      </c>
      <c r="B22" s="143" t="s">
        <v>180</v>
      </c>
      <c r="C22" s="144">
        <v>375.4</v>
      </c>
      <c r="D22" s="81">
        <f t="shared" ref="D22" si="5">CHOOSE($R$2,O22,P22,Q22)</f>
        <v>46210.76</v>
      </c>
      <c r="E22" s="81"/>
      <c r="F22" s="81" t="s">
        <v>176</v>
      </c>
      <c r="G22" s="81" t="str">
        <f t="shared" si="2"/>
        <v>AVGERAGE STUDY</v>
      </c>
      <c r="H22" s="81" t="s">
        <v>139</v>
      </c>
      <c r="I22" s="81"/>
      <c r="J22" s="81" t="s">
        <v>139</v>
      </c>
      <c r="L22" s="150"/>
      <c r="O22" s="39">
        <v>46210.76</v>
      </c>
      <c r="R22" s="129"/>
    </row>
    <row r="23" spans="1:18" outlineLevel="1">
      <c r="A23" s="41">
        <f>IF(B23="","",COUNTA(B$8:B23))</f>
        <v>15</v>
      </c>
      <c r="B23" s="143" t="s">
        <v>181</v>
      </c>
      <c r="C23" s="144">
        <v>375.6</v>
      </c>
      <c r="D23" s="81">
        <f t="shared" si="1"/>
        <v>0</v>
      </c>
      <c r="E23" s="81"/>
      <c r="F23" s="81" t="s">
        <v>182</v>
      </c>
      <c r="G23" s="81" t="s">
        <v>117</v>
      </c>
      <c r="H23" s="81"/>
      <c r="I23" s="81"/>
      <c r="J23" s="81" t="s">
        <v>136</v>
      </c>
      <c r="L23" s="150"/>
      <c r="O23" s="39">
        <v>0</v>
      </c>
      <c r="R23" s="129"/>
    </row>
    <row r="24" spans="1:18" outlineLevel="1">
      <c r="A24" s="41">
        <f>IF(B24="","",COUNTA(B$8:B24))</f>
        <v>16</v>
      </c>
      <c r="B24" s="143" t="s">
        <v>183</v>
      </c>
      <c r="C24" s="144">
        <v>375.7</v>
      </c>
      <c r="D24" s="81">
        <f t="shared" si="1"/>
        <v>9466014.4700000007</v>
      </c>
      <c r="E24" s="81" t="s">
        <v>170</v>
      </c>
      <c r="F24" s="81"/>
      <c r="G24" s="81"/>
      <c r="H24" s="81"/>
      <c r="I24" s="81"/>
      <c r="J24" s="81"/>
      <c r="L24" s="150"/>
      <c r="O24" s="39">
        <v>9466014.4700000007</v>
      </c>
      <c r="R24" s="129"/>
    </row>
    <row r="25" spans="1:18" outlineLevel="1">
      <c r="A25" s="41">
        <f>IF(B25="","",COUNTA(B$8:B25))</f>
        <v>17</v>
      </c>
      <c r="B25" s="143" t="s">
        <v>184</v>
      </c>
      <c r="C25" s="146">
        <v>375.71</v>
      </c>
      <c r="D25" s="81">
        <f t="shared" si="1"/>
        <v>707587.8</v>
      </c>
      <c r="E25" s="81" t="s">
        <v>170</v>
      </c>
      <c r="F25" s="81"/>
      <c r="G25" s="81"/>
      <c r="H25" s="81"/>
      <c r="I25" s="81"/>
      <c r="J25" s="81"/>
      <c r="L25" s="150"/>
      <c r="O25" s="39">
        <v>707587.8</v>
      </c>
      <c r="R25" s="129"/>
    </row>
    <row r="26" spans="1:18" outlineLevel="1">
      <c r="A26" s="41">
        <f>IF(B26="","",COUNTA(B$8:B26))</f>
        <v>18</v>
      </c>
      <c r="B26" s="143" t="s">
        <v>185</v>
      </c>
      <c r="C26" s="144">
        <v>375.8</v>
      </c>
      <c r="D26" s="81">
        <f t="shared" si="1"/>
        <v>132125.04</v>
      </c>
      <c r="E26" s="81"/>
      <c r="F26" s="81" t="s">
        <v>176</v>
      </c>
      <c r="G26" s="81" t="str">
        <f t="shared" ref="G26:G28" si="6">$Q$3</f>
        <v>AVGERAGE STUDY</v>
      </c>
      <c r="H26" s="81" t="str">
        <f t="shared" ref="H26:H27" si="7">$R$3</f>
        <v>AVG_DESIGN DAY_DEM-COMM_DEMAND</v>
      </c>
      <c r="I26" s="81"/>
      <c r="J26" s="81" t="str">
        <f t="shared" ref="J26:J27" si="8">$T$3</f>
        <v>CUSTOMERS EXCL DS-ML</v>
      </c>
      <c r="L26" s="150"/>
      <c r="O26" s="39">
        <v>132125.04</v>
      </c>
      <c r="R26" s="129"/>
    </row>
    <row r="27" spans="1:18" outlineLevel="1">
      <c r="A27" s="41">
        <f>IF(B27="","",COUNTA(B$8:B27))</f>
        <v>19</v>
      </c>
      <c r="B27" s="143" t="s">
        <v>186</v>
      </c>
      <c r="C27" s="144">
        <v>376</v>
      </c>
      <c r="D27" s="81">
        <f t="shared" si="1"/>
        <v>503400503.15133631</v>
      </c>
      <c r="E27" s="81"/>
      <c r="F27" s="81" t="s">
        <v>176</v>
      </c>
      <c r="G27" s="81" t="str">
        <f t="shared" si="6"/>
        <v>AVGERAGE STUDY</v>
      </c>
      <c r="H27" s="81" t="str">
        <f t="shared" si="7"/>
        <v>AVG_DESIGN DAY_DEM-COMM_DEMAND</v>
      </c>
      <c r="I27" s="81"/>
      <c r="J27" s="81" t="str">
        <f t="shared" si="8"/>
        <v>CUSTOMERS EXCL DS-ML</v>
      </c>
      <c r="L27" s="150"/>
      <c r="O27" s="39">
        <v>503400503.15133631</v>
      </c>
      <c r="R27" s="129"/>
    </row>
    <row r="28" spans="1:18" outlineLevel="1">
      <c r="A28" s="41">
        <f>IF(B28="","",COUNTA(B$8:B28))</f>
        <v>20</v>
      </c>
      <c r="B28" s="143" t="s">
        <v>187</v>
      </c>
      <c r="C28" s="144">
        <v>376</v>
      </c>
      <c r="D28" s="81">
        <f>CHOOSE($R$2,O28,P28,Q28)</f>
        <v>0</v>
      </c>
      <c r="E28" s="81"/>
      <c r="F28" s="81" t="s">
        <v>176</v>
      </c>
      <c r="G28" s="81" t="str">
        <f t="shared" si="6"/>
        <v>AVGERAGE STUDY</v>
      </c>
      <c r="H28" s="81" t="s">
        <v>139</v>
      </c>
      <c r="I28" s="81"/>
      <c r="J28" s="81" t="s">
        <v>139</v>
      </c>
      <c r="L28" s="150"/>
      <c r="O28" s="39">
        <v>0</v>
      </c>
      <c r="R28" s="129"/>
    </row>
    <row r="29" spans="1:18" outlineLevel="1">
      <c r="A29" s="41">
        <f>IF(B29="","",COUNTA(B$8:B29))</f>
        <v>21</v>
      </c>
      <c r="B29" s="143" t="s">
        <v>188</v>
      </c>
      <c r="C29" s="144">
        <v>378</v>
      </c>
      <c r="D29" s="81">
        <f t="shared" si="1"/>
        <v>33227359.157949984</v>
      </c>
      <c r="E29" s="81"/>
      <c r="F29" s="81" t="s">
        <v>176</v>
      </c>
      <c r="G29" s="81" t="str">
        <f t="shared" ref="G29:G32" si="9">$Q$3</f>
        <v>AVGERAGE STUDY</v>
      </c>
      <c r="H29" s="81" t="str">
        <f t="shared" ref="H29:H32" si="10">$R$3</f>
        <v>AVG_DESIGN DAY_DEM-COMM_DEMAND</v>
      </c>
      <c r="I29" s="81"/>
      <c r="J29" s="81" t="str">
        <f t="shared" ref="J29:J32" si="11">$T$3</f>
        <v>CUSTOMERS EXCL DS-ML</v>
      </c>
      <c r="L29" s="150"/>
      <c r="O29" s="39">
        <v>33227359.157949984</v>
      </c>
      <c r="R29" s="129"/>
    </row>
    <row r="30" spans="1:18" outlineLevel="1">
      <c r="A30" s="41">
        <f>IF(B30="","",COUNTA(B$8:B30))</f>
        <v>22</v>
      </c>
      <c r="B30" s="143" t="s">
        <v>189</v>
      </c>
      <c r="C30" s="144">
        <v>378.2</v>
      </c>
      <c r="D30" s="81">
        <f t="shared" ref="D30" si="12">CHOOSE($R$2,O30,P30,Q30)</f>
        <v>186001.86</v>
      </c>
      <c r="E30" s="81"/>
      <c r="F30" s="81" t="s">
        <v>176</v>
      </c>
      <c r="G30" s="81" t="str">
        <f t="shared" si="9"/>
        <v>AVGERAGE STUDY</v>
      </c>
      <c r="H30" s="81" t="s">
        <v>139</v>
      </c>
      <c r="I30" s="81"/>
      <c r="J30" s="81" t="s">
        <v>139</v>
      </c>
      <c r="L30" s="150"/>
      <c r="O30" s="39">
        <v>186001.86</v>
      </c>
      <c r="R30" s="129"/>
    </row>
    <row r="31" spans="1:18" outlineLevel="1">
      <c r="A31" s="41">
        <f>IF(B31="","",COUNTA(B$8:B31))</f>
        <v>23</v>
      </c>
      <c r="B31" s="143" t="s">
        <v>190</v>
      </c>
      <c r="C31" s="144">
        <v>378.21</v>
      </c>
      <c r="D31" s="81">
        <f t="shared" si="1"/>
        <v>-777092</v>
      </c>
      <c r="E31" s="81"/>
      <c r="F31" s="81" t="s">
        <v>176</v>
      </c>
      <c r="G31" s="81" t="str">
        <f t="shared" si="9"/>
        <v>AVGERAGE STUDY</v>
      </c>
      <c r="H31" s="81" t="str">
        <f t="shared" si="10"/>
        <v>AVG_DESIGN DAY_DEM-COMM_DEMAND</v>
      </c>
      <c r="I31" s="81"/>
      <c r="J31" s="81" t="str">
        <f t="shared" si="11"/>
        <v>CUSTOMERS EXCL DS-ML</v>
      </c>
      <c r="L31" s="150"/>
      <c r="O31" s="39">
        <v>-777092</v>
      </c>
      <c r="R31" s="129"/>
    </row>
    <row r="32" spans="1:18" outlineLevel="1">
      <c r="A32" s="41">
        <f>IF(B32="","",COUNTA(B$8:B32))</f>
        <v>24</v>
      </c>
      <c r="B32" s="143" t="s">
        <v>191</v>
      </c>
      <c r="C32" s="144">
        <v>379</v>
      </c>
      <c r="D32" s="81">
        <f t="shared" si="1"/>
        <v>1555047.8700000006</v>
      </c>
      <c r="E32" s="81"/>
      <c r="F32" s="81" t="s">
        <v>176</v>
      </c>
      <c r="G32" s="81" t="str">
        <f t="shared" si="9"/>
        <v>AVGERAGE STUDY</v>
      </c>
      <c r="H32" s="81" t="str">
        <f t="shared" si="10"/>
        <v>AVG_DESIGN DAY_DEM-COMM_DEMAND</v>
      </c>
      <c r="I32" s="81"/>
      <c r="J32" s="81" t="str">
        <f t="shared" si="11"/>
        <v>CUSTOMERS EXCL DS-ML</v>
      </c>
      <c r="L32" s="150"/>
      <c r="O32" s="39">
        <v>1555047.8700000006</v>
      </c>
      <c r="R32" s="129"/>
    </row>
    <row r="33" spans="1:18" outlineLevel="1">
      <c r="A33" s="41">
        <f>IF(B33="","",COUNTA(B$8:B33))</f>
        <v>25</v>
      </c>
      <c r="B33" s="143" t="s">
        <v>192</v>
      </c>
      <c r="C33" s="144">
        <v>380</v>
      </c>
      <c r="D33" s="81">
        <f t="shared" si="1"/>
        <v>251105624.83105707</v>
      </c>
      <c r="E33" s="81"/>
      <c r="F33" s="81" t="s">
        <v>182</v>
      </c>
      <c r="G33" s="81" t="s">
        <v>117</v>
      </c>
      <c r="H33" s="81"/>
      <c r="I33" s="81"/>
      <c r="J33" s="81" t="s">
        <v>137</v>
      </c>
      <c r="L33" s="150"/>
      <c r="O33" s="39">
        <v>251105624.83105707</v>
      </c>
      <c r="R33" s="129"/>
    </row>
    <row r="34" spans="1:18" outlineLevel="1">
      <c r="A34" s="41">
        <f>IF(B34="","",COUNTA(B$8:B34))</f>
        <v>26</v>
      </c>
      <c r="B34" s="143" t="s">
        <v>193</v>
      </c>
      <c r="C34" s="144">
        <v>381</v>
      </c>
      <c r="D34" s="81">
        <f t="shared" si="1"/>
        <v>21899897.75297343</v>
      </c>
      <c r="E34" s="81"/>
      <c r="F34" s="81" t="s">
        <v>182</v>
      </c>
      <c r="G34" s="81" t="s">
        <v>117</v>
      </c>
      <c r="H34" s="81"/>
      <c r="I34" s="81"/>
      <c r="J34" s="81" t="s">
        <v>135</v>
      </c>
      <c r="L34" s="150"/>
      <c r="O34" s="39">
        <v>21899897.75297343</v>
      </c>
      <c r="R34" s="129"/>
    </row>
    <row r="35" spans="1:18" outlineLevel="1">
      <c r="A35" s="41">
        <f>IF(B35="","",COUNTA(B$8:B35))</f>
        <v>27</v>
      </c>
      <c r="B35" s="143" t="s">
        <v>194</v>
      </c>
      <c r="C35" s="144">
        <v>381.1</v>
      </c>
      <c r="D35" s="81">
        <f t="shared" si="1"/>
        <v>8252969.3900000015</v>
      </c>
      <c r="E35" s="81"/>
      <c r="F35" s="81" t="s">
        <v>182</v>
      </c>
      <c r="G35" s="81" t="s">
        <v>117</v>
      </c>
      <c r="H35" s="81"/>
      <c r="I35" s="81"/>
      <c r="J35" s="81" t="s">
        <v>135</v>
      </c>
      <c r="L35" s="150"/>
      <c r="O35" s="39">
        <v>8252969.3900000015</v>
      </c>
      <c r="R35" s="129"/>
    </row>
    <row r="36" spans="1:18" outlineLevel="1">
      <c r="A36" s="41">
        <f>IF(B36="","",COUNTA(B$8:B36))</f>
        <v>28</v>
      </c>
      <c r="B36" s="143" t="s">
        <v>195</v>
      </c>
      <c r="C36" s="144">
        <v>382</v>
      </c>
      <c r="D36" s="81">
        <f t="shared" si="1"/>
        <v>12571611.842936261</v>
      </c>
      <c r="E36" s="81"/>
      <c r="F36" s="81" t="s">
        <v>182</v>
      </c>
      <c r="G36" s="81" t="s">
        <v>117</v>
      </c>
      <c r="H36" s="81"/>
      <c r="I36" s="81"/>
      <c r="J36" s="81" t="s">
        <v>135</v>
      </c>
      <c r="L36" s="150"/>
      <c r="O36" s="39">
        <v>12571611.842936261</v>
      </c>
      <c r="R36" s="129"/>
    </row>
    <row r="37" spans="1:18" outlineLevel="1">
      <c r="A37" s="41">
        <f>IF(B37="","",COUNTA(B$8:B37))</f>
        <v>29</v>
      </c>
      <c r="B37" s="143" t="s">
        <v>196</v>
      </c>
      <c r="C37" s="144">
        <v>383</v>
      </c>
      <c r="D37" s="81">
        <f t="shared" si="1"/>
        <v>9748686.7647432275</v>
      </c>
      <c r="E37" s="81"/>
      <c r="F37" s="81" t="s">
        <v>182</v>
      </c>
      <c r="G37" s="81" t="s">
        <v>117</v>
      </c>
      <c r="H37" s="81"/>
      <c r="I37" s="81"/>
      <c r="J37" s="81" t="s">
        <v>135</v>
      </c>
      <c r="L37" s="150"/>
      <c r="O37" s="39">
        <v>9748686.7647432275</v>
      </c>
      <c r="R37" s="129"/>
    </row>
    <row r="38" spans="1:18" outlineLevel="1">
      <c r="A38" s="41">
        <f>IF(B38="","",COUNTA(B$8:B38))</f>
        <v>30</v>
      </c>
      <c r="B38" s="143" t="s">
        <v>197</v>
      </c>
      <c r="C38" s="144">
        <v>384</v>
      </c>
      <c r="D38" s="81">
        <f t="shared" si="1"/>
        <v>-395.57480865872753</v>
      </c>
      <c r="E38" s="81"/>
      <c r="F38" s="81" t="s">
        <v>182</v>
      </c>
      <c r="G38" s="81" t="s">
        <v>117</v>
      </c>
      <c r="H38" s="81"/>
      <c r="I38" s="81"/>
      <c r="J38" s="81" t="s">
        <v>135</v>
      </c>
      <c r="L38" s="150"/>
      <c r="O38" s="39">
        <v>-395.57480865872753</v>
      </c>
      <c r="R38" s="129"/>
    </row>
    <row r="39" spans="1:18" outlineLevel="1">
      <c r="A39" s="41">
        <f>IF(B39="","",COUNTA(B$8:B39))</f>
        <v>31</v>
      </c>
      <c r="B39" s="143" t="s">
        <v>198</v>
      </c>
      <c r="C39" s="144">
        <v>385</v>
      </c>
      <c r="D39" s="81">
        <f t="shared" si="1"/>
        <v>6222321.7834075158</v>
      </c>
      <c r="E39" s="81"/>
      <c r="F39" s="81" t="s">
        <v>182</v>
      </c>
      <c r="G39" s="81" t="s">
        <v>117</v>
      </c>
      <c r="H39" s="81"/>
      <c r="I39" s="81"/>
      <c r="J39" s="81" t="s">
        <v>136</v>
      </c>
      <c r="L39" s="150"/>
      <c r="O39" s="39">
        <v>6222321.7834075158</v>
      </c>
      <c r="R39" s="129"/>
    </row>
    <row r="40" spans="1:18" outlineLevel="1">
      <c r="A40" s="41">
        <f>IF(B40="","",COUNTA(B$8:B40))</f>
        <v>32</v>
      </c>
      <c r="B40" s="143" t="s">
        <v>199</v>
      </c>
      <c r="C40" s="144">
        <v>385</v>
      </c>
      <c r="D40" s="81">
        <f t="shared" si="1"/>
        <v>919616.58000000007</v>
      </c>
      <c r="E40" s="81"/>
      <c r="F40" s="81" t="s">
        <v>182</v>
      </c>
      <c r="G40" s="81" t="s">
        <v>117</v>
      </c>
      <c r="H40" s="81"/>
      <c r="I40" s="81"/>
      <c r="J40" s="81" t="s">
        <v>139</v>
      </c>
      <c r="L40" s="150"/>
      <c r="O40" s="39">
        <v>919616.58000000007</v>
      </c>
      <c r="R40" s="129"/>
    </row>
    <row r="41" spans="1:18" outlineLevel="1">
      <c r="A41" s="41">
        <f>IF(B41="","",COUNTA(B$8:B41))</f>
        <v>33</v>
      </c>
      <c r="B41" s="143" t="s">
        <v>445</v>
      </c>
      <c r="C41" s="146">
        <v>387</v>
      </c>
      <c r="D41" s="81">
        <f t="shared" si="1"/>
        <v>3482821.3739366718</v>
      </c>
      <c r="E41" s="81" t="s">
        <v>170</v>
      </c>
      <c r="F41" s="81"/>
      <c r="G41" s="81"/>
      <c r="H41" s="81"/>
      <c r="I41" s="81"/>
      <c r="J41" s="81"/>
      <c r="L41" s="150"/>
      <c r="O41" s="39">
        <v>3482821.3739366718</v>
      </c>
      <c r="R41" s="129"/>
    </row>
    <row r="42" spans="1:18" outlineLevel="1">
      <c r="A42" s="41">
        <f>IF(B42="","",COUNTA(B$8:B42))</f>
        <v>34</v>
      </c>
      <c r="B42" s="26" t="str">
        <f>"Subtotal - "&amp;B17</f>
        <v>Subtotal - Distribution Plant</v>
      </c>
      <c r="D42" s="39">
        <f>SUBTOTAL(9,D18:D41)</f>
        <v>873333263.77309775</v>
      </c>
      <c r="L42" s="150"/>
      <c r="R42" s="129"/>
    </row>
    <row r="43" spans="1:18" outlineLevel="1">
      <c r="A43" s="41" t="str">
        <f>IF(B43="","",COUNTA(B$8:B43))</f>
        <v/>
      </c>
      <c r="L43" s="150"/>
      <c r="R43" s="129"/>
    </row>
    <row r="44" spans="1:18" outlineLevel="1">
      <c r="A44" s="41">
        <f>IF(B44="","",COUNTA(B$8:B44))</f>
        <v>35</v>
      </c>
      <c r="B44" s="38" t="s">
        <v>200</v>
      </c>
      <c r="L44" s="150"/>
      <c r="R44" s="129"/>
    </row>
    <row r="45" spans="1:18" outlineLevel="1">
      <c r="A45" s="41">
        <f>IF(B45="","",COUNTA(B$8:B45))</f>
        <v>36</v>
      </c>
      <c r="B45" s="143" t="s">
        <v>201</v>
      </c>
      <c r="C45" s="144">
        <v>391.1</v>
      </c>
      <c r="D45" s="81">
        <f t="shared" ref="D45:D49" si="13">CHOOSE($R$2,O45,P45,Q45)</f>
        <v>1602374.6299999994</v>
      </c>
      <c r="E45" s="81" t="s">
        <v>170</v>
      </c>
      <c r="F45" s="81"/>
      <c r="G45" s="81"/>
      <c r="H45" s="81"/>
      <c r="I45" s="81"/>
      <c r="J45" s="81"/>
      <c r="L45" s="150"/>
      <c r="O45" s="39">
        <v>1602374.6299999994</v>
      </c>
      <c r="R45" s="129"/>
    </row>
    <row r="46" spans="1:18" outlineLevel="1">
      <c r="A46" s="41">
        <f>IF(B46="","",COUNTA(B$8:B46))</f>
        <v>37</v>
      </c>
      <c r="B46" s="143" t="s">
        <v>202</v>
      </c>
      <c r="C46" s="146">
        <v>391.12</v>
      </c>
      <c r="D46" s="81">
        <f t="shared" si="13"/>
        <v>591397.48000000021</v>
      </c>
      <c r="E46" s="81" t="s">
        <v>170</v>
      </c>
      <c r="F46" s="81"/>
      <c r="G46" s="81"/>
      <c r="H46" s="81"/>
      <c r="I46" s="81"/>
      <c r="J46" s="81"/>
      <c r="L46" s="150"/>
      <c r="O46" s="39">
        <v>591397.48000000021</v>
      </c>
      <c r="R46" s="129"/>
    </row>
    <row r="47" spans="1:18" outlineLevel="1">
      <c r="A47" s="41">
        <f>IF(B47="","",COUNTA(B$8:B47))</f>
        <v>38</v>
      </c>
      <c r="B47" s="143" t="s">
        <v>203</v>
      </c>
      <c r="C47" s="144">
        <v>392.2</v>
      </c>
      <c r="D47" s="81">
        <f t="shared" si="13"/>
        <v>48924.400000000016</v>
      </c>
      <c r="E47" s="81" t="s">
        <v>170</v>
      </c>
      <c r="F47" s="81"/>
      <c r="G47" s="81"/>
      <c r="H47" s="81"/>
      <c r="I47" s="81"/>
      <c r="J47" s="81"/>
      <c r="L47" s="150"/>
      <c r="O47" s="39">
        <v>48924.400000000016</v>
      </c>
      <c r="R47" s="129"/>
    </row>
    <row r="48" spans="1:18" outlineLevel="1">
      <c r="A48" s="41">
        <f>IF(B48="","",COUNTA(B$8:B48))</f>
        <v>39</v>
      </c>
      <c r="B48" s="143" t="s">
        <v>204</v>
      </c>
      <c r="C48" s="146">
        <v>392.21</v>
      </c>
      <c r="D48" s="81">
        <f t="shared" si="13"/>
        <v>24462.200000000008</v>
      </c>
      <c r="E48" s="81" t="s">
        <v>170</v>
      </c>
      <c r="F48" s="81"/>
      <c r="G48" s="81"/>
      <c r="H48" s="81"/>
      <c r="I48" s="81"/>
      <c r="J48" s="81"/>
      <c r="L48" s="150"/>
      <c r="O48" s="39">
        <v>24462.200000000008</v>
      </c>
      <c r="R48" s="129"/>
    </row>
    <row r="49" spans="1:18" outlineLevel="1">
      <c r="A49" s="41">
        <f>IF(B49="","",COUNTA(B$8:B49))</f>
        <v>40</v>
      </c>
      <c r="B49" s="143" t="s">
        <v>205</v>
      </c>
      <c r="C49" s="144">
        <v>394</v>
      </c>
      <c r="D49" s="81">
        <f t="shared" si="13"/>
        <v>7270102.8750046641</v>
      </c>
      <c r="E49" s="81" t="s">
        <v>170</v>
      </c>
      <c r="F49" s="81"/>
      <c r="G49" s="81"/>
      <c r="H49" s="81"/>
      <c r="I49" s="81"/>
      <c r="J49" s="81"/>
      <c r="L49" s="150"/>
      <c r="O49" s="39">
        <v>7270102.8750046641</v>
      </c>
      <c r="R49" s="129"/>
    </row>
    <row r="50" spans="1:18" outlineLevel="1">
      <c r="A50" s="41">
        <f>IF(B50="","",COUNTA(B$8:B50))</f>
        <v>41</v>
      </c>
      <c r="B50" s="143" t="s">
        <v>206</v>
      </c>
      <c r="C50" s="144">
        <v>395</v>
      </c>
      <c r="D50" s="81">
        <f t="shared" ref="D50:D52" si="14">CHOOSE($R$2,O50,P50,Q50)</f>
        <v>59420.069780050857</v>
      </c>
      <c r="E50" s="81" t="s">
        <v>170</v>
      </c>
      <c r="F50" s="81"/>
      <c r="G50" s="81"/>
      <c r="H50" s="81"/>
      <c r="I50" s="81"/>
      <c r="J50" s="81"/>
      <c r="L50" s="150"/>
      <c r="O50" s="39">
        <v>59420.069780050857</v>
      </c>
      <c r="R50" s="129"/>
    </row>
    <row r="51" spans="1:18" outlineLevel="1">
      <c r="A51" s="41">
        <f>IF(B51="","",COUNTA(B$8:B51))</f>
        <v>42</v>
      </c>
      <c r="B51" s="143" t="s">
        <v>207</v>
      </c>
      <c r="C51" s="144">
        <v>396</v>
      </c>
      <c r="D51" s="81">
        <f t="shared" si="14"/>
        <v>185547</v>
      </c>
      <c r="E51" s="81" t="s">
        <v>170</v>
      </c>
      <c r="F51" s="81"/>
      <c r="G51" s="81"/>
      <c r="H51" s="81"/>
      <c r="I51" s="81"/>
      <c r="J51" s="81"/>
      <c r="L51" s="150"/>
      <c r="O51" s="39">
        <v>185547</v>
      </c>
      <c r="R51" s="129"/>
    </row>
    <row r="52" spans="1:18" outlineLevel="1">
      <c r="A52" s="41">
        <f>IF(B52="","",COUNTA(B$8:B52))</f>
        <v>43</v>
      </c>
      <c r="B52" s="143" t="s">
        <v>208</v>
      </c>
      <c r="C52" s="144">
        <v>398</v>
      </c>
      <c r="D52" s="81">
        <f t="shared" si="14"/>
        <v>127397.97999999998</v>
      </c>
      <c r="E52" s="81" t="s">
        <v>170</v>
      </c>
      <c r="F52" s="81"/>
      <c r="G52" s="81"/>
      <c r="H52" s="81"/>
      <c r="I52" s="81"/>
      <c r="J52" s="81"/>
      <c r="L52" s="150"/>
      <c r="O52" s="39">
        <v>127397.97999999998</v>
      </c>
      <c r="R52" s="129"/>
    </row>
    <row r="53" spans="1:18" outlineLevel="1">
      <c r="A53" s="41">
        <f>IF(B53="","",COUNTA(B$8:B53))</f>
        <v>44</v>
      </c>
      <c r="B53" s="26" t="str">
        <f>"Subtotal - "&amp;B44</f>
        <v>Subtotal - General Plant</v>
      </c>
      <c r="D53" s="39">
        <f>SUBTOTAL(9,D45:D52)</f>
        <v>9909626.6347847153</v>
      </c>
      <c r="L53" s="150"/>
      <c r="R53" s="129"/>
    </row>
    <row r="54" spans="1:18" outlineLevel="1">
      <c r="A54" s="41" t="str">
        <f>IF(B54="","",COUNTA(B$8:B54))</f>
        <v/>
      </c>
      <c r="L54" s="150"/>
      <c r="R54" s="129"/>
    </row>
    <row r="55" spans="1:18">
      <c r="A55" s="41">
        <f>IF(B55="","",COUNTA(B$8:B55))</f>
        <v>45</v>
      </c>
      <c r="B55" s="148" t="str">
        <f>"Total "&amp;B9</f>
        <v>Total Plant in Service</v>
      </c>
      <c r="D55" s="39">
        <f>SUBTOTAL(9,D11:D54)</f>
        <v>911487309.26780391</v>
      </c>
      <c r="E55" s="39"/>
      <c r="F55" s="152"/>
      <c r="L55" s="150"/>
      <c r="O55" s="39">
        <v>911487309.26780367</v>
      </c>
      <c r="R55" s="129"/>
    </row>
    <row r="56" spans="1:18">
      <c r="A56" s="41" t="str">
        <f>IF(B56="","",COUNTA(B$8:B56))</f>
        <v/>
      </c>
      <c r="L56" s="150"/>
      <c r="O56" s="39">
        <f>O55-D55</f>
        <v>0</v>
      </c>
      <c r="R56" s="129"/>
    </row>
    <row r="57" spans="1:18">
      <c r="A57" s="41">
        <f>IF(B57="","",COUNTA(B$8:B57))</f>
        <v>46</v>
      </c>
      <c r="B57" s="38" t="s">
        <v>209</v>
      </c>
      <c r="L57" s="150"/>
      <c r="R57" s="129"/>
    </row>
    <row r="58" spans="1:18" outlineLevel="1">
      <c r="A58" s="41">
        <f>IF(B58="","",COUNTA(B$8:B58))</f>
        <v>47</v>
      </c>
      <c r="B58" s="38" t="str">
        <f>B10</f>
        <v>Intangible Plant</v>
      </c>
      <c r="L58" s="150"/>
      <c r="R58" s="129"/>
    </row>
    <row r="59" spans="1:18" outlineLevel="1">
      <c r="A59" s="41">
        <f>IF(B59="","",COUNTA(B$8:B59))</f>
        <v>48</v>
      </c>
      <c r="B59" s="143" t="str">
        <f>B11</f>
        <v>Organization</v>
      </c>
      <c r="C59" s="144">
        <f>C11</f>
        <v>301</v>
      </c>
      <c r="D59" s="81">
        <f>CHOOSE($R$2,O59,P59,Q59)</f>
        <v>0</v>
      </c>
      <c r="E59" s="145" t="str">
        <f t="shared" ref="E59:J62" si="15">E11</f>
        <v>INT_DISTPT_SUBTOTAL</v>
      </c>
      <c r="F59" s="145">
        <f t="shared" si="15"/>
        <v>0</v>
      </c>
      <c r="G59" s="145">
        <f t="shared" si="15"/>
        <v>0</v>
      </c>
      <c r="H59" s="145">
        <f t="shared" si="15"/>
        <v>0</v>
      </c>
      <c r="I59" s="145">
        <f t="shared" si="15"/>
        <v>0</v>
      </c>
      <c r="J59" s="145">
        <f t="shared" si="15"/>
        <v>0</v>
      </c>
      <c r="L59" s="150"/>
      <c r="O59" s="39">
        <v>0</v>
      </c>
      <c r="R59" s="129"/>
    </row>
    <row r="60" spans="1:18" outlineLevel="1">
      <c r="A60" s="41">
        <f>IF(B60="","",COUNTA(B$8:B60))</f>
        <v>49</v>
      </c>
      <c r="B60" s="143" t="str">
        <f>B12</f>
        <v>Misc. Intangible Plant - Plant Related</v>
      </c>
      <c r="C60" s="144">
        <f>C12</f>
        <v>303</v>
      </c>
      <c r="D60" s="81">
        <f>CHOOSE($R$2,O60,P60,Q60)</f>
        <v>-59765.830000000067</v>
      </c>
      <c r="E60" s="145" t="str">
        <f t="shared" si="15"/>
        <v>INT_DISTPT_SUBTOTAL</v>
      </c>
      <c r="F60" s="145">
        <f t="shared" si="15"/>
        <v>0</v>
      </c>
      <c r="G60" s="145">
        <f t="shared" si="15"/>
        <v>0</v>
      </c>
      <c r="H60" s="145">
        <f t="shared" si="15"/>
        <v>0</v>
      </c>
      <c r="I60" s="145">
        <f t="shared" si="15"/>
        <v>0</v>
      </c>
      <c r="J60" s="145">
        <f t="shared" si="15"/>
        <v>0</v>
      </c>
      <c r="L60" s="150"/>
      <c r="O60" s="39">
        <v>-59765.830000000067</v>
      </c>
      <c r="R60" s="129"/>
    </row>
    <row r="61" spans="1:18" outlineLevel="1">
      <c r="A61" s="41">
        <f>IF(B61="","",COUNTA(B$8:B61))</f>
        <v>50</v>
      </c>
      <c r="B61" s="143" t="s">
        <v>172</v>
      </c>
      <c r="C61" s="144">
        <f>C13</f>
        <v>303.3</v>
      </c>
      <c r="D61" s="81">
        <f t="shared" ref="D61" si="16">CHOOSE($R$2,O61,P61,Q61)</f>
        <v>-7366976.7466217317</v>
      </c>
      <c r="E61" s="145" t="str">
        <f t="shared" si="15"/>
        <v>INT_DISTPT_SUBTOTAL</v>
      </c>
      <c r="F61" s="145">
        <f t="shared" si="15"/>
        <v>0</v>
      </c>
      <c r="G61" s="145">
        <f t="shared" si="15"/>
        <v>0</v>
      </c>
      <c r="H61" s="145">
        <f t="shared" si="15"/>
        <v>0</v>
      </c>
      <c r="I61" s="145">
        <f t="shared" si="15"/>
        <v>0</v>
      </c>
      <c r="J61" s="145">
        <f t="shared" si="15"/>
        <v>0</v>
      </c>
      <c r="L61" s="150"/>
      <c r="O61" s="39">
        <v>-7366976.7466217317</v>
      </c>
      <c r="R61" s="129"/>
    </row>
    <row r="62" spans="1:18" outlineLevel="1">
      <c r="A62" s="41">
        <f>IF(B62="","",COUNTA(B$8:B62))</f>
        <v>51</v>
      </c>
      <c r="B62" s="143" t="s">
        <v>173</v>
      </c>
      <c r="C62" s="146">
        <f>C14</f>
        <v>303.99</v>
      </c>
      <c r="D62" s="81">
        <f>CHOOSE($R$2,O62,P62,Q62)</f>
        <v>-3085072.1438461533</v>
      </c>
      <c r="E62" s="145" t="str">
        <f t="shared" si="15"/>
        <v>INT_DISTPT_SUBTOTAL</v>
      </c>
      <c r="F62" s="145">
        <f t="shared" si="15"/>
        <v>0</v>
      </c>
      <c r="G62" s="145">
        <f t="shared" si="15"/>
        <v>0</v>
      </c>
      <c r="H62" s="145">
        <f t="shared" si="15"/>
        <v>0</v>
      </c>
      <c r="I62" s="145">
        <f t="shared" si="15"/>
        <v>0</v>
      </c>
      <c r="J62" s="145">
        <f t="shared" si="15"/>
        <v>0</v>
      </c>
      <c r="L62" s="150"/>
      <c r="O62" s="39">
        <v>-3085072.1438461533</v>
      </c>
      <c r="R62" s="129"/>
    </row>
    <row r="63" spans="1:18" outlineLevel="1">
      <c r="A63" s="41">
        <f>IF(B63="","",COUNTA(B$8:B63))</f>
        <v>52</v>
      </c>
      <c r="B63" s="26" t="str">
        <f>B15</f>
        <v>Subtotal - Intangible Plant</v>
      </c>
      <c r="C63" s="161"/>
      <c r="D63" s="39">
        <f>SUBTOTAL(9,D59:D62)</f>
        <v>-10511814.720467884</v>
      </c>
      <c r="L63" s="150"/>
      <c r="R63" s="129"/>
    </row>
    <row r="64" spans="1:18" outlineLevel="1">
      <c r="A64" s="41" t="str">
        <f>IF(B64="","",COUNTA(B$8:B64))</f>
        <v/>
      </c>
      <c r="C64" s="161"/>
      <c r="L64" s="150"/>
      <c r="R64" s="129"/>
    </row>
    <row r="65" spans="1:18" outlineLevel="1">
      <c r="A65" s="41">
        <f>IF(B65="","",COUNTA(B$8:B65))</f>
        <v>53</v>
      </c>
      <c r="B65" s="38" t="s">
        <v>174</v>
      </c>
      <c r="L65" s="150"/>
      <c r="R65" s="129"/>
    </row>
    <row r="66" spans="1:18" outlineLevel="1">
      <c r="A66" s="41">
        <f>IF(B66="","",COUNTA(B$8:B66))</f>
        <v>54</v>
      </c>
      <c r="B66" s="143" t="str">
        <f t="shared" ref="B66:C89" si="17">B18</f>
        <v>LAND-CITY GATE &amp; MAIN LINE IND. M &amp; R</v>
      </c>
      <c r="C66" s="144">
        <f t="shared" si="17"/>
        <v>374.1</v>
      </c>
      <c r="D66" s="81">
        <f t="shared" ref="D66:D89" si="18">CHOOSE($R$2,O66,P66,Q66)</f>
        <v>0</v>
      </c>
      <c r="E66" s="145">
        <f t="shared" ref="E66:J75" si="19">E18</f>
        <v>0</v>
      </c>
      <c r="F66" s="145" t="str">
        <f t="shared" si="19"/>
        <v>DISTRIBUTION</v>
      </c>
      <c r="G66" s="145" t="str">
        <f t="shared" si="19"/>
        <v>AVGERAGE STUDY</v>
      </c>
      <c r="H66" s="145" t="str">
        <f t="shared" si="19"/>
        <v>AVG_DESIGN DAY_DEM-COMM_DEMAND</v>
      </c>
      <c r="I66" s="145">
        <f t="shared" si="19"/>
        <v>0</v>
      </c>
      <c r="J66" s="145" t="str">
        <f t="shared" si="19"/>
        <v>CUSTOMERS EXCL DS-ML</v>
      </c>
      <c r="L66" s="150"/>
      <c r="O66" s="39">
        <v>0</v>
      </c>
      <c r="R66" s="129"/>
    </row>
    <row r="67" spans="1:18" outlineLevel="1">
      <c r="A67" s="41">
        <f>IF(B67="","",COUNTA(B$8:B67))</f>
        <v>55</v>
      </c>
      <c r="B67" s="143" t="str">
        <f t="shared" si="17"/>
        <v>LAND-OTHER DISTRIBUTION SYSTEMS</v>
      </c>
      <c r="C67" s="144">
        <f t="shared" si="17"/>
        <v>374.2</v>
      </c>
      <c r="D67" s="81">
        <f t="shared" si="18"/>
        <v>-438836.46636920492</v>
      </c>
      <c r="E67" s="145">
        <f t="shared" si="19"/>
        <v>0</v>
      </c>
      <c r="F67" s="145" t="str">
        <f t="shared" si="19"/>
        <v>DISTRIBUTION</v>
      </c>
      <c r="G67" s="145" t="str">
        <f t="shared" si="19"/>
        <v>AVGERAGE STUDY</v>
      </c>
      <c r="H67" s="145" t="str">
        <f t="shared" si="19"/>
        <v>AVG_DESIGN DAY_DEM-COMM_DEMAND</v>
      </c>
      <c r="I67" s="145">
        <f t="shared" si="19"/>
        <v>0</v>
      </c>
      <c r="J67" s="145" t="str">
        <f t="shared" si="19"/>
        <v>CUSTOMERS EXCL DS-ML</v>
      </c>
      <c r="L67" s="150"/>
      <c r="O67" s="39">
        <v>-438836.46636920492</v>
      </c>
      <c r="R67" s="129"/>
    </row>
    <row r="68" spans="1:18" outlineLevel="1">
      <c r="A68" s="41">
        <f>IF(B68="","",COUNTA(B$8:B68))</f>
        <v>56</v>
      </c>
      <c r="B68" s="143" t="str">
        <f t="shared" si="17"/>
        <v>RIGHTS OF WAY</v>
      </c>
      <c r="C68" s="144">
        <f t="shared" si="17"/>
        <v>374.5</v>
      </c>
      <c r="D68" s="81">
        <f t="shared" si="18"/>
        <v>-1260932.28</v>
      </c>
      <c r="E68" s="145">
        <f t="shared" si="19"/>
        <v>0</v>
      </c>
      <c r="F68" s="145" t="str">
        <f t="shared" si="19"/>
        <v>DISTRIBUTION</v>
      </c>
      <c r="G68" s="145" t="str">
        <f t="shared" si="19"/>
        <v>AVGERAGE STUDY</v>
      </c>
      <c r="H68" s="145" t="str">
        <f t="shared" si="19"/>
        <v>AVG_DESIGN DAY_DEM-COMM_DEMAND</v>
      </c>
      <c r="I68" s="145">
        <f t="shared" si="19"/>
        <v>0</v>
      </c>
      <c r="J68" s="145" t="str">
        <f t="shared" si="19"/>
        <v>CUSTOMERS EXCL DS-ML</v>
      </c>
      <c r="L68" s="150"/>
      <c r="O68" s="39">
        <v>-1260932.28</v>
      </c>
      <c r="R68" s="129"/>
    </row>
    <row r="69" spans="1:18" outlineLevel="1">
      <c r="A69" s="41">
        <f>IF(B69="","",COUNTA(B$8:B69))</f>
        <v>57</v>
      </c>
      <c r="B69" s="143" t="str">
        <f t="shared" si="17"/>
        <v>STRUCTURES &amp; IMPROVEMENTS</v>
      </c>
      <c r="C69" s="144">
        <f t="shared" si="17"/>
        <v>375</v>
      </c>
      <c r="D69" s="81">
        <f t="shared" si="18"/>
        <v>-715365.07318648463</v>
      </c>
      <c r="E69" s="145">
        <f t="shared" si="19"/>
        <v>0</v>
      </c>
      <c r="F69" s="145" t="str">
        <f t="shared" si="19"/>
        <v>DISTRIBUTION</v>
      </c>
      <c r="G69" s="145" t="str">
        <f t="shared" si="19"/>
        <v>AVGERAGE STUDY</v>
      </c>
      <c r="H69" s="145" t="str">
        <f t="shared" si="19"/>
        <v>AVG_DESIGN DAY_DEM-COMM_DEMAND</v>
      </c>
      <c r="I69" s="145">
        <f t="shared" si="19"/>
        <v>0</v>
      </c>
      <c r="J69" s="145" t="str">
        <f t="shared" si="19"/>
        <v>CUSTOMERS EXCL DS-ML</v>
      </c>
      <c r="L69" s="150"/>
      <c r="O69" s="39">
        <v>-715365.07318648463</v>
      </c>
      <c r="R69" s="129"/>
    </row>
    <row r="70" spans="1:18" outlineLevel="1">
      <c r="A70" s="41">
        <f>IF(B70="","",COUNTA(B$8:B70))</f>
        <v>58</v>
      </c>
      <c r="B70" s="143" t="str">
        <f t="shared" si="17"/>
        <v>STRUC &amp; IMPROV-REGULATING - DS-ML DIRECT ASSIGNMENT</v>
      </c>
      <c r="C70" s="144">
        <f t="shared" si="17"/>
        <v>375.4</v>
      </c>
      <c r="D70" s="81">
        <f t="shared" si="18"/>
        <v>-8011.56</v>
      </c>
      <c r="E70" s="145">
        <f t="shared" si="19"/>
        <v>0</v>
      </c>
      <c r="F70" s="145" t="str">
        <f t="shared" si="19"/>
        <v>DISTRIBUTION</v>
      </c>
      <c r="G70" s="145" t="str">
        <f t="shared" si="19"/>
        <v>AVGERAGE STUDY</v>
      </c>
      <c r="H70" s="145" t="str">
        <f t="shared" si="19"/>
        <v>DS-ML_DIRECT</v>
      </c>
      <c r="I70" s="145">
        <f t="shared" si="19"/>
        <v>0</v>
      </c>
      <c r="J70" s="145" t="str">
        <f t="shared" si="19"/>
        <v>DS-ML_DIRECT</v>
      </c>
      <c r="L70" s="150"/>
      <c r="O70" s="39">
        <v>-8011.56</v>
      </c>
      <c r="R70" s="129"/>
    </row>
    <row r="71" spans="1:18" outlineLevel="1">
      <c r="A71" s="41">
        <f>IF(B71="","",COUNTA(B$8:B71))</f>
        <v>59</v>
      </c>
      <c r="B71" s="143" t="str">
        <f t="shared" si="17"/>
        <v>STRUC &amp; IMPROV-DISTR. IND. M &amp; R</v>
      </c>
      <c r="C71" s="144">
        <f t="shared" si="17"/>
        <v>375.6</v>
      </c>
      <c r="D71" s="81">
        <f t="shared" si="18"/>
        <v>0</v>
      </c>
      <c r="E71" s="145">
        <f t="shared" si="19"/>
        <v>0</v>
      </c>
      <c r="F71" s="145" t="str">
        <f t="shared" si="19"/>
        <v>ON SITE</v>
      </c>
      <c r="G71" s="145" t="str">
        <f t="shared" si="19"/>
        <v>CUSTOMER</v>
      </c>
      <c r="H71" s="145">
        <f t="shared" si="19"/>
        <v>0</v>
      </c>
      <c r="I71" s="145">
        <f t="shared" si="19"/>
        <v>0</v>
      </c>
      <c r="J71" s="145" t="str">
        <f t="shared" si="19"/>
        <v>IND_M&amp;R_ACCT 385</v>
      </c>
      <c r="L71" s="150"/>
      <c r="O71" s="39">
        <v>0</v>
      </c>
      <c r="R71" s="129"/>
    </row>
    <row r="72" spans="1:18" outlineLevel="1">
      <c r="A72" s="41">
        <f>IF(B72="","",COUNTA(B$8:B72))</f>
        <v>60</v>
      </c>
      <c r="B72" s="143" t="str">
        <f t="shared" si="17"/>
        <v>STRUC &amp; IMPROV-OTHER DISTR. SYSTEMS</v>
      </c>
      <c r="C72" s="144">
        <f t="shared" si="17"/>
        <v>375.7</v>
      </c>
      <c r="D72" s="81">
        <f t="shared" si="18"/>
        <v>-5394575.5700000012</v>
      </c>
      <c r="E72" s="145" t="str">
        <f t="shared" si="19"/>
        <v>INT_DISTPT_SUBTOTAL</v>
      </c>
      <c r="F72" s="145">
        <f t="shared" si="19"/>
        <v>0</v>
      </c>
      <c r="G72" s="145">
        <f t="shared" si="19"/>
        <v>0</v>
      </c>
      <c r="H72" s="145">
        <f t="shared" si="19"/>
        <v>0</v>
      </c>
      <c r="I72" s="145">
        <f t="shared" si="19"/>
        <v>0</v>
      </c>
      <c r="J72" s="145">
        <f t="shared" si="19"/>
        <v>0</v>
      </c>
      <c r="L72" s="150"/>
      <c r="O72" s="39">
        <v>-5394575.5700000012</v>
      </c>
      <c r="R72" s="129"/>
    </row>
    <row r="73" spans="1:18" outlineLevel="1">
      <c r="A73" s="41">
        <f>IF(B73="","",COUNTA(B$8:B73))</f>
        <v>61</v>
      </c>
      <c r="B73" s="143" t="str">
        <f t="shared" si="17"/>
        <v>STRUC &amp; IMPROV-OTHER DISTR SYS-ILP</v>
      </c>
      <c r="C73" s="146">
        <f t="shared" si="17"/>
        <v>375.71</v>
      </c>
      <c r="D73" s="81">
        <f t="shared" si="18"/>
        <v>-705436.81999999972</v>
      </c>
      <c r="E73" s="145" t="str">
        <f t="shared" si="19"/>
        <v>INT_DISTPT_SUBTOTAL</v>
      </c>
      <c r="F73" s="145">
        <f t="shared" si="19"/>
        <v>0</v>
      </c>
      <c r="G73" s="145">
        <f t="shared" si="19"/>
        <v>0</v>
      </c>
      <c r="H73" s="145">
        <f t="shared" si="19"/>
        <v>0</v>
      </c>
      <c r="I73" s="145">
        <f t="shared" si="19"/>
        <v>0</v>
      </c>
      <c r="J73" s="145">
        <f t="shared" si="19"/>
        <v>0</v>
      </c>
      <c r="L73" s="150"/>
      <c r="O73" s="39">
        <v>-705436.81999999972</v>
      </c>
      <c r="R73" s="129"/>
    </row>
    <row r="74" spans="1:18" outlineLevel="1">
      <c r="A74" s="41">
        <f>IF(B74="","",COUNTA(B$8:B74))</f>
        <v>62</v>
      </c>
      <c r="B74" s="143" t="str">
        <f t="shared" si="17"/>
        <v>STRUC &amp; IMPROV-COMMUNICATIONS</v>
      </c>
      <c r="C74" s="146">
        <f t="shared" si="17"/>
        <v>375.8</v>
      </c>
      <c r="D74" s="81">
        <f t="shared" ref="D74:D82" si="20">CHOOSE($R$2,O74,P74,Q74)</f>
        <v>-25155.829999999984</v>
      </c>
      <c r="E74" s="145">
        <f t="shared" si="19"/>
        <v>0</v>
      </c>
      <c r="F74" s="145" t="str">
        <f t="shared" si="19"/>
        <v>DISTRIBUTION</v>
      </c>
      <c r="G74" s="145" t="str">
        <f t="shared" si="19"/>
        <v>AVGERAGE STUDY</v>
      </c>
      <c r="H74" s="145" t="str">
        <f t="shared" si="19"/>
        <v>AVG_DESIGN DAY_DEM-COMM_DEMAND</v>
      </c>
      <c r="I74" s="145">
        <f t="shared" si="19"/>
        <v>0</v>
      </c>
      <c r="J74" s="145" t="str">
        <f t="shared" si="19"/>
        <v>CUSTOMERS EXCL DS-ML</v>
      </c>
      <c r="L74" s="150"/>
      <c r="O74" s="39">
        <v>-25155.829999999984</v>
      </c>
      <c r="R74" s="129"/>
    </row>
    <row r="75" spans="1:18" outlineLevel="1">
      <c r="A75" s="41">
        <f>IF(B75="","",COUNTA(B$8:B75))</f>
        <v>63</v>
      </c>
      <c r="B75" s="143" t="str">
        <f t="shared" si="17"/>
        <v>MAINS (Less SMRP)</v>
      </c>
      <c r="C75" s="146">
        <f t="shared" si="17"/>
        <v>376</v>
      </c>
      <c r="D75" s="81">
        <f t="shared" si="20"/>
        <v>-97006543.285036191</v>
      </c>
      <c r="E75" s="145">
        <f t="shared" si="19"/>
        <v>0</v>
      </c>
      <c r="F75" s="145" t="str">
        <f t="shared" si="19"/>
        <v>DISTRIBUTION</v>
      </c>
      <c r="G75" s="145" t="str">
        <f t="shared" si="19"/>
        <v>AVGERAGE STUDY</v>
      </c>
      <c r="H75" s="145" t="str">
        <f t="shared" si="19"/>
        <v>AVG_DESIGN DAY_DEM-COMM_DEMAND</v>
      </c>
      <c r="I75" s="145">
        <f t="shared" si="19"/>
        <v>0</v>
      </c>
      <c r="J75" s="145" t="str">
        <f t="shared" si="19"/>
        <v>CUSTOMERS EXCL DS-ML</v>
      </c>
      <c r="L75" s="150"/>
      <c r="O75" s="39">
        <v>-97006543.285036191</v>
      </c>
      <c r="R75" s="129"/>
    </row>
    <row r="76" spans="1:18" outlineLevel="1">
      <c r="A76" s="41">
        <f>IF(B76="","",COUNTA(B$8:B76))</f>
        <v>64</v>
      </c>
      <c r="B76" s="143" t="str">
        <f t="shared" si="17"/>
        <v>MAINS - DS-ML DIRECT ASSIGNMENT</v>
      </c>
      <c r="C76" s="146">
        <f t="shared" si="17"/>
        <v>376</v>
      </c>
      <c r="D76" s="81">
        <f t="shared" si="20"/>
        <v>0</v>
      </c>
      <c r="E76" s="145">
        <f t="shared" ref="E76:J85" si="21">E28</f>
        <v>0</v>
      </c>
      <c r="F76" s="145" t="str">
        <f t="shared" si="21"/>
        <v>DISTRIBUTION</v>
      </c>
      <c r="G76" s="145" t="str">
        <f t="shared" si="21"/>
        <v>AVGERAGE STUDY</v>
      </c>
      <c r="H76" s="145" t="str">
        <f t="shared" si="21"/>
        <v>DS-ML_DIRECT</v>
      </c>
      <c r="I76" s="145">
        <f t="shared" si="21"/>
        <v>0</v>
      </c>
      <c r="J76" s="145" t="str">
        <f t="shared" si="21"/>
        <v>DS-ML_DIRECT</v>
      </c>
      <c r="L76" s="150"/>
      <c r="O76" s="39">
        <v>0</v>
      </c>
      <c r="R76" s="129"/>
    </row>
    <row r="77" spans="1:18" outlineLevel="1">
      <c r="A77" s="41">
        <f>IF(B77="","",COUNTA(B$8:B77))</f>
        <v>65</v>
      </c>
      <c r="B77" s="143" t="str">
        <f t="shared" si="17"/>
        <v>M &amp; R STATION EQUIP-REG (LESS SMRP)</v>
      </c>
      <c r="C77" s="146">
        <f t="shared" si="17"/>
        <v>378</v>
      </c>
      <c r="D77" s="81">
        <f t="shared" si="20"/>
        <v>-1067686.2555645581</v>
      </c>
      <c r="E77" s="145">
        <f t="shared" si="21"/>
        <v>0</v>
      </c>
      <c r="F77" s="145" t="str">
        <f t="shared" si="21"/>
        <v>DISTRIBUTION</v>
      </c>
      <c r="G77" s="145" t="str">
        <f t="shared" si="21"/>
        <v>AVGERAGE STUDY</v>
      </c>
      <c r="H77" s="145" t="str">
        <f t="shared" si="21"/>
        <v>AVG_DESIGN DAY_DEM-COMM_DEMAND</v>
      </c>
      <c r="I77" s="145">
        <f t="shared" si="21"/>
        <v>0</v>
      </c>
      <c r="J77" s="145" t="str">
        <f t="shared" si="21"/>
        <v>CUSTOMERS EXCL DS-ML</v>
      </c>
      <c r="L77" s="150"/>
      <c r="O77" s="39">
        <v>-1067686.2555645581</v>
      </c>
      <c r="R77" s="129"/>
    </row>
    <row r="78" spans="1:18" outlineLevel="1">
      <c r="A78" s="41">
        <f>IF(B78="","",COUNTA(B$8:B78))</f>
        <v>66</v>
      </c>
      <c r="B78" s="143" t="str">
        <f t="shared" si="17"/>
        <v>M &amp; R STA EQUIP-GENERAL-REGULATING - DS-ML DIRECT ASSIGNMENT</v>
      </c>
      <c r="C78" s="146">
        <f t="shared" si="17"/>
        <v>378.2</v>
      </c>
      <c r="D78" s="81">
        <f t="shared" ref="D78" si="22">CHOOSE($R$2,O78,P78,Q78)</f>
        <v>-11115.47</v>
      </c>
      <c r="E78" s="145">
        <f t="shared" si="21"/>
        <v>0</v>
      </c>
      <c r="F78" s="145" t="str">
        <f t="shared" si="21"/>
        <v>DISTRIBUTION</v>
      </c>
      <c r="G78" s="145" t="str">
        <f t="shared" si="21"/>
        <v>AVGERAGE STUDY</v>
      </c>
      <c r="H78" s="145" t="str">
        <f t="shared" si="21"/>
        <v>DS-ML_DIRECT</v>
      </c>
      <c r="I78" s="145">
        <f t="shared" si="21"/>
        <v>0</v>
      </c>
      <c r="J78" s="145" t="str">
        <f t="shared" si="21"/>
        <v>DS-ML_DIRECT</v>
      </c>
      <c r="L78" s="150"/>
      <c r="O78" s="39">
        <v>-11115.47</v>
      </c>
      <c r="R78" s="129"/>
    </row>
    <row r="79" spans="1:18" outlineLevel="1">
      <c r="A79" s="41">
        <f>IF(B79="","",COUNTA(B$8:B79))</f>
        <v>67</v>
      </c>
      <c r="B79" s="143" t="str">
        <f t="shared" si="17"/>
        <v>M &amp; R STA EQUIP REG FMV</v>
      </c>
      <c r="C79" s="146">
        <f t="shared" si="17"/>
        <v>378.21</v>
      </c>
      <c r="D79" s="81">
        <f t="shared" si="20"/>
        <v>289236.30000000005</v>
      </c>
      <c r="E79" s="145">
        <f t="shared" si="21"/>
        <v>0</v>
      </c>
      <c r="F79" s="145" t="str">
        <f t="shared" si="21"/>
        <v>DISTRIBUTION</v>
      </c>
      <c r="G79" s="145" t="str">
        <f t="shared" si="21"/>
        <v>AVGERAGE STUDY</v>
      </c>
      <c r="H79" s="145" t="str">
        <f t="shared" si="21"/>
        <v>AVG_DESIGN DAY_DEM-COMM_DEMAND</v>
      </c>
      <c r="I79" s="145">
        <f t="shared" si="21"/>
        <v>0</v>
      </c>
      <c r="J79" s="145" t="str">
        <f t="shared" si="21"/>
        <v>CUSTOMERS EXCL DS-ML</v>
      </c>
      <c r="L79" s="150"/>
      <c r="O79" s="39">
        <v>289236.30000000005</v>
      </c>
      <c r="R79" s="129"/>
    </row>
    <row r="80" spans="1:18" outlineLevel="1">
      <c r="A80" s="41">
        <f>IF(B80="","",COUNTA(B$8:B80))</f>
        <v>68</v>
      </c>
      <c r="B80" s="143" t="str">
        <f t="shared" si="17"/>
        <v>M &amp; R STA EQUIP-CITY GATE CHECK STA</v>
      </c>
      <c r="C80" s="146">
        <f t="shared" si="17"/>
        <v>379</v>
      </c>
      <c r="D80" s="81">
        <f t="shared" si="20"/>
        <v>-491176.01000000013</v>
      </c>
      <c r="E80" s="145">
        <f t="shared" si="21"/>
        <v>0</v>
      </c>
      <c r="F80" s="145" t="str">
        <f t="shared" si="21"/>
        <v>DISTRIBUTION</v>
      </c>
      <c r="G80" s="145" t="str">
        <f t="shared" si="21"/>
        <v>AVGERAGE STUDY</v>
      </c>
      <c r="H80" s="145" t="str">
        <f t="shared" si="21"/>
        <v>AVG_DESIGN DAY_DEM-COMM_DEMAND</v>
      </c>
      <c r="I80" s="145">
        <f t="shared" si="21"/>
        <v>0</v>
      </c>
      <c r="J80" s="145" t="str">
        <f t="shared" si="21"/>
        <v>CUSTOMERS EXCL DS-ML</v>
      </c>
      <c r="L80" s="150"/>
      <c r="O80" s="39">
        <v>-491176.01000000013</v>
      </c>
      <c r="R80" s="129"/>
    </row>
    <row r="81" spans="1:18" outlineLevel="1">
      <c r="A81" s="41">
        <f>IF(B81="","",COUNTA(B$8:B81))</f>
        <v>69</v>
      </c>
      <c r="B81" s="143" t="str">
        <f t="shared" si="17"/>
        <v>SERVICES (Less SMRP)</v>
      </c>
      <c r="C81" s="146">
        <f t="shared" si="17"/>
        <v>380</v>
      </c>
      <c r="D81" s="81">
        <f t="shared" si="20"/>
        <v>-87745649.885046095</v>
      </c>
      <c r="E81" s="145">
        <f t="shared" si="21"/>
        <v>0</v>
      </c>
      <c r="F81" s="145" t="str">
        <f t="shared" si="21"/>
        <v>ON SITE</v>
      </c>
      <c r="G81" s="145" t="str">
        <f t="shared" si="21"/>
        <v>CUSTOMER</v>
      </c>
      <c r="H81" s="145">
        <f t="shared" si="21"/>
        <v>0</v>
      </c>
      <c r="I81" s="145">
        <f t="shared" si="21"/>
        <v>0</v>
      </c>
      <c r="J81" s="145" t="str">
        <f t="shared" si="21"/>
        <v>SERVICES_ACCT 380</v>
      </c>
      <c r="L81" s="150"/>
      <c r="O81" s="39">
        <v>-87745649.885046095</v>
      </c>
      <c r="R81" s="129"/>
    </row>
    <row r="82" spans="1:18" outlineLevel="1">
      <c r="A82" s="41">
        <f>IF(B82="","",COUNTA(B$8:B82))</f>
        <v>70</v>
      </c>
      <c r="B82" s="143" t="str">
        <f t="shared" si="17"/>
        <v>METERS</v>
      </c>
      <c r="C82" s="146">
        <f t="shared" si="17"/>
        <v>381</v>
      </c>
      <c r="D82" s="81">
        <f t="shared" si="20"/>
        <v>-2614471.5024805884</v>
      </c>
      <c r="E82" s="145">
        <f t="shared" si="21"/>
        <v>0</v>
      </c>
      <c r="F82" s="145" t="str">
        <f t="shared" si="21"/>
        <v>ON SITE</v>
      </c>
      <c r="G82" s="145" t="str">
        <f t="shared" si="21"/>
        <v>CUSTOMER</v>
      </c>
      <c r="H82" s="145">
        <f t="shared" si="21"/>
        <v>0</v>
      </c>
      <c r="I82" s="145">
        <f t="shared" si="21"/>
        <v>0</v>
      </c>
      <c r="J82" s="145" t="str">
        <f t="shared" si="21"/>
        <v>METERS_ACCT 381</v>
      </c>
      <c r="L82" s="150"/>
      <c r="O82" s="39">
        <v>-2614471.5024805884</v>
      </c>
      <c r="R82" s="129"/>
    </row>
    <row r="83" spans="1:18" outlineLevel="1">
      <c r="A83" s="41">
        <f>IF(B83="","",COUNTA(B$8:B83))</f>
        <v>71</v>
      </c>
      <c r="B83" s="143" t="str">
        <f t="shared" si="17"/>
        <v>METERS - AMI</v>
      </c>
      <c r="C83" s="144">
        <f t="shared" si="17"/>
        <v>381.1</v>
      </c>
      <c r="D83" s="81">
        <f t="shared" si="18"/>
        <v>-3974893.779999997</v>
      </c>
      <c r="E83" s="145">
        <f t="shared" si="21"/>
        <v>0</v>
      </c>
      <c r="F83" s="145" t="str">
        <f t="shared" si="21"/>
        <v>ON SITE</v>
      </c>
      <c r="G83" s="145" t="str">
        <f t="shared" si="21"/>
        <v>CUSTOMER</v>
      </c>
      <c r="H83" s="145">
        <f t="shared" si="21"/>
        <v>0</v>
      </c>
      <c r="I83" s="145">
        <f t="shared" si="21"/>
        <v>0</v>
      </c>
      <c r="J83" s="145" t="str">
        <f t="shared" si="21"/>
        <v>METERS_ACCT 381</v>
      </c>
      <c r="L83" s="150"/>
      <c r="O83" s="39">
        <v>-3974893.779999997</v>
      </c>
      <c r="R83" s="129"/>
    </row>
    <row r="84" spans="1:18" outlineLevel="1">
      <c r="A84" s="41">
        <f>IF(B84="","",COUNTA(B$8:B84))</f>
        <v>72</v>
      </c>
      <c r="B84" s="143" t="str">
        <f t="shared" si="17"/>
        <v>METER INSTALLATIONS (Less SMRP)</v>
      </c>
      <c r="C84" s="144">
        <f t="shared" si="17"/>
        <v>382</v>
      </c>
      <c r="D84" s="81">
        <f t="shared" si="18"/>
        <v>-5710479.5624717856</v>
      </c>
      <c r="E84" s="145">
        <f t="shared" si="21"/>
        <v>0</v>
      </c>
      <c r="F84" s="145" t="str">
        <f t="shared" si="21"/>
        <v>ON SITE</v>
      </c>
      <c r="G84" s="145" t="str">
        <f t="shared" si="21"/>
        <v>CUSTOMER</v>
      </c>
      <c r="H84" s="145">
        <f t="shared" si="21"/>
        <v>0</v>
      </c>
      <c r="I84" s="145">
        <f t="shared" si="21"/>
        <v>0</v>
      </c>
      <c r="J84" s="145" t="str">
        <f t="shared" si="21"/>
        <v>METERS_ACCT 381</v>
      </c>
      <c r="L84" s="150"/>
      <c r="O84" s="39">
        <v>-5710479.5624717856</v>
      </c>
      <c r="R84" s="129"/>
    </row>
    <row r="85" spans="1:18" outlineLevel="1">
      <c r="A85" s="41">
        <f>IF(B85="","",COUNTA(B$8:B85))</f>
        <v>73</v>
      </c>
      <c r="B85" s="143" t="str">
        <f t="shared" si="17"/>
        <v>HOUSE REGULATORS (Less SMRP)</v>
      </c>
      <c r="C85" s="144">
        <f t="shared" si="17"/>
        <v>383</v>
      </c>
      <c r="D85" s="81">
        <f t="shared" si="18"/>
        <v>-4232935.5262183705</v>
      </c>
      <c r="E85" s="145">
        <f t="shared" si="21"/>
        <v>0</v>
      </c>
      <c r="F85" s="145" t="str">
        <f t="shared" si="21"/>
        <v>ON SITE</v>
      </c>
      <c r="G85" s="145" t="str">
        <f t="shared" si="21"/>
        <v>CUSTOMER</v>
      </c>
      <c r="H85" s="145">
        <f t="shared" si="21"/>
        <v>0</v>
      </c>
      <c r="I85" s="145">
        <f t="shared" si="21"/>
        <v>0</v>
      </c>
      <c r="J85" s="145" t="str">
        <f t="shared" si="21"/>
        <v>METERS_ACCT 381</v>
      </c>
      <c r="L85" s="150"/>
      <c r="O85" s="39">
        <v>-4232935.5262183705</v>
      </c>
      <c r="R85" s="129"/>
    </row>
    <row r="86" spans="1:18" outlineLevel="1">
      <c r="A86" s="41">
        <f>IF(B86="","",COUNTA(B$8:B86))</f>
        <v>74</v>
      </c>
      <c r="B86" s="143" t="str">
        <f t="shared" si="17"/>
        <v>HOUSE REGULATOR INSTALLATIONS</v>
      </c>
      <c r="C86" s="144">
        <f t="shared" si="17"/>
        <v>384</v>
      </c>
      <c r="D86" s="81">
        <f t="shared" si="18"/>
        <v>799.34877248345867</v>
      </c>
      <c r="E86" s="145">
        <f t="shared" ref="E86:J89" si="23">E38</f>
        <v>0</v>
      </c>
      <c r="F86" s="145" t="str">
        <f t="shared" si="23"/>
        <v>ON SITE</v>
      </c>
      <c r="G86" s="145" t="str">
        <f t="shared" si="23"/>
        <v>CUSTOMER</v>
      </c>
      <c r="H86" s="145">
        <f t="shared" si="23"/>
        <v>0</v>
      </c>
      <c r="I86" s="145">
        <f t="shared" si="23"/>
        <v>0</v>
      </c>
      <c r="J86" s="145" t="str">
        <f t="shared" si="23"/>
        <v>METERS_ACCT 381</v>
      </c>
      <c r="L86" s="150"/>
      <c r="O86" s="39">
        <v>799.34877248345867</v>
      </c>
      <c r="R86" s="129"/>
    </row>
    <row r="87" spans="1:18" outlineLevel="1">
      <c r="A87" s="41">
        <f>IF(B87="","",COUNTA(B$8:B87))</f>
        <v>75</v>
      </c>
      <c r="B87" s="143" t="str">
        <f t="shared" si="17"/>
        <v>INDUSTRIAL M &amp; R STATION EQUIPMENT</v>
      </c>
      <c r="C87" s="144">
        <f t="shared" si="17"/>
        <v>385</v>
      </c>
      <c r="D87" s="81">
        <f t="shared" si="18"/>
        <v>-1536096.6324735654</v>
      </c>
      <c r="E87" s="145">
        <f t="shared" si="23"/>
        <v>0</v>
      </c>
      <c r="F87" s="145" t="str">
        <f t="shared" si="23"/>
        <v>ON SITE</v>
      </c>
      <c r="G87" s="145" t="str">
        <f t="shared" si="23"/>
        <v>CUSTOMER</v>
      </c>
      <c r="H87" s="145">
        <f t="shared" si="23"/>
        <v>0</v>
      </c>
      <c r="I87" s="145">
        <f t="shared" si="23"/>
        <v>0</v>
      </c>
      <c r="J87" s="145" t="str">
        <f t="shared" si="23"/>
        <v>IND_M&amp;R_ACCT 385</v>
      </c>
      <c r="L87" s="150"/>
      <c r="O87" s="39">
        <v>-1536096.6324735654</v>
      </c>
      <c r="R87" s="129"/>
    </row>
    <row r="88" spans="1:18" outlineLevel="1">
      <c r="A88" s="41">
        <f>IF(B88="","",COUNTA(B$8:B88))</f>
        <v>76</v>
      </c>
      <c r="B88" s="143" t="str">
        <f t="shared" si="17"/>
        <v>INDUSTRIAL M &amp; R STATION EQUIPMENT - DS-ML DIRECT ASSIGNMENT</v>
      </c>
      <c r="C88" s="144">
        <f t="shared" si="17"/>
        <v>385</v>
      </c>
      <c r="D88" s="81">
        <f t="shared" si="18"/>
        <v>-209136.99000000002</v>
      </c>
      <c r="E88" s="145">
        <f t="shared" si="23"/>
        <v>0</v>
      </c>
      <c r="F88" s="145" t="str">
        <f t="shared" si="23"/>
        <v>ON SITE</v>
      </c>
      <c r="G88" s="145" t="str">
        <f t="shared" si="23"/>
        <v>CUSTOMER</v>
      </c>
      <c r="H88" s="145">
        <f t="shared" si="23"/>
        <v>0</v>
      </c>
      <c r="I88" s="145">
        <f t="shared" si="23"/>
        <v>0</v>
      </c>
      <c r="J88" s="145" t="str">
        <f t="shared" si="23"/>
        <v>DS-ML_DIRECT</v>
      </c>
      <c r="L88" s="150"/>
      <c r="O88" s="39">
        <v>-209136.99000000002</v>
      </c>
      <c r="R88" s="129"/>
    </row>
    <row r="89" spans="1:18" outlineLevel="1">
      <c r="A89" s="41">
        <f>IF(B89="","",COUNTA(B$8:B89))</f>
        <v>77</v>
      </c>
      <c r="B89" s="143" t="str">
        <f t="shared" si="17"/>
        <v>OTHER EQUIPMENT</v>
      </c>
      <c r="C89" s="144">
        <f t="shared" si="17"/>
        <v>387</v>
      </c>
      <c r="D89" s="81">
        <f t="shared" si="18"/>
        <v>-427508.28565855807</v>
      </c>
      <c r="E89" s="145" t="str">
        <f t="shared" si="23"/>
        <v>INT_DISTPT_SUBTOTAL</v>
      </c>
      <c r="F89" s="145">
        <f t="shared" si="23"/>
        <v>0</v>
      </c>
      <c r="G89" s="145">
        <f t="shared" si="23"/>
        <v>0</v>
      </c>
      <c r="H89" s="145">
        <f t="shared" si="23"/>
        <v>0</v>
      </c>
      <c r="I89" s="145">
        <f t="shared" si="23"/>
        <v>0</v>
      </c>
      <c r="J89" s="145">
        <f t="shared" si="23"/>
        <v>0</v>
      </c>
      <c r="L89" s="150"/>
      <c r="O89" s="39">
        <v>-427508.28565855807</v>
      </c>
      <c r="R89" s="129"/>
    </row>
    <row r="90" spans="1:18" outlineLevel="1">
      <c r="A90" s="41">
        <f>IF(B90="","",COUNTA(B$8:B90))</f>
        <v>78</v>
      </c>
      <c r="B90" s="26" t="str">
        <f>"Subtotal - "&amp;B65</f>
        <v>Subtotal - Distribution Plant</v>
      </c>
      <c r="D90" s="39">
        <f>SUBTOTAL(9,D66:D89)</f>
        <v>-213285971.13573292</v>
      </c>
      <c r="L90" s="150"/>
      <c r="R90" s="129"/>
    </row>
    <row r="91" spans="1:18" outlineLevel="1">
      <c r="A91" s="41" t="str">
        <f>IF(B91="","",COUNTA(B$8:B91))</f>
        <v/>
      </c>
      <c r="L91" s="150"/>
      <c r="R91" s="129"/>
    </row>
    <row r="92" spans="1:18" outlineLevel="1">
      <c r="A92" s="41">
        <f>IF(B92="","",COUNTA(B$8:B92))</f>
        <v>79</v>
      </c>
      <c r="B92" s="38" t="str">
        <f t="shared" ref="B92:B101" si="24">B44</f>
        <v>General Plant</v>
      </c>
      <c r="L92" s="150"/>
      <c r="R92" s="129"/>
    </row>
    <row r="93" spans="1:18" outlineLevel="1">
      <c r="A93" s="41">
        <f>IF(B93="","",COUNTA(B$8:B93))</f>
        <v>80</v>
      </c>
      <c r="B93" s="143" t="str">
        <f t="shared" si="24"/>
        <v>OFFICE FURN &amp; EQUIP-UNSPECIFIED</v>
      </c>
      <c r="C93" s="144">
        <f t="shared" ref="C93:C100" si="25">C45</f>
        <v>391.1</v>
      </c>
      <c r="D93" s="81">
        <f t="shared" ref="D93:D96" si="26">CHOOSE($R$2,O93,P93,Q93)</f>
        <v>-545605.16999999981</v>
      </c>
      <c r="E93" s="145" t="str">
        <f t="shared" ref="E93:J100" si="27">E45</f>
        <v>INT_DISTPT_SUBTOTAL</v>
      </c>
      <c r="F93" s="145">
        <f t="shared" si="27"/>
        <v>0</v>
      </c>
      <c r="G93" s="145">
        <f t="shared" si="27"/>
        <v>0</v>
      </c>
      <c r="H93" s="145">
        <f t="shared" si="27"/>
        <v>0</v>
      </c>
      <c r="I93" s="145">
        <f t="shared" si="27"/>
        <v>0</v>
      </c>
      <c r="J93" s="145">
        <f t="shared" si="27"/>
        <v>0</v>
      </c>
      <c r="L93" s="150"/>
      <c r="O93" s="39">
        <v>-545605.16999999981</v>
      </c>
      <c r="R93" s="129"/>
    </row>
    <row r="94" spans="1:18" outlineLevel="1">
      <c r="A94" s="41">
        <f>IF(B94="","",COUNTA(B$8:B94))</f>
        <v>81</v>
      </c>
      <c r="B94" s="143" t="str">
        <f t="shared" si="24"/>
        <v>OFFICE FURN &amp; EQUIP-INFO SYSTEMS</v>
      </c>
      <c r="C94" s="146">
        <f t="shared" si="25"/>
        <v>391.12</v>
      </c>
      <c r="D94" s="81">
        <f t="shared" si="26"/>
        <v>-218406.22</v>
      </c>
      <c r="E94" s="145" t="str">
        <f t="shared" si="27"/>
        <v>INT_DISTPT_SUBTOTAL</v>
      </c>
      <c r="F94" s="145">
        <f t="shared" si="27"/>
        <v>0</v>
      </c>
      <c r="G94" s="145">
        <f t="shared" si="27"/>
        <v>0</v>
      </c>
      <c r="H94" s="145">
        <f t="shared" si="27"/>
        <v>0</v>
      </c>
      <c r="I94" s="145">
        <f t="shared" si="27"/>
        <v>0</v>
      </c>
      <c r="J94" s="145">
        <f t="shared" si="27"/>
        <v>0</v>
      </c>
      <c r="L94" s="150"/>
      <c r="O94" s="39">
        <v>-218406.22</v>
      </c>
      <c r="R94" s="129"/>
    </row>
    <row r="95" spans="1:18" outlineLevel="1">
      <c r="A95" s="41">
        <f>IF(B95="","",COUNTA(B$8:B95))</f>
        <v>82</v>
      </c>
      <c r="B95" s="143" t="str">
        <f t="shared" si="24"/>
        <v>TRANS EQUIP-TRAILERS OVER $1,000</v>
      </c>
      <c r="C95" s="144">
        <f t="shared" si="25"/>
        <v>392.2</v>
      </c>
      <c r="D95" s="81">
        <f t="shared" si="26"/>
        <v>-18293.639999999992</v>
      </c>
      <c r="E95" s="145" t="str">
        <f t="shared" si="27"/>
        <v>INT_DISTPT_SUBTOTAL</v>
      </c>
      <c r="F95" s="145">
        <f t="shared" si="27"/>
        <v>0</v>
      </c>
      <c r="G95" s="145">
        <f t="shared" si="27"/>
        <v>0</v>
      </c>
      <c r="H95" s="145">
        <f t="shared" si="27"/>
        <v>0</v>
      </c>
      <c r="I95" s="145">
        <f t="shared" si="27"/>
        <v>0</v>
      </c>
      <c r="J95" s="145">
        <f t="shared" si="27"/>
        <v>0</v>
      </c>
      <c r="L95" s="150"/>
      <c r="O95" s="39">
        <v>-18293.639999999992</v>
      </c>
      <c r="R95" s="129"/>
    </row>
    <row r="96" spans="1:18" outlineLevel="1">
      <c r="A96" s="41">
        <f>IF(B96="","",COUNTA(B$8:B96))</f>
        <v>83</v>
      </c>
      <c r="B96" s="143" t="str">
        <f t="shared" si="24"/>
        <v>TRANS EQUIP-TRAILERS $1,000 or LESS</v>
      </c>
      <c r="C96" s="146">
        <f t="shared" si="25"/>
        <v>392.21</v>
      </c>
      <c r="D96" s="81">
        <f t="shared" si="26"/>
        <v>-45108.749999999993</v>
      </c>
      <c r="E96" s="145" t="str">
        <f t="shared" si="27"/>
        <v>INT_DISTPT_SUBTOTAL</v>
      </c>
      <c r="F96" s="145">
        <f t="shared" si="27"/>
        <v>0</v>
      </c>
      <c r="G96" s="145">
        <f t="shared" si="27"/>
        <v>0</v>
      </c>
      <c r="H96" s="145">
        <f t="shared" si="27"/>
        <v>0</v>
      </c>
      <c r="I96" s="145">
        <f t="shared" si="27"/>
        <v>0</v>
      </c>
      <c r="J96" s="145">
        <f t="shared" si="27"/>
        <v>0</v>
      </c>
      <c r="L96" s="150"/>
      <c r="O96" s="39">
        <v>-45108.749999999993</v>
      </c>
      <c r="R96" s="129"/>
    </row>
    <row r="97" spans="1:18" outlineLevel="1">
      <c r="A97" s="41">
        <f>IF(B97="","",COUNTA(B$8:B97))</f>
        <v>84</v>
      </c>
      <c r="B97" s="143" t="str">
        <f t="shared" si="24"/>
        <v>TOOLS,SHOP, &amp; GAR EQ-TOOLS &amp; OTHER</v>
      </c>
      <c r="C97" s="144">
        <f t="shared" si="25"/>
        <v>394</v>
      </c>
      <c r="D97" s="81">
        <f t="shared" ref="D97:D100" si="28">CHOOSE($R$2,O97,P97,Q97)</f>
        <v>-2290578.1249161055</v>
      </c>
      <c r="E97" s="145" t="str">
        <f t="shared" si="27"/>
        <v>INT_DISTPT_SUBTOTAL</v>
      </c>
      <c r="F97" s="145">
        <f t="shared" si="27"/>
        <v>0</v>
      </c>
      <c r="G97" s="145">
        <f t="shared" si="27"/>
        <v>0</v>
      </c>
      <c r="H97" s="145">
        <f t="shared" si="27"/>
        <v>0</v>
      </c>
      <c r="I97" s="145">
        <f t="shared" si="27"/>
        <v>0</v>
      </c>
      <c r="J97" s="145">
        <f t="shared" si="27"/>
        <v>0</v>
      </c>
      <c r="L97" s="150"/>
      <c r="O97" s="39">
        <v>-2290578.1249161055</v>
      </c>
      <c r="R97" s="129"/>
    </row>
    <row r="98" spans="1:18" outlineLevel="1">
      <c r="A98" s="41">
        <f>IF(B98="","",COUNTA(B$8:B98))</f>
        <v>85</v>
      </c>
      <c r="B98" s="143" t="str">
        <f t="shared" si="24"/>
        <v>LABORATORY EQUIPMENT</v>
      </c>
      <c r="C98" s="144">
        <f t="shared" si="25"/>
        <v>395</v>
      </c>
      <c r="D98" s="81">
        <f t="shared" si="28"/>
        <v>0</v>
      </c>
      <c r="E98" s="145" t="str">
        <f t="shared" si="27"/>
        <v>INT_DISTPT_SUBTOTAL</v>
      </c>
      <c r="F98" s="145">
        <f t="shared" si="27"/>
        <v>0</v>
      </c>
      <c r="G98" s="145">
        <f t="shared" si="27"/>
        <v>0</v>
      </c>
      <c r="H98" s="145">
        <f t="shared" si="27"/>
        <v>0</v>
      </c>
      <c r="I98" s="145">
        <f t="shared" si="27"/>
        <v>0</v>
      </c>
      <c r="J98" s="145">
        <f t="shared" si="27"/>
        <v>0</v>
      </c>
      <c r="L98" s="150"/>
      <c r="O98" s="39">
        <v>0</v>
      </c>
      <c r="R98" s="129"/>
    </row>
    <row r="99" spans="1:18" outlineLevel="1">
      <c r="A99" s="41">
        <f>IF(B99="","",COUNTA(B$8:B99))</f>
        <v>86</v>
      </c>
      <c r="B99" s="143" t="str">
        <f t="shared" si="24"/>
        <v>POWER OPERATED EQUIP-GENERAL TOOLS</v>
      </c>
      <c r="C99" s="144">
        <f t="shared" si="25"/>
        <v>396</v>
      </c>
      <c r="D99" s="81">
        <f t="shared" si="28"/>
        <v>-172402</v>
      </c>
      <c r="E99" s="145" t="str">
        <f t="shared" si="27"/>
        <v>INT_DISTPT_SUBTOTAL</v>
      </c>
      <c r="F99" s="145">
        <f t="shared" si="27"/>
        <v>0</v>
      </c>
      <c r="G99" s="145">
        <f t="shared" si="27"/>
        <v>0</v>
      </c>
      <c r="H99" s="145">
        <f t="shared" si="27"/>
        <v>0</v>
      </c>
      <c r="I99" s="145">
        <f t="shared" si="27"/>
        <v>0</v>
      </c>
      <c r="J99" s="145">
        <f t="shared" si="27"/>
        <v>0</v>
      </c>
      <c r="L99" s="150"/>
      <c r="O99" s="39">
        <v>-172402</v>
      </c>
      <c r="R99" s="129"/>
    </row>
    <row r="100" spans="1:18" outlineLevel="1">
      <c r="A100" s="41">
        <f>IF(B100="","",COUNTA(B$8:B100))</f>
        <v>87</v>
      </c>
      <c r="B100" s="143" t="str">
        <f t="shared" si="24"/>
        <v>MISCELLANEOUS EQUIPMENT</v>
      </c>
      <c r="C100" s="144">
        <f t="shared" si="25"/>
        <v>398</v>
      </c>
      <c r="D100" s="81">
        <f t="shared" si="28"/>
        <v>-78542.109999999942</v>
      </c>
      <c r="E100" s="145" t="str">
        <f t="shared" si="27"/>
        <v>INT_DISTPT_SUBTOTAL</v>
      </c>
      <c r="F100" s="145">
        <f t="shared" si="27"/>
        <v>0</v>
      </c>
      <c r="G100" s="145">
        <f t="shared" si="27"/>
        <v>0</v>
      </c>
      <c r="H100" s="145">
        <f t="shared" si="27"/>
        <v>0</v>
      </c>
      <c r="I100" s="145">
        <f t="shared" si="27"/>
        <v>0</v>
      </c>
      <c r="J100" s="145">
        <f t="shared" si="27"/>
        <v>0</v>
      </c>
      <c r="L100" s="150"/>
      <c r="O100" s="39">
        <v>-78542.109999999942</v>
      </c>
      <c r="R100" s="129"/>
    </row>
    <row r="101" spans="1:18" outlineLevel="1">
      <c r="A101" s="41">
        <f>IF(B101="","",COUNTA(B$8:B101))</f>
        <v>88</v>
      </c>
      <c r="B101" s="26" t="str">
        <f t="shared" si="24"/>
        <v>Subtotal - General Plant</v>
      </c>
      <c r="D101" s="39">
        <f>SUBTOTAL(9,D93:D100)</f>
        <v>-3368936.0149161052</v>
      </c>
      <c r="L101" s="150"/>
      <c r="R101" s="129"/>
    </row>
    <row r="102" spans="1:18" outlineLevel="1">
      <c r="A102" s="41" t="str">
        <f>IF(B102="","",COUNTA(B$8:B102))</f>
        <v/>
      </c>
      <c r="L102" s="150"/>
      <c r="R102" s="129"/>
    </row>
    <row r="103" spans="1:18" outlineLevel="1">
      <c r="A103" s="41">
        <f>IF(B103="","",COUNTA(B$8:B103))</f>
        <v>89</v>
      </c>
      <c r="B103" s="38" t="s">
        <v>210</v>
      </c>
      <c r="L103" s="150"/>
      <c r="R103" s="129"/>
    </row>
    <row r="104" spans="1:18" outlineLevel="1">
      <c r="A104" s="41">
        <f>IF(B104="","",COUNTA(B$8:B104))</f>
        <v>90</v>
      </c>
      <c r="B104" s="143" t="s">
        <v>211</v>
      </c>
      <c r="C104" s="144" t="s">
        <v>212</v>
      </c>
      <c r="D104" s="81">
        <f t="shared" ref="D104" si="29">CHOOSE($R$2,O104,P104,Q104)</f>
        <v>4921118.96</v>
      </c>
      <c r="E104" s="81" t="s">
        <v>213</v>
      </c>
      <c r="F104" s="81"/>
      <c r="G104" s="81"/>
      <c r="H104" s="81"/>
      <c r="I104" s="81"/>
      <c r="J104" s="81"/>
      <c r="L104" s="150"/>
      <c r="O104" s="39">
        <v>4921118.96</v>
      </c>
      <c r="R104" s="129"/>
    </row>
    <row r="105" spans="1:18" outlineLevel="1">
      <c r="A105" s="41">
        <f>IF(B105="","",COUNTA(B$8:B105))</f>
        <v>91</v>
      </c>
      <c r="B105" s="26" t="str">
        <f>"Subtotal - "&amp;B103</f>
        <v>Subtotal - Other Assets</v>
      </c>
      <c r="D105" s="39">
        <f>SUBTOTAL(9,D104:D104)</f>
        <v>4921118.96</v>
      </c>
      <c r="L105" s="150"/>
      <c r="R105" s="129"/>
    </row>
    <row r="106" spans="1:18" outlineLevel="1">
      <c r="A106" s="41" t="str">
        <f>IF(B106="","",COUNTA(B$8:B106))</f>
        <v/>
      </c>
      <c r="D106" s="39"/>
      <c r="L106" s="150"/>
      <c r="R106" s="129"/>
    </row>
    <row r="107" spans="1:18">
      <c r="A107" s="41">
        <f>IF(B107="","",COUNTA(B$8:B107))</f>
        <v>92</v>
      </c>
      <c r="B107" s="148" t="str">
        <f>"Total "&amp;B57</f>
        <v>Total Accumulated Depreciation &amp; Amortization</v>
      </c>
      <c r="D107" s="39">
        <f>SUBTOTAL(9,D59:D106)</f>
        <v>-222245602.91111693</v>
      </c>
      <c r="E107" s="45"/>
      <c r="F107" s="152"/>
      <c r="L107" s="150"/>
      <c r="O107" s="39">
        <v>-222245602.95111689</v>
      </c>
      <c r="R107" s="129"/>
    </row>
    <row r="108" spans="1:18">
      <c r="A108" s="41" t="str">
        <f>IF(B108="","",COUNTA(B$8:B108))</f>
        <v/>
      </c>
      <c r="L108" s="150"/>
      <c r="O108" s="39">
        <f>O107-D107</f>
        <v>-3.9999961853027344E-2</v>
      </c>
      <c r="R108" s="129"/>
    </row>
    <row r="109" spans="1:18">
      <c r="A109" s="41">
        <f>IF(B109="","",COUNTA(B$8:B109))</f>
        <v>93</v>
      </c>
      <c r="B109" s="38" t="s">
        <v>214</v>
      </c>
      <c r="L109" s="150"/>
      <c r="R109" s="129"/>
    </row>
    <row r="110" spans="1:18" outlineLevel="1" collapsed="1">
      <c r="A110" s="41">
        <f>IF(B110="","",COUNTA(B$8:B110))</f>
        <v>94</v>
      </c>
      <c r="B110" s="143" t="s">
        <v>215</v>
      </c>
      <c r="C110" s="144">
        <v>190</v>
      </c>
      <c r="D110" s="81">
        <f>CHOOSE($R$2,O110,P110,Q110)</f>
        <v>-115024371.07613765</v>
      </c>
      <c r="E110" s="81" t="s">
        <v>216</v>
      </c>
      <c r="F110" s="81"/>
      <c r="G110" s="81"/>
      <c r="H110" s="81"/>
      <c r="I110" s="81"/>
      <c r="J110" s="81"/>
      <c r="L110" s="150"/>
      <c r="O110" s="39">
        <v>-115024371.07613765</v>
      </c>
      <c r="R110" s="129"/>
    </row>
    <row r="111" spans="1:18" outlineLevel="1">
      <c r="A111" s="41">
        <f>IF(B111="","",COUNTA(B$8:B111))</f>
        <v>95</v>
      </c>
      <c r="B111" s="143" t="s">
        <v>217</v>
      </c>
      <c r="C111" s="162">
        <v>154</v>
      </c>
      <c r="D111" s="81">
        <f>CHOOSE($R$2,O111,P111,Q111)</f>
        <v>0</v>
      </c>
      <c r="E111" s="81" t="s">
        <v>170</v>
      </c>
      <c r="F111" s="81"/>
      <c r="G111" s="81"/>
      <c r="H111" s="81"/>
      <c r="I111" s="81"/>
      <c r="J111" s="81"/>
      <c r="L111" s="150"/>
      <c r="O111" s="39">
        <v>0</v>
      </c>
      <c r="R111" s="129"/>
    </row>
    <row r="112" spans="1:18" outlineLevel="1">
      <c r="A112" s="41">
        <f>IF(B112="","",COUNTA(B$8:B112))</f>
        <v>96</v>
      </c>
      <c r="B112" s="143" t="s">
        <v>218</v>
      </c>
      <c r="C112" s="162">
        <v>164</v>
      </c>
      <c r="D112" s="81">
        <f>CHOOSE($R$2,O112,P112,Q112)</f>
        <v>35465642.872730777</v>
      </c>
      <c r="E112" s="81"/>
      <c r="F112" s="81" t="s">
        <v>176</v>
      </c>
      <c r="G112" s="81" t="s">
        <v>116</v>
      </c>
      <c r="H112" s="81" t="s">
        <v>128</v>
      </c>
      <c r="I112" s="81"/>
      <c r="J112" s="81"/>
      <c r="L112" s="150"/>
      <c r="O112" s="39">
        <v>35465642.872730777</v>
      </c>
      <c r="R112" s="129"/>
    </row>
    <row r="113" spans="1:18">
      <c r="A113" s="41">
        <f>IF(B113="","",COUNTA(B$8:B113))</f>
        <v>97</v>
      </c>
      <c r="B113" s="148" t="str">
        <f>"Total "&amp;B109</f>
        <v>Total Other Rate Base Items</v>
      </c>
      <c r="D113" s="39">
        <f>SUBTOTAL(9,D110:D112)</f>
        <v>-79558728.20340687</v>
      </c>
      <c r="L113" s="150"/>
      <c r="R113" s="129"/>
    </row>
    <row r="114" spans="1:18">
      <c r="A114" s="41" t="str">
        <f>IF(B114="","",COUNTA(B$8:B114))</f>
        <v/>
      </c>
      <c r="D114" s="44"/>
      <c r="L114" s="150"/>
      <c r="R114" s="129"/>
    </row>
    <row r="115" spans="1:18">
      <c r="A115" s="41">
        <f>IF(B115="","",COUNTA(B$8:B115))</f>
        <v>98</v>
      </c>
      <c r="B115" s="148" t="str">
        <f>"TOTAL "&amp;B8</f>
        <v>TOTAL RATE BASE</v>
      </c>
      <c r="D115" s="39">
        <f>SUBTOTAL(9,D11:D114)</f>
        <v>609682978.1532799</v>
      </c>
      <c r="E115" s="152"/>
      <c r="F115" s="152"/>
      <c r="L115" s="150"/>
      <c r="O115" s="39">
        <v>609682978.11327982</v>
      </c>
      <c r="R115" s="129"/>
    </row>
    <row r="116" spans="1:18">
      <c r="A116" s="41" t="str">
        <f>IF(B116="","",COUNTA(B$8:B116))</f>
        <v/>
      </c>
      <c r="L116" s="150"/>
      <c r="O116" s="39">
        <f>O115-D115</f>
        <v>-4.0000081062316895E-2</v>
      </c>
      <c r="R116" s="129"/>
    </row>
    <row r="117" spans="1:18">
      <c r="A117" s="41">
        <f>IF(B117="","",COUNTA(B$8:B117))</f>
        <v>99</v>
      </c>
      <c r="B117" s="38" t="s">
        <v>219</v>
      </c>
      <c r="L117" s="150"/>
      <c r="R117" s="129"/>
    </row>
    <row r="118" spans="1:18">
      <c r="A118" s="41">
        <f>IF(B118="","",COUNTA(B$8:B118))</f>
        <v>100</v>
      </c>
      <c r="B118" s="38" t="s">
        <v>220</v>
      </c>
      <c r="L118" s="150"/>
      <c r="R118" s="129"/>
    </row>
    <row r="119" spans="1:18" outlineLevel="1">
      <c r="A119" s="41">
        <f>IF(B119="","",COUNTA(B$8:B119))</f>
        <v>101</v>
      </c>
      <c r="B119" s="38" t="s">
        <v>221</v>
      </c>
      <c r="C119" s="26"/>
      <c r="L119" s="150"/>
      <c r="R119" s="129"/>
    </row>
    <row r="120" spans="1:18" outlineLevel="1">
      <c r="A120" s="41">
        <f>IF(B120="","",COUNTA(B$8:B120))</f>
        <v>102</v>
      </c>
      <c r="B120" s="143" t="s">
        <v>222</v>
      </c>
      <c r="C120" s="144" t="s">
        <v>223</v>
      </c>
      <c r="D120" s="81">
        <f>CHOOSE($R$2,O120,P120,Q120)</f>
        <v>77159140.438623831</v>
      </c>
      <c r="E120" s="81"/>
      <c r="F120" s="81" t="s">
        <v>224</v>
      </c>
      <c r="G120" s="81" t="s">
        <v>225</v>
      </c>
      <c r="H120" s="81"/>
      <c r="I120" s="81" t="s">
        <v>144</v>
      </c>
      <c r="J120" s="81"/>
      <c r="L120" s="147">
        <f>IFERROR(R120/D120,0)</f>
        <v>0</v>
      </c>
      <c r="O120" s="39">
        <v>77159140.438623831</v>
      </c>
      <c r="R120" s="129"/>
    </row>
    <row r="121" spans="1:18" outlineLevel="1">
      <c r="A121" s="41">
        <f>IF(B121="","",COUNTA(B$8:B121))</f>
        <v>103</v>
      </c>
      <c r="B121" s="143" t="s">
        <v>226</v>
      </c>
      <c r="C121" s="144" t="s">
        <v>227</v>
      </c>
      <c r="D121" s="81">
        <f>CHOOSE($R$2,O121,P121,Q121)</f>
        <v>3713240.9681469621</v>
      </c>
      <c r="E121" s="81"/>
      <c r="F121" s="81" t="s">
        <v>224</v>
      </c>
      <c r="G121" s="81" t="s">
        <v>225</v>
      </c>
      <c r="H121" s="81"/>
      <c r="I121" s="81" t="s">
        <v>144</v>
      </c>
      <c r="J121" s="81"/>
      <c r="L121" s="147">
        <f>IFERROR(R121/D121,0)</f>
        <v>0</v>
      </c>
      <c r="O121" s="39">
        <v>3713240.9681469621</v>
      </c>
      <c r="R121" s="129"/>
    </row>
    <row r="122" spans="1:18" outlineLevel="1">
      <c r="A122" s="41">
        <f>IF(B122="","",COUNTA(B$8:B122))</f>
        <v>104</v>
      </c>
      <c r="B122" s="143" t="s">
        <v>228</v>
      </c>
      <c r="C122" s="144" t="s">
        <v>229</v>
      </c>
      <c r="D122" s="81">
        <f>CHOOSE($R$2,O122,P122,Q122)</f>
        <v>719987.62949210207</v>
      </c>
      <c r="E122" s="81"/>
      <c r="F122" s="81" t="s">
        <v>224</v>
      </c>
      <c r="G122" s="81" t="s">
        <v>225</v>
      </c>
      <c r="H122" s="81"/>
      <c r="I122" s="81" t="s">
        <v>144</v>
      </c>
      <c r="J122" s="81"/>
      <c r="L122" s="147">
        <f>IFERROR(R122/D122,0)</f>
        <v>0</v>
      </c>
      <c r="O122" s="39">
        <v>719987.62949210207</v>
      </c>
      <c r="R122" s="129"/>
    </row>
    <row r="123" spans="1:18" outlineLevel="1">
      <c r="A123" s="41">
        <f>IF(B123="","",COUNTA(B$8:B123))</f>
        <v>105</v>
      </c>
      <c r="B123" s="143" t="s">
        <v>230</v>
      </c>
      <c r="C123" s="144" t="s">
        <v>231</v>
      </c>
      <c r="D123" s="81">
        <f t="shared" ref="D123:D126" si="30">CHOOSE($R$2,O123,P123,Q123)</f>
        <v>-969882.37722564349</v>
      </c>
      <c r="E123" s="81"/>
      <c r="F123" s="81" t="s">
        <v>224</v>
      </c>
      <c r="G123" s="81" t="s">
        <v>225</v>
      </c>
      <c r="H123" s="81"/>
      <c r="I123" s="81" t="s">
        <v>144</v>
      </c>
      <c r="J123" s="81"/>
      <c r="L123" s="147">
        <f t="shared" ref="L123:L126" si="31">IFERROR(R123/D123,0)</f>
        <v>0</v>
      </c>
      <c r="O123" s="39">
        <v>-969882.37722564349</v>
      </c>
      <c r="R123" s="129"/>
    </row>
    <row r="124" spans="1:18" outlineLevel="1">
      <c r="A124" s="41">
        <f>IF(B124="","",COUNTA(B$8:B124))</f>
        <v>106</v>
      </c>
      <c r="B124" s="143" t="s">
        <v>232</v>
      </c>
      <c r="C124" s="144" t="s">
        <v>233</v>
      </c>
      <c r="D124" s="81">
        <f t="shared" si="30"/>
        <v>1221418.8771151099</v>
      </c>
      <c r="E124" s="81"/>
      <c r="F124" s="81" t="s">
        <v>224</v>
      </c>
      <c r="G124" s="81" t="s">
        <v>225</v>
      </c>
      <c r="H124" s="81"/>
      <c r="I124" s="81" t="s">
        <v>144</v>
      </c>
      <c r="J124" s="81"/>
      <c r="L124" s="147">
        <f t="shared" si="31"/>
        <v>0</v>
      </c>
      <c r="O124" s="39">
        <v>1221418.8771151099</v>
      </c>
      <c r="R124" s="129"/>
    </row>
    <row r="125" spans="1:18" outlineLevel="1">
      <c r="A125" s="41">
        <f>IF(B125="","",COUNTA(B$8:B125))</f>
        <v>107</v>
      </c>
      <c r="B125" s="143" t="s">
        <v>234</v>
      </c>
      <c r="C125" s="144" t="s">
        <v>235</v>
      </c>
      <c r="D125" s="81">
        <f t="shared" si="30"/>
        <v>-122013.11615234693</v>
      </c>
      <c r="E125" s="81"/>
      <c r="F125" s="81" t="s">
        <v>224</v>
      </c>
      <c r="G125" s="81" t="s">
        <v>225</v>
      </c>
      <c r="H125" s="81"/>
      <c r="I125" s="81" t="s">
        <v>144</v>
      </c>
      <c r="J125" s="81"/>
      <c r="L125" s="147">
        <f t="shared" si="31"/>
        <v>0</v>
      </c>
      <c r="O125" s="39">
        <v>-122013.11615234693</v>
      </c>
      <c r="R125" s="129"/>
    </row>
    <row r="126" spans="1:18" outlineLevel="1">
      <c r="A126" s="41">
        <f>IF(B126="","",COUNTA(B$8:B126))</f>
        <v>108</v>
      </c>
      <c r="B126" s="143" t="s">
        <v>236</v>
      </c>
      <c r="C126" s="144" t="s">
        <v>237</v>
      </c>
      <c r="D126" s="81">
        <f t="shared" si="30"/>
        <v>0</v>
      </c>
      <c r="E126" s="81"/>
      <c r="F126" s="81" t="s">
        <v>224</v>
      </c>
      <c r="G126" s="81" t="s">
        <v>225</v>
      </c>
      <c r="H126" s="81"/>
      <c r="I126" s="81" t="s">
        <v>144</v>
      </c>
      <c r="J126" s="81"/>
      <c r="L126" s="147">
        <f t="shared" si="31"/>
        <v>0</v>
      </c>
      <c r="O126" s="39">
        <v>0</v>
      </c>
      <c r="R126" s="129"/>
    </row>
    <row r="127" spans="1:18" outlineLevel="1">
      <c r="A127" s="41">
        <f>IF(B127="","",COUNTA(B$8:B127))</f>
        <v>109</v>
      </c>
      <c r="B127" s="143" t="s">
        <v>238</v>
      </c>
      <c r="C127" s="144">
        <v>807</v>
      </c>
      <c r="D127" s="81">
        <f>CHOOSE($R$2,O127,P127,Q127)</f>
        <v>346461.75079793291</v>
      </c>
      <c r="E127" s="81"/>
      <c r="F127" s="81" t="s">
        <v>176</v>
      </c>
      <c r="G127" s="81" t="s">
        <v>225</v>
      </c>
      <c r="H127" s="81"/>
      <c r="I127" s="81" t="s">
        <v>144</v>
      </c>
      <c r="J127" s="81"/>
      <c r="L127" s="147">
        <v>1</v>
      </c>
      <c r="O127" s="39">
        <v>346461.75079793291</v>
      </c>
      <c r="R127" s="129">
        <v>545241.50767366588</v>
      </c>
    </row>
    <row r="128" spans="1:18" outlineLevel="1">
      <c r="A128" s="41">
        <f>IF(B128="","",COUNTA(B$8:B128))</f>
        <v>110</v>
      </c>
      <c r="B128" s="38" t="str">
        <f>"Subtotal - "&amp;B119</f>
        <v>Subtotal - Other Gas Supply Expenses</v>
      </c>
      <c r="D128" s="39">
        <f>SUBTOTAL(9,D120:D127)</f>
        <v>82068354.170797959</v>
      </c>
      <c r="L128" s="150"/>
      <c r="R128" s="129"/>
    </row>
    <row r="129" spans="1:18" outlineLevel="1">
      <c r="A129" s="41" t="str">
        <f>IF(B129="","",COUNTA(B$8:B129))</f>
        <v/>
      </c>
      <c r="D129" s="39"/>
      <c r="L129" s="150"/>
      <c r="R129" s="129"/>
    </row>
    <row r="130" spans="1:18" outlineLevel="1">
      <c r="A130" s="41">
        <f>IF(B130="","",COUNTA(B$8:B130))</f>
        <v>111</v>
      </c>
      <c r="B130" s="38" t="s">
        <v>239</v>
      </c>
      <c r="L130" s="150"/>
      <c r="R130" s="129"/>
    </row>
    <row r="131" spans="1:18" outlineLevel="1">
      <c r="A131" s="41">
        <f>IF(B131="","",COUNTA(B$8:B131))</f>
        <v>112</v>
      </c>
      <c r="B131" s="143" t="s">
        <v>240</v>
      </c>
      <c r="C131" s="144" t="s">
        <v>241</v>
      </c>
      <c r="D131" s="81">
        <f t="shared" ref="D131:D138" si="32">CHOOSE($R$2,O131,P131,Q131)</f>
        <v>16280.031746268458</v>
      </c>
      <c r="E131" s="81" t="s">
        <v>213</v>
      </c>
      <c r="F131" s="81"/>
      <c r="G131" s="81"/>
      <c r="H131" s="81"/>
      <c r="I131" s="81"/>
      <c r="J131" s="81"/>
      <c r="L131" s="147">
        <f t="shared" ref="L131:L142" si="33">IFERROR(R131/D131,0)</f>
        <v>0</v>
      </c>
      <c r="O131" s="39">
        <v>16280.031746268458</v>
      </c>
      <c r="Q131" s="163"/>
      <c r="R131" s="129">
        <v>0</v>
      </c>
    </row>
    <row r="132" spans="1:18" outlineLevel="1">
      <c r="A132" s="41">
        <f>IF(B132="","",COUNTA(B$8:B132))</f>
        <v>113</v>
      </c>
      <c r="B132" s="143" t="s">
        <v>242</v>
      </c>
      <c r="C132" s="144" t="s">
        <v>243</v>
      </c>
      <c r="D132" s="81">
        <f t="shared" si="32"/>
        <v>0</v>
      </c>
      <c r="E132" s="81" t="s">
        <v>213</v>
      </c>
      <c r="F132" s="81"/>
      <c r="G132" s="81"/>
      <c r="H132" s="81"/>
      <c r="I132" s="81"/>
      <c r="J132" s="81"/>
      <c r="L132" s="147">
        <f t="shared" si="33"/>
        <v>0</v>
      </c>
      <c r="O132" s="39">
        <v>0</v>
      </c>
      <c r="Q132" s="163"/>
      <c r="R132" s="129">
        <v>0</v>
      </c>
    </row>
    <row r="133" spans="1:18" outlineLevel="1">
      <c r="A133" s="41">
        <f>IF(B133="","",COUNTA(B$8:B133))</f>
        <v>114</v>
      </c>
      <c r="B133" s="143" t="s">
        <v>244</v>
      </c>
      <c r="C133" s="144" t="s">
        <v>245</v>
      </c>
      <c r="D133" s="81">
        <f t="shared" si="32"/>
        <v>0</v>
      </c>
      <c r="E133" s="81" t="s">
        <v>213</v>
      </c>
      <c r="F133" s="81"/>
      <c r="G133" s="81"/>
      <c r="H133" s="81"/>
      <c r="I133" s="81"/>
      <c r="J133" s="81"/>
      <c r="L133" s="147">
        <f t="shared" si="33"/>
        <v>0</v>
      </c>
      <c r="O133" s="39">
        <v>0</v>
      </c>
      <c r="Q133" s="163"/>
      <c r="R133" s="129">
        <v>0</v>
      </c>
    </row>
    <row r="134" spans="1:18" outlineLevel="1">
      <c r="A134" s="41">
        <f>IF(B134="","",COUNTA(B$8:B134))</f>
        <v>115</v>
      </c>
      <c r="B134" s="143" t="s">
        <v>246</v>
      </c>
      <c r="C134" s="144">
        <v>870</v>
      </c>
      <c r="D134" s="81">
        <f t="shared" si="32"/>
        <v>1147127.3748817283</v>
      </c>
      <c r="E134" s="81" t="s">
        <v>247</v>
      </c>
      <c r="F134" s="81"/>
      <c r="G134" s="81"/>
      <c r="H134" s="81"/>
      <c r="I134" s="81"/>
      <c r="J134" s="81"/>
      <c r="L134" s="147">
        <f t="shared" si="33"/>
        <v>0.89415330688027461</v>
      </c>
      <c r="O134" s="39">
        <v>1147127.3748817283</v>
      </c>
      <c r="Q134" s="163"/>
      <c r="R134" s="129">
        <v>1025707.7356633858</v>
      </c>
    </row>
    <row r="135" spans="1:18" outlineLevel="1">
      <c r="A135" s="41">
        <f>IF(B135="","",COUNTA(B$8:B135))</f>
        <v>116</v>
      </c>
      <c r="B135" s="143" t="s">
        <v>248</v>
      </c>
      <c r="C135" s="144">
        <v>871</v>
      </c>
      <c r="D135" s="81">
        <f t="shared" si="32"/>
        <v>183031.41490540566</v>
      </c>
      <c r="E135" s="81"/>
      <c r="F135" s="81" t="s">
        <v>176</v>
      </c>
      <c r="G135" s="81" t="s">
        <v>117</v>
      </c>
      <c r="H135" s="81"/>
      <c r="I135" s="81"/>
      <c r="J135" s="81" t="s">
        <v>129</v>
      </c>
      <c r="L135" s="147">
        <f t="shared" si="33"/>
        <v>0.51253123805969192</v>
      </c>
      <c r="O135" s="39">
        <v>183031.41490540566</v>
      </c>
      <c r="Q135" s="163"/>
      <c r="R135" s="129">
        <v>93809.31768528471</v>
      </c>
    </row>
    <row r="136" spans="1:18" outlineLevel="1">
      <c r="A136" s="41">
        <f>IF(B136="","",COUNTA(B$8:B136))</f>
        <v>117</v>
      </c>
      <c r="B136" s="143" t="s">
        <v>249</v>
      </c>
      <c r="C136" s="144">
        <v>874</v>
      </c>
      <c r="D136" s="81">
        <f t="shared" si="32"/>
        <v>7644633.2328563714</v>
      </c>
      <c r="E136" s="81" t="s">
        <v>250</v>
      </c>
      <c r="F136" s="81"/>
      <c r="G136" s="81"/>
      <c r="H136" s="81"/>
      <c r="I136" s="81"/>
      <c r="J136" s="81"/>
      <c r="L136" s="147">
        <f t="shared" si="33"/>
        <v>0.30035261463574003</v>
      </c>
      <c r="O136" s="39">
        <v>7644633.2328563714</v>
      </c>
      <c r="Q136" s="163"/>
      <c r="R136" s="129">
        <v>2296085.5794196813</v>
      </c>
    </row>
    <row r="137" spans="1:18" outlineLevel="1">
      <c r="A137" s="41">
        <f>IF(B137="","",COUNTA(B$8:B137))</f>
        <v>118</v>
      </c>
      <c r="B137" s="143" t="s">
        <v>251</v>
      </c>
      <c r="C137" s="144">
        <v>875</v>
      </c>
      <c r="D137" s="81">
        <f t="shared" si="32"/>
        <v>357432.55827429524</v>
      </c>
      <c r="E137" s="81" t="s">
        <v>213</v>
      </c>
      <c r="F137" s="81"/>
      <c r="G137" s="81"/>
      <c r="H137" s="81"/>
      <c r="I137" s="81"/>
      <c r="J137" s="81"/>
      <c r="L137" s="147">
        <f t="shared" si="33"/>
        <v>0.71939467865343298</v>
      </c>
      <c r="O137" s="39">
        <v>357432.55827429524</v>
      </c>
      <c r="Q137" s="163"/>
      <c r="R137" s="129">
        <v>257135.08040001109</v>
      </c>
    </row>
    <row r="138" spans="1:18" outlineLevel="1">
      <c r="A138" s="41">
        <f>IF(B138="","",COUNTA(B$8:B138))</f>
        <v>119</v>
      </c>
      <c r="B138" s="143" t="s">
        <v>252</v>
      </c>
      <c r="C138" s="144">
        <v>876</v>
      </c>
      <c r="D138" s="81">
        <f t="shared" si="32"/>
        <v>119377.14940699923</v>
      </c>
      <c r="E138" s="81" t="s">
        <v>253</v>
      </c>
      <c r="F138" s="81"/>
      <c r="G138" s="81"/>
      <c r="H138" s="81"/>
      <c r="I138" s="81"/>
      <c r="J138" s="81"/>
      <c r="L138" s="147">
        <f t="shared" si="33"/>
        <v>0.76934784579284754</v>
      </c>
      <c r="O138" s="39">
        <v>119377.14940699923</v>
      </c>
      <c r="Q138" s="163"/>
      <c r="R138" s="129">
        <v>91842.552733165765</v>
      </c>
    </row>
    <row r="139" spans="1:18" outlineLevel="1">
      <c r="A139" s="41">
        <f>IF(B139="","",COUNTA(B$8:B139))</f>
        <v>120</v>
      </c>
      <c r="B139" s="143" t="s">
        <v>254</v>
      </c>
      <c r="C139" s="144">
        <v>878</v>
      </c>
      <c r="D139" s="81">
        <f>CHOOSE($R$2,O139,P139,Q139)</f>
        <v>1952774.7860800342</v>
      </c>
      <c r="E139" s="81"/>
      <c r="F139" s="81" t="s">
        <v>182</v>
      </c>
      <c r="G139" s="81" t="s">
        <v>117</v>
      </c>
      <c r="H139" s="81"/>
      <c r="I139" s="81"/>
      <c r="J139" s="81" t="s">
        <v>135</v>
      </c>
      <c r="L139" s="147">
        <f t="shared" si="33"/>
        <v>0.70994278757085671</v>
      </c>
      <c r="O139" s="39">
        <v>1952774.7860800342</v>
      </c>
      <c r="Q139" s="163"/>
      <c r="R139" s="129">
        <v>1386358.375127743</v>
      </c>
    </row>
    <row r="140" spans="1:18" outlineLevel="1">
      <c r="A140" s="41">
        <f>IF(B140="","",COUNTA(B$8:B140))</f>
        <v>121</v>
      </c>
      <c r="B140" s="143" t="s">
        <v>255</v>
      </c>
      <c r="C140" s="144">
        <v>879</v>
      </c>
      <c r="D140" s="81">
        <f>CHOOSE($R$2,O140,P140,Q140)</f>
        <v>3373937.369146477</v>
      </c>
      <c r="E140" s="81"/>
      <c r="F140" s="81" t="s">
        <v>182</v>
      </c>
      <c r="G140" s="81" t="s">
        <v>117</v>
      </c>
      <c r="H140" s="81"/>
      <c r="I140" s="81"/>
      <c r="J140" s="81" t="s">
        <v>135</v>
      </c>
      <c r="L140" s="147">
        <f t="shared" si="33"/>
        <v>0.67398548878180864</v>
      </c>
      <c r="O140" s="39">
        <v>3373937.369146477</v>
      </c>
      <c r="Q140" s="163"/>
      <c r="R140" s="129">
        <v>2273984.8268633978</v>
      </c>
    </row>
    <row r="141" spans="1:18" outlineLevel="1">
      <c r="A141" s="41">
        <f>IF(B141="","",COUNTA(B$8:B141))</f>
        <v>122</v>
      </c>
      <c r="B141" s="143" t="s">
        <v>256</v>
      </c>
      <c r="C141" s="144">
        <v>880</v>
      </c>
      <c r="D141" s="81">
        <f>CHOOSE($R$2,O141,P141,Q141)</f>
        <v>2077347.6448933629</v>
      </c>
      <c r="E141" s="81" t="s">
        <v>247</v>
      </c>
      <c r="F141" s="81"/>
      <c r="G141" s="81"/>
      <c r="H141" s="81"/>
      <c r="I141" s="81"/>
      <c r="J141" s="81"/>
      <c r="L141" s="147">
        <f t="shared" si="33"/>
        <v>0.34753913192984959</v>
      </c>
      <c r="O141" s="39">
        <v>2077347.6448933629</v>
      </c>
      <c r="Q141" s="163"/>
      <c r="R141" s="129">
        <v>721959.59722275683</v>
      </c>
    </row>
    <row r="142" spans="1:18" outlineLevel="1">
      <c r="A142" s="41">
        <f>IF(B142="","",COUNTA(B$8:B142))</f>
        <v>123</v>
      </c>
      <c r="B142" s="143" t="s">
        <v>257</v>
      </c>
      <c r="C142" s="144">
        <v>881</v>
      </c>
      <c r="D142" s="81">
        <f>CHOOSE($R$2,O142,P142,Q142)</f>
        <v>29478.213149498322</v>
      </c>
      <c r="E142" s="81" t="s">
        <v>247</v>
      </c>
      <c r="F142" s="81"/>
      <c r="G142" s="81"/>
      <c r="H142" s="81"/>
      <c r="I142" s="81"/>
      <c r="J142" s="81"/>
      <c r="L142" s="147">
        <f t="shared" si="33"/>
        <v>0</v>
      </c>
      <c r="O142" s="39">
        <v>29478.213149498322</v>
      </c>
      <c r="Q142" s="163"/>
      <c r="R142" s="129">
        <v>0</v>
      </c>
    </row>
    <row r="143" spans="1:18" outlineLevel="1">
      <c r="A143" s="41">
        <f>IF(B143="","",COUNTA(B$8:B143))</f>
        <v>124</v>
      </c>
      <c r="B143" s="26" t="str">
        <f>"Subtotal - "&amp;B130</f>
        <v>Subtotal - Operation Expenses</v>
      </c>
      <c r="D143" s="39">
        <f>SUBTOTAL(9,D131:D142)</f>
        <v>16901419.775340442</v>
      </c>
      <c r="L143" s="150"/>
      <c r="R143" s="129"/>
    </row>
    <row r="144" spans="1:18" outlineLevel="1" collapsed="1">
      <c r="A144" s="41" t="str">
        <f>IF(B144="","",COUNTA(B$8:B144))</f>
        <v/>
      </c>
      <c r="C144" s="149"/>
      <c r="D144" s="39"/>
      <c r="L144" s="150"/>
      <c r="R144" s="129"/>
    </row>
    <row r="145" spans="1:18" outlineLevel="1">
      <c r="A145" s="41">
        <f>IF(B145="","",COUNTA(B$8:B145))</f>
        <v>125</v>
      </c>
      <c r="B145" s="38" t="s">
        <v>258</v>
      </c>
      <c r="D145" s="39"/>
      <c r="L145" s="150"/>
      <c r="R145" s="129"/>
    </row>
    <row r="146" spans="1:18" outlineLevel="1">
      <c r="A146" s="41">
        <f>IF(B146="","",COUNTA(B$8:B146))</f>
        <v>126</v>
      </c>
      <c r="B146" s="143" t="s">
        <v>259</v>
      </c>
      <c r="C146" s="144">
        <v>885</v>
      </c>
      <c r="D146" s="81">
        <f t="shared" ref="D146:D153" si="34">CHOOSE($R$2,O146,P146,Q146)</f>
        <v>110855.49532590913</v>
      </c>
      <c r="E146" s="81" t="s">
        <v>260</v>
      </c>
      <c r="F146" s="81"/>
      <c r="G146" s="81"/>
      <c r="H146" s="81"/>
      <c r="I146" s="81"/>
      <c r="J146" s="81"/>
      <c r="L146" s="147">
        <f t="shared" ref="L146:L153" si="35">IFERROR(R146/D146,0)</f>
        <v>0.93862674893699327</v>
      </c>
      <c r="O146" s="39">
        <v>110855.49532590913</v>
      </c>
      <c r="R146" s="129">
        <v>104051.93317955814</v>
      </c>
    </row>
    <row r="147" spans="1:18" outlineLevel="1">
      <c r="A147" s="41">
        <f>IF(B147="","",COUNTA(B$8:B147))</f>
        <v>127</v>
      </c>
      <c r="B147" s="143" t="s">
        <v>261</v>
      </c>
      <c r="C147" s="144">
        <v>886</v>
      </c>
      <c r="D147" s="81">
        <f t="shared" si="34"/>
        <v>254030.99340242115</v>
      </c>
      <c r="E147" s="81" t="s">
        <v>213</v>
      </c>
      <c r="F147" s="81"/>
      <c r="G147" s="81"/>
      <c r="H147" s="81"/>
      <c r="I147" s="81"/>
      <c r="J147" s="81"/>
      <c r="L147" s="147">
        <f t="shared" si="35"/>
        <v>0.54222989182808667</v>
      </c>
      <c r="O147" s="39">
        <v>254030.99340242115</v>
      </c>
      <c r="R147" s="129">
        <v>137743.19807357623</v>
      </c>
    </row>
    <row r="148" spans="1:18" outlineLevel="1">
      <c r="A148" s="41">
        <f>IF(B148="","",COUNTA(B$8:B148))</f>
        <v>128</v>
      </c>
      <c r="B148" s="143" t="s">
        <v>262</v>
      </c>
      <c r="C148" s="144">
        <v>887</v>
      </c>
      <c r="D148" s="81">
        <f t="shared" si="34"/>
        <v>3449522.477011906</v>
      </c>
      <c r="E148" s="81" t="s">
        <v>213</v>
      </c>
      <c r="F148" s="81"/>
      <c r="G148" s="81"/>
      <c r="H148" s="81"/>
      <c r="I148" s="81"/>
      <c r="J148" s="81"/>
      <c r="L148" s="147">
        <f t="shared" si="35"/>
        <v>0.37040450147779513</v>
      </c>
      <c r="O148" s="39">
        <v>3449522.477011906</v>
      </c>
      <c r="R148" s="129">
        <v>1277718.653434044</v>
      </c>
    </row>
    <row r="149" spans="1:18" outlineLevel="1">
      <c r="A149" s="41">
        <f>IF(B149="","",COUNTA(B$8:B149))</f>
        <v>129</v>
      </c>
      <c r="B149" s="143" t="s">
        <v>263</v>
      </c>
      <c r="C149" s="144">
        <v>889</v>
      </c>
      <c r="D149" s="81">
        <f t="shared" si="34"/>
        <v>665447.3879370871</v>
      </c>
      <c r="E149" s="81" t="s">
        <v>213</v>
      </c>
      <c r="F149" s="81"/>
      <c r="G149" s="81"/>
      <c r="H149" s="81"/>
      <c r="I149" s="81"/>
      <c r="J149" s="81"/>
      <c r="L149" s="147">
        <f t="shared" si="35"/>
        <v>0.61171640539009964</v>
      </c>
      <c r="O149" s="39">
        <v>665447.3879370871</v>
      </c>
      <c r="R149" s="129">
        <v>407065.08412510605</v>
      </c>
    </row>
    <row r="150" spans="1:18" outlineLevel="1">
      <c r="A150" s="41">
        <f>IF(B150="","",COUNTA(B$8:B150))</f>
        <v>130</v>
      </c>
      <c r="B150" s="143" t="s">
        <v>264</v>
      </c>
      <c r="C150" s="144">
        <v>890</v>
      </c>
      <c r="D150" s="81">
        <f t="shared" si="34"/>
        <v>84976.243151185714</v>
      </c>
      <c r="E150" s="81" t="s">
        <v>253</v>
      </c>
      <c r="F150" s="81"/>
      <c r="G150" s="81"/>
      <c r="H150" s="81"/>
      <c r="I150" s="81"/>
      <c r="J150" s="81"/>
      <c r="L150" s="147">
        <f t="shared" si="35"/>
        <v>0.7851211168604626</v>
      </c>
      <c r="O150" s="39">
        <v>84976.243151185714</v>
      </c>
      <c r="R150" s="129">
        <v>66716.642929465161</v>
      </c>
    </row>
    <row r="151" spans="1:18" outlineLevel="1">
      <c r="A151" s="41">
        <f>IF(B151="","",COUNTA(B$8:B151))</f>
        <v>131</v>
      </c>
      <c r="B151" s="143" t="s">
        <v>265</v>
      </c>
      <c r="C151" s="144">
        <v>892</v>
      </c>
      <c r="D151" s="81">
        <f t="shared" si="34"/>
        <v>877714.97858240502</v>
      </c>
      <c r="E151" s="81"/>
      <c r="F151" s="81" t="s">
        <v>182</v>
      </c>
      <c r="G151" s="81" t="s">
        <v>117</v>
      </c>
      <c r="H151" s="81"/>
      <c r="I151" s="81"/>
      <c r="J151" s="81" t="s">
        <v>137</v>
      </c>
      <c r="L151" s="147">
        <f t="shared" si="35"/>
        <v>0.57814953030987104</v>
      </c>
      <c r="O151" s="39">
        <v>877714.97858240502</v>
      </c>
      <c r="R151" s="129">
        <v>507450.50261335599</v>
      </c>
    </row>
    <row r="152" spans="1:18" outlineLevel="1">
      <c r="A152" s="41">
        <f>IF(B152="","",COUNTA(B$8:B152))</f>
        <v>132</v>
      </c>
      <c r="B152" s="143" t="s">
        <v>266</v>
      </c>
      <c r="C152" s="144">
        <v>893</v>
      </c>
      <c r="D152" s="81">
        <f t="shared" si="34"/>
        <v>177056.8132312141</v>
      </c>
      <c r="E152" s="81"/>
      <c r="F152" s="81" t="s">
        <v>182</v>
      </c>
      <c r="G152" s="81" t="s">
        <v>117</v>
      </c>
      <c r="H152" s="81"/>
      <c r="I152" s="81"/>
      <c r="J152" s="81" t="s">
        <v>135</v>
      </c>
      <c r="L152" s="147">
        <f t="shared" si="35"/>
        <v>0.67476633176554779</v>
      </c>
      <c r="O152" s="39">
        <v>177056.8132312141</v>
      </c>
      <c r="R152" s="129">
        <v>119471.97637812405</v>
      </c>
    </row>
    <row r="153" spans="1:18" outlineLevel="1">
      <c r="A153" s="41">
        <f>IF(B153="","",COUNTA(B$8:B153))</f>
        <v>133</v>
      </c>
      <c r="B153" s="143" t="s">
        <v>267</v>
      </c>
      <c r="C153" s="144">
        <v>894</v>
      </c>
      <c r="D153" s="81">
        <f t="shared" si="34"/>
        <v>412685.73055941763</v>
      </c>
      <c r="E153" s="81" t="s">
        <v>260</v>
      </c>
      <c r="F153" s="81"/>
      <c r="G153" s="81"/>
      <c r="H153" s="81"/>
      <c r="I153" s="81"/>
      <c r="J153" s="81"/>
      <c r="L153" s="147">
        <f t="shared" si="35"/>
        <v>0.60794692190928279</v>
      </c>
      <c r="O153" s="39">
        <v>412685.73055941763</v>
      </c>
      <c r="R153" s="129">
        <v>250891.01960948159</v>
      </c>
    </row>
    <row r="154" spans="1:18" outlineLevel="1">
      <c r="A154" s="41">
        <f>IF(B154="","",COUNTA(B$8:B154))</f>
        <v>134</v>
      </c>
      <c r="B154" s="26" t="str">
        <f>"Subtotal - "&amp;B145</f>
        <v>Subtotal - Maintenance Expenses</v>
      </c>
      <c r="C154" s="149"/>
      <c r="D154" s="39">
        <f>SUBTOTAL(9,D146:D153)</f>
        <v>6032290.1192015456</v>
      </c>
      <c r="L154" s="150"/>
      <c r="R154" s="129"/>
    </row>
    <row r="155" spans="1:18" outlineLevel="1">
      <c r="A155" s="41" t="str">
        <f>IF(B155="","",COUNTA(B$8:B155))</f>
        <v/>
      </c>
      <c r="C155" s="149"/>
      <c r="L155" s="150"/>
      <c r="R155" s="129"/>
    </row>
    <row r="156" spans="1:18">
      <c r="A156" s="41">
        <f>IF(B156="","",COUNTA(B$8:B156))</f>
        <v>135</v>
      </c>
      <c r="B156" s="148" t="str">
        <f>"Total "&amp;B118</f>
        <v>Total Production, Storage, LNG, Transmission, and Distribution Expense</v>
      </c>
      <c r="C156" s="149"/>
      <c r="D156" s="39">
        <f>SUBTOTAL(9,D119:D154)</f>
        <v>105002064.06533997</v>
      </c>
      <c r="L156" s="150"/>
      <c r="R156" s="129"/>
    </row>
    <row r="157" spans="1:18">
      <c r="A157" s="41" t="str">
        <f>IF(B157="","",COUNTA(B$8:B157))</f>
        <v/>
      </c>
      <c r="C157" s="149"/>
      <c r="L157" s="150"/>
      <c r="R157" s="129"/>
    </row>
    <row r="158" spans="1:18">
      <c r="A158" s="41">
        <f>IF(B158="","",COUNTA(B$8:B158))</f>
        <v>136</v>
      </c>
      <c r="B158" s="148" t="s">
        <v>268</v>
      </c>
      <c r="C158" s="149"/>
      <c r="L158" s="150"/>
      <c r="R158" s="129"/>
    </row>
    <row r="159" spans="1:18" outlineLevel="1">
      <c r="A159" s="41">
        <f>IF(B159="","",COUNTA(B$8:B159))</f>
        <v>137</v>
      </c>
      <c r="B159" s="38" t="s">
        <v>269</v>
      </c>
      <c r="C159" s="149"/>
      <c r="L159" s="150"/>
      <c r="R159" s="129"/>
    </row>
    <row r="160" spans="1:18" outlineLevel="1">
      <c r="A160" s="41">
        <f>IF(B160="","",COUNTA(B$8:B160))</f>
        <v>138</v>
      </c>
      <c r="B160" s="143" t="s">
        <v>270</v>
      </c>
      <c r="C160" s="144">
        <v>901</v>
      </c>
      <c r="D160" s="81">
        <f>CHOOSE($R$2,O160,P160,Q160)</f>
        <v>0</v>
      </c>
      <c r="E160" s="81"/>
      <c r="F160" s="81"/>
      <c r="G160" s="81"/>
      <c r="H160" s="81"/>
      <c r="I160" s="81"/>
      <c r="J160" s="81"/>
      <c r="L160" s="147">
        <f>IFERROR(R160/D160,0)</f>
        <v>0</v>
      </c>
      <c r="O160" s="39">
        <v>0</v>
      </c>
      <c r="R160" s="129">
        <v>0</v>
      </c>
    </row>
    <row r="161" spans="1:18" outlineLevel="1">
      <c r="A161" s="41">
        <f>IF(B161="","",COUNTA(B$8:B161))</f>
        <v>139</v>
      </c>
      <c r="B161" s="143" t="s">
        <v>271</v>
      </c>
      <c r="C161" s="144">
        <v>902</v>
      </c>
      <c r="D161" s="81">
        <f>CHOOSE($R$2,O161,P161,Q161)</f>
        <v>310029.1752464216</v>
      </c>
      <c r="E161" s="81"/>
      <c r="F161" s="81" t="s">
        <v>272</v>
      </c>
      <c r="G161" s="81" t="s">
        <v>117</v>
      </c>
      <c r="H161" s="81"/>
      <c r="I161" s="81"/>
      <c r="J161" s="81" t="s">
        <v>133</v>
      </c>
      <c r="L161" s="147">
        <f>IFERROR(R161/D161,0)</f>
        <v>0.17423652935758555</v>
      </c>
      <c r="O161" s="39">
        <v>310029.1752464216</v>
      </c>
      <c r="R161" s="129">
        <v>54018.407494531173</v>
      </c>
    </row>
    <row r="162" spans="1:18" outlineLevel="1">
      <c r="A162" s="41">
        <f>IF(B162="","",COUNTA(B$8:B162))</f>
        <v>140</v>
      </c>
      <c r="B162" s="143" t="s">
        <v>273</v>
      </c>
      <c r="C162" s="144">
        <v>903</v>
      </c>
      <c r="D162" s="81">
        <f>CHOOSE($R$2,O162,P162,Q162)</f>
        <v>3127972.09069396</v>
      </c>
      <c r="E162" s="81"/>
      <c r="F162" s="81" t="s">
        <v>272</v>
      </c>
      <c r="G162" s="81" t="s">
        <v>117</v>
      </c>
      <c r="H162" s="81"/>
      <c r="I162" s="81"/>
      <c r="J162" s="81" t="s">
        <v>133</v>
      </c>
      <c r="L162" s="147">
        <f>IFERROR(R162/D162,0)</f>
        <v>0.62134899808065502</v>
      </c>
      <c r="O162" s="39">
        <v>3127972.09069396</v>
      </c>
      <c r="R162" s="129">
        <v>1943562.3245769439</v>
      </c>
    </row>
    <row r="163" spans="1:18" outlineLevel="1">
      <c r="A163" s="41">
        <f>IF(B163="","",COUNTA(B$8:B163))</f>
        <v>141</v>
      </c>
      <c r="B163" s="143" t="s">
        <v>274</v>
      </c>
      <c r="C163" s="144">
        <v>904</v>
      </c>
      <c r="D163" s="81">
        <f>CHOOSE($R$2,O163,P163,Q163)</f>
        <v>1252774.8999999999</v>
      </c>
      <c r="E163" s="81"/>
      <c r="F163" s="81" t="s">
        <v>272</v>
      </c>
      <c r="G163" s="81" t="s">
        <v>117</v>
      </c>
      <c r="H163" s="81"/>
      <c r="I163" s="81"/>
      <c r="J163" s="81" t="s">
        <v>138</v>
      </c>
      <c r="L163" s="147">
        <f>IFERROR(R163/D163,0)</f>
        <v>0</v>
      </c>
      <c r="O163" s="39">
        <v>1252774.8999999999</v>
      </c>
      <c r="R163" s="129">
        <v>0</v>
      </c>
    </row>
    <row r="164" spans="1:18" outlineLevel="1">
      <c r="A164" s="41">
        <f>IF(B164="","",COUNTA(B$8:B164))</f>
        <v>142</v>
      </c>
      <c r="B164" s="143" t="s">
        <v>275</v>
      </c>
      <c r="C164" s="144">
        <v>905</v>
      </c>
      <c r="D164" s="81">
        <f>CHOOSE($R$2,O164,P164,Q164)</f>
        <v>30449.102057537759</v>
      </c>
      <c r="E164" s="81"/>
      <c r="F164" s="81" t="s">
        <v>272</v>
      </c>
      <c r="G164" s="81" t="s">
        <v>117</v>
      </c>
      <c r="H164" s="81"/>
      <c r="I164" s="81"/>
      <c r="J164" s="81" t="s">
        <v>133</v>
      </c>
      <c r="L164" s="147">
        <f>IFERROR(R164/D164,0)</f>
        <v>0</v>
      </c>
      <c r="O164" s="39">
        <v>30449.102057537759</v>
      </c>
      <c r="R164" s="129">
        <v>0</v>
      </c>
    </row>
    <row r="165" spans="1:18" outlineLevel="1" collapsed="1">
      <c r="A165" s="41">
        <f>IF(B165="","",COUNTA(B$8:B165))</f>
        <v>143</v>
      </c>
      <c r="B165" s="26" t="str">
        <f>"Subtotal - "&amp;B159</f>
        <v>Subtotal - Customer Account</v>
      </c>
      <c r="C165" s="149"/>
      <c r="D165" s="39">
        <f>SUBTOTAL(9,D160:D164)</f>
        <v>4721225.2679979196</v>
      </c>
      <c r="L165" s="150"/>
      <c r="R165" s="129"/>
    </row>
    <row r="166" spans="1:18" outlineLevel="1">
      <c r="A166" s="41" t="str">
        <f>IF(B166="","",COUNTA(B$8:B166))</f>
        <v/>
      </c>
      <c r="C166" s="149"/>
      <c r="L166" s="150"/>
      <c r="R166" s="129"/>
    </row>
    <row r="167" spans="1:18" outlineLevel="1">
      <c r="A167" s="41">
        <f>IF(B167="","",COUNTA(B$8:B167))</f>
        <v>144</v>
      </c>
      <c r="B167" s="38" t="s">
        <v>276</v>
      </c>
      <c r="C167" s="149"/>
      <c r="L167" s="150"/>
      <c r="R167" s="129"/>
    </row>
    <row r="168" spans="1:18" outlineLevel="1">
      <c r="A168" s="41">
        <f>IF(B168="","",COUNTA(B$8:B168))</f>
        <v>145</v>
      </c>
      <c r="B168" s="143" t="s">
        <v>270</v>
      </c>
      <c r="C168" s="144">
        <v>907</v>
      </c>
      <c r="D168" s="81">
        <f>CHOOSE($R$2,O168,P168,Q168)</f>
        <v>0</v>
      </c>
      <c r="E168" s="81"/>
      <c r="F168" s="81"/>
      <c r="G168" s="81"/>
      <c r="H168" s="81"/>
      <c r="I168" s="81"/>
      <c r="J168" s="81"/>
      <c r="L168" s="147">
        <f>IFERROR(R168/D168,0)</f>
        <v>0</v>
      </c>
      <c r="O168" s="39">
        <v>0</v>
      </c>
      <c r="R168" s="129">
        <v>0</v>
      </c>
    </row>
    <row r="169" spans="1:18" outlineLevel="1">
      <c r="A169" s="41">
        <f>IF(B169="","",COUNTA(B$8:B169))</f>
        <v>146</v>
      </c>
      <c r="B169" s="143" t="s">
        <v>277</v>
      </c>
      <c r="C169" s="144">
        <v>908</v>
      </c>
      <c r="D169" s="81">
        <f>CHOOSE($R$2,O169,P169,Q169)</f>
        <v>105607.11</v>
      </c>
      <c r="E169" s="81"/>
      <c r="F169" s="81" t="s">
        <v>272</v>
      </c>
      <c r="G169" s="81" t="s">
        <v>117</v>
      </c>
      <c r="H169" s="81"/>
      <c r="I169" s="81"/>
      <c r="J169" s="81" t="s">
        <v>133</v>
      </c>
      <c r="L169" s="147">
        <v>0</v>
      </c>
      <c r="O169" s="39">
        <v>105607.11</v>
      </c>
      <c r="R169" s="129">
        <v>0</v>
      </c>
    </row>
    <row r="170" spans="1:18" outlineLevel="1">
      <c r="A170" s="41">
        <f>IF(B170="","",COUNTA(B$8:B170))</f>
        <v>147</v>
      </c>
      <c r="B170" s="143" t="s">
        <v>278</v>
      </c>
      <c r="C170" s="144">
        <v>909</v>
      </c>
      <c r="D170" s="81">
        <f>CHOOSE($R$2,O170,P170,Q170)</f>
        <v>3529.6683294594409</v>
      </c>
      <c r="E170" s="81"/>
      <c r="F170" s="81" t="s">
        <v>272</v>
      </c>
      <c r="G170" s="81" t="s">
        <v>117</v>
      </c>
      <c r="H170" s="81"/>
      <c r="I170" s="81"/>
      <c r="J170" s="81" t="s">
        <v>133</v>
      </c>
      <c r="L170" s="147">
        <f>IFERROR(R170/D170,0)</f>
        <v>0</v>
      </c>
      <c r="O170" s="39">
        <v>3529.6683294594409</v>
      </c>
      <c r="R170" s="129">
        <v>0</v>
      </c>
    </row>
    <row r="171" spans="1:18" outlineLevel="1">
      <c r="A171" s="41">
        <f>IF(B171="","",COUNTA(B$8:B171))</f>
        <v>148</v>
      </c>
      <c r="B171" s="143" t="s">
        <v>279</v>
      </c>
      <c r="C171" s="144">
        <v>910</v>
      </c>
      <c r="D171" s="81">
        <f>CHOOSE($R$2,O171,P171,Q171)</f>
        <v>298768.56607465603</v>
      </c>
      <c r="E171" s="81"/>
      <c r="F171" s="81" t="s">
        <v>272</v>
      </c>
      <c r="G171" s="81" t="s">
        <v>117</v>
      </c>
      <c r="H171" s="81"/>
      <c r="I171" s="81"/>
      <c r="J171" s="81" t="s">
        <v>133</v>
      </c>
      <c r="L171" s="147">
        <v>1</v>
      </c>
      <c r="O171" s="39">
        <v>298768.56607465603</v>
      </c>
      <c r="R171" s="129">
        <v>303702.58111632714</v>
      </c>
    </row>
    <row r="172" spans="1:18" outlineLevel="1">
      <c r="A172" s="41">
        <f>IF(B172="","",COUNTA(B$8:B172))</f>
        <v>149</v>
      </c>
      <c r="B172" s="26" t="str">
        <f>"Subtotal - "&amp;B167</f>
        <v>Subtotal - Customer Service &amp; Information Expenses</v>
      </c>
      <c r="C172" s="149"/>
      <c r="D172" s="39">
        <f>SUBTOTAL(9,D168:D171)</f>
        <v>407905.34440411546</v>
      </c>
      <c r="L172" s="150"/>
      <c r="R172" s="129"/>
    </row>
    <row r="173" spans="1:18" outlineLevel="1">
      <c r="A173" s="41" t="str">
        <f>IF(B173="","",COUNTA(B$8:B173))</f>
        <v/>
      </c>
      <c r="C173" s="149"/>
      <c r="L173" s="150"/>
      <c r="R173" s="129"/>
    </row>
    <row r="174" spans="1:18" outlineLevel="1">
      <c r="A174" s="41">
        <f>IF(B174="","",COUNTA(B$8:B174))</f>
        <v>150</v>
      </c>
      <c r="B174" s="38" t="s">
        <v>280</v>
      </c>
      <c r="C174" s="149"/>
      <c r="L174" s="150"/>
      <c r="R174" s="129"/>
    </row>
    <row r="175" spans="1:18" outlineLevel="1">
      <c r="A175" s="41">
        <f>IF(B175="","",COUNTA(B$8:B175))</f>
        <v>151</v>
      </c>
      <c r="B175" s="143" t="s">
        <v>281</v>
      </c>
      <c r="C175" s="144">
        <v>911</v>
      </c>
      <c r="D175" s="81">
        <f>CHOOSE($R$2,O175,P175,Q175)</f>
        <v>0</v>
      </c>
      <c r="E175" s="81"/>
      <c r="F175" s="81"/>
      <c r="G175" s="81"/>
      <c r="H175" s="81"/>
      <c r="I175" s="81"/>
      <c r="J175" s="81"/>
      <c r="L175" s="147">
        <f>IFERROR(R175/D175,0)</f>
        <v>0</v>
      </c>
      <c r="O175" s="39">
        <v>0</v>
      </c>
      <c r="R175" s="129">
        <v>0</v>
      </c>
    </row>
    <row r="176" spans="1:18" outlineLevel="1">
      <c r="A176" s="41">
        <f>IF(B176="","",COUNTA(B$8:B176))</f>
        <v>152</v>
      </c>
      <c r="B176" s="143" t="s">
        <v>282</v>
      </c>
      <c r="C176" s="144">
        <v>912</v>
      </c>
      <c r="D176" s="81">
        <f>CHOOSE($R$2,O176,P176,Q176)</f>
        <v>1284.483227306918</v>
      </c>
      <c r="E176" s="81"/>
      <c r="F176" s="81" t="s">
        <v>272</v>
      </c>
      <c r="G176" s="81" t="s">
        <v>117</v>
      </c>
      <c r="H176" s="81"/>
      <c r="I176" s="81"/>
      <c r="J176" s="81" t="s">
        <v>133</v>
      </c>
      <c r="L176" s="147">
        <f>IFERROR(R176/D176,0)</f>
        <v>0</v>
      </c>
      <c r="O176" s="39">
        <v>1284.483227306918</v>
      </c>
      <c r="R176" s="129">
        <v>0</v>
      </c>
    </row>
    <row r="177" spans="1:18" outlineLevel="1">
      <c r="A177" s="41">
        <f>IF(B177="","",COUNTA(B$8:B177))</f>
        <v>153</v>
      </c>
      <c r="B177" s="143" t="s">
        <v>283</v>
      </c>
      <c r="C177" s="144">
        <v>913</v>
      </c>
      <c r="D177" s="81">
        <f>CHOOSE($R$2,O177,P177,Q177)</f>
        <v>0</v>
      </c>
      <c r="E177" s="81"/>
      <c r="F177" s="81" t="s">
        <v>272</v>
      </c>
      <c r="G177" s="81" t="s">
        <v>117</v>
      </c>
      <c r="H177" s="81"/>
      <c r="I177" s="81"/>
      <c r="J177" s="81" t="s">
        <v>133</v>
      </c>
      <c r="L177" s="147">
        <f>IFERROR(R177/D177,0)</f>
        <v>0</v>
      </c>
      <c r="O177" s="39">
        <v>0</v>
      </c>
      <c r="R177" s="129">
        <v>0</v>
      </c>
    </row>
    <row r="178" spans="1:18" outlineLevel="1">
      <c r="A178" s="41">
        <f>IF(B178="","",COUNTA(B$8:B178))</f>
        <v>154</v>
      </c>
      <c r="B178" s="143" t="s">
        <v>284</v>
      </c>
      <c r="C178" s="144">
        <v>916</v>
      </c>
      <c r="D178" s="81">
        <f>CHOOSE($R$2,O178,P178,Q178)</f>
        <v>0</v>
      </c>
      <c r="E178" s="81"/>
      <c r="F178" s="81"/>
      <c r="G178" s="81"/>
      <c r="H178" s="81"/>
      <c r="I178" s="81"/>
      <c r="J178" s="81"/>
      <c r="L178" s="147">
        <f>IFERROR(R178/D178,0)</f>
        <v>0</v>
      </c>
      <c r="O178" s="39">
        <v>0</v>
      </c>
      <c r="R178" s="129">
        <v>0</v>
      </c>
    </row>
    <row r="179" spans="1:18" outlineLevel="1">
      <c r="A179" s="41">
        <f>IF(B179="","",COUNTA(B$8:B179))</f>
        <v>155</v>
      </c>
      <c r="B179" s="26" t="str">
        <f>"Subtotal - "&amp;B174</f>
        <v>Subtotal - Sales Expenses</v>
      </c>
      <c r="C179" s="149"/>
      <c r="D179" s="39">
        <f>SUBTOTAL(9,D175:D178)</f>
        <v>1284.483227306918</v>
      </c>
      <c r="L179" s="150"/>
      <c r="R179" s="129">
        <f>SUM(R120:R178)</f>
        <v>13864516.896319607</v>
      </c>
    </row>
    <row r="180" spans="1:18" outlineLevel="1">
      <c r="A180" s="41" t="str">
        <f>IF(B180="","",COUNTA(B$8:B180))</f>
        <v/>
      </c>
      <c r="C180" s="149"/>
      <c r="L180" s="150"/>
      <c r="R180" s="129">
        <v>13864516.896319607</v>
      </c>
    </row>
    <row r="181" spans="1:18">
      <c r="A181" s="41">
        <f>IF(B181="","",COUNTA(B$8:B181))</f>
        <v>156</v>
      </c>
      <c r="B181" s="148" t="str">
        <f>"Total "&amp;B158</f>
        <v>Total Customer Accounts, Service, and Sales Expense</v>
      </c>
      <c r="C181" s="149"/>
      <c r="D181" s="39">
        <f>SUBTOTAL(9,D160:D179)</f>
        <v>5130415.0956293428</v>
      </c>
      <c r="L181" s="150"/>
      <c r="R181" s="129">
        <f>R179-R180</f>
        <v>0</v>
      </c>
    </row>
    <row r="182" spans="1:18">
      <c r="A182" s="41" t="str">
        <f>IF(B182="","",COUNTA(B$8:B182))</f>
        <v/>
      </c>
      <c r="B182" s="148"/>
      <c r="C182" s="149"/>
      <c r="L182" s="150"/>
      <c r="R182" s="129"/>
    </row>
    <row r="183" spans="1:18">
      <c r="A183" s="41">
        <f>IF(B183="","",COUNTA(B$8:B183))</f>
        <v>157</v>
      </c>
      <c r="B183" s="38" t="s">
        <v>285</v>
      </c>
      <c r="C183" s="149"/>
      <c r="L183" s="150"/>
      <c r="R183" s="129"/>
    </row>
    <row r="184" spans="1:18" outlineLevel="1" collapsed="1">
      <c r="A184" s="41">
        <f>IF(B184="","",COUNTA(B$8:B184))</f>
        <v>158</v>
      </c>
      <c r="B184" s="143" t="s">
        <v>286</v>
      </c>
      <c r="C184" s="144">
        <v>920</v>
      </c>
      <c r="D184" s="81">
        <f>CHOOSE($R$2,O184,P184,Q184)</f>
        <v>11434627.094828423</v>
      </c>
      <c r="E184" s="81" t="s">
        <v>287</v>
      </c>
      <c r="F184" s="81"/>
      <c r="G184" s="81"/>
      <c r="H184" s="81"/>
      <c r="I184" s="81"/>
      <c r="J184" s="81"/>
      <c r="L184" s="151"/>
      <c r="O184" s="39">
        <v>11434627.094828423</v>
      </c>
      <c r="R184" s="129"/>
    </row>
    <row r="185" spans="1:18" outlineLevel="1">
      <c r="A185" s="41">
        <f>IF(B185="","",COUNTA(B$8:B185))</f>
        <v>159</v>
      </c>
      <c r="B185" s="143" t="s">
        <v>288</v>
      </c>
      <c r="C185" s="144">
        <v>921</v>
      </c>
      <c r="D185" s="81">
        <f t="shared" ref="D185:D194" si="36">CHOOSE($R$2,O185,P185,Q185)</f>
        <v>1177047.2170753249</v>
      </c>
      <c r="E185" s="81" t="s">
        <v>287</v>
      </c>
      <c r="F185" s="81"/>
      <c r="G185" s="81"/>
      <c r="H185" s="81"/>
      <c r="I185" s="81"/>
      <c r="J185" s="81"/>
      <c r="L185" s="151"/>
      <c r="O185" s="39">
        <v>1177047.2170753249</v>
      </c>
      <c r="R185" s="129"/>
    </row>
    <row r="186" spans="1:18" outlineLevel="1">
      <c r="A186" s="41">
        <f>IF(B186="","",COUNTA(B$8:B186))</f>
        <v>160</v>
      </c>
      <c r="B186" s="143" t="s">
        <v>289</v>
      </c>
      <c r="C186" s="144">
        <v>923</v>
      </c>
      <c r="D186" s="81">
        <f t="shared" si="36"/>
        <v>7781407.9629630316</v>
      </c>
      <c r="E186" s="81" t="s">
        <v>287</v>
      </c>
      <c r="F186" s="81"/>
      <c r="G186" s="81"/>
      <c r="H186" s="81"/>
      <c r="I186" s="81"/>
      <c r="J186" s="81"/>
      <c r="L186" s="151"/>
      <c r="O186" s="39">
        <v>7781407.9629630316</v>
      </c>
      <c r="R186" s="129"/>
    </row>
    <row r="187" spans="1:18" outlineLevel="1">
      <c r="A187" s="41">
        <f>IF(B187="","",COUNTA(B$8:B187))</f>
        <v>161</v>
      </c>
      <c r="B187" s="143" t="s">
        <v>290</v>
      </c>
      <c r="C187" s="144">
        <v>924</v>
      </c>
      <c r="D187" s="81">
        <f t="shared" si="36"/>
        <v>59156.794118509715</v>
      </c>
      <c r="E187" s="81" t="s">
        <v>287</v>
      </c>
      <c r="F187" s="81"/>
      <c r="G187" s="81"/>
      <c r="H187" s="81"/>
      <c r="I187" s="81"/>
      <c r="J187" s="81"/>
      <c r="L187" s="151"/>
      <c r="O187" s="39">
        <v>59156.794118509715</v>
      </c>
      <c r="R187" s="129"/>
    </row>
    <row r="188" spans="1:18" outlineLevel="1">
      <c r="A188" s="41">
        <f>IF(B188="","",COUNTA(B$8:B188))</f>
        <v>162</v>
      </c>
      <c r="B188" s="143" t="s">
        <v>291</v>
      </c>
      <c r="C188" s="144">
        <v>925</v>
      </c>
      <c r="D188" s="81">
        <f t="shared" si="36"/>
        <v>1541663.5292324889</v>
      </c>
      <c r="E188" s="81" t="s">
        <v>292</v>
      </c>
      <c r="F188" s="81"/>
      <c r="G188" s="81"/>
      <c r="H188" s="81"/>
      <c r="I188" s="81"/>
      <c r="J188" s="81"/>
      <c r="L188" s="151"/>
      <c r="O188" s="39">
        <v>1541663.5292324889</v>
      </c>
      <c r="R188" s="129"/>
    </row>
    <row r="189" spans="1:18" outlineLevel="1">
      <c r="A189" s="41">
        <f>IF(B189="","",COUNTA(B$8:B189))</f>
        <v>163</v>
      </c>
      <c r="B189" s="143" t="s">
        <v>293</v>
      </c>
      <c r="C189" s="144">
        <v>926</v>
      </c>
      <c r="D189" s="81">
        <f t="shared" si="36"/>
        <v>5614426.9043554934</v>
      </c>
      <c r="E189" s="81" t="s">
        <v>292</v>
      </c>
      <c r="F189" s="81"/>
      <c r="G189" s="81"/>
      <c r="H189" s="81"/>
      <c r="I189" s="81"/>
      <c r="J189" s="81"/>
      <c r="L189" s="151"/>
      <c r="O189" s="39">
        <v>5614426.9043554934</v>
      </c>
      <c r="R189" s="129"/>
    </row>
    <row r="190" spans="1:18" outlineLevel="1">
      <c r="A190" s="41">
        <f>IF(B190="","",COUNTA(B$8:B190))</f>
        <v>164</v>
      </c>
      <c r="B190" s="143" t="s">
        <v>294</v>
      </c>
      <c r="C190" s="144">
        <v>928</v>
      </c>
      <c r="D190" s="81">
        <f t="shared" si="36"/>
        <v>1671789.7392962237</v>
      </c>
      <c r="E190" s="81" t="s">
        <v>287</v>
      </c>
      <c r="F190" s="81"/>
      <c r="G190" s="81"/>
      <c r="H190" s="81"/>
      <c r="I190" s="81"/>
      <c r="J190" s="81"/>
      <c r="L190" s="151"/>
      <c r="O190" s="39">
        <v>1671789.7392962237</v>
      </c>
      <c r="R190" s="129"/>
    </row>
    <row r="191" spans="1:18" outlineLevel="1">
      <c r="A191" s="41">
        <f>IF(B191="","",COUNTA(B$8:B191))</f>
        <v>165</v>
      </c>
      <c r="B191" s="143" t="s">
        <v>295</v>
      </c>
      <c r="C191" s="144">
        <v>930.1</v>
      </c>
      <c r="D191" s="81">
        <f t="shared" si="36"/>
        <v>9938.4874232167822</v>
      </c>
      <c r="E191" s="81" t="s">
        <v>287</v>
      </c>
      <c r="F191" s="81"/>
      <c r="G191" s="81"/>
      <c r="H191" s="81"/>
      <c r="I191" s="81"/>
      <c r="J191" s="81"/>
      <c r="L191" s="151"/>
      <c r="O191" s="39">
        <v>9938.4874232167822</v>
      </c>
      <c r="R191" s="129"/>
    </row>
    <row r="192" spans="1:18" outlineLevel="1">
      <c r="A192" s="41">
        <f>IF(B192="","",COUNTA(B$8:B192))</f>
        <v>166</v>
      </c>
      <c r="B192" s="143" t="s">
        <v>296</v>
      </c>
      <c r="C192" s="144">
        <v>930.2</v>
      </c>
      <c r="D192" s="81">
        <f t="shared" si="36"/>
        <v>-147349.23602338525</v>
      </c>
      <c r="E192" s="81" t="s">
        <v>287</v>
      </c>
      <c r="F192" s="81"/>
      <c r="G192" s="81"/>
      <c r="H192" s="81"/>
      <c r="I192" s="81"/>
      <c r="J192" s="81"/>
      <c r="L192" s="151"/>
      <c r="O192" s="39">
        <v>-147349.23602338525</v>
      </c>
      <c r="R192" s="129"/>
    </row>
    <row r="193" spans="1:18" outlineLevel="1">
      <c r="A193" s="41">
        <f>IF(B193="","",COUNTA(B$8:B193))</f>
        <v>167</v>
      </c>
      <c r="B193" s="143" t="s">
        <v>297</v>
      </c>
      <c r="C193" s="144">
        <v>931</v>
      </c>
      <c r="D193" s="81">
        <f t="shared" si="36"/>
        <v>780512.40987276367</v>
      </c>
      <c r="E193" s="81" t="s">
        <v>287</v>
      </c>
      <c r="F193" s="81"/>
      <c r="G193" s="81"/>
      <c r="H193" s="81"/>
      <c r="I193" s="81"/>
      <c r="J193" s="81"/>
      <c r="L193" s="151"/>
      <c r="O193" s="39">
        <v>780512.40987276367</v>
      </c>
      <c r="R193" s="129"/>
    </row>
    <row r="194" spans="1:18" outlineLevel="1">
      <c r="A194" s="41">
        <f>IF(B194="","",COUNTA(B$8:B194))</f>
        <v>168</v>
      </c>
      <c r="B194" s="143" t="s">
        <v>298</v>
      </c>
      <c r="C194" s="144">
        <v>932</v>
      </c>
      <c r="D194" s="81">
        <f t="shared" si="36"/>
        <v>756317.73321327975</v>
      </c>
      <c r="E194" s="81" t="s">
        <v>287</v>
      </c>
      <c r="F194" s="81"/>
      <c r="G194" s="81"/>
      <c r="H194" s="81"/>
      <c r="I194" s="81"/>
      <c r="J194" s="81"/>
      <c r="L194" s="151"/>
      <c r="O194" s="39">
        <v>756317.73321327975</v>
      </c>
      <c r="R194" s="129"/>
    </row>
    <row r="195" spans="1:18">
      <c r="A195" s="41">
        <f>IF(B195="","",COUNTA(B$8:B195))</f>
        <v>169</v>
      </c>
      <c r="B195" s="148" t="str">
        <f>"Total "&amp;B183</f>
        <v>Total Administrative and General Expenses</v>
      </c>
      <c r="C195" s="149"/>
      <c r="D195" s="39">
        <f>SUBTOTAL(9,D184:D194)</f>
        <v>30679538.636355367</v>
      </c>
      <c r="L195" s="150"/>
      <c r="R195" s="129"/>
    </row>
    <row r="196" spans="1:18">
      <c r="A196" s="41" t="str">
        <f>IF(B196="","",COUNTA(B$8:B196))</f>
        <v/>
      </c>
      <c r="B196" s="76"/>
      <c r="C196" s="149"/>
      <c r="D196" s="39"/>
      <c r="L196" s="150"/>
      <c r="R196" s="129"/>
    </row>
    <row r="197" spans="1:18">
      <c r="A197" s="41">
        <f>IF(B197="","",COUNTA(B$8:B197))</f>
        <v>170</v>
      </c>
      <c r="B197" s="148" t="str">
        <f>"TOTAL "&amp;B117</f>
        <v>TOTAL OPERATION AND MAINTENANCE EXPENSE</v>
      </c>
      <c r="C197" s="149"/>
      <c r="D197" s="39">
        <f>SUBTOTAL(9,D118:D196)</f>
        <v>140812017.79732466</v>
      </c>
      <c r="E197" s="45"/>
      <c r="F197" s="152"/>
      <c r="L197" s="150"/>
      <c r="R197" s="129"/>
    </row>
    <row r="198" spans="1:18">
      <c r="A198" s="41" t="str">
        <f>IF(B198="","",COUNTA(B$8:B198))</f>
        <v/>
      </c>
      <c r="C198" s="149"/>
      <c r="D198" s="39"/>
      <c r="L198" s="150"/>
      <c r="R198" s="129"/>
    </row>
    <row r="199" spans="1:18">
      <c r="A199" s="41">
        <f>IF(B199="","",COUNTA(B$8:B199))</f>
        <v>171</v>
      </c>
      <c r="B199" s="148" t="s">
        <v>299</v>
      </c>
      <c r="C199" s="149"/>
      <c r="D199" s="39"/>
      <c r="L199" s="150"/>
      <c r="R199" s="129"/>
    </row>
    <row r="200" spans="1:18">
      <c r="A200" s="41">
        <f>IF(B200="","",COUNTA(B$8:B200))</f>
        <v>172</v>
      </c>
      <c r="B200" s="38" t="s">
        <v>300</v>
      </c>
      <c r="C200" s="149"/>
      <c r="D200" s="39"/>
      <c r="L200" s="150"/>
      <c r="R200" s="129"/>
    </row>
    <row r="201" spans="1:18" outlineLevel="1">
      <c r="A201" s="41">
        <f>IF(B201="","",COUNTA(B$8:B201))</f>
        <v>173</v>
      </c>
      <c r="B201" s="38" t="str">
        <f>B10</f>
        <v>Intangible Plant</v>
      </c>
      <c r="C201" s="41" t="s">
        <v>301</v>
      </c>
      <c r="L201" s="150"/>
      <c r="R201" s="129"/>
    </row>
    <row r="202" spans="1:18" outlineLevel="1">
      <c r="A202" s="41">
        <f>IF(B202="","",COUNTA(B$8:B202))</f>
        <v>174</v>
      </c>
      <c r="B202" s="143" t="str">
        <f t="shared" ref="B202:C205" si="37">B59</f>
        <v>Organization</v>
      </c>
      <c r="C202" s="144">
        <f t="shared" si="37"/>
        <v>301</v>
      </c>
      <c r="D202" s="81">
        <f>CHOOSE($R$2,O202,P202,Q202)</f>
        <v>0</v>
      </c>
      <c r="E202" s="145" t="str">
        <f t="shared" ref="E202:J205" si="38">E59</f>
        <v>INT_DISTPT_SUBTOTAL</v>
      </c>
      <c r="F202" s="145">
        <f t="shared" si="38"/>
        <v>0</v>
      </c>
      <c r="G202" s="145">
        <f t="shared" si="38"/>
        <v>0</v>
      </c>
      <c r="H202" s="145">
        <f t="shared" si="38"/>
        <v>0</v>
      </c>
      <c r="I202" s="145">
        <f t="shared" si="38"/>
        <v>0</v>
      </c>
      <c r="J202" s="145">
        <f t="shared" si="38"/>
        <v>0</v>
      </c>
      <c r="L202" s="150"/>
      <c r="O202" s="39">
        <v>0</v>
      </c>
      <c r="R202" s="129"/>
    </row>
    <row r="203" spans="1:18" outlineLevel="1">
      <c r="A203" s="41">
        <f>IF(B203="","",COUNTA(B$8:B203))</f>
        <v>175</v>
      </c>
      <c r="B203" s="143" t="str">
        <f t="shared" si="37"/>
        <v>Misc. Intangible Plant - Plant Related</v>
      </c>
      <c r="C203" s="144">
        <f t="shared" si="37"/>
        <v>303</v>
      </c>
      <c r="D203" s="81">
        <f t="shared" ref="D203:D205" si="39">CHOOSE($R$2,O203,P203,Q203)</f>
        <v>2258.7600000000002</v>
      </c>
      <c r="E203" s="145" t="str">
        <f t="shared" si="38"/>
        <v>INT_DISTPT_SUBTOTAL</v>
      </c>
      <c r="F203" s="145">
        <f t="shared" si="38"/>
        <v>0</v>
      </c>
      <c r="G203" s="145">
        <f t="shared" si="38"/>
        <v>0</v>
      </c>
      <c r="H203" s="145">
        <f t="shared" si="38"/>
        <v>0</v>
      </c>
      <c r="I203" s="145">
        <f t="shared" si="38"/>
        <v>0</v>
      </c>
      <c r="J203" s="145">
        <f t="shared" si="38"/>
        <v>0</v>
      </c>
      <c r="L203" s="150"/>
      <c r="O203" s="39">
        <v>2258.7600000000002</v>
      </c>
      <c r="R203" s="129"/>
    </row>
    <row r="204" spans="1:18" outlineLevel="1">
      <c r="A204" s="41">
        <f>IF(B204="","",COUNTA(B$8:B204))</f>
        <v>176</v>
      </c>
      <c r="B204" s="143" t="str">
        <f t="shared" si="37"/>
        <v>MISC INTANGIBLE PLANT-OTHER SOFTWARE</v>
      </c>
      <c r="C204" s="144">
        <f t="shared" si="37"/>
        <v>303.3</v>
      </c>
      <c r="D204" s="81">
        <f t="shared" si="39"/>
        <v>3257470.0321669457</v>
      </c>
      <c r="E204" s="145" t="str">
        <f t="shared" si="38"/>
        <v>INT_DISTPT_SUBTOTAL</v>
      </c>
      <c r="F204" s="145">
        <f t="shared" si="38"/>
        <v>0</v>
      </c>
      <c r="G204" s="145">
        <f t="shared" si="38"/>
        <v>0</v>
      </c>
      <c r="H204" s="145">
        <f t="shared" si="38"/>
        <v>0</v>
      </c>
      <c r="I204" s="145">
        <f t="shared" si="38"/>
        <v>0</v>
      </c>
      <c r="J204" s="145">
        <f t="shared" si="38"/>
        <v>0</v>
      </c>
      <c r="L204" s="150"/>
      <c r="O204" s="39">
        <v>3257470.0321669457</v>
      </c>
      <c r="R204" s="129"/>
    </row>
    <row r="205" spans="1:18" outlineLevel="1">
      <c r="A205" s="41">
        <f>IF(B205="","",COUNTA(B$8:B205))</f>
        <v>177</v>
      </c>
      <c r="B205" s="143" t="str">
        <f t="shared" si="37"/>
        <v>MISC INTANGIBLE PLANT-CLOUD SOFTWARE</v>
      </c>
      <c r="C205" s="146">
        <f t="shared" si="37"/>
        <v>303.99</v>
      </c>
      <c r="D205" s="81">
        <f t="shared" si="39"/>
        <v>2111057.5300000003</v>
      </c>
      <c r="E205" s="145" t="str">
        <f t="shared" si="38"/>
        <v>INT_DISTPT_SUBTOTAL</v>
      </c>
      <c r="F205" s="145">
        <f t="shared" si="38"/>
        <v>0</v>
      </c>
      <c r="G205" s="145">
        <f t="shared" si="38"/>
        <v>0</v>
      </c>
      <c r="H205" s="145">
        <f t="shared" si="38"/>
        <v>0</v>
      </c>
      <c r="I205" s="145">
        <f t="shared" si="38"/>
        <v>0</v>
      </c>
      <c r="J205" s="145">
        <f t="shared" si="38"/>
        <v>0</v>
      </c>
      <c r="L205" s="150"/>
      <c r="O205" s="39">
        <v>2111057.5300000003</v>
      </c>
      <c r="R205" s="129"/>
    </row>
    <row r="206" spans="1:18" outlineLevel="1">
      <c r="A206" s="41">
        <f>IF(B206="","",COUNTA(B$8:B206))</f>
        <v>178</v>
      </c>
      <c r="B206" s="26" t="str">
        <f>B15</f>
        <v>Subtotal - Intangible Plant</v>
      </c>
      <c r="C206" s="161"/>
      <c r="D206" s="39">
        <f>SUBTOTAL(9,D202:D205)</f>
        <v>5370786.3221669458</v>
      </c>
      <c r="L206" s="150"/>
      <c r="R206" s="129"/>
    </row>
    <row r="207" spans="1:18" outlineLevel="1">
      <c r="A207" s="41" t="str">
        <f>IF(B207="","",COUNTA(B$8:B207))</f>
        <v/>
      </c>
      <c r="C207" s="161"/>
      <c r="L207" s="150"/>
      <c r="R207" s="129"/>
    </row>
    <row r="208" spans="1:18" outlineLevel="1">
      <c r="A208" s="41">
        <f>IF(B208="","",COUNTA(B$8:B208))</f>
        <v>179</v>
      </c>
      <c r="B208" s="38" t="str">
        <f>B17</f>
        <v>Distribution Plant</v>
      </c>
      <c r="L208" s="150"/>
      <c r="R208" s="129"/>
    </row>
    <row r="209" spans="1:18" outlineLevel="1">
      <c r="A209" s="41">
        <f>IF(B209="","",COUNTA(B$8:B209))</f>
        <v>180</v>
      </c>
      <c r="B209" s="143" t="str">
        <f t="shared" ref="B209:C232" si="40">B66</f>
        <v>LAND-CITY GATE &amp; MAIN LINE IND. M &amp; R</v>
      </c>
      <c r="C209" s="146">
        <f t="shared" si="40"/>
        <v>374.1</v>
      </c>
      <c r="D209" s="81">
        <f>CHOOSE($R$2,O209,P209,Q209)</f>
        <v>0</v>
      </c>
      <c r="E209" s="145">
        <f t="shared" ref="E209:J218" si="41">E66</f>
        <v>0</v>
      </c>
      <c r="F209" s="145" t="str">
        <f t="shared" si="41"/>
        <v>DISTRIBUTION</v>
      </c>
      <c r="G209" s="145" t="str">
        <f t="shared" si="41"/>
        <v>AVGERAGE STUDY</v>
      </c>
      <c r="H209" s="145" t="str">
        <f t="shared" si="41"/>
        <v>AVG_DESIGN DAY_DEM-COMM_DEMAND</v>
      </c>
      <c r="I209" s="145">
        <f t="shared" si="41"/>
        <v>0</v>
      </c>
      <c r="J209" s="145" t="str">
        <f t="shared" si="41"/>
        <v>CUSTOMERS EXCL DS-ML</v>
      </c>
      <c r="L209" s="150"/>
      <c r="O209" s="39">
        <v>0</v>
      </c>
      <c r="R209" s="129"/>
    </row>
    <row r="210" spans="1:18" outlineLevel="1">
      <c r="A210" s="41">
        <f>IF(B210="","",COUNTA(B$8:B210))</f>
        <v>181</v>
      </c>
      <c r="B210" s="143" t="str">
        <f t="shared" si="40"/>
        <v>LAND-OTHER DISTRIBUTION SYSTEMS</v>
      </c>
      <c r="C210" s="146">
        <f t="shared" si="40"/>
        <v>374.2</v>
      </c>
      <c r="D210" s="81">
        <f t="shared" ref="D210:D232" si="42">CHOOSE($R$2,O210,P210,Q210)</f>
        <v>0</v>
      </c>
      <c r="E210" s="145">
        <f t="shared" si="41"/>
        <v>0</v>
      </c>
      <c r="F210" s="145" t="str">
        <f t="shared" si="41"/>
        <v>DISTRIBUTION</v>
      </c>
      <c r="G210" s="145" t="str">
        <f t="shared" si="41"/>
        <v>AVGERAGE STUDY</v>
      </c>
      <c r="H210" s="145" t="str">
        <f t="shared" si="41"/>
        <v>AVG_DESIGN DAY_DEM-COMM_DEMAND</v>
      </c>
      <c r="I210" s="145">
        <f t="shared" si="41"/>
        <v>0</v>
      </c>
      <c r="J210" s="145" t="str">
        <f t="shared" si="41"/>
        <v>CUSTOMERS EXCL DS-ML</v>
      </c>
      <c r="L210" s="150"/>
      <c r="O210" s="39">
        <v>0</v>
      </c>
      <c r="R210" s="129"/>
    </row>
    <row r="211" spans="1:18" outlineLevel="1">
      <c r="A211" s="41">
        <f>IF(B211="","",COUNTA(B$8:B211))</f>
        <v>182</v>
      </c>
      <c r="B211" s="143" t="str">
        <f t="shared" si="40"/>
        <v>RIGHTS OF WAY</v>
      </c>
      <c r="C211" s="146">
        <f t="shared" si="40"/>
        <v>374.5</v>
      </c>
      <c r="D211" s="81">
        <f t="shared" si="42"/>
        <v>43082.399999999994</v>
      </c>
      <c r="E211" s="145">
        <f t="shared" si="41"/>
        <v>0</v>
      </c>
      <c r="F211" s="145" t="str">
        <f t="shared" si="41"/>
        <v>DISTRIBUTION</v>
      </c>
      <c r="G211" s="145" t="str">
        <f t="shared" si="41"/>
        <v>AVGERAGE STUDY</v>
      </c>
      <c r="H211" s="145" t="str">
        <f t="shared" si="41"/>
        <v>AVG_DESIGN DAY_DEM-COMM_DEMAND</v>
      </c>
      <c r="I211" s="145">
        <f t="shared" si="41"/>
        <v>0</v>
      </c>
      <c r="J211" s="145" t="str">
        <f t="shared" si="41"/>
        <v>CUSTOMERS EXCL DS-ML</v>
      </c>
      <c r="L211" s="150"/>
      <c r="O211" s="39">
        <v>43082.399999999994</v>
      </c>
      <c r="R211" s="129"/>
    </row>
    <row r="212" spans="1:18" outlineLevel="1">
      <c r="A212" s="41">
        <f>IF(B212="","",COUNTA(B$8:B212))</f>
        <v>183</v>
      </c>
      <c r="B212" s="143" t="str">
        <f t="shared" si="40"/>
        <v>STRUCTURES &amp; IMPROVEMENTS</v>
      </c>
      <c r="C212" s="146">
        <f t="shared" si="40"/>
        <v>375</v>
      </c>
      <c r="D212" s="81">
        <f t="shared" si="42"/>
        <v>105464.60999999999</v>
      </c>
      <c r="E212" s="145">
        <f t="shared" si="41"/>
        <v>0</v>
      </c>
      <c r="F212" s="145" t="str">
        <f t="shared" si="41"/>
        <v>DISTRIBUTION</v>
      </c>
      <c r="G212" s="145" t="str">
        <f t="shared" si="41"/>
        <v>AVGERAGE STUDY</v>
      </c>
      <c r="H212" s="145" t="str">
        <f t="shared" si="41"/>
        <v>AVG_DESIGN DAY_DEM-COMM_DEMAND</v>
      </c>
      <c r="I212" s="145">
        <f t="shared" si="41"/>
        <v>0</v>
      </c>
      <c r="J212" s="145" t="str">
        <f t="shared" si="41"/>
        <v>CUSTOMERS EXCL DS-ML</v>
      </c>
      <c r="L212" s="150"/>
      <c r="O212" s="39">
        <v>105464.60999999999</v>
      </c>
      <c r="R212" s="129"/>
    </row>
    <row r="213" spans="1:18" outlineLevel="1">
      <c r="A213" s="41">
        <f>IF(B213="","",COUNTA(B$8:B213))</f>
        <v>184</v>
      </c>
      <c r="B213" s="143" t="str">
        <f t="shared" si="40"/>
        <v>STRUC &amp; IMPROV-REGULATING - DS-ML DIRECT ASSIGNMENT</v>
      </c>
      <c r="C213" s="146">
        <f t="shared" si="40"/>
        <v>375.4</v>
      </c>
      <c r="D213" s="81">
        <f t="shared" si="42"/>
        <v>850.28</v>
      </c>
      <c r="E213" s="145">
        <f t="shared" si="41"/>
        <v>0</v>
      </c>
      <c r="F213" s="145" t="str">
        <f t="shared" si="41"/>
        <v>DISTRIBUTION</v>
      </c>
      <c r="G213" s="145" t="str">
        <f t="shared" si="41"/>
        <v>AVGERAGE STUDY</v>
      </c>
      <c r="H213" s="145" t="str">
        <f t="shared" si="41"/>
        <v>DS-ML_DIRECT</v>
      </c>
      <c r="I213" s="145">
        <f t="shared" si="41"/>
        <v>0</v>
      </c>
      <c r="J213" s="145" t="str">
        <f t="shared" si="41"/>
        <v>DS-ML_DIRECT</v>
      </c>
      <c r="L213" s="150"/>
      <c r="O213" s="39">
        <v>850.28</v>
      </c>
      <c r="R213" s="129"/>
    </row>
    <row r="214" spans="1:18" outlineLevel="1">
      <c r="A214" s="41">
        <f>IF(B214="","",COUNTA(B$8:B214))</f>
        <v>185</v>
      </c>
      <c r="B214" s="143" t="str">
        <f t="shared" si="40"/>
        <v>STRUC &amp; IMPROV-DISTR. IND. M &amp; R</v>
      </c>
      <c r="C214" s="146">
        <f t="shared" si="40"/>
        <v>375.6</v>
      </c>
      <c r="D214" s="81">
        <f t="shared" si="42"/>
        <v>0</v>
      </c>
      <c r="E214" s="145">
        <f t="shared" si="41"/>
        <v>0</v>
      </c>
      <c r="F214" s="145" t="str">
        <f t="shared" si="41"/>
        <v>ON SITE</v>
      </c>
      <c r="G214" s="145" t="str">
        <f t="shared" si="41"/>
        <v>CUSTOMER</v>
      </c>
      <c r="H214" s="145">
        <f t="shared" si="41"/>
        <v>0</v>
      </c>
      <c r="I214" s="145">
        <f t="shared" si="41"/>
        <v>0</v>
      </c>
      <c r="J214" s="145" t="str">
        <f t="shared" si="41"/>
        <v>IND_M&amp;R_ACCT 385</v>
      </c>
      <c r="L214" s="150"/>
      <c r="O214" s="39">
        <v>0</v>
      </c>
      <c r="R214" s="129"/>
    </row>
    <row r="215" spans="1:18" outlineLevel="1">
      <c r="A215" s="41">
        <f>IF(B215="","",COUNTA(B$8:B215))</f>
        <v>186</v>
      </c>
      <c r="B215" s="143" t="str">
        <f t="shared" si="40"/>
        <v>STRUC &amp; IMPROV-OTHER DISTR. SYSTEMS</v>
      </c>
      <c r="C215" s="146">
        <f t="shared" si="40"/>
        <v>375.7</v>
      </c>
      <c r="D215" s="81">
        <f t="shared" si="42"/>
        <v>284927.03999999992</v>
      </c>
      <c r="E215" s="145" t="str">
        <f t="shared" si="41"/>
        <v>INT_DISTPT_SUBTOTAL</v>
      </c>
      <c r="F215" s="145">
        <f t="shared" si="41"/>
        <v>0</v>
      </c>
      <c r="G215" s="145">
        <f t="shared" si="41"/>
        <v>0</v>
      </c>
      <c r="H215" s="145">
        <f t="shared" si="41"/>
        <v>0</v>
      </c>
      <c r="I215" s="145">
        <f t="shared" si="41"/>
        <v>0</v>
      </c>
      <c r="J215" s="145">
        <f t="shared" si="41"/>
        <v>0</v>
      </c>
      <c r="L215" s="150"/>
      <c r="O215" s="39">
        <v>284927.03999999992</v>
      </c>
      <c r="R215" s="129"/>
    </row>
    <row r="216" spans="1:18" outlineLevel="1">
      <c r="A216" s="41">
        <f>IF(B216="","",COUNTA(B$8:B216))</f>
        <v>187</v>
      </c>
      <c r="B216" s="143" t="str">
        <f t="shared" si="40"/>
        <v>STRUC &amp; IMPROV-OTHER DISTR SYS-ILP</v>
      </c>
      <c r="C216" s="146">
        <f t="shared" si="40"/>
        <v>375.71</v>
      </c>
      <c r="D216" s="81">
        <f t="shared" si="42"/>
        <v>25046.16</v>
      </c>
      <c r="E216" s="145" t="str">
        <f t="shared" si="41"/>
        <v>INT_DISTPT_SUBTOTAL</v>
      </c>
      <c r="F216" s="145">
        <f t="shared" si="41"/>
        <v>0</v>
      </c>
      <c r="G216" s="145">
        <f t="shared" si="41"/>
        <v>0</v>
      </c>
      <c r="H216" s="145">
        <f t="shared" si="41"/>
        <v>0</v>
      </c>
      <c r="I216" s="145">
        <f t="shared" si="41"/>
        <v>0</v>
      </c>
      <c r="J216" s="145">
        <f t="shared" si="41"/>
        <v>0</v>
      </c>
      <c r="L216" s="150"/>
      <c r="O216" s="39">
        <v>25046.16</v>
      </c>
      <c r="R216" s="129"/>
    </row>
    <row r="217" spans="1:18" outlineLevel="1">
      <c r="A217" s="41">
        <f>IF(B217="","",COUNTA(B$8:B217))</f>
        <v>188</v>
      </c>
      <c r="B217" s="143" t="str">
        <f t="shared" si="40"/>
        <v>STRUC &amp; IMPROV-COMMUNICATIONS</v>
      </c>
      <c r="C217" s="146">
        <f t="shared" si="40"/>
        <v>375.8</v>
      </c>
      <c r="D217" s="81">
        <f t="shared" si="42"/>
        <v>3448.4399999999991</v>
      </c>
      <c r="E217" s="145">
        <f t="shared" si="41"/>
        <v>0</v>
      </c>
      <c r="F217" s="145" t="str">
        <f t="shared" si="41"/>
        <v>DISTRIBUTION</v>
      </c>
      <c r="G217" s="145" t="str">
        <f t="shared" si="41"/>
        <v>AVGERAGE STUDY</v>
      </c>
      <c r="H217" s="145" t="str">
        <f t="shared" si="41"/>
        <v>AVG_DESIGN DAY_DEM-COMM_DEMAND</v>
      </c>
      <c r="I217" s="145">
        <f t="shared" si="41"/>
        <v>0</v>
      </c>
      <c r="J217" s="145" t="str">
        <f t="shared" si="41"/>
        <v>CUSTOMERS EXCL DS-ML</v>
      </c>
      <c r="L217" s="150"/>
      <c r="O217" s="39">
        <v>3448.4399999999991</v>
      </c>
      <c r="R217" s="129"/>
    </row>
    <row r="218" spans="1:18" outlineLevel="1">
      <c r="A218" s="41">
        <f>IF(B218="","",COUNTA(B$8:B218))</f>
        <v>189</v>
      </c>
      <c r="B218" s="143" t="str">
        <f t="shared" si="40"/>
        <v>MAINS (Less SMRP)</v>
      </c>
      <c r="C218" s="146">
        <f t="shared" si="40"/>
        <v>376</v>
      </c>
      <c r="D218" s="81">
        <f t="shared" si="42"/>
        <v>11973529.420000002</v>
      </c>
      <c r="E218" s="145">
        <f t="shared" si="41"/>
        <v>0</v>
      </c>
      <c r="F218" s="145" t="str">
        <f t="shared" si="41"/>
        <v>DISTRIBUTION</v>
      </c>
      <c r="G218" s="145" t="str">
        <f t="shared" si="41"/>
        <v>AVGERAGE STUDY</v>
      </c>
      <c r="H218" s="145" t="str">
        <f t="shared" si="41"/>
        <v>AVG_DESIGN DAY_DEM-COMM_DEMAND</v>
      </c>
      <c r="I218" s="145">
        <f t="shared" si="41"/>
        <v>0</v>
      </c>
      <c r="J218" s="145" t="str">
        <f t="shared" si="41"/>
        <v>CUSTOMERS EXCL DS-ML</v>
      </c>
      <c r="L218" s="150"/>
      <c r="O218" s="39">
        <v>11973529.420000002</v>
      </c>
      <c r="R218" s="129"/>
    </row>
    <row r="219" spans="1:18" outlineLevel="1">
      <c r="A219" s="41">
        <f>IF(B219="","",COUNTA(B$8:B219))</f>
        <v>190</v>
      </c>
      <c r="B219" s="143" t="str">
        <f t="shared" si="40"/>
        <v>MAINS - DS-ML DIRECT ASSIGNMENT</v>
      </c>
      <c r="C219" s="146">
        <f t="shared" si="40"/>
        <v>376</v>
      </c>
      <c r="D219" s="81">
        <f t="shared" ref="D219:D229" si="43">CHOOSE($R$2,O219,P219,Q219)</f>
        <v>0</v>
      </c>
      <c r="E219" s="145">
        <f t="shared" ref="E219:J228" si="44">E76</f>
        <v>0</v>
      </c>
      <c r="F219" s="145" t="str">
        <f t="shared" si="44"/>
        <v>DISTRIBUTION</v>
      </c>
      <c r="G219" s="145" t="str">
        <f t="shared" si="44"/>
        <v>AVGERAGE STUDY</v>
      </c>
      <c r="H219" s="145" t="str">
        <f t="shared" si="44"/>
        <v>DS-ML_DIRECT</v>
      </c>
      <c r="I219" s="145">
        <f t="shared" si="44"/>
        <v>0</v>
      </c>
      <c r="J219" s="145" t="str">
        <f t="shared" si="44"/>
        <v>DS-ML_DIRECT</v>
      </c>
      <c r="L219" s="150"/>
      <c r="O219" s="39">
        <v>0</v>
      </c>
      <c r="R219" s="129"/>
    </row>
    <row r="220" spans="1:18" outlineLevel="1">
      <c r="A220" s="41">
        <f>IF(B220="","",COUNTA(B$8:B220))</f>
        <v>191</v>
      </c>
      <c r="B220" s="143" t="str">
        <f t="shared" si="40"/>
        <v>M &amp; R STATION EQUIP-REG (LESS SMRP)</v>
      </c>
      <c r="C220" s="146">
        <f t="shared" si="40"/>
        <v>378</v>
      </c>
      <c r="D220" s="81">
        <f t="shared" si="43"/>
        <v>1158743.6599999999</v>
      </c>
      <c r="E220" s="145">
        <f t="shared" si="44"/>
        <v>0</v>
      </c>
      <c r="F220" s="145" t="str">
        <f t="shared" si="44"/>
        <v>DISTRIBUTION</v>
      </c>
      <c r="G220" s="145" t="str">
        <f t="shared" si="44"/>
        <v>AVGERAGE STUDY</v>
      </c>
      <c r="H220" s="145" t="str">
        <f t="shared" si="44"/>
        <v>AVG_DESIGN DAY_DEM-COMM_DEMAND</v>
      </c>
      <c r="I220" s="145">
        <f t="shared" si="44"/>
        <v>0</v>
      </c>
      <c r="J220" s="145" t="str">
        <f t="shared" si="44"/>
        <v>CUSTOMERS EXCL DS-ML</v>
      </c>
      <c r="L220" s="150"/>
      <c r="O220" s="39">
        <v>1158743.6599999999</v>
      </c>
      <c r="R220" s="129"/>
    </row>
    <row r="221" spans="1:18" outlineLevel="1">
      <c r="A221" s="41">
        <f>IF(B221="","",COUNTA(B$8:B221))</f>
        <v>192</v>
      </c>
      <c r="B221" s="143" t="str">
        <f t="shared" si="40"/>
        <v>M &amp; R STA EQUIP-GENERAL-REGULATING - DS-ML DIRECT ASSIGNMENT</v>
      </c>
      <c r="C221" s="146">
        <f t="shared" si="40"/>
        <v>378.2</v>
      </c>
      <c r="D221" s="81">
        <f t="shared" ref="D221" si="45">CHOOSE($R$2,O221,P221,Q221)</f>
        <v>5022.0499999999993</v>
      </c>
      <c r="E221" s="145">
        <f t="shared" si="44"/>
        <v>0</v>
      </c>
      <c r="F221" s="145" t="str">
        <f t="shared" si="44"/>
        <v>DISTRIBUTION</v>
      </c>
      <c r="G221" s="145" t="str">
        <f t="shared" si="44"/>
        <v>AVGERAGE STUDY</v>
      </c>
      <c r="H221" s="145" t="str">
        <f t="shared" si="44"/>
        <v>DS-ML_DIRECT</v>
      </c>
      <c r="I221" s="145">
        <f t="shared" si="44"/>
        <v>0</v>
      </c>
      <c r="J221" s="145" t="str">
        <f t="shared" si="44"/>
        <v>DS-ML_DIRECT</v>
      </c>
      <c r="L221" s="150"/>
      <c r="O221" s="39">
        <v>5022.0499999999993</v>
      </c>
      <c r="R221" s="129"/>
    </row>
    <row r="222" spans="1:18" outlineLevel="1">
      <c r="A222" s="41">
        <f>IF(B222="","",COUNTA(B$8:B222))</f>
        <v>193</v>
      </c>
      <c r="B222" s="143" t="str">
        <f t="shared" si="40"/>
        <v>M &amp; R STA EQUIP REG FMV</v>
      </c>
      <c r="C222" s="146">
        <f t="shared" si="40"/>
        <v>378.21</v>
      </c>
      <c r="D222" s="81">
        <f t="shared" si="43"/>
        <v>-25730.039999999994</v>
      </c>
      <c r="E222" s="145">
        <f t="shared" si="44"/>
        <v>0</v>
      </c>
      <c r="F222" s="145" t="str">
        <f t="shared" si="44"/>
        <v>DISTRIBUTION</v>
      </c>
      <c r="G222" s="145" t="str">
        <f t="shared" si="44"/>
        <v>AVGERAGE STUDY</v>
      </c>
      <c r="H222" s="145" t="str">
        <f t="shared" si="44"/>
        <v>AVG_DESIGN DAY_DEM-COMM_DEMAND</v>
      </c>
      <c r="I222" s="145">
        <f t="shared" si="44"/>
        <v>0</v>
      </c>
      <c r="J222" s="145" t="str">
        <f t="shared" si="44"/>
        <v>CUSTOMERS EXCL DS-ML</v>
      </c>
      <c r="L222" s="150"/>
      <c r="O222" s="39">
        <v>-25730.039999999994</v>
      </c>
      <c r="R222" s="129"/>
    </row>
    <row r="223" spans="1:18" outlineLevel="1">
      <c r="A223" s="41">
        <f>IF(B223="","",COUNTA(B$8:B223))</f>
        <v>194</v>
      </c>
      <c r="B223" s="143" t="str">
        <f t="shared" si="40"/>
        <v>M &amp; R STA EQUIP-CITY GATE CHECK STA</v>
      </c>
      <c r="C223" s="146">
        <f t="shared" si="40"/>
        <v>379</v>
      </c>
      <c r="D223" s="81">
        <f t="shared" si="43"/>
        <v>47273.399999999994</v>
      </c>
      <c r="E223" s="145">
        <f t="shared" si="44"/>
        <v>0</v>
      </c>
      <c r="F223" s="145" t="str">
        <f t="shared" si="44"/>
        <v>DISTRIBUTION</v>
      </c>
      <c r="G223" s="145" t="str">
        <f t="shared" si="44"/>
        <v>AVGERAGE STUDY</v>
      </c>
      <c r="H223" s="145" t="str">
        <f t="shared" si="44"/>
        <v>AVG_DESIGN DAY_DEM-COMM_DEMAND</v>
      </c>
      <c r="I223" s="145">
        <f t="shared" si="44"/>
        <v>0</v>
      </c>
      <c r="J223" s="145" t="str">
        <f t="shared" si="44"/>
        <v>CUSTOMERS EXCL DS-ML</v>
      </c>
      <c r="L223" s="150"/>
      <c r="O223" s="39">
        <v>47273.399999999994</v>
      </c>
      <c r="R223" s="129"/>
    </row>
    <row r="224" spans="1:18" outlineLevel="1">
      <c r="A224" s="41">
        <f>IF(B224="","",COUNTA(B$8:B224))</f>
        <v>195</v>
      </c>
      <c r="B224" s="143" t="str">
        <f t="shared" si="40"/>
        <v>SERVICES (Less SMRP)</v>
      </c>
      <c r="C224" s="146">
        <f t="shared" si="40"/>
        <v>380</v>
      </c>
      <c r="D224" s="81">
        <f t="shared" si="43"/>
        <v>14624949.09</v>
      </c>
      <c r="E224" s="145">
        <f t="shared" si="44"/>
        <v>0</v>
      </c>
      <c r="F224" s="145" t="str">
        <f t="shared" si="44"/>
        <v>ON SITE</v>
      </c>
      <c r="G224" s="145" t="str">
        <f t="shared" si="44"/>
        <v>CUSTOMER</v>
      </c>
      <c r="H224" s="145">
        <f t="shared" si="44"/>
        <v>0</v>
      </c>
      <c r="I224" s="145">
        <f t="shared" si="44"/>
        <v>0</v>
      </c>
      <c r="J224" s="145" t="str">
        <f t="shared" si="44"/>
        <v>SERVICES_ACCT 380</v>
      </c>
      <c r="L224" s="150"/>
      <c r="O224" s="39">
        <v>14624949.09</v>
      </c>
      <c r="R224" s="129"/>
    </row>
    <row r="225" spans="1:18" outlineLevel="1">
      <c r="A225" s="41">
        <f>IF(B225="","",COUNTA(B$8:B225))</f>
        <v>196</v>
      </c>
      <c r="B225" s="143" t="str">
        <f t="shared" si="40"/>
        <v>METERS</v>
      </c>
      <c r="C225" s="146">
        <f t="shared" si="40"/>
        <v>381</v>
      </c>
      <c r="D225" s="81">
        <f t="shared" si="43"/>
        <v>907433</v>
      </c>
      <c r="E225" s="145">
        <f t="shared" si="44"/>
        <v>0</v>
      </c>
      <c r="F225" s="145" t="str">
        <f t="shared" si="44"/>
        <v>ON SITE</v>
      </c>
      <c r="G225" s="145" t="str">
        <f t="shared" si="44"/>
        <v>CUSTOMER</v>
      </c>
      <c r="H225" s="145">
        <f t="shared" si="44"/>
        <v>0</v>
      </c>
      <c r="I225" s="145">
        <f t="shared" si="44"/>
        <v>0</v>
      </c>
      <c r="J225" s="145" t="str">
        <f t="shared" si="44"/>
        <v>METERS_ACCT 381</v>
      </c>
      <c r="L225" s="150"/>
      <c r="O225" s="39">
        <v>907433</v>
      </c>
      <c r="R225" s="129"/>
    </row>
    <row r="226" spans="1:18" outlineLevel="1">
      <c r="A226" s="41">
        <f>IF(B226="","",COUNTA(B$8:B226))</f>
        <v>197</v>
      </c>
      <c r="B226" s="143" t="str">
        <f t="shared" si="40"/>
        <v>METERS - AMI</v>
      </c>
      <c r="C226" s="146">
        <f t="shared" si="40"/>
        <v>381.1</v>
      </c>
      <c r="D226" s="81">
        <f t="shared" si="43"/>
        <v>584376.6</v>
      </c>
      <c r="E226" s="145">
        <f t="shared" si="44"/>
        <v>0</v>
      </c>
      <c r="F226" s="145" t="str">
        <f t="shared" si="44"/>
        <v>ON SITE</v>
      </c>
      <c r="G226" s="145" t="str">
        <f t="shared" si="44"/>
        <v>CUSTOMER</v>
      </c>
      <c r="H226" s="145">
        <f t="shared" si="44"/>
        <v>0</v>
      </c>
      <c r="I226" s="145">
        <f t="shared" si="44"/>
        <v>0</v>
      </c>
      <c r="J226" s="145" t="str">
        <f t="shared" si="44"/>
        <v>METERS_ACCT 381</v>
      </c>
      <c r="L226" s="150"/>
      <c r="O226" s="39">
        <v>584376.6</v>
      </c>
      <c r="R226" s="129"/>
    </row>
    <row r="227" spans="1:18" outlineLevel="1">
      <c r="A227" s="41">
        <f>IF(B227="","",COUNTA(B$8:B227))</f>
        <v>198</v>
      </c>
      <c r="B227" s="143" t="str">
        <f t="shared" si="40"/>
        <v>METER INSTALLATIONS (Less SMRP)</v>
      </c>
      <c r="C227" s="146">
        <f t="shared" si="40"/>
        <v>382</v>
      </c>
      <c r="D227" s="81">
        <f t="shared" si="43"/>
        <v>363522.09</v>
      </c>
      <c r="E227" s="145">
        <f t="shared" si="44"/>
        <v>0</v>
      </c>
      <c r="F227" s="145" t="str">
        <f t="shared" si="44"/>
        <v>ON SITE</v>
      </c>
      <c r="G227" s="145" t="str">
        <f t="shared" si="44"/>
        <v>CUSTOMER</v>
      </c>
      <c r="H227" s="145">
        <f t="shared" si="44"/>
        <v>0</v>
      </c>
      <c r="I227" s="145">
        <f t="shared" si="44"/>
        <v>0</v>
      </c>
      <c r="J227" s="145" t="str">
        <f t="shared" si="44"/>
        <v>METERS_ACCT 381</v>
      </c>
      <c r="L227" s="150"/>
      <c r="O227" s="39">
        <v>363522.09</v>
      </c>
      <c r="R227" s="129"/>
    </row>
    <row r="228" spans="1:18" outlineLevel="1">
      <c r="A228" s="41">
        <f>IF(B228="","",COUNTA(B$8:B228))</f>
        <v>199</v>
      </c>
      <c r="B228" s="143" t="str">
        <f t="shared" si="40"/>
        <v>HOUSE REGULATORS (Less SMRP)</v>
      </c>
      <c r="C228" s="146">
        <f t="shared" si="40"/>
        <v>383</v>
      </c>
      <c r="D228" s="81">
        <f t="shared" si="43"/>
        <v>273942.54000000004</v>
      </c>
      <c r="E228" s="145">
        <f t="shared" si="44"/>
        <v>0</v>
      </c>
      <c r="F228" s="145" t="str">
        <f t="shared" si="44"/>
        <v>ON SITE</v>
      </c>
      <c r="G228" s="145" t="str">
        <f t="shared" si="44"/>
        <v>CUSTOMER</v>
      </c>
      <c r="H228" s="145">
        <f t="shared" si="44"/>
        <v>0</v>
      </c>
      <c r="I228" s="145">
        <f t="shared" si="44"/>
        <v>0</v>
      </c>
      <c r="J228" s="145" t="str">
        <f t="shared" si="44"/>
        <v>METERS_ACCT 381</v>
      </c>
      <c r="L228" s="150"/>
      <c r="O228" s="39">
        <v>273942.54000000004</v>
      </c>
      <c r="R228" s="129"/>
    </row>
    <row r="229" spans="1:18" outlineLevel="1">
      <c r="A229" s="41">
        <f>IF(B229="","",COUNTA(B$8:B229))</f>
        <v>200</v>
      </c>
      <c r="B229" s="143" t="str">
        <f t="shared" si="40"/>
        <v>HOUSE REGULATOR INSTALLATIONS</v>
      </c>
      <c r="C229" s="146">
        <f t="shared" si="40"/>
        <v>384</v>
      </c>
      <c r="D229" s="81">
        <f t="shared" si="43"/>
        <v>-0.28000000000000003</v>
      </c>
      <c r="E229" s="145">
        <f t="shared" ref="E229:J232" si="46">E86</f>
        <v>0</v>
      </c>
      <c r="F229" s="145" t="str">
        <f t="shared" si="46"/>
        <v>ON SITE</v>
      </c>
      <c r="G229" s="145" t="str">
        <f t="shared" si="46"/>
        <v>CUSTOMER</v>
      </c>
      <c r="H229" s="145">
        <f t="shared" si="46"/>
        <v>0</v>
      </c>
      <c r="I229" s="145">
        <f t="shared" si="46"/>
        <v>0</v>
      </c>
      <c r="J229" s="145" t="str">
        <f t="shared" si="46"/>
        <v>METERS_ACCT 381</v>
      </c>
      <c r="L229" s="150"/>
      <c r="O229" s="39">
        <v>-0.28000000000000003</v>
      </c>
      <c r="R229" s="129"/>
    </row>
    <row r="230" spans="1:18" outlineLevel="1">
      <c r="A230" s="41">
        <f>IF(B230="","",COUNTA(B$8:B230))</f>
        <v>201</v>
      </c>
      <c r="B230" s="143" t="str">
        <f t="shared" si="40"/>
        <v>INDUSTRIAL M &amp; R STATION EQUIPMENT</v>
      </c>
      <c r="C230" s="146">
        <f t="shared" si="40"/>
        <v>385</v>
      </c>
      <c r="D230" s="81">
        <f t="shared" si="42"/>
        <v>384327.52</v>
      </c>
      <c r="E230" s="145">
        <f t="shared" si="46"/>
        <v>0</v>
      </c>
      <c r="F230" s="145" t="str">
        <f t="shared" si="46"/>
        <v>ON SITE</v>
      </c>
      <c r="G230" s="145" t="str">
        <f t="shared" si="46"/>
        <v>CUSTOMER</v>
      </c>
      <c r="H230" s="145">
        <f t="shared" si="46"/>
        <v>0</v>
      </c>
      <c r="I230" s="145">
        <f t="shared" si="46"/>
        <v>0</v>
      </c>
      <c r="J230" s="145" t="str">
        <f t="shared" si="46"/>
        <v>IND_M&amp;R_ACCT 385</v>
      </c>
      <c r="L230" s="150"/>
      <c r="O230" s="39">
        <v>384327.52</v>
      </c>
      <c r="R230" s="129"/>
    </row>
    <row r="231" spans="1:18" outlineLevel="1">
      <c r="A231" s="41">
        <f>IF(B231="","",COUNTA(B$8:B231))</f>
        <v>202</v>
      </c>
      <c r="B231" s="143" t="str">
        <f t="shared" si="40"/>
        <v>INDUSTRIAL M &amp; R STATION EQUIPMENT - DS-ML DIRECT ASSIGNMENT</v>
      </c>
      <c r="C231" s="146">
        <f t="shared" si="40"/>
        <v>385</v>
      </c>
      <c r="D231" s="81">
        <f t="shared" si="42"/>
        <v>41088.01</v>
      </c>
      <c r="E231" s="145">
        <f t="shared" si="46"/>
        <v>0</v>
      </c>
      <c r="F231" s="145" t="str">
        <f t="shared" si="46"/>
        <v>ON SITE</v>
      </c>
      <c r="G231" s="145" t="str">
        <f t="shared" si="46"/>
        <v>CUSTOMER</v>
      </c>
      <c r="H231" s="145">
        <f t="shared" si="46"/>
        <v>0</v>
      </c>
      <c r="I231" s="145">
        <f t="shared" si="46"/>
        <v>0</v>
      </c>
      <c r="J231" s="145" t="str">
        <f t="shared" si="46"/>
        <v>DS-ML_DIRECT</v>
      </c>
      <c r="L231" s="150"/>
      <c r="O231" s="39">
        <v>41088.01</v>
      </c>
      <c r="R231" s="129"/>
    </row>
    <row r="232" spans="1:18" outlineLevel="1">
      <c r="A232" s="41">
        <f>IF(B232="","",COUNTA(B$8:B232))</f>
        <v>203</v>
      </c>
      <c r="B232" s="143" t="str">
        <f t="shared" si="40"/>
        <v>OTHER EQUIPMENT</v>
      </c>
      <c r="C232" s="146">
        <f t="shared" si="40"/>
        <v>387</v>
      </c>
      <c r="D232" s="81">
        <f t="shared" si="42"/>
        <v>188670.44999999998</v>
      </c>
      <c r="E232" s="145" t="str">
        <f t="shared" si="46"/>
        <v>INT_DISTPT_SUBTOTAL</v>
      </c>
      <c r="F232" s="145">
        <f t="shared" si="46"/>
        <v>0</v>
      </c>
      <c r="G232" s="145">
        <f t="shared" si="46"/>
        <v>0</v>
      </c>
      <c r="H232" s="145">
        <f t="shared" si="46"/>
        <v>0</v>
      </c>
      <c r="I232" s="145">
        <f t="shared" si="46"/>
        <v>0</v>
      </c>
      <c r="J232" s="145">
        <f t="shared" si="46"/>
        <v>0</v>
      </c>
      <c r="L232" s="150"/>
      <c r="O232" s="39">
        <v>188670.44999999998</v>
      </c>
      <c r="R232" s="129"/>
    </row>
    <row r="233" spans="1:18" outlineLevel="1">
      <c r="A233" s="41">
        <f>IF(B233="","",COUNTA(B$8:B233))</f>
        <v>204</v>
      </c>
      <c r="B233" s="26" t="str">
        <f>B42</f>
        <v>Subtotal - Distribution Plant</v>
      </c>
      <c r="D233" s="39">
        <f>SUBTOTAL(9,D209:D232)</f>
        <v>30989966.440000005</v>
      </c>
      <c r="L233" s="150"/>
      <c r="R233" s="129"/>
    </row>
    <row r="234" spans="1:18" outlineLevel="1">
      <c r="A234" s="41" t="str">
        <f>IF(B234="","",COUNTA(B$8:B234))</f>
        <v/>
      </c>
      <c r="L234" s="150"/>
      <c r="R234" s="129"/>
    </row>
    <row r="235" spans="1:18" outlineLevel="1">
      <c r="A235" s="41">
        <f>IF(B235="","",COUNTA(B$8:B235))</f>
        <v>205</v>
      </c>
      <c r="B235" s="38" t="str">
        <f>B44</f>
        <v>General Plant</v>
      </c>
      <c r="L235" s="150"/>
      <c r="R235" s="129"/>
    </row>
    <row r="236" spans="1:18" outlineLevel="1">
      <c r="A236" s="41">
        <f>IF(B236="","",COUNTA(B$8:B236))</f>
        <v>206</v>
      </c>
      <c r="B236" s="143" t="str">
        <f t="shared" ref="B236:C243" si="47">B93</f>
        <v>OFFICE FURN &amp; EQUIP-UNSPECIFIED</v>
      </c>
      <c r="C236" s="144">
        <f t="shared" si="47"/>
        <v>391.1</v>
      </c>
      <c r="D236" s="81">
        <f t="shared" ref="D236:D243" si="48">CHOOSE($R$2,O236,P236,Q236)</f>
        <v>88130.64</v>
      </c>
      <c r="E236" s="145" t="str">
        <f t="shared" ref="E236:J243" si="49">E93</f>
        <v>INT_DISTPT_SUBTOTAL</v>
      </c>
      <c r="F236" s="145">
        <f t="shared" si="49"/>
        <v>0</v>
      </c>
      <c r="G236" s="145">
        <f t="shared" si="49"/>
        <v>0</v>
      </c>
      <c r="H236" s="145">
        <f t="shared" si="49"/>
        <v>0</v>
      </c>
      <c r="I236" s="145">
        <f t="shared" si="49"/>
        <v>0</v>
      </c>
      <c r="J236" s="145">
        <f t="shared" si="49"/>
        <v>0</v>
      </c>
      <c r="L236" s="150"/>
      <c r="O236" s="39">
        <v>88130.64</v>
      </c>
      <c r="R236" s="129"/>
    </row>
    <row r="237" spans="1:18" outlineLevel="1">
      <c r="A237" s="41">
        <f>IF(B237="","",COUNTA(B$8:B237))</f>
        <v>207</v>
      </c>
      <c r="B237" s="143" t="str">
        <f t="shared" si="47"/>
        <v>OFFICE FURN &amp; EQUIP-INFO SYSTEMS</v>
      </c>
      <c r="C237" s="144">
        <f t="shared" si="47"/>
        <v>391.12</v>
      </c>
      <c r="D237" s="81">
        <f t="shared" si="48"/>
        <v>121236.48000000004</v>
      </c>
      <c r="E237" s="145" t="str">
        <f t="shared" si="49"/>
        <v>INT_DISTPT_SUBTOTAL</v>
      </c>
      <c r="F237" s="145">
        <f t="shared" si="49"/>
        <v>0</v>
      </c>
      <c r="G237" s="145">
        <f t="shared" si="49"/>
        <v>0</v>
      </c>
      <c r="H237" s="145">
        <f t="shared" si="49"/>
        <v>0</v>
      </c>
      <c r="I237" s="145">
        <f t="shared" si="49"/>
        <v>0</v>
      </c>
      <c r="J237" s="145">
        <f t="shared" si="49"/>
        <v>0</v>
      </c>
      <c r="L237" s="150"/>
      <c r="O237" s="39">
        <v>121236.48000000004</v>
      </c>
      <c r="R237" s="129"/>
    </row>
    <row r="238" spans="1:18" outlineLevel="1">
      <c r="A238" s="41">
        <f>IF(B238="","",COUNTA(B$8:B238))</f>
        <v>208</v>
      </c>
      <c r="B238" s="143" t="str">
        <f t="shared" si="47"/>
        <v>TRANS EQUIP-TRAILERS OVER $1,000</v>
      </c>
      <c r="C238" s="144">
        <f t="shared" si="47"/>
        <v>392.2</v>
      </c>
      <c r="D238" s="81">
        <f t="shared" si="48"/>
        <v>684.96</v>
      </c>
      <c r="E238" s="145" t="str">
        <f t="shared" si="49"/>
        <v>INT_DISTPT_SUBTOTAL</v>
      </c>
      <c r="F238" s="145">
        <f t="shared" si="49"/>
        <v>0</v>
      </c>
      <c r="G238" s="145">
        <f t="shared" si="49"/>
        <v>0</v>
      </c>
      <c r="H238" s="145">
        <f t="shared" si="49"/>
        <v>0</v>
      </c>
      <c r="I238" s="145">
        <f t="shared" si="49"/>
        <v>0</v>
      </c>
      <c r="J238" s="145">
        <f t="shared" si="49"/>
        <v>0</v>
      </c>
      <c r="L238" s="150"/>
      <c r="O238" s="39">
        <v>684.96</v>
      </c>
      <c r="R238" s="129"/>
    </row>
    <row r="239" spans="1:18" outlineLevel="1">
      <c r="A239" s="41">
        <f>IF(B239="","",COUNTA(B$8:B239))</f>
        <v>209</v>
      </c>
      <c r="B239" s="143" t="str">
        <f t="shared" si="47"/>
        <v>TRANS EQUIP-TRAILERS $1,000 or LESS</v>
      </c>
      <c r="C239" s="144">
        <f t="shared" si="47"/>
        <v>392.21</v>
      </c>
      <c r="D239" s="81">
        <f t="shared" si="48"/>
        <v>342.48</v>
      </c>
      <c r="E239" s="145" t="str">
        <f t="shared" si="49"/>
        <v>INT_DISTPT_SUBTOTAL</v>
      </c>
      <c r="F239" s="145">
        <f t="shared" si="49"/>
        <v>0</v>
      </c>
      <c r="G239" s="145">
        <f t="shared" si="49"/>
        <v>0</v>
      </c>
      <c r="H239" s="145">
        <f t="shared" si="49"/>
        <v>0</v>
      </c>
      <c r="I239" s="145">
        <f t="shared" si="49"/>
        <v>0</v>
      </c>
      <c r="J239" s="145">
        <f t="shared" si="49"/>
        <v>0</v>
      </c>
      <c r="L239" s="150"/>
      <c r="O239" s="39">
        <v>342.48</v>
      </c>
      <c r="R239" s="129"/>
    </row>
    <row r="240" spans="1:18" outlineLevel="1">
      <c r="A240" s="41">
        <f>IF(B240="","",COUNTA(B$8:B240))</f>
        <v>210</v>
      </c>
      <c r="B240" s="143" t="str">
        <f t="shared" si="47"/>
        <v>TOOLS,SHOP, &amp; GAR EQ-TOOLS &amp; OTHER</v>
      </c>
      <c r="C240" s="144">
        <f t="shared" si="47"/>
        <v>394</v>
      </c>
      <c r="D240" s="81">
        <f t="shared" si="48"/>
        <v>327312.12999999995</v>
      </c>
      <c r="E240" s="145" t="str">
        <f t="shared" si="49"/>
        <v>INT_DISTPT_SUBTOTAL</v>
      </c>
      <c r="F240" s="145">
        <f t="shared" si="49"/>
        <v>0</v>
      </c>
      <c r="G240" s="145">
        <f t="shared" si="49"/>
        <v>0</v>
      </c>
      <c r="H240" s="145">
        <f t="shared" si="49"/>
        <v>0</v>
      </c>
      <c r="I240" s="145">
        <f t="shared" si="49"/>
        <v>0</v>
      </c>
      <c r="J240" s="145">
        <f t="shared" si="49"/>
        <v>0</v>
      </c>
      <c r="L240" s="150"/>
      <c r="O240" s="39">
        <v>327312.12999999995</v>
      </c>
      <c r="R240" s="129"/>
    </row>
    <row r="241" spans="1:18" outlineLevel="1">
      <c r="A241" s="41">
        <f>IF(B241="","",COUNTA(B$8:B241))</f>
        <v>211</v>
      </c>
      <c r="B241" s="143" t="str">
        <f t="shared" si="47"/>
        <v>LABORATORY EQUIPMENT</v>
      </c>
      <c r="C241" s="144">
        <f t="shared" si="47"/>
        <v>395</v>
      </c>
      <c r="D241" s="81">
        <f t="shared" si="48"/>
        <v>0</v>
      </c>
      <c r="E241" s="145" t="str">
        <f t="shared" si="49"/>
        <v>INT_DISTPT_SUBTOTAL</v>
      </c>
      <c r="F241" s="145">
        <f t="shared" si="49"/>
        <v>0</v>
      </c>
      <c r="G241" s="145">
        <f t="shared" si="49"/>
        <v>0</v>
      </c>
      <c r="H241" s="145">
        <f t="shared" si="49"/>
        <v>0</v>
      </c>
      <c r="I241" s="145">
        <f t="shared" si="49"/>
        <v>0</v>
      </c>
      <c r="J241" s="145">
        <f t="shared" si="49"/>
        <v>0</v>
      </c>
      <c r="L241" s="150"/>
      <c r="O241" s="39">
        <v>0</v>
      </c>
      <c r="R241" s="129"/>
    </row>
    <row r="242" spans="1:18" outlineLevel="1">
      <c r="A242" s="41">
        <f>IF(B242="","",COUNTA(B$8:B242))</f>
        <v>212</v>
      </c>
      <c r="B242" s="143" t="str">
        <f t="shared" si="47"/>
        <v>POWER OPERATED EQUIP-GENERAL TOOLS</v>
      </c>
      <c r="C242" s="144">
        <f t="shared" si="47"/>
        <v>396</v>
      </c>
      <c r="D242" s="81">
        <f t="shared" si="48"/>
        <v>927.7199999999998</v>
      </c>
      <c r="E242" s="145" t="str">
        <f t="shared" si="49"/>
        <v>INT_DISTPT_SUBTOTAL</v>
      </c>
      <c r="F242" s="145">
        <f t="shared" si="49"/>
        <v>0</v>
      </c>
      <c r="G242" s="145">
        <f t="shared" si="49"/>
        <v>0</v>
      </c>
      <c r="H242" s="145">
        <f t="shared" si="49"/>
        <v>0</v>
      </c>
      <c r="I242" s="145">
        <f t="shared" si="49"/>
        <v>0</v>
      </c>
      <c r="J242" s="145">
        <f t="shared" si="49"/>
        <v>0</v>
      </c>
      <c r="L242" s="150"/>
      <c r="O242" s="39">
        <v>927.7199999999998</v>
      </c>
      <c r="R242" s="129"/>
    </row>
    <row r="243" spans="1:18" outlineLevel="1">
      <c r="A243" s="41">
        <f>IF(B243="","",COUNTA(B$8:B243))</f>
        <v>213</v>
      </c>
      <c r="B243" s="143" t="str">
        <f t="shared" si="47"/>
        <v>MISCELLANEOUS EQUIPMENT</v>
      </c>
      <c r="C243" s="144">
        <f t="shared" si="47"/>
        <v>398</v>
      </c>
      <c r="D243" s="81">
        <f t="shared" si="48"/>
        <v>8732.7599999999984</v>
      </c>
      <c r="E243" s="145" t="str">
        <f t="shared" si="49"/>
        <v>INT_DISTPT_SUBTOTAL</v>
      </c>
      <c r="F243" s="145">
        <f t="shared" si="49"/>
        <v>0</v>
      </c>
      <c r="G243" s="145">
        <f t="shared" si="49"/>
        <v>0</v>
      </c>
      <c r="H243" s="145">
        <f t="shared" si="49"/>
        <v>0</v>
      </c>
      <c r="I243" s="145">
        <f t="shared" si="49"/>
        <v>0</v>
      </c>
      <c r="J243" s="145">
        <f t="shared" si="49"/>
        <v>0</v>
      </c>
      <c r="L243" s="150"/>
      <c r="O243" s="39">
        <v>8732.7599999999984</v>
      </c>
      <c r="R243" s="129"/>
    </row>
    <row r="244" spans="1:18" outlineLevel="1">
      <c r="A244" s="41">
        <f>IF(B244="","",COUNTA(B$8:B244))</f>
        <v>214</v>
      </c>
      <c r="B244" s="26" t="str">
        <f>B53</f>
        <v>Subtotal - General Plant</v>
      </c>
      <c r="D244" s="39">
        <f>SUBTOTAL(9,D236:D243)</f>
        <v>547367.16999999993</v>
      </c>
      <c r="L244" s="150"/>
      <c r="R244" s="129"/>
    </row>
    <row r="245" spans="1:18" outlineLevel="1">
      <c r="A245" s="41" t="str">
        <f>IF(B245="","",COUNTA(B$8:B245))</f>
        <v/>
      </c>
      <c r="L245" s="150"/>
      <c r="R245" s="129"/>
    </row>
    <row r="246" spans="1:18" outlineLevel="1">
      <c r="A246" s="41">
        <f>IF(B246="","",COUNTA(B$8:B246))</f>
        <v>215</v>
      </c>
      <c r="B246" s="38" t="str">
        <f>"Total - "&amp;B200</f>
        <v>Total - Depreciation Expense</v>
      </c>
      <c r="C246" s="149"/>
      <c r="D246" s="39">
        <f>SUBTOTAL(9,D202:D245)</f>
        <v>36908119.932166956</v>
      </c>
      <c r="L246" s="150"/>
      <c r="R246" s="129"/>
    </row>
    <row r="247" spans="1:18" outlineLevel="1">
      <c r="A247" s="41" t="str">
        <f>IF(B247="","",COUNTA(B$8:B247))</f>
        <v/>
      </c>
      <c r="C247" s="149"/>
      <c r="L247" s="150"/>
      <c r="R247" s="129"/>
    </row>
    <row r="248" spans="1:18">
      <c r="A248" s="41">
        <f>IF(B248="","",COUNTA(B$8:B248))</f>
        <v>216</v>
      </c>
      <c r="B248" s="148" t="str">
        <f>"Total "&amp;B199</f>
        <v>Total Adjustments, Depreciation and Amortization Expense</v>
      </c>
      <c r="C248" s="149"/>
      <c r="D248" s="39">
        <f>SUBTOTAL(9,D201:D247)</f>
        <v>36908119.932166956</v>
      </c>
      <c r="E248" s="45"/>
      <c r="F248" s="152"/>
      <c r="L248" s="150"/>
      <c r="R248" s="129"/>
    </row>
    <row r="249" spans="1:18" collapsed="1">
      <c r="A249" s="41" t="str">
        <f>IF(B249="","",COUNTA(B$8:B249))</f>
        <v/>
      </c>
      <c r="C249" s="149"/>
      <c r="L249" s="150"/>
      <c r="R249" s="129"/>
    </row>
    <row r="250" spans="1:18">
      <c r="A250" s="41">
        <f>IF(B250="","",COUNTA(B$8:B250))</f>
        <v>217</v>
      </c>
      <c r="B250" s="148" t="s">
        <v>302</v>
      </c>
      <c r="C250" s="149"/>
      <c r="L250" s="150"/>
      <c r="R250" s="129"/>
    </row>
    <row r="251" spans="1:18" outlineLevel="1">
      <c r="A251" s="41">
        <f>IF(B251="","",COUNTA(B$8:B251))</f>
        <v>218</v>
      </c>
      <c r="B251" s="38" t="s">
        <v>303</v>
      </c>
      <c r="C251" s="149"/>
      <c r="L251" s="150"/>
      <c r="R251" s="129"/>
    </row>
    <row r="252" spans="1:18" outlineLevel="1">
      <c r="A252" s="41">
        <f>IF(B252="","",COUNTA(B$8:B252))</f>
        <v>219</v>
      </c>
      <c r="B252" s="143" t="s">
        <v>304</v>
      </c>
      <c r="C252" s="144">
        <v>408.1</v>
      </c>
      <c r="D252" s="81">
        <f t="shared" ref="D252:D254" si="50">CHOOSE($R$2,O252,P252,Q252)</f>
        <v>6228059.2781551974</v>
      </c>
      <c r="E252" s="81" t="s">
        <v>170</v>
      </c>
      <c r="F252" s="81"/>
      <c r="G252" s="81"/>
      <c r="H252" s="81"/>
      <c r="I252" s="81"/>
      <c r="J252" s="81"/>
      <c r="L252" s="150"/>
      <c r="O252" s="39">
        <v>6228059.2781551974</v>
      </c>
      <c r="R252" s="129"/>
    </row>
    <row r="253" spans="1:18" outlineLevel="1">
      <c r="A253" s="41">
        <f>IF(B253="","",COUNTA(B$8:B253))</f>
        <v>220</v>
      </c>
      <c r="B253" s="143" t="s">
        <v>305</v>
      </c>
      <c r="C253" s="144">
        <v>408.2</v>
      </c>
      <c r="D253" s="81">
        <f t="shared" si="50"/>
        <v>1055369.5466168986</v>
      </c>
      <c r="E253" s="81" t="s">
        <v>292</v>
      </c>
      <c r="F253" s="81"/>
      <c r="G253" s="81"/>
      <c r="H253" s="81"/>
      <c r="I253" s="81"/>
      <c r="J253" s="81"/>
      <c r="L253" s="150"/>
      <c r="O253" s="39">
        <v>1055369.5466168986</v>
      </c>
      <c r="R253" s="129"/>
    </row>
    <row r="254" spans="1:18" outlineLevel="1">
      <c r="A254" s="41">
        <f>IF(B254="","",COUNTA(B$8:B254))</f>
        <v>221</v>
      </c>
      <c r="B254" s="143" t="s">
        <v>306</v>
      </c>
      <c r="C254" s="144">
        <v>408.3</v>
      </c>
      <c r="D254" s="81">
        <f t="shared" si="50"/>
        <v>228399.96000000008</v>
      </c>
      <c r="E254" s="81" t="s">
        <v>292</v>
      </c>
      <c r="F254" s="81"/>
      <c r="G254" s="81"/>
      <c r="H254" s="81"/>
      <c r="I254" s="81"/>
      <c r="J254" s="81"/>
      <c r="L254" s="150"/>
      <c r="O254" s="39">
        <v>228399.96000000008</v>
      </c>
      <c r="R254" s="129"/>
    </row>
    <row r="255" spans="1:18" outlineLevel="1">
      <c r="A255" s="41">
        <f>IF(B255="","",COUNTA(B$8:B255))</f>
        <v>222</v>
      </c>
      <c r="B255" s="26" t="str">
        <f>"Subtotal - "&amp;B251</f>
        <v>Subtotal - Taxes Other Than Income Taxes</v>
      </c>
      <c r="C255" s="149"/>
      <c r="D255" s="39">
        <f>SUBTOTAL(9,D252:D254)</f>
        <v>7511828.7847720962</v>
      </c>
      <c r="L255" s="150"/>
      <c r="R255" s="129"/>
    </row>
    <row r="256" spans="1:18" outlineLevel="1">
      <c r="A256" s="41" t="str">
        <f>IF(B256="","",COUNTA(B$8:B256))</f>
        <v/>
      </c>
      <c r="B256" s="76"/>
      <c r="C256" s="149"/>
      <c r="L256" s="150"/>
      <c r="R256" s="129"/>
    </row>
    <row r="257" spans="1:18" ht="15" customHeight="1" outlineLevel="1">
      <c r="A257" s="41">
        <f>IF(B257="","",COUNTA(B$8:B257))</f>
        <v>223</v>
      </c>
      <c r="B257" s="38" t="s">
        <v>307</v>
      </c>
      <c r="C257" s="149"/>
      <c r="L257" s="150"/>
      <c r="R257" s="129"/>
    </row>
    <row r="258" spans="1:18" outlineLevel="1">
      <c r="A258" s="41">
        <f>IF(B258="","",COUNTA(B$8:B258))</f>
        <v>224</v>
      </c>
      <c r="B258" s="143" t="s">
        <v>308</v>
      </c>
      <c r="C258" s="144">
        <v>409.1</v>
      </c>
      <c r="D258" s="81">
        <f>CHOOSE($R$2,O258,P258,Q258)</f>
        <v>-4181716.5794903818</v>
      </c>
      <c r="E258" s="81" t="s">
        <v>309</v>
      </c>
      <c r="F258" s="81"/>
      <c r="G258" s="81"/>
      <c r="H258" s="81"/>
      <c r="I258" s="81"/>
      <c r="J258" s="81"/>
      <c r="L258" s="150"/>
      <c r="O258" s="39">
        <v>-4181716.5794903818</v>
      </c>
      <c r="R258" s="129"/>
    </row>
    <row r="259" spans="1:18" outlineLevel="1">
      <c r="A259" s="41">
        <f>IF(B259="","",COUNTA(B$8:B259))</f>
        <v>225</v>
      </c>
      <c r="B259" s="143" t="s">
        <v>310</v>
      </c>
      <c r="C259" s="144">
        <v>409.2</v>
      </c>
      <c r="D259" s="81">
        <f>CHOOSE($R$2,O259,P259,Q259)</f>
        <v>-1212778.4348845971</v>
      </c>
      <c r="E259" s="81" t="s">
        <v>309</v>
      </c>
      <c r="F259" s="81"/>
      <c r="G259" s="81"/>
      <c r="H259" s="81"/>
      <c r="I259" s="81"/>
      <c r="J259" s="81"/>
      <c r="L259" s="150"/>
      <c r="O259" s="39">
        <v>-1212778.4348845971</v>
      </c>
      <c r="R259" s="129"/>
    </row>
    <row r="260" spans="1:18" outlineLevel="1">
      <c r="A260" s="41">
        <f>IF(B260="","",COUNTA(B$8:B260))</f>
        <v>226</v>
      </c>
      <c r="B260" s="143" t="s">
        <v>311</v>
      </c>
      <c r="C260" s="144" t="s">
        <v>312</v>
      </c>
      <c r="D260" s="81">
        <f>CHOOSE($R$2,O260,P260,Q260)</f>
        <v>5458255.7196084224</v>
      </c>
      <c r="E260" s="81" t="s">
        <v>309</v>
      </c>
      <c r="F260" s="81"/>
      <c r="G260" s="81"/>
      <c r="H260" s="81"/>
      <c r="I260" s="81"/>
      <c r="J260" s="81"/>
      <c r="L260" s="150"/>
      <c r="O260" s="39">
        <v>5458255.7196084224</v>
      </c>
      <c r="R260" s="129"/>
    </row>
    <row r="261" spans="1:18" outlineLevel="1">
      <c r="A261" s="41">
        <f>IF(B261="","",COUNTA(B$8:B261))</f>
        <v>227</v>
      </c>
      <c r="B261" s="143" t="s">
        <v>311</v>
      </c>
      <c r="C261" s="144" t="s">
        <v>313</v>
      </c>
      <c r="D261" s="81">
        <f>CHOOSE($R$2,O261,P261,Q261)</f>
        <v>1668593.2264979482</v>
      </c>
      <c r="E261" s="81" t="s">
        <v>309</v>
      </c>
      <c r="F261" s="81"/>
      <c r="G261" s="81"/>
      <c r="H261" s="81"/>
      <c r="I261" s="81"/>
      <c r="J261" s="81"/>
      <c r="L261" s="150"/>
      <c r="O261" s="39">
        <v>1668593.2264979482</v>
      </c>
      <c r="R261" s="129"/>
    </row>
    <row r="262" spans="1:18" outlineLevel="1">
      <c r="A262" s="41">
        <f>IF(B262="","",COUNTA(B$8:B262))</f>
        <v>228</v>
      </c>
      <c r="B262" s="26" t="str">
        <f>"Subtotal - "&amp;B257</f>
        <v>Subtotal - Income Taxes</v>
      </c>
      <c r="C262" s="149"/>
      <c r="D262" s="39">
        <f>SUBTOTAL(9,D258:D261)</f>
        <v>1732353.9317313917</v>
      </c>
      <c r="L262" s="150"/>
      <c r="R262" s="129"/>
    </row>
    <row r="263" spans="1:18" outlineLevel="1">
      <c r="A263" s="41" t="str">
        <f>IF(B263="","",COUNTA(B$8:B263))</f>
        <v/>
      </c>
      <c r="C263" s="149"/>
      <c r="L263" s="150"/>
      <c r="R263" s="129"/>
    </row>
    <row r="264" spans="1:18">
      <c r="A264" s="41">
        <f>IF(B264="","",COUNTA(B$8:B264))</f>
        <v>229</v>
      </c>
      <c r="B264" s="148" t="str">
        <f>"Total "&amp;B250</f>
        <v>Total Taxes</v>
      </c>
      <c r="C264" s="149"/>
      <c r="D264" s="39">
        <f>SUBTOTAL(9,D252:D262)</f>
        <v>9244182.7165034879</v>
      </c>
      <c r="E264" s="152"/>
      <c r="F264" s="152"/>
      <c r="L264" s="150"/>
      <c r="R264" s="129"/>
    </row>
    <row r="265" spans="1:18">
      <c r="A265" s="41" t="str">
        <f>IF(B265="","",COUNTA(B$8:B265))</f>
        <v/>
      </c>
      <c r="C265" s="149"/>
      <c r="L265" s="150"/>
      <c r="R265" s="129"/>
    </row>
    <row r="266" spans="1:18">
      <c r="A266" s="41">
        <f>IF(B266="","",COUNTA(B$8:B266))</f>
        <v>230</v>
      </c>
      <c r="B266" s="38" t="s">
        <v>314</v>
      </c>
      <c r="C266" s="149"/>
      <c r="L266" s="150"/>
      <c r="R266" s="129"/>
    </row>
    <row r="267" spans="1:18">
      <c r="A267" s="41">
        <f>IF(B267="","",COUNTA(B$8:B267))</f>
        <v>231</v>
      </c>
      <c r="B267" s="38" t="s">
        <v>315</v>
      </c>
      <c r="C267" s="149"/>
      <c r="D267" s="152">
        <f>SUBTOTAL(9,D118:D264)</f>
        <v>186964320.44599506</v>
      </c>
      <c r="L267" s="150"/>
      <c r="R267" s="129"/>
    </row>
    <row r="268" spans="1:18">
      <c r="A268" s="41">
        <f>IF(B268="","",COUNTA(B$8:B268))</f>
        <v>232</v>
      </c>
      <c r="B268" s="38" t="s">
        <v>316</v>
      </c>
      <c r="C268" s="149"/>
      <c r="D268" s="152">
        <f>D115*ROR_System</f>
        <v>49701356.379055373</v>
      </c>
      <c r="E268" s="81" t="s">
        <v>309</v>
      </c>
      <c r="F268" s="81"/>
      <c r="G268" s="81"/>
      <c r="H268" s="81"/>
      <c r="I268" s="81"/>
      <c r="J268" s="81"/>
      <c r="L268" s="150"/>
      <c r="R268" s="129"/>
    </row>
    <row r="269" spans="1:18">
      <c r="A269" s="41">
        <f>IF(B269="","",COUNTA(B$8:B269))</f>
        <v>233</v>
      </c>
      <c r="B269" s="38" t="s">
        <v>317</v>
      </c>
      <c r="C269" s="149"/>
      <c r="D269" s="39"/>
      <c r="E269" s="39"/>
      <c r="F269" s="39"/>
      <c r="G269" s="39"/>
      <c r="H269" s="39"/>
      <c r="I269" s="39"/>
      <c r="J269" s="39"/>
      <c r="K269" s="39"/>
      <c r="L269" s="150"/>
      <c r="M269" s="39"/>
      <c r="R269" s="129"/>
    </row>
    <row r="270" spans="1:18">
      <c r="A270" s="41">
        <f>IF(B270="","",COUNTA(B$8:B270))</f>
        <v>234</v>
      </c>
      <c r="B270" s="143" t="str">
        <f>'General Inputs'!C25</f>
        <v>Gross-up Federal Income Tax</v>
      </c>
      <c r="C270" s="149"/>
      <c r="D270" s="81">
        <f>'General Inputs'!E25</f>
        <v>7127175.536509417</v>
      </c>
      <c r="E270" s="81" t="s">
        <v>309</v>
      </c>
      <c r="F270" s="81"/>
      <c r="G270" s="81"/>
      <c r="H270" s="81"/>
      <c r="I270" s="81"/>
      <c r="J270" s="81"/>
      <c r="L270" s="150"/>
      <c r="R270" s="129"/>
    </row>
    <row r="271" spans="1:18">
      <c r="A271" s="41">
        <f>IF(B271="","",COUNTA(B$8:B271))</f>
        <v>235</v>
      </c>
      <c r="B271" s="143" t="str">
        <f>'General Inputs'!C26</f>
        <v>Gross-up State Utility Tax</v>
      </c>
      <c r="C271" s="149"/>
      <c r="D271" s="81">
        <f>'General Inputs'!E26</f>
        <v>1786257.615270338</v>
      </c>
      <c r="E271" s="81" t="s">
        <v>309</v>
      </c>
      <c r="F271" s="81"/>
      <c r="G271" s="81"/>
      <c r="H271" s="81"/>
      <c r="I271" s="81"/>
      <c r="J271" s="81"/>
      <c r="L271" s="150"/>
      <c r="R271" s="129"/>
    </row>
    <row r="272" spans="1:18">
      <c r="A272" s="41">
        <f>IF(B272="","",COUNTA(B$8:B272))</f>
        <v>236</v>
      </c>
      <c r="B272" s="143" t="str">
        <f>'General Inputs'!C27</f>
        <v>Gross-up Bad Debts</v>
      </c>
      <c r="C272" s="149"/>
      <c r="D272" s="81">
        <f>'General Inputs'!E27</f>
        <v>160418.6277940913</v>
      </c>
      <c r="E272" s="81"/>
      <c r="F272" s="81" t="s">
        <v>272</v>
      </c>
      <c r="G272" s="81" t="s">
        <v>117</v>
      </c>
      <c r="H272" s="81"/>
      <c r="I272" s="81"/>
      <c r="J272" s="81" t="s">
        <v>138</v>
      </c>
      <c r="L272" s="150"/>
      <c r="R272" s="129"/>
    </row>
    <row r="273" spans="1:18">
      <c r="A273" s="41">
        <f>IF(B273="","",COUNTA(B$8:B273))</f>
        <v>237</v>
      </c>
      <c r="B273" s="143" t="str">
        <f>'General Inputs'!C28</f>
        <v>Gross-up Annual Filing Fee</v>
      </c>
      <c r="C273" s="149"/>
      <c r="D273" s="81">
        <f>'General Inputs'!E28</f>
        <v>82727.095050764561</v>
      </c>
      <c r="E273" s="81" t="s">
        <v>309</v>
      </c>
      <c r="F273" s="81"/>
      <c r="G273" s="81"/>
      <c r="H273" s="81"/>
      <c r="I273" s="81"/>
      <c r="J273" s="81"/>
      <c r="L273" s="150"/>
      <c r="R273" s="129"/>
    </row>
    <row r="274" spans="1:18">
      <c r="A274" s="41">
        <f>IF(B274="","",COUNTA(B$8:B274))</f>
        <v>238</v>
      </c>
      <c r="B274" s="148" t="str">
        <f>"TOTAL "&amp;B266</f>
        <v>TOTAL REVENUE REQUIREMENT AT EQUAL RATES OF RETURN</v>
      </c>
      <c r="C274" s="149"/>
      <c r="D274" s="153">
        <f>SUM(D267:D273)</f>
        <v>245822255.69967505</v>
      </c>
      <c r="E274" s="38"/>
      <c r="F274" s="38"/>
      <c r="G274" s="38"/>
      <c r="H274" s="38"/>
      <c r="I274" s="38"/>
      <c r="J274" s="38"/>
      <c r="K274" s="38"/>
      <c r="L274" s="164"/>
      <c r="M274" s="38"/>
      <c r="N274" s="38"/>
      <c r="R274" s="129"/>
    </row>
    <row r="275" spans="1:18">
      <c r="A275" s="41" t="str">
        <f>IF(B275="","",COUNTA(B$8:B275))</f>
        <v/>
      </c>
      <c r="C275" s="149"/>
      <c r="L275" s="150"/>
      <c r="R275" s="129"/>
    </row>
    <row r="276" spans="1:18">
      <c r="A276" s="41" t="str">
        <f>IF(B276="","",COUNTA(B$8:B276))</f>
        <v/>
      </c>
      <c r="B276" s="148"/>
      <c r="C276" s="149"/>
      <c r="L276" s="150"/>
      <c r="R276" s="129"/>
    </row>
    <row r="277" spans="1:18">
      <c r="A277" s="41">
        <f>IF(B277="","",COUNTA(B$8:B277))</f>
        <v>239</v>
      </c>
      <c r="B277" s="148" t="s">
        <v>318</v>
      </c>
      <c r="L277" s="150"/>
      <c r="R277" s="129"/>
    </row>
    <row r="278" spans="1:18" outlineLevel="1">
      <c r="A278" s="41" t="str">
        <f>IF(B278="","",COUNTA(B$8:B278))</f>
        <v/>
      </c>
      <c r="B278" s="154"/>
      <c r="L278" s="150"/>
      <c r="R278" s="129"/>
    </row>
    <row r="279" spans="1:18" outlineLevel="1">
      <c r="A279" s="41">
        <f>IF(B279="","",COUNTA(B$8:B279))</f>
        <v>240</v>
      </c>
      <c r="B279" s="26" t="s">
        <v>213</v>
      </c>
      <c r="D279" s="81">
        <f>SUM(D$27:D$28)</f>
        <v>503400503.15133631</v>
      </c>
      <c r="L279" s="150"/>
      <c r="R279" s="129"/>
    </row>
    <row r="280" spans="1:18" outlineLevel="1">
      <c r="A280" s="41">
        <f>IF(B280="","",COUNTA(B$8:B280))</f>
        <v>241</v>
      </c>
      <c r="B280" s="26" t="s">
        <v>250</v>
      </c>
      <c r="D280" s="81">
        <f>SUM(D$27:D$28,D$33:D$33)</f>
        <v>754506127.98239338</v>
      </c>
      <c r="L280" s="150"/>
      <c r="R280" s="129"/>
    </row>
    <row r="281" spans="1:18" outlineLevel="1">
      <c r="A281" s="41">
        <f>IF(B281="","",COUNTA(B$8:B281))</f>
        <v>242</v>
      </c>
      <c r="B281" s="26" t="s">
        <v>170</v>
      </c>
      <c r="D281" s="81">
        <f>SUM(D$18:D$23,D$26:D$40)</f>
        <v>859676840.12916112</v>
      </c>
      <c r="L281" s="150"/>
      <c r="R281" s="129"/>
    </row>
    <row r="282" spans="1:18" outlineLevel="1">
      <c r="A282" s="41">
        <f>IF(B282="","",COUNTA(B$8:B282))</f>
        <v>243</v>
      </c>
      <c r="B282" s="26" t="s">
        <v>253</v>
      </c>
      <c r="D282" s="81">
        <f>SUM(D$39:D$40)</f>
        <v>7141938.3634075159</v>
      </c>
      <c r="L282" s="150"/>
      <c r="R282" s="129"/>
    </row>
    <row r="283" spans="1:18" outlineLevel="1">
      <c r="A283" s="41">
        <f>IF(B283="","",COUNTA(B$8:B283))</f>
        <v>244</v>
      </c>
      <c r="B283" s="26" t="s">
        <v>247</v>
      </c>
      <c r="D283" s="81">
        <f>SUM(D$135:D$140)</f>
        <v>13631186.510669583</v>
      </c>
      <c r="L283" s="150"/>
      <c r="R283" s="129"/>
    </row>
    <row r="284" spans="1:18" outlineLevel="1">
      <c r="A284" s="41">
        <f>IF(B284="","",COUNTA(B$8:B284))</f>
        <v>245</v>
      </c>
      <c r="B284" s="26" t="s">
        <v>260</v>
      </c>
      <c r="D284" s="81">
        <f>SUM(D$147:D$152)</f>
        <v>5508748.8933162196</v>
      </c>
      <c r="L284" s="150"/>
      <c r="R284" s="129"/>
    </row>
    <row r="285" spans="1:18" outlineLevel="1">
      <c r="A285" s="41">
        <f>IF(B285="","",COUNTA(B$8:B285))</f>
        <v>246</v>
      </c>
      <c r="B285" s="26" t="s">
        <v>292</v>
      </c>
      <c r="D285" s="81">
        <f>SUMPRODUCT('Input-Accounts'!$L$120:$L$178,D$120:D$178)</f>
        <v>13660803.124402201</v>
      </c>
      <c r="L285" s="150"/>
      <c r="R285" s="129"/>
    </row>
    <row r="286" spans="1:18" outlineLevel="1">
      <c r="A286" s="41">
        <f>IF(B286="","",COUNTA(B$8:B286))</f>
        <v>247</v>
      </c>
      <c r="B286" s="26" t="s">
        <v>287</v>
      </c>
      <c r="D286" s="81">
        <f>SUM(D$143,D$154,D$160:D$162,D$164,D$172,D$179)</f>
        <v>26811350.09017133</v>
      </c>
      <c r="L286" s="150"/>
      <c r="R286" s="129"/>
    </row>
    <row r="287" spans="1:18" outlineLevel="1">
      <c r="A287" s="41">
        <f>IF(B287="","",COUNTA(B$8:B287))</f>
        <v>248</v>
      </c>
      <c r="B287" s="26" t="s">
        <v>216</v>
      </c>
      <c r="D287" s="81">
        <f>D$55</f>
        <v>911487309.26780391</v>
      </c>
      <c r="L287" s="150"/>
      <c r="R287" s="129"/>
    </row>
    <row r="288" spans="1:18" outlineLevel="1">
      <c r="A288" s="41">
        <f>IF(B288="","",COUNTA(B$8:B288))</f>
        <v>249</v>
      </c>
      <c r="B288" s="26" t="s">
        <v>309</v>
      </c>
      <c r="D288" s="81">
        <f>D$115</f>
        <v>609682978.1532799</v>
      </c>
      <c r="L288" s="150"/>
      <c r="R288" s="129"/>
    </row>
    <row r="289" spans="1:18" outlineLevel="1">
      <c r="A289" s="41">
        <f>IF(B289="","",COUNTA(B$8:B289))</f>
        <v>250</v>
      </c>
      <c r="B289" s="26" t="s">
        <v>319</v>
      </c>
      <c r="D289" s="81">
        <f>D274</f>
        <v>245822255.69967505</v>
      </c>
      <c r="L289" s="150"/>
      <c r="R289" s="129"/>
    </row>
    <row r="290" spans="1:18" outlineLevel="1">
      <c r="A290" s="41" t="str">
        <f>IF(B290="","",COUNTA(B$8:B290))</f>
        <v/>
      </c>
      <c r="D290" s="81"/>
      <c r="F290" s="41"/>
      <c r="L290" s="150"/>
      <c r="R290" s="129"/>
    </row>
    <row r="291" spans="1:18" hidden="1" outlineLevel="2">
      <c r="A291" s="41" t="str">
        <f>IF(B291="","",COUNTA(B$8:B291))</f>
        <v/>
      </c>
      <c r="D291" s="81"/>
      <c r="F291" s="41"/>
      <c r="L291" s="150"/>
      <c r="R291" s="129"/>
    </row>
    <row r="292" spans="1:18" hidden="1" outlineLevel="2">
      <c r="A292" s="41" t="str">
        <f>IF(B292="","",COUNTA(B$8:B292))</f>
        <v/>
      </c>
      <c r="D292" s="81"/>
      <c r="F292" s="41"/>
      <c r="L292" s="150"/>
      <c r="R292" s="129"/>
    </row>
    <row r="293" spans="1:18" hidden="1" outlineLevel="2">
      <c r="A293" s="41" t="str">
        <f>IF(B293="","",COUNTA(B$8:B293))</f>
        <v/>
      </c>
      <c r="D293" s="81"/>
      <c r="L293" s="150"/>
      <c r="R293" s="129"/>
    </row>
    <row r="294" spans="1:18" hidden="1" outlineLevel="2">
      <c r="A294" s="41" t="str">
        <f>IF(B294="","",COUNTA(B$8:B294))</f>
        <v/>
      </c>
      <c r="D294" s="81"/>
      <c r="F294" s="41"/>
      <c r="L294" s="150"/>
      <c r="R294" s="129"/>
    </row>
    <row r="295" spans="1:18" hidden="1" outlineLevel="2">
      <c r="A295" s="41" t="str">
        <f>IF(B295="","",COUNTA(B$8:B295))</f>
        <v/>
      </c>
      <c r="D295" s="81"/>
      <c r="L295" s="150"/>
      <c r="R295" s="129"/>
    </row>
    <row r="296" spans="1:18" hidden="1" outlineLevel="2">
      <c r="A296" s="41" t="str">
        <f>IF(B296="","",COUNTA(B$8:B296))</f>
        <v/>
      </c>
      <c r="D296" s="81"/>
      <c r="F296" s="41"/>
      <c r="L296" s="150"/>
      <c r="R296" s="129"/>
    </row>
    <row r="297" spans="1:18" hidden="1" outlineLevel="2">
      <c r="A297" s="41" t="str">
        <f>IF(B297="","",COUNTA(B$8:B297))</f>
        <v/>
      </c>
      <c r="D297" s="81"/>
      <c r="F297" s="41"/>
      <c r="L297" s="150"/>
      <c r="R297" s="129"/>
    </row>
    <row r="298" spans="1:18" hidden="1" outlineLevel="2">
      <c r="A298" s="41" t="str">
        <f>IF(B298="","",COUNTA(B$8:B298))</f>
        <v/>
      </c>
      <c r="D298" s="81"/>
      <c r="L298" s="150"/>
      <c r="R298" s="129"/>
    </row>
    <row r="299" spans="1:18" hidden="1" outlineLevel="2">
      <c r="A299" s="41" t="str">
        <f>IF(B299="","",COUNTA(B$8:B299))</f>
        <v/>
      </c>
      <c r="D299" s="81"/>
      <c r="L299" s="150"/>
      <c r="R299" s="129"/>
    </row>
    <row r="300" spans="1:18" hidden="1" outlineLevel="2">
      <c r="A300" s="41" t="str">
        <f>IF(B300="","",COUNTA(B$8:B300))</f>
        <v/>
      </c>
      <c r="D300" s="81"/>
      <c r="L300" s="150"/>
      <c r="R300" s="129"/>
    </row>
    <row r="301" spans="1:18" hidden="1" outlineLevel="2">
      <c r="A301" s="41" t="str">
        <f>IF(B301="","",COUNTA(B$8:B301))</f>
        <v/>
      </c>
      <c r="D301" s="81"/>
      <c r="L301" s="150"/>
      <c r="R301" s="129"/>
    </row>
    <row r="302" spans="1:18" hidden="1" outlineLevel="2">
      <c r="A302" s="41" t="str">
        <f>IF(B302="","",COUNTA(B$8:B302))</f>
        <v/>
      </c>
      <c r="D302" s="81"/>
      <c r="L302" s="150"/>
      <c r="R302" s="129"/>
    </row>
    <row r="303" spans="1:18" hidden="1" outlineLevel="2">
      <c r="A303" s="41" t="str">
        <f>IF(B303="","",COUNTA(B$8:B303))</f>
        <v/>
      </c>
      <c r="D303" s="81"/>
      <c r="L303" s="150"/>
      <c r="R303" s="129"/>
    </row>
    <row r="304" spans="1:18" hidden="1" outlineLevel="2">
      <c r="A304" s="41" t="str">
        <f>IF(B304="","",COUNTA(B$8:B304))</f>
        <v/>
      </c>
      <c r="D304" s="81"/>
      <c r="L304" s="150"/>
      <c r="R304" s="129"/>
    </row>
    <row r="305" spans="1:21" hidden="1" outlineLevel="2">
      <c r="A305" s="41" t="str">
        <f>IF(B305="","",COUNTA(B$8:B305))</f>
        <v/>
      </c>
      <c r="D305" s="81"/>
      <c r="L305" s="150"/>
      <c r="R305" s="129"/>
    </row>
    <row r="306" spans="1:21" hidden="1" outlineLevel="2">
      <c r="A306" s="41" t="str">
        <f>IF(B306="","",COUNTA(B$8:B306))</f>
        <v/>
      </c>
      <c r="D306" s="81"/>
      <c r="L306" s="150"/>
      <c r="R306" s="129"/>
    </row>
    <row r="307" spans="1:21" hidden="1" outlineLevel="2">
      <c r="A307" s="41" t="str">
        <f>IF(B307="","",COUNTA(B$8:B307))</f>
        <v/>
      </c>
      <c r="D307" s="81"/>
      <c r="L307" s="150"/>
      <c r="R307" s="129"/>
    </row>
    <row r="308" spans="1:21" hidden="1" outlineLevel="2">
      <c r="A308" s="41" t="str">
        <f>IF(B308="","",COUNTA(B$8:B308))</f>
        <v/>
      </c>
      <c r="D308" s="81"/>
      <c r="L308" s="150"/>
      <c r="R308" s="129"/>
    </row>
    <row r="309" spans="1:21" hidden="1" outlineLevel="2">
      <c r="A309" s="41" t="str">
        <f>IF(B309="","",COUNTA(B$8:B309))</f>
        <v/>
      </c>
      <c r="D309" s="81"/>
      <c r="L309" s="150"/>
      <c r="R309" s="129"/>
    </row>
    <row r="310" spans="1:21" hidden="1" outlineLevel="2">
      <c r="A310" s="41" t="str">
        <f>IF(B310="","",COUNTA(B$8:B310))</f>
        <v/>
      </c>
      <c r="D310" s="81"/>
      <c r="L310" s="150"/>
      <c r="R310" s="129"/>
    </row>
    <row r="311" spans="1:21" hidden="1" outlineLevel="2">
      <c r="A311" s="41" t="str">
        <f>IF(B311="","",COUNTA(B$8:B311))</f>
        <v/>
      </c>
      <c r="D311" s="81"/>
      <c r="L311" s="150"/>
      <c r="R311" s="129"/>
    </row>
    <row r="312" spans="1:21" hidden="1" outlineLevel="2">
      <c r="A312" s="41" t="str">
        <f>IF(B312="","",COUNTA(B$8:B312))</f>
        <v/>
      </c>
      <c r="D312" s="81"/>
      <c r="L312" s="150"/>
      <c r="R312" s="129"/>
    </row>
    <row r="313" spans="1:21" outlineLevel="1" collapsed="1">
      <c r="A313" s="41">
        <f>IF(B313="","",COUNTA(B$8:B313))</f>
        <v>251</v>
      </c>
      <c r="B313" s="154" t="s">
        <v>320</v>
      </c>
      <c r="D313" s="53"/>
      <c r="L313" s="150"/>
      <c r="R313" s="129"/>
    </row>
    <row r="314" spans="1:21" outlineLevel="1">
      <c r="A314" s="41" t="str">
        <f>IF(B314="","",COUNTA(B$8:B314))</f>
        <v/>
      </c>
      <c r="D314" s="53"/>
      <c r="L314" s="150"/>
      <c r="R314" s="129"/>
    </row>
    <row r="315" spans="1:21">
      <c r="A315" s="41" t="str">
        <f>IF(B315="","",COUNTA(B$8:B315))</f>
        <v/>
      </c>
      <c r="D315" s="53"/>
      <c r="E315" s="159" t="s">
        <v>321</v>
      </c>
      <c r="L315" s="150"/>
      <c r="R315" s="129"/>
    </row>
    <row r="316" spans="1:21">
      <c r="A316" s="41">
        <f>IF(B316="","",COUNTA(B$8:B316))</f>
        <v>252</v>
      </c>
      <c r="B316" s="148" t="s">
        <v>322</v>
      </c>
      <c r="C316" s="149"/>
      <c r="D316" s="152"/>
      <c r="E316" s="159" t="s">
        <v>323</v>
      </c>
      <c r="F316" s="159" t="s">
        <v>324</v>
      </c>
      <c r="L316" s="150"/>
      <c r="R316" s="129"/>
    </row>
    <row r="317" spans="1:21" outlineLevel="1">
      <c r="A317" s="41">
        <f>IF(B317="","",COUNTA(B$8:B317))</f>
        <v>253</v>
      </c>
      <c r="B317" s="143" t="s">
        <v>325</v>
      </c>
      <c r="C317" s="155" t="s">
        <v>326</v>
      </c>
      <c r="D317" s="81">
        <f>CHOOSE($R$2,O317,P317,Q317)-D318-D319</f>
        <v>126854074.61000001</v>
      </c>
      <c r="E317" s="81" t="s">
        <v>142</v>
      </c>
      <c r="F317" s="81"/>
      <c r="L317" s="150"/>
      <c r="O317" s="39">
        <v>209333329.46000001</v>
      </c>
      <c r="R317" s="129"/>
      <c r="U317" s="165"/>
    </row>
    <row r="318" spans="1:21" outlineLevel="1">
      <c r="A318" s="41">
        <f>IF(B318="","",COUNTA(B$8:B318))</f>
        <v>254</v>
      </c>
      <c r="B318" s="143" t="s">
        <v>327</v>
      </c>
      <c r="C318" s="155" t="s">
        <v>328</v>
      </c>
      <c r="D318" s="81">
        <f t="shared" ref="D318:D323" si="51">CHOOSE($R$2,O318,P318,Q318)</f>
        <v>81721892.419999987</v>
      </c>
      <c r="E318" s="81" t="s">
        <v>144</v>
      </c>
      <c r="F318" s="81"/>
      <c r="L318" s="150"/>
      <c r="O318" s="39">
        <v>81721892.419999987</v>
      </c>
      <c r="R318" s="129"/>
      <c r="U318" s="165"/>
    </row>
    <row r="319" spans="1:21" outlineLevel="1">
      <c r="A319" s="41">
        <f>IF(B319="","",COUNTA(B$8:B319))</f>
        <v>255</v>
      </c>
      <c r="B319" s="143" t="s">
        <v>329</v>
      </c>
      <c r="C319" s="155"/>
      <c r="D319" s="81">
        <f t="shared" si="51"/>
        <v>757362.43000000017</v>
      </c>
      <c r="E319" s="81" t="s">
        <v>147</v>
      </c>
      <c r="F319" s="81"/>
      <c r="L319" s="150"/>
      <c r="O319" s="39">
        <v>757362.43000000017</v>
      </c>
      <c r="R319" s="129"/>
      <c r="U319" s="165"/>
    </row>
    <row r="320" spans="1:21" outlineLevel="1">
      <c r="A320" s="41">
        <f>IF(B320="","",COUNTA(B$8:B320))</f>
        <v>256</v>
      </c>
      <c r="B320" s="143" t="s">
        <v>330</v>
      </c>
      <c r="C320" s="155" t="s">
        <v>331</v>
      </c>
      <c r="D320" s="81">
        <f t="shared" ref="D320:D321" si="52">CHOOSE($R$2,O320,P320,Q320)</f>
        <v>149999.99999899999</v>
      </c>
      <c r="E320" s="81" t="s">
        <v>319</v>
      </c>
      <c r="F320" s="81"/>
      <c r="L320" s="150"/>
      <c r="O320" s="39">
        <v>149999.99999899999</v>
      </c>
      <c r="R320" s="129"/>
      <c r="U320" s="165"/>
    </row>
    <row r="321" spans="1:21" outlineLevel="1">
      <c r="A321" s="41">
        <f>IF(B321="","",COUNTA(B$8:B321))</f>
        <v>257</v>
      </c>
      <c r="B321" s="143" t="s">
        <v>332</v>
      </c>
      <c r="C321" s="155" t="s">
        <v>333</v>
      </c>
      <c r="D321" s="81">
        <f t="shared" si="52"/>
        <v>116465.73667199997</v>
      </c>
      <c r="E321" s="81" t="s">
        <v>133</v>
      </c>
      <c r="F321" s="81"/>
      <c r="L321" s="150"/>
      <c r="O321" s="39">
        <v>116465.73667199997</v>
      </c>
      <c r="R321" s="129"/>
      <c r="U321" s="165"/>
    </row>
    <row r="322" spans="1:21" outlineLevel="1">
      <c r="A322" s="41">
        <f>IF(B322="","",COUNTA(B$8:B322))</f>
        <v>258</v>
      </c>
      <c r="B322" s="143" t="s">
        <v>334</v>
      </c>
      <c r="C322" s="155" t="s">
        <v>335</v>
      </c>
      <c r="D322" s="81">
        <f t="shared" si="51"/>
        <v>74034</v>
      </c>
      <c r="E322" s="81" t="s">
        <v>319</v>
      </c>
      <c r="F322" s="81"/>
      <c r="L322" s="150"/>
      <c r="O322" s="39">
        <v>74034</v>
      </c>
      <c r="R322" s="129"/>
    </row>
    <row r="323" spans="1:21" outlineLevel="1">
      <c r="A323" s="41">
        <f>IF(B323="","",COUNTA(B$8:B323))</f>
        <v>259</v>
      </c>
      <c r="B323" s="143" t="s">
        <v>336</v>
      </c>
      <c r="C323" s="155" t="s">
        <v>337</v>
      </c>
      <c r="D323" s="81">
        <f t="shared" si="51"/>
        <v>180124.69000000003</v>
      </c>
      <c r="E323" s="81" t="s">
        <v>133</v>
      </c>
      <c r="F323" s="81"/>
      <c r="L323" s="150"/>
      <c r="O323" s="39">
        <v>180124.69000000003</v>
      </c>
      <c r="R323" s="129"/>
    </row>
    <row r="324" spans="1:21" outlineLevel="1">
      <c r="A324" s="41" t="str">
        <f>IF(B324="","",COUNTA(B$8:B324))</f>
        <v/>
      </c>
      <c r="B324" s="143"/>
      <c r="C324" s="155"/>
      <c r="D324" s="81"/>
      <c r="E324" s="81"/>
      <c r="F324" s="81"/>
      <c r="L324" s="150"/>
      <c r="R324" s="129"/>
    </row>
    <row r="325" spans="1:21" outlineLevel="1">
      <c r="A325" s="41" t="str">
        <f>IF(B325="","",COUNTA(B$8:B325))</f>
        <v/>
      </c>
      <c r="B325" s="143"/>
      <c r="C325" s="155"/>
      <c r="D325" s="81"/>
      <c r="E325" s="81"/>
      <c r="F325" s="81"/>
      <c r="L325" s="150"/>
      <c r="R325" s="129"/>
    </row>
    <row r="326" spans="1:21" outlineLevel="1">
      <c r="A326" s="41" t="str">
        <f>IF(B326="","",COUNTA(B$8:B326))</f>
        <v/>
      </c>
      <c r="B326" s="143"/>
      <c r="C326" s="155"/>
      <c r="D326" s="81"/>
      <c r="E326" s="81"/>
      <c r="F326" s="81"/>
      <c r="L326" s="150"/>
      <c r="R326" s="129"/>
    </row>
    <row r="327" spans="1:21" outlineLevel="1">
      <c r="A327" s="41" t="str">
        <f>IF(B327="","",COUNTA(B$8:B327))</f>
        <v/>
      </c>
      <c r="B327" s="143"/>
      <c r="C327" s="155"/>
      <c r="D327" s="81"/>
      <c r="E327" s="81"/>
      <c r="F327" s="81"/>
      <c r="L327" s="150"/>
      <c r="R327" s="129"/>
    </row>
    <row r="328" spans="1:21" outlineLevel="1">
      <c r="A328" s="41" t="str">
        <f>IF(B328="","",COUNTA(B$8:B328))</f>
        <v/>
      </c>
      <c r="B328" s="143"/>
      <c r="C328" s="155"/>
      <c r="D328" s="81"/>
      <c r="E328" s="81"/>
      <c r="F328" s="81"/>
      <c r="L328" s="150"/>
      <c r="R328" s="129"/>
    </row>
    <row r="329" spans="1:21" outlineLevel="1">
      <c r="A329" s="41" t="str">
        <f>IF(B329="","",COUNTA(B$8:B329))</f>
        <v/>
      </c>
      <c r="B329" s="143"/>
      <c r="C329" s="155"/>
      <c r="D329" s="81"/>
      <c r="E329" s="81"/>
      <c r="F329" s="81"/>
      <c r="L329" s="150"/>
      <c r="R329" s="129"/>
    </row>
    <row r="330" spans="1:21">
      <c r="A330" s="41">
        <f>IF(B330="","",COUNTA(B$8:B330))</f>
        <v>260</v>
      </c>
      <c r="B330" s="148" t="str">
        <f>"Total "&amp;B316</f>
        <v>Total Operating Revenue</v>
      </c>
      <c r="C330" s="149"/>
      <c r="D330" s="133">
        <f>SUM(D317:D329)</f>
        <v>209853953.88667101</v>
      </c>
      <c r="E330" s="39"/>
      <c r="F330" s="156"/>
      <c r="L330" s="150"/>
      <c r="Q330" s="44"/>
      <c r="R330" s="129"/>
    </row>
    <row r="331" spans="1:21">
      <c r="A331" s="41" t="str">
        <f>IF(B331="","",COUNTA(B$8:B331))</f>
        <v/>
      </c>
      <c r="B331" s="148"/>
      <c r="C331" s="149"/>
      <c r="F331" s="156"/>
      <c r="L331" s="150"/>
      <c r="Q331" s="44"/>
      <c r="R331" s="129"/>
    </row>
    <row r="332" spans="1:21">
      <c r="A332" s="41">
        <f>IF(B332="","",COUNTA(B$8:B332))</f>
        <v>261</v>
      </c>
      <c r="B332" s="148" t="s">
        <v>338</v>
      </c>
      <c r="C332" s="149"/>
      <c r="D332" s="152">
        <f>D330-D197-D248-D264</f>
        <v>22889633.440675907</v>
      </c>
      <c r="E332" s="39"/>
      <c r="F332" s="156"/>
      <c r="L332" s="166"/>
      <c r="Q332" s="44"/>
    </row>
    <row r="333" spans="1:21">
      <c r="A333" s="41" t="str">
        <f>IF(B333="","",COUNTA(B$8:B333))</f>
        <v/>
      </c>
      <c r="F333" s="156"/>
    </row>
    <row r="334" spans="1:21">
      <c r="A334" s="41">
        <f>IF(B334="","",COUNTA(B$8:B334))</f>
        <v>262</v>
      </c>
      <c r="B334" s="38" t="s">
        <v>339</v>
      </c>
      <c r="D334" s="152">
        <f>D332-D268</f>
        <v>-26811722.938379467</v>
      </c>
      <c r="E334" s="39"/>
      <c r="F334" s="156"/>
    </row>
    <row r="335" spans="1:21">
      <c r="A335" s="41">
        <f>IF(B335="","",COUNTA(B$8:B335))</f>
        <v>263</v>
      </c>
      <c r="B335" s="38" t="s">
        <v>340</v>
      </c>
      <c r="D335" s="152">
        <f>-D334</f>
        <v>26811722.938379467</v>
      </c>
      <c r="E335" s="39"/>
      <c r="F335" s="156"/>
      <c r="O335" s="26"/>
      <c r="P335" s="26"/>
      <c r="R335" s="26"/>
    </row>
    <row r="336" spans="1:21">
      <c r="A336" s="41">
        <f>IF(B336="","",COUNTA(B$8:B336))</f>
        <v>264</v>
      </c>
      <c r="B336" s="38" t="s">
        <v>341</v>
      </c>
      <c r="D336" s="152">
        <f>SUM(D270:D273)</f>
        <v>9156578.8746246118</v>
      </c>
      <c r="E336" s="39"/>
      <c r="F336" s="156"/>
      <c r="O336" s="26"/>
      <c r="P336" s="26"/>
      <c r="R336" s="26"/>
    </row>
    <row r="337" spans="1:18">
      <c r="A337" s="41">
        <f>IF(B337="","",COUNTA(B$8:B337))</f>
        <v>265</v>
      </c>
      <c r="B337" s="38" t="s">
        <v>342</v>
      </c>
      <c r="D337" s="152">
        <f>D335+D336</f>
        <v>35968301.813004076</v>
      </c>
      <c r="E337" s="39"/>
      <c r="F337" s="156"/>
      <c r="O337" s="26"/>
      <c r="P337" s="26"/>
      <c r="R337" s="26"/>
    </row>
    <row r="338" spans="1:18">
      <c r="F338" s="156"/>
    </row>
  </sheetData>
  <phoneticPr fontId="14" type="noConversion"/>
  <dataValidations count="7"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268 F131:F142 F168:F171 F258:F261 F270:F273 F252:F254 F233:F235 F244:F245 F206:F208 F175:F178 F104 F160:F164 F120:F127 F146:F153 F184:F194 F110:F112 F11:F14 F18:F41 F45:F52" xr:uid="{31FC423F-7027-4EEA-86D2-B1152453580D}">
      <formula1>Func_Factor_Name</formula1>
    </dataValidation>
    <dataValidation type="list" allowBlank="1" showInputMessage="1" showErrorMessage="1" sqref="G268 G270:G273 G168:G171 G258:G261 G160:G164 G252:G254 G233:G235 G244:G245 G206:G208 G175:G178 G104 G131:G142 G120:G127 G146:G153 G184:G194 G110:G112 V3:V5 G11:G14 G18:G41 G45:G52" xr:uid="{1459454F-7535-4BCF-A1DA-4BB74D58DE4E}">
      <formula1>Class_Factor_Names</formula1>
    </dataValidation>
    <dataValidation type="list" allowBlank="1" showInputMessage="1" showErrorMessage="1" sqref="H160:J164 H270:J273 H258:J261 H168:J171 H268:J268 H175:J178 H252:J254 H233:J235 H244:J245 H206:J208 H104:J104 H120:J127 H131:J142 H146:J153 H184:J194 H110:J112 W3:W5 E323:E329 Y5 E317:E321 Y3 H11:J14 H18:J41 H45:J52" xr:uid="{C67F9AC6-CD80-4E4B-8301-A36FDAE16DD7}">
      <formula1>Alloc_Factor_Name</formula1>
    </dataValidation>
    <dataValidation type="list" allowBlank="1" showInputMessage="1" showErrorMessage="1" sqref="E258:E261 E18:E41 E136:E142 E45:E52 E233:E235 E206:E208 E104 E168:E171 E146:E153 E131:E134 E175:E178 E120:E127 E160:E164 E110:E112 E268 E184:E194 E244:E245 E322 E252:E254 E270:E273 E11:E14" xr:uid="{02D9A765-E027-479E-90C1-E903E1B00482}">
      <formula1>$B$278:$B$313</formula1>
    </dataValidation>
    <dataValidation type="list" allowBlank="1" showInputMessage="1" showErrorMessage="1" sqref="E135" xr:uid="{40DE4A63-81F7-477A-8C81-354F9E788CA4}">
      <formula1>$B$248:$B$263</formula1>
    </dataValidation>
    <dataValidation type="list" allowBlank="1" showInputMessage="1" showErrorMessage="1" sqref="P3" xr:uid="{02156F44-53C0-466F-94E9-4992E6E3EF99}">
      <formula1>$U$3:$U$5</formula1>
    </dataValidation>
  </dataValidations>
  <pageMargins left="0.45" right="0.45" top="0.75" bottom="0.75" header="0.3" footer="0.3"/>
  <pageSetup scale="57" orientation="landscape" blackAndWhite="1" r:id="rId1"/>
  <rowBreaks count="8" manualBreakCount="8">
    <brk id="42" max="9" man="1"/>
    <brk id="63" max="9" man="1"/>
    <brk id="90" max="9" man="1"/>
    <brk id="115" max="9" man="1"/>
    <brk id="156" max="9" man="1"/>
    <brk id="197" max="9" man="1"/>
    <brk id="233" max="9" man="1"/>
    <brk id="274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S329"/>
  <sheetViews>
    <sheetView workbookViewId="0"/>
  </sheetViews>
  <sheetFormatPr defaultColWidth="9.1328125" defaultRowHeight="14.25" outlineLevelRow="1" outlineLevelCol="1"/>
  <cols>
    <col min="1" max="1" width="4.86328125" style="22" customWidth="1"/>
    <col min="2" max="2" width="60.6640625" bestFit="1" customWidth="1"/>
    <col min="3" max="3" width="10.86328125" style="22" customWidth="1"/>
    <col min="4" max="4" width="17.46484375" bestFit="1" customWidth="1"/>
    <col min="5" max="5" width="6.33203125" bestFit="1" customWidth="1"/>
    <col min="6" max="6" width="22.46484375" customWidth="1"/>
    <col min="7" max="7" width="14.86328125" customWidth="1"/>
    <col min="8" max="8" width="17.53125" customWidth="1"/>
    <col min="9" max="9" width="22.1328125" customWidth="1"/>
    <col min="10" max="10" width="19.6640625" bestFit="1" customWidth="1"/>
    <col min="11" max="11" width="18.1328125" customWidth="1"/>
    <col min="12" max="18" width="14.1328125" customWidth="1" outlineLevel="1"/>
    <col min="19" max="19" width="3.33203125" customWidth="1"/>
  </cols>
  <sheetData>
    <row r="1" spans="1:19">
      <c r="B1" s="9" t="str">
        <f>'General Inputs'!$D9</f>
        <v>COLUMBIA GAS OF KENTUCKY, INC.</v>
      </c>
    </row>
    <row r="2" spans="1:19">
      <c r="B2" s="9" t="str">
        <f>'General Inputs'!$D10</f>
        <v>Gas Class Cost of Service Study - Average of Customer-Demand and Demand-Commodity Methods</v>
      </c>
      <c r="I2" s="74"/>
    </row>
    <row r="3" spans="1:19">
      <c r="B3" s="9" t="str">
        <f>'General Inputs'!$D11</f>
        <v>FORECASTED PERIOD 12/31/2026 TO 12/31/2027</v>
      </c>
    </row>
    <row r="4" spans="1:19">
      <c r="B4" s="9" t="str" cm="1">
        <f t="array" aca="1" ref="B4" ca="1">VLOOKUP(_xlfn.TEXTAFTER(CELL("filename",A1),"]"),Contents!B:F,5,FALSE)</f>
        <v>Functionalization</v>
      </c>
      <c r="I4" s="71"/>
    </row>
    <row r="5" spans="1:19">
      <c r="B5" s="22"/>
    </row>
    <row r="6" spans="1:19" ht="40.5" customHeight="1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">
        <v>323</v>
      </c>
      <c r="G6" s="15" t="str">
        <f>'General Inputs'!D$14</f>
        <v>Distribution</v>
      </c>
      <c r="H6" s="15" t="str">
        <f>'General Inputs'!E$14</f>
        <v>On Site</v>
      </c>
      <c r="I6" s="15" t="str">
        <f>'General Inputs'!F$14</f>
        <v>Cust Accts</v>
      </c>
      <c r="J6" s="15" t="str">
        <f>'General Inputs'!G$14</f>
        <v>Gas Costs</v>
      </c>
      <c r="K6" s="15" t="str">
        <f>'General Inputs'!H$14</f>
        <v>Function 5</v>
      </c>
      <c r="L6" s="15" t="str">
        <f>'General Inputs'!I$14</f>
        <v>Function 6</v>
      </c>
      <c r="M6" s="15" t="str">
        <f>'General Inputs'!J$14</f>
        <v>Function 7</v>
      </c>
      <c r="N6" s="15" t="str">
        <f>'General Inputs'!K$14</f>
        <v>Function 8</v>
      </c>
      <c r="O6" s="15" t="str">
        <f>'General Inputs'!L$14</f>
        <v>Function 9</v>
      </c>
      <c r="P6" s="15" t="str">
        <f>'General Inputs'!M$14</f>
        <v>Function 10</v>
      </c>
      <c r="Q6" s="15" t="str">
        <f>'General Inputs'!N$14</f>
        <v>Function 11</v>
      </c>
      <c r="R6" s="15" t="str">
        <f>'General Inputs'!O$14</f>
        <v>Function 12</v>
      </c>
      <c r="S6" s="7"/>
    </row>
    <row r="7" spans="1:19">
      <c r="A7" s="22" t="str">
        <f>IF(B7="","",MAX(A$1:A6)+1)</f>
        <v/>
      </c>
      <c r="E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9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9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9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19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>'Input-Accounts'!$D11</f>
        <v>521.19999999999993</v>
      </c>
      <c r="E11" s="8">
        <f t="shared" ref="E11:E16" si="0">IFERROR(IF(D11="",0,IF(D11=0,0,IF(ABS(D11-SUM($G11:$R11))&lt;Check_Limit,0,1))),1)</f>
        <v>0</v>
      </c>
      <c r="F11" s="2" t="str">
        <f>IF(D11=0,"-",IF('Input-Accounts'!$E11&lt;&gt;0,'Input-Accounts'!$E11,'Input-Accounts'!$F11))</f>
        <v>INT_DISTPT_SUBTOTAL</v>
      </c>
      <c r="G11" s="8">
        <f>IF($D11=0,0,$D11*
IFERROR(INDEX(G$278:G$314,MATCH($F11,$B$278:$B$314,0))/INDEX($D$278:$D$314,MATCH($F11,$B$278:$B$314,0)),
INDEX('Input-Func_Class'!D$9:D$21,MATCH($F11,'Input-Func_Class'!$B$9:$B$21,0)))
)</f>
        <v>332.81823816461844</v>
      </c>
      <c r="H11" s="8">
        <f>IF($D11=0,0,$D11*
IFERROR(INDEX(H$278:H$314,MATCH($F11,$B$278:$B$314,0))/INDEX($D$278:$D$314,MATCH($F11,$B$278:$B$314,0)),
INDEX('Input-Func_Class'!E$9:E$21,MATCH($F11,'Input-Func_Class'!$B$9:$B$21,0)))
)</f>
        <v>188.38176183538144</v>
      </c>
      <c r="I11" s="8">
        <f>IF($D11=0,0,$D11*
IFERROR(INDEX(I$278:I$314,MATCH($F11,$B$278:$B$314,0))/INDEX($D$278:$D$314,MATCH($F11,$B$278:$B$314,0)),
INDEX('Input-Func_Class'!F$9:F$21,MATCH($F11,'Input-Func_Class'!$B$9:$B$21,0)))
)</f>
        <v>0</v>
      </c>
      <c r="J11" s="8">
        <f>IF($D11=0,0,$D11*
IFERROR(INDEX(J$278:J$314,MATCH($F11,$B$278:$B$314,0))/INDEX($D$278:$D$314,MATCH($F11,$B$278:$B$314,0)),
INDEX('Input-Func_Class'!G$9:G$21,MATCH($F11,'Input-Func_Class'!$B$9:$B$21,0)))
)</f>
        <v>0</v>
      </c>
      <c r="K11" s="8">
        <f>IF($D11=0,0,$D11*
IFERROR(INDEX(K$278:K$314,MATCH($F11,$B$278:$B$314,0))/INDEX($D$278:$D$314,MATCH($F11,$B$278:$B$314,0)),
INDEX('Input-Func_Class'!H$9:H$21,MATCH($F11,'Input-Func_Class'!$B$9:$B$21,0)))
)</f>
        <v>0</v>
      </c>
      <c r="L11" s="8">
        <f>IF($D11=0,0,$D11*
IFERROR(INDEX(L$278:L$314,MATCH($F11,$B$278:$B$314,0))/INDEX($D$278:$D$314,MATCH($F11,$B$278:$B$314,0)),
INDEX('Input-Func_Class'!I$9:I$21,MATCH($F11,'Input-Func_Class'!$B$9:$B$21,0)))
)</f>
        <v>0</v>
      </c>
      <c r="M11" s="8">
        <f>IF($D11=0,0,$D11*
IFERROR(INDEX(M$278:M$314,MATCH($F11,$B$278:$B$314,0))/INDEX($D$278:$D$314,MATCH($F11,$B$278:$B$314,0)),
INDEX('Input-Func_Class'!J$9:J$21,MATCH($F11,'Input-Func_Class'!$B$9:$B$21,0)))
)</f>
        <v>0</v>
      </c>
      <c r="N11" s="8">
        <f>IF($D11=0,0,$D11*
IFERROR(INDEX(N$278:N$314,MATCH($F11,$B$278:$B$314,0))/INDEX($D$278:$D$314,MATCH($F11,$B$278:$B$314,0)),
INDEX('Input-Func_Class'!K$9:K$21,MATCH($F11,'Input-Func_Class'!$B$9:$B$21,0)))
)</f>
        <v>0</v>
      </c>
      <c r="O11" s="8">
        <f>IF($D11=0,0,$D11*
IFERROR(INDEX(O$278:O$314,MATCH($F11,$B$278:$B$314,0))/INDEX($D$278:$D$314,MATCH($F11,$B$278:$B$314,0)),
INDEX('Input-Func_Class'!L$9:L$21,MATCH($F11,'Input-Func_Class'!$B$9:$B$21,0)))
)</f>
        <v>0</v>
      </c>
      <c r="P11" s="8">
        <f>IF($D11=0,0,$D11*
IFERROR(INDEX(P$278:P$314,MATCH($F11,$B$278:$B$314,0))/INDEX($D$278:$D$314,MATCH($F11,$B$278:$B$314,0)),
INDEX('Input-Func_Class'!M$9:M$21,MATCH($F11,'Input-Func_Class'!$B$9:$B$21,0)))
)</f>
        <v>0</v>
      </c>
      <c r="Q11" s="8">
        <f>IF($D11=0,0,$D11*
IFERROR(INDEX(Q$278:Q$314,MATCH($F11,$B$278:$B$314,0))/INDEX($D$278:$D$314,MATCH($F11,$B$278:$B$314,0)),
INDEX('Input-Func_Class'!N$9:N$21,MATCH($F11,'Input-Func_Class'!$B$9:$B$21,0)))
)</f>
        <v>0</v>
      </c>
      <c r="R11" s="8">
        <f>IF($D11=0,0,$D11*
IFERROR(INDEX(R$278:R$314,MATCH($F11,$B$278:$B$314,0))/INDEX($D$278:$D$314,MATCH($F11,$B$278:$B$314,0)),
INDEX('Input-Func_Class'!O$9:O$21,MATCH($F11,'Input-Func_Class'!$B$9:$B$21,0)))
)</f>
        <v>0</v>
      </c>
    </row>
    <row r="12" spans="1:19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>'Input-Accounts'!$D12</f>
        <v>67762.62999999999</v>
      </c>
      <c r="E12" s="8">
        <f t="shared" si="0"/>
        <v>0</v>
      </c>
      <c r="F12" s="2" t="str">
        <f>IF(D12=0,"-",IF('Input-Accounts'!$E12&lt;&gt;0,'Input-Accounts'!$E12,'Input-Accounts'!$F12))</f>
        <v>INT_DISTPT_SUBTOTAL</v>
      </c>
      <c r="G12" s="8">
        <f>IF($D12=0,0,$D12*
IFERROR(INDEX(G$278:G$314,MATCH($F12,$B$278:$B$314,0))/INDEX($D$278:$D$314,MATCH($F12,$B$278:$B$314,0)),
INDEX('Input-Func_Class'!D$9:D$21,MATCH($F12,'Input-Func_Class'!$B$9:$B$21,0)))
)</f>
        <v>43270.604623946507</v>
      </c>
      <c r="H12" s="8">
        <f>IF($D12=0,0,$D12*
IFERROR(INDEX(H$278:H$314,MATCH($F12,$B$278:$B$314,0))/INDEX($D$278:$D$314,MATCH($F12,$B$278:$B$314,0)),
INDEX('Input-Func_Class'!E$9:E$21,MATCH($F12,'Input-Func_Class'!$B$9:$B$21,0)))
)</f>
        <v>24492.02537605348</v>
      </c>
      <c r="I12" s="8">
        <f>IF($D12=0,0,$D12*
IFERROR(INDEX(I$278:I$314,MATCH($F12,$B$278:$B$314,0))/INDEX($D$278:$D$314,MATCH($F12,$B$278:$B$314,0)),
INDEX('Input-Func_Class'!F$9:F$21,MATCH($F12,'Input-Func_Class'!$B$9:$B$21,0)))
)</f>
        <v>0</v>
      </c>
      <c r="J12" s="8">
        <f>IF($D12=0,0,$D12*
IFERROR(INDEX(J$278:J$314,MATCH($F12,$B$278:$B$314,0))/INDEX($D$278:$D$314,MATCH($F12,$B$278:$B$314,0)),
INDEX('Input-Func_Class'!G$9:G$21,MATCH($F12,'Input-Func_Class'!$B$9:$B$21,0)))
)</f>
        <v>0</v>
      </c>
      <c r="K12" s="8">
        <f>IF($D12=0,0,$D12*
IFERROR(INDEX(K$278:K$314,MATCH($F12,$B$278:$B$314,0))/INDEX($D$278:$D$314,MATCH($F12,$B$278:$B$314,0)),
INDEX('Input-Func_Class'!H$9:H$21,MATCH($F12,'Input-Func_Class'!$B$9:$B$21,0)))
)</f>
        <v>0</v>
      </c>
      <c r="L12" s="8">
        <f>IF($D12=0,0,$D12*
IFERROR(INDEX(L$278:L$314,MATCH($F12,$B$278:$B$314,0))/INDEX($D$278:$D$314,MATCH($F12,$B$278:$B$314,0)),
INDEX('Input-Func_Class'!I$9:I$21,MATCH($F12,'Input-Func_Class'!$B$9:$B$21,0)))
)</f>
        <v>0</v>
      </c>
      <c r="M12" s="8">
        <f>IF($D12=0,0,$D12*
IFERROR(INDEX(M$278:M$314,MATCH($F12,$B$278:$B$314,0))/INDEX($D$278:$D$314,MATCH($F12,$B$278:$B$314,0)),
INDEX('Input-Func_Class'!J$9:J$21,MATCH($F12,'Input-Func_Class'!$B$9:$B$21,0)))
)</f>
        <v>0</v>
      </c>
      <c r="N12" s="8">
        <f>IF($D12=0,0,$D12*
IFERROR(INDEX(N$278:N$314,MATCH($F12,$B$278:$B$314,0))/INDEX($D$278:$D$314,MATCH($F12,$B$278:$B$314,0)),
INDEX('Input-Func_Class'!K$9:K$21,MATCH($F12,'Input-Func_Class'!$B$9:$B$21,0)))
)</f>
        <v>0</v>
      </c>
      <c r="O12" s="8">
        <f>IF($D12=0,0,$D12*
IFERROR(INDEX(O$278:O$314,MATCH($F12,$B$278:$B$314,0))/INDEX($D$278:$D$314,MATCH($F12,$B$278:$B$314,0)),
INDEX('Input-Func_Class'!L$9:L$21,MATCH($F12,'Input-Func_Class'!$B$9:$B$21,0)))
)</f>
        <v>0</v>
      </c>
      <c r="P12" s="8">
        <f>IF($D12=0,0,$D12*
IFERROR(INDEX(P$278:P$314,MATCH($F12,$B$278:$B$314,0))/INDEX($D$278:$D$314,MATCH($F12,$B$278:$B$314,0)),
INDEX('Input-Func_Class'!M$9:M$21,MATCH($F12,'Input-Func_Class'!$B$9:$B$21,0)))
)</f>
        <v>0</v>
      </c>
      <c r="Q12" s="8">
        <f>IF($D12=0,0,$D12*
IFERROR(INDEX(Q$278:Q$314,MATCH($F12,$B$278:$B$314,0))/INDEX($D$278:$D$314,MATCH($F12,$B$278:$B$314,0)),
INDEX('Input-Func_Class'!N$9:N$21,MATCH($F12,'Input-Func_Class'!$B$9:$B$21,0)))
)</f>
        <v>0</v>
      </c>
      <c r="R12" s="8">
        <f>IF($D12=0,0,$D12*
IFERROR(INDEX(R$278:R$314,MATCH($F12,$B$278:$B$314,0))/INDEX($D$278:$D$314,MATCH($F12,$B$278:$B$314,0)),
INDEX('Input-Func_Class'!O$9:O$21,MATCH($F12,'Input-Func_Class'!$B$9:$B$21,0)))
)</f>
        <v>0</v>
      </c>
    </row>
    <row r="13" spans="1:19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>'Input-Accounts'!$D13</f>
        <v>18003440.657002222</v>
      </c>
      <c r="E13" s="8">
        <f t="shared" si="0"/>
        <v>0</v>
      </c>
      <c r="F13" s="2" t="str">
        <f>IF(D13=0,"-",IF('Input-Accounts'!$E13&lt;&gt;0,'Input-Accounts'!$E13,'Input-Accounts'!$F13))</f>
        <v>INT_DISTPT_SUBTOTAL</v>
      </c>
      <c r="G13" s="8">
        <f>IF($D13=0,0,$D13*
IFERROR(INDEX(G$278:G$314,MATCH($F13,$B$278:$B$314,0))/INDEX($D$278:$D$314,MATCH($F13,$B$278:$B$314,0)),
INDEX('Input-Func_Class'!D$9:D$21,MATCH($F13,'Input-Func_Class'!$B$9:$B$21,0)))
)</f>
        <v>11496303.531014469</v>
      </c>
      <c r="H13" s="8">
        <f>IF($D13=0,0,$D13*
IFERROR(INDEX(H$278:H$314,MATCH($F13,$B$278:$B$314,0))/INDEX($D$278:$D$314,MATCH($F13,$B$278:$B$314,0)),
INDEX('Input-Func_Class'!E$9:E$21,MATCH($F13,'Input-Func_Class'!$B$9:$B$21,0)))
)</f>
        <v>6507137.1259877523</v>
      </c>
      <c r="I13" s="8">
        <f>IF($D13=0,0,$D13*
IFERROR(INDEX(I$278:I$314,MATCH($F13,$B$278:$B$314,0))/INDEX($D$278:$D$314,MATCH($F13,$B$278:$B$314,0)),
INDEX('Input-Func_Class'!F$9:F$21,MATCH($F13,'Input-Func_Class'!$B$9:$B$21,0)))
)</f>
        <v>0</v>
      </c>
      <c r="J13" s="8">
        <f>IF($D13=0,0,$D13*
IFERROR(INDEX(J$278:J$314,MATCH($F13,$B$278:$B$314,0))/INDEX($D$278:$D$314,MATCH($F13,$B$278:$B$314,0)),
INDEX('Input-Func_Class'!G$9:G$21,MATCH($F13,'Input-Func_Class'!$B$9:$B$21,0)))
)</f>
        <v>0</v>
      </c>
      <c r="K13" s="8">
        <f>IF($D13=0,0,$D13*
IFERROR(INDEX(K$278:K$314,MATCH($F13,$B$278:$B$314,0))/INDEX($D$278:$D$314,MATCH($F13,$B$278:$B$314,0)),
INDEX('Input-Func_Class'!H$9:H$21,MATCH($F13,'Input-Func_Class'!$B$9:$B$21,0)))
)</f>
        <v>0</v>
      </c>
      <c r="L13" s="8">
        <f>IF($D13=0,0,$D13*
IFERROR(INDEX(L$278:L$314,MATCH($F13,$B$278:$B$314,0))/INDEX($D$278:$D$314,MATCH($F13,$B$278:$B$314,0)),
INDEX('Input-Func_Class'!I$9:I$21,MATCH($F13,'Input-Func_Class'!$B$9:$B$21,0)))
)</f>
        <v>0</v>
      </c>
      <c r="M13" s="8">
        <f>IF($D13=0,0,$D13*
IFERROR(INDEX(M$278:M$314,MATCH($F13,$B$278:$B$314,0))/INDEX($D$278:$D$314,MATCH($F13,$B$278:$B$314,0)),
INDEX('Input-Func_Class'!J$9:J$21,MATCH($F13,'Input-Func_Class'!$B$9:$B$21,0)))
)</f>
        <v>0</v>
      </c>
      <c r="N13" s="8">
        <f>IF($D13=0,0,$D13*
IFERROR(INDEX(N$278:N$314,MATCH($F13,$B$278:$B$314,0))/INDEX($D$278:$D$314,MATCH($F13,$B$278:$B$314,0)),
INDEX('Input-Func_Class'!K$9:K$21,MATCH($F13,'Input-Func_Class'!$B$9:$B$21,0)))
)</f>
        <v>0</v>
      </c>
      <c r="O13" s="8">
        <f>IF($D13=0,0,$D13*
IFERROR(INDEX(O$278:O$314,MATCH($F13,$B$278:$B$314,0))/INDEX($D$278:$D$314,MATCH($F13,$B$278:$B$314,0)),
INDEX('Input-Func_Class'!L$9:L$21,MATCH($F13,'Input-Func_Class'!$B$9:$B$21,0)))
)</f>
        <v>0</v>
      </c>
      <c r="P13" s="8">
        <f>IF($D13=0,0,$D13*
IFERROR(INDEX(P$278:P$314,MATCH($F13,$B$278:$B$314,0))/INDEX($D$278:$D$314,MATCH($F13,$B$278:$B$314,0)),
INDEX('Input-Func_Class'!M$9:M$21,MATCH($F13,'Input-Func_Class'!$B$9:$B$21,0)))
)</f>
        <v>0</v>
      </c>
      <c r="Q13" s="8">
        <f>IF($D13=0,0,$D13*
IFERROR(INDEX(Q$278:Q$314,MATCH($F13,$B$278:$B$314,0))/INDEX($D$278:$D$314,MATCH($F13,$B$278:$B$314,0)),
INDEX('Input-Func_Class'!N$9:N$21,MATCH($F13,'Input-Func_Class'!$B$9:$B$21,0)))
)</f>
        <v>0</v>
      </c>
      <c r="R13" s="8">
        <f>IF($D13=0,0,$D13*
IFERROR(INDEX(R$278:R$314,MATCH($F13,$B$278:$B$314,0))/INDEX($D$278:$D$314,MATCH($F13,$B$278:$B$314,0)),
INDEX('Input-Func_Class'!O$9:O$21,MATCH($F13,'Input-Func_Class'!$B$9:$B$21,0)))
)</f>
        <v>0</v>
      </c>
    </row>
    <row r="14" spans="1:19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>'Input-Accounts'!$D14</f>
        <v>10172694.372919049</v>
      </c>
      <c r="E14" s="8">
        <f t="shared" si="0"/>
        <v>0</v>
      </c>
      <c r="F14" s="2" t="str">
        <f>IF(D14=0,"-",IF('Input-Accounts'!$E14&lt;&gt;0,'Input-Accounts'!$E14,'Input-Accounts'!$F14))</f>
        <v>INT_DISTPT_SUBTOTAL</v>
      </c>
      <c r="G14" s="8">
        <f>IF($D14=0,0,$D14*
IFERROR(INDEX(G$278:G$314,MATCH($F14,$B$278:$B$314,0))/INDEX($D$278:$D$314,MATCH($F14,$B$278:$B$314,0)),
INDEX('Input-Func_Class'!D$9:D$21,MATCH($F14,'Input-Func_Class'!$B$9:$B$21,0)))
)</f>
        <v>6495890.6726439884</v>
      </c>
      <c r="H14" s="8">
        <f>IF($D14=0,0,$D14*
IFERROR(INDEX(H$278:H$314,MATCH($F14,$B$278:$B$314,0))/INDEX($D$278:$D$314,MATCH($F14,$B$278:$B$314,0)),
INDEX('Input-Func_Class'!E$9:E$21,MATCH($F14,'Input-Func_Class'!$B$9:$B$21,0)))
)</f>
        <v>3676803.7002750607</v>
      </c>
      <c r="I14" s="8">
        <f>IF($D14=0,0,$D14*
IFERROR(INDEX(I$278:I$314,MATCH($F14,$B$278:$B$314,0))/INDEX($D$278:$D$314,MATCH($F14,$B$278:$B$314,0)),
INDEX('Input-Func_Class'!F$9:F$21,MATCH($F14,'Input-Func_Class'!$B$9:$B$21,0)))
)</f>
        <v>0</v>
      </c>
      <c r="J14" s="8">
        <f>IF($D14=0,0,$D14*
IFERROR(INDEX(J$278:J$314,MATCH($F14,$B$278:$B$314,0))/INDEX($D$278:$D$314,MATCH($F14,$B$278:$B$314,0)),
INDEX('Input-Func_Class'!G$9:G$21,MATCH($F14,'Input-Func_Class'!$B$9:$B$21,0)))
)</f>
        <v>0</v>
      </c>
      <c r="K14" s="8">
        <f>IF($D14=0,0,$D14*
IFERROR(INDEX(K$278:K$314,MATCH($F14,$B$278:$B$314,0))/INDEX($D$278:$D$314,MATCH($F14,$B$278:$B$314,0)),
INDEX('Input-Func_Class'!H$9:H$21,MATCH($F14,'Input-Func_Class'!$B$9:$B$21,0)))
)</f>
        <v>0</v>
      </c>
      <c r="L14" s="8">
        <f>IF($D14=0,0,$D14*
IFERROR(INDEX(L$278:L$314,MATCH($F14,$B$278:$B$314,0))/INDEX($D$278:$D$314,MATCH($F14,$B$278:$B$314,0)),
INDEX('Input-Func_Class'!I$9:I$21,MATCH($F14,'Input-Func_Class'!$B$9:$B$21,0)))
)</f>
        <v>0</v>
      </c>
      <c r="M14" s="8">
        <f>IF($D14=0,0,$D14*
IFERROR(INDEX(M$278:M$314,MATCH($F14,$B$278:$B$314,0))/INDEX($D$278:$D$314,MATCH($F14,$B$278:$B$314,0)),
INDEX('Input-Func_Class'!J$9:J$21,MATCH($F14,'Input-Func_Class'!$B$9:$B$21,0)))
)</f>
        <v>0</v>
      </c>
      <c r="N14" s="8">
        <f>IF($D14=0,0,$D14*
IFERROR(INDEX(N$278:N$314,MATCH($F14,$B$278:$B$314,0))/INDEX($D$278:$D$314,MATCH($F14,$B$278:$B$314,0)),
INDEX('Input-Func_Class'!K$9:K$21,MATCH($F14,'Input-Func_Class'!$B$9:$B$21,0)))
)</f>
        <v>0</v>
      </c>
      <c r="O14" s="8">
        <f>IF($D14=0,0,$D14*
IFERROR(INDEX(O$278:O$314,MATCH($F14,$B$278:$B$314,0))/INDEX($D$278:$D$314,MATCH($F14,$B$278:$B$314,0)),
INDEX('Input-Func_Class'!L$9:L$21,MATCH($F14,'Input-Func_Class'!$B$9:$B$21,0)))
)</f>
        <v>0</v>
      </c>
      <c r="P14" s="8">
        <f>IF($D14=0,0,$D14*
IFERROR(INDEX(P$278:P$314,MATCH($F14,$B$278:$B$314,0))/INDEX($D$278:$D$314,MATCH($F14,$B$278:$B$314,0)),
INDEX('Input-Func_Class'!M$9:M$21,MATCH($F14,'Input-Func_Class'!$B$9:$B$21,0)))
)</f>
        <v>0</v>
      </c>
      <c r="Q14" s="8">
        <f>IF($D14=0,0,$D14*
IFERROR(INDEX(Q$278:Q$314,MATCH($F14,$B$278:$B$314,0))/INDEX($D$278:$D$314,MATCH($F14,$B$278:$B$314,0)),
INDEX('Input-Func_Class'!N$9:N$21,MATCH($F14,'Input-Func_Class'!$B$9:$B$21,0)))
)</f>
        <v>0</v>
      </c>
      <c r="R14" s="8">
        <f>IF($D14=0,0,$D14*
IFERROR(INDEX(R$278:R$314,MATCH($F14,$B$278:$B$314,0))/INDEX($D$278:$D$314,MATCH($F14,$B$278:$B$314,0)),
INDEX('Input-Func_Class'!O$9:O$21,MATCH($F14,'Input-Func_Class'!$B$9:$B$21,0)))
)</f>
        <v>0</v>
      </c>
    </row>
    <row r="15" spans="1:19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>SUBTOTAL(9,D11:D14)</f>
        <v>28244418.859921269</v>
      </c>
      <c r="E15" s="8">
        <f t="shared" si="0"/>
        <v>0</v>
      </c>
      <c r="G15" s="77">
        <f t="shared" ref="G15:R15" si="1">SUBTOTAL(9,G11:G14)</f>
        <v>18035797.626520567</v>
      </c>
      <c r="H15" s="77">
        <f t="shared" si="1"/>
        <v>10208621.233400702</v>
      </c>
      <c r="I15" s="77">
        <f t="shared" si="1"/>
        <v>0</v>
      </c>
      <c r="J15" s="77">
        <f t="shared" si="1"/>
        <v>0</v>
      </c>
      <c r="K15" s="77">
        <f t="shared" si="1"/>
        <v>0</v>
      </c>
      <c r="L15" s="77">
        <f t="shared" si="1"/>
        <v>0</v>
      </c>
      <c r="M15" s="77">
        <f t="shared" si="1"/>
        <v>0</v>
      </c>
      <c r="N15" s="77">
        <f t="shared" si="1"/>
        <v>0</v>
      </c>
      <c r="O15" s="77">
        <f t="shared" si="1"/>
        <v>0</v>
      </c>
      <c r="P15" s="77">
        <f t="shared" si="1"/>
        <v>0</v>
      </c>
      <c r="Q15" s="77">
        <f t="shared" si="1"/>
        <v>0</v>
      </c>
      <c r="R15" s="77">
        <f t="shared" si="1"/>
        <v>0</v>
      </c>
    </row>
    <row r="16" spans="1:19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>
        <f t="shared" si="0"/>
        <v>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spans="1:18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>
        <f t="shared" ref="E17:E40" si="2">IFERROR(IF(D17="",0,IF(D17=0,0,IF(ABS(D17-SUM($G17:$R17))&lt;Check_Limit,0,1))),1)</f>
        <v>0</v>
      </c>
      <c r="F17" s="2"/>
      <c r="G17" s="8"/>
      <c r="H17" s="8"/>
      <c r="I17" s="8"/>
      <c r="J17" s="8"/>
      <c r="K17" s="8"/>
      <c r="L17" s="8">
        <f>IF($D17=0,0,$D17*
IFERROR(INDEX(L$278:L$314,MATCH($F17,$B$278:$B$314,0))/INDEX($D$278:$D$314,MATCH($F17,$B$278:$B$314,0)),
INDEX('Input-Func_Class'!I$9:I$21,MATCH($F17,'Input-Func_Class'!$B$9:$B$21,0)))
)</f>
        <v>0</v>
      </c>
      <c r="M17" s="8">
        <f>IF($D17=0,0,$D17*
IFERROR(INDEX(M$278:M$314,MATCH($F17,$B$278:$B$314,0))/INDEX($D$278:$D$314,MATCH($F17,$B$278:$B$314,0)),
INDEX('Input-Func_Class'!J$9:J$21,MATCH($F17,'Input-Func_Class'!$B$9:$B$21,0)))
)</f>
        <v>0</v>
      </c>
      <c r="N17" s="8">
        <f>IF($D17=0,0,$D17*
IFERROR(INDEX(N$278:N$314,MATCH($F17,$B$278:$B$314,0))/INDEX($D$278:$D$314,MATCH($F17,$B$278:$B$314,0)),
INDEX('Input-Func_Class'!K$9:K$21,MATCH($F17,'Input-Func_Class'!$B$9:$B$21,0)))
)</f>
        <v>0</v>
      </c>
      <c r="O17" s="8">
        <f>IF($D17=0,0,$D17*
IFERROR(INDEX(O$278:O$314,MATCH($F17,$B$278:$B$314,0))/INDEX($D$278:$D$314,MATCH($F17,$B$278:$B$314,0)),
INDEX('Input-Func_Class'!L$9:L$21,MATCH($F17,'Input-Func_Class'!$B$9:$B$21,0)))
)</f>
        <v>0</v>
      </c>
      <c r="P17" s="8">
        <f>IF($D17=0,0,$D17*
IFERROR(INDEX(P$278:P$314,MATCH($F17,$B$278:$B$314,0))/INDEX($D$278:$D$314,MATCH($F17,$B$278:$B$314,0)),
INDEX('Input-Func_Class'!M$9:M$21,MATCH($F17,'Input-Func_Class'!$B$9:$B$21,0)))
)</f>
        <v>0</v>
      </c>
      <c r="Q17" s="8">
        <f>IF($D17=0,0,$D17*
IFERROR(INDEX(Q$278:Q$314,MATCH($F17,$B$278:$B$314,0))/INDEX($D$278:$D$314,MATCH($F17,$B$278:$B$314,0)),
INDEX('Input-Func_Class'!N$9:N$21,MATCH($F17,'Input-Func_Class'!$B$9:$B$21,0)))
)</f>
        <v>0</v>
      </c>
      <c r="R17" s="8">
        <f>IF($D17=0,0,$D17*
IFERROR(INDEX(R$278:R$314,MATCH($F17,$B$278:$B$314,0))/INDEX($D$278:$D$314,MATCH($F17,$B$278:$B$314,0)),
INDEX('Input-Func_Class'!O$9:O$21,MATCH($F17,'Input-Func_Class'!$B$9:$B$21,0)))
)</f>
        <v>0</v>
      </c>
    </row>
    <row r="18" spans="1:18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>'Input-Accounts'!$D18</f>
        <v>865477.56000000041</v>
      </c>
      <c r="E18" s="8">
        <f t="shared" ref="E18" si="3">IFERROR(IF(D18="",0,IF(D18=0,0,IF(ABS(D18-SUM($G18:$R18))&lt;Check_Limit,0,1))),1)</f>
        <v>0</v>
      </c>
      <c r="F18" s="2" t="str">
        <f>IF(D18=0,"-",IF('Input-Accounts'!$E18&lt;&gt;0,'Input-Accounts'!$E18,'Input-Accounts'!$F18))</f>
        <v>DISTRIBUTION</v>
      </c>
      <c r="G18" s="8">
        <f>IF($D18=0,0,$D18*
IFERROR(INDEX(G$278:G$314,MATCH($F18,$B$278:$B$314,0))/INDEX($D$278:$D$314,MATCH($F18,$B$278:$B$314,0)),
INDEX('Input-Func_Class'!D$9:D$21,MATCH($F18,'Input-Func_Class'!$B$9:$B$21,0)))
)</f>
        <v>865477.56000000041</v>
      </c>
      <c r="H18" s="8">
        <f>IF($D18=0,0,$D18*
IFERROR(INDEX(H$278:H$314,MATCH($F18,$B$278:$B$314,0))/INDEX($D$278:$D$314,MATCH($F18,$B$278:$B$314,0)),
INDEX('Input-Func_Class'!E$9:E$21,MATCH($F18,'Input-Func_Class'!$B$9:$B$21,0)))
)</f>
        <v>0</v>
      </c>
      <c r="I18" s="8">
        <f>IF($D18=0,0,$D18*
IFERROR(INDEX(I$278:I$314,MATCH($F18,$B$278:$B$314,0))/INDEX($D$278:$D$314,MATCH($F18,$B$278:$B$314,0)),
INDEX('Input-Func_Class'!F$9:F$21,MATCH($F18,'Input-Func_Class'!$B$9:$B$21,0)))
)</f>
        <v>0</v>
      </c>
      <c r="J18" s="8">
        <f>IF($D18=0,0,$D18*
IFERROR(INDEX(J$278:J$314,MATCH($F18,$B$278:$B$314,0))/INDEX($D$278:$D$314,MATCH($F18,$B$278:$B$314,0)),
INDEX('Input-Func_Class'!G$9:G$21,MATCH($F18,'Input-Func_Class'!$B$9:$B$21,0)))
)</f>
        <v>0</v>
      </c>
      <c r="K18" s="8">
        <f>IF($D18=0,0,$D18*
IFERROR(INDEX(K$278:K$314,MATCH($F18,$B$278:$B$314,0))/INDEX($D$278:$D$314,MATCH($F18,$B$278:$B$314,0)),
INDEX('Input-Func_Class'!H$9:H$21,MATCH($F18,'Input-Func_Class'!$B$9:$B$21,0)))
)</f>
        <v>0</v>
      </c>
      <c r="L18" s="8">
        <f>IF($D18=0,0,$D18*
IFERROR(INDEX(L$278:L$314,MATCH($F18,$B$278:$B$314,0))/INDEX($D$278:$D$314,MATCH($F18,$B$278:$B$314,0)),
INDEX('Input-Func_Class'!I$9:I$21,MATCH($F18,'Input-Func_Class'!$B$9:$B$21,0)))
)</f>
        <v>0</v>
      </c>
      <c r="M18" s="8">
        <f>IF($D18=0,0,$D18*
IFERROR(INDEX(M$278:M$314,MATCH($F18,$B$278:$B$314,0))/INDEX($D$278:$D$314,MATCH($F18,$B$278:$B$314,0)),
INDEX('Input-Func_Class'!J$9:J$21,MATCH($F18,'Input-Func_Class'!$B$9:$B$21,0)))
)</f>
        <v>0</v>
      </c>
      <c r="N18" s="8">
        <f>IF($D18=0,0,$D18*
IFERROR(INDEX(N$278:N$314,MATCH($F18,$B$278:$B$314,0))/INDEX($D$278:$D$314,MATCH($F18,$B$278:$B$314,0)),
INDEX('Input-Func_Class'!K$9:K$21,MATCH($F18,'Input-Func_Class'!$B$9:$B$21,0)))
)</f>
        <v>0</v>
      </c>
      <c r="O18" s="8">
        <f>IF($D18=0,0,$D18*
IFERROR(INDEX(O$278:O$314,MATCH($F18,$B$278:$B$314,0))/INDEX($D$278:$D$314,MATCH($F18,$B$278:$B$314,0)),
INDEX('Input-Func_Class'!L$9:L$21,MATCH($F18,'Input-Func_Class'!$B$9:$B$21,0)))
)</f>
        <v>0</v>
      </c>
      <c r="P18" s="8">
        <f>IF($D18=0,0,$D18*
IFERROR(INDEX(P$278:P$314,MATCH($F18,$B$278:$B$314,0))/INDEX($D$278:$D$314,MATCH($F18,$B$278:$B$314,0)),
INDEX('Input-Func_Class'!M$9:M$21,MATCH($F18,'Input-Func_Class'!$B$9:$B$21,0)))
)</f>
        <v>0</v>
      </c>
      <c r="Q18" s="8">
        <f>IF($D18=0,0,$D18*
IFERROR(INDEX(Q$278:Q$314,MATCH($F18,$B$278:$B$314,0))/INDEX($D$278:$D$314,MATCH($F18,$B$278:$B$314,0)),
INDEX('Input-Func_Class'!N$9:N$21,MATCH($F18,'Input-Func_Class'!$B$9:$B$21,0)))
)</f>
        <v>0</v>
      </c>
      <c r="R18" s="8">
        <f>IF($D18=0,0,$D18*
IFERROR(INDEX(R$278:R$314,MATCH($F18,$B$278:$B$314,0))/INDEX($D$278:$D$314,MATCH($F18,$B$278:$B$314,0)),
INDEX('Input-Func_Class'!O$9:O$21,MATCH($F18,'Input-Func_Class'!$B$9:$B$21,0)))
)</f>
        <v>0</v>
      </c>
    </row>
    <row r="19" spans="1:18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>'Input-Accounts'!$D19</f>
        <v>3989298.149211531</v>
      </c>
      <c r="E19" s="8">
        <f t="shared" ref="E19" si="4">IFERROR(IF(D19="",0,IF(D19=0,0,IF(ABS(D19-SUM($G19:$R19))&lt;Check_Limit,0,1))),1)</f>
        <v>0</v>
      </c>
      <c r="F19" s="2" t="str">
        <f>IF(D19=0,"-",IF('Input-Accounts'!$E19&lt;&gt;0,'Input-Accounts'!$E19,'Input-Accounts'!$F19))</f>
        <v>DISTRIBUTION</v>
      </c>
      <c r="G19" s="8">
        <f>IF($D19=0,0,$D19*
IFERROR(INDEX(G$278:G$314,MATCH($F19,$B$278:$B$314,0))/INDEX($D$278:$D$314,MATCH($F19,$B$278:$B$314,0)),
INDEX('Input-Func_Class'!D$9:D$21,MATCH($F19,'Input-Func_Class'!$B$9:$B$21,0)))
)</f>
        <v>3989298.149211531</v>
      </c>
      <c r="H19" s="8">
        <f>IF($D19=0,0,$D19*
IFERROR(INDEX(H$278:H$314,MATCH($F19,$B$278:$B$314,0))/INDEX($D$278:$D$314,MATCH($F19,$B$278:$B$314,0)),
INDEX('Input-Func_Class'!E$9:E$21,MATCH($F19,'Input-Func_Class'!$B$9:$B$21,0)))
)</f>
        <v>0</v>
      </c>
      <c r="I19" s="8">
        <f>IF($D19=0,0,$D19*
IFERROR(INDEX(I$278:I$314,MATCH($F19,$B$278:$B$314,0))/INDEX($D$278:$D$314,MATCH($F19,$B$278:$B$314,0)),
INDEX('Input-Func_Class'!F$9:F$21,MATCH($F19,'Input-Func_Class'!$B$9:$B$21,0)))
)</f>
        <v>0</v>
      </c>
      <c r="J19" s="8">
        <f>IF($D19=0,0,$D19*
IFERROR(INDEX(J$278:J$314,MATCH($F19,$B$278:$B$314,0))/INDEX($D$278:$D$314,MATCH($F19,$B$278:$B$314,0)),
INDEX('Input-Func_Class'!G$9:G$21,MATCH($F19,'Input-Func_Class'!$B$9:$B$21,0)))
)</f>
        <v>0</v>
      </c>
      <c r="K19" s="8">
        <f>IF($D19=0,0,$D19*
IFERROR(INDEX(K$278:K$314,MATCH($F19,$B$278:$B$314,0))/INDEX($D$278:$D$314,MATCH($F19,$B$278:$B$314,0)),
INDEX('Input-Func_Class'!H$9:H$21,MATCH($F19,'Input-Func_Class'!$B$9:$B$21,0)))
)</f>
        <v>0</v>
      </c>
      <c r="L19" s="8">
        <f>IF($D19=0,0,$D19*
IFERROR(INDEX(L$278:L$314,MATCH($F19,$B$278:$B$314,0))/INDEX($D$278:$D$314,MATCH($F19,$B$278:$B$314,0)),
INDEX('Input-Func_Class'!I$9:I$21,MATCH($F19,'Input-Func_Class'!$B$9:$B$21,0)))
)</f>
        <v>0</v>
      </c>
      <c r="M19" s="8">
        <f>IF($D19=0,0,$D19*
IFERROR(INDEX(M$278:M$314,MATCH($F19,$B$278:$B$314,0))/INDEX($D$278:$D$314,MATCH($F19,$B$278:$B$314,0)),
INDEX('Input-Func_Class'!J$9:J$21,MATCH($F19,'Input-Func_Class'!$B$9:$B$21,0)))
)</f>
        <v>0</v>
      </c>
      <c r="N19" s="8">
        <f>IF($D19=0,0,$D19*
IFERROR(INDEX(N$278:N$314,MATCH($F19,$B$278:$B$314,0))/INDEX($D$278:$D$314,MATCH($F19,$B$278:$B$314,0)),
INDEX('Input-Func_Class'!K$9:K$21,MATCH($F19,'Input-Func_Class'!$B$9:$B$21,0)))
)</f>
        <v>0</v>
      </c>
      <c r="O19" s="8">
        <f>IF($D19=0,0,$D19*
IFERROR(INDEX(O$278:O$314,MATCH($F19,$B$278:$B$314,0))/INDEX($D$278:$D$314,MATCH($F19,$B$278:$B$314,0)),
INDEX('Input-Func_Class'!L$9:L$21,MATCH($F19,'Input-Func_Class'!$B$9:$B$21,0)))
)</f>
        <v>0</v>
      </c>
      <c r="P19" s="8">
        <f>IF($D19=0,0,$D19*
IFERROR(INDEX(P$278:P$314,MATCH($F19,$B$278:$B$314,0))/INDEX($D$278:$D$314,MATCH($F19,$B$278:$B$314,0)),
INDEX('Input-Func_Class'!M$9:M$21,MATCH($F19,'Input-Func_Class'!$B$9:$B$21,0)))
)</f>
        <v>0</v>
      </c>
      <c r="Q19" s="8">
        <f>IF($D19=0,0,$D19*
IFERROR(INDEX(Q$278:Q$314,MATCH($F19,$B$278:$B$314,0))/INDEX($D$278:$D$314,MATCH($F19,$B$278:$B$314,0)),
INDEX('Input-Func_Class'!N$9:N$21,MATCH($F19,'Input-Func_Class'!$B$9:$B$21,0)))
)</f>
        <v>0</v>
      </c>
      <c r="R19" s="8">
        <f>IF($D19=0,0,$D19*
IFERROR(INDEX(R$278:R$314,MATCH($F19,$B$278:$B$314,0))/INDEX($D$278:$D$314,MATCH($F19,$B$278:$B$314,0)),
INDEX('Input-Func_Class'!O$9:O$21,MATCH($F19,'Input-Func_Class'!$B$9:$B$21,0)))
)</f>
        <v>0</v>
      </c>
    </row>
    <row r="20" spans="1:18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>'Input-Accounts'!$D20</f>
        <v>2692648.6299999994</v>
      </c>
      <c r="E20" s="8">
        <f t="shared" ref="E20" si="5">IFERROR(IF(D20="",0,IF(D20=0,0,IF(ABS(D20-SUM($G20:$R20))&lt;Check_Limit,0,1))),1)</f>
        <v>0</v>
      </c>
      <c r="F20" s="2" t="str">
        <f>IF(D20=0,"-",IF('Input-Accounts'!$E20&lt;&gt;0,'Input-Accounts'!$E20,'Input-Accounts'!$F20))</f>
        <v>DISTRIBUTION</v>
      </c>
      <c r="G20" s="8">
        <f>IF($D20=0,0,$D20*
IFERROR(INDEX(G$278:G$314,MATCH($F20,$B$278:$B$314,0))/INDEX($D$278:$D$314,MATCH($F20,$B$278:$B$314,0)),
INDEX('Input-Func_Class'!D$9:D$21,MATCH($F20,'Input-Func_Class'!$B$9:$B$21,0)))
)</f>
        <v>2692648.6299999994</v>
      </c>
      <c r="H20" s="8">
        <f>IF($D20=0,0,$D20*
IFERROR(INDEX(H$278:H$314,MATCH($F20,$B$278:$B$314,0))/INDEX($D$278:$D$314,MATCH($F20,$B$278:$B$314,0)),
INDEX('Input-Func_Class'!E$9:E$21,MATCH($F20,'Input-Func_Class'!$B$9:$B$21,0)))
)</f>
        <v>0</v>
      </c>
      <c r="I20" s="8">
        <f>IF($D20=0,0,$D20*
IFERROR(INDEX(I$278:I$314,MATCH($F20,$B$278:$B$314,0))/INDEX($D$278:$D$314,MATCH($F20,$B$278:$B$314,0)),
INDEX('Input-Func_Class'!F$9:F$21,MATCH($F20,'Input-Func_Class'!$B$9:$B$21,0)))
)</f>
        <v>0</v>
      </c>
      <c r="J20" s="8">
        <f>IF($D20=0,0,$D20*
IFERROR(INDEX(J$278:J$314,MATCH($F20,$B$278:$B$314,0))/INDEX($D$278:$D$314,MATCH($F20,$B$278:$B$314,0)),
INDEX('Input-Func_Class'!G$9:G$21,MATCH($F20,'Input-Func_Class'!$B$9:$B$21,0)))
)</f>
        <v>0</v>
      </c>
      <c r="K20" s="8">
        <f>IF($D20=0,0,$D20*
IFERROR(INDEX(K$278:K$314,MATCH($F20,$B$278:$B$314,0))/INDEX($D$278:$D$314,MATCH($F20,$B$278:$B$314,0)),
INDEX('Input-Func_Class'!H$9:H$21,MATCH($F20,'Input-Func_Class'!$B$9:$B$21,0)))
)</f>
        <v>0</v>
      </c>
      <c r="L20" s="8">
        <f>IF($D20=0,0,$D20*
IFERROR(INDEX(L$278:L$314,MATCH($F20,$B$278:$B$314,0))/INDEX($D$278:$D$314,MATCH($F20,$B$278:$B$314,0)),
INDEX('Input-Func_Class'!I$9:I$21,MATCH($F20,'Input-Func_Class'!$B$9:$B$21,0)))
)</f>
        <v>0</v>
      </c>
      <c r="M20" s="8">
        <f>IF($D20=0,0,$D20*
IFERROR(INDEX(M$278:M$314,MATCH($F20,$B$278:$B$314,0))/INDEX($D$278:$D$314,MATCH($F20,$B$278:$B$314,0)),
INDEX('Input-Func_Class'!J$9:J$21,MATCH($F20,'Input-Func_Class'!$B$9:$B$21,0)))
)</f>
        <v>0</v>
      </c>
      <c r="N20" s="8">
        <f>IF($D20=0,0,$D20*
IFERROR(INDEX(N$278:N$314,MATCH($F20,$B$278:$B$314,0))/INDEX($D$278:$D$314,MATCH($F20,$B$278:$B$314,0)),
INDEX('Input-Func_Class'!K$9:K$21,MATCH($F20,'Input-Func_Class'!$B$9:$B$21,0)))
)</f>
        <v>0</v>
      </c>
      <c r="O20" s="8">
        <f>IF($D20=0,0,$D20*
IFERROR(INDEX(O$278:O$314,MATCH($F20,$B$278:$B$314,0))/INDEX($D$278:$D$314,MATCH($F20,$B$278:$B$314,0)),
INDEX('Input-Func_Class'!L$9:L$21,MATCH($F20,'Input-Func_Class'!$B$9:$B$21,0)))
)</f>
        <v>0</v>
      </c>
      <c r="P20" s="8">
        <f>IF($D20=0,0,$D20*
IFERROR(INDEX(P$278:P$314,MATCH($F20,$B$278:$B$314,0))/INDEX($D$278:$D$314,MATCH($F20,$B$278:$B$314,0)),
INDEX('Input-Func_Class'!M$9:M$21,MATCH($F20,'Input-Func_Class'!$B$9:$B$21,0)))
)</f>
        <v>0</v>
      </c>
      <c r="Q20" s="8">
        <f>IF($D20=0,0,$D20*
IFERROR(INDEX(Q$278:Q$314,MATCH($F20,$B$278:$B$314,0))/INDEX($D$278:$D$314,MATCH($F20,$B$278:$B$314,0)),
INDEX('Input-Func_Class'!N$9:N$21,MATCH($F20,'Input-Func_Class'!$B$9:$B$21,0)))
)</f>
        <v>0</v>
      </c>
      <c r="R20" s="8">
        <f>IF($D20=0,0,$D20*
IFERROR(INDEX(R$278:R$314,MATCH($F20,$B$278:$B$314,0))/INDEX($D$278:$D$314,MATCH($F20,$B$278:$B$314,0)),
INDEX('Input-Func_Class'!O$9:O$21,MATCH($F20,'Input-Func_Class'!$B$9:$B$21,0)))
)</f>
        <v>0</v>
      </c>
    </row>
    <row r="21" spans="1:18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>'Input-Accounts'!$D21</f>
        <v>3638926.580354468</v>
      </c>
      <c r="E21" s="8">
        <f t="shared" ref="E21:E22" si="6">IFERROR(IF(D21="",0,IF(D21=0,0,IF(ABS(D21-SUM($G21:$R21))&lt;Check_Limit,0,1))),1)</f>
        <v>0</v>
      </c>
      <c r="F21" s="2" t="str">
        <f>IF(D21=0,"-",IF('Input-Accounts'!$E21&lt;&gt;0,'Input-Accounts'!$E21,'Input-Accounts'!$F21))</f>
        <v>DISTRIBUTION</v>
      </c>
      <c r="G21" s="8">
        <f>IF($D21=0,0,$D21*
IFERROR(INDEX(G$278:G$314,MATCH($F21,$B$278:$B$314,0))/INDEX($D$278:$D$314,MATCH($F21,$B$278:$B$314,0)),
INDEX('Input-Func_Class'!D$9:D$21,MATCH($F21,'Input-Func_Class'!$B$9:$B$21,0)))
)</f>
        <v>3638926.580354468</v>
      </c>
      <c r="H21" s="8">
        <f>IF($D21=0,0,$D21*
IFERROR(INDEX(H$278:H$314,MATCH($F21,$B$278:$B$314,0))/INDEX($D$278:$D$314,MATCH($F21,$B$278:$B$314,0)),
INDEX('Input-Func_Class'!E$9:E$21,MATCH($F21,'Input-Func_Class'!$B$9:$B$21,0)))
)</f>
        <v>0</v>
      </c>
      <c r="I21" s="8">
        <f>IF($D21=0,0,$D21*
IFERROR(INDEX(I$278:I$314,MATCH($F21,$B$278:$B$314,0))/INDEX($D$278:$D$314,MATCH($F21,$B$278:$B$314,0)),
INDEX('Input-Func_Class'!F$9:F$21,MATCH($F21,'Input-Func_Class'!$B$9:$B$21,0)))
)</f>
        <v>0</v>
      </c>
      <c r="J21" s="8">
        <f>IF($D21=0,0,$D21*
IFERROR(INDEX(J$278:J$314,MATCH($F21,$B$278:$B$314,0))/INDEX($D$278:$D$314,MATCH($F21,$B$278:$B$314,0)),
INDEX('Input-Func_Class'!G$9:G$21,MATCH($F21,'Input-Func_Class'!$B$9:$B$21,0)))
)</f>
        <v>0</v>
      </c>
      <c r="K21" s="8">
        <f>IF($D21=0,0,$D21*
IFERROR(INDEX(K$278:K$314,MATCH($F21,$B$278:$B$314,0))/INDEX($D$278:$D$314,MATCH($F21,$B$278:$B$314,0)),
INDEX('Input-Func_Class'!H$9:H$21,MATCH($F21,'Input-Func_Class'!$B$9:$B$21,0)))
)</f>
        <v>0</v>
      </c>
      <c r="L21" s="8">
        <f>IF($D21=0,0,$D21*
IFERROR(INDEX(L$278:L$314,MATCH($F21,$B$278:$B$314,0))/INDEX($D$278:$D$314,MATCH($F21,$B$278:$B$314,0)),
INDEX('Input-Func_Class'!I$9:I$21,MATCH($F21,'Input-Func_Class'!$B$9:$B$21,0)))
)</f>
        <v>0</v>
      </c>
      <c r="M21" s="8">
        <f>IF($D21=0,0,$D21*
IFERROR(INDEX(M$278:M$314,MATCH($F21,$B$278:$B$314,0))/INDEX($D$278:$D$314,MATCH($F21,$B$278:$B$314,0)),
INDEX('Input-Func_Class'!J$9:J$21,MATCH($F21,'Input-Func_Class'!$B$9:$B$21,0)))
)</f>
        <v>0</v>
      </c>
      <c r="N21" s="8">
        <f>IF($D21=0,0,$D21*
IFERROR(INDEX(N$278:N$314,MATCH($F21,$B$278:$B$314,0))/INDEX($D$278:$D$314,MATCH($F21,$B$278:$B$314,0)),
INDEX('Input-Func_Class'!K$9:K$21,MATCH($F21,'Input-Func_Class'!$B$9:$B$21,0)))
)</f>
        <v>0</v>
      </c>
      <c r="O21" s="8">
        <f>IF($D21=0,0,$D21*
IFERROR(INDEX(O$278:O$314,MATCH($F21,$B$278:$B$314,0))/INDEX($D$278:$D$314,MATCH($F21,$B$278:$B$314,0)),
INDEX('Input-Func_Class'!L$9:L$21,MATCH($F21,'Input-Func_Class'!$B$9:$B$21,0)))
)</f>
        <v>0</v>
      </c>
      <c r="P21" s="8">
        <f>IF($D21=0,0,$D21*
IFERROR(INDEX(P$278:P$314,MATCH($F21,$B$278:$B$314,0))/INDEX($D$278:$D$314,MATCH($F21,$B$278:$B$314,0)),
INDEX('Input-Func_Class'!M$9:M$21,MATCH($F21,'Input-Func_Class'!$B$9:$B$21,0)))
)</f>
        <v>0</v>
      </c>
      <c r="Q21" s="8">
        <f>IF($D21=0,0,$D21*
IFERROR(INDEX(Q$278:Q$314,MATCH($F21,$B$278:$B$314,0))/INDEX($D$278:$D$314,MATCH($F21,$B$278:$B$314,0)),
INDEX('Input-Func_Class'!N$9:N$21,MATCH($F21,'Input-Func_Class'!$B$9:$B$21,0)))
)</f>
        <v>0</v>
      </c>
      <c r="R21" s="8">
        <f>IF($D21=0,0,$D21*
IFERROR(INDEX(R$278:R$314,MATCH($F21,$B$278:$B$314,0))/INDEX($D$278:$D$314,MATCH($F21,$B$278:$B$314,0)),
INDEX('Input-Func_Class'!O$9:O$21,MATCH($F21,'Input-Func_Class'!$B$9:$B$21,0)))
)</f>
        <v>0</v>
      </c>
    </row>
    <row r="22" spans="1:18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>'Input-Accounts'!$D22</f>
        <v>46210.76</v>
      </c>
      <c r="E22" s="8">
        <f t="shared" si="6"/>
        <v>0</v>
      </c>
      <c r="F22" s="2" t="str">
        <f>IF(D22=0,"-",IF('Input-Accounts'!$E22&lt;&gt;0,'Input-Accounts'!$E22,'Input-Accounts'!$F22))</f>
        <v>DISTRIBUTION</v>
      </c>
      <c r="G22" s="8">
        <f>IF($D22=0,0,$D22*
IFERROR(INDEX(G$278:G$314,MATCH($F22,$B$278:$B$314,0))/INDEX($D$278:$D$314,MATCH($F22,$B$278:$B$314,0)),
INDEX('Input-Func_Class'!D$9:D$21,MATCH($F22,'Input-Func_Class'!$B$9:$B$21,0)))
)</f>
        <v>46210.76</v>
      </c>
      <c r="H22" s="8">
        <f>IF($D22=0,0,$D22*
IFERROR(INDEX(H$278:H$314,MATCH($F22,$B$278:$B$314,0))/INDEX($D$278:$D$314,MATCH($F22,$B$278:$B$314,0)),
INDEX('Input-Func_Class'!E$9:E$21,MATCH($F22,'Input-Func_Class'!$B$9:$B$21,0)))
)</f>
        <v>0</v>
      </c>
      <c r="I22" s="8">
        <f>IF($D22=0,0,$D22*
IFERROR(INDEX(I$278:I$314,MATCH($F22,$B$278:$B$314,0))/INDEX($D$278:$D$314,MATCH($F22,$B$278:$B$314,0)),
INDEX('Input-Func_Class'!F$9:F$21,MATCH($F22,'Input-Func_Class'!$B$9:$B$21,0)))
)</f>
        <v>0</v>
      </c>
      <c r="J22" s="8">
        <f>IF($D22=0,0,$D22*
IFERROR(INDEX(J$278:J$314,MATCH($F22,$B$278:$B$314,0))/INDEX($D$278:$D$314,MATCH($F22,$B$278:$B$314,0)),
INDEX('Input-Func_Class'!G$9:G$21,MATCH($F22,'Input-Func_Class'!$B$9:$B$21,0)))
)</f>
        <v>0</v>
      </c>
      <c r="K22" s="8">
        <f>IF($D22=0,0,$D22*
IFERROR(INDEX(K$278:K$314,MATCH($F22,$B$278:$B$314,0))/INDEX($D$278:$D$314,MATCH($F22,$B$278:$B$314,0)),
INDEX('Input-Func_Class'!H$9:H$21,MATCH($F22,'Input-Func_Class'!$B$9:$B$21,0)))
)</f>
        <v>0</v>
      </c>
      <c r="L22" s="8">
        <f>IF($D22=0,0,$D22*
IFERROR(INDEX(L$278:L$314,MATCH($F22,$B$278:$B$314,0))/INDEX($D$278:$D$314,MATCH($F22,$B$278:$B$314,0)),
INDEX('Input-Func_Class'!I$9:I$21,MATCH($F22,'Input-Func_Class'!$B$9:$B$21,0)))
)</f>
        <v>0</v>
      </c>
      <c r="M22" s="8">
        <f>IF($D22=0,0,$D22*
IFERROR(INDEX(M$278:M$314,MATCH($F22,$B$278:$B$314,0))/INDEX($D$278:$D$314,MATCH($F22,$B$278:$B$314,0)),
INDEX('Input-Func_Class'!J$9:J$21,MATCH($F22,'Input-Func_Class'!$B$9:$B$21,0)))
)</f>
        <v>0</v>
      </c>
      <c r="N22" s="8">
        <f>IF($D22=0,0,$D22*
IFERROR(INDEX(N$278:N$314,MATCH($F22,$B$278:$B$314,0))/INDEX($D$278:$D$314,MATCH($F22,$B$278:$B$314,0)),
INDEX('Input-Func_Class'!K$9:K$21,MATCH($F22,'Input-Func_Class'!$B$9:$B$21,0)))
)</f>
        <v>0</v>
      </c>
      <c r="O22" s="8">
        <f>IF($D22=0,0,$D22*
IFERROR(INDEX(O$278:O$314,MATCH($F22,$B$278:$B$314,0))/INDEX($D$278:$D$314,MATCH($F22,$B$278:$B$314,0)),
INDEX('Input-Func_Class'!L$9:L$21,MATCH($F22,'Input-Func_Class'!$B$9:$B$21,0)))
)</f>
        <v>0</v>
      </c>
      <c r="P22" s="8">
        <f>IF($D22=0,0,$D22*
IFERROR(INDEX(P$278:P$314,MATCH($F22,$B$278:$B$314,0))/INDEX($D$278:$D$314,MATCH($F22,$B$278:$B$314,0)),
INDEX('Input-Func_Class'!M$9:M$21,MATCH($F22,'Input-Func_Class'!$B$9:$B$21,0)))
)</f>
        <v>0</v>
      </c>
      <c r="Q22" s="8">
        <f>IF($D22=0,0,$D22*
IFERROR(INDEX(Q$278:Q$314,MATCH($F22,$B$278:$B$314,0))/INDEX($D$278:$D$314,MATCH($F22,$B$278:$B$314,0)),
INDEX('Input-Func_Class'!N$9:N$21,MATCH($F22,'Input-Func_Class'!$B$9:$B$21,0)))
)</f>
        <v>0</v>
      </c>
      <c r="R22" s="8">
        <f>IF($D22=0,0,$D22*
IFERROR(INDEX(R$278:R$314,MATCH($F22,$B$278:$B$314,0))/INDEX($D$278:$D$314,MATCH($F22,$B$278:$B$314,0)),
INDEX('Input-Func_Class'!O$9:O$21,MATCH($F22,'Input-Func_Class'!$B$9:$B$21,0)))
)</f>
        <v>0</v>
      </c>
    </row>
    <row r="23" spans="1:18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>'Input-Accounts'!$D23</f>
        <v>0</v>
      </c>
      <c r="E23" s="8">
        <f t="shared" ref="E23:E33" si="7">IFERROR(IF(D23="",0,IF(D23=0,0,IF(ABS(D23-SUM($G23:$R23))&lt;Check_Limit,0,1))),1)</f>
        <v>0</v>
      </c>
      <c r="F23" s="2" t="str">
        <f>IF(D23=0,"-",IF('Input-Accounts'!$E23&lt;&gt;0,'Input-Accounts'!$E23,'Input-Accounts'!$F23))</f>
        <v>-</v>
      </c>
      <c r="G23" s="8">
        <f>IF($D23=0,0,$D23*
IFERROR(INDEX(G$278:G$314,MATCH($F23,$B$278:$B$314,0))/INDEX($D$278:$D$314,MATCH($F23,$B$278:$B$314,0)),
INDEX('Input-Func_Class'!D$9:D$21,MATCH($F23,'Input-Func_Class'!$B$9:$B$21,0)))
)</f>
        <v>0</v>
      </c>
      <c r="H23" s="8">
        <f>IF($D23=0,0,$D23*
IFERROR(INDEX(H$278:H$314,MATCH($F23,$B$278:$B$314,0))/INDEX($D$278:$D$314,MATCH($F23,$B$278:$B$314,0)),
INDEX('Input-Func_Class'!E$9:E$21,MATCH($F23,'Input-Func_Class'!$B$9:$B$21,0)))
)</f>
        <v>0</v>
      </c>
      <c r="I23" s="8">
        <f>IF($D23=0,0,$D23*
IFERROR(INDEX(I$278:I$314,MATCH($F23,$B$278:$B$314,0))/INDEX($D$278:$D$314,MATCH($F23,$B$278:$B$314,0)),
INDEX('Input-Func_Class'!F$9:F$21,MATCH($F23,'Input-Func_Class'!$B$9:$B$21,0)))
)</f>
        <v>0</v>
      </c>
      <c r="J23" s="8">
        <f>IF($D23=0,0,$D23*
IFERROR(INDEX(J$278:J$314,MATCH($F23,$B$278:$B$314,0))/INDEX($D$278:$D$314,MATCH($F23,$B$278:$B$314,0)),
INDEX('Input-Func_Class'!G$9:G$21,MATCH($F23,'Input-Func_Class'!$B$9:$B$21,0)))
)</f>
        <v>0</v>
      </c>
      <c r="K23" s="8">
        <f>IF($D23=0,0,$D23*
IFERROR(INDEX(K$278:K$314,MATCH($F23,$B$278:$B$314,0))/INDEX($D$278:$D$314,MATCH($F23,$B$278:$B$314,0)),
INDEX('Input-Func_Class'!H$9:H$21,MATCH($F23,'Input-Func_Class'!$B$9:$B$21,0)))
)</f>
        <v>0</v>
      </c>
      <c r="L23" s="8">
        <f>IF($D23=0,0,$D23*
IFERROR(INDEX(L$278:L$314,MATCH($F23,$B$278:$B$314,0))/INDEX($D$278:$D$314,MATCH($F23,$B$278:$B$314,0)),
INDEX('Input-Func_Class'!I$9:I$21,MATCH($F23,'Input-Func_Class'!$B$9:$B$21,0)))
)</f>
        <v>0</v>
      </c>
      <c r="M23" s="8">
        <f>IF($D23=0,0,$D23*
IFERROR(INDEX(M$278:M$314,MATCH($F23,$B$278:$B$314,0))/INDEX($D$278:$D$314,MATCH($F23,$B$278:$B$314,0)),
INDEX('Input-Func_Class'!J$9:J$21,MATCH($F23,'Input-Func_Class'!$B$9:$B$21,0)))
)</f>
        <v>0</v>
      </c>
      <c r="N23" s="8">
        <f>IF($D23=0,0,$D23*
IFERROR(INDEX(N$278:N$314,MATCH($F23,$B$278:$B$314,0))/INDEX($D$278:$D$314,MATCH($F23,$B$278:$B$314,0)),
INDEX('Input-Func_Class'!K$9:K$21,MATCH($F23,'Input-Func_Class'!$B$9:$B$21,0)))
)</f>
        <v>0</v>
      </c>
      <c r="O23" s="8">
        <f>IF($D23=0,0,$D23*
IFERROR(INDEX(O$278:O$314,MATCH($F23,$B$278:$B$314,0))/INDEX($D$278:$D$314,MATCH($F23,$B$278:$B$314,0)),
INDEX('Input-Func_Class'!L$9:L$21,MATCH($F23,'Input-Func_Class'!$B$9:$B$21,0)))
)</f>
        <v>0</v>
      </c>
      <c r="P23" s="8">
        <f>IF($D23=0,0,$D23*
IFERROR(INDEX(P$278:P$314,MATCH($F23,$B$278:$B$314,0))/INDEX($D$278:$D$314,MATCH($F23,$B$278:$B$314,0)),
INDEX('Input-Func_Class'!M$9:M$21,MATCH($F23,'Input-Func_Class'!$B$9:$B$21,0)))
)</f>
        <v>0</v>
      </c>
      <c r="Q23" s="8">
        <f>IF($D23=0,0,$D23*
IFERROR(INDEX(Q$278:Q$314,MATCH($F23,$B$278:$B$314,0))/INDEX($D$278:$D$314,MATCH($F23,$B$278:$B$314,0)),
INDEX('Input-Func_Class'!N$9:N$21,MATCH($F23,'Input-Func_Class'!$B$9:$B$21,0)))
)</f>
        <v>0</v>
      </c>
      <c r="R23" s="8">
        <f>IF($D23=0,0,$D23*
IFERROR(INDEX(R$278:R$314,MATCH($F23,$B$278:$B$314,0))/INDEX($D$278:$D$314,MATCH($F23,$B$278:$B$314,0)),
INDEX('Input-Func_Class'!O$9:O$21,MATCH($F23,'Input-Func_Class'!$B$9:$B$21,0)))
)</f>
        <v>0</v>
      </c>
    </row>
    <row r="24" spans="1:18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>'Input-Accounts'!$D24</f>
        <v>9466014.4700000007</v>
      </c>
      <c r="E24" s="8">
        <f t="shared" ref="E24" si="8">IFERROR(IF(D24="",0,IF(D24=0,0,IF(ABS(D24-SUM($G24:$R24))&lt;Check_Limit,0,1))),1)</f>
        <v>0</v>
      </c>
      <c r="F24" s="2" t="str">
        <f>IF(D24=0,"-",IF('Input-Accounts'!$E24&lt;&gt;0,'Input-Accounts'!$E24,'Input-Accounts'!$F24))</f>
        <v>INT_DISTPT_SUBTOTAL</v>
      </c>
      <c r="G24" s="8">
        <f>IF($D24=0,0,$D24*
IFERROR(INDEX(G$278:G$314,MATCH($F24,$B$278:$B$314,0))/INDEX($D$278:$D$314,MATCH($F24,$B$278:$B$314,0)),
INDEX('Input-Func_Class'!D$9:D$21,MATCH($F24,'Input-Func_Class'!$B$9:$B$21,0)))
)</f>
        <v>6044632.1150157042</v>
      </c>
      <c r="H24" s="8">
        <f>IF($D24=0,0,$D24*
IFERROR(INDEX(H$278:H$314,MATCH($F24,$B$278:$B$314,0))/INDEX($D$278:$D$314,MATCH($F24,$B$278:$B$314,0)),
INDEX('Input-Func_Class'!E$9:E$21,MATCH($F24,'Input-Func_Class'!$B$9:$B$21,0)))
)</f>
        <v>3421382.3549842956</v>
      </c>
      <c r="I24" s="8">
        <f>IF($D24=0,0,$D24*
IFERROR(INDEX(I$278:I$314,MATCH($F24,$B$278:$B$314,0))/INDEX($D$278:$D$314,MATCH($F24,$B$278:$B$314,0)),
INDEX('Input-Func_Class'!F$9:F$21,MATCH($F24,'Input-Func_Class'!$B$9:$B$21,0)))
)</f>
        <v>0</v>
      </c>
      <c r="J24" s="8">
        <f>IF($D24=0,0,$D24*
IFERROR(INDEX(J$278:J$314,MATCH($F24,$B$278:$B$314,0))/INDEX($D$278:$D$314,MATCH($F24,$B$278:$B$314,0)),
INDEX('Input-Func_Class'!G$9:G$21,MATCH($F24,'Input-Func_Class'!$B$9:$B$21,0)))
)</f>
        <v>0</v>
      </c>
      <c r="K24" s="8">
        <f>IF($D24=0,0,$D24*
IFERROR(INDEX(K$278:K$314,MATCH($F24,$B$278:$B$314,0))/INDEX($D$278:$D$314,MATCH($F24,$B$278:$B$314,0)),
INDEX('Input-Func_Class'!H$9:H$21,MATCH($F24,'Input-Func_Class'!$B$9:$B$21,0)))
)</f>
        <v>0</v>
      </c>
      <c r="L24" s="8">
        <f>IF($D24=0,0,$D24*
IFERROR(INDEX(L$278:L$314,MATCH($F24,$B$278:$B$314,0))/INDEX($D$278:$D$314,MATCH($F24,$B$278:$B$314,0)),
INDEX('Input-Func_Class'!I$9:I$21,MATCH($F24,'Input-Func_Class'!$B$9:$B$21,0)))
)</f>
        <v>0</v>
      </c>
      <c r="M24" s="8">
        <f>IF($D24=0,0,$D24*
IFERROR(INDEX(M$278:M$314,MATCH($F24,$B$278:$B$314,0))/INDEX($D$278:$D$314,MATCH($F24,$B$278:$B$314,0)),
INDEX('Input-Func_Class'!J$9:J$21,MATCH($F24,'Input-Func_Class'!$B$9:$B$21,0)))
)</f>
        <v>0</v>
      </c>
      <c r="N24" s="8">
        <f>IF($D24=0,0,$D24*
IFERROR(INDEX(N$278:N$314,MATCH($F24,$B$278:$B$314,0))/INDEX($D$278:$D$314,MATCH($F24,$B$278:$B$314,0)),
INDEX('Input-Func_Class'!K$9:K$21,MATCH($F24,'Input-Func_Class'!$B$9:$B$21,0)))
)</f>
        <v>0</v>
      </c>
      <c r="O24" s="8">
        <f>IF($D24=0,0,$D24*
IFERROR(INDEX(O$278:O$314,MATCH($F24,$B$278:$B$314,0))/INDEX($D$278:$D$314,MATCH($F24,$B$278:$B$314,0)),
INDEX('Input-Func_Class'!L$9:L$21,MATCH($F24,'Input-Func_Class'!$B$9:$B$21,0)))
)</f>
        <v>0</v>
      </c>
      <c r="P24" s="8">
        <f>IF($D24=0,0,$D24*
IFERROR(INDEX(P$278:P$314,MATCH($F24,$B$278:$B$314,0))/INDEX($D$278:$D$314,MATCH($F24,$B$278:$B$314,0)),
INDEX('Input-Func_Class'!M$9:M$21,MATCH($F24,'Input-Func_Class'!$B$9:$B$21,0)))
)</f>
        <v>0</v>
      </c>
      <c r="Q24" s="8">
        <f>IF($D24=0,0,$D24*
IFERROR(INDEX(Q$278:Q$314,MATCH($F24,$B$278:$B$314,0))/INDEX($D$278:$D$314,MATCH($F24,$B$278:$B$314,0)),
INDEX('Input-Func_Class'!N$9:N$21,MATCH($F24,'Input-Func_Class'!$B$9:$B$21,0)))
)</f>
        <v>0</v>
      </c>
      <c r="R24" s="8">
        <f>IF($D24=0,0,$D24*
IFERROR(INDEX(R$278:R$314,MATCH($F24,$B$278:$B$314,0))/INDEX($D$278:$D$314,MATCH($F24,$B$278:$B$314,0)),
INDEX('Input-Func_Class'!O$9:O$21,MATCH($F24,'Input-Func_Class'!$B$9:$B$21,0)))
)</f>
        <v>0</v>
      </c>
    </row>
    <row r="25" spans="1:18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>'Input-Accounts'!$D25</f>
        <v>707587.8</v>
      </c>
      <c r="E25" s="8">
        <f t="shared" si="7"/>
        <v>0</v>
      </c>
      <c r="F25" s="2" t="str">
        <f>IF(D25=0,"-",IF('Input-Accounts'!$E25&lt;&gt;0,'Input-Accounts'!$E25,'Input-Accounts'!$F25))</f>
        <v>INT_DISTPT_SUBTOTAL</v>
      </c>
      <c r="G25" s="8">
        <f>IF($D25=0,0,$D25*
IFERROR(INDEX(G$278:G$314,MATCH($F25,$B$278:$B$314,0))/INDEX($D$278:$D$314,MATCH($F25,$B$278:$B$314,0)),
INDEX('Input-Func_Class'!D$9:D$21,MATCH($F25,'Input-Func_Class'!$B$9:$B$21,0)))
)</f>
        <v>451838.30572290573</v>
      </c>
      <c r="H25" s="8">
        <f>IF($D25=0,0,$D25*
IFERROR(INDEX(H$278:H$314,MATCH($F25,$B$278:$B$314,0))/INDEX($D$278:$D$314,MATCH($F25,$B$278:$B$314,0)),
INDEX('Input-Func_Class'!E$9:E$21,MATCH($F25,'Input-Func_Class'!$B$9:$B$21,0)))
)</f>
        <v>255749.49427709429</v>
      </c>
      <c r="I25" s="8">
        <f>IF($D25=0,0,$D25*
IFERROR(INDEX(I$278:I$314,MATCH($F25,$B$278:$B$314,0))/INDEX($D$278:$D$314,MATCH($F25,$B$278:$B$314,0)),
INDEX('Input-Func_Class'!F$9:F$21,MATCH($F25,'Input-Func_Class'!$B$9:$B$21,0)))
)</f>
        <v>0</v>
      </c>
      <c r="J25" s="8">
        <f>IF($D25=0,0,$D25*
IFERROR(INDEX(J$278:J$314,MATCH($F25,$B$278:$B$314,0))/INDEX($D$278:$D$314,MATCH($F25,$B$278:$B$314,0)),
INDEX('Input-Func_Class'!G$9:G$21,MATCH($F25,'Input-Func_Class'!$B$9:$B$21,0)))
)</f>
        <v>0</v>
      </c>
      <c r="K25" s="8">
        <f>IF($D25=0,0,$D25*
IFERROR(INDEX(K$278:K$314,MATCH($F25,$B$278:$B$314,0))/INDEX($D$278:$D$314,MATCH($F25,$B$278:$B$314,0)),
INDEX('Input-Func_Class'!H$9:H$21,MATCH($F25,'Input-Func_Class'!$B$9:$B$21,0)))
)</f>
        <v>0</v>
      </c>
      <c r="L25" s="8">
        <f>IF($D25=0,0,$D25*
IFERROR(INDEX(L$278:L$314,MATCH($F25,$B$278:$B$314,0))/INDEX($D$278:$D$314,MATCH($F25,$B$278:$B$314,0)),
INDEX('Input-Func_Class'!I$9:I$21,MATCH($F25,'Input-Func_Class'!$B$9:$B$21,0)))
)</f>
        <v>0</v>
      </c>
      <c r="M25" s="8">
        <f>IF($D25=0,0,$D25*
IFERROR(INDEX(M$278:M$314,MATCH($F25,$B$278:$B$314,0))/INDEX($D$278:$D$314,MATCH($F25,$B$278:$B$314,0)),
INDEX('Input-Func_Class'!J$9:J$21,MATCH($F25,'Input-Func_Class'!$B$9:$B$21,0)))
)</f>
        <v>0</v>
      </c>
      <c r="N25" s="8">
        <f>IF($D25=0,0,$D25*
IFERROR(INDEX(N$278:N$314,MATCH($F25,$B$278:$B$314,0))/INDEX($D$278:$D$314,MATCH($F25,$B$278:$B$314,0)),
INDEX('Input-Func_Class'!K$9:K$21,MATCH($F25,'Input-Func_Class'!$B$9:$B$21,0)))
)</f>
        <v>0</v>
      </c>
      <c r="O25" s="8">
        <f>IF($D25=0,0,$D25*
IFERROR(INDEX(O$278:O$314,MATCH($F25,$B$278:$B$314,0))/INDEX($D$278:$D$314,MATCH($F25,$B$278:$B$314,0)),
INDEX('Input-Func_Class'!L$9:L$21,MATCH($F25,'Input-Func_Class'!$B$9:$B$21,0)))
)</f>
        <v>0</v>
      </c>
      <c r="P25" s="8">
        <f>IF($D25=0,0,$D25*
IFERROR(INDEX(P$278:P$314,MATCH($F25,$B$278:$B$314,0))/INDEX($D$278:$D$314,MATCH($F25,$B$278:$B$314,0)),
INDEX('Input-Func_Class'!M$9:M$21,MATCH($F25,'Input-Func_Class'!$B$9:$B$21,0)))
)</f>
        <v>0</v>
      </c>
      <c r="Q25" s="8">
        <f>IF($D25=0,0,$D25*
IFERROR(INDEX(Q$278:Q$314,MATCH($F25,$B$278:$B$314,0))/INDEX($D$278:$D$314,MATCH($F25,$B$278:$B$314,0)),
INDEX('Input-Func_Class'!N$9:N$21,MATCH($F25,'Input-Func_Class'!$B$9:$B$21,0)))
)</f>
        <v>0</v>
      </c>
      <c r="R25" s="8">
        <f>IF($D25=0,0,$D25*
IFERROR(INDEX(R$278:R$314,MATCH($F25,$B$278:$B$314,0))/INDEX($D$278:$D$314,MATCH($F25,$B$278:$B$314,0)),
INDEX('Input-Func_Class'!O$9:O$21,MATCH($F25,'Input-Func_Class'!$B$9:$B$21,0)))
)</f>
        <v>0</v>
      </c>
    </row>
    <row r="26" spans="1:18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>'Input-Accounts'!$D26</f>
        <v>132125.04</v>
      </c>
      <c r="E26" s="8">
        <f t="shared" ref="E26" si="9">IFERROR(IF(D26="",0,IF(D26=0,0,IF(ABS(D26-SUM($G26:$R26))&lt;Check_Limit,0,1))),1)</f>
        <v>0</v>
      </c>
      <c r="F26" s="2" t="str">
        <f>IF(D26=0,"-",IF('Input-Accounts'!$E26&lt;&gt;0,'Input-Accounts'!$E26,'Input-Accounts'!$F26))</f>
        <v>DISTRIBUTION</v>
      </c>
      <c r="G26" s="8">
        <f>IF($D26=0,0,$D26*
IFERROR(INDEX(G$278:G$314,MATCH($F26,$B$278:$B$314,0))/INDEX($D$278:$D$314,MATCH($F26,$B$278:$B$314,0)),
INDEX('Input-Func_Class'!D$9:D$21,MATCH($F26,'Input-Func_Class'!$B$9:$B$21,0)))
)</f>
        <v>132125.04</v>
      </c>
      <c r="H26" s="8">
        <f>IF($D26=0,0,$D26*
IFERROR(INDEX(H$278:H$314,MATCH($F26,$B$278:$B$314,0))/INDEX($D$278:$D$314,MATCH($F26,$B$278:$B$314,0)),
INDEX('Input-Func_Class'!E$9:E$21,MATCH($F26,'Input-Func_Class'!$B$9:$B$21,0)))
)</f>
        <v>0</v>
      </c>
      <c r="I26" s="8">
        <f>IF($D26=0,0,$D26*
IFERROR(INDEX(I$278:I$314,MATCH($F26,$B$278:$B$314,0))/INDEX($D$278:$D$314,MATCH($F26,$B$278:$B$314,0)),
INDEX('Input-Func_Class'!F$9:F$21,MATCH($F26,'Input-Func_Class'!$B$9:$B$21,0)))
)</f>
        <v>0</v>
      </c>
      <c r="J26" s="8">
        <f>IF($D26=0,0,$D26*
IFERROR(INDEX(J$278:J$314,MATCH($F26,$B$278:$B$314,0))/INDEX($D$278:$D$314,MATCH($F26,$B$278:$B$314,0)),
INDEX('Input-Func_Class'!G$9:G$21,MATCH($F26,'Input-Func_Class'!$B$9:$B$21,0)))
)</f>
        <v>0</v>
      </c>
      <c r="K26" s="8">
        <f>IF($D26=0,0,$D26*
IFERROR(INDEX(K$278:K$314,MATCH($F26,$B$278:$B$314,0))/INDEX($D$278:$D$314,MATCH($F26,$B$278:$B$314,0)),
INDEX('Input-Func_Class'!H$9:H$21,MATCH($F26,'Input-Func_Class'!$B$9:$B$21,0)))
)</f>
        <v>0</v>
      </c>
      <c r="L26" s="8">
        <f>IF($D26=0,0,$D26*
IFERROR(INDEX(L$278:L$314,MATCH($F26,$B$278:$B$314,0))/INDEX($D$278:$D$314,MATCH($F26,$B$278:$B$314,0)),
INDEX('Input-Func_Class'!I$9:I$21,MATCH($F26,'Input-Func_Class'!$B$9:$B$21,0)))
)</f>
        <v>0</v>
      </c>
      <c r="M26" s="8">
        <f>IF($D26=0,0,$D26*
IFERROR(INDEX(M$278:M$314,MATCH($F26,$B$278:$B$314,0))/INDEX($D$278:$D$314,MATCH($F26,$B$278:$B$314,0)),
INDEX('Input-Func_Class'!J$9:J$21,MATCH($F26,'Input-Func_Class'!$B$9:$B$21,0)))
)</f>
        <v>0</v>
      </c>
      <c r="N26" s="8">
        <f>IF($D26=0,0,$D26*
IFERROR(INDEX(N$278:N$314,MATCH($F26,$B$278:$B$314,0))/INDEX($D$278:$D$314,MATCH($F26,$B$278:$B$314,0)),
INDEX('Input-Func_Class'!K$9:K$21,MATCH($F26,'Input-Func_Class'!$B$9:$B$21,0)))
)</f>
        <v>0</v>
      </c>
      <c r="O26" s="8">
        <f>IF($D26=0,0,$D26*
IFERROR(INDEX(O$278:O$314,MATCH($F26,$B$278:$B$314,0))/INDEX($D$278:$D$314,MATCH($F26,$B$278:$B$314,0)),
INDEX('Input-Func_Class'!L$9:L$21,MATCH($F26,'Input-Func_Class'!$B$9:$B$21,0)))
)</f>
        <v>0</v>
      </c>
      <c r="P26" s="8">
        <f>IF($D26=0,0,$D26*
IFERROR(INDEX(P$278:P$314,MATCH($F26,$B$278:$B$314,0))/INDEX($D$278:$D$314,MATCH($F26,$B$278:$B$314,0)),
INDEX('Input-Func_Class'!M$9:M$21,MATCH($F26,'Input-Func_Class'!$B$9:$B$21,0)))
)</f>
        <v>0</v>
      </c>
      <c r="Q26" s="8">
        <f>IF($D26=0,0,$D26*
IFERROR(INDEX(Q$278:Q$314,MATCH($F26,$B$278:$B$314,0))/INDEX($D$278:$D$314,MATCH($F26,$B$278:$B$314,0)),
INDEX('Input-Func_Class'!N$9:N$21,MATCH($F26,'Input-Func_Class'!$B$9:$B$21,0)))
)</f>
        <v>0</v>
      </c>
      <c r="R26" s="8">
        <f>IF($D26=0,0,$D26*
IFERROR(INDEX(R$278:R$314,MATCH($F26,$B$278:$B$314,0))/INDEX($D$278:$D$314,MATCH($F26,$B$278:$B$314,0)),
INDEX('Input-Func_Class'!O$9:O$21,MATCH($F26,'Input-Func_Class'!$B$9:$B$21,0)))
)</f>
        <v>0</v>
      </c>
    </row>
    <row r="27" spans="1:18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>'Input-Accounts'!$D27</f>
        <v>503400503.15133631</v>
      </c>
      <c r="E27" s="8">
        <f t="shared" si="7"/>
        <v>0</v>
      </c>
      <c r="F27" s="2" t="str">
        <f>IF(D27=0,"-",IF('Input-Accounts'!$E27&lt;&gt;0,'Input-Accounts'!$E27,'Input-Accounts'!$F27))</f>
        <v>DISTRIBUTION</v>
      </c>
      <c r="G27" s="8">
        <f>IF($D27=0,0,$D27*
IFERROR(INDEX(G$278:G$314,MATCH($F27,$B$278:$B$314,0))/INDEX($D$278:$D$314,MATCH($F27,$B$278:$B$314,0)),
INDEX('Input-Func_Class'!D$9:D$21,MATCH($F27,'Input-Func_Class'!$B$9:$B$21,0)))
)</f>
        <v>503400503.15133631</v>
      </c>
      <c r="H27" s="8">
        <f>IF($D27=0,0,$D27*
IFERROR(INDEX(H$278:H$314,MATCH($F27,$B$278:$B$314,0))/INDEX($D$278:$D$314,MATCH($F27,$B$278:$B$314,0)),
INDEX('Input-Func_Class'!E$9:E$21,MATCH($F27,'Input-Func_Class'!$B$9:$B$21,0)))
)</f>
        <v>0</v>
      </c>
      <c r="I27" s="8">
        <f>IF($D27=0,0,$D27*
IFERROR(INDEX(I$278:I$314,MATCH($F27,$B$278:$B$314,0))/INDEX($D$278:$D$314,MATCH($F27,$B$278:$B$314,0)),
INDEX('Input-Func_Class'!F$9:F$21,MATCH($F27,'Input-Func_Class'!$B$9:$B$21,0)))
)</f>
        <v>0</v>
      </c>
      <c r="J27" s="8">
        <f>IF($D27=0,0,$D27*
IFERROR(INDEX(J$278:J$314,MATCH($F27,$B$278:$B$314,0))/INDEX($D$278:$D$314,MATCH($F27,$B$278:$B$314,0)),
INDEX('Input-Func_Class'!G$9:G$21,MATCH($F27,'Input-Func_Class'!$B$9:$B$21,0)))
)</f>
        <v>0</v>
      </c>
      <c r="K27" s="8">
        <f>IF($D27=0,0,$D27*
IFERROR(INDEX(K$278:K$314,MATCH($F27,$B$278:$B$314,0))/INDEX($D$278:$D$314,MATCH($F27,$B$278:$B$314,0)),
INDEX('Input-Func_Class'!H$9:H$21,MATCH($F27,'Input-Func_Class'!$B$9:$B$21,0)))
)</f>
        <v>0</v>
      </c>
      <c r="L27" s="8">
        <f>IF($D27=0,0,$D27*
IFERROR(INDEX(L$278:L$314,MATCH($F27,$B$278:$B$314,0))/INDEX($D$278:$D$314,MATCH($F27,$B$278:$B$314,0)),
INDEX('Input-Func_Class'!I$9:I$21,MATCH($F27,'Input-Func_Class'!$B$9:$B$21,0)))
)</f>
        <v>0</v>
      </c>
      <c r="M27" s="8">
        <f>IF($D27=0,0,$D27*
IFERROR(INDEX(M$278:M$314,MATCH($F27,$B$278:$B$314,0))/INDEX($D$278:$D$314,MATCH($F27,$B$278:$B$314,0)),
INDEX('Input-Func_Class'!J$9:J$21,MATCH($F27,'Input-Func_Class'!$B$9:$B$21,0)))
)</f>
        <v>0</v>
      </c>
      <c r="N27" s="8">
        <f>IF($D27=0,0,$D27*
IFERROR(INDEX(N$278:N$314,MATCH($F27,$B$278:$B$314,0))/INDEX($D$278:$D$314,MATCH($F27,$B$278:$B$314,0)),
INDEX('Input-Func_Class'!K$9:K$21,MATCH($F27,'Input-Func_Class'!$B$9:$B$21,0)))
)</f>
        <v>0</v>
      </c>
      <c r="O27" s="8">
        <f>IF($D27=0,0,$D27*
IFERROR(INDEX(O$278:O$314,MATCH($F27,$B$278:$B$314,0))/INDEX($D$278:$D$314,MATCH($F27,$B$278:$B$314,0)),
INDEX('Input-Func_Class'!L$9:L$21,MATCH($F27,'Input-Func_Class'!$B$9:$B$21,0)))
)</f>
        <v>0</v>
      </c>
      <c r="P27" s="8">
        <f>IF($D27=0,0,$D27*
IFERROR(INDEX(P$278:P$314,MATCH($F27,$B$278:$B$314,0))/INDEX($D$278:$D$314,MATCH($F27,$B$278:$B$314,0)),
INDEX('Input-Func_Class'!M$9:M$21,MATCH($F27,'Input-Func_Class'!$B$9:$B$21,0)))
)</f>
        <v>0</v>
      </c>
      <c r="Q27" s="8">
        <f>IF($D27=0,0,$D27*
IFERROR(INDEX(Q$278:Q$314,MATCH($F27,$B$278:$B$314,0))/INDEX($D$278:$D$314,MATCH($F27,$B$278:$B$314,0)),
INDEX('Input-Func_Class'!N$9:N$21,MATCH($F27,'Input-Func_Class'!$B$9:$B$21,0)))
)</f>
        <v>0</v>
      </c>
      <c r="R27" s="8">
        <f>IF($D27=0,0,$D27*
IFERROR(INDEX(R$278:R$314,MATCH($F27,$B$278:$B$314,0))/INDEX($D$278:$D$314,MATCH($F27,$B$278:$B$314,0)),
INDEX('Input-Func_Class'!O$9:O$21,MATCH($F27,'Input-Func_Class'!$B$9:$B$21,0)))
)</f>
        <v>0</v>
      </c>
    </row>
    <row r="28" spans="1:18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>'Input-Accounts'!$D28</f>
        <v>0</v>
      </c>
      <c r="E28" s="8">
        <f t="shared" si="7"/>
        <v>0</v>
      </c>
      <c r="F28" s="2" t="str">
        <f>IF(D28=0,"-",IF('Input-Accounts'!$E28&lt;&gt;0,'Input-Accounts'!$E28,'Input-Accounts'!$F28))</f>
        <v>-</v>
      </c>
      <c r="G28" s="8">
        <f>IF($D28=0,0,$D28*
IFERROR(INDEX(G$278:G$314,MATCH($F28,$B$278:$B$314,0))/INDEX($D$278:$D$314,MATCH($F28,$B$278:$B$314,0)),
INDEX('Input-Func_Class'!D$9:D$21,MATCH($F28,'Input-Func_Class'!$B$9:$B$21,0)))
)</f>
        <v>0</v>
      </c>
      <c r="H28" s="8">
        <f>IF($D28=0,0,$D28*
IFERROR(INDEX(H$278:H$314,MATCH($F28,$B$278:$B$314,0))/INDEX($D$278:$D$314,MATCH($F28,$B$278:$B$314,0)),
INDEX('Input-Func_Class'!E$9:E$21,MATCH($F28,'Input-Func_Class'!$B$9:$B$21,0)))
)</f>
        <v>0</v>
      </c>
      <c r="I28" s="8">
        <f>IF($D28=0,0,$D28*
IFERROR(INDEX(I$278:I$314,MATCH($F28,$B$278:$B$314,0))/INDEX($D$278:$D$314,MATCH($F28,$B$278:$B$314,0)),
INDEX('Input-Func_Class'!F$9:F$21,MATCH($F28,'Input-Func_Class'!$B$9:$B$21,0)))
)</f>
        <v>0</v>
      </c>
      <c r="J28" s="8">
        <f>IF($D28=0,0,$D28*
IFERROR(INDEX(J$278:J$314,MATCH($F28,$B$278:$B$314,0))/INDEX($D$278:$D$314,MATCH($F28,$B$278:$B$314,0)),
INDEX('Input-Func_Class'!G$9:G$21,MATCH($F28,'Input-Func_Class'!$B$9:$B$21,0)))
)</f>
        <v>0</v>
      </c>
      <c r="K28" s="8">
        <f>IF($D28=0,0,$D28*
IFERROR(INDEX(K$278:K$314,MATCH($F28,$B$278:$B$314,0))/INDEX($D$278:$D$314,MATCH($F28,$B$278:$B$314,0)),
INDEX('Input-Func_Class'!H$9:H$21,MATCH($F28,'Input-Func_Class'!$B$9:$B$21,0)))
)</f>
        <v>0</v>
      </c>
      <c r="L28" s="8">
        <f>IF($D28=0,0,$D28*
IFERROR(INDEX(L$278:L$314,MATCH($F28,$B$278:$B$314,0))/INDEX($D$278:$D$314,MATCH($F28,$B$278:$B$314,0)),
INDEX('Input-Func_Class'!I$9:I$21,MATCH($F28,'Input-Func_Class'!$B$9:$B$21,0)))
)</f>
        <v>0</v>
      </c>
      <c r="M28" s="8">
        <f>IF($D28=0,0,$D28*
IFERROR(INDEX(M$278:M$314,MATCH($F28,$B$278:$B$314,0))/INDEX($D$278:$D$314,MATCH($F28,$B$278:$B$314,0)),
INDEX('Input-Func_Class'!J$9:J$21,MATCH($F28,'Input-Func_Class'!$B$9:$B$21,0)))
)</f>
        <v>0</v>
      </c>
      <c r="N28" s="8">
        <f>IF($D28=0,0,$D28*
IFERROR(INDEX(N$278:N$314,MATCH($F28,$B$278:$B$314,0))/INDEX($D$278:$D$314,MATCH($F28,$B$278:$B$314,0)),
INDEX('Input-Func_Class'!K$9:K$21,MATCH($F28,'Input-Func_Class'!$B$9:$B$21,0)))
)</f>
        <v>0</v>
      </c>
      <c r="O28" s="8">
        <f>IF($D28=0,0,$D28*
IFERROR(INDEX(O$278:O$314,MATCH($F28,$B$278:$B$314,0))/INDEX($D$278:$D$314,MATCH($F28,$B$278:$B$314,0)),
INDEX('Input-Func_Class'!L$9:L$21,MATCH($F28,'Input-Func_Class'!$B$9:$B$21,0)))
)</f>
        <v>0</v>
      </c>
      <c r="P28" s="8">
        <f>IF($D28=0,0,$D28*
IFERROR(INDEX(P$278:P$314,MATCH($F28,$B$278:$B$314,0))/INDEX($D$278:$D$314,MATCH($F28,$B$278:$B$314,0)),
INDEX('Input-Func_Class'!M$9:M$21,MATCH($F28,'Input-Func_Class'!$B$9:$B$21,0)))
)</f>
        <v>0</v>
      </c>
      <c r="Q28" s="8">
        <f>IF($D28=0,0,$D28*
IFERROR(INDEX(Q$278:Q$314,MATCH($F28,$B$278:$B$314,0))/INDEX($D$278:$D$314,MATCH($F28,$B$278:$B$314,0)),
INDEX('Input-Func_Class'!N$9:N$21,MATCH($F28,'Input-Func_Class'!$B$9:$B$21,0)))
)</f>
        <v>0</v>
      </c>
      <c r="R28" s="8">
        <f>IF($D28=0,0,$D28*
IFERROR(INDEX(R$278:R$314,MATCH($F28,$B$278:$B$314,0))/INDEX($D$278:$D$314,MATCH($F28,$B$278:$B$314,0)),
INDEX('Input-Func_Class'!O$9:O$21,MATCH($F28,'Input-Func_Class'!$B$9:$B$21,0)))
)</f>
        <v>0</v>
      </c>
    </row>
    <row r="29" spans="1:18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>'Input-Accounts'!$D29</f>
        <v>33227359.157949984</v>
      </c>
      <c r="E29" s="8">
        <f t="shared" si="7"/>
        <v>0</v>
      </c>
      <c r="F29" s="2" t="str">
        <f>IF(D29=0,"-",IF('Input-Accounts'!$E29&lt;&gt;0,'Input-Accounts'!$E29,'Input-Accounts'!$F29))</f>
        <v>DISTRIBUTION</v>
      </c>
      <c r="G29" s="8">
        <f>IF($D29=0,0,$D29*
IFERROR(INDEX(G$278:G$314,MATCH($F29,$B$278:$B$314,0))/INDEX($D$278:$D$314,MATCH($F29,$B$278:$B$314,0)),
INDEX('Input-Func_Class'!D$9:D$21,MATCH($F29,'Input-Func_Class'!$B$9:$B$21,0)))
)</f>
        <v>33227359.157949984</v>
      </c>
      <c r="H29" s="8">
        <f>IF($D29=0,0,$D29*
IFERROR(INDEX(H$278:H$314,MATCH($F29,$B$278:$B$314,0))/INDEX($D$278:$D$314,MATCH($F29,$B$278:$B$314,0)),
INDEX('Input-Func_Class'!E$9:E$21,MATCH($F29,'Input-Func_Class'!$B$9:$B$21,0)))
)</f>
        <v>0</v>
      </c>
      <c r="I29" s="8">
        <f>IF($D29=0,0,$D29*
IFERROR(INDEX(I$278:I$314,MATCH($F29,$B$278:$B$314,0))/INDEX($D$278:$D$314,MATCH($F29,$B$278:$B$314,0)),
INDEX('Input-Func_Class'!F$9:F$21,MATCH($F29,'Input-Func_Class'!$B$9:$B$21,0)))
)</f>
        <v>0</v>
      </c>
      <c r="J29" s="8">
        <f>IF($D29=0,0,$D29*
IFERROR(INDEX(J$278:J$314,MATCH($F29,$B$278:$B$314,0))/INDEX($D$278:$D$314,MATCH($F29,$B$278:$B$314,0)),
INDEX('Input-Func_Class'!G$9:G$21,MATCH($F29,'Input-Func_Class'!$B$9:$B$21,0)))
)</f>
        <v>0</v>
      </c>
      <c r="K29" s="8">
        <f>IF($D29=0,0,$D29*
IFERROR(INDEX(K$278:K$314,MATCH($F29,$B$278:$B$314,0))/INDEX($D$278:$D$314,MATCH($F29,$B$278:$B$314,0)),
INDEX('Input-Func_Class'!H$9:H$21,MATCH($F29,'Input-Func_Class'!$B$9:$B$21,0)))
)</f>
        <v>0</v>
      </c>
      <c r="L29" s="8">
        <f>IF($D29=0,0,$D29*
IFERROR(INDEX(L$278:L$314,MATCH($F29,$B$278:$B$314,0))/INDEX($D$278:$D$314,MATCH($F29,$B$278:$B$314,0)),
INDEX('Input-Func_Class'!I$9:I$21,MATCH($F29,'Input-Func_Class'!$B$9:$B$21,0)))
)</f>
        <v>0</v>
      </c>
      <c r="M29" s="8">
        <f>IF($D29=0,0,$D29*
IFERROR(INDEX(M$278:M$314,MATCH($F29,$B$278:$B$314,0))/INDEX($D$278:$D$314,MATCH($F29,$B$278:$B$314,0)),
INDEX('Input-Func_Class'!J$9:J$21,MATCH($F29,'Input-Func_Class'!$B$9:$B$21,0)))
)</f>
        <v>0</v>
      </c>
      <c r="N29" s="8">
        <f>IF($D29=0,0,$D29*
IFERROR(INDEX(N$278:N$314,MATCH($F29,$B$278:$B$314,0))/INDEX($D$278:$D$314,MATCH($F29,$B$278:$B$314,0)),
INDEX('Input-Func_Class'!K$9:K$21,MATCH($F29,'Input-Func_Class'!$B$9:$B$21,0)))
)</f>
        <v>0</v>
      </c>
      <c r="O29" s="8">
        <f>IF($D29=0,0,$D29*
IFERROR(INDEX(O$278:O$314,MATCH($F29,$B$278:$B$314,0))/INDEX($D$278:$D$314,MATCH($F29,$B$278:$B$314,0)),
INDEX('Input-Func_Class'!L$9:L$21,MATCH($F29,'Input-Func_Class'!$B$9:$B$21,0)))
)</f>
        <v>0</v>
      </c>
      <c r="P29" s="8">
        <f>IF($D29=0,0,$D29*
IFERROR(INDEX(P$278:P$314,MATCH($F29,$B$278:$B$314,0))/INDEX($D$278:$D$314,MATCH($F29,$B$278:$B$314,0)),
INDEX('Input-Func_Class'!M$9:M$21,MATCH($F29,'Input-Func_Class'!$B$9:$B$21,0)))
)</f>
        <v>0</v>
      </c>
      <c r="Q29" s="8">
        <f>IF($D29=0,0,$D29*
IFERROR(INDEX(Q$278:Q$314,MATCH($F29,$B$278:$B$314,0))/INDEX($D$278:$D$314,MATCH($F29,$B$278:$B$314,0)),
INDEX('Input-Func_Class'!N$9:N$21,MATCH($F29,'Input-Func_Class'!$B$9:$B$21,0)))
)</f>
        <v>0</v>
      </c>
      <c r="R29" s="8">
        <f>IF($D29=0,0,$D29*
IFERROR(INDEX(R$278:R$314,MATCH($F29,$B$278:$B$314,0))/INDEX($D$278:$D$314,MATCH($F29,$B$278:$B$314,0)),
INDEX('Input-Func_Class'!O$9:O$21,MATCH($F29,'Input-Func_Class'!$B$9:$B$21,0)))
)</f>
        <v>0</v>
      </c>
    </row>
    <row r="30" spans="1:18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>'Input-Accounts'!$D30</f>
        <v>186001.86</v>
      </c>
      <c r="E30" s="8">
        <f t="shared" ref="E30" si="10">IFERROR(IF(D30="",0,IF(D30=0,0,IF(ABS(D30-SUM($G30:$R30))&lt;Check_Limit,0,1))),1)</f>
        <v>0</v>
      </c>
      <c r="F30" s="2" t="str">
        <f>IF(D30=0,"-",IF('Input-Accounts'!$E30&lt;&gt;0,'Input-Accounts'!$E30,'Input-Accounts'!$F30))</f>
        <v>DISTRIBUTION</v>
      </c>
      <c r="G30" s="8">
        <f>IF($D30=0,0,$D30*
IFERROR(INDEX(G$278:G$314,MATCH($F30,$B$278:$B$314,0))/INDEX($D$278:$D$314,MATCH($F30,$B$278:$B$314,0)),
INDEX('Input-Func_Class'!D$9:D$21,MATCH($F30,'Input-Func_Class'!$B$9:$B$21,0)))
)</f>
        <v>186001.86</v>
      </c>
      <c r="H30" s="8">
        <f>IF($D30=0,0,$D30*
IFERROR(INDEX(H$278:H$314,MATCH($F30,$B$278:$B$314,0))/INDEX($D$278:$D$314,MATCH($F30,$B$278:$B$314,0)),
INDEX('Input-Func_Class'!E$9:E$21,MATCH($F30,'Input-Func_Class'!$B$9:$B$21,0)))
)</f>
        <v>0</v>
      </c>
      <c r="I30" s="8">
        <f>IF($D30=0,0,$D30*
IFERROR(INDEX(I$278:I$314,MATCH($F30,$B$278:$B$314,0))/INDEX($D$278:$D$314,MATCH($F30,$B$278:$B$314,0)),
INDEX('Input-Func_Class'!F$9:F$21,MATCH($F30,'Input-Func_Class'!$B$9:$B$21,0)))
)</f>
        <v>0</v>
      </c>
      <c r="J30" s="8">
        <f>IF($D30=0,0,$D30*
IFERROR(INDEX(J$278:J$314,MATCH($F30,$B$278:$B$314,0))/INDEX($D$278:$D$314,MATCH($F30,$B$278:$B$314,0)),
INDEX('Input-Func_Class'!G$9:G$21,MATCH($F30,'Input-Func_Class'!$B$9:$B$21,0)))
)</f>
        <v>0</v>
      </c>
      <c r="K30" s="8">
        <f>IF($D30=0,0,$D30*
IFERROR(INDEX(K$278:K$314,MATCH($F30,$B$278:$B$314,0))/INDEX($D$278:$D$314,MATCH($F30,$B$278:$B$314,0)),
INDEX('Input-Func_Class'!H$9:H$21,MATCH($F30,'Input-Func_Class'!$B$9:$B$21,0)))
)</f>
        <v>0</v>
      </c>
      <c r="L30" s="8">
        <f>IF($D30=0,0,$D30*
IFERROR(INDEX(L$278:L$314,MATCH($F30,$B$278:$B$314,0))/INDEX($D$278:$D$314,MATCH($F30,$B$278:$B$314,0)),
INDEX('Input-Func_Class'!I$9:I$21,MATCH($F30,'Input-Func_Class'!$B$9:$B$21,0)))
)</f>
        <v>0</v>
      </c>
      <c r="M30" s="8">
        <f>IF($D30=0,0,$D30*
IFERROR(INDEX(M$278:M$314,MATCH($F30,$B$278:$B$314,0))/INDEX($D$278:$D$314,MATCH($F30,$B$278:$B$314,0)),
INDEX('Input-Func_Class'!J$9:J$21,MATCH($F30,'Input-Func_Class'!$B$9:$B$21,0)))
)</f>
        <v>0</v>
      </c>
      <c r="N30" s="8">
        <f>IF($D30=0,0,$D30*
IFERROR(INDEX(N$278:N$314,MATCH($F30,$B$278:$B$314,0))/INDEX($D$278:$D$314,MATCH($F30,$B$278:$B$314,0)),
INDEX('Input-Func_Class'!K$9:K$21,MATCH($F30,'Input-Func_Class'!$B$9:$B$21,0)))
)</f>
        <v>0</v>
      </c>
      <c r="O30" s="8">
        <f>IF($D30=0,0,$D30*
IFERROR(INDEX(O$278:O$314,MATCH($F30,$B$278:$B$314,0))/INDEX($D$278:$D$314,MATCH($F30,$B$278:$B$314,0)),
INDEX('Input-Func_Class'!L$9:L$21,MATCH($F30,'Input-Func_Class'!$B$9:$B$21,0)))
)</f>
        <v>0</v>
      </c>
      <c r="P30" s="8">
        <f>IF($D30=0,0,$D30*
IFERROR(INDEX(P$278:P$314,MATCH($F30,$B$278:$B$314,0))/INDEX($D$278:$D$314,MATCH($F30,$B$278:$B$314,0)),
INDEX('Input-Func_Class'!M$9:M$21,MATCH($F30,'Input-Func_Class'!$B$9:$B$21,0)))
)</f>
        <v>0</v>
      </c>
      <c r="Q30" s="8">
        <f>IF($D30=0,0,$D30*
IFERROR(INDEX(Q$278:Q$314,MATCH($F30,$B$278:$B$314,0))/INDEX($D$278:$D$314,MATCH($F30,$B$278:$B$314,0)),
INDEX('Input-Func_Class'!N$9:N$21,MATCH($F30,'Input-Func_Class'!$B$9:$B$21,0)))
)</f>
        <v>0</v>
      </c>
      <c r="R30" s="8">
        <f>IF($D30=0,0,$D30*
IFERROR(INDEX(R$278:R$314,MATCH($F30,$B$278:$B$314,0))/INDEX($D$278:$D$314,MATCH($F30,$B$278:$B$314,0)),
INDEX('Input-Func_Class'!O$9:O$21,MATCH($F30,'Input-Func_Class'!$B$9:$B$21,0)))
)</f>
        <v>0</v>
      </c>
    </row>
    <row r="31" spans="1:18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>'Input-Accounts'!$D31</f>
        <v>-777092</v>
      </c>
      <c r="E31" s="8">
        <f t="shared" si="7"/>
        <v>0</v>
      </c>
      <c r="F31" s="2" t="str">
        <f>IF(D31=0,"-",IF('Input-Accounts'!$E31&lt;&gt;0,'Input-Accounts'!$E31,'Input-Accounts'!$F31))</f>
        <v>DISTRIBUTION</v>
      </c>
      <c r="G31" s="8">
        <f>IF($D31=0,0,$D31*
IFERROR(INDEX(G$278:G$314,MATCH($F31,$B$278:$B$314,0))/INDEX($D$278:$D$314,MATCH($F31,$B$278:$B$314,0)),
INDEX('Input-Func_Class'!D$9:D$21,MATCH($F31,'Input-Func_Class'!$B$9:$B$21,0)))
)</f>
        <v>-777092</v>
      </c>
      <c r="H31" s="8">
        <f>IF($D31=0,0,$D31*
IFERROR(INDEX(H$278:H$314,MATCH($F31,$B$278:$B$314,0))/INDEX($D$278:$D$314,MATCH($F31,$B$278:$B$314,0)),
INDEX('Input-Func_Class'!E$9:E$21,MATCH($F31,'Input-Func_Class'!$B$9:$B$21,0)))
)</f>
        <v>0</v>
      </c>
      <c r="I31" s="8">
        <f>IF($D31=0,0,$D31*
IFERROR(INDEX(I$278:I$314,MATCH($F31,$B$278:$B$314,0))/INDEX($D$278:$D$314,MATCH($F31,$B$278:$B$314,0)),
INDEX('Input-Func_Class'!F$9:F$21,MATCH($F31,'Input-Func_Class'!$B$9:$B$21,0)))
)</f>
        <v>0</v>
      </c>
      <c r="J31" s="8">
        <f>IF($D31=0,0,$D31*
IFERROR(INDEX(J$278:J$314,MATCH($F31,$B$278:$B$314,0))/INDEX($D$278:$D$314,MATCH($F31,$B$278:$B$314,0)),
INDEX('Input-Func_Class'!G$9:G$21,MATCH($F31,'Input-Func_Class'!$B$9:$B$21,0)))
)</f>
        <v>0</v>
      </c>
      <c r="K31" s="8">
        <f>IF($D31=0,0,$D31*
IFERROR(INDEX(K$278:K$314,MATCH($F31,$B$278:$B$314,0))/INDEX($D$278:$D$314,MATCH($F31,$B$278:$B$314,0)),
INDEX('Input-Func_Class'!H$9:H$21,MATCH($F31,'Input-Func_Class'!$B$9:$B$21,0)))
)</f>
        <v>0</v>
      </c>
      <c r="L31" s="8">
        <f>IF($D31=0,0,$D31*
IFERROR(INDEX(L$278:L$314,MATCH($F31,$B$278:$B$314,0))/INDEX($D$278:$D$314,MATCH($F31,$B$278:$B$314,0)),
INDEX('Input-Func_Class'!I$9:I$21,MATCH($F31,'Input-Func_Class'!$B$9:$B$21,0)))
)</f>
        <v>0</v>
      </c>
      <c r="M31" s="8">
        <f>IF($D31=0,0,$D31*
IFERROR(INDEX(M$278:M$314,MATCH($F31,$B$278:$B$314,0))/INDEX($D$278:$D$314,MATCH($F31,$B$278:$B$314,0)),
INDEX('Input-Func_Class'!J$9:J$21,MATCH($F31,'Input-Func_Class'!$B$9:$B$21,0)))
)</f>
        <v>0</v>
      </c>
      <c r="N31" s="8">
        <f>IF($D31=0,0,$D31*
IFERROR(INDEX(N$278:N$314,MATCH($F31,$B$278:$B$314,0))/INDEX($D$278:$D$314,MATCH($F31,$B$278:$B$314,0)),
INDEX('Input-Func_Class'!K$9:K$21,MATCH($F31,'Input-Func_Class'!$B$9:$B$21,0)))
)</f>
        <v>0</v>
      </c>
      <c r="O31" s="8">
        <f>IF($D31=0,0,$D31*
IFERROR(INDEX(O$278:O$314,MATCH($F31,$B$278:$B$314,0))/INDEX($D$278:$D$314,MATCH($F31,$B$278:$B$314,0)),
INDEX('Input-Func_Class'!L$9:L$21,MATCH($F31,'Input-Func_Class'!$B$9:$B$21,0)))
)</f>
        <v>0</v>
      </c>
      <c r="P31" s="8">
        <f>IF($D31=0,0,$D31*
IFERROR(INDEX(P$278:P$314,MATCH($F31,$B$278:$B$314,0))/INDEX($D$278:$D$314,MATCH($F31,$B$278:$B$314,0)),
INDEX('Input-Func_Class'!M$9:M$21,MATCH($F31,'Input-Func_Class'!$B$9:$B$21,0)))
)</f>
        <v>0</v>
      </c>
      <c r="Q31" s="8">
        <f>IF($D31=0,0,$D31*
IFERROR(INDEX(Q$278:Q$314,MATCH($F31,$B$278:$B$314,0))/INDEX($D$278:$D$314,MATCH($F31,$B$278:$B$314,0)),
INDEX('Input-Func_Class'!N$9:N$21,MATCH($F31,'Input-Func_Class'!$B$9:$B$21,0)))
)</f>
        <v>0</v>
      </c>
      <c r="R31" s="8">
        <f>IF($D31=0,0,$D31*
IFERROR(INDEX(R$278:R$314,MATCH($F31,$B$278:$B$314,0))/INDEX($D$278:$D$314,MATCH($F31,$B$278:$B$314,0)),
INDEX('Input-Func_Class'!O$9:O$21,MATCH($F31,'Input-Func_Class'!$B$9:$B$21,0)))
)</f>
        <v>0</v>
      </c>
    </row>
    <row r="32" spans="1:18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>'Input-Accounts'!$D32</f>
        <v>1555047.8700000006</v>
      </c>
      <c r="E32" s="8">
        <f t="shared" si="7"/>
        <v>0</v>
      </c>
      <c r="F32" s="2" t="str">
        <f>IF(D32=0,"-",IF('Input-Accounts'!$E32&lt;&gt;0,'Input-Accounts'!$E32,'Input-Accounts'!$F32))</f>
        <v>DISTRIBUTION</v>
      </c>
      <c r="G32" s="8">
        <f>IF($D32=0,0,$D32*
IFERROR(INDEX(G$278:G$314,MATCH($F32,$B$278:$B$314,0))/INDEX($D$278:$D$314,MATCH($F32,$B$278:$B$314,0)),
INDEX('Input-Func_Class'!D$9:D$21,MATCH($F32,'Input-Func_Class'!$B$9:$B$21,0)))
)</f>
        <v>1555047.8700000006</v>
      </c>
      <c r="H32" s="8">
        <f>IF($D32=0,0,$D32*
IFERROR(INDEX(H$278:H$314,MATCH($F32,$B$278:$B$314,0))/INDEX($D$278:$D$314,MATCH($F32,$B$278:$B$314,0)),
INDEX('Input-Func_Class'!E$9:E$21,MATCH($F32,'Input-Func_Class'!$B$9:$B$21,0)))
)</f>
        <v>0</v>
      </c>
      <c r="I32" s="8">
        <f>IF($D32=0,0,$D32*
IFERROR(INDEX(I$278:I$314,MATCH($F32,$B$278:$B$314,0))/INDEX($D$278:$D$314,MATCH($F32,$B$278:$B$314,0)),
INDEX('Input-Func_Class'!F$9:F$21,MATCH($F32,'Input-Func_Class'!$B$9:$B$21,0)))
)</f>
        <v>0</v>
      </c>
      <c r="J32" s="8">
        <f>IF($D32=0,0,$D32*
IFERROR(INDEX(J$278:J$314,MATCH($F32,$B$278:$B$314,0))/INDEX($D$278:$D$314,MATCH($F32,$B$278:$B$314,0)),
INDEX('Input-Func_Class'!G$9:G$21,MATCH($F32,'Input-Func_Class'!$B$9:$B$21,0)))
)</f>
        <v>0</v>
      </c>
      <c r="K32" s="8">
        <f>IF($D32=0,0,$D32*
IFERROR(INDEX(K$278:K$314,MATCH($F32,$B$278:$B$314,0))/INDEX($D$278:$D$314,MATCH($F32,$B$278:$B$314,0)),
INDEX('Input-Func_Class'!H$9:H$21,MATCH($F32,'Input-Func_Class'!$B$9:$B$21,0)))
)</f>
        <v>0</v>
      </c>
      <c r="L32" s="8">
        <f>IF($D32=0,0,$D32*
IFERROR(INDEX(L$278:L$314,MATCH($F32,$B$278:$B$314,0))/INDEX($D$278:$D$314,MATCH($F32,$B$278:$B$314,0)),
INDEX('Input-Func_Class'!I$9:I$21,MATCH($F32,'Input-Func_Class'!$B$9:$B$21,0)))
)</f>
        <v>0</v>
      </c>
      <c r="M32" s="8">
        <f>IF($D32=0,0,$D32*
IFERROR(INDEX(M$278:M$314,MATCH($F32,$B$278:$B$314,0))/INDEX($D$278:$D$314,MATCH($F32,$B$278:$B$314,0)),
INDEX('Input-Func_Class'!J$9:J$21,MATCH($F32,'Input-Func_Class'!$B$9:$B$21,0)))
)</f>
        <v>0</v>
      </c>
      <c r="N32" s="8">
        <f>IF($D32=0,0,$D32*
IFERROR(INDEX(N$278:N$314,MATCH($F32,$B$278:$B$314,0))/INDEX($D$278:$D$314,MATCH($F32,$B$278:$B$314,0)),
INDEX('Input-Func_Class'!K$9:K$21,MATCH($F32,'Input-Func_Class'!$B$9:$B$21,0)))
)</f>
        <v>0</v>
      </c>
      <c r="O32" s="8">
        <f>IF($D32=0,0,$D32*
IFERROR(INDEX(O$278:O$314,MATCH($F32,$B$278:$B$314,0))/INDEX($D$278:$D$314,MATCH($F32,$B$278:$B$314,0)),
INDEX('Input-Func_Class'!L$9:L$21,MATCH($F32,'Input-Func_Class'!$B$9:$B$21,0)))
)</f>
        <v>0</v>
      </c>
      <c r="P32" s="8">
        <f>IF($D32=0,0,$D32*
IFERROR(INDEX(P$278:P$314,MATCH($F32,$B$278:$B$314,0))/INDEX($D$278:$D$314,MATCH($F32,$B$278:$B$314,0)),
INDEX('Input-Func_Class'!M$9:M$21,MATCH($F32,'Input-Func_Class'!$B$9:$B$21,0)))
)</f>
        <v>0</v>
      </c>
      <c r="Q32" s="8">
        <f>IF($D32=0,0,$D32*
IFERROR(INDEX(Q$278:Q$314,MATCH($F32,$B$278:$B$314,0))/INDEX($D$278:$D$314,MATCH($F32,$B$278:$B$314,0)),
INDEX('Input-Func_Class'!N$9:N$21,MATCH($F32,'Input-Func_Class'!$B$9:$B$21,0)))
)</f>
        <v>0</v>
      </c>
      <c r="R32" s="8">
        <f>IF($D32=0,0,$D32*
IFERROR(INDEX(R$278:R$314,MATCH($F32,$B$278:$B$314,0))/INDEX($D$278:$D$314,MATCH($F32,$B$278:$B$314,0)),
INDEX('Input-Func_Class'!O$9:O$21,MATCH($F32,'Input-Func_Class'!$B$9:$B$21,0)))
)</f>
        <v>0</v>
      </c>
    </row>
    <row r="33" spans="1:18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>'Input-Accounts'!$D33</f>
        <v>251105624.83105707</v>
      </c>
      <c r="E33" s="8">
        <f t="shared" si="7"/>
        <v>0</v>
      </c>
      <c r="F33" s="2" t="str">
        <f>IF(D33=0,"-",IF('Input-Accounts'!$E33&lt;&gt;0,'Input-Accounts'!$E33,'Input-Accounts'!$F33))</f>
        <v>ON SITE</v>
      </c>
      <c r="G33" s="8">
        <f>IF($D33=0,0,$D33*
IFERROR(INDEX(G$278:G$314,MATCH($F33,$B$278:$B$314,0))/INDEX($D$278:$D$314,MATCH($F33,$B$278:$B$314,0)),
INDEX('Input-Func_Class'!D$9:D$21,MATCH($F33,'Input-Func_Class'!$B$9:$B$21,0)))
)</f>
        <v>0</v>
      </c>
      <c r="H33" s="8">
        <f>IF($D33=0,0,$D33*
IFERROR(INDEX(H$278:H$314,MATCH($F33,$B$278:$B$314,0))/INDEX($D$278:$D$314,MATCH($F33,$B$278:$B$314,0)),
INDEX('Input-Func_Class'!E$9:E$21,MATCH($F33,'Input-Func_Class'!$B$9:$B$21,0)))
)</f>
        <v>251105624.83105707</v>
      </c>
      <c r="I33" s="8">
        <f>IF($D33=0,0,$D33*
IFERROR(INDEX(I$278:I$314,MATCH($F33,$B$278:$B$314,0))/INDEX($D$278:$D$314,MATCH($F33,$B$278:$B$314,0)),
INDEX('Input-Func_Class'!F$9:F$21,MATCH($F33,'Input-Func_Class'!$B$9:$B$21,0)))
)</f>
        <v>0</v>
      </c>
      <c r="J33" s="8">
        <f>IF($D33=0,0,$D33*
IFERROR(INDEX(J$278:J$314,MATCH($F33,$B$278:$B$314,0))/INDEX($D$278:$D$314,MATCH($F33,$B$278:$B$314,0)),
INDEX('Input-Func_Class'!G$9:G$21,MATCH($F33,'Input-Func_Class'!$B$9:$B$21,0)))
)</f>
        <v>0</v>
      </c>
      <c r="K33" s="8">
        <f>IF($D33=0,0,$D33*
IFERROR(INDEX(K$278:K$314,MATCH($F33,$B$278:$B$314,0))/INDEX($D$278:$D$314,MATCH($F33,$B$278:$B$314,0)),
INDEX('Input-Func_Class'!H$9:H$21,MATCH($F33,'Input-Func_Class'!$B$9:$B$21,0)))
)</f>
        <v>0</v>
      </c>
      <c r="L33" s="8">
        <f>IF($D33=0,0,$D33*
IFERROR(INDEX(L$278:L$314,MATCH($F33,$B$278:$B$314,0))/INDEX($D$278:$D$314,MATCH($F33,$B$278:$B$314,0)),
INDEX('Input-Func_Class'!I$9:I$21,MATCH($F33,'Input-Func_Class'!$B$9:$B$21,0)))
)</f>
        <v>0</v>
      </c>
      <c r="M33" s="8">
        <f>IF($D33=0,0,$D33*
IFERROR(INDEX(M$278:M$314,MATCH($F33,$B$278:$B$314,0))/INDEX($D$278:$D$314,MATCH($F33,$B$278:$B$314,0)),
INDEX('Input-Func_Class'!J$9:J$21,MATCH($F33,'Input-Func_Class'!$B$9:$B$21,0)))
)</f>
        <v>0</v>
      </c>
      <c r="N33" s="8">
        <f>IF($D33=0,0,$D33*
IFERROR(INDEX(N$278:N$314,MATCH($F33,$B$278:$B$314,0))/INDEX($D$278:$D$314,MATCH($F33,$B$278:$B$314,0)),
INDEX('Input-Func_Class'!K$9:K$21,MATCH($F33,'Input-Func_Class'!$B$9:$B$21,0)))
)</f>
        <v>0</v>
      </c>
      <c r="O33" s="8">
        <f>IF($D33=0,0,$D33*
IFERROR(INDEX(O$278:O$314,MATCH($F33,$B$278:$B$314,0))/INDEX($D$278:$D$314,MATCH($F33,$B$278:$B$314,0)),
INDEX('Input-Func_Class'!L$9:L$21,MATCH($F33,'Input-Func_Class'!$B$9:$B$21,0)))
)</f>
        <v>0</v>
      </c>
      <c r="P33" s="8">
        <f>IF($D33=0,0,$D33*
IFERROR(INDEX(P$278:P$314,MATCH($F33,$B$278:$B$314,0))/INDEX($D$278:$D$314,MATCH($F33,$B$278:$B$314,0)),
INDEX('Input-Func_Class'!M$9:M$21,MATCH($F33,'Input-Func_Class'!$B$9:$B$21,0)))
)</f>
        <v>0</v>
      </c>
      <c r="Q33" s="8">
        <f>IF($D33=0,0,$D33*
IFERROR(INDEX(Q$278:Q$314,MATCH($F33,$B$278:$B$314,0))/INDEX($D$278:$D$314,MATCH($F33,$B$278:$B$314,0)),
INDEX('Input-Func_Class'!N$9:N$21,MATCH($F33,'Input-Func_Class'!$B$9:$B$21,0)))
)</f>
        <v>0</v>
      </c>
      <c r="R33" s="8">
        <f>IF($D33=0,0,$D33*
IFERROR(INDEX(R$278:R$314,MATCH($F33,$B$278:$B$314,0))/INDEX($D$278:$D$314,MATCH($F33,$B$278:$B$314,0)),
INDEX('Input-Func_Class'!O$9:O$21,MATCH($F33,'Input-Func_Class'!$B$9:$B$21,0)))
)</f>
        <v>0</v>
      </c>
    </row>
    <row r="34" spans="1:18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>'Input-Accounts'!$D34</f>
        <v>21899897.75297343</v>
      </c>
      <c r="E34" s="8">
        <f t="shared" ref="E34" si="11">IFERROR(IF(D34="",0,IF(D34=0,0,IF(ABS(D34-SUM($G34:$R34))&lt;Check_Limit,0,1))),1)</f>
        <v>0</v>
      </c>
      <c r="F34" s="2" t="str">
        <f>IF(D34=0,"-",IF('Input-Accounts'!$E34&lt;&gt;0,'Input-Accounts'!$E34,'Input-Accounts'!$F34))</f>
        <v>ON SITE</v>
      </c>
      <c r="G34" s="8">
        <f>IF($D34=0,0,$D34*
IFERROR(INDEX(G$278:G$314,MATCH($F34,$B$278:$B$314,0))/INDEX($D$278:$D$314,MATCH($F34,$B$278:$B$314,0)),
INDEX('Input-Func_Class'!D$9:D$21,MATCH($F34,'Input-Func_Class'!$B$9:$B$21,0)))
)</f>
        <v>0</v>
      </c>
      <c r="H34" s="8">
        <f>IF($D34=0,0,$D34*
IFERROR(INDEX(H$278:H$314,MATCH($F34,$B$278:$B$314,0))/INDEX($D$278:$D$314,MATCH($F34,$B$278:$B$314,0)),
INDEX('Input-Func_Class'!E$9:E$21,MATCH($F34,'Input-Func_Class'!$B$9:$B$21,0)))
)</f>
        <v>21899897.75297343</v>
      </c>
      <c r="I34" s="8">
        <f>IF($D34=0,0,$D34*
IFERROR(INDEX(I$278:I$314,MATCH($F34,$B$278:$B$314,0))/INDEX($D$278:$D$314,MATCH($F34,$B$278:$B$314,0)),
INDEX('Input-Func_Class'!F$9:F$21,MATCH($F34,'Input-Func_Class'!$B$9:$B$21,0)))
)</f>
        <v>0</v>
      </c>
      <c r="J34" s="8">
        <f>IF($D34=0,0,$D34*
IFERROR(INDEX(J$278:J$314,MATCH($F34,$B$278:$B$314,0))/INDEX($D$278:$D$314,MATCH($F34,$B$278:$B$314,0)),
INDEX('Input-Func_Class'!G$9:G$21,MATCH($F34,'Input-Func_Class'!$B$9:$B$21,0)))
)</f>
        <v>0</v>
      </c>
      <c r="K34" s="8">
        <f>IF($D34=0,0,$D34*
IFERROR(INDEX(K$278:K$314,MATCH($F34,$B$278:$B$314,0))/INDEX($D$278:$D$314,MATCH($F34,$B$278:$B$314,0)),
INDEX('Input-Func_Class'!H$9:H$21,MATCH($F34,'Input-Func_Class'!$B$9:$B$21,0)))
)</f>
        <v>0</v>
      </c>
      <c r="L34" s="8">
        <f>IF($D34=0,0,$D34*
IFERROR(INDEX(L$278:L$314,MATCH($F34,$B$278:$B$314,0))/INDEX($D$278:$D$314,MATCH($F34,$B$278:$B$314,0)),
INDEX('Input-Func_Class'!I$9:I$21,MATCH($F34,'Input-Func_Class'!$B$9:$B$21,0)))
)</f>
        <v>0</v>
      </c>
      <c r="M34" s="8">
        <f>IF($D34=0,0,$D34*
IFERROR(INDEX(M$278:M$314,MATCH($F34,$B$278:$B$314,0))/INDEX($D$278:$D$314,MATCH($F34,$B$278:$B$314,0)),
INDEX('Input-Func_Class'!J$9:J$21,MATCH($F34,'Input-Func_Class'!$B$9:$B$21,0)))
)</f>
        <v>0</v>
      </c>
      <c r="N34" s="8">
        <f>IF($D34=0,0,$D34*
IFERROR(INDEX(N$278:N$314,MATCH($F34,$B$278:$B$314,0))/INDEX($D$278:$D$314,MATCH($F34,$B$278:$B$314,0)),
INDEX('Input-Func_Class'!K$9:K$21,MATCH($F34,'Input-Func_Class'!$B$9:$B$21,0)))
)</f>
        <v>0</v>
      </c>
      <c r="O34" s="8">
        <f>IF($D34=0,0,$D34*
IFERROR(INDEX(O$278:O$314,MATCH($F34,$B$278:$B$314,0))/INDEX($D$278:$D$314,MATCH($F34,$B$278:$B$314,0)),
INDEX('Input-Func_Class'!L$9:L$21,MATCH($F34,'Input-Func_Class'!$B$9:$B$21,0)))
)</f>
        <v>0</v>
      </c>
      <c r="P34" s="8">
        <f>IF($D34=0,0,$D34*
IFERROR(INDEX(P$278:P$314,MATCH($F34,$B$278:$B$314,0))/INDEX($D$278:$D$314,MATCH($F34,$B$278:$B$314,0)),
INDEX('Input-Func_Class'!M$9:M$21,MATCH($F34,'Input-Func_Class'!$B$9:$B$21,0)))
)</f>
        <v>0</v>
      </c>
      <c r="Q34" s="8">
        <f>IF($D34=0,0,$D34*
IFERROR(INDEX(Q$278:Q$314,MATCH($F34,$B$278:$B$314,0))/INDEX($D$278:$D$314,MATCH($F34,$B$278:$B$314,0)),
INDEX('Input-Func_Class'!N$9:N$21,MATCH($F34,'Input-Func_Class'!$B$9:$B$21,0)))
)</f>
        <v>0</v>
      </c>
      <c r="R34" s="8">
        <f>IF($D34=0,0,$D34*
IFERROR(INDEX(R$278:R$314,MATCH($F34,$B$278:$B$314,0))/INDEX($D$278:$D$314,MATCH($F34,$B$278:$B$314,0)),
INDEX('Input-Func_Class'!O$9:O$21,MATCH($F34,'Input-Func_Class'!$B$9:$B$21,0)))
)</f>
        <v>0</v>
      </c>
    </row>
    <row r="35" spans="1:18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>'Input-Accounts'!$D35</f>
        <v>8252969.3900000015</v>
      </c>
      <c r="E35" s="8">
        <f t="shared" si="2"/>
        <v>0</v>
      </c>
      <c r="F35" s="2" t="str">
        <f>IF(D35=0,"-",IF('Input-Accounts'!$E35&lt;&gt;0,'Input-Accounts'!$E35,'Input-Accounts'!$F35))</f>
        <v>ON SITE</v>
      </c>
      <c r="G35" s="8">
        <f>IF($D35=0,0,$D35*
IFERROR(INDEX(G$278:G$314,MATCH($F35,$B$278:$B$314,0))/INDEX($D$278:$D$314,MATCH($F35,$B$278:$B$314,0)),
INDEX('Input-Func_Class'!D$9:D$21,MATCH($F35,'Input-Func_Class'!$B$9:$B$21,0)))
)</f>
        <v>0</v>
      </c>
      <c r="H35" s="8">
        <f>IF($D35=0,0,$D35*
IFERROR(INDEX(H$278:H$314,MATCH($F35,$B$278:$B$314,0))/INDEX($D$278:$D$314,MATCH($F35,$B$278:$B$314,0)),
INDEX('Input-Func_Class'!E$9:E$21,MATCH($F35,'Input-Func_Class'!$B$9:$B$21,0)))
)</f>
        <v>8252969.3900000015</v>
      </c>
      <c r="I35" s="8">
        <f>IF($D35=0,0,$D35*
IFERROR(INDEX(I$278:I$314,MATCH($F35,$B$278:$B$314,0))/INDEX($D$278:$D$314,MATCH($F35,$B$278:$B$314,0)),
INDEX('Input-Func_Class'!F$9:F$21,MATCH($F35,'Input-Func_Class'!$B$9:$B$21,0)))
)</f>
        <v>0</v>
      </c>
      <c r="J35" s="8">
        <f>IF($D35=0,0,$D35*
IFERROR(INDEX(J$278:J$314,MATCH($F35,$B$278:$B$314,0))/INDEX($D$278:$D$314,MATCH($F35,$B$278:$B$314,0)),
INDEX('Input-Func_Class'!G$9:G$21,MATCH($F35,'Input-Func_Class'!$B$9:$B$21,0)))
)</f>
        <v>0</v>
      </c>
      <c r="K35" s="8">
        <f>IF($D35=0,0,$D35*
IFERROR(INDEX(K$278:K$314,MATCH($F35,$B$278:$B$314,0))/INDEX($D$278:$D$314,MATCH($F35,$B$278:$B$314,0)),
INDEX('Input-Func_Class'!H$9:H$21,MATCH($F35,'Input-Func_Class'!$B$9:$B$21,0)))
)</f>
        <v>0</v>
      </c>
      <c r="L35" s="8">
        <f>IF($D35=0,0,$D35*
IFERROR(INDEX(L$278:L$314,MATCH($F35,$B$278:$B$314,0))/INDEX($D$278:$D$314,MATCH($F35,$B$278:$B$314,0)),
INDEX('Input-Func_Class'!I$9:I$21,MATCH($F35,'Input-Func_Class'!$B$9:$B$21,0)))
)</f>
        <v>0</v>
      </c>
      <c r="M35" s="8">
        <f>IF($D35=0,0,$D35*
IFERROR(INDEX(M$278:M$314,MATCH($F35,$B$278:$B$314,0))/INDEX($D$278:$D$314,MATCH($F35,$B$278:$B$314,0)),
INDEX('Input-Func_Class'!J$9:J$21,MATCH($F35,'Input-Func_Class'!$B$9:$B$21,0)))
)</f>
        <v>0</v>
      </c>
      <c r="N35" s="8">
        <f>IF($D35=0,0,$D35*
IFERROR(INDEX(N$278:N$314,MATCH($F35,$B$278:$B$314,0))/INDEX($D$278:$D$314,MATCH($F35,$B$278:$B$314,0)),
INDEX('Input-Func_Class'!K$9:K$21,MATCH($F35,'Input-Func_Class'!$B$9:$B$21,0)))
)</f>
        <v>0</v>
      </c>
      <c r="O35" s="8">
        <f>IF($D35=0,0,$D35*
IFERROR(INDEX(O$278:O$314,MATCH($F35,$B$278:$B$314,0))/INDEX($D$278:$D$314,MATCH($F35,$B$278:$B$314,0)),
INDEX('Input-Func_Class'!L$9:L$21,MATCH($F35,'Input-Func_Class'!$B$9:$B$21,0)))
)</f>
        <v>0</v>
      </c>
      <c r="P35" s="8">
        <f>IF($D35=0,0,$D35*
IFERROR(INDEX(P$278:P$314,MATCH($F35,$B$278:$B$314,0))/INDEX($D$278:$D$314,MATCH($F35,$B$278:$B$314,0)),
INDEX('Input-Func_Class'!M$9:M$21,MATCH($F35,'Input-Func_Class'!$B$9:$B$21,0)))
)</f>
        <v>0</v>
      </c>
      <c r="Q35" s="8">
        <f>IF($D35=0,0,$D35*
IFERROR(INDEX(Q$278:Q$314,MATCH($F35,$B$278:$B$314,0))/INDEX($D$278:$D$314,MATCH($F35,$B$278:$B$314,0)),
INDEX('Input-Func_Class'!N$9:N$21,MATCH($F35,'Input-Func_Class'!$B$9:$B$21,0)))
)</f>
        <v>0</v>
      </c>
      <c r="R35" s="8">
        <f>IF($D35=0,0,$D35*
IFERROR(INDEX(R$278:R$314,MATCH($F35,$B$278:$B$314,0))/INDEX($D$278:$D$314,MATCH($F35,$B$278:$B$314,0)),
INDEX('Input-Func_Class'!O$9:O$21,MATCH($F35,'Input-Func_Class'!$B$9:$B$21,0)))
)</f>
        <v>0</v>
      </c>
    </row>
    <row r="36" spans="1:18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>'Input-Accounts'!$D36</f>
        <v>12571611.842936261</v>
      </c>
      <c r="E36" s="8">
        <f t="shared" si="2"/>
        <v>0</v>
      </c>
      <c r="F36" s="2" t="str">
        <f>IF(D36=0,"-",IF('Input-Accounts'!$E36&lt;&gt;0,'Input-Accounts'!$E36,'Input-Accounts'!$F36))</f>
        <v>ON SITE</v>
      </c>
      <c r="G36" s="8">
        <f>IF($D36=0,0,$D36*
IFERROR(INDEX(G$278:G$314,MATCH($F36,$B$278:$B$314,0))/INDEX($D$278:$D$314,MATCH($F36,$B$278:$B$314,0)),
INDEX('Input-Func_Class'!D$9:D$21,MATCH($F36,'Input-Func_Class'!$B$9:$B$21,0)))
)</f>
        <v>0</v>
      </c>
      <c r="H36" s="8">
        <f>IF($D36=0,0,$D36*
IFERROR(INDEX(H$278:H$314,MATCH($F36,$B$278:$B$314,0))/INDEX($D$278:$D$314,MATCH($F36,$B$278:$B$314,0)),
INDEX('Input-Func_Class'!E$9:E$21,MATCH($F36,'Input-Func_Class'!$B$9:$B$21,0)))
)</f>
        <v>12571611.842936261</v>
      </c>
      <c r="I36" s="8">
        <f>IF($D36=0,0,$D36*
IFERROR(INDEX(I$278:I$314,MATCH($F36,$B$278:$B$314,0))/INDEX($D$278:$D$314,MATCH($F36,$B$278:$B$314,0)),
INDEX('Input-Func_Class'!F$9:F$21,MATCH($F36,'Input-Func_Class'!$B$9:$B$21,0)))
)</f>
        <v>0</v>
      </c>
      <c r="J36" s="8">
        <f>IF($D36=0,0,$D36*
IFERROR(INDEX(J$278:J$314,MATCH($F36,$B$278:$B$314,0))/INDEX($D$278:$D$314,MATCH($F36,$B$278:$B$314,0)),
INDEX('Input-Func_Class'!G$9:G$21,MATCH($F36,'Input-Func_Class'!$B$9:$B$21,0)))
)</f>
        <v>0</v>
      </c>
      <c r="K36" s="8">
        <f>IF($D36=0,0,$D36*
IFERROR(INDEX(K$278:K$314,MATCH($F36,$B$278:$B$314,0))/INDEX($D$278:$D$314,MATCH($F36,$B$278:$B$314,0)),
INDEX('Input-Func_Class'!H$9:H$21,MATCH($F36,'Input-Func_Class'!$B$9:$B$21,0)))
)</f>
        <v>0</v>
      </c>
      <c r="L36" s="8">
        <f>IF($D36=0,0,$D36*
IFERROR(INDEX(L$278:L$314,MATCH($F36,$B$278:$B$314,0))/INDEX($D$278:$D$314,MATCH($F36,$B$278:$B$314,0)),
INDEX('Input-Func_Class'!I$9:I$21,MATCH($F36,'Input-Func_Class'!$B$9:$B$21,0)))
)</f>
        <v>0</v>
      </c>
      <c r="M36" s="8">
        <f>IF($D36=0,0,$D36*
IFERROR(INDEX(M$278:M$314,MATCH($F36,$B$278:$B$314,0))/INDEX($D$278:$D$314,MATCH($F36,$B$278:$B$314,0)),
INDEX('Input-Func_Class'!J$9:J$21,MATCH($F36,'Input-Func_Class'!$B$9:$B$21,0)))
)</f>
        <v>0</v>
      </c>
      <c r="N36" s="8">
        <f>IF($D36=0,0,$D36*
IFERROR(INDEX(N$278:N$314,MATCH($F36,$B$278:$B$314,0))/INDEX($D$278:$D$314,MATCH($F36,$B$278:$B$314,0)),
INDEX('Input-Func_Class'!K$9:K$21,MATCH($F36,'Input-Func_Class'!$B$9:$B$21,0)))
)</f>
        <v>0</v>
      </c>
      <c r="O36" s="8">
        <f>IF($D36=0,0,$D36*
IFERROR(INDEX(O$278:O$314,MATCH($F36,$B$278:$B$314,0))/INDEX($D$278:$D$314,MATCH($F36,$B$278:$B$314,0)),
INDEX('Input-Func_Class'!L$9:L$21,MATCH($F36,'Input-Func_Class'!$B$9:$B$21,0)))
)</f>
        <v>0</v>
      </c>
      <c r="P36" s="8">
        <f>IF($D36=0,0,$D36*
IFERROR(INDEX(P$278:P$314,MATCH($F36,$B$278:$B$314,0))/INDEX($D$278:$D$314,MATCH($F36,$B$278:$B$314,0)),
INDEX('Input-Func_Class'!M$9:M$21,MATCH($F36,'Input-Func_Class'!$B$9:$B$21,0)))
)</f>
        <v>0</v>
      </c>
      <c r="Q36" s="8">
        <f>IF($D36=0,0,$D36*
IFERROR(INDEX(Q$278:Q$314,MATCH($F36,$B$278:$B$314,0))/INDEX($D$278:$D$314,MATCH($F36,$B$278:$B$314,0)),
INDEX('Input-Func_Class'!N$9:N$21,MATCH($F36,'Input-Func_Class'!$B$9:$B$21,0)))
)</f>
        <v>0</v>
      </c>
      <c r="R36" s="8">
        <f>IF($D36=0,0,$D36*
IFERROR(INDEX(R$278:R$314,MATCH($F36,$B$278:$B$314,0))/INDEX($D$278:$D$314,MATCH($F36,$B$278:$B$314,0)),
INDEX('Input-Func_Class'!O$9:O$21,MATCH($F36,'Input-Func_Class'!$B$9:$B$21,0)))
)</f>
        <v>0</v>
      </c>
    </row>
    <row r="37" spans="1:18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>'Input-Accounts'!$D37</f>
        <v>9748686.7647432275</v>
      </c>
      <c r="E37" s="8">
        <f t="shared" si="2"/>
        <v>0</v>
      </c>
      <c r="F37" s="2" t="str">
        <f>IF(D37=0,"-",IF('Input-Accounts'!$E37&lt;&gt;0,'Input-Accounts'!$E37,'Input-Accounts'!$F37))</f>
        <v>ON SITE</v>
      </c>
      <c r="G37" s="8">
        <f>IF($D37=0,0,$D37*
IFERROR(INDEX(G$278:G$314,MATCH($F37,$B$278:$B$314,0))/INDEX($D$278:$D$314,MATCH($F37,$B$278:$B$314,0)),
INDEX('Input-Func_Class'!D$9:D$21,MATCH($F37,'Input-Func_Class'!$B$9:$B$21,0)))
)</f>
        <v>0</v>
      </c>
      <c r="H37" s="8">
        <f>IF($D37=0,0,$D37*
IFERROR(INDEX(H$278:H$314,MATCH($F37,$B$278:$B$314,0))/INDEX($D$278:$D$314,MATCH($F37,$B$278:$B$314,0)),
INDEX('Input-Func_Class'!E$9:E$21,MATCH($F37,'Input-Func_Class'!$B$9:$B$21,0)))
)</f>
        <v>9748686.7647432275</v>
      </c>
      <c r="I37" s="8">
        <f>IF($D37=0,0,$D37*
IFERROR(INDEX(I$278:I$314,MATCH($F37,$B$278:$B$314,0))/INDEX($D$278:$D$314,MATCH($F37,$B$278:$B$314,0)),
INDEX('Input-Func_Class'!F$9:F$21,MATCH($F37,'Input-Func_Class'!$B$9:$B$21,0)))
)</f>
        <v>0</v>
      </c>
      <c r="J37" s="8">
        <f>IF($D37=0,0,$D37*
IFERROR(INDEX(J$278:J$314,MATCH($F37,$B$278:$B$314,0))/INDEX($D$278:$D$314,MATCH($F37,$B$278:$B$314,0)),
INDEX('Input-Func_Class'!G$9:G$21,MATCH($F37,'Input-Func_Class'!$B$9:$B$21,0)))
)</f>
        <v>0</v>
      </c>
      <c r="K37" s="8">
        <f>IF($D37=0,0,$D37*
IFERROR(INDEX(K$278:K$314,MATCH($F37,$B$278:$B$314,0))/INDEX($D$278:$D$314,MATCH($F37,$B$278:$B$314,0)),
INDEX('Input-Func_Class'!H$9:H$21,MATCH($F37,'Input-Func_Class'!$B$9:$B$21,0)))
)</f>
        <v>0</v>
      </c>
      <c r="L37" s="8">
        <f>IF($D37=0,0,$D37*
IFERROR(INDEX(L$278:L$314,MATCH($F37,$B$278:$B$314,0))/INDEX($D$278:$D$314,MATCH($F37,$B$278:$B$314,0)),
INDEX('Input-Func_Class'!I$9:I$21,MATCH($F37,'Input-Func_Class'!$B$9:$B$21,0)))
)</f>
        <v>0</v>
      </c>
      <c r="M37" s="8">
        <f>IF($D37=0,0,$D37*
IFERROR(INDEX(M$278:M$314,MATCH($F37,$B$278:$B$314,0))/INDEX($D$278:$D$314,MATCH($F37,$B$278:$B$314,0)),
INDEX('Input-Func_Class'!J$9:J$21,MATCH($F37,'Input-Func_Class'!$B$9:$B$21,0)))
)</f>
        <v>0</v>
      </c>
      <c r="N37" s="8">
        <f>IF($D37=0,0,$D37*
IFERROR(INDEX(N$278:N$314,MATCH($F37,$B$278:$B$314,0))/INDEX($D$278:$D$314,MATCH($F37,$B$278:$B$314,0)),
INDEX('Input-Func_Class'!K$9:K$21,MATCH($F37,'Input-Func_Class'!$B$9:$B$21,0)))
)</f>
        <v>0</v>
      </c>
      <c r="O37" s="8">
        <f>IF($D37=0,0,$D37*
IFERROR(INDEX(O$278:O$314,MATCH($F37,$B$278:$B$314,0))/INDEX($D$278:$D$314,MATCH($F37,$B$278:$B$314,0)),
INDEX('Input-Func_Class'!L$9:L$21,MATCH($F37,'Input-Func_Class'!$B$9:$B$21,0)))
)</f>
        <v>0</v>
      </c>
      <c r="P37" s="8">
        <f>IF($D37=0,0,$D37*
IFERROR(INDEX(P$278:P$314,MATCH($F37,$B$278:$B$314,0))/INDEX($D$278:$D$314,MATCH($F37,$B$278:$B$314,0)),
INDEX('Input-Func_Class'!M$9:M$21,MATCH($F37,'Input-Func_Class'!$B$9:$B$21,0)))
)</f>
        <v>0</v>
      </c>
      <c r="Q37" s="8">
        <f>IF($D37=0,0,$D37*
IFERROR(INDEX(Q$278:Q$314,MATCH($F37,$B$278:$B$314,0))/INDEX($D$278:$D$314,MATCH($F37,$B$278:$B$314,0)),
INDEX('Input-Func_Class'!N$9:N$21,MATCH($F37,'Input-Func_Class'!$B$9:$B$21,0)))
)</f>
        <v>0</v>
      </c>
      <c r="R37" s="8">
        <f>IF($D37=0,0,$D37*
IFERROR(INDEX(R$278:R$314,MATCH($F37,$B$278:$B$314,0))/INDEX($D$278:$D$314,MATCH($F37,$B$278:$B$314,0)),
INDEX('Input-Func_Class'!O$9:O$21,MATCH($F37,'Input-Func_Class'!$B$9:$B$21,0)))
)</f>
        <v>0</v>
      </c>
    </row>
    <row r="38" spans="1:18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>'Input-Accounts'!$D38</f>
        <v>-395.57480865872753</v>
      </c>
      <c r="E38" s="8">
        <f t="shared" si="2"/>
        <v>0</v>
      </c>
      <c r="F38" s="2" t="str">
        <f>IF(D38=0,"-",IF('Input-Accounts'!$E38&lt;&gt;0,'Input-Accounts'!$E38,'Input-Accounts'!$F38))</f>
        <v>ON SITE</v>
      </c>
      <c r="G38" s="8">
        <f>IF($D38=0,0,$D38*
IFERROR(INDEX(G$278:G$314,MATCH($F38,$B$278:$B$314,0))/INDEX($D$278:$D$314,MATCH($F38,$B$278:$B$314,0)),
INDEX('Input-Func_Class'!D$9:D$21,MATCH($F38,'Input-Func_Class'!$B$9:$B$21,0)))
)</f>
        <v>0</v>
      </c>
      <c r="H38" s="8">
        <f>IF($D38=0,0,$D38*
IFERROR(INDEX(H$278:H$314,MATCH($F38,$B$278:$B$314,0))/INDEX($D$278:$D$314,MATCH($F38,$B$278:$B$314,0)),
INDEX('Input-Func_Class'!E$9:E$21,MATCH($F38,'Input-Func_Class'!$B$9:$B$21,0)))
)</f>
        <v>-395.57480865872753</v>
      </c>
      <c r="I38" s="8">
        <f>IF($D38=0,0,$D38*
IFERROR(INDEX(I$278:I$314,MATCH($F38,$B$278:$B$314,0))/INDEX($D$278:$D$314,MATCH($F38,$B$278:$B$314,0)),
INDEX('Input-Func_Class'!F$9:F$21,MATCH($F38,'Input-Func_Class'!$B$9:$B$21,0)))
)</f>
        <v>0</v>
      </c>
      <c r="J38" s="8">
        <f>IF($D38=0,0,$D38*
IFERROR(INDEX(J$278:J$314,MATCH($F38,$B$278:$B$314,0))/INDEX($D$278:$D$314,MATCH($F38,$B$278:$B$314,0)),
INDEX('Input-Func_Class'!G$9:G$21,MATCH($F38,'Input-Func_Class'!$B$9:$B$21,0)))
)</f>
        <v>0</v>
      </c>
      <c r="K38" s="8">
        <f>IF($D38=0,0,$D38*
IFERROR(INDEX(K$278:K$314,MATCH($F38,$B$278:$B$314,0))/INDEX($D$278:$D$314,MATCH($F38,$B$278:$B$314,0)),
INDEX('Input-Func_Class'!H$9:H$21,MATCH($F38,'Input-Func_Class'!$B$9:$B$21,0)))
)</f>
        <v>0</v>
      </c>
      <c r="L38" s="8">
        <f>IF($D38=0,0,$D38*
IFERROR(INDEX(L$278:L$314,MATCH($F38,$B$278:$B$314,0))/INDEX($D$278:$D$314,MATCH($F38,$B$278:$B$314,0)),
INDEX('Input-Func_Class'!I$9:I$21,MATCH($F38,'Input-Func_Class'!$B$9:$B$21,0)))
)</f>
        <v>0</v>
      </c>
      <c r="M38" s="8">
        <f>IF($D38=0,0,$D38*
IFERROR(INDEX(M$278:M$314,MATCH($F38,$B$278:$B$314,0))/INDEX($D$278:$D$314,MATCH($F38,$B$278:$B$314,0)),
INDEX('Input-Func_Class'!J$9:J$21,MATCH($F38,'Input-Func_Class'!$B$9:$B$21,0)))
)</f>
        <v>0</v>
      </c>
      <c r="N38" s="8">
        <f>IF($D38=0,0,$D38*
IFERROR(INDEX(N$278:N$314,MATCH($F38,$B$278:$B$314,0))/INDEX($D$278:$D$314,MATCH($F38,$B$278:$B$314,0)),
INDEX('Input-Func_Class'!K$9:K$21,MATCH($F38,'Input-Func_Class'!$B$9:$B$21,0)))
)</f>
        <v>0</v>
      </c>
      <c r="O38" s="8">
        <f>IF($D38=0,0,$D38*
IFERROR(INDEX(O$278:O$314,MATCH($F38,$B$278:$B$314,0))/INDEX($D$278:$D$314,MATCH($F38,$B$278:$B$314,0)),
INDEX('Input-Func_Class'!L$9:L$21,MATCH($F38,'Input-Func_Class'!$B$9:$B$21,0)))
)</f>
        <v>0</v>
      </c>
      <c r="P38" s="8">
        <f>IF($D38=0,0,$D38*
IFERROR(INDEX(P$278:P$314,MATCH($F38,$B$278:$B$314,0))/INDEX($D$278:$D$314,MATCH($F38,$B$278:$B$314,0)),
INDEX('Input-Func_Class'!M$9:M$21,MATCH($F38,'Input-Func_Class'!$B$9:$B$21,0)))
)</f>
        <v>0</v>
      </c>
      <c r="Q38" s="8">
        <f>IF($D38=0,0,$D38*
IFERROR(INDEX(Q$278:Q$314,MATCH($F38,$B$278:$B$314,0))/INDEX($D$278:$D$314,MATCH($F38,$B$278:$B$314,0)),
INDEX('Input-Func_Class'!N$9:N$21,MATCH($F38,'Input-Func_Class'!$B$9:$B$21,0)))
)</f>
        <v>0</v>
      </c>
      <c r="R38" s="8">
        <f>IF($D38=0,0,$D38*
IFERROR(INDEX(R$278:R$314,MATCH($F38,$B$278:$B$314,0))/INDEX($D$278:$D$314,MATCH($F38,$B$278:$B$314,0)),
INDEX('Input-Func_Class'!O$9:O$21,MATCH($F38,'Input-Func_Class'!$B$9:$B$21,0)))
)</f>
        <v>0</v>
      </c>
    </row>
    <row r="39" spans="1:18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>'Input-Accounts'!$D39</f>
        <v>6222321.7834075158</v>
      </c>
      <c r="E39" s="8">
        <f t="shared" si="2"/>
        <v>0</v>
      </c>
      <c r="F39" s="2" t="str">
        <f>IF(D39=0,"-",IF('Input-Accounts'!$E39&lt;&gt;0,'Input-Accounts'!$E39,'Input-Accounts'!$F39))</f>
        <v>ON SITE</v>
      </c>
      <c r="G39" s="8">
        <f>IF($D39=0,0,$D39*
IFERROR(INDEX(G$278:G$314,MATCH($F39,$B$278:$B$314,0))/INDEX($D$278:$D$314,MATCH($F39,$B$278:$B$314,0)),
INDEX('Input-Func_Class'!D$9:D$21,MATCH($F39,'Input-Func_Class'!$B$9:$B$21,0)))
)</f>
        <v>0</v>
      </c>
      <c r="H39" s="8">
        <f>IF($D39=0,0,$D39*
IFERROR(INDEX(H$278:H$314,MATCH($F39,$B$278:$B$314,0))/INDEX($D$278:$D$314,MATCH($F39,$B$278:$B$314,0)),
INDEX('Input-Func_Class'!E$9:E$21,MATCH($F39,'Input-Func_Class'!$B$9:$B$21,0)))
)</f>
        <v>6222321.7834075158</v>
      </c>
      <c r="I39" s="8">
        <f>IF($D39=0,0,$D39*
IFERROR(INDEX(I$278:I$314,MATCH($F39,$B$278:$B$314,0))/INDEX($D$278:$D$314,MATCH($F39,$B$278:$B$314,0)),
INDEX('Input-Func_Class'!F$9:F$21,MATCH($F39,'Input-Func_Class'!$B$9:$B$21,0)))
)</f>
        <v>0</v>
      </c>
      <c r="J39" s="8">
        <f>IF($D39=0,0,$D39*
IFERROR(INDEX(J$278:J$314,MATCH($F39,$B$278:$B$314,0))/INDEX($D$278:$D$314,MATCH($F39,$B$278:$B$314,0)),
INDEX('Input-Func_Class'!G$9:G$21,MATCH($F39,'Input-Func_Class'!$B$9:$B$21,0)))
)</f>
        <v>0</v>
      </c>
      <c r="K39" s="8">
        <f>IF($D39=0,0,$D39*
IFERROR(INDEX(K$278:K$314,MATCH($F39,$B$278:$B$314,0))/INDEX($D$278:$D$314,MATCH($F39,$B$278:$B$314,0)),
INDEX('Input-Func_Class'!H$9:H$21,MATCH($F39,'Input-Func_Class'!$B$9:$B$21,0)))
)</f>
        <v>0</v>
      </c>
      <c r="L39" s="8">
        <f>IF($D39=0,0,$D39*
IFERROR(INDEX(L$278:L$314,MATCH($F39,$B$278:$B$314,0))/INDEX($D$278:$D$314,MATCH($F39,$B$278:$B$314,0)),
INDEX('Input-Func_Class'!I$9:I$21,MATCH($F39,'Input-Func_Class'!$B$9:$B$21,0)))
)</f>
        <v>0</v>
      </c>
      <c r="M39" s="8">
        <f>IF($D39=0,0,$D39*
IFERROR(INDEX(M$278:M$314,MATCH($F39,$B$278:$B$314,0))/INDEX($D$278:$D$314,MATCH($F39,$B$278:$B$314,0)),
INDEX('Input-Func_Class'!J$9:J$21,MATCH($F39,'Input-Func_Class'!$B$9:$B$21,0)))
)</f>
        <v>0</v>
      </c>
      <c r="N39" s="8">
        <f>IF($D39=0,0,$D39*
IFERROR(INDEX(N$278:N$314,MATCH($F39,$B$278:$B$314,0))/INDEX($D$278:$D$314,MATCH($F39,$B$278:$B$314,0)),
INDEX('Input-Func_Class'!K$9:K$21,MATCH($F39,'Input-Func_Class'!$B$9:$B$21,0)))
)</f>
        <v>0</v>
      </c>
      <c r="O39" s="8">
        <f>IF($D39=0,0,$D39*
IFERROR(INDEX(O$278:O$314,MATCH($F39,$B$278:$B$314,0))/INDEX($D$278:$D$314,MATCH($F39,$B$278:$B$314,0)),
INDEX('Input-Func_Class'!L$9:L$21,MATCH($F39,'Input-Func_Class'!$B$9:$B$21,0)))
)</f>
        <v>0</v>
      </c>
      <c r="P39" s="8">
        <f>IF($D39=0,0,$D39*
IFERROR(INDEX(P$278:P$314,MATCH($F39,$B$278:$B$314,0))/INDEX($D$278:$D$314,MATCH($F39,$B$278:$B$314,0)),
INDEX('Input-Func_Class'!M$9:M$21,MATCH($F39,'Input-Func_Class'!$B$9:$B$21,0)))
)</f>
        <v>0</v>
      </c>
      <c r="Q39" s="8">
        <f>IF($D39=0,0,$D39*
IFERROR(INDEX(Q$278:Q$314,MATCH($F39,$B$278:$B$314,0))/INDEX($D$278:$D$314,MATCH($F39,$B$278:$B$314,0)),
INDEX('Input-Func_Class'!N$9:N$21,MATCH($F39,'Input-Func_Class'!$B$9:$B$21,0)))
)</f>
        <v>0</v>
      </c>
      <c r="R39" s="8">
        <f>IF($D39=0,0,$D39*
IFERROR(INDEX(R$278:R$314,MATCH($F39,$B$278:$B$314,0))/INDEX($D$278:$D$314,MATCH($F39,$B$278:$B$314,0)),
INDEX('Input-Func_Class'!O$9:O$21,MATCH($F39,'Input-Func_Class'!$B$9:$B$21,0)))
)</f>
        <v>0</v>
      </c>
    </row>
    <row r="40" spans="1:18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>'Input-Accounts'!$D40</f>
        <v>919616.58000000007</v>
      </c>
      <c r="E40" s="8">
        <f t="shared" si="2"/>
        <v>0</v>
      </c>
      <c r="F40" s="2" t="str">
        <f>IF(D40=0,"-",IF('Input-Accounts'!$E40&lt;&gt;0,'Input-Accounts'!$E40,'Input-Accounts'!$F40))</f>
        <v>ON SITE</v>
      </c>
      <c r="G40" s="8">
        <f>IF($D40=0,0,$D40*
IFERROR(INDEX(G$278:G$314,MATCH($F40,$B$278:$B$314,0))/INDEX($D$278:$D$314,MATCH($F40,$B$278:$B$314,0)),
INDEX('Input-Func_Class'!D$9:D$21,MATCH($F40,'Input-Func_Class'!$B$9:$B$21,0)))
)</f>
        <v>0</v>
      </c>
      <c r="H40" s="8">
        <f>IF($D40=0,0,$D40*
IFERROR(INDEX(H$278:H$314,MATCH($F40,$B$278:$B$314,0))/INDEX($D$278:$D$314,MATCH($F40,$B$278:$B$314,0)),
INDEX('Input-Func_Class'!E$9:E$21,MATCH($F40,'Input-Func_Class'!$B$9:$B$21,0)))
)</f>
        <v>919616.58000000007</v>
      </c>
      <c r="I40" s="8">
        <f>IF($D40=0,0,$D40*
IFERROR(INDEX(I$278:I$314,MATCH($F40,$B$278:$B$314,0))/INDEX($D$278:$D$314,MATCH($F40,$B$278:$B$314,0)),
INDEX('Input-Func_Class'!F$9:F$21,MATCH($F40,'Input-Func_Class'!$B$9:$B$21,0)))
)</f>
        <v>0</v>
      </c>
      <c r="J40" s="8">
        <f>IF($D40=0,0,$D40*
IFERROR(INDEX(J$278:J$314,MATCH($F40,$B$278:$B$314,0))/INDEX($D$278:$D$314,MATCH($F40,$B$278:$B$314,0)),
INDEX('Input-Func_Class'!G$9:G$21,MATCH($F40,'Input-Func_Class'!$B$9:$B$21,0)))
)</f>
        <v>0</v>
      </c>
      <c r="K40" s="8">
        <f>IF($D40=0,0,$D40*
IFERROR(INDEX(K$278:K$314,MATCH($F40,$B$278:$B$314,0))/INDEX($D$278:$D$314,MATCH($F40,$B$278:$B$314,0)),
INDEX('Input-Func_Class'!H$9:H$21,MATCH($F40,'Input-Func_Class'!$B$9:$B$21,0)))
)</f>
        <v>0</v>
      </c>
      <c r="L40" s="8">
        <f>IF($D40=0,0,$D40*
IFERROR(INDEX(L$278:L$314,MATCH($F40,$B$278:$B$314,0))/INDEX($D$278:$D$314,MATCH($F40,$B$278:$B$314,0)),
INDEX('Input-Func_Class'!I$9:I$21,MATCH($F40,'Input-Func_Class'!$B$9:$B$21,0)))
)</f>
        <v>0</v>
      </c>
      <c r="M40" s="8">
        <f>IF($D40=0,0,$D40*
IFERROR(INDEX(M$278:M$314,MATCH($F40,$B$278:$B$314,0))/INDEX($D$278:$D$314,MATCH($F40,$B$278:$B$314,0)),
INDEX('Input-Func_Class'!J$9:J$21,MATCH($F40,'Input-Func_Class'!$B$9:$B$21,0)))
)</f>
        <v>0</v>
      </c>
      <c r="N40" s="8">
        <f>IF($D40=0,0,$D40*
IFERROR(INDEX(N$278:N$314,MATCH($F40,$B$278:$B$314,0))/INDEX($D$278:$D$314,MATCH($F40,$B$278:$B$314,0)),
INDEX('Input-Func_Class'!K$9:K$21,MATCH($F40,'Input-Func_Class'!$B$9:$B$21,0)))
)</f>
        <v>0</v>
      </c>
      <c r="O40" s="8">
        <f>IF($D40=0,0,$D40*
IFERROR(INDEX(O$278:O$314,MATCH($F40,$B$278:$B$314,0))/INDEX($D$278:$D$314,MATCH($F40,$B$278:$B$314,0)),
INDEX('Input-Func_Class'!L$9:L$21,MATCH($F40,'Input-Func_Class'!$B$9:$B$21,0)))
)</f>
        <v>0</v>
      </c>
      <c r="P40" s="8">
        <f>IF($D40=0,0,$D40*
IFERROR(INDEX(P$278:P$314,MATCH($F40,$B$278:$B$314,0))/INDEX($D$278:$D$314,MATCH($F40,$B$278:$B$314,0)),
INDEX('Input-Func_Class'!M$9:M$21,MATCH($F40,'Input-Func_Class'!$B$9:$B$21,0)))
)</f>
        <v>0</v>
      </c>
      <c r="Q40" s="8">
        <f>IF($D40=0,0,$D40*
IFERROR(INDEX(Q$278:Q$314,MATCH($F40,$B$278:$B$314,0))/INDEX($D$278:$D$314,MATCH($F40,$B$278:$B$314,0)),
INDEX('Input-Func_Class'!N$9:N$21,MATCH($F40,'Input-Func_Class'!$B$9:$B$21,0)))
)</f>
        <v>0</v>
      </c>
      <c r="R40" s="8">
        <f>IF($D40=0,0,$D40*
IFERROR(INDEX(R$278:R$314,MATCH($F40,$B$278:$B$314,0))/INDEX($D$278:$D$314,MATCH($F40,$B$278:$B$314,0)),
INDEX('Input-Func_Class'!O$9:O$21,MATCH($F40,'Input-Func_Class'!$B$9:$B$21,0)))
)</f>
        <v>0</v>
      </c>
    </row>
    <row r="41" spans="1:18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>'Input-Accounts'!$D41</f>
        <v>3482821.3739366718</v>
      </c>
      <c r="E41" s="8">
        <f t="shared" ref="E41" si="12">IFERROR(IF(D41="",0,IF(D41=0,0,IF(ABS(D41-SUM($G41:$R41))&lt;Check_Limit,0,1))),1)</f>
        <v>0</v>
      </c>
      <c r="F41" s="2" t="str">
        <f>IF(D41=0,"-",IF('Input-Accounts'!$E41&lt;&gt;0,'Input-Accounts'!$E41,'Input-Accounts'!$F41))</f>
        <v>INT_DISTPT_SUBTOTAL</v>
      </c>
      <c r="G41" s="8">
        <f>IF($D41=0,0,$D41*
IFERROR(INDEX(G$278:G$314,MATCH($F41,$B$278:$B$314,0))/INDEX($D$278:$D$314,MATCH($F41,$B$278:$B$314,0)),
INDEX('Input-Func_Class'!D$9:D$21,MATCH($F41,'Input-Func_Class'!$B$9:$B$21,0)))
)</f>
        <v>2223995.5362925539</v>
      </c>
      <c r="H41" s="8">
        <f>IF($D41=0,0,$D41*
IFERROR(INDEX(H$278:H$314,MATCH($F41,$B$278:$B$314,0))/INDEX($D$278:$D$314,MATCH($F41,$B$278:$B$314,0)),
INDEX('Input-Func_Class'!E$9:E$21,MATCH($F41,'Input-Func_Class'!$B$9:$B$21,0)))
)</f>
        <v>1258825.8376441177</v>
      </c>
      <c r="I41" s="8">
        <f>IF($D41=0,0,$D41*
IFERROR(INDEX(I$278:I$314,MATCH($F41,$B$278:$B$314,0))/INDEX($D$278:$D$314,MATCH($F41,$B$278:$B$314,0)),
INDEX('Input-Func_Class'!F$9:F$21,MATCH($F41,'Input-Func_Class'!$B$9:$B$21,0)))
)</f>
        <v>0</v>
      </c>
      <c r="J41" s="8">
        <f>IF($D41=0,0,$D41*
IFERROR(INDEX(J$278:J$314,MATCH($F41,$B$278:$B$314,0))/INDEX($D$278:$D$314,MATCH($F41,$B$278:$B$314,0)),
INDEX('Input-Func_Class'!G$9:G$21,MATCH($F41,'Input-Func_Class'!$B$9:$B$21,0)))
)</f>
        <v>0</v>
      </c>
      <c r="K41" s="8">
        <f>IF($D41=0,0,$D41*
IFERROR(INDEX(K$278:K$314,MATCH($F41,$B$278:$B$314,0))/INDEX($D$278:$D$314,MATCH($F41,$B$278:$B$314,0)),
INDEX('Input-Func_Class'!H$9:H$21,MATCH($F41,'Input-Func_Class'!$B$9:$B$21,0)))
)</f>
        <v>0</v>
      </c>
      <c r="L41" s="8">
        <f>IF($D41=0,0,$D41*
IFERROR(INDEX(L$278:L$314,MATCH($F41,$B$278:$B$314,0))/INDEX($D$278:$D$314,MATCH($F41,$B$278:$B$314,0)),
INDEX('Input-Func_Class'!I$9:I$21,MATCH($F41,'Input-Func_Class'!$B$9:$B$21,0)))
)</f>
        <v>0</v>
      </c>
      <c r="M41" s="8">
        <f>IF($D41=0,0,$D41*
IFERROR(INDEX(M$278:M$314,MATCH($F41,$B$278:$B$314,0))/INDEX($D$278:$D$314,MATCH($F41,$B$278:$B$314,0)),
INDEX('Input-Func_Class'!J$9:J$21,MATCH($F41,'Input-Func_Class'!$B$9:$B$21,0)))
)</f>
        <v>0</v>
      </c>
      <c r="N41" s="8">
        <f>IF($D41=0,0,$D41*
IFERROR(INDEX(N$278:N$314,MATCH($F41,$B$278:$B$314,0))/INDEX($D$278:$D$314,MATCH($F41,$B$278:$B$314,0)),
INDEX('Input-Func_Class'!K$9:K$21,MATCH($F41,'Input-Func_Class'!$B$9:$B$21,0)))
)</f>
        <v>0</v>
      </c>
      <c r="O41" s="8">
        <f>IF($D41=0,0,$D41*
IFERROR(INDEX(O$278:O$314,MATCH($F41,$B$278:$B$314,0))/INDEX($D$278:$D$314,MATCH($F41,$B$278:$B$314,0)),
INDEX('Input-Func_Class'!L$9:L$21,MATCH($F41,'Input-Func_Class'!$B$9:$B$21,0)))
)</f>
        <v>0</v>
      </c>
      <c r="P41" s="8">
        <f>IF($D41=0,0,$D41*
IFERROR(INDEX(P$278:P$314,MATCH($F41,$B$278:$B$314,0))/INDEX($D$278:$D$314,MATCH($F41,$B$278:$B$314,0)),
INDEX('Input-Func_Class'!M$9:M$21,MATCH($F41,'Input-Func_Class'!$B$9:$B$21,0)))
)</f>
        <v>0</v>
      </c>
      <c r="Q41" s="8">
        <f>IF($D41=0,0,$D41*
IFERROR(INDEX(Q$278:Q$314,MATCH($F41,$B$278:$B$314,0))/INDEX($D$278:$D$314,MATCH($F41,$B$278:$B$314,0)),
INDEX('Input-Func_Class'!N$9:N$21,MATCH($F41,'Input-Func_Class'!$B$9:$B$21,0)))
)</f>
        <v>0</v>
      </c>
      <c r="R41" s="8">
        <f>IF($D41=0,0,$D41*
IFERROR(INDEX(R$278:R$314,MATCH($F41,$B$278:$B$314,0))/INDEX($D$278:$D$314,MATCH($F41,$B$278:$B$314,0)),
INDEX('Input-Func_Class'!O$9:O$21,MATCH($F41,'Input-Func_Class'!$B$9:$B$21,0)))
)</f>
        <v>0</v>
      </c>
    </row>
    <row r="42" spans="1:18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>SUBTOTAL(9,D18:D41)</f>
        <v>873333263.77309775</v>
      </c>
      <c r="E42" s="8">
        <f t="shared" ref="E42:E64" si="13">IFERROR(IF(D42="",0,IF(D42=0,0,IF(ABS(D42-SUM($G42:$R42))&lt;Check_Limit,0,1))),1)</f>
        <v>0</v>
      </c>
      <c r="G42" s="77">
        <f t="shared" ref="G42:R42" si="14">SUBTOTAL(9,G18:G41)</f>
        <v>557676972.71588349</v>
      </c>
      <c r="H42" s="77">
        <f t="shared" si="14"/>
        <v>315656291.05721432</v>
      </c>
      <c r="I42" s="77">
        <f t="shared" si="14"/>
        <v>0</v>
      </c>
      <c r="J42" s="77">
        <f t="shared" si="14"/>
        <v>0</v>
      </c>
      <c r="K42" s="77">
        <f t="shared" si="14"/>
        <v>0</v>
      </c>
      <c r="L42" s="77">
        <f t="shared" si="14"/>
        <v>0</v>
      </c>
      <c r="M42" s="77">
        <f t="shared" si="14"/>
        <v>0</v>
      </c>
      <c r="N42" s="77">
        <f t="shared" si="14"/>
        <v>0</v>
      </c>
      <c r="O42" s="77">
        <f t="shared" si="14"/>
        <v>0</v>
      </c>
      <c r="P42" s="77">
        <f t="shared" si="14"/>
        <v>0</v>
      </c>
      <c r="Q42" s="77">
        <f t="shared" si="14"/>
        <v>0</v>
      </c>
      <c r="R42" s="77">
        <f t="shared" si="14"/>
        <v>0</v>
      </c>
    </row>
    <row r="43" spans="1:18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>
        <f t="shared" ref="E43:E53" si="15">IFERROR(IF(D43="",0,IF(D43=0,0,IF(ABS(D43-SUM($G43:$R43))&lt;Check_Limit,0,1))),1)</f>
        <v>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spans="1:18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>
        <f t="shared" si="15"/>
        <v>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spans="1:18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>'Input-Accounts'!$D45</f>
        <v>1602374.6299999994</v>
      </c>
      <c r="E45" s="8">
        <f t="shared" si="15"/>
        <v>0</v>
      </c>
      <c r="F45" s="2" t="str">
        <f>IF(D45=0,"-",IF('Input-Accounts'!$E45&lt;&gt;0,'Input-Accounts'!$E45,'Input-Accounts'!$F45))</f>
        <v>INT_DISTPT_SUBTOTAL</v>
      </c>
      <c r="G45" s="8">
        <f>IF($D45=0,0,$D45*
IFERROR(INDEX(G$278:G$314,MATCH($F45,$B$278:$B$314,0))/INDEX($D$278:$D$314,MATCH($F45,$B$278:$B$314,0)),
INDEX('Input-Func_Class'!D$9:D$21,MATCH($F45,'Input-Func_Class'!$B$9:$B$21,0)))
)</f>
        <v>1023214.6992254072</v>
      </c>
      <c r="H45" s="8">
        <f>IF($D45=0,0,$D45*
IFERROR(INDEX(H$278:H$314,MATCH($F45,$B$278:$B$314,0))/INDEX($D$278:$D$314,MATCH($F45,$B$278:$B$314,0)),
INDEX('Input-Func_Class'!E$9:E$21,MATCH($F45,'Input-Func_Class'!$B$9:$B$21,0)))
)</f>
        <v>579159.9307745921</v>
      </c>
      <c r="I45" s="8">
        <f>IF($D45=0,0,$D45*
IFERROR(INDEX(I$278:I$314,MATCH($F45,$B$278:$B$314,0))/INDEX($D$278:$D$314,MATCH($F45,$B$278:$B$314,0)),
INDEX('Input-Func_Class'!F$9:F$21,MATCH($F45,'Input-Func_Class'!$B$9:$B$21,0)))
)</f>
        <v>0</v>
      </c>
      <c r="J45" s="8">
        <f>IF($D45=0,0,$D45*
IFERROR(INDEX(J$278:J$314,MATCH($F45,$B$278:$B$314,0))/INDEX($D$278:$D$314,MATCH($F45,$B$278:$B$314,0)),
INDEX('Input-Func_Class'!G$9:G$21,MATCH($F45,'Input-Func_Class'!$B$9:$B$21,0)))
)</f>
        <v>0</v>
      </c>
      <c r="K45" s="8">
        <f>IF($D45=0,0,$D45*
IFERROR(INDEX(K$278:K$314,MATCH($F45,$B$278:$B$314,0))/INDEX($D$278:$D$314,MATCH($F45,$B$278:$B$314,0)),
INDEX('Input-Func_Class'!H$9:H$21,MATCH($F45,'Input-Func_Class'!$B$9:$B$21,0)))
)</f>
        <v>0</v>
      </c>
      <c r="L45" s="8">
        <f>IF($D45=0,0,$D45*
IFERROR(INDEX(L$278:L$314,MATCH($F45,$B$278:$B$314,0))/INDEX($D$278:$D$314,MATCH($F45,$B$278:$B$314,0)),
INDEX('Input-Func_Class'!I$9:I$21,MATCH($F45,'Input-Func_Class'!$B$9:$B$21,0)))
)</f>
        <v>0</v>
      </c>
      <c r="M45" s="8">
        <f>IF($D45=0,0,$D45*
IFERROR(INDEX(M$278:M$314,MATCH($F45,$B$278:$B$314,0))/INDEX($D$278:$D$314,MATCH($F45,$B$278:$B$314,0)),
INDEX('Input-Func_Class'!J$9:J$21,MATCH($F45,'Input-Func_Class'!$B$9:$B$21,0)))
)</f>
        <v>0</v>
      </c>
      <c r="N45" s="8">
        <f>IF($D45=0,0,$D45*
IFERROR(INDEX(N$278:N$314,MATCH($F45,$B$278:$B$314,0))/INDEX($D$278:$D$314,MATCH($F45,$B$278:$B$314,0)),
INDEX('Input-Func_Class'!K$9:K$21,MATCH($F45,'Input-Func_Class'!$B$9:$B$21,0)))
)</f>
        <v>0</v>
      </c>
      <c r="O45" s="8">
        <f>IF($D45=0,0,$D45*
IFERROR(INDEX(O$278:O$314,MATCH($F45,$B$278:$B$314,0))/INDEX($D$278:$D$314,MATCH($F45,$B$278:$B$314,0)),
INDEX('Input-Func_Class'!L$9:L$21,MATCH($F45,'Input-Func_Class'!$B$9:$B$21,0)))
)</f>
        <v>0</v>
      </c>
      <c r="P45" s="8">
        <f>IF($D45=0,0,$D45*
IFERROR(INDEX(P$278:P$314,MATCH($F45,$B$278:$B$314,0))/INDEX($D$278:$D$314,MATCH($F45,$B$278:$B$314,0)),
INDEX('Input-Func_Class'!M$9:M$21,MATCH($F45,'Input-Func_Class'!$B$9:$B$21,0)))
)</f>
        <v>0</v>
      </c>
      <c r="Q45" s="8">
        <f>IF($D45=0,0,$D45*
IFERROR(INDEX(Q$278:Q$314,MATCH($F45,$B$278:$B$314,0))/INDEX($D$278:$D$314,MATCH($F45,$B$278:$B$314,0)),
INDEX('Input-Func_Class'!N$9:N$21,MATCH($F45,'Input-Func_Class'!$B$9:$B$21,0)))
)</f>
        <v>0</v>
      </c>
      <c r="R45" s="8">
        <f>IF($D45=0,0,$D45*
IFERROR(INDEX(R$278:R$314,MATCH($F45,$B$278:$B$314,0))/INDEX($D$278:$D$314,MATCH($F45,$B$278:$B$314,0)),
INDEX('Input-Func_Class'!O$9:O$21,MATCH($F45,'Input-Func_Class'!$B$9:$B$21,0)))
)</f>
        <v>0</v>
      </c>
    </row>
    <row r="46" spans="1:18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>'Input-Accounts'!$D46</f>
        <v>591397.48000000021</v>
      </c>
      <c r="E46" s="8">
        <f t="shared" si="15"/>
        <v>0</v>
      </c>
      <c r="F46" s="2" t="str">
        <f>IF(D46=0,"-",IF('Input-Accounts'!$E46&lt;&gt;0,'Input-Accounts'!$E46,'Input-Accounts'!$F46))</f>
        <v>INT_DISTPT_SUBTOTAL</v>
      </c>
      <c r="G46" s="8">
        <f>IF($D46=0,0,$D46*
IFERROR(INDEX(G$278:G$314,MATCH($F46,$B$278:$B$314,0))/INDEX($D$278:$D$314,MATCH($F46,$B$278:$B$314,0)),
INDEX('Input-Func_Class'!D$9:D$21,MATCH($F46,'Input-Func_Class'!$B$9:$B$21,0)))
)</f>
        <v>377643.64418379753</v>
      </c>
      <c r="H46" s="8">
        <f>IF($D46=0,0,$D46*
IFERROR(INDEX(H$278:H$314,MATCH($F46,$B$278:$B$314,0))/INDEX($D$278:$D$314,MATCH($F46,$B$278:$B$314,0)),
INDEX('Input-Func_Class'!E$9:E$21,MATCH($F46,'Input-Func_Class'!$B$9:$B$21,0)))
)</f>
        <v>213753.83581620266</v>
      </c>
      <c r="I46" s="8">
        <f>IF($D46=0,0,$D46*
IFERROR(INDEX(I$278:I$314,MATCH($F46,$B$278:$B$314,0))/INDEX($D$278:$D$314,MATCH($F46,$B$278:$B$314,0)),
INDEX('Input-Func_Class'!F$9:F$21,MATCH($F46,'Input-Func_Class'!$B$9:$B$21,0)))
)</f>
        <v>0</v>
      </c>
      <c r="J46" s="8">
        <f>IF($D46=0,0,$D46*
IFERROR(INDEX(J$278:J$314,MATCH($F46,$B$278:$B$314,0))/INDEX($D$278:$D$314,MATCH($F46,$B$278:$B$314,0)),
INDEX('Input-Func_Class'!G$9:G$21,MATCH($F46,'Input-Func_Class'!$B$9:$B$21,0)))
)</f>
        <v>0</v>
      </c>
      <c r="K46" s="8">
        <f>IF($D46=0,0,$D46*
IFERROR(INDEX(K$278:K$314,MATCH($F46,$B$278:$B$314,0))/INDEX($D$278:$D$314,MATCH($F46,$B$278:$B$314,0)),
INDEX('Input-Func_Class'!H$9:H$21,MATCH($F46,'Input-Func_Class'!$B$9:$B$21,0)))
)</f>
        <v>0</v>
      </c>
      <c r="L46" s="8">
        <f>IF($D46=0,0,$D46*
IFERROR(INDEX(L$278:L$314,MATCH($F46,$B$278:$B$314,0))/INDEX($D$278:$D$314,MATCH($F46,$B$278:$B$314,0)),
INDEX('Input-Func_Class'!I$9:I$21,MATCH($F46,'Input-Func_Class'!$B$9:$B$21,0)))
)</f>
        <v>0</v>
      </c>
      <c r="M46" s="8">
        <f>IF($D46=0,0,$D46*
IFERROR(INDEX(M$278:M$314,MATCH($F46,$B$278:$B$314,0))/INDEX($D$278:$D$314,MATCH($F46,$B$278:$B$314,0)),
INDEX('Input-Func_Class'!J$9:J$21,MATCH($F46,'Input-Func_Class'!$B$9:$B$21,0)))
)</f>
        <v>0</v>
      </c>
      <c r="N46" s="8">
        <f>IF($D46=0,0,$D46*
IFERROR(INDEX(N$278:N$314,MATCH($F46,$B$278:$B$314,0))/INDEX($D$278:$D$314,MATCH($F46,$B$278:$B$314,0)),
INDEX('Input-Func_Class'!K$9:K$21,MATCH($F46,'Input-Func_Class'!$B$9:$B$21,0)))
)</f>
        <v>0</v>
      </c>
      <c r="O46" s="8">
        <f>IF($D46=0,0,$D46*
IFERROR(INDEX(O$278:O$314,MATCH($F46,$B$278:$B$314,0))/INDEX($D$278:$D$314,MATCH($F46,$B$278:$B$314,0)),
INDEX('Input-Func_Class'!L$9:L$21,MATCH($F46,'Input-Func_Class'!$B$9:$B$21,0)))
)</f>
        <v>0</v>
      </c>
      <c r="P46" s="8">
        <f>IF($D46=0,0,$D46*
IFERROR(INDEX(P$278:P$314,MATCH($F46,$B$278:$B$314,0))/INDEX($D$278:$D$314,MATCH($F46,$B$278:$B$314,0)),
INDEX('Input-Func_Class'!M$9:M$21,MATCH($F46,'Input-Func_Class'!$B$9:$B$21,0)))
)</f>
        <v>0</v>
      </c>
      <c r="Q46" s="8">
        <f>IF($D46=0,0,$D46*
IFERROR(INDEX(Q$278:Q$314,MATCH($F46,$B$278:$B$314,0))/INDEX($D$278:$D$314,MATCH($F46,$B$278:$B$314,0)),
INDEX('Input-Func_Class'!N$9:N$21,MATCH($F46,'Input-Func_Class'!$B$9:$B$21,0)))
)</f>
        <v>0</v>
      </c>
      <c r="R46" s="8">
        <f>IF($D46=0,0,$D46*
IFERROR(INDEX(R$278:R$314,MATCH($F46,$B$278:$B$314,0))/INDEX($D$278:$D$314,MATCH($F46,$B$278:$B$314,0)),
INDEX('Input-Func_Class'!O$9:O$21,MATCH($F46,'Input-Func_Class'!$B$9:$B$21,0)))
)</f>
        <v>0</v>
      </c>
    </row>
    <row r="47" spans="1:18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>'Input-Accounts'!$D47</f>
        <v>48924.400000000016</v>
      </c>
      <c r="E47" s="8">
        <f t="shared" si="15"/>
        <v>0</v>
      </c>
      <c r="F47" s="2" t="str">
        <f>IF(D47=0,"-",IF('Input-Accounts'!$E47&lt;&gt;0,'Input-Accounts'!$E47,'Input-Accounts'!$F47))</f>
        <v>INT_DISTPT_SUBTOTAL</v>
      </c>
      <c r="G47" s="8">
        <f>IF($D47=0,0,$D47*
IFERROR(INDEX(G$278:G$314,MATCH($F47,$B$278:$B$314,0))/INDEX($D$278:$D$314,MATCH($F47,$B$278:$B$314,0)),
INDEX('Input-Func_Class'!D$9:D$21,MATCH($F47,'Input-Func_Class'!$B$9:$B$21,0)))
)</f>
        <v>31241.236782926069</v>
      </c>
      <c r="H47" s="8">
        <f>IF($D47=0,0,$D47*
IFERROR(INDEX(H$278:H$314,MATCH($F47,$B$278:$B$314,0))/INDEX($D$278:$D$314,MATCH($F47,$B$278:$B$314,0)),
INDEX('Input-Func_Class'!E$9:E$21,MATCH($F47,'Input-Func_Class'!$B$9:$B$21,0)))
)</f>
        <v>17683.163217073947</v>
      </c>
      <c r="I47" s="8">
        <f>IF($D47=0,0,$D47*
IFERROR(INDEX(I$278:I$314,MATCH($F47,$B$278:$B$314,0))/INDEX($D$278:$D$314,MATCH($F47,$B$278:$B$314,0)),
INDEX('Input-Func_Class'!F$9:F$21,MATCH($F47,'Input-Func_Class'!$B$9:$B$21,0)))
)</f>
        <v>0</v>
      </c>
      <c r="J47" s="8">
        <f>IF($D47=0,0,$D47*
IFERROR(INDEX(J$278:J$314,MATCH($F47,$B$278:$B$314,0))/INDEX($D$278:$D$314,MATCH($F47,$B$278:$B$314,0)),
INDEX('Input-Func_Class'!G$9:G$21,MATCH($F47,'Input-Func_Class'!$B$9:$B$21,0)))
)</f>
        <v>0</v>
      </c>
      <c r="K47" s="8">
        <f>IF($D47=0,0,$D47*
IFERROR(INDEX(K$278:K$314,MATCH($F47,$B$278:$B$314,0))/INDEX($D$278:$D$314,MATCH($F47,$B$278:$B$314,0)),
INDEX('Input-Func_Class'!H$9:H$21,MATCH($F47,'Input-Func_Class'!$B$9:$B$21,0)))
)</f>
        <v>0</v>
      </c>
      <c r="L47" s="8">
        <f>IF($D47=0,0,$D47*
IFERROR(INDEX(L$278:L$314,MATCH($F47,$B$278:$B$314,0))/INDEX($D$278:$D$314,MATCH($F47,$B$278:$B$314,0)),
INDEX('Input-Func_Class'!I$9:I$21,MATCH($F47,'Input-Func_Class'!$B$9:$B$21,0)))
)</f>
        <v>0</v>
      </c>
      <c r="M47" s="8">
        <f>IF($D47=0,0,$D47*
IFERROR(INDEX(M$278:M$314,MATCH($F47,$B$278:$B$314,0))/INDEX($D$278:$D$314,MATCH($F47,$B$278:$B$314,0)),
INDEX('Input-Func_Class'!J$9:J$21,MATCH($F47,'Input-Func_Class'!$B$9:$B$21,0)))
)</f>
        <v>0</v>
      </c>
      <c r="N47" s="8">
        <f>IF($D47=0,0,$D47*
IFERROR(INDEX(N$278:N$314,MATCH($F47,$B$278:$B$314,0))/INDEX($D$278:$D$314,MATCH($F47,$B$278:$B$314,0)),
INDEX('Input-Func_Class'!K$9:K$21,MATCH($F47,'Input-Func_Class'!$B$9:$B$21,0)))
)</f>
        <v>0</v>
      </c>
      <c r="O47" s="8">
        <f>IF($D47=0,0,$D47*
IFERROR(INDEX(O$278:O$314,MATCH($F47,$B$278:$B$314,0))/INDEX($D$278:$D$314,MATCH($F47,$B$278:$B$314,0)),
INDEX('Input-Func_Class'!L$9:L$21,MATCH($F47,'Input-Func_Class'!$B$9:$B$21,0)))
)</f>
        <v>0</v>
      </c>
      <c r="P47" s="8">
        <f>IF($D47=0,0,$D47*
IFERROR(INDEX(P$278:P$314,MATCH($F47,$B$278:$B$314,0))/INDEX($D$278:$D$314,MATCH($F47,$B$278:$B$314,0)),
INDEX('Input-Func_Class'!M$9:M$21,MATCH($F47,'Input-Func_Class'!$B$9:$B$21,0)))
)</f>
        <v>0</v>
      </c>
      <c r="Q47" s="8">
        <f>IF($D47=0,0,$D47*
IFERROR(INDEX(Q$278:Q$314,MATCH($F47,$B$278:$B$314,0))/INDEX($D$278:$D$314,MATCH($F47,$B$278:$B$314,0)),
INDEX('Input-Func_Class'!N$9:N$21,MATCH($F47,'Input-Func_Class'!$B$9:$B$21,0)))
)</f>
        <v>0</v>
      </c>
      <c r="R47" s="8">
        <f>IF($D47=0,0,$D47*
IFERROR(INDEX(R$278:R$314,MATCH($F47,$B$278:$B$314,0))/INDEX($D$278:$D$314,MATCH($F47,$B$278:$B$314,0)),
INDEX('Input-Func_Class'!O$9:O$21,MATCH($F47,'Input-Func_Class'!$B$9:$B$21,0)))
)</f>
        <v>0</v>
      </c>
    </row>
    <row r="48" spans="1:18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>'Input-Accounts'!$D48</f>
        <v>24462.200000000008</v>
      </c>
      <c r="E48" s="8">
        <f t="shared" si="15"/>
        <v>0</v>
      </c>
      <c r="F48" s="2" t="str">
        <f>IF(D48=0,"-",IF('Input-Accounts'!$E48&lt;&gt;0,'Input-Accounts'!$E48,'Input-Accounts'!$F48))</f>
        <v>INT_DISTPT_SUBTOTAL</v>
      </c>
      <c r="G48" s="8">
        <f>IF($D48=0,0,$D48*
IFERROR(INDEX(G$278:G$314,MATCH($F48,$B$278:$B$314,0))/INDEX($D$278:$D$314,MATCH($F48,$B$278:$B$314,0)),
INDEX('Input-Func_Class'!D$9:D$21,MATCH($F48,'Input-Func_Class'!$B$9:$B$21,0)))
)</f>
        <v>15620.618391463035</v>
      </c>
      <c r="H48" s="8">
        <f>IF($D48=0,0,$D48*
IFERROR(INDEX(H$278:H$314,MATCH($F48,$B$278:$B$314,0))/INDEX($D$278:$D$314,MATCH($F48,$B$278:$B$314,0)),
INDEX('Input-Func_Class'!E$9:E$21,MATCH($F48,'Input-Func_Class'!$B$9:$B$21,0)))
)</f>
        <v>8841.5816085369734</v>
      </c>
      <c r="I48" s="8">
        <f>IF($D48=0,0,$D48*
IFERROR(INDEX(I$278:I$314,MATCH($F48,$B$278:$B$314,0))/INDEX($D$278:$D$314,MATCH($F48,$B$278:$B$314,0)),
INDEX('Input-Func_Class'!F$9:F$21,MATCH($F48,'Input-Func_Class'!$B$9:$B$21,0)))
)</f>
        <v>0</v>
      </c>
      <c r="J48" s="8">
        <f>IF($D48=0,0,$D48*
IFERROR(INDEX(J$278:J$314,MATCH($F48,$B$278:$B$314,0))/INDEX($D$278:$D$314,MATCH($F48,$B$278:$B$314,0)),
INDEX('Input-Func_Class'!G$9:G$21,MATCH($F48,'Input-Func_Class'!$B$9:$B$21,0)))
)</f>
        <v>0</v>
      </c>
      <c r="K48" s="8">
        <f>IF($D48=0,0,$D48*
IFERROR(INDEX(K$278:K$314,MATCH($F48,$B$278:$B$314,0))/INDEX($D$278:$D$314,MATCH($F48,$B$278:$B$314,0)),
INDEX('Input-Func_Class'!H$9:H$21,MATCH($F48,'Input-Func_Class'!$B$9:$B$21,0)))
)</f>
        <v>0</v>
      </c>
      <c r="L48" s="8">
        <f>IF($D48=0,0,$D48*
IFERROR(INDEX(L$278:L$314,MATCH($F48,$B$278:$B$314,0))/INDEX($D$278:$D$314,MATCH($F48,$B$278:$B$314,0)),
INDEX('Input-Func_Class'!I$9:I$21,MATCH($F48,'Input-Func_Class'!$B$9:$B$21,0)))
)</f>
        <v>0</v>
      </c>
      <c r="M48" s="8">
        <f>IF($D48=0,0,$D48*
IFERROR(INDEX(M$278:M$314,MATCH($F48,$B$278:$B$314,0))/INDEX($D$278:$D$314,MATCH($F48,$B$278:$B$314,0)),
INDEX('Input-Func_Class'!J$9:J$21,MATCH($F48,'Input-Func_Class'!$B$9:$B$21,0)))
)</f>
        <v>0</v>
      </c>
      <c r="N48" s="8">
        <f>IF($D48=0,0,$D48*
IFERROR(INDEX(N$278:N$314,MATCH($F48,$B$278:$B$314,0))/INDEX($D$278:$D$314,MATCH($F48,$B$278:$B$314,0)),
INDEX('Input-Func_Class'!K$9:K$21,MATCH($F48,'Input-Func_Class'!$B$9:$B$21,0)))
)</f>
        <v>0</v>
      </c>
      <c r="O48" s="8">
        <f>IF($D48=0,0,$D48*
IFERROR(INDEX(O$278:O$314,MATCH($F48,$B$278:$B$314,0))/INDEX($D$278:$D$314,MATCH($F48,$B$278:$B$314,0)),
INDEX('Input-Func_Class'!L$9:L$21,MATCH($F48,'Input-Func_Class'!$B$9:$B$21,0)))
)</f>
        <v>0</v>
      </c>
      <c r="P48" s="8">
        <f>IF($D48=0,0,$D48*
IFERROR(INDEX(P$278:P$314,MATCH($F48,$B$278:$B$314,0))/INDEX($D$278:$D$314,MATCH($F48,$B$278:$B$314,0)),
INDEX('Input-Func_Class'!M$9:M$21,MATCH($F48,'Input-Func_Class'!$B$9:$B$21,0)))
)</f>
        <v>0</v>
      </c>
      <c r="Q48" s="8">
        <f>IF($D48=0,0,$D48*
IFERROR(INDEX(Q$278:Q$314,MATCH($F48,$B$278:$B$314,0))/INDEX($D$278:$D$314,MATCH($F48,$B$278:$B$314,0)),
INDEX('Input-Func_Class'!N$9:N$21,MATCH($F48,'Input-Func_Class'!$B$9:$B$21,0)))
)</f>
        <v>0</v>
      </c>
      <c r="R48" s="8">
        <f>IF($D48=0,0,$D48*
IFERROR(INDEX(R$278:R$314,MATCH($F48,$B$278:$B$314,0))/INDEX($D$278:$D$314,MATCH($F48,$B$278:$B$314,0)),
INDEX('Input-Func_Class'!O$9:O$21,MATCH($F48,'Input-Func_Class'!$B$9:$B$21,0)))
)</f>
        <v>0</v>
      </c>
    </row>
    <row r="49" spans="1:18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>'Input-Accounts'!$D49</f>
        <v>7270102.8750046641</v>
      </c>
      <c r="E49" s="8">
        <f t="shared" si="15"/>
        <v>0</v>
      </c>
      <c r="F49" s="2" t="str">
        <f>IF(D49=0,"-",IF('Input-Accounts'!$E49&lt;&gt;0,'Input-Accounts'!$E49,'Input-Accounts'!$F49))</f>
        <v>INT_DISTPT_SUBTOTAL</v>
      </c>
      <c r="G49" s="8">
        <f>IF($D49=0,0,$D49*
IFERROR(INDEX(G$278:G$314,MATCH($F49,$B$278:$B$314,0))/INDEX($D$278:$D$314,MATCH($F49,$B$278:$B$314,0)),
INDEX('Input-Func_Class'!D$9:D$21,MATCH($F49,'Input-Func_Class'!$B$9:$B$21,0)))
)</f>
        <v>4642407.5789228315</v>
      </c>
      <c r="H49" s="8">
        <f>IF($D49=0,0,$D49*
IFERROR(INDEX(H$278:H$314,MATCH($F49,$B$278:$B$314,0))/INDEX($D$278:$D$314,MATCH($F49,$B$278:$B$314,0)),
INDEX('Input-Func_Class'!E$9:E$21,MATCH($F49,'Input-Func_Class'!$B$9:$B$21,0)))
)</f>
        <v>2627695.2960818317</v>
      </c>
      <c r="I49" s="8">
        <f>IF($D49=0,0,$D49*
IFERROR(INDEX(I$278:I$314,MATCH($F49,$B$278:$B$314,0))/INDEX($D$278:$D$314,MATCH($F49,$B$278:$B$314,0)),
INDEX('Input-Func_Class'!F$9:F$21,MATCH($F49,'Input-Func_Class'!$B$9:$B$21,0)))
)</f>
        <v>0</v>
      </c>
      <c r="J49" s="8">
        <f>IF($D49=0,0,$D49*
IFERROR(INDEX(J$278:J$314,MATCH($F49,$B$278:$B$314,0))/INDEX($D$278:$D$314,MATCH($F49,$B$278:$B$314,0)),
INDEX('Input-Func_Class'!G$9:G$21,MATCH($F49,'Input-Func_Class'!$B$9:$B$21,0)))
)</f>
        <v>0</v>
      </c>
      <c r="K49" s="8">
        <f>IF($D49=0,0,$D49*
IFERROR(INDEX(K$278:K$314,MATCH($F49,$B$278:$B$314,0))/INDEX($D$278:$D$314,MATCH($F49,$B$278:$B$314,0)),
INDEX('Input-Func_Class'!H$9:H$21,MATCH($F49,'Input-Func_Class'!$B$9:$B$21,0)))
)</f>
        <v>0</v>
      </c>
      <c r="L49" s="8">
        <f>IF($D49=0,0,$D49*
IFERROR(INDEX(L$278:L$314,MATCH($F49,$B$278:$B$314,0))/INDEX($D$278:$D$314,MATCH($F49,$B$278:$B$314,0)),
INDEX('Input-Func_Class'!I$9:I$21,MATCH($F49,'Input-Func_Class'!$B$9:$B$21,0)))
)</f>
        <v>0</v>
      </c>
      <c r="M49" s="8">
        <f>IF($D49=0,0,$D49*
IFERROR(INDEX(M$278:M$314,MATCH($F49,$B$278:$B$314,0))/INDEX($D$278:$D$314,MATCH($F49,$B$278:$B$314,0)),
INDEX('Input-Func_Class'!J$9:J$21,MATCH($F49,'Input-Func_Class'!$B$9:$B$21,0)))
)</f>
        <v>0</v>
      </c>
      <c r="N49" s="8">
        <f>IF($D49=0,0,$D49*
IFERROR(INDEX(N$278:N$314,MATCH($F49,$B$278:$B$314,0))/INDEX($D$278:$D$314,MATCH($F49,$B$278:$B$314,0)),
INDEX('Input-Func_Class'!K$9:K$21,MATCH($F49,'Input-Func_Class'!$B$9:$B$21,0)))
)</f>
        <v>0</v>
      </c>
      <c r="O49" s="8">
        <f>IF($D49=0,0,$D49*
IFERROR(INDEX(O$278:O$314,MATCH($F49,$B$278:$B$314,0))/INDEX($D$278:$D$314,MATCH($F49,$B$278:$B$314,0)),
INDEX('Input-Func_Class'!L$9:L$21,MATCH($F49,'Input-Func_Class'!$B$9:$B$21,0)))
)</f>
        <v>0</v>
      </c>
      <c r="P49" s="8">
        <f>IF($D49=0,0,$D49*
IFERROR(INDEX(P$278:P$314,MATCH($F49,$B$278:$B$314,0))/INDEX($D$278:$D$314,MATCH($F49,$B$278:$B$314,0)),
INDEX('Input-Func_Class'!M$9:M$21,MATCH($F49,'Input-Func_Class'!$B$9:$B$21,0)))
)</f>
        <v>0</v>
      </c>
      <c r="Q49" s="8">
        <f>IF($D49=0,0,$D49*
IFERROR(INDEX(Q$278:Q$314,MATCH($F49,$B$278:$B$314,0))/INDEX($D$278:$D$314,MATCH($F49,$B$278:$B$314,0)),
INDEX('Input-Func_Class'!N$9:N$21,MATCH($F49,'Input-Func_Class'!$B$9:$B$21,0)))
)</f>
        <v>0</v>
      </c>
      <c r="R49" s="8">
        <f>IF($D49=0,0,$D49*
IFERROR(INDEX(R$278:R$314,MATCH($F49,$B$278:$B$314,0))/INDEX($D$278:$D$314,MATCH($F49,$B$278:$B$314,0)),
INDEX('Input-Func_Class'!O$9:O$21,MATCH($F49,'Input-Func_Class'!$B$9:$B$21,0)))
)</f>
        <v>0</v>
      </c>
    </row>
    <row r="50" spans="1:18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>'Input-Accounts'!$D50</f>
        <v>59420.069780050857</v>
      </c>
      <c r="E50" s="8">
        <f t="shared" si="15"/>
        <v>0</v>
      </c>
      <c r="F50" s="2" t="str">
        <f>IF(D50=0,"-",IF('Input-Accounts'!$E50&lt;&gt;0,'Input-Accounts'!$E50,'Input-Accounts'!$F50))</f>
        <v>INT_DISTPT_SUBTOTAL</v>
      </c>
      <c r="G50" s="8">
        <f>IF($D50=0,0,$D50*
IFERROR(INDEX(G$278:G$314,MATCH($F50,$B$278:$B$314,0))/INDEX($D$278:$D$314,MATCH($F50,$B$278:$B$314,0)),
INDEX('Input-Func_Class'!D$9:D$21,MATCH($F50,'Input-Func_Class'!$B$9:$B$21,0)))
)</f>
        <v>37943.367106322366</v>
      </c>
      <c r="H50" s="8">
        <f>IF($D50=0,0,$D50*
IFERROR(INDEX(H$278:H$314,MATCH($F50,$B$278:$B$314,0))/INDEX($D$278:$D$314,MATCH($F50,$B$278:$B$314,0)),
INDEX('Input-Func_Class'!E$9:E$21,MATCH($F50,'Input-Func_Class'!$B$9:$B$21,0)))
)</f>
        <v>21476.70267372849</v>
      </c>
      <c r="I50" s="8">
        <f>IF($D50=0,0,$D50*
IFERROR(INDEX(I$278:I$314,MATCH($F50,$B$278:$B$314,0))/INDEX($D$278:$D$314,MATCH($F50,$B$278:$B$314,0)),
INDEX('Input-Func_Class'!F$9:F$21,MATCH($F50,'Input-Func_Class'!$B$9:$B$21,0)))
)</f>
        <v>0</v>
      </c>
      <c r="J50" s="8">
        <f>IF($D50=0,0,$D50*
IFERROR(INDEX(J$278:J$314,MATCH($F50,$B$278:$B$314,0))/INDEX($D$278:$D$314,MATCH($F50,$B$278:$B$314,0)),
INDEX('Input-Func_Class'!G$9:G$21,MATCH($F50,'Input-Func_Class'!$B$9:$B$21,0)))
)</f>
        <v>0</v>
      </c>
      <c r="K50" s="8">
        <f>IF($D50=0,0,$D50*
IFERROR(INDEX(K$278:K$314,MATCH($F50,$B$278:$B$314,0))/INDEX($D$278:$D$314,MATCH($F50,$B$278:$B$314,0)),
INDEX('Input-Func_Class'!H$9:H$21,MATCH($F50,'Input-Func_Class'!$B$9:$B$21,0)))
)</f>
        <v>0</v>
      </c>
      <c r="L50" s="8">
        <f>IF($D50=0,0,$D50*
IFERROR(INDEX(L$278:L$314,MATCH($F50,$B$278:$B$314,0))/INDEX($D$278:$D$314,MATCH($F50,$B$278:$B$314,0)),
INDEX('Input-Func_Class'!I$9:I$21,MATCH($F50,'Input-Func_Class'!$B$9:$B$21,0)))
)</f>
        <v>0</v>
      </c>
      <c r="M50" s="8">
        <f>IF($D50=0,0,$D50*
IFERROR(INDEX(M$278:M$314,MATCH($F50,$B$278:$B$314,0))/INDEX($D$278:$D$314,MATCH($F50,$B$278:$B$314,0)),
INDEX('Input-Func_Class'!J$9:J$21,MATCH($F50,'Input-Func_Class'!$B$9:$B$21,0)))
)</f>
        <v>0</v>
      </c>
      <c r="N50" s="8">
        <f>IF($D50=0,0,$D50*
IFERROR(INDEX(N$278:N$314,MATCH($F50,$B$278:$B$314,0))/INDEX($D$278:$D$314,MATCH($F50,$B$278:$B$314,0)),
INDEX('Input-Func_Class'!K$9:K$21,MATCH($F50,'Input-Func_Class'!$B$9:$B$21,0)))
)</f>
        <v>0</v>
      </c>
      <c r="O50" s="8">
        <f>IF($D50=0,0,$D50*
IFERROR(INDEX(O$278:O$314,MATCH($F50,$B$278:$B$314,0))/INDEX($D$278:$D$314,MATCH($F50,$B$278:$B$314,0)),
INDEX('Input-Func_Class'!L$9:L$21,MATCH($F50,'Input-Func_Class'!$B$9:$B$21,0)))
)</f>
        <v>0</v>
      </c>
      <c r="P50" s="8">
        <f>IF($D50=0,0,$D50*
IFERROR(INDEX(P$278:P$314,MATCH($F50,$B$278:$B$314,0))/INDEX($D$278:$D$314,MATCH($F50,$B$278:$B$314,0)),
INDEX('Input-Func_Class'!M$9:M$21,MATCH($F50,'Input-Func_Class'!$B$9:$B$21,0)))
)</f>
        <v>0</v>
      </c>
      <c r="Q50" s="8">
        <f>IF($D50=0,0,$D50*
IFERROR(INDEX(Q$278:Q$314,MATCH($F50,$B$278:$B$314,0))/INDEX($D$278:$D$314,MATCH($F50,$B$278:$B$314,0)),
INDEX('Input-Func_Class'!N$9:N$21,MATCH($F50,'Input-Func_Class'!$B$9:$B$21,0)))
)</f>
        <v>0</v>
      </c>
      <c r="R50" s="8">
        <f>IF($D50=0,0,$D50*
IFERROR(INDEX(R$278:R$314,MATCH($F50,$B$278:$B$314,0))/INDEX($D$278:$D$314,MATCH($F50,$B$278:$B$314,0)),
INDEX('Input-Func_Class'!O$9:O$21,MATCH($F50,'Input-Func_Class'!$B$9:$B$21,0)))
)</f>
        <v>0</v>
      </c>
    </row>
    <row r="51" spans="1:18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>'Input-Accounts'!$D51</f>
        <v>185547</v>
      </c>
      <c r="E51" s="8">
        <f t="shared" si="15"/>
        <v>0</v>
      </c>
      <c r="F51" s="2" t="str">
        <f>IF(D51=0,"-",IF('Input-Accounts'!$E51&lt;&gt;0,'Input-Accounts'!$E51,'Input-Accounts'!$F51))</f>
        <v>INT_DISTPT_SUBTOTAL</v>
      </c>
      <c r="G51" s="8">
        <f>IF($D51=0,0,$D51*
IFERROR(INDEX(G$278:G$314,MATCH($F51,$B$278:$B$314,0))/INDEX($D$278:$D$314,MATCH($F51,$B$278:$B$314,0)),
INDEX('Input-Func_Class'!D$9:D$21,MATCH($F51,'Input-Func_Class'!$B$9:$B$21,0)))
)</f>
        <v>118483.16507431018</v>
      </c>
      <c r="H51" s="8">
        <f>IF($D51=0,0,$D51*
IFERROR(INDEX(H$278:H$314,MATCH($F51,$B$278:$B$314,0))/INDEX($D$278:$D$314,MATCH($F51,$B$278:$B$314,0)),
INDEX('Input-Func_Class'!E$9:E$21,MATCH($F51,'Input-Func_Class'!$B$9:$B$21,0)))
)</f>
        <v>67063.834925689807</v>
      </c>
      <c r="I51" s="8">
        <f>IF($D51=0,0,$D51*
IFERROR(INDEX(I$278:I$314,MATCH($F51,$B$278:$B$314,0))/INDEX($D$278:$D$314,MATCH($F51,$B$278:$B$314,0)),
INDEX('Input-Func_Class'!F$9:F$21,MATCH($F51,'Input-Func_Class'!$B$9:$B$21,0)))
)</f>
        <v>0</v>
      </c>
      <c r="J51" s="8">
        <f>IF($D51=0,0,$D51*
IFERROR(INDEX(J$278:J$314,MATCH($F51,$B$278:$B$314,0))/INDEX($D$278:$D$314,MATCH($F51,$B$278:$B$314,0)),
INDEX('Input-Func_Class'!G$9:G$21,MATCH($F51,'Input-Func_Class'!$B$9:$B$21,0)))
)</f>
        <v>0</v>
      </c>
      <c r="K51" s="8">
        <f>IF($D51=0,0,$D51*
IFERROR(INDEX(K$278:K$314,MATCH($F51,$B$278:$B$314,0))/INDEX($D$278:$D$314,MATCH($F51,$B$278:$B$314,0)),
INDEX('Input-Func_Class'!H$9:H$21,MATCH($F51,'Input-Func_Class'!$B$9:$B$21,0)))
)</f>
        <v>0</v>
      </c>
      <c r="L51" s="8">
        <f>IF($D51=0,0,$D51*
IFERROR(INDEX(L$278:L$314,MATCH($F51,$B$278:$B$314,0))/INDEX($D$278:$D$314,MATCH($F51,$B$278:$B$314,0)),
INDEX('Input-Func_Class'!I$9:I$21,MATCH($F51,'Input-Func_Class'!$B$9:$B$21,0)))
)</f>
        <v>0</v>
      </c>
      <c r="M51" s="8">
        <f>IF($D51=0,0,$D51*
IFERROR(INDEX(M$278:M$314,MATCH($F51,$B$278:$B$314,0))/INDEX($D$278:$D$314,MATCH($F51,$B$278:$B$314,0)),
INDEX('Input-Func_Class'!J$9:J$21,MATCH($F51,'Input-Func_Class'!$B$9:$B$21,0)))
)</f>
        <v>0</v>
      </c>
      <c r="N51" s="8">
        <f>IF($D51=0,0,$D51*
IFERROR(INDEX(N$278:N$314,MATCH($F51,$B$278:$B$314,0))/INDEX($D$278:$D$314,MATCH($F51,$B$278:$B$314,0)),
INDEX('Input-Func_Class'!K$9:K$21,MATCH($F51,'Input-Func_Class'!$B$9:$B$21,0)))
)</f>
        <v>0</v>
      </c>
      <c r="O51" s="8">
        <f>IF($D51=0,0,$D51*
IFERROR(INDEX(O$278:O$314,MATCH($F51,$B$278:$B$314,0))/INDEX($D$278:$D$314,MATCH($F51,$B$278:$B$314,0)),
INDEX('Input-Func_Class'!L$9:L$21,MATCH($F51,'Input-Func_Class'!$B$9:$B$21,0)))
)</f>
        <v>0</v>
      </c>
      <c r="P51" s="8">
        <f>IF($D51=0,0,$D51*
IFERROR(INDEX(P$278:P$314,MATCH($F51,$B$278:$B$314,0))/INDEX($D$278:$D$314,MATCH($F51,$B$278:$B$314,0)),
INDEX('Input-Func_Class'!M$9:M$21,MATCH($F51,'Input-Func_Class'!$B$9:$B$21,0)))
)</f>
        <v>0</v>
      </c>
      <c r="Q51" s="8">
        <f>IF($D51=0,0,$D51*
IFERROR(INDEX(Q$278:Q$314,MATCH($F51,$B$278:$B$314,0))/INDEX($D$278:$D$314,MATCH($F51,$B$278:$B$314,0)),
INDEX('Input-Func_Class'!N$9:N$21,MATCH($F51,'Input-Func_Class'!$B$9:$B$21,0)))
)</f>
        <v>0</v>
      </c>
      <c r="R51" s="8">
        <f>IF($D51=0,0,$D51*
IFERROR(INDEX(R$278:R$314,MATCH($F51,$B$278:$B$314,0))/INDEX($D$278:$D$314,MATCH($F51,$B$278:$B$314,0)),
INDEX('Input-Func_Class'!O$9:O$21,MATCH($F51,'Input-Func_Class'!$B$9:$B$21,0)))
)</f>
        <v>0</v>
      </c>
    </row>
    <row r="52" spans="1:18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>'Input-Accounts'!$D52</f>
        <v>127397.97999999998</v>
      </c>
      <c r="E52" s="8">
        <f t="shared" si="15"/>
        <v>0</v>
      </c>
      <c r="F52" s="2" t="str">
        <f>IF(D52=0,"-",IF('Input-Accounts'!$E52&lt;&gt;0,'Input-Accounts'!$E52,'Input-Accounts'!$F52))</f>
        <v>INT_DISTPT_SUBTOTAL</v>
      </c>
      <c r="G52" s="8">
        <f>IF($D52=0,0,$D52*
IFERROR(INDEX(G$278:G$314,MATCH($F52,$B$278:$B$314,0))/INDEX($D$278:$D$314,MATCH($F52,$B$278:$B$314,0)),
INDEX('Input-Func_Class'!D$9:D$21,MATCH($F52,'Input-Func_Class'!$B$9:$B$21,0)))
)</f>
        <v>81351.441383981772</v>
      </c>
      <c r="H52" s="8">
        <f>IF($D52=0,0,$D52*
IFERROR(INDEX(H$278:H$314,MATCH($F52,$B$278:$B$314,0))/INDEX($D$278:$D$314,MATCH($F52,$B$278:$B$314,0)),
INDEX('Input-Func_Class'!E$9:E$21,MATCH($F52,'Input-Func_Class'!$B$9:$B$21,0)))
)</f>
        <v>46046.538616018202</v>
      </c>
      <c r="I52" s="8">
        <f>IF($D52=0,0,$D52*
IFERROR(INDEX(I$278:I$314,MATCH($F52,$B$278:$B$314,0))/INDEX($D$278:$D$314,MATCH($F52,$B$278:$B$314,0)),
INDEX('Input-Func_Class'!F$9:F$21,MATCH($F52,'Input-Func_Class'!$B$9:$B$21,0)))
)</f>
        <v>0</v>
      </c>
      <c r="J52" s="8">
        <f>IF($D52=0,0,$D52*
IFERROR(INDEX(J$278:J$314,MATCH($F52,$B$278:$B$314,0))/INDEX($D$278:$D$314,MATCH($F52,$B$278:$B$314,0)),
INDEX('Input-Func_Class'!G$9:G$21,MATCH($F52,'Input-Func_Class'!$B$9:$B$21,0)))
)</f>
        <v>0</v>
      </c>
      <c r="K52" s="8">
        <f>IF($D52=0,0,$D52*
IFERROR(INDEX(K$278:K$314,MATCH($F52,$B$278:$B$314,0))/INDEX($D$278:$D$314,MATCH($F52,$B$278:$B$314,0)),
INDEX('Input-Func_Class'!H$9:H$21,MATCH($F52,'Input-Func_Class'!$B$9:$B$21,0)))
)</f>
        <v>0</v>
      </c>
      <c r="L52" s="8">
        <f>IF($D52=0,0,$D52*
IFERROR(INDEX(L$278:L$314,MATCH($F52,$B$278:$B$314,0))/INDEX($D$278:$D$314,MATCH($F52,$B$278:$B$314,0)),
INDEX('Input-Func_Class'!I$9:I$21,MATCH($F52,'Input-Func_Class'!$B$9:$B$21,0)))
)</f>
        <v>0</v>
      </c>
      <c r="M52" s="8">
        <f>IF($D52=0,0,$D52*
IFERROR(INDEX(M$278:M$314,MATCH($F52,$B$278:$B$314,0))/INDEX($D$278:$D$314,MATCH($F52,$B$278:$B$314,0)),
INDEX('Input-Func_Class'!J$9:J$21,MATCH($F52,'Input-Func_Class'!$B$9:$B$21,0)))
)</f>
        <v>0</v>
      </c>
      <c r="N52" s="8">
        <f>IF($D52=0,0,$D52*
IFERROR(INDEX(N$278:N$314,MATCH($F52,$B$278:$B$314,0))/INDEX($D$278:$D$314,MATCH($F52,$B$278:$B$314,0)),
INDEX('Input-Func_Class'!K$9:K$21,MATCH($F52,'Input-Func_Class'!$B$9:$B$21,0)))
)</f>
        <v>0</v>
      </c>
      <c r="O52" s="8">
        <f>IF($D52=0,0,$D52*
IFERROR(INDEX(O$278:O$314,MATCH($F52,$B$278:$B$314,0))/INDEX($D$278:$D$314,MATCH($F52,$B$278:$B$314,0)),
INDEX('Input-Func_Class'!L$9:L$21,MATCH($F52,'Input-Func_Class'!$B$9:$B$21,0)))
)</f>
        <v>0</v>
      </c>
      <c r="P52" s="8">
        <f>IF($D52=0,0,$D52*
IFERROR(INDEX(P$278:P$314,MATCH($F52,$B$278:$B$314,0))/INDEX($D$278:$D$314,MATCH($F52,$B$278:$B$314,0)),
INDEX('Input-Func_Class'!M$9:M$21,MATCH($F52,'Input-Func_Class'!$B$9:$B$21,0)))
)</f>
        <v>0</v>
      </c>
      <c r="Q52" s="8">
        <f>IF($D52=0,0,$D52*
IFERROR(INDEX(Q$278:Q$314,MATCH($F52,$B$278:$B$314,0))/INDEX($D$278:$D$314,MATCH($F52,$B$278:$B$314,0)),
INDEX('Input-Func_Class'!N$9:N$21,MATCH($F52,'Input-Func_Class'!$B$9:$B$21,0)))
)</f>
        <v>0</v>
      </c>
      <c r="R52" s="8">
        <f>IF($D52=0,0,$D52*
IFERROR(INDEX(R$278:R$314,MATCH($F52,$B$278:$B$314,0))/INDEX($D$278:$D$314,MATCH($F52,$B$278:$B$314,0)),
INDEX('Input-Func_Class'!O$9:O$21,MATCH($F52,'Input-Func_Class'!$B$9:$B$21,0)))
)</f>
        <v>0</v>
      </c>
    </row>
    <row r="53" spans="1:18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>SUBTOTAL(9,D45:D52)</f>
        <v>9909626.6347847153</v>
      </c>
      <c r="E53" s="8">
        <f t="shared" si="15"/>
        <v>0</v>
      </c>
      <c r="G53" s="77">
        <f t="shared" ref="G53:R53" si="16">SUBTOTAL(9,G45:G52)</f>
        <v>6327905.7510710405</v>
      </c>
      <c r="H53" s="77">
        <f t="shared" si="16"/>
        <v>3581720.8837136743</v>
      </c>
      <c r="I53" s="77">
        <f t="shared" si="16"/>
        <v>0</v>
      </c>
      <c r="J53" s="77">
        <f t="shared" si="16"/>
        <v>0</v>
      </c>
      <c r="K53" s="77">
        <f t="shared" si="16"/>
        <v>0</v>
      </c>
      <c r="L53" s="77">
        <f t="shared" si="16"/>
        <v>0</v>
      </c>
      <c r="M53" s="77">
        <f t="shared" si="16"/>
        <v>0</v>
      </c>
      <c r="N53" s="77">
        <f t="shared" si="16"/>
        <v>0</v>
      </c>
      <c r="O53" s="77">
        <f t="shared" si="16"/>
        <v>0</v>
      </c>
      <c r="P53" s="77">
        <f t="shared" si="16"/>
        <v>0</v>
      </c>
      <c r="Q53" s="77">
        <f t="shared" si="16"/>
        <v>0</v>
      </c>
      <c r="R53" s="77">
        <f t="shared" si="16"/>
        <v>0</v>
      </c>
    </row>
    <row r="54" spans="1:18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>
        <f t="shared" si="13"/>
        <v>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spans="1:18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>SUBTOTAL(9,D11:D54)</f>
        <v>911487309.26780391</v>
      </c>
      <c r="E55" s="8">
        <f t="shared" si="13"/>
        <v>0</v>
      </c>
      <c r="F55" s="2"/>
      <c r="G55" s="8">
        <f t="shared" ref="G55:R55" si="17">SUBTOTAL(9,G11:G54)</f>
        <v>582040676.09347522</v>
      </c>
      <c r="H55" s="8">
        <f t="shared" si="17"/>
        <v>329446633.17432868</v>
      </c>
      <c r="I55" s="8">
        <f t="shared" si="17"/>
        <v>0</v>
      </c>
      <c r="J55" s="8">
        <f t="shared" si="17"/>
        <v>0</v>
      </c>
      <c r="K55" s="8">
        <f t="shared" si="17"/>
        <v>0</v>
      </c>
      <c r="L55" s="8">
        <f t="shared" si="17"/>
        <v>0</v>
      </c>
      <c r="M55" s="8">
        <f t="shared" si="17"/>
        <v>0</v>
      </c>
      <c r="N55" s="8">
        <f t="shared" si="17"/>
        <v>0</v>
      </c>
      <c r="O55" s="8">
        <f t="shared" si="17"/>
        <v>0</v>
      </c>
      <c r="P55" s="8">
        <f t="shared" si="17"/>
        <v>0</v>
      </c>
      <c r="Q55" s="8">
        <f t="shared" si="17"/>
        <v>0</v>
      </c>
      <c r="R55" s="8">
        <f t="shared" si="17"/>
        <v>0</v>
      </c>
    </row>
    <row r="56" spans="1:18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>
        <f t="shared" si="13"/>
        <v>0</v>
      </c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</row>
    <row r="57" spans="1:18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>
        <f t="shared" si="13"/>
        <v>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spans="1:18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>
        <f t="shared" si="13"/>
        <v>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spans="1:18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>'Input-Accounts'!$D59</f>
        <v>0</v>
      </c>
      <c r="E59" s="8">
        <f t="shared" si="13"/>
        <v>0</v>
      </c>
      <c r="F59" s="2" t="str">
        <f>IF(D59=0,"-",IF('Input-Accounts'!$E59&lt;&gt;0,'Input-Accounts'!$E59,'Input-Accounts'!$F59))</f>
        <v>-</v>
      </c>
      <c r="G59" s="8">
        <f>IF($D59=0,0,$D59*
IFERROR(INDEX(G$278:G$314,MATCH($F59,$B$278:$B$314,0))/INDEX($D$278:$D$314,MATCH($F59,$B$278:$B$314,0)),
INDEX('Input-Func_Class'!D$9:D$21,MATCH($F59,'Input-Func_Class'!$B$9:$B$21,0)))
)</f>
        <v>0</v>
      </c>
      <c r="H59" s="8">
        <f>IF($D59=0,0,$D59*
IFERROR(INDEX(H$278:H$314,MATCH($F59,$B$278:$B$314,0))/INDEX($D$278:$D$314,MATCH($F59,$B$278:$B$314,0)),
INDEX('Input-Func_Class'!E$9:E$21,MATCH($F59,'Input-Func_Class'!$B$9:$B$21,0)))
)</f>
        <v>0</v>
      </c>
      <c r="I59" s="8">
        <f>IF($D59=0,0,$D59*
IFERROR(INDEX(I$278:I$314,MATCH($F59,$B$278:$B$314,0))/INDEX($D$278:$D$314,MATCH($F59,$B$278:$B$314,0)),
INDEX('Input-Func_Class'!F$9:F$21,MATCH($F59,'Input-Func_Class'!$B$9:$B$21,0)))
)</f>
        <v>0</v>
      </c>
      <c r="J59" s="8">
        <f>IF($D59=0,0,$D59*
IFERROR(INDEX(J$278:J$314,MATCH($F59,$B$278:$B$314,0))/INDEX($D$278:$D$314,MATCH($F59,$B$278:$B$314,0)),
INDEX('Input-Func_Class'!G$9:G$21,MATCH($F59,'Input-Func_Class'!$B$9:$B$21,0)))
)</f>
        <v>0</v>
      </c>
      <c r="K59" s="8">
        <f>IF($D59=0,0,$D59*
IFERROR(INDEX(K$278:K$314,MATCH($F59,$B$278:$B$314,0))/INDEX($D$278:$D$314,MATCH($F59,$B$278:$B$314,0)),
INDEX('Input-Func_Class'!H$9:H$21,MATCH($F59,'Input-Func_Class'!$B$9:$B$21,0)))
)</f>
        <v>0</v>
      </c>
      <c r="L59" s="8">
        <f>IF($D59=0,0,$D59*
IFERROR(INDEX(L$278:L$314,MATCH($F59,$B$278:$B$314,0))/INDEX($D$278:$D$314,MATCH($F59,$B$278:$B$314,0)),
INDEX('Input-Func_Class'!I$9:I$21,MATCH($F59,'Input-Func_Class'!$B$9:$B$21,0)))
)</f>
        <v>0</v>
      </c>
      <c r="M59" s="8">
        <f>IF($D59=0,0,$D59*
IFERROR(INDEX(M$278:M$314,MATCH($F59,$B$278:$B$314,0))/INDEX($D$278:$D$314,MATCH($F59,$B$278:$B$314,0)),
INDEX('Input-Func_Class'!J$9:J$21,MATCH($F59,'Input-Func_Class'!$B$9:$B$21,0)))
)</f>
        <v>0</v>
      </c>
      <c r="N59" s="8">
        <f>IF($D59=0,0,$D59*
IFERROR(INDEX(N$278:N$314,MATCH($F59,$B$278:$B$314,0))/INDEX($D$278:$D$314,MATCH($F59,$B$278:$B$314,0)),
INDEX('Input-Func_Class'!K$9:K$21,MATCH($F59,'Input-Func_Class'!$B$9:$B$21,0)))
)</f>
        <v>0</v>
      </c>
      <c r="O59" s="8">
        <f>IF($D59=0,0,$D59*
IFERROR(INDEX(O$278:O$314,MATCH($F59,$B$278:$B$314,0))/INDEX($D$278:$D$314,MATCH($F59,$B$278:$B$314,0)),
INDEX('Input-Func_Class'!L$9:L$21,MATCH($F59,'Input-Func_Class'!$B$9:$B$21,0)))
)</f>
        <v>0</v>
      </c>
      <c r="P59" s="8">
        <f>IF($D59=0,0,$D59*
IFERROR(INDEX(P$278:P$314,MATCH($F59,$B$278:$B$314,0))/INDEX($D$278:$D$314,MATCH($F59,$B$278:$B$314,0)),
INDEX('Input-Func_Class'!M$9:M$21,MATCH($F59,'Input-Func_Class'!$B$9:$B$21,0)))
)</f>
        <v>0</v>
      </c>
      <c r="Q59" s="8">
        <f>IF($D59=0,0,$D59*
IFERROR(INDEX(Q$278:Q$314,MATCH($F59,$B$278:$B$314,0))/INDEX($D$278:$D$314,MATCH($F59,$B$278:$B$314,0)),
INDEX('Input-Func_Class'!N$9:N$21,MATCH($F59,'Input-Func_Class'!$B$9:$B$21,0)))
)</f>
        <v>0</v>
      </c>
      <c r="R59" s="8">
        <f>IF($D59=0,0,$D59*
IFERROR(INDEX(R$278:R$314,MATCH($F59,$B$278:$B$314,0))/INDEX($D$278:$D$314,MATCH($F59,$B$278:$B$314,0)),
INDEX('Input-Func_Class'!O$9:O$21,MATCH($F59,'Input-Func_Class'!$B$9:$B$21,0)))
)</f>
        <v>0</v>
      </c>
    </row>
    <row r="60" spans="1:18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>'Input-Accounts'!$D60</f>
        <v>-59765.830000000067</v>
      </c>
      <c r="E60" s="8">
        <f t="shared" si="13"/>
        <v>0</v>
      </c>
      <c r="F60" s="2" t="str">
        <f>IF(D60=0,"-",IF('Input-Accounts'!$E60&lt;&gt;0,'Input-Accounts'!$E60,'Input-Accounts'!$F60))</f>
        <v>INT_DISTPT_SUBTOTAL</v>
      </c>
      <c r="G60" s="8">
        <f>IF($D60=0,0,$D60*
IFERROR(INDEX(G$278:G$314,MATCH($F60,$B$278:$B$314,0))/INDEX($D$278:$D$314,MATCH($F60,$B$278:$B$314,0)),
INDEX('Input-Func_Class'!D$9:D$21,MATCH($F60,'Input-Func_Class'!$B$9:$B$21,0)))
)</f>
        <v>-38164.156260641066</v>
      </c>
      <c r="H60" s="8">
        <f>IF($D60=0,0,$D60*
IFERROR(INDEX(H$278:H$314,MATCH($F60,$B$278:$B$314,0))/INDEX($D$278:$D$314,MATCH($F60,$B$278:$B$314,0)),
INDEX('Input-Func_Class'!E$9:E$21,MATCH($F60,'Input-Func_Class'!$B$9:$B$21,0)))
)</f>
        <v>-21601.673739358997</v>
      </c>
      <c r="I60" s="8">
        <f>IF($D60=0,0,$D60*
IFERROR(INDEX(I$278:I$314,MATCH($F60,$B$278:$B$314,0))/INDEX($D$278:$D$314,MATCH($F60,$B$278:$B$314,0)),
INDEX('Input-Func_Class'!F$9:F$21,MATCH($F60,'Input-Func_Class'!$B$9:$B$21,0)))
)</f>
        <v>0</v>
      </c>
      <c r="J60" s="8">
        <f>IF($D60=0,0,$D60*
IFERROR(INDEX(J$278:J$314,MATCH($F60,$B$278:$B$314,0))/INDEX($D$278:$D$314,MATCH($F60,$B$278:$B$314,0)),
INDEX('Input-Func_Class'!G$9:G$21,MATCH($F60,'Input-Func_Class'!$B$9:$B$21,0)))
)</f>
        <v>0</v>
      </c>
      <c r="K60" s="8">
        <f>IF($D60=0,0,$D60*
IFERROR(INDEX(K$278:K$314,MATCH($F60,$B$278:$B$314,0))/INDEX($D$278:$D$314,MATCH($F60,$B$278:$B$314,0)),
INDEX('Input-Func_Class'!H$9:H$21,MATCH($F60,'Input-Func_Class'!$B$9:$B$21,0)))
)</f>
        <v>0</v>
      </c>
      <c r="L60" s="8">
        <f>IF($D60=0,0,$D60*
IFERROR(INDEX(L$278:L$314,MATCH($F60,$B$278:$B$314,0))/INDEX($D$278:$D$314,MATCH($F60,$B$278:$B$314,0)),
INDEX('Input-Func_Class'!I$9:I$21,MATCH($F60,'Input-Func_Class'!$B$9:$B$21,0)))
)</f>
        <v>0</v>
      </c>
      <c r="M60" s="8">
        <f>IF($D60=0,0,$D60*
IFERROR(INDEX(M$278:M$314,MATCH($F60,$B$278:$B$314,0))/INDEX($D$278:$D$314,MATCH($F60,$B$278:$B$314,0)),
INDEX('Input-Func_Class'!J$9:J$21,MATCH($F60,'Input-Func_Class'!$B$9:$B$21,0)))
)</f>
        <v>0</v>
      </c>
      <c r="N60" s="8">
        <f>IF($D60=0,0,$D60*
IFERROR(INDEX(N$278:N$314,MATCH($F60,$B$278:$B$314,0))/INDEX($D$278:$D$314,MATCH($F60,$B$278:$B$314,0)),
INDEX('Input-Func_Class'!K$9:K$21,MATCH($F60,'Input-Func_Class'!$B$9:$B$21,0)))
)</f>
        <v>0</v>
      </c>
      <c r="O60" s="8">
        <f>IF($D60=0,0,$D60*
IFERROR(INDEX(O$278:O$314,MATCH($F60,$B$278:$B$314,0))/INDEX($D$278:$D$314,MATCH($F60,$B$278:$B$314,0)),
INDEX('Input-Func_Class'!L$9:L$21,MATCH($F60,'Input-Func_Class'!$B$9:$B$21,0)))
)</f>
        <v>0</v>
      </c>
      <c r="P60" s="8">
        <f>IF($D60=0,0,$D60*
IFERROR(INDEX(P$278:P$314,MATCH($F60,$B$278:$B$314,0))/INDEX($D$278:$D$314,MATCH($F60,$B$278:$B$314,0)),
INDEX('Input-Func_Class'!M$9:M$21,MATCH($F60,'Input-Func_Class'!$B$9:$B$21,0)))
)</f>
        <v>0</v>
      </c>
      <c r="Q60" s="8">
        <f>IF($D60=0,0,$D60*
IFERROR(INDEX(Q$278:Q$314,MATCH($F60,$B$278:$B$314,0))/INDEX($D$278:$D$314,MATCH($F60,$B$278:$B$314,0)),
INDEX('Input-Func_Class'!N$9:N$21,MATCH($F60,'Input-Func_Class'!$B$9:$B$21,0)))
)</f>
        <v>0</v>
      </c>
      <c r="R60" s="8">
        <f>IF($D60=0,0,$D60*
IFERROR(INDEX(R$278:R$314,MATCH($F60,$B$278:$B$314,0))/INDEX($D$278:$D$314,MATCH($F60,$B$278:$B$314,0)),
INDEX('Input-Func_Class'!O$9:O$21,MATCH($F60,'Input-Func_Class'!$B$9:$B$21,0)))
)</f>
        <v>0</v>
      </c>
    </row>
    <row r="61" spans="1:18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>'Input-Accounts'!$D61</f>
        <v>-7366976.7466217317</v>
      </c>
      <c r="E61" s="8">
        <f t="shared" ref="E61" si="18">IFERROR(IF(D61="",0,IF(D61=0,0,IF(ABS(D61-SUM($G61:$R61))&lt;Check_Limit,0,1))),1)</f>
        <v>0</v>
      </c>
      <c r="F61" s="2" t="str">
        <f>IF(D61=0,"-",IF('Input-Accounts'!$E61&lt;&gt;0,'Input-Accounts'!$E61,'Input-Accounts'!$F61))</f>
        <v>INT_DISTPT_SUBTOTAL</v>
      </c>
      <c r="G61" s="8">
        <f>IF($D61=0,0,$D61*
IFERROR(INDEX(G$278:G$314,MATCH($F61,$B$278:$B$314,0))/INDEX($D$278:$D$314,MATCH($F61,$B$278:$B$314,0)),
INDEX('Input-Func_Class'!D$9:D$21,MATCH($F61,'Input-Func_Class'!$B$9:$B$21,0)))
)</f>
        <v>-4704267.5007873327</v>
      </c>
      <c r="H61" s="8">
        <f>IF($D61=0,0,$D61*
IFERROR(INDEX(H$278:H$314,MATCH($F61,$B$278:$B$314,0))/INDEX($D$278:$D$314,MATCH($F61,$B$278:$B$314,0)),
INDEX('Input-Func_Class'!E$9:E$21,MATCH($F61,'Input-Func_Class'!$B$9:$B$21,0)))
)</f>
        <v>-2662709.2458343985</v>
      </c>
      <c r="I61" s="8">
        <f>IF($D61=0,0,$D61*
IFERROR(INDEX(I$278:I$314,MATCH($F61,$B$278:$B$314,0))/INDEX($D$278:$D$314,MATCH($F61,$B$278:$B$314,0)),
INDEX('Input-Func_Class'!F$9:F$21,MATCH($F61,'Input-Func_Class'!$B$9:$B$21,0)))
)</f>
        <v>0</v>
      </c>
      <c r="J61" s="8">
        <f>IF($D61=0,0,$D61*
IFERROR(INDEX(J$278:J$314,MATCH($F61,$B$278:$B$314,0))/INDEX($D$278:$D$314,MATCH($F61,$B$278:$B$314,0)),
INDEX('Input-Func_Class'!G$9:G$21,MATCH($F61,'Input-Func_Class'!$B$9:$B$21,0)))
)</f>
        <v>0</v>
      </c>
      <c r="K61" s="8">
        <f>IF($D61=0,0,$D61*
IFERROR(INDEX(K$278:K$314,MATCH($F61,$B$278:$B$314,0))/INDEX($D$278:$D$314,MATCH($F61,$B$278:$B$314,0)),
INDEX('Input-Func_Class'!H$9:H$21,MATCH($F61,'Input-Func_Class'!$B$9:$B$21,0)))
)</f>
        <v>0</v>
      </c>
      <c r="L61" s="8">
        <f>IF($D61=0,0,$D61*
IFERROR(INDEX(L$278:L$314,MATCH($F61,$B$278:$B$314,0))/INDEX($D$278:$D$314,MATCH($F61,$B$278:$B$314,0)),
INDEX('Input-Func_Class'!I$9:I$21,MATCH($F61,'Input-Func_Class'!$B$9:$B$21,0)))
)</f>
        <v>0</v>
      </c>
      <c r="M61" s="8">
        <f>IF($D61=0,0,$D61*
IFERROR(INDEX(M$278:M$314,MATCH($F61,$B$278:$B$314,0))/INDEX($D$278:$D$314,MATCH($F61,$B$278:$B$314,0)),
INDEX('Input-Func_Class'!J$9:J$21,MATCH($F61,'Input-Func_Class'!$B$9:$B$21,0)))
)</f>
        <v>0</v>
      </c>
      <c r="N61" s="8">
        <f>IF($D61=0,0,$D61*
IFERROR(INDEX(N$278:N$314,MATCH($F61,$B$278:$B$314,0))/INDEX($D$278:$D$314,MATCH($F61,$B$278:$B$314,0)),
INDEX('Input-Func_Class'!K$9:K$21,MATCH($F61,'Input-Func_Class'!$B$9:$B$21,0)))
)</f>
        <v>0</v>
      </c>
      <c r="O61" s="8">
        <f>IF($D61=0,0,$D61*
IFERROR(INDEX(O$278:O$314,MATCH($F61,$B$278:$B$314,0))/INDEX($D$278:$D$314,MATCH($F61,$B$278:$B$314,0)),
INDEX('Input-Func_Class'!L$9:L$21,MATCH($F61,'Input-Func_Class'!$B$9:$B$21,0)))
)</f>
        <v>0</v>
      </c>
      <c r="P61" s="8">
        <f>IF($D61=0,0,$D61*
IFERROR(INDEX(P$278:P$314,MATCH($F61,$B$278:$B$314,0))/INDEX($D$278:$D$314,MATCH($F61,$B$278:$B$314,0)),
INDEX('Input-Func_Class'!M$9:M$21,MATCH($F61,'Input-Func_Class'!$B$9:$B$21,0)))
)</f>
        <v>0</v>
      </c>
      <c r="Q61" s="8">
        <f>IF($D61=0,0,$D61*
IFERROR(INDEX(Q$278:Q$314,MATCH($F61,$B$278:$B$314,0))/INDEX($D$278:$D$314,MATCH($F61,$B$278:$B$314,0)),
INDEX('Input-Func_Class'!N$9:N$21,MATCH($F61,'Input-Func_Class'!$B$9:$B$21,0)))
)</f>
        <v>0</v>
      </c>
      <c r="R61" s="8">
        <f>IF($D61=0,0,$D61*
IFERROR(INDEX(R$278:R$314,MATCH($F61,$B$278:$B$314,0))/INDEX($D$278:$D$314,MATCH($F61,$B$278:$B$314,0)),
INDEX('Input-Func_Class'!O$9:O$21,MATCH($F61,'Input-Func_Class'!$B$9:$B$21,0)))
)</f>
        <v>0</v>
      </c>
    </row>
    <row r="62" spans="1:18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>'Input-Accounts'!$D62</f>
        <v>-3085072.1438461533</v>
      </c>
      <c r="E62" s="8">
        <f t="shared" si="13"/>
        <v>0</v>
      </c>
      <c r="F62" s="2" t="str">
        <f>IF(D62=0,"-",IF('Input-Accounts'!$E62&lt;&gt;0,'Input-Accounts'!$E62,'Input-Accounts'!$F62))</f>
        <v>INT_DISTPT_SUBTOTAL</v>
      </c>
      <c r="G62" s="8">
        <f>IF($D62=0,0,$D62*
IFERROR(INDEX(G$278:G$314,MATCH($F62,$B$278:$B$314,0))/INDEX($D$278:$D$314,MATCH($F62,$B$278:$B$314,0)),
INDEX('Input-Func_Class'!D$9:D$21,MATCH($F62,'Input-Func_Class'!$B$9:$B$21,0)))
)</f>
        <v>-1970008.2032341121</v>
      </c>
      <c r="H62" s="8">
        <f>IF($D62=0,0,$D62*
IFERROR(INDEX(H$278:H$314,MATCH($F62,$B$278:$B$314,0))/INDEX($D$278:$D$314,MATCH($F62,$B$278:$B$314,0)),
INDEX('Input-Func_Class'!E$9:E$21,MATCH($F62,'Input-Func_Class'!$B$9:$B$21,0)))
)</f>
        <v>-1115063.9406120409</v>
      </c>
      <c r="I62" s="8">
        <f>IF($D62=0,0,$D62*
IFERROR(INDEX(I$278:I$314,MATCH($F62,$B$278:$B$314,0))/INDEX($D$278:$D$314,MATCH($F62,$B$278:$B$314,0)),
INDEX('Input-Func_Class'!F$9:F$21,MATCH($F62,'Input-Func_Class'!$B$9:$B$21,0)))
)</f>
        <v>0</v>
      </c>
      <c r="J62" s="8">
        <f>IF($D62=0,0,$D62*
IFERROR(INDEX(J$278:J$314,MATCH($F62,$B$278:$B$314,0))/INDEX($D$278:$D$314,MATCH($F62,$B$278:$B$314,0)),
INDEX('Input-Func_Class'!G$9:G$21,MATCH($F62,'Input-Func_Class'!$B$9:$B$21,0)))
)</f>
        <v>0</v>
      </c>
      <c r="K62" s="8">
        <f>IF($D62=0,0,$D62*
IFERROR(INDEX(K$278:K$314,MATCH($F62,$B$278:$B$314,0))/INDEX($D$278:$D$314,MATCH($F62,$B$278:$B$314,0)),
INDEX('Input-Func_Class'!H$9:H$21,MATCH($F62,'Input-Func_Class'!$B$9:$B$21,0)))
)</f>
        <v>0</v>
      </c>
      <c r="L62" s="8">
        <f>IF($D62=0,0,$D62*
IFERROR(INDEX(L$278:L$314,MATCH($F62,$B$278:$B$314,0))/INDEX($D$278:$D$314,MATCH($F62,$B$278:$B$314,0)),
INDEX('Input-Func_Class'!I$9:I$21,MATCH($F62,'Input-Func_Class'!$B$9:$B$21,0)))
)</f>
        <v>0</v>
      </c>
      <c r="M62" s="8">
        <f>IF($D62=0,0,$D62*
IFERROR(INDEX(M$278:M$314,MATCH($F62,$B$278:$B$314,0))/INDEX($D$278:$D$314,MATCH($F62,$B$278:$B$314,0)),
INDEX('Input-Func_Class'!J$9:J$21,MATCH($F62,'Input-Func_Class'!$B$9:$B$21,0)))
)</f>
        <v>0</v>
      </c>
      <c r="N62" s="8">
        <f>IF($D62=0,0,$D62*
IFERROR(INDEX(N$278:N$314,MATCH($F62,$B$278:$B$314,0))/INDEX($D$278:$D$314,MATCH($F62,$B$278:$B$314,0)),
INDEX('Input-Func_Class'!K$9:K$21,MATCH($F62,'Input-Func_Class'!$B$9:$B$21,0)))
)</f>
        <v>0</v>
      </c>
      <c r="O62" s="8">
        <f>IF($D62=0,0,$D62*
IFERROR(INDEX(O$278:O$314,MATCH($F62,$B$278:$B$314,0))/INDEX($D$278:$D$314,MATCH($F62,$B$278:$B$314,0)),
INDEX('Input-Func_Class'!L$9:L$21,MATCH($F62,'Input-Func_Class'!$B$9:$B$21,0)))
)</f>
        <v>0</v>
      </c>
      <c r="P62" s="8">
        <f>IF($D62=0,0,$D62*
IFERROR(INDEX(P$278:P$314,MATCH($F62,$B$278:$B$314,0))/INDEX($D$278:$D$314,MATCH($F62,$B$278:$B$314,0)),
INDEX('Input-Func_Class'!M$9:M$21,MATCH($F62,'Input-Func_Class'!$B$9:$B$21,0)))
)</f>
        <v>0</v>
      </c>
      <c r="Q62" s="8">
        <f>IF($D62=0,0,$D62*
IFERROR(INDEX(Q$278:Q$314,MATCH($F62,$B$278:$B$314,0))/INDEX($D$278:$D$314,MATCH($F62,$B$278:$B$314,0)),
INDEX('Input-Func_Class'!N$9:N$21,MATCH($F62,'Input-Func_Class'!$B$9:$B$21,0)))
)</f>
        <v>0</v>
      </c>
      <c r="R62" s="8">
        <f>IF($D62=0,0,$D62*
IFERROR(INDEX(R$278:R$314,MATCH($F62,$B$278:$B$314,0))/INDEX($D$278:$D$314,MATCH($F62,$B$278:$B$314,0)),
INDEX('Input-Func_Class'!O$9:O$21,MATCH($F62,'Input-Func_Class'!$B$9:$B$21,0)))
)</f>
        <v>0</v>
      </c>
    </row>
    <row r="63" spans="1:18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>SUBTOTAL(9,D59:D62)</f>
        <v>-10511814.720467884</v>
      </c>
      <c r="E63" s="8">
        <f t="shared" si="13"/>
        <v>0</v>
      </c>
      <c r="G63" s="77">
        <f t="shared" ref="G63:R63" si="19">SUBTOTAL(9,G59:G62)</f>
        <v>-6712439.8602820858</v>
      </c>
      <c r="H63" s="77">
        <f t="shared" si="19"/>
        <v>-3799374.8601857983</v>
      </c>
      <c r="I63" s="77">
        <f t="shared" si="19"/>
        <v>0</v>
      </c>
      <c r="J63" s="77">
        <f t="shared" si="19"/>
        <v>0</v>
      </c>
      <c r="K63" s="77">
        <f t="shared" si="19"/>
        <v>0</v>
      </c>
      <c r="L63" s="77">
        <f t="shared" si="19"/>
        <v>0</v>
      </c>
      <c r="M63" s="77">
        <f t="shared" si="19"/>
        <v>0</v>
      </c>
      <c r="N63" s="77">
        <f t="shared" si="19"/>
        <v>0</v>
      </c>
      <c r="O63" s="77">
        <f t="shared" si="19"/>
        <v>0</v>
      </c>
      <c r="P63" s="77">
        <f t="shared" si="19"/>
        <v>0</v>
      </c>
      <c r="Q63" s="77">
        <f t="shared" si="19"/>
        <v>0</v>
      </c>
      <c r="R63" s="77">
        <f t="shared" si="19"/>
        <v>0</v>
      </c>
    </row>
    <row r="64" spans="1:18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>
        <f t="shared" si="13"/>
        <v>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spans="1:18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>
        <f t="shared" ref="E65:E75" si="20">IFERROR(IF(D65="",0,IF(D65=0,0,IF(ABS(D65-SUM($G65:$R65))&lt;Check_Limit,0,1))),1)</f>
        <v>0</v>
      </c>
      <c r="F65" s="2"/>
      <c r="G65" s="8"/>
      <c r="H65" s="8"/>
      <c r="I65" s="8"/>
      <c r="J65" s="8"/>
      <c r="K65" s="8"/>
      <c r="L65" s="8">
        <f>IF($D65=0,0,$D65*
IFERROR(INDEX(L$278:L$314,MATCH($F65,$B$278:$B$314,0))/INDEX($D$278:$D$314,MATCH($F65,$B$278:$B$314,0)),
INDEX('Input-Func_Class'!I$9:I$21,MATCH($F65,'Input-Func_Class'!$B$9:$B$21,0)))
)</f>
        <v>0</v>
      </c>
      <c r="M65" s="8">
        <f>IF($D65=0,0,$D65*
IFERROR(INDEX(M$278:M$314,MATCH($F65,$B$278:$B$314,0))/INDEX($D$278:$D$314,MATCH($F65,$B$278:$B$314,0)),
INDEX('Input-Func_Class'!J$9:J$21,MATCH($F65,'Input-Func_Class'!$B$9:$B$21,0)))
)</f>
        <v>0</v>
      </c>
      <c r="N65" s="8">
        <f>IF($D65=0,0,$D65*
IFERROR(INDEX(N$278:N$314,MATCH($F65,$B$278:$B$314,0))/INDEX($D$278:$D$314,MATCH($F65,$B$278:$B$314,0)),
INDEX('Input-Func_Class'!K$9:K$21,MATCH($F65,'Input-Func_Class'!$B$9:$B$21,0)))
)</f>
        <v>0</v>
      </c>
      <c r="O65" s="8">
        <f>IF($D65=0,0,$D65*
IFERROR(INDEX(O$278:O$314,MATCH($F65,$B$278:$B$314,0))/INDEX($D$278:$D$314,MATCH($F65,$B$278:$B$314,0)),
INDEX('Input-Func_Class'!L$9:L$21,MATCH($F65,'Input-Func_Class'!$B$9:$B$21,0)))
)</f>
        <v>0</v>
      </c>
      <c r="P65" s="8">
        <f>IF($D65=0,0,$D65*
IFERROR(INDEX(P$278:P$314,MATCH($F65,$B$278:$B$314,0))/INDEX($D$278:$D$314,MATCH($F65,$B$278:$B$314,0)),
INDEX('Input-Func_Class'!M$9:M$21,MATCH($F65,'Input-Func_Class'!$B$9:$B$21,0)))
)</f>
        <v>0</v>
      </c>
      <c r="Q65" s="8">
        <f>IF($D65=0,0,$D65*
IFERROR(INDEX(Q$278:Q$314,MATCH($F65,$B$278:$B$314,0))/INDEX($D$278:$D$314,MATCH($F65,$B$278:$B$314,0)),
INDEX('Input-Func_Class'!N$9:N$21,MATCH($F65,'Input-Func_Class'!$B$9:$B$21,0)))
)</f>
        <v>0</v>
      </c>
      <c r="R65" s="8">
        <f>IF($D65=0,0,$D65*
IFERROR(INDEX(R$278:R$314,MATCH($F65,$B$278:$B$314,0))/INDEX($D$278:$D$314,MATCH($F65,$B$278:$B$314,0)),
INDEX('Input-Func_Class'!O$9:O$21,MATCH($F65,'Input-Func_Class'!$B$9:$B$21,0)))
)</f>
        <v>0</v>
      </c>
    </row>
    <row r="66" spans="1:18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>'Input-Accounts'!$D66</f>
        <v>0</v>
      </c>
      <c r="E66" s="8">
        <f t="shared" si="20"/>
        <v>0</v>
      </c>
      <c r="F66" s="2" t="str">
        <f>IF(D66=0,"-",IF('Input-Accounts'!$E66&lt;&gt;0,'Input-Accounts'!$E66,'Input-Accounts'!$F66))</f>
        <v>-</v>
      </c>
      <c r="G66" s="8">
        <f>IF($D66=0,0,$D66*
IFERROR(INDEX(G$278:G$314,MATCH($F66,$B$278:$B$314,0))/INDEX($D$278:$D$314,MATCH($F66,$B$278:$B$314,0)),
INDEX('Input-Func_Class'!D$9:D$21,MATCH($F66,'Input-Func_Class'!$B$9:$B$21,0)))
)</f>
        <v>0</v>
      </c>
      <c r="H66" s="8">
        <f>IF($D66=0,0,$D66*
IFERROR(INDEX(H$278:H$314,MATCH($F66,$B$278:$B$314,0))/INDEX($D$278:$D$314,MATCH($F66,$B$278:$B$314,0)),
INDEX('Input-Func_Class'!E$9:E$21,MATCH($F66,'Input-Func_Class'!$B$9:$B$21,0)))
)</f>
        <v>0</v>
      </c>
      <c r="I66" s="8">
        <f>IF($D66=0,0,$D66*
IFERROR(INDEX(I$278:I$314,MATCH($F66,$B$278:$B$314,0))/INDEX($D$278:$D$314,MATCH($F66,$B$278:$B$314,0)),
INDEX('Input-Func_Class'!F$9:F$21,MATCH($F66,'Input-Func_Class'!$B$9:$B$21,0)))
)</f>
        <v>0</v>
      </c>
      <c r="J66" s="8">
        <f>IF($D66=0,0,$D66*
IFERROR(INDEX(J$278:J$314,MATCH($F66,$B$278:$B$314,0))/INDEX($D$278:$D$314,MATCH($F66,$B$278:$B$314,0)),
INDEX('Input-Func_Class'!G$9:G$21,MATCH($F66,'Input-Func_Class'!$B$9:$B$21,0)))
)</f>
        <v>0</v>
      </c>
      <c r="K66" s="8">
        <f>IF($D66=0,0,$D66*
IFERROR(INDEX(K$278:K$314,MATCH($F66,$B$278:$B$314,0))/INDEX($D$278:$D$314,MATCH($F66,$B$278:$B$314,0)),
INDEX('Input-Func_Class'!H$9:H$21,MATCH($F66,'Input-Func_Class'!$B$9:$B$21,0)))
)</f>
        <v>0</v>
      </c>
      <c r="L66" s="8">
        <f>IF($D66=0,0,$D66*
IFERROR(INDEX(L$278:L$314,MATCH($F66,$B$278:$B$314,0))/INDEX($D$278:$D$314,MATCH($F66,$B$278:$B$314,0)),
INDEX('Input-Func_Class'!I$9:I$21,MATCH($F66,'Input-Func_Class'!$B$9:$B$21,0)))
)</f>
        <v>0</v>
      </c>
      <c r="M66" s="8">
        <f>IF($D66=0,0,$D66*
IFERROR(INDEX(M$278:M$314,MATCH($F66,$B$278:$B$314,0))/INDEX($D$278:$D$314,MATCH($F66,$B$278:$B$314,0)),
INDEX('Input-Func_Class'!J$9:J$21,MATCH($F66,'Input-Func_Class'!$B$9:$B$21,0)))
)</f>
        <v>0</v>
      </c>
      <c r="N66" s="8">
        <f>IF($D66=0,0,$D66*
IFERROR(INDEX(N$278:N$314,MATCH($F66,$B$278:$B$314,0))/INDEX($D$278:$D$314,MATCH($F66,$B$278:$B$314,0)),
INDEX('Input-Func_Class'!K$9:K$21,MATCH($F66,'Input-Func_Class'!$B$9:$B$21,0)))
)</f>
        <v>0</v>
      </c>
      <c r="O66" s="8">
        <f>IF($D66=0,0,$D66*
IFERROR(INDEX(O$278:O$314,MATCH($F66,$B$278:$B$314,0))/INDEX($D$278:$D$314,MATCH($F66,$B$278:$B$314,0)),
INDEX('Input-Func_Class'!L$9:L$21,MATCH($F66,'Input-Func_Class'!$B$9:$B$21,0)))
)</f>
        <v>0</v>
      </c>
      <c r="P66" s="8">
        <f>IF($D66=0,0,$D66*
IFERROR(INDEX(P$278:P$314,MATCH($F66,$B$278:$B$314,0))/INDEX($D$278:$D$314,MATCH($F66,$B$278:$B$314,0)),
INDEX('Input-Func_Class'!M$9:M$21,MATCH($F66,'Input-Func_Class'!$B$9:$B$21,0)))
)</f>
        <v>0</v>
      </c>
      <c r="Q66" s="8">
        <f>IF($D66=0,0,$D66*
IFERROR(INDEX(Q$278:Q$314,MATCH($F66,$B$278:$B$314,0))/INDEX($D$278:$D$314,MATCH($F66,$B$278:$B$314,0)),
INDEX('Input-Func_Class'!N$9:N$21,MATCH($F66,'Input-Func_Class'!$B$9:$B$21,0)))
)</f>
        <v>0</v>
      </c>
      <c r="R66" s="8">
        <f>IF($D66=0,0,$D66*
IFERROR(INDEX(R$278:R$314,MATCH($F66,$B$278:$B$314,0))/INDEX($D$278:$D$314,MATCH($F66,$B$278:$B$314,0)),
INDEX('Input-Func_Class'!O$9:O$21,MATCH($F66,'Input-Func_Class'!$B$9:$B$21,0)))
)</f>
        <v>0</v>
      </c>
    </row>
    <row r="67" spans="1:18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>'Input-Accounts'!$D67</f>
        <v>-438836.46636920492</v>
      </c>
      <c r="E67" s="8">
        <f t="shared" ref="E67" si="21">IFERROR(IF(D67="",0,IF(D67=0,0,IF(ABS(D67-SUM($G67:$R67))&lt;Check_Limit,0,1))),1)</f>
        <v>0</v>
      </c>
      <c r="F67" s="2" t="str">
        <f>IF(D67=0,"-",IF('Input-Accounts'!$E67&lt;&gt;0,'Input-Accounts'!$E67,'Input-Accounts'!$F67))</f>
        <v>DISTRIBUTION</v>
      </c>
      <c r="G67" s="8">
        <f>IF($D67=0,0,$D67*
IFERROR(INDEX(G$278:G$314,MATCH($F67,$B$278:$B$314,0))/INDEX($D$278:$D$314,MATCH($F67,$B$278:$B$314,0)),
INDEX('Input-Func_Class'!D$9:D$21,MATCH($F67,'Input-Func_Class'!$B$9:$B$21,0)))
)</f>
        <v>-438836.46636920492</v>
      </c>
      <c r="H67" s="8">
        <f>IF($D67=0,0,$D67*
IFERROR(INDEX(H$278:H$314,MATCH($F67,$B$278:$B$314,0))/INDEX($D$278:$D$314,MATCH($F67,$B$278:$B$314,0)),
INDEX('Input-Func_Class'!E$9:E$21,MATCH($F67,'Input-Func_Class'!$B$9:$B$21,0)))
)</f>
        <v>0</v>
      </c>
      <c r="I67" s="8">
        <f>IF($D67=0,0,$D67*
IFERROR(INDEX(I$278:I$314,MATCH($F67,$B$278:$B$314,0))/INDEX($D$278:$D$314,MATCH($F67,$B$278:$B$314,0)),
INDEX('Input-Func_Class'!F$9:F$21,MATCH($F67,'Input-Func_Class'!$B$9:$B$21,0)))
)</f>
        <v>0</v>
      </c>
      <c r="J67" s="8">
        <f>IF($D67=0,0,$D67*
IFERROR(INDEX(J$278:J$314,MATCH($F67,$B$278:$B$314,0))/INDEX($D$278:$D$314,MATCH($F67,$B$278:$B$314,0)),
INDEX('Input-Func_Class'!G$9:G$21,MATCH($F67,'Input-Func_Class'!$B$9:$B$21,0)))
)</f>
        <v>0</v>
      </c>
      <c r="K67" s="8">
        <f>IF($D67=0,0,$D67*
IFERROR(INDEX(K$278:K$314,MATCH($F67,$B$278:$B$314,0))/INDEX($D$278:$D$314,MATCH($F67,$B$278:$B$314,0)),
INDEX('Input-Func_Class'!H$9:H$21,MATCH($F67,'Input-Func_Class'!$B$9:$B$21,0)))
)</f>
        <v>0</v>
      </c>
      <c r="L67" s="8">
        <f>IF($D67=0,0,$D67*
IFERROR(INDEX(L$278:L$314,MATCH($F67,$B$278:$B$314,0))/INDEX($D$278:$D$314,MATCH($F67,$B$278:$B$314,0)),
INDEX('Input-Func_Class'!I$9:I$21,MATCH($F67,'Input-Func_Class'!$B$9:$B$21,0)))
)</f>
        <v>0</v>
      </c>
      <c r="M67" s="8">
        <f>IF($D67=0,0,$D67*
IFERROR(INDEX(M$278:M$314,MATCH($F67,$B$278:$B$314,0))/INDEX($D$278:$D$314,MATCH($F67,$B$278:$B$314,0)),
INDEX('Input-Func_Class'!J$9:J$21,MATCH($F67,'Input-Func_Class'!$B$9:$B$21,0)))
)</f>
        <v>0</v>
      </c>
      <c r="N67" s="8">
        <f>IF($D67=0,0,$D67*
IFERROR(INDEX(N$278:N$314,MATCH($F67,$B$278:$B$314,0))/INDEX($D$278:$D$314,MATCH($F67,$B$278:$B$314,0)),
INDEX('Input-Func_Class'!K$9:K$21,MATCH($F67,'Input-Func_Class'!$B$9:$B$21,0)))
)</f>
        <v>0</v>
      </c>
      <c r="O67" s="8">
        <f>IF($D67=0,0,$D67*
IFERROR(INDEX(O$278:O$314,MATCH($F67,$B$278:$B$314,0))/INDEX($D$278:$D$314,MATCH($F67,$B$278:$B$314,0)),
INDEX('Input-Func_Class'!L$9:L$21,MATCH($F67,'Input-Func_Class'!$B$9:$B$21,0)))
)</f>
        <v>0</v>
      </c>
      <c r="P67" s="8">
        <f>IF($D67=0,0,$D67*
IFERROR(INDEX(P$278:P$314,MATCH($F67,$B$278:$B$314,0))/INDEX($D$278:$D$314,MATCH($F67,$B$278:$B$314,0)),
INDEX('Input-Func_Class'!M$9:M$21,MATCH($F67,'Input-Func_Class'!$B$9:$B$21,0)))
)</f>
        <v>0</v>
      </c>
      <c r="Q67" s="8">
        <f>IF($D67=0,0,$D67*
IFERROR(INDEX(Q$278:Q$314,MATCH($F67,$B$278:$B$314,0))/INDEX($D$278:$D$314,MATCH($F67,$B$278:$B$314,0)),
INDEX('Input-Func_Class'!N$9:N$21,MATCH($F67,'Input-Func_Class'!$B$9:$B$21,0)))
)</f>
        <v>0</v>
      </c>
      <c r="R67" s="8">
        <f>IF($D67=0,0,$D67*
IFERROR(INDEX(R$278:R$314,MATCH($F67,$B$278:$B$314,0))/INDEX($D$278:$D$314,MATCH($F67,$B$278:$B$314,0)),
INDEX('Input-Func_Class'!O$9:O$21,MATCH($F67,'Input-Func_Class'!$B$9:$B$21,0)))
)</f>
        <v>0</v>
      </c>
    </row>
    <row r="68" spans="1:18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>'Input-Accounts'!$D68</f>
        <v>-1260932.28</v>
      </c>
      <c r="E68" s="8">
        <f t="shared" ref="E68" si="22">IFERROR(IF(D68="",0,IF(D68=0,0,IF(ABS(D68-SUM($G68:$R68))&lt;Check_Limit,0,1))),1)</f>
        <v>0</v>
      </c>
      <c r="F68" s="2" t="str">
        <f>IF(D68=0,"-",IF('Input-Accounts'!$E68&lt;&gt;0,'Input-Accounts'!$E68,'Input-Accounts'!$F68))</f>
        <v>DISTRIBUTION</v>
      </c>
      <c r="G68" s="8">
        <f>IF($D68=0,0,$D68*
IFERROR(INDEX(G$278:G$314,MATCH($F68,$B$278:$B$314,0))/INDEX($D$278:$D$314,MATCH($F68,$B$278:$B$314,0)),
INDEX('Input-Func_Class'!D$9:D$21,MATCH($F68,'Input-Func_Class'!$B$9:$B$21,0)))
)</f>
        <v>-1260932.28</v>
      </c>
      <c r="H68" s="8">
        <f>IF($D68=0,0,$D68*
IFERROR(INDEX(H$278:H$314,MATCH($F68,$B$278:$B$314,0))/INDEX($D$278:$D$314,MATCH($F68,$B$278:$B$314,0)),
INDEX('Input-Func_Class'!E$9:E$21,MATCH($F68,'Input-Func_Class'!$B$9:$B$21,0)))
)</f>
        <v>0</v>
      </c>
      <c r="I68" s="8">
        <f>IF($D68=0,0,$D68*
IFERROR(INDEX(I$278:I$314,MATCH($F68,$B$278:$B$314,0))/INDEX($D$278:$D$314,MATCH($F68,$B$278:$B$314,0)),
INDEX('Input-Func_Class'!F$9:F$21,MATCH($F68,'Input-Func_Class'!$B$9:$B$21,0)))
)</f>
        <v>0</v>
      </c>
      <c r="J68" s="8">
        <f>IF($D68=0,0,$D68*
IFERROR(INDEX(J$278:J$314,MATCH($F68,$B$278:$B$314,0))/INDEX($D$278:$D$314,MATCH($F68,$B$278:$B$314,0)),
INDEX('Input-Func_Class'!G$9:G$21,MATCH($F68,'Input-Func_Class'!$B$9:$B$21,0)))
)</f>
        <v>0</v>
      </c>
      <c r="K68" s="8">
        <f>IF($D68=0,0,$D68*
IFERROR(INDEX(K$278:K$314,MATCH($F68,$B$278:$B$314,0))/INDEX($D$278:$D$314,MATCH($F68,$B$278:$B$314,0)),
INDEX('Input-Func_Class'!H$9:H$21,MATCH($F68,'Input-Func_Class'!$B$9:$B$21,0)))
)</f>
        <v>0</v>
      </c>
      <c r="L68" s="8">
        <f>IF($D68=0,0,$D68*
IFERROR(INDEX(L$278:L$314,MATCH($F68,$B$278:$B$314,0))/INDEX($D$278:$D$314,MATCH($F68,$B$278:$B$314,0)),
INDEX('Input-Func_Class'!I$9:I$21,MATCH($F68,'Input-Func_Class'!$B$9:$B$21,0)))
)</f>
        <v>0</v>
      </c>
      <c r="M68" s="8">
        <f>IF($D68=0,0,$D68*
IFERROR(INDEX(M$278:M$314,MATCH($F68,$B$278:$B$314,0))/INDEX($D$278:$D$314,MATCH($F68,$B$278:$B$314,0)),
INDEX('Input-Func_Class'!J$9:J$21,MATCH($F68,'Input-Func_Class'!$B$9:$B$21,0)))
)</f>
        <v>0</v>
      </c>
      <c r="N68" s="8">
        <f>IF($D68=0,0,$D68*
IFERROR(INDEX(N$278:N$314,MATCH($F68,$B$278:$B$314,0))/INDEX($D$278:$D$314,MATCH($F68,$B$278:$B$314,0)),
INDEX('Input-Func_Class'!K$9:K$21,MATCH($F68,'Input-Func_Class'!$B$9:$B$21,0)))
)</f>
        <v>0</v>
      </c>
      <c r="O68" s="8">
        <f>IF($D68=0,0,$D68*
IFERROR(INDEX(O$278:O$314,MATCH($F68,$B$278:$B$314,0))/INDEX($D$278:$D$314,MATCH($F68,$B$278:$B$314,0)),
INDEX('Input-Func_Class'!L$9:L$21,MATCH($F68,'Input-Func_Class'!$B$9:$B$21,0)))
)</f>
        <v>0</v>
      </c>
      <c r="P68" s="8">
        <f>IF($D68=0,0,$D68*
IFERROR(INDEX(P$278:P$314,MATCH($F68,$B$278:$B$314,0))/INDEX($D$278:$D$314,MATCH($F68,$B$278:$B$314,0)),
INDEX('Input-Func_Class'!M$9:M$21,MATCH($F68,'Input-Func_Class'!$B$9:$B$21,0)))
)</f>
        <v>0</v>
      </c>
      <c r="Q68" s="8">
        <f>IF($D68=0,0,$D68*
IFERROR(INDEX(Q$278:Q$314,MATCH($F68,$B$278:$B$314,0))/INDEX($D$278:$D$314,MATCH($F68,$B$278:$B$314,0)),
INDEX('Input-Func_Class'!N$9:N$21,MATCH($F68,'Input-Func_Class'!$B$9:$B$21,0)))
)</f>
        <v>0</v>
      </c>
      <c r="R68" s="8">
        <f>IF($D68=0,0,$D68*
IFERROR(INDEX(R$278:R$314,MATCH($F68,$B$278:$B$314,0))/INDEX($D$278:$D$314,MATCH($F68,$B$278:$B$314,0)),
INDEX('Input-Func_Class'!O$9:O$21,MATCH($F68,'Input-Func_Class'!$B$9:$B$21,0)))
)</f>
        <v>0</v>
      </c>
    </row>
    <row r="69" spans="1:18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>'Input-Accounts'!$D69</f>
        <v>-715365.07318648463</v>
      </c>
      <c r="E69" s="8">
        <f t="shared" si="20"/>
        <v>0</v>
      </c>
      <c r="F69" s="2" t="str">
        <f>IF(D69=0,"-",IF('Input-Accounts'!$E69&lt;&gt;0,'Input-Accounts'!$E69,'Input-Accounts'!$F69))</f>
        <v>DISTRIBUTION</v>
      </c>
      <c r="G69" s="8">
        <f>IF($D69=0,0,$D69*
IFERROR(INDEX(G$278:G$314,MATCH($F69,$B$278:$B$314,0))/INDEX($D$278:$D$314,MATCH($F69,$B$278:$B$314,0)),
INDEX('Input-Func_Class'!D$9:D$21,MATCH($F69,'Input-Func_Class'!$B$9:$B$21,0)))
)</f>
        <v>-715365.07318648463</v>
      </c>
      <c r="H69" s="8">
        <f>IF($D69=0,0,$D69*
IFERROR(INDEX(H$278:H$314,MATCH($F69,$B$278:$B$314,0))/INDEX($D$278:$D$314,MATCH($F69,$B$278:$B$314,0)),
INDEX('Input-Func_Class'!E$9:E$21,MATCH($F69,'Input-Func_Class'!$B$9:$B$21,0)))
)</f>
        <v>0</v>
      </c>
      <c r="I69" s="8">
        <f>IF($D69=0,0,$D69*
IFERROR(INDEX(I$278:I$314,MATCH($F69,$B$278:$B$314,0))/INDEX($D$278:$D$314,MATCH($F69,$B$278:$B$314,0)),
INDEX('Input-Func_Class'!F$9:F$21,MATCH($F69,'Input-Func_Class'!$B$9:$B$21,0)))
)</f>
        <v>0</v>
      </c>
      <c r="J69" s="8">
        <f>IF($D69=0,0,$D69*
IFERROR(INDEX(J$278:J$314,MATCH($F69,$B$278:$B$314,0))/INDEX($D$278:$D$314,MATCH($F69,$B$278:$B$314,0)),
INDEX('Input-Func_Class'!G$9:G$21,MATCH($F69,'Input-Func_Class'!$B$9:$B$21,0)))
)</f>
        <v>0</v>
      </c>
      <c r="K69" s="8">
        <f>IF($D69=0,0,$D69*
IFERROR(INDEX(K$278:K$314,MATCH($F69,$B$278:$B$314,0))/INDEX($D$278:$D$314,MATCH($F69,$B$278:$B$314,0)),
INDEX('Input-Func_Class'!H$9:H$21,MATCH($F69,'Input-Func_Class'!$B$9:$B$21,0)))
)</f>
        <v>0</v>
      </c>
      <c r="L69" s="8">
        <f>IF($D69=0,0,$D69*
IFERROR(INDEX(L$278:L$314,MATCH($F69,$B$278:$B$314,0))/INDEX($D$278:$D$314,MATCH($F69,$B$278:$B$314,0)),
INDEX('Input-Func_Class'!I$9:I$21,MATCH($F69,'Input-Func_Class'!$B$9:$B$21,0)))
)</f>
        <v>0</v>
      </c>
      <c r="M69" s="8">
        <f>IF($D69=0,0,$D69*
IFERROR(INDEX(M$278:M$314,MATCH($F69,$B$278:$B$314,0))/INDEX($D$278:$D$314,MATCH($F69,$B$278:$B$314,0)),
INDEX('Input-Func_Class'!J$9:J$21,MATCH($F69,'Input-Func_Class'!$B$9:$B$21,0)))
)</f>
        <v>0</v>
      </c>
      <c r="N69" s="8">
        <f>IF($D69=0,0,$D69*
IFERROR(INDEX(N$278:N$314,MATCH($F69,$B$278:$B$314,0))/INDEX($D$278:$D$314,MATCH($F69,$B$278:$B$314,0)),
INDEX('Input-Func_Class'!K$9:K$21,MATCH($F69,'Input-Func_Class'!$B$9:$B$21,0)))
)</f>
        <v>0</v>
      </c>
      <c r="O69" s="8">
        <f>IF($D69=0,0,$D69*
IFERROR(INDEX(O$278:O$314,MATCH($F69,$B$278:$B$314,0))/INDEX($D$278:$D$314,MATCH($F69,$B$278:$B$314,0)),
INDEX('Input-Func_Class'!L$9:L$21,MATCH($F69,'Input-Func_Class'!$B$9:$B$21,0)))
)</f>
        <v>0</v>
      </c>
      <c r="P69" s="8">
        <f>IF($D69=0,0,$D69*
IFERROR(INDEX(P$278:P$314,MATCH($F69,$B$278:$B$314,0))/INDEX($D$278:$D$314,MATCH($F69,$B$278:$B$314,0)),
INDEX('Input-Func_Class'!M$9:M$21,MATCH($F69,'Input-Func_Class'!$B$9:$B$21,0)))
)</f>
        <v>0</v>
      </c>
      <c r="Q69" s="8">
        <f>IF($D69=0,0,$D69*
IFERROR(INDEX(Q$278:Q$314,MATCH($F69,$B$278:$B$314,0))/INDEX($D$278:$D$314,MATCH($F69,$B$278:$B$314,0)),
INDEX('Input-Func_Class'!N$9:N$21,MATCH($F69,'Input-Func_Class'!$B$9:$B$21,0)))
)</f>
        <v>0</v>
      </c>
      <c r="R69" s="8">
        <f>IF($D69=0,0,$D69*
IFERROR(INDEX(R$278:R$314,MATCH($F69,$B$278:$B$314,0))/INDEX($D$278:$D$314,MATCH($F69,$B$278:$B$314,0)),
INDEX('Input-Func_Class'!O$9:O$21,MATCH($F69,'Input-Func_Class'!$B$9:$B$21,0)))
)</f>
        <v>0</v>
      </c>
    </row>
    <row r="70" spans="1:18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>'Input-Accounts'!$D70</f>
        <v>-8011.56</v>
      </c>
      <c r="E70" s="8">
        <f t="shared" si="20"/>
        <v>0</v>
      </c>
      <c r="F70" s="2" t="str">
        <f>IF(D70=0,"-",IF('Input-Accounts'!$E70&lt;&gt;0,'Input-Accounts'!$E70,'Input-Accounts'!$F70))</f>
        <v>DISTRIBUTION</v>
      </c>
      <c r="G70" s="8">
        <f>IF($D70=0,0,$D70*
IFERROR(INDEX(G$278:G$314,MATCH($F70,$B$278:$B$314,0))/INDEX($D$278:$D$314,MATCH($F70,$B$278:$B$314,0)),
INDEX('Input-Func_Class'!D$9:D$21,MATCH($F70,'Input-Func_Class'!$B$9:$B$21,0)))
)</f>
        <v>-8011.56</v>
      </c>
      <c r="H70" s="8">
        <f>IF($D70=0,0,$D70*
IFERROR(INDEX(H$278:H$314,MATCH($F70,$B$278:$B$314,0))/INDEX($D$278:$D$314,MATCH($F70,$B$278:$B$314,0)),
INDEX('Input-Func_Class'!E$9:E$21,MATCH($F70,'Input-Func_Class'!$B$9:$B$21,0)))
)</f>
        <v>0</v>
      </c>
      <c r="I70" s="8">
        <f>IF($D70=0,0,$D70*
IFERROR(INDEX(I$278:I$314,MATCH($F70,$B$278:$B$314,0))/INDEX($D$278:$D$314,MATCH($F70,$B$278:$B$314,0)),
INDEX('Input-Func_Class'!F$9:F$21,MATCH($F70,'Input-Func_Class'!$B$9:$B$21,0)))
)</f>
        <v>0</v>
      </c>
      <c r="J70" s="8">
        <f>IF($D70=0,0,$D70*
IFERROR(INDEX(J$278:J$314,MATCH($F70,$B$278:$B$314,0))/INDEX($D$278:$D$314,MATCH($F70,$B$278:$B$314,0)),
INDEX('Input-Func_Class'!G$9:G$21,MATCH($F70,'Input-Func_Class'!$B$9:$B$21,0)))
)</f>
        <v>0</v>
      </c>
      <c r="K70" s="8">
        <f>IF($D70=0,0,$D70*
IFERROR(INDEX(K$278:K$314,MATCH($F70,$B$278:$B$314,0))/INDEX($D$278:$D$314,MATCH($F70,$B$278:$B$314,0)),
INDEX('Input-Func_Class'!H$9:H$21,MATCH($F70,'Input-Func_Class'!$B$9:$B$21,0)))
)</f>
        <v>0</v>
      </c>
      <c r="L70" s="8">
        <f>IF($D70=0,0,$D70*
IFERROR(INDEX(L$278:L$314,MATCH($F70,$B$278:$B$314,0))/INDEX($D$278:$D$314,MATCH($F70,$B$278:$B$314,0)),
INDEX('Input-Func_Class'!I$9:I$21,MATCH($F70,'Input-Func_Class'!$B$9:$B$21,0)))
)</f>
        <v>0</v>
      </c>
      <c r="M70" s="8">
        <f>IF($D70=0,0,$D70*
IFERROR(INDEX(M$278:M$314,MATCH($F70,$B$278:$B$314,0))/INDEX($D$278:$D$314,MATCH($F70,$B$278:$B$314,0)),
INDEX('Input-Func_Class'!J$9:J$21,MATCH($F70,'Input-Func_Class'!$B$9:$B$21,0)))
)</f>
        <v>0</v>
      </c>
      <c r="N70" s="8">
        <f>IF($D70=0,0,$D70*
IFERROR(INDEX(N$278:N$314,MATCH($F70,$B$278:$B$314,0))/INDEX($D$278:$D$314,MATCH($F70,$B$278:$B$314,0)),
INDEX('Input-Func_Class'!K$9:K$21,MATCH($F70,'Input-Func_Class'!$B$9:$B$21,0)))
)</f>
        <v>0</v>
      </c>
      <c r="O70" s="8">
        <f>IF($D70=0,0,$D70*
IFERROR(INDEX(O$278:O$314,MATCH($F70,$B$278:$B$314,0))/INDEX($D$278:$D$314,MATCH($F70,$B$278:$B$314,0)),
INDEX('Input-Func_Class'!L$9:L$21,MATCH($F70,'Input-Func_Class'!$B$9:$B$21,0)))
)</f>
        <v>0</v>
      </c>
      <c r="P70" s="8">
        <f>IF($D70=0,0,$D70*
IFERROR(INDEX(P$278:P$314,MATCH($F70,$B$278:$B$314,0))/INDEX($D$278:$D$314,MATCH($F70,$B$278:$B$314,0)),
INDEX('Input-Func_Class'!M$9:M$21,MATCH($F70,'Input-Func_Class'!$B$9:$B$21,0)))
)</f>
        <v>0</v>
      </c>
      <c r="Q70" s="8">
        <f>IF($D70=0,0,$D70*
IFERROR(INDEX(Q$278:Q$314,MATCH($F70,$B$278:$B$314,0))/INDEX($D$278:$D$314,MATCH($F70,$B$278:$B$314,0)),
INDEX('Input-Func_Class'!N$9:N$21,MATCH($F70,'Input-Func_Class'!$B$9:$B$21,0)))
)</f>
        <v>0</v>
      </c>
      <c r="R70" s="8">
        <f>IF($D70=0,0,$D70*
IFERROR(INDEX(R$278:R$314,MATCH($F70,$B$278:$B$314,0))/INDEX($D$278:$D$314,MATCH($F70,$B$278:$B$314,0)),
INDEX('Input-Func_Class'!O$9:O$21,MATCH($F70,'Input-Func_Class'!$B$9:$B$21,0)))
)</f>
        <v>0</v>
      </c>
    </row>
    <row r="71" spans="1:18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>'Input-Accounts'!$D71</f>
        <v>0</v>
      </c>
      <c r="E71" s="8">
        <f t="shared" ref="E71:E74" si="23">IFERROR(IF(D71="",0,IF(D71=0,0,IF(ABS(D71-SUM($G71:$R71))&lt;Check_Limit,0,1))),1)</f>
        <v>0</v>
      </c>
      <c r="F71" s="2" t="str">
        <f>IF(D71=0,"-",IF('Input-Accounts'!$E71&lt;&gt;0,'Input-Accounts'!$E71,'Input-Accounts'!$F71))</f>
        <v>-</v>
      </c>
      <c r="G71" s="8">
        <f>IF($D71=0,0,$D71*
IFERROR(INDEX(G$278:G$314,MATCH($F71,$B$278:$B$314,0))/INDEX($D$278:$D$314,MATCH($F71,$B$278:$B$314,0)),
INDEX('Input-Func_Class'!D$9:D$21,MATCH($F71,'Input-Func_Class'!$B$9:$B$21,0)))
)</f>
        <v>0</v>
      </c>
      <c r="H71" s="8">
        <f>IF($D71=0,0,$D71*
IFERROR(INDEX(H$278:H$314,MATCH($F71,$B$278:$B$314,0))/INDEX($D$278:$D$314,MATCH($F71,$B$278:$B$314,0)),
INDEX('Input-Func_Class'!E$9:E$21,MATCH($F71,'Input-Func_Class'!$B$9:$B$21,0)))
)</f>
        <v>0</v>
      </c>
      <c r="I71" s="8">
        <f>IF($D71=0,0,$D71*
IFERROR(INDEX(I$278:I$314,MATCH($F71,$B$278:$B$314,0))/INDEX($D$278:$D$314,MATCH($F71,$B$278:$B$314,0)),
INDEX('Input-Func_Class'!F$9:F$21,MATCH($F71,'Input-Func_Class'!$B$9:$B$21,0)))
)</f>
        <v>0</v>
      </c>
      <c r="J71" s="8">
        <f>IF($D71=0,0,$D71*
IFERROR(INDEX(J$278:J$314,MATCH($F71,$B$278:$B$314,0))/INDEX($D$278:$D$314,MATCH($F71,$B$278:$B$314,0)),
INDEX('Input-Func_Class'!G$9:G$21,MATCH($F71,'Input-Func_Class'!$B$9:$B$21,0)))
)</f>
        <v>0</v>
      </c>
      <c r="K71" s="8">
        <f>IF($D71=0,0,$D71*
IFERROR(INDEX(K$278:K$314,MATCH($F71,$B$278:$B$314,0))/INDEX($D$278:$D$314,MATCH($F71,$B$278:$B$314,0)),
INDEX('Input-Func_Class'!H$9:H$21,MATCH($F71,'Input-Func_Class'!$B$9:$B$21,0)))
)</f>
        <v>0</v>
      </c>
      <c r="L71" s="8">
        <f>IF($D71=0,0,$D71*
IFERROR(INDEX(L$278:L$314,MATCH($F71,$B$278:$B$314,0))/INDEX($D$278:$D$314,MATCH($F71,$B$278:$B$314,0)),
INDEX('Input-Func_Class'!I$9:I$21,MATCH($F71,'Input-Func_Class'!$B$9:$B$21,0)))
)</f>
        <v>0</v>
      </c>
      <c r="M71" s="8">
        <f>IF($D71=0,0,$D71*
IFERROR(INDEX(M$278:M$314,MATCH($F71,$B$278:$B$314,0))/INDEX($D$278:$D$314,MATCH($F71,$B$278:$B$314,0)),
INDEX('Input-Func_Class'!J$9:J$21,MATCH($F71,'Input-Func_Class'!$B$9:$B$21,0)))
)</f>
        <v>0</v>
      </c>
      <c r="N71" s="8">
        <f>IF($D71=0,0,$D71*
IFERROR(INDEX(N$278:N$314,MATCH($F71,$B$278:$B$314,0))/INDEX($D$278:$D$314,MATCH($F71,$B$278:$B$314,0)),
INDEX('Input-Func_Class'!K$9:K$21,MATCH($F71,'Input-Func_Class'!$B$9:$B$21,0)))
)</f>
        <v>0</v>
      </c>
      <c r="O71" s="8">
        <f>IF($D71=0,0,$D71*
IFERROR(INDEX(O$278:O$314,MATCH($F71,$B$278:$B$314,0))/INDEX($D$278:$D$314,MATCH($F71,$B$278:$B$314,0)),
INDEX('Input-Func_Class'!L$9:L$21,MATCH($F71,'Input-Func_Class'!$B$9:$B$21,0)))
)</f>
        <v>0</v>
      </c>
      <c r="P71" s="8">
        <f>IF($D71=0,0,$D71*
IFERROR(INDEX(P$278:P$314,MATCH($F71,$B$278:$B$314,0))/INDEX($D$278:$D$314,MATCH($F71,$B$278:$B$314,0)),
INDEX('Input-Func_Class'!M$9:M$21,MATCH($F71,'Input-Func_Class'!$B$9:$B$21,0)))
)</f>
        <v>0</v>
      </c>
      <c r="Q71" s="8">
        <f>IF($D71=0,0,$D71*
IFERROR(INDEX(Q$278:Q$314,MATCH($F71,$B$278:$B$314,0))/INDEX($D$278:$D$314,MATCH($F71,$B$278:$B$314,0)),
INDEX('Input-Func_Class'!N$9:N$21,MATCH($F71,'Input-Func_Class'!$B$9:$B$21,0)))
)</f>
        <v>0</v>
      </c>
      <c r="R71" s="8">
        <f>IF($D71=0,0,$D71*
IFERROR(INDEX(R$278:R$314,MATCH($F71,$B$278:$B$314,0))/INDEX($D$278:$D$314,MATCH($F71,$B$278:$B$314,0)),
INDEX('Input-Func_Class'!O$9:O$21,MATCH($F71,'Input-Func_Class'!$B$9:$B$21,0)))
)</f>
        <v>0</v>
      </c>
    </row>
    <row r="72" spans="1:18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>'Input-Accounts'!$D72</f>
        <v>-5394575.5700000012</v>
      </c>
      <c r="E72" s="8">
        <f t="shared" si="23"/>
        <v>0</v>
      </c>
      <c r="F72" s="2" t="str">
        <f>IF(D72=0,"-",IF('Input-Accounts'!$E72&lt;&gt;0,'Input-Accounts'!$E72,'Input-Accounts'!$F72))</f>
        <v>INT_DISTPT_SUBTOTAL</v>
      </c>
      <c r="G72" s="8">
        <f>IF($D72=0,0,$D72*
IFERROR(INDEX(G$278:G$314,MATCH($F72,$B$278:$B$314,0))/INDEX($D$278:$D$314,MATCH($F72,$B$278:$B$314,0)),
INDEX('Input-Func_Class'!D$9:D$21,MATCH($F72,'Input-Func_Class'!$B$9:$B$21,0)))
)</f>
        <v>-3444768.1060116901</v>
      </c>
      <c r="H72" s="8">
        <f>IF($D72=0,0,$D72*
IFERROR(INDEX(H$278:H$314,MATCH($F72,$B$278:$B$314,0))/INDEX($D$278:$D$314,MATCH($F72,$B$278:$B$314,0)),
INDEX('Input-Func_Class'!E$9:E$21,MATCH($F72,'Input-Func_Class'!$B$9:$B$21,0)))
)</f>
        <v>-1949807.4639883107</v>
      </c>
      <c r="I72" s="8">
        <f>IF($D72=0,0,$D72*
IFERROR(INDEX(I$278:I$314,MATCH($F72,$B$278:$B$314,0))/INDEX($D$278:$D$314,MATCH($F72,$B$278:$B$314,0)),
INDEX('Input-Func_Class'!F$9:F$21,MATCH($F72,'Input-Func_Class'!$B$9:$B$21,0)))
)</f>
        <v>0</v>
      </c>
      <c r="J72" s="8">
        <f>IF($D72=0,0,$D72*
IFERROR(INDEX(J$278:J$314,MATCH($F72,$B$278:$B$314,0))/INDEX($D$278:$D$314,MATCH($F72,$B$278:$B$314,0)),
INDEX('Input-Func_Class'!G$9:G$21,MATCH($F72,'Input-Func_Class'!$B$9:$B$21,0)))
)</f>
        <v>0</v>
      </c>
      <c r="K72" s="8">
        <f>IF($D72=0,0,$D72*
IFERROR(INDEX(K$278:K$314,MATCH($F72,$B$278:$B$314,0))/INDEX($D$278:$D$314,MATCH($F72,$B$278:$B$314,0)),
INDEX('Input-Func_Class'!H$9:H$21,MATCH($F72,'Input-Func_Class'!$B$9:$B$21,0)))
)</f>
        <v>0</v>
      </c>
      <c r="L72" s="8">
        <f>IF($D72=0,0,$D72*
IFERROR(INDEX(L$278:L$314,MATCH($F72,$B$278:$B$314,0))/INDEX($D$278:$D$314,MATCH($F72,$B$278:$B$314,0)),
INDEX('Input-Func_Class'!I$9:I$21,MATCH($F72,'Input-Func_Class'!$B$9:$B$21,0)))
)</f>
        <v>0</v>
      </c>
      <c r="M72" s="8">
        <f>IF($D72=0,0,$D72*
IFERROR(INDEX(M$278:M$314,MATCH($F72,$B$278:$B$314,0))/INDEX($D$278:$D$314,MATCH($F72,$B$278:$B$314,0)),
INDEX('Input-Func_Class'!J$9:J$21,MATCH($F72,'Input-Func_Class'!$B$9:$B$21,0)))
)</f>
        <v>0</v>
      </c>
      <c r="N72" s="8">
        <f>IF($D72=0,0,$D72*
IFERROR(INDEX(N$278:N$314,MATCH($F72,$B$278:$B$314,0))/INDEX($D$278:$D$314,MATCH($F72,$B$278:$B$314,0)),
INDEX('Input-Func_Class'!K$9:K$21,MATCH($F72,'Input-Func_Class'!$B$9:$B$21,0)))
)</f>
        <v>0</v>
      </c>
      <c r="O72" s="8">
        <f>IF($D72=0,0,$D72*
IFERROR(INDEX(O$278:O$314,MATCH($F72,$B$278:$B$314,0))/INDEX($D$278:$D$314,MATCH($F72,$B$278:$B$314,0)),
INDEX('Input-Func_Class'!L$9:L$21,MATCH($F72,'Input-Func_Class'!$B$9:$B$21,0)))
)</f>
        <v>0</v>
      </c>
      <c r="P72" s="8">
        <f>IF($D72=0,0,$D72*
IFERROR(INDEX(P$278:P$314,MATCH($F72,$B$278:$B$314,0))/INDEX($D$278:$D$314,MATCH($F72,$B$278:$B$314,0)),
INDEX('Input-Func_Class'!M$9:M$21,MATCH($F72,'Input-Func_Class'!$B$9:$B$21,0)))
)</f>
        <v>0</v>
      </c>
      <c r="Q72" s="8">
        <f>IF($D72=0,0,$D72*
IFERROR(INDEX(Q$278:Q$314,MATCH($F72,$B$278:$B$314,0))/INDEX($D$278:$D$314,MATCH($F72,$B$278:$B$314,0)),
INDEX('Input-Func_Class'!N$9:N$21,MATCH($F72,'Input-Func_Class'!$B$9:$B$21,0)))
)</f>
        <v>0</v>
      </c>
      <c r="R72" s="8">
        <f>IF($D72=0,0,$D72*
IFERROR(INDEX(R$278:R$314,MATCH($F72,$B$278:$B$314,0))/INDEX($D$278:$D$314,MATCH($F72,$B$278:$B$314,0)),
INDEX('Input-Func_Class'!O$9:O$21,MATCH($F72,'Input-Func_Class'!$B$9:$B$21,0)))
)</f>
        <v>0</v>
      </c>
    </row>
    <row r="73" spans="1:18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>'Input-Accounts'!$D73</f>
        <v>-705436.81999999972</v>
      </c>
      <c r="E73" s="8">
        <f t="shared" ref="E73" si="24">IFERROR(IF(D73="",0,IF(D73=0,0,IF(ABS(D73-SUM($G73:$R73))&lt;Check_Limit,0,1))),1)</f>
        <v>0</v>
      </c>
      <c r="F73" s="2" t="str">
        <f>IF(D73=0,"-",IF('Input-Accounts'!$E73&lt;&gt;0,'Input-Accounts'!$E73,'Input-Accounts'!$F73))</f>
        <v>INT_DISTPT_SUBTOTAL</v>
      </c>
      <c r="G73" s="8">
        <f>IF($D73=0,0,$D73*
IFERROR(INDEX(G$278:G$314,MATCH($F73,$B$278:$B$314,0))/INDEX($D$278:$D$314,MATCH($F73,$B$278:$B$314,0)),
INDEX('Input-Func_Class'!D$9:D$21,MATCH($F73,'Input-Func_Class'!$B$9:$B$21,0)))
)</f>
        <v>-450464.77277216234</v>
      </c>
      <c r="H73" s="8">
        <f>IF($D73=0,0,$D73*
IFERROR(INDEX(H$278:H$314,MATCH($F73,$B$278:$B$314,0))/INDEX($D$278:$D$314,MATCH($F73,$B$278:$B$314,0)),
INDEX('Input-Func_Class'!E$9:E$21,MATCH($F73,'Input-Func_Class'!$B$9:$B$21,0)))
)</f>
        <v>-254972.04722783732</v>
      </c>
      <c r="I73" s="8">
        <f>IF($D73=0,0,$D73*
IFERROR(INDEX(I$278:I$314,MATCH($F73,$B$278:$B$314,0))/INDEX($D$278:$D$314,MATCH($F73,$B$278:$B$314,0)),
INDEX('Input-Func_Class'!F$9:F$21,MATCH($F73,'Input-Func_Class'!$B$9:$B$21,0)))
)</f>
        <v>0</v>
      </c>
      <c r="J73" s="8">
        <f>IF($D73=0,0,$D73*
IFERROR(INDEX(J$278:J$314,MATCH($F73,$B$278:$B$314,0))/INDEX($D$278:$D$314,MATCH($F73,$B$278:$B$314,0)),
INDEX('Input-Func_Class'!G$9:G$21,MATCH($F73,'Input-Func_Class'!$B$9:$B$21,0)))
)</f>
        <v>0</v>
      </c>
      <c r="K73" s="8">
        <f>IF($D73=0,0,$D73*
IFERROR(INDEX(K$278:K$314,MATCH($F73,$B$278:$B$314,0))/INDEX($D$278:$D$314,MATCH($F73,$B$278:$B$314,0)),
INDEX('Input-Func_Class'!H$9:H$21,MATCH($F73,'Input-Func_Class'!$B$9:$B$21,0)))
)</f>
        <v>0</v>
      </c>
      <c r="L73" s="8">
        <f>IF($D73=0,0,$D73*
IFERROR(INDEX(L$278:L$314,MATCH($F73,$B$278:$B$314,0))/INDEX($D$278:$D$314,MATCH($F73,$B$278:$B$314,0)),
INDEX('Input-Func_Class'!I$9:I$21,MATCH($F73,'Input-Func_Class'!$B$9:$B$21,0)))
)</f>
        <v>0</v>
      </c>
      <c r="M73" s="8">
        <f>IF($D73=0,0,$D73*
IFERROR(INDEX(M$278:M$314,MATCH($F73,$B$278:$B$314,0))/INDEX($D$278:$D$314,MATCH($F73,$B$278:$B$314,0)),
INDEX('Input-Func_Class'!J$9:J$21,MATCH($F73,'Input-Func_Class'!$B$9:$B$21,0)))
)</f>
        <v>0</v>
      </c>
      <c r="N73" s="8">
        <f>IF($D73=0,0,$D73*
IFERROR(INDEX(N$278:N$314,MATCH($F73,$B$278:$B$314,0))/INDEX($D$278:$D$314,MATCH($F73,$B$278:$B$314,0)),
INDEX('Input-Func_Class'!K$9:K$21,MATCH($F73,'Input-Func_Class'!$B$9:$B$21,0)))
)</f>
        <v>0</v>
      </c>
      <c r="O73" s="8">
        <f>IF($D73=0,0,$D73*
IFERROR(INDEX(O$278:O$314,MATCH($F73,$B$278:$B$314,0))/INDEX($D$278:$D$314,MATCH($F73,$B$278:$B$314,0)),
INDEX('Input-Func_Class'!L$9:L$21,MATCH($F73,'Input-Func_Class'!$B$9:$B$21,0)))
)</f>
        <v>0</v>
      </c>
      <c r="P73" s="8">
        <f>IF($D73=0,0,$D73*
IFERROR(INDEX(P$278:P$314,MATCH($F73,$B$278:$B$314,0))/INDEX($D$278:$D$314,MATCH($F73,$B$278:$B$314,0)),
INDEX('Input-Func_Class'!M$9:M$21,MATCH($F73,'Input-Func_Class'!$B$9:$B$21,0)))
)</f>
        <v>0</v>
      </c>
      <c r="Q73" s="8">
        <f>IF($D73=0,0,$D73*
IFERROR(INDEX(Q$278:Q$314,MATCH($F73,$B$278:$B$314,0))/INDEX($D$278:$D$314,MATCH($F73,$B$278:$B$314,0)),
INDEX('Input-Func_Class'!N$9:N$21,MATCH($F73,'Input-Func_Class'!$B$9:$B$21,0)))
)</f>
        <v>0</v>
      </c>
      <c r="R73" s="8">
        <f>IF($D73=0,0,$D73*
IFERROR(INDEX(R$278:R$314,MATCH($F73,$B$278:$B$314,0))/INDEX($D$278:$D$314,MATCH($F73,$B$278:$B$314,0)),
INDEX('Input-Func_Class'!O$9:O$21,MATCH($F73,'Input-Func_Class'!$B$9:$B$21,0)))
)</f>
        <v>0</v>
      </c>
    </row>
    <row r="74" spans="1:18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>'Input-Accounts'!$D74</f>
        <v>-25155.829999999984</v>
      </c>
      <c r="E74" s="8">
        <f t="shared" si="23"/>
        <v>0</v>
      </c>
      <c r="F74" s="2" t="str">
        <f>IF(D74=0,"-",IF('Input-Accounts'!$E74&lt;&gt;0,'Input-Accounts'!$E74,'Input-Accounts'!$F74))</f>
        <v>DISTRIBUTION</v>
      </c>
      <c r="G74" s="8">
        <f>IF($D74=0,0,$D74*
IFERROR(INDEX(G$278:G$314,MATCH($F74,$B$278:$B$314,0))/INDEX($D$278:$D$314,MATCH($F74,$B$278:$B$314,0)),
INDEX('Input-Func_Class'!D$9:D$21,MATCH($F74,'Input-Func_Class'!$B$9:$B$21,0)))
)</f>
        <v>-25155.829999999984</v>
      </c>
      <c r="H74" s="8">
        <f>IF($D74=0,0,$D74*
IFERROR(INDEX(H$278:H$314,MATCH($F74,$B$278:$B$314,0))/INDEX($D$278:$D$314,MATCH($F74,$B$278:$B$314,0)),
INDEX('Input-Func_Class'!E$9:E$21,MATCH($F74,'Input-Func_Class'!$B$9:$B$21,0)))
)</f>
        <v>0</v>
      </c>
      <c r="I74" s="8">
        <f>IF($D74=0,0,$D74*
IFERROR(INDEX(I$278:I$314,MATCH($F74,$B$278:$B$314,0))/INDEX($D$278:$D$314,MATCH($F74,$B$278:$B$314,0)),
INDEX('Input-Func_Class'!F$9:F$21,MATCH($F74,'Input-Func_Class'!$B$9:$B$21,0)))
)</f>
        <v>0</v>
      </c>
      <c r="J74" s="8">
        <f>IF($D74=0,0,$D74*
IFERROR(INDEX(J$278:J$314,MATCH($F74,$B$278:$B$314,0))/INDEX($D$278:$D$314,MATCH($F74,$B$278:$B$314,0)),
INDEX('Input-Func_Class'!G$9:G$21,MATCH($F74,'Input-Func_Class'!$B$9:$B$21,0)))
)</f>
        <v>0</v>
      </c>
      <c r="K74" s="8">
        <f>IF($D74=0,0,$D74*
IFERROR(INDEX(K$278:K$314,MATCH($F74,$B$278:$B$314,0))/INDEX($D$278:$D$314,MATCH($F74,$B$278:$B$314,0)),
INDEX('Input-Func_Class'!H$9:H$21,MATCH($F74,'Input-Func_Class'!$B$9:$B$21,0)))
)</f>
        <v>0</v>
      </c>
      <c r="L74" s="8">
        <f>IF($D74=0,0,$D74*
IFERROR(INDEX(L$278:L$314,MATCH($F74,$B$278:$B$314,0))/INDEX($D$278:$D$314,MATCH($F74,$B$278:$B$314,0)),
INDEX('Input-Func_Class'!I$9:I$21,MATCH($F74,'Input-Func_Class'!$B$9:$B$21,0)))
)</f>
        <v>0</v>
      </c>
      <c r="M74" s="8">
        <f>IF($D74=0,0,$D74*
IFERROR(INDEX(M$278:M$314,MATCH($F74,$B$278:$B$314,0))/INDEX($D$278:$D$314,MATCH($F74,$B$278:$B$314,0)),
INDEX('Input-Func_Class'!J$9:J$21,MATCH($F74,'Input-Func_Class'!$B$9:$B$21,0)))
)</f>
        <v>0</v>
      </c>
      <c r="N74" s="8">
        <f>IF($D74=0,0,$D74*
IFERROR(INDEX(N$278:N$314,MATCH($F74,$B$278:$B$314,0))/INDEX($D$278:$D$314,MATCH($F74,$B$278:$B$314,0)),
INDEX('Input-Func_Class'!K$9:K$21,MATCH($F74,'Input-Func_Class'!$B$9:$B$21,0)))
)</f>
        <v>0</v>
      </c>
      <c r="O74" s="8">
        <f>IF($D74=0,0,$D74*
IFERROR(INDEX(O$278:O$314,MATCH($F74,$B$278:$B$314,0))/INDEX($D$278:$D$314,MATCH($F74,$B$278:$B$314,0)),
INDEX('Input-Func_Class'!L$9:L$21,MATCH($F74,'Input-Func_Class'!$B$9:$B$21,0)))
)</f>
        <v>0</v>
      </c>
      <c r="P74" s="8">
        <f>IF($D74=0,0,$D74*
IFERROR(INDEX(P$278:P$314,MATCH($F74,$B$278:$B$314,0))/INDEX($D$278:$D$314,MATCH($F74,$B$278:$B$314,0)),
INDEX('Input-Func_Class'!M$9:M$21,MATCH($F74,'Input-Func_Class'!$B$9:$B$21,0)))
)</f>
        <v>0</v>
      </c>
      <c r="Q74" s="8">
        <f>IF($D74=0,0,$D74*
IFERROR(INDEX(Q$278:Q$314,MATCH($F74,$B$278:$B$314,0))/INDEX($D$278:$D$314,MATCH($F74,$B$278:$B$314,0)),
INDEX('Input-Func_Class'!N$9:N$21,MATCH($F74,'Input-Func_Class'!$B$9:$B$21,0)))
)</f>
        <v>0</v>
      </c>
      <c r="R74" s="8">
        <f>IF($D74=0,0,$D74*
IFERROR(INDEX(R$278:R$314,MATCH($F74,$B$278:$B$314,0))/INDEX($D$278:$D$314,MATCH($F74,$B$278:$B$314,0)),
INDEX('Input-Func_Class'!O$9:O$21,MATCH($F74,'Input-Func_Class'!$B$9:$B$21,0)))
)</f>
        <v>0</v>
      </c>
    </row>
    <row r="75" spans="1:18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>'Input-Accounts'!$D75</f>
        <v>-97006543.285036191</v>
      </c>
      <c r="E75" s="8">
        <f t="shared" si="20"/>
        <v>0</v>
      </c>
      <c r="F75" s="2" t="str">
        <f>IF(D75=0,"-",IF('Input-Accounts'!$E75&lt;&gt;0,'Input-Accounts'!$E75,'Input-Accounts'!$F75))</f>
        <v>DISTRIBUTION</v>
      </c>
      <c r="G75" s="8">
        <f>IF($D75=0,0,$D75*
IFERROR(INDEX(G$278:G$314,MATCH($F75,$B$278:$B$314,0))/INDEX($D$278:$D$314,MATCH($F75,$B$278:$B$314,0)),
INDEX('Input-Func_Class'!D$9:D$21,MATCH($F75,'Input-Func_Class'!$B$9:$B$21,0)))
)</f>
        <v>-97006543.285036191</v>
      </c>
      <c r="H75" s="8">
        <f>IF($D75=0,0,$D75*
IFERROR(INDEX(H$278:H$314,MATCH($F75,$B$278:$B$314,0))/INDEX($D$278:$D$314,MATCH($F75,$B$278:$B$314,0)),
INDEX('Input-Func_Class'!E$9:E$21,MATCH($F75,'Input-Func_Class'!$B$9:$B$21,0)))
)</f>
        <v>0</v>
      </c>
      <c r="I75" s="8">
        <f>IF($D75=0,0,$D75*
IFERROR(INDEX(I$278:I$314,MATCH($F75,$B$278:$B$314,0))/INDEX($D$278:$D$314,MATCH($F75,$B$278:$B$314,0)),
INDEX('Input-Func_Class'!F$9:F$21,MATCH($F75,'Input-Func_Class'!$B$9:$B$21,0)))
)</f>
        <v>0</v>
      </c>
      <c r="J75" s="8">
        <f>IF($D75=0,0,$D75*
IFERROR(INDEX(J$278:J$314,MATCH($F75,$B$278:$B$314,0))/INDEX($D$278:$D$314,MATCH($F75,$B$278:$B$314,0)),
INDEX('Input-Func_Class'!G$9:G$21,MATCH($F75,'Input-Func_Class'!$B$9:$B$21,0)))
)</f>
        <v>0</v>
      </c>
      <c r="K75" s="8">
        <f>IF($D75=0,0,$D75*
IFERROR(INDEX(K$278:K$314,MATCH($F75,$B$278:$B$314,0))/INDEX($D$278:$D$314,MATCH($F75,$B$278:$B$314,0)),
INDEX('Input-Func_Class'!H$9:H$21,MATCH($F75,'Input-Func_Class'!$B$9:$B$21,0)))
)</f>
        <v>0</v>
      </c>
      <c r="L75" s="8">
        <f>IF($D75=0,0,$D75*
IFERROR(INDEX(L$278:L$314,MATCH($F75,$B$278:$B$314,0))/INDEX($D$278:$D$314,MATCH($F75,$B$278:$B$314,0)),
INDEX('Input-Func_Class'!I$9:I$21,MATCH($F75,'Input-Func_Class'!$B$9:$B$21,0)))
)</f>
        <v>0</v>
      </c>
      <c r="M75" s="8">
        <f>IF($D75=0,0,$D75*
IFERROR(INDEX(M$278:M$314,MATCH($F75,$B$278:$B$314,0))/INDEX($D$278:$D$314,MATCH($F75,$B$278:$B$314,0)),
INDEX('Input-Func_Class'!J$9:J$21,MATCH($F75,'Input-Func_Class'!$B$9:$B$21,0)))
)</f>
        <v>0</v>
      </c>
      <c r="N75" s="8">
        <f>IF($D75=0,0,$D75*
IFERROR(INDEX(N$278:N$314,MATCH($F75,$B$278:$B$314,0))/INDEX($D$278:$D$314,MATCH($F75,$B$278:$B$314,0)),
INDEX('Input-Func_Class'!K$9:K$21,MATCH($F75,'Input-Func_Class'!$B$9:$B$21,0)))
)</f>
        <v>0</v>
      </c>
      <c r="O75" s="8">
        <f>IF($D75=0,0,$D75*
IFERROR(INDEX(O$278:O$314,MATCH($F75,$B$278:$B$314,0))/INDEX($D$278:$D$314,MATCH($F75,$B$278:$B$314,0)),
INDEX('Input-Func_Class'!L$9:L$21,MATCH($F75,'Input-Func_Class'!$B$9:$B$21,0)))
)</f>
        <v>0</v>
      </c>
      <c r="P75" s="8">
        <f>IF($D75=0,0,$D75*
IFERROR(INDEX(P$278:P$314,MATCH($F75,$B$278:$B$314,0))/INDEX($D$278:$D$314,MATCH($F75,$B$278:$B$314,0)),
INDEX('Input-Func_Class'!M$9:M$21,MATCH($F75,'Input-Func_Class'!$B$9:$B$21,0)))
)</f>
        <v>0</v>
      </c>
      <c r="Q75" s="8">
        <f>IF($D75=0,0,$D75*
IFERROR(INDEX(Q$278:Q$314,MATCH($F75,$B$278:$B$314,0))/INDEX($D$278:$D$314,MATCH($F75,$B$278:$B$314,0)),
INDEX('Input-Func_Class'!N$9:N$21,MATCH($F75,'Input-Func_Class'!$B$9:$B$21,0)))
)</f>
        <v>0</v>
      </c>
      <c r="R75" s="8">
        <f>IF($D75=0,0,$D75*
IFERROR(INDEX(R$278:R$314,MATCH($F75,$B$278:$B$314,0))/INDEX($D$278:$D$314,MATCH($F75,$B$278:$B$314,0)),
INDEX('Input-Func_Class'!O$9:O$21,MATCH($F75,'Input-Func_Class'!$B$9:$B$21,0)))
)</f>
        <v>0</v>
      </c>
    </row>
    <row r="76" spans="1:18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>'Input-Accounts'!$D76</f>
        <v>0</v>
      </c>
      <c r="E76" s="8">
        <f t="shared" ref="E76:E88" si="25">IFERROR(IF(D76="",0,IF(D76=0,0,IF(ABS(D76-SUM($G76:$R76))&lt;Check_Limit,0,1))),1)</f>
        <v>0</v>
      </c>
      <c r="F76" s="2" t="str">
        <f>IF(D76=0,"-",IF('Input-Accounts'!$E76&lt;&gt;0,'Input-Accounts'!$E76,'Input-Accounts'!$F76))</f>
        <v>-</v>
      </c>
      <c r="G76" s="8">
        <f>IF($D76=0,0,$D76*
IFERROR(INDEX(G$278:G$314,MATCH($F76,$B$278:$B$314,0))/INDEX($D$278:$D$314,MATCH($F76,$B$278:$B$314,0)),
INDEX('Input-Func_Class'!D$9:D$21,MATCH($F76,'Input-Func_Class'!$B$9:$B$21,0)))
)</f>
        <v>0</v>
      </c>
      <c r="H76" s="8">
        <f>IF($D76=0,0,$D76*
IFERROR(INDEX(H$278:H$314,MATCH($F76,$B$278:$B$314,0))/INDEX($D$278:$D$314,MATCH($F76,$B$278:$B$314,0)),
INDEX('Input-Func_Class'!E$9:E$21,MATCH($F76,'Input-Func_Class'!$B$9:$B$21,0)))
)</f>
        <v>0</v>
      </c>
      <c r="I76" s="8">
        <f>IF($D76=0,0,$D76*
IFERROR(INDEX(I$278:I$314,MATCH($F76,$B$278:$B$314,0))/INDEX($D$278:$D$314,MATCH($F76,$B$278:$B$314,0)),
INDEX('Input-Func_Class'!F$9:F$21,MATCH($F76,'Input-Func_Class'!$B$9:$B$21,0)))
)</f>
        <v>0</v>
      </c>
      <c r="J76" s="8">
        <f>IF($D76=0,0,$D76*
IFERROR(INDEX(J$278:J$314,MATCH($F76,$B$278:$B$314,0))/INDEX($D$278:$D$314,MATCH($F76,$B$278:$B$314,0)),
INDEX('Input-Func_Class'!G$9:G$21,MATCH($F76,'Input-Func_Class'!$B$9:$B$21,0)))
)</f>
        <v>0</v>
      </c>
      <c r="K76" s="8">
        <f>IF($D76=0,0,$D76*
IFERROR(INDEX(K$278:K$314,MATCH($F76,$B$278:$B$314,0))/INDEX($D$278:$D$314,MATCH($F76,$B$278:$B$314,0)),
INDEX('Input-Func_Class'!H$9:H$21,MATCH($F76,'Input-Func_Class'!$B$9:$B$21,0)))
)</f>
        <v>0</v>
      </c>
      <c r="L76" s="8">
        <f>IF($D76=0,0,$D76*
IFERROR(INDEX(L$278:L$314,MATCH($F76,$B$278:$B$314,0))/INDEX($D$278:$D$314,MATCH($F76,$B$278:$B$314,0)),
INDEX('Input-Func_Class'!I$9:I$21,MATCH($F76,'Input-Func_Class'!$B$9:$B$21,0)))
)</f>
        <v>0</v>
      </c>
      <c r="M76" s="8">
        <f>IF($D76=0,0,$D76*
IFERROR(INDEX(M$278:M$314,MATCH($F76,$B$278:$B$314,0))/INDEX($D$278:$D$314,MATCH($F76,$B$278:$B$314,0)),
INDEX('Input-Func_Class'!J$9:J$21,MATCH($F76,'Input-Func_Class'!$B$9:$B$21,0)))
)</f>
        <v>0</v>
      </c>
      <c r="N76" s="8">
        <f>IF($D76=0,0,$D76*
IFERROR(INDEX(N$278:N$314,MATCH($F76,$B$278:$B$314,0))/INDEX($D$278:$D$314,MATCH($F76,$B$278:$B$314,0)),
INDEX('Input-Func_Class'!K$9:K$21,MATCH($F76,'Input-Func_Class'!$B$9:$B$21,0)))
)</f>
        <v>0</v>
      </c>
      <c r="O76" s="8">
        <f>IF($D76=0,0,$D76*
IFERROR(INDEX(O$278:O$314,MATCH($F76,$B$278:$B$314,0))/INDEX($D$278:$D$314,MATCH($F76,$B$278:$B$314,0)),
INDEX('Input-Func_Class'!L$9:L$21,MATCH($F76,'Input-Func_Class'!$B$9:$B$21,0)))
)</f>
        <v>0</v>
      </c>
      <c r="P76" s="8">
        <f>IF($D76=0,0,$D76*
IFERROR(INDEX(P$278:P$314,MATCH($F76,$B$278:$B$314,0))/INDEX($D$278:$D$314,MATCH($F76,$B$278:$B$314,0)),
INDEX('Input-Func_Class'!M$9:M$21,MATCH($F76,'Input-Func_Class'!$B$9:$B$21,0)))
)</f>
        <v>0</v>
      </c>
      <c r="Q76" s="8">
        <f>IF($D76=0,0,$D76*
IFERROR(INDEX(Q$278:Q$314,MATCH($F76,$B$278:$B$314,0))/INDEX($D$278:$D$314,MATCH($F76,$B$278:$B$314,0)),
INDEX('Input-Func_Class'!N$9:N$21,MATCH($F76,'Input-Func_Class'!$B$9:$B$21,0)))
)</f>
        <v>0</v>
      </c>
      <c r="R76" s="8">
        <f>IF($D76=0,0,$D76*
IFERROR(INDEX(R$278:R$314,MATCH($F76,$B$278:$B$314,0))/INDEX($D$278:$D$314,MATCH($F76,$B$278:$B$314,0)),
INDEX('Input-Func_Class'!O$9:O$21,MATCH($F76,'Input-Func_Class'!$B$9:$B$21,0)))
)</f>
        <v>0</v>
      </c>
    </row>
    <row r="77" spans="1:18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>'Input-Accounts'!$D77</f>
        <v>-1067686.2555645581</v>
      </c>
      <c r="E77" s="8">
        <f t="shared" si="25"/>
        <v>0</v>
      </c>
      <c r="F77" s="2" t="str">
        <f>IF(D77=0,"-",IF('Input-Accounts'!$E77&lt;&gt;0,'Input-Accounts'!$E77,'Input-Accounts'!$F77))</f>
        <v>DISTRIBUTION</v>
      </c>
      <c r="G77" s="8">
        <f>IF($D77=0,0,$D77*
IFERROR(INDEX(G$278:G$314,MATCH($F77,$B$278:$B$314,0))/INDEX($D$278:$D$314,MATCH($F77,$B$278:$B$314,0)),
INDEX('Input-Func_Class'!D$9:D$21,MATCH($F77,'Input-Func_Class'!$B$9:$B$21,0)))
)</f>
        <v>-1067686.2555645581</v>
      </c>
      <c r="H77" s="8">
        <f>IF($D77=0,0,$D77*
IFERROR(INDEX(H$278:H$314,MATCH($F77,$B$278:$B$314,0))/INDEX($D$278:$D$314,MATCH($F77,$B$278:$B$314,0)),
INDEX('Input-Func_Class'!E$9:E$21,MATCH($F77,'Input-Func_Class'!$B$9:$B$21,0)))
)</f>
        <v>0</v>
      </c>
      <c r="I77" s="8">
        <f>IF($D77=0,0,$D77*
IFERROR(INDEX(I$278:I$314,MATCH($F77,$B$278:$B$314,0))/INDEX($D$278:$D$314,MATCH($F77,$B$278:$B$314,0)),
INDEX('Input-Func_Class'!F$9:F$21,MATCH($F77,'Input-Func_Class'!$B$9:$B$21,0)))
)</f>
        <v>0</v>
      </c>
      <c r="J77" s="8">
        <f>IF($D77=0,0,$D77*
IFERROR(INDEX(J$278:J$314,MATCH($F77,$B$278:$B$314,0))/INDEX($D$278:$D$314,MATCH($F77,$B$278:$B$314,0)),
INDEX('Input-Func_Class'!G$9:G$21,MATCH($F77,'Input-Func_Class'!$B$9:$B$21,0)))
)</f>
        <v>0</v>
      </c>
      <c r="K77" s="8">
        <f>IF($D77=0,0,$D77*
IFERROR(INDEX(K$278:K$314,MATCH($F77,$B$278:$B$314,0))/INDEX($D$278:$D$314,MATCH($F77,$B$278:$B$314,0)),
INDEX('Input-Func_Class'!H$9:H$21,MATCH($F77,'Input-Func_Class'!$B$9:$B$21,0)))
)</f>
        <v>0</v>
      </c>
      <c r="L77" s="8">
        <f>IF($D77=0,0,$D77*
IFERROR(INDEX(L$278:L$314,MATCH($F77,$B$278:$B$314,0))/INDEX($D$278:$D$314,MATCH($F77,$B$278:$B$314,0)),
INDEX('Input-Func_Class'!I$9:I$21,MATCH($F77,'Input-Func_Class'!$B$9:$B$21,0)))
)</f>
        <v>0</v>
      </c>
      <c r="M77" s="8">
        <f>IF($D77=0,0,$D77*
IFERROR(INDEX(M$278:M$314,MATCH($F77,$B$278:$B$314,0))/INDEX($D$278:$D$314,MATCH($F77,$B$278:$B$314,0)),
INDEX('Input-Func_Class'!J$9:J$21,MATCH($F77,'Input-Func_Class'!$B$9:$B$21,0)))
)</f>
        <v>0</v>
      </c>
      <c r="N77" s="8">
        <f>IF($D77=0,0,$D77*
IFERROR(INDEX(N$278:N$314,MATCH($F77,$B$278:$B$314,0))/INDEX($D$278:$D$314,MATCH($F77,$B$278:$B$314,0)),
INDEX('Input-Func_Class'!K$9:K$21,MATCH($F77,'Input-Func_Class'!$B$9:$B$21,0)))
)</f>
        <v>0</v>
      </c>
      <c r="O77" s="8">
        <f>IF($D77=0,0,$D77*
IFERROR(INDEX(O$278:O$314,MATCH($F77,$B$278:$B$314,0))/INDEX($D$278:$D$314,MATCH($F77,$B$278:$B$314,0)),
INDEX('Input-Func_Class'!L$9:L$21,MATCH($F77,'Input-Func_Class'!$B$9:$B$21,0)))
)</f>
        <v>0</v>
      </c>
      <c r="P77" s="8">
        <f>IF($D77=0,0,$D77*
IFERROR(INDEX(P$278:P$314,MATCH($F77,$B$278:$B$314,0))/INDEX($D$278:$D$314,MATCH($F77,$B$278:$B$314,0)),
INDEX('Input-Func_Class'!M$9:M$21,MATCH($F77,'Input-Func_Class'!$B$9:$B$21,0)))
)</f>
        <v>0</v>
      </c>
      <c r="Q77" s="8">
        <f>IF($D77=0,0,$D77*
IFERROR(INDEX(Q$278:Q$314,MATCH($F77,$B$278:$B$314,0))/INDEX($D$278:$D$314,MATCH($F77,$B$278:$B$314,0)),
INDEX('Input-Func_Class'!N$9:N$21,MATCH($F77,'Input-Func_Class'!$B$9:$B$21,0)))
)</f>
        <v>0</v>
      </c>
      <c r="R77" s="8">
        <f>IF($D77=0,0,$D77*
IFERROR(INDEX(R$278:R$314,MATCH($F77,$B$278:$B$314,0))/INDEX($D$278:$D$314,MATCH($F77,$B$278:$B$314,0)),
INDEX('Input-Func_Class'!O$9:O$21,MATCH($F77,'Input-Func_Class'!$B$9:$B$21,0)))
)</f>
        <v>0</v>
      </c>
    </row>
    <row r="78" spans="1:18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>'Input-Accounts'!$D78</f>
        <v>-11115.47</v>
      </c>
      <c r="E78" s="8">
        <f t="shared" si="25"/>
        <v>0</v>
      </c>
      <c r="F78" s="2" t="str">
        <f>IF(D78=0,"-",IF('Input-Accounts'!$E78&lt;&gt;0,'Input-Accounts'!$E78,'Input-Accounts'!$F78))</f>
        <v>DISTRIBUTION</v>
      </c>
      <c r="G78" s="8">
        <f>IF($D78=0,0,$D78*
IFERROR(INDEX(G$278:G$314,MATCH($F78,$B$278:$B$314,0))/INDEX($D$278:$D$314,MATCH($F78,$B$278:$B$314,0)),
INDEX('Input-Func_Class'!D$9:D$21,MATCH($F78,'Input-Func_Class'!$B$9:$B$21,0)))
)</f>
        <v>-11115.47</v>
      </c>
      <c r="H78" s="8">
        <f>IF($D78=0,0,$D78*
IFERROR(INDEX(H$278:H$314,MATCH($F78,$B$278:$B$314,0))/INDEX($D$278:$D$314,MATCH($F78,$B$278:$B$314,0)),
INDEX('Input-Func_Class'!E$9:E$21,MATCH($F78,'Input-Func_Class'!$B$9:$B$21,0)))
)</f>
        <v>0</v>
      </c>
      <c r="I78" s="8">
        <f>IF($D78=0,0,$D78*
IFERROR(INDEX(I$278:I$314,MATCH($F78,$B$278:$B$314,0))/INDEX($D$278:$D$314,MATCH($F78,$B$278:$B$314,0)),
INDEX('Input-Func_Class'!F$9:F$21,MATCH($F78,'Input-Func_Class'!$B$9:$B$21,0)))
)</f>
        <v>0</v>
      </c>
      <c r="J78" s="8">
        <f>IF($D78=0,0,$D78*
IFERROR(INDEX(J$278:J$314,MATCH($F78,$B$278:$B$314,0))/INDEX($D$278:$D$314,MATCH($F78,$B$278:$B$314,0)),
INDEX('Input-Func_Class'!G$9:G$21,MATCH($F78,'Input-Func_Class'!$B$9:$B$21,0)))
)</f>
        <v>0</v>
      </c>
      <c r="K78" s="8">
        <f>IF($D78=0,0,$D78*
IFERROR(INDEX(K$278:K$314,MATCH($F78,$B$278:$B$314,0))/INDEX($D$278:$D$314,MATCH($F78,$B$278:$B$314,0)),
INDEX('Input-Func_Class'!H$9:H$21,MATCH($F78,'Input-Func_Class'!$B$9:$B$21,0)))
)</f>
        <v>0</v>
      </c>
      <c r="L78" s="8">
        <f>IF($D78=0,0,$D78*
IFERROR(INDEX(L$278:L$314,MATCH($F78,$B$278:$B$314,0))/INDEX($D$278:$D$314,MATCH($F78,$B$278:$B$314,0)),
INDEX('Input-Func_Class'!I$9:I$21,MATCH($F78,'Input-Func_Class'!$B$9:$B$21,0)))
)</f>
        <v>0</v>
      </c>
      <c r="M78" s="8">
        <f>IF($D78=0,0,$D78*
IFERROR(INDEX(M$278:M$314,MATCH($F78,$B$278:$B$314,0))/INDEX($D$278:$D$314,MATCH($F78,$B$278:$B$314,0)),
INDEX('Input-Func_Class'!J$9:J$21,MATCH($F78,'Input-Func_Class'!$B$9:$B$21,0)))
)</f>
        <v>0</v>
      </c>
      <c r="N78" s="8">
        <f>IF($D78=0,0,$D78*
IFERROR(INDEX(N$278:N$314,MATCH($F78,$B$278:$B$314,0))/INDEX($D$278:$D$314,MATCH($F78,$B$278:$B$314,0)),
INDEX('Input-Func_Class'!K$9:K$21,MATCH($F78,'Input-Func_Class'!$B$9:$B$21,0)))
)</f>
        <v>0</v>
      </c>
      <c r="O78" s="8">
        <f>IF($D78=0,0,$D78*
IFERROR(INDEX(O$278:O$314,MATCH($F78,$B$278:$B$314,0))/INDEX($D$278:$D$314,MATCH($F78,$B$278:$B$314,0)),
INDEX('Input-Func_Class'!L$9:L$21,MATCH($F78,'Input-Func_Class'!$B$9:$B$21,0)))
)</f>
        <v>0</v>
      </c>
      <c r="P78" s="8">
        <f>IF($D78=0,0,$D78*
IFERROR(INDEX(P$278:P$314,MATCH($F78,$B$278:$B$314,0))/INDEX($D$278:$D$314,MATCH($F78,$B$278:$B$314,0)),
INDEX('Input-Func_Class'!M$9:M$21,MATCH($F78,'Input-Func_Class'!$B$9:$B$21,0)))
)</f>
        <v>0</v>
      </c>
      <c r="Q78" s="8">
        <f>IF($D78=0,0,$D78*
IFERROR(INDEX(Q$278:Q$314,MATCH($F78,$B$278:$B$314,0))/INDEX($D$278:$D$314,MATCH($F78,$B$278:$B$314,0)),
INDEX('Input-Func_Class'!N$9:N$21,MATCH($F78,'Input-Func_Class'!$B$9:$B$21,0)))
)</f>
        <v>0</v>
      </c>
      <c r="R78" s="8">
        <f>IF($D78=0,0,$D78*
IFERROR(INDEX(R$278:R$314,MATCH($F78,$B$278:$B$314,0))/INDEX($D$278:$D$314,MATCH($F78,$B$278:$B$314,0)),
INDEX('Input-Func_Class'!O$9:O$21,MATCH($F78,'Input-Func_Class'!$B$9:$B$21,0)))
)</f>
        <v>0</v>
      </c>
    </row>
    <row r="79" spans="1:18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>'Input-Accounts'!$D79</f>
        <v>289236.30000000005</v>
      </c>
      <c r="E79" s="8">
        <f t="shared" ref="E79" si="26">IFERROR(IF(D79="",0,IF(D79=0,0,IF(ABS(D79-SUM($G79:$R79))&lt;Check_Limit,0,1))),1)</f>
        <v>0</v>
      </c>
      <c r="F79" s="2" t="str">
        <f>IF(D79=0,"-",IF('Input-Accounts'!$E79&lt;&gt;0,'Input-Accounts'!$E79,'Input-Accounts'!$F79))</f>
        <v>DISTRIBUTION</v>
      </c>
      <c r="G79" s="8">
        <f>IF($D79=0,0,$D79*
IFERROR(INDEX(G$278:G$314,MATCH($F79,$B$278:$B$314,0))/INDEX($D$278:$D$314,MATCH($F79,$B$278:$B$314,0)),
INDEX('Input-Func_Class'!D$9:D$21,MATCH($F79,'Input-Func_Class'!$B$9:$B$21,0)))
)</f>
        <v>289236.30000000005</v>
      </c>
      <c r="H79" s="8">
        <f>IF($D79=0,0,$D79*
IFERROR(INDEX(H$278:H$314,MATCH($F79,$B$278:$B$314,0))/INDEX($D$278:$D$314,MATCH($F79,$B$278:$B$314,0)),
INDEX('Input-Func_Class'!E$9:E$21,MATCH($F79,'Input-Func_Class'!$B$9:$B$21,0)))
)</f>
        <v>0</v>
      </c>
      <c r="I79" s="8">
        <f>IF($D79=0,0,$D79*
IFERROR(INDEX(I$278:I$314,MATCH($F79,$B$278:$B$314,0))/INDEX($D$278:$D$314,MATCH($F79,$B$278:$B$314,0)),
INDEX('Input-Func_Class'!F$9:F$21,MATCH($F79,'Input-Func_Class'!$B$9:$B$21,0)))
)</f>
        <v>0</v>
      </c>
      <c r="J79" s="8">
        <f>IF($D79=0,0,$D79*
IFERROR(INDEX(J$278:J$314,MATCH($F79,$B$278:$B$314,0))/INDEX($D$278:$D$314,MATCH($F79,$B$278:$B$314,0)),
INDEX('Input-Func_Class'!G$9:G$21,MATCH($F79,'Input-Func_Class'!$B$9:$B$21,0)))
)</f>
        <v>0</v>
      </c>
      <c r="K79" s="8">
        <f>IF($D79=0,0,$D79*
IFERROR(INDEX(K$278:K$314,MATCH($F79,$B$278:$B$314,0))/INDEX($D$278:$D$314,MATCH($F79,$B$278:$B$314,0)),
INDEX('Input-Func_Class'!H$9:H$21,MATCH($F79,'Input-Func_Class'!$B$9:$B$21,0)))
)</f>
        <v>0</v>
      </c>
      <c r="L79" s="8">
        <f>IF($D79=0,0,$D79*
IFERROR(INDEX(L$278:L$314,MATCH($F79,$B$278:$B$314,0))/INDEX($D$278:$D$314,MATCH($F79,$B$278:$B$314,0)),
INDEX('Input-Func_Class'!I$9:I$21,MATCH($F79,'Input-Func_Class'!$B$9:$B$21,0)))
)</f>
        <v>0</v>
      </c>
      <c r="M79" s="8">
        <f>IF($D79=0,0,$D79*
IFERROR(INDEX(M$278:M$314,MATCH($F79,$B$278:$B$314,0))/INDEX($D$278:$D$314,MATCH($F79,$B$278:$B$314,0)),
INDEX('Input-Func_Class'!J$9:J$21,MATCH($F79,'Input-Func_Class'!$B$9:$B$21,0)))
)</f>
        <v>0</v>
      </c>
      <c r="N79" s="8">
        <f>IF($D79=0,0,$D79*
IFERROR(INDEX(N$278:N$314,MATCH($F79,$B$278:$B$314,0))/INDEX($D$278:$D$314,MATCH($F79,$B$278:$B$314,0)),
INDEX('Input-Func_Class'!K$9:K$21,MATCH($F79,'Input-Func_Class'!$B$9:$B$21,0)))
)</f>
        <v>0</v>
      </c>
      <c r="O79" s="8">
        <f>IF($D79=0,0,$D79*
IFERROR(INDEX(O$278:O$314,MATCH($F79,$B$278:$B$314,0))/INDEX($D$278:$D$314,MATCH($F79,$B$278:$B$314,0)),
INDEX('Input-Func_Class'!L$9:L$21,MATCH($F79,'Input-Func_Class'!$B$9:$B$21,0)))
)</f>
        <v>0</v>
      </c>
      <c r="P79" s="8">
        <f>IF($D79=0,0,$D79*
IFERROR(INDEX(P$278:P$314,MATCH($F79,$B$278:$B$314,0))/INDEX($D$278:$D$314,MATCH($F79,$B$278:$B$314,0)),
INDEX('Input-Func_Class'!M$9:M$21,MATCH($F79,'Input-Func_Class'!$B$9:$B$21,0)))
)</f>
        <v>0</v>
      </c>
      <c r="Q79" s="8">
        <f>IF($D79=0,0,$D79*
IFERROR(INDEX(Q$278:Q$314,MATCH($F79,$B$278:$B$314,0))/INDEX($D$278:$D$314,MATCH($F79,$B$278:$B$314,0)),
INDEX('Input-Func_Class'!N$9:N$21,MATCH($F79,'Input-Func_Class'!$B$9:$B$21,0)))
)</f>
        <v>0</v>
      </c>
      <c r="R79" s="8">
        <f>IF($D79=0,0,$D79*
IFERROR(INDEX(R$278:R$314,MATCH($F79,$B$278:$B$314,0))/INDEX($D$278:$D$314,MATCH($F79,$B$278:$B$314,0)),
INDEX('Input-Func_Class'!O$9:O$21,MATCH($F79,'Input-Func_Class'!$B$9:$B$21,0)))
)</f>
        <v>0</v>
      </c>
    </row>
    <row r="80" spans="1:18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>'Input-Accounts'!$D80</f>
        <v>-491176.01000000013</v>
      </c>
      <c r="E80" s="8">
        <f t="shared" si="25"/>
        <v>0</v>
      </c>
      <c r="F80" s="2" t="str">
        <f>IF(D80=0,"-",IF('Input-Accounts'!$E80&lt;&gt;0,'Input-Accounts'!$E80,'Input-Accounts'!$F80))</f>
        <v>DISTRIBUTION</v>
      </c>
      <c r="G80" s="8">
        <f>IF($D80=0,0,$D80*
IFERROR(INDEX(G$278:G$314,MATCH($F80,$B$278:$B$314,0))/INDEX($D$278:$D$314,MATCH($F80,$B$278:$B$314,0)),
INDEX('Input-Func_Class'!D$9:D$21,MATCH($F80,'Input-Func_Class'!$B$9:$B$21,0)))
)</f>
        <v>-491176.01000000013</v>
      </c>
      <c r="H80" s="8">
        <f>IF($D80=0,0,$D80*
IFERROR(INDEX(H$278:H$314,MATCH($F80,$B$278:$B$314,0))/INDEX($D$278:$D$314,MATCH($F80,$B$278:$B$314,0)),
INDEX('Input-Func_Class'!E$9:E$21,MATCH($F80,'Input-Func_Class'!$B$9:$B$21,0)))
)</f>
        <v>0</v>
      </c>
      <c r="I80" s="8">
        <f>IF($D80=0,0,$D80*
IFERROR(INDEX(I$278:I$314,MATCH($F80,$B$278:$B$314,0))/INDEX($D$278:$D$314,MATCH($F80,$B$278:$B$314,0)),
INDEX('Input-Func_Class'!F$9:F$21,MATCH($F80,'Input-Func_Class'!$B$9:$B$21,0)))
)</f>
        <v>0</v>
      </c>
      <c r="J80" s="8">
        <f>IF($D80=0,0,$D80*
IFERROR(INDEX(J$278:J$314,MATCH($F80,$B$278:$B$314,0))/INDEX($D$278:$D$314,MATCH($F80,$B$278:$B$314,0)),
INDEX('Input-Func_Class'!G$9:G$21,MATCH($F80,'Input-Func_Class'!$B$9:$B$21,0)))
)</f>
        <v>0</v>
      </c>
      <c r="K80" s="8">
        <f>IF($D80=0,0,$D80*
IFERROR(INDEX(K$278:K$314,MATCH($F80,$B$278:$B$314,0))/INDEX($D$278:$D$314,MATCH($F80,$B$278:$B$314,0)),
INDEX('Input-Func_Class'!H$9:H$21,MATCH($F80,'Input-Func_Class'!$B$9:$B$21,0)))
)</f>
        <v>0</v>
      </c>
      <c r="L80" s="8">
        <f>IF($D80=0,0,$D80*
IFERROR(INDEX(L$278:L$314,MATCH($F80,$B$278:$B$314,0))/INDEX($D$278:$D$314,MATCH($F80,$B$278:$B$314,0)),
INDEX('Input-Func_Class'!I$9:I$21,MATCH($F80,'Input-Func_Class'!$B$9:$B$21,0)))
)</f>
        <v>0</v>
      </c>
      <c r="M80" s="8">
        <f>IF($D80=0,0,$D80*
IFERROR(INDEX(M$278:M$314,MATCH($F80,$B$278:$B$314,0))/INDEX($D$278:$D$314,MATCH($F80,$B$278:$B$314,0)),
INDEX('Input-Func_Class'!J$9:J$21,MATCH($F80,'Input-Func_Class'!$B$9:$B$21,0)))
)</f>
        <v>0</v>
      </c>
      <c r="N80" s="8">
        <f>IF($D80=0,0,$D80*
IFERROR(INDEX(N$278:N$314,MATCH($F80,$B$278:$B$314,0))/INDEX($D$278:$D$314,MATCH($F80,$B$278:$B$314,0)),
INDEX('Input-Func_Class'!K$9:K$21,MATCH($F80,'Input-Func_Class'!$B$9:$B$21,0)))
)</f>
        <v>0</v>
      </c>
      <c r="O80" s="8">
        <f>IF($D80=0,0,$D80*
IFERROR(INDEX(O$278:O$314,MATCH($F80,$B$278:$B$314,0))/INDEX($D$278:$D$314,MATCH($F80,$B$278:$B$314,0)),
INDEX('Input-Func_Class'!L$9:L$21,MATCH($F80,'Input-Func_Class'!$B$9:$B$21,0)))
)</f>
        <v>0</v>
      </c>
      <c r="P80" s="8">
        <f>IF($D80=0,0,$D80*
IFERROR(INDEX(P$278:P$314,MATCH($F80,$B$278:$B$314,0))/INDEX($D$278:$D$314,MATCH($F80,$B$278:$B$314,0)),
INDEX('Input-Func_Class'!M$9:M$21,MATCH($F80,'Input-Func_Class'!$B$9:$B$21,0)))
)</f>
        <v>0</v>
      </c>
      <c r="Q80" s="8">
        <f>IF($D80=0,0,$D80*
IFERROR(INDEX(Q$278:Q$314,MATCH($F80,$B$278:$B$314,0))/INDEX($D$278:$D$314,MATCH($F80,$B$278:$B$314,0)),
INDEX('Input-Func_Class'!N$9:N$21,MATCH($F80,'Input-Func_Class'!$B$9:$B$21,0)))
)</f>
        <v>0</v>
      </c>
      <c r="R80" s="8">
        <f>IF($D80=0,0,$D80*
IFERROR(INDEX(R$278:R$314,MATCH($F80,$B$278:$B$314,0))/INDEX($D$278:$D$314,MATCH($F80,$B$278:$B$314,0)),
INDEX('Input-Func_Class'!O$9:O$21,MATCH($F80,'Input-Func_Class'!$B$9:$B$21,0)))
)</f>
        <v>0</v>
      </c>
    </row>
    <row r="81" spans="1:18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>'Input-Accounts'!$D81</f>
        <v>-87745649.885046095</v>
      </c>
      <c r="E81" s="8">
        <f t="shared" si="25"/>
        <v>0</v>
      </c>
      <c r="F81" s="2" t="str">
        <f>IF(D81=0,"-",IF('Input-Accounts'!$E81&lt;&gt;0,'Input-Accounts'!$E81,'Input-Accounts'!$F81))</f>
        <v>ON SITE</v>
      </c>
      <c r="G81" s="8">
        <f>IF($D81=0,0,$D81*
IFERROR(INDEX(G$278:G$314,MATCH($F81,$B$278:$B$314,0))/INDEX($D$278:$D$314,MATCH($F81,$B$278:$B$314,0)),
INDEX('Input-Func_Class'!D$9:D$21,MATCH($F81,'Input-Func_Class'!$B$9:$B$21,0)))
)</f>
        <v>0</v>
      </c>
      <c r="H81" s="8">
        <f>IF($D81=0,0,$D81*
IFERROR(INDEX(H$278:H$314,MATCH($F81,$B$278:$B$314,0))/INDEX($D$278:$D$314,MATCH($F81,$B$278:$B$314,0)),
INDEX('Input-Func_Class'!E$9:E$21,MATCH($F81,'Input-Func_Class'!$B$9:$B$21,0)))
)</f>
        <v>-87745649.885046095</v>
      </c>
      <c r="I81" s="8">
        <f>IF($D81=0,0,$D81*
IFERROR(INDEX(I$278:I$314,MATCH($F81,$B$278:$B$314,0))/INDEX($D$278:$D$314,MATCH($F81,$B$278:$B$314,0)),
INDEX('Input-Func_Class'!F$9:F$21,MATCH($F81,'Input-Func_Class'!$B$9:$B$21,0)))
)</f>
        <v>0</v>
      </c>
      <c r="J81" s="8">
        <f>IF($D81=0,0,$D81*
IFERROR(INDEX(J$278:J$314,MATCH($F81,$B$278:$B$314,0))/INDEX($D$278:$D$314,MATCH($F81,$B$278:$B$314,0)),
INDEX('Input-Func_Class'!G$9:G$21,MATCH($F81,'Input-Func_Class'!$B$9:$B$21,0)))
)</f>
        <v>0</v>
      </c>
      <c r="K81" s="8">
        <f>IF($D81=0,0,$D81*
IFERROR(INDEX(K$278:K$314,MATCH($F81,$B$278:$B$314,0))/INDEX($D$278:$D$314,MATCH($F81,$B$278:$B$314,0)),
INDEX('Input-Func_Class'!H$9:H$21,MATCH($F81,'Input-Func_Class'!$B$9:$B$21,0)))
)</f>
        <v>0</v>
      </c>
      <c r="L81" s="8">
        <f>IF($D81=0,0,$D81*
IFERROR(INDEX(L$278:L$314,MATCH($F81,$B$278:$B$314,0))/INDEX($D$278:$D$314,MATCH($F81,$B$278:$B$314,0)),
INDEX('Input-Func_Class'!I$9:I$21,MATCH($F81,'Input-Func_Class'!$B$9:$B$21,0)))
)</f>
        <v>0</v>
      </c>
      <c r="M81" s="8">
        <f>IF($D81=0,0,$D81*
IFERROR(INDEX(M$278:M$314,MATCH($F81,$B$278:$B$314,0))/INDEX($D$278:$D$314,MATCH($F81,$B$278:$B$314,0)),
INDEX('Input-Func_Class'!J$9:J$21,MATCH($F81,'Input-Func_Class'!$B$9:$B$21,0)))
)</f>
        <v>0</v>
      </c>
      <c r="N81" s="8">
        <f>IF($D81=0,0,$D81*
IFERROR(INDEX(N$278:N$314,MATCH($F81,$B$278:$B$314,0))/INDEX($D$278:$D$314,MATCH($F81,$B$278:$B$314,0)),
INDEX('Input-Func_Class'!K$9:K$21,MATCH($F81,'Input-Func_Class'!$B$9:$B$21,0)))
)</f>
        <v>0</v>
      </c>
      <c r="O81" s="8">
        <f>IF($D81=0,0,$D81*
IFERROR(INDEX(O$278:O$314,MATCH($F81,$B$278:$B$314,0))/INDEX($D$278:$D$314,MATCH($F81,$B$278:$B$314,0)),
INDEX('Input-Func_Class'!L$9:L$21,MATCH($F81,'Input-Func_Class'!$B$9:$B$21,0)))
)</f>
        <v>0</v>
      </c>
      <c r="P81" s="8">
        <f>IF($D81=0,0,$D81*
IFERROR(INDEX(P$278:P$314,MATCH($F81,$B$278:$B$314,0))/INDEX($D$278:$D$314,MATCH($F81,$B$278:$B$314,0)),
INDEX('Input-Func_Class'!M$9:M$21,MATCH($F81,'Input-Func_Class'!$B$9:$B$21,0)))
)</f>
        <v>0</v>
      </c>
      <c r="Q81" s="8">
        <f>IF($D81=0,0,$D81*
IFERROR(INDEX(Q$278:Q$314,MATCH($F81,$B$278:$B$314,0))/INDEX($D$278:$D$314,MATCH($F81,$B$278:$B$314,0)),
INDEX('Input-Func_Class'!N$9:N$21,MATCH($F81,'Input-Func_Class'!$B$9:$B$21,0)))
)</f>
        <v>0</v>
      </c>
      <c r="R81" s="8">
        <f>IF($D81=0,0,$D81*
IFERROR(INDEX(R$278:R$314,MATCH($F81,$B$278:$B$314,0))/INDEX($D$278:$D$314,MATCH($F81,$B$278:$B$314,0)),
INDEX('Input-Func_Class'!O$9:O$21,MATCH($F81,'Input-Func_Class'!$B$9:$B$21,0)))
)</f>
        <v>0</v>
      </c>
    </row>
    <row r="82" spans="1:18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>'Input-Accounts'!$D82</f>
        <v>-2614471.5024805884</v>
      </c>
      <c r="E82" s="8">
        <f t="shared" si="25"/>
        <v>0</v>
      </c>
      <c r="F82" s="2" t="str">
        <f>IF(D82=0,"-",IF('Input-Accounts'!$E82&lt;&gt;0,'Input-Accounts'!$E82,'Input-Accounts'!$F82))</f>
        <v>ON SITE</v>
      </c>
      <c r="G82" s="8">
        <f>IF($D82=0,0,$D82*
IFERROR(INDEX(G$278:G$314,MATCH($F82,$B$278:$B$314,0))/INDEX($D$278:$D$314,MATCH($F82,$B$278:$B$314,0)),
INDEX('Input-Func_Class'!D$9:D$21,MATCH($F82,'Input-Func_Class'!$B$9:$B$21,0)))
)</f>
        <v>0</v>
      </c>
      <c r="H82" s="8">
        <f>IF($D82=0,0,$D82*
IFERROR(INDEX(H$278:H$314,MATCH($F82,$B$278:$B$314,0))/INDEX($D$278:$D$314,MATCH($F82,$B$278:$B$314,0)),
INDEX('Input-Func_Class'!E$9:E$21,MATCH($F82,'Input-Func_Class'!$B$9:$B$21,0)))
)</f>
        <v>-2614471.5024805884</v>
      </c>
      <c r="I82" s="8">
        <f>IF($D82=0,0,$D82*
IFERROR(INDEX(I$278:I$314,MATCH($F82,$B$278:$B$314,0))/INDEX($D$278:$D$314,MATCH($F82,$B$278:$B$314,0)),
INDEX('Input-Func_Class'!F$9:F$21,MATCH($F82,'Input-Func_Class'!$B$9:$B$21,0)))
)</f>
        <v>0</v>
      </c>
      <c r="J82" s="8">
        <f>IF($D82=0,0,$D82*
IFERROR(INDEX(J$278:J$314,MATCH($F82,$B$278:$B$314,0))/INDEX($D$278:$D$314,MATCH($F82,$B$278:$B$314,0)),
INDEX('Input-Func_Class'!G$9:G$21,MATCH($F82,'Input-Func_Class'!$B$9:$B$21,0)))
)</f>
        <v>0</v>
      </c>
      <c r="K82" s="8">
        <f>IF($D82=0,0,$D82*
IFERROR(INDEX(K$278:K$314,MATCH($F82,$B$278:$B$314,0))/INDEX($D$278:$D$314,MATCH($F82,$B$278:$B$314,0)),
INDEX('Input-Func_Class'!H$9:H$21,MATCH($F82,'Input-Func_Class'!$B$9:$B$21,0)))
)</f>
        <v>0</v>
      </c>
      <c r="L82" s="8">
        <f>IF($D82=0,0,$D82*
IFERROR(INDEX(L$278:L$314,MATCH($F82,$B$278:$B$314,0))/INDEX($D$278:$D$314,MATCH($F82,$B$278:$B$314,0)),
INDEX('Input-Func_Class'!I$9:I$21,MATCH($F82,'Input-Func_Class'!$B$9:$B$21,0)))
)</f>
        <v>0</v>
      </c>
      <c r="M82" s="8">
        <f>IF($D82=0,0,$D82*
IFERROR(INDEX(M$278:M$314,MATCH($F82,$B$278:$B$314,0))/INDEX($D$278:$D$314,MATCH($F82,$B$278:$B$314,0)),
INDEX('Input-Func_Class'!J$9:J$21,MATCH($F82,'Input-Func_Class'!$B$9:$B$21,0)))
)</f>
        <v>0</v>
      </c>
      <c r="N82" s="8">
        <f>IF($D82=0,0,$D82*
IFERROR(INDEX(N$278:N$314,MATCH($F82,$B$278:$B$314,0))/INDEX($D$278:$D$314,MATCH($F82,$B$278:$B$314,0)),
INDEX('Input-Func_Class'!K$9:K$21,MATCH($F82,'Input-Func_Class'!$B$9:$B$21,0)))
)</f>
        <v>0</v>
      </c>
      <c r="O82" s="8">
        <f>IF($D82=0,0,$D82*
IFERROR(INDEX(O$278:O$314,MATCH($F82,$B$278:$B$314,0))/INDEX($D$278:$D$314,MATCH($F82,$B$278:$B$314,0)),
INDEX('Input-Func_Class'!L$9:L$21,MATCH($F82,'Input-Func_Class'!$B$9:$B$21,0)))
)</f>
        <v>0</v>
      </c>
      <c r="P82" s="8">
        <f>IF($D82=0,0,$D82*
IFERROR(INDEX(P$278:P$314,MATCH($F82,$B$278:$B$314,0))/INDEX($D$278:$D$314,MATCH($F82,$B$278:$B$314,0)),
INDEX('Input-Func_Class'!M$9:M$21,MATCH($F82,'Input-Func_Class'!$B$9:$B$21,0)))
)</f>
        <v>0</v>
      </c>
      <c r="Q82" s="8">
        <f>IF($D82=0,0,$D82*
IFERROR(INDEX(Q$278:Q$314,MATCH($F82,$B$278:$B$314,0))/INDEX($D$278:$D$314,MATCH($F82,$B$278:$B$314,0)),
INDEX('Input-Func_Class'!N$9:N$21,MATCH($F82,'Input-Func_Class'!$B$9:$B$21,0)))
)</f>
        <v>0</v>
      </c>
      <c r="R82" s="8">
        <f>IF($D82=0,0,$D82*
IFERROR(INDEX(R$278:R$314,MATCH($F82,$B$278:$B$314,0))/INDEX($D$278:$D$314,MATCH($F82,$B$278:$B$314,0)),
INDEX('Input-Func_Class'!O$9:O$21,MATCH($F82,'Input-Func_Class'!$B$9:$B$21,0)))
)</f>
        <v>0</v>
      </c>
    </row>
    <row r="83" spans="1:18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>'Input-Accounts'!$D83</f>
        <v>-3974893.779999997</v>
      </c>
      <c r="E83" s="8">
        <f t="shared" si="25"/>
        <v>0</v>
      </c>
      <c r="F83" s="2" t="str">
        <f>IF(D83=0,"-",IF('Input-Accounts'!$E83&lt;&gt;0,'Input-Accounts'!$E83,'Input-Accounts'!$F83))</f>
        <v>ON SITE</v>
      </c>
      <c r="G83" s="8">
        <f>IF($D83=0,0,$D83*
IFERROR(INDEX(G$278:G$314,MATCH($F83,$B$278:$B$314,0))/INDEX($D$278:$D$314,MATCH($F83,$B$278:$B$314,0)),
INDEX('Input-Func_Class'!D$9:D$21,MATCH($F83,'Input-Func_Class'!$B$9:$B$21,0)))
)</f>
        <v>0</v>
      </c>
      <c r="H83" s="8">
        <f>IF($D83=0,0,$D83*
IFERROR(INDEX(H$278:H$314,MATCH($F83,$B$278:$B$314,0))/INDEX($D$278:$D$314,MATCH($F83,$B$278:$B$314,0)),
INDEX('Input-Func_Class'!E$9:E$21,MATCH($F83,'Input-Func_Class'!$B$9:$B$21,0)))
)</f>
        <v>-3974893.779999997</v>
      </c>
      <c r="I83" s="8">
        <f>IF($D83=0,0,$D83*
IFERROR(INDEX(I$278:I$314,MATCH($F83,$B$278:$B$314,0))/INDEX($D$278:$D$314,MATCH($F83,$B$278:$B$314,0)),
INDEX('Input-Func_Class'!F$9:F$21,MATCH($F83,'Input-Func_Class'!$B$9:$B$21,0)))
)</f>
        <v>0</v>
      </c>
      <c r="J83" s="8">
        <f>IF($D83=0,0,$D83*
IFERROR(INDEX(J$278:J$314,MATCH($F83,$B$278:$B$314,0))/INDEX($D$278:$D$314,MATCH($F83,$B$278:$B$314,0)),
INDEX('Input-Func_Class'!G$9:G$21,MATCH($F83,'Input-Func_Class'!$B$9:$B$21,0)))
)</f>
        <v>0</v>
      </c>
      <c r="K83" s="8">
        <f>IF($D83=0,0,$D83*
IFERROR(INDEX(K$278:K$314,MATCH($F83,$B$278:$B$314,0))/INDEX($D$278:$D$314,MATCH($F83,$B$278:$B$314,0)),
INDEX('Input-Func_Class'!H$9:H$21,MATCH($F83,'Input-Func_Class'!$B$9:$B$21,0)))
)</f>
        <v>0</v>
      </c>
      <c r="L83" s="8">
        <f>IF($D83=0,0,$D83*
IFERROR(INDEX(L$278:L$314,MATCH($F83,$B$278:$B$314,0))/INDEX($D$278:$D$314,MATCH($F83,$B$278:$B$314,0)),
INDEX('Input-Func_Class'!I$9:I$21,MATCH($F83,'Input-Func_Class'!$B$9:$B$21,0)))
)</f>
        <v>0</v>
      </c>
      <c r="M83" s="8">
        <f>IF($D83=0,0,$D83*
IFERROR(INDEX(M$278:M$314,MATCH($F83,$B$278:$B$314,0))/INDEX($D$278:$D$314,MATCH($F83,$B$278:$B$314,0)),
INDEX('Input-Func_Class'!J$9:J$21,MATCH($F83,'Input-Func_Class'!$B$9:$B$21,0)))
)</f>
        <v>0</v>
      </c>
      <c r="N83" s="8">
        <f>IF($D83=0,0,$D83*
IFERROR(INDEX(N$278:N$314,MATCH($F83,$B$278:$B$314,0))/INDEX($D$278:$D$314,MATCH($F83,$B$278:$B$314,0)),
INDEX('Input-Func_Class'!K$9:K$21,MATCH($F83,'Input-Func_Class'!$B$9:$B$21,0)))
)</f>
        <v>0</v>
      </c>
      <c r="O83" s="8">
        <f>IF($D83=0,0,$D83*
IFERROR(INDEX(O$278:O$314,MATCH($F83,$B$278:$B$314,0))/INDEX($D$278:$D$314,MATCH($F83,$B$278:$B$314,0)),
INDEX('Input-Func_Class'!L$9:L$21,MATCH($F83,'Input-Func_Class'!$B$9:$B$21,0)))
)</f>
        <v>0</v>
      </c>
      <c r="P83" s="8">
        <f>IF($D83=0,0,$D83*
IFERROR(INDEX(P$278:P$314,MATCH($F83,$B$278:$B$314,0))/INDEX($D$278:$D$314,MATCH($F83,$B$278:$B$314,0)),
INDEX('Input-Func_Class'!M$9:M$21,MATCH($F83,'Input-Func_Class'!$B$9:$B$21,0)))
)</f>
        <v>0</v>
      </c>
      <c r="Q83" s="8">
        <f>IF($D83=0,0,$D83*
IFERROR(INDEX(Q$278:Q$314,MATCH($F83,$B$278:$B$314,0))/INDEX($D$278:$D$314,MATCH($F83,$B$278:$B$314,0)),
INDEX('Input-Func_Class'!N$9:N$21,MATCH($F83,'Input-Func_Class'!$B$9:$B$21,0)))
)</f>
        <v>0</v>
      </c>
      <c r="R83" s="8">
        <f>IF($D83=0,0,$D83*
IFERROR(INDEX(R$278:R$314,MATCH($F83,$B$278:$B$314,0))/INDEX($D$278:$D$314,MATCH($F83,$B$278:$B$314,0)),
INDEX('Input-Func_Class'!O$9:O$21,MATCH($F83,'Input-Func_Class'!$B$9:$B$21,0)))
)</f>
        <v>0</v>
      </c>
    </row>
    <row r="84" spans="1:18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>'Input-Accounts'!$D84</f>
        <v>-5710479.5624717856</v>
      </c>
      <c r="E84" s="8">
        <f t="shared" si="25"/>
        <v>0</v>
      </c>
      <c r="F84" s="2" t="str">
        <f>IF(D84=0,"-",IF('Input-Accounts'!$E84&lt;&gt;0,'Input-Accounts'!$E84,'Input-Accounts'!$F84))</f>
        <v>ON SITE</v>
      </c>
      <c r="G84" s="8">
        <f>IF($D84=0,0,$D84*
IFERROR(INDEX(G$278:G$314,MATCH($F84,$B$278:$B$314,0))/INDEX($D$278:$D$314,MATCH($F84,$B$278:$B$314,0)),
INDEX('Input-Func_Class'!D$9:D$21,MATCH($F84,'Input-Func_Class'!$B$9:$B$21,0)))
)</f>
        <v>0</v>
      </c>
      <c r="H84" s="8">
        <f>IF($D84=0,0,$D84*
IFERROR(INDEX(H$278:H$314,MATCH($F84,$B$278:$B$314,0))/INDEX($D$278:$D$314,MATCH($F84,$B$278:$B$314,0)),
INDEX('Input-Func_Class'!E$9:E$21,MATCH($F84,'Input-Func_Class'!$B$9:$B$21,0)))
)</f>
        <v>-5710479.5624717856</v>
      </c>
      <c r="I84" s="8">
        <f>IF($D84=0,0,$D84*
IFERROR(INDEX(I$278:I$314,MATCH($F84,$B$278:$B$314,0))/INDEX($D$278:$D$314,MATCH($F84,$B$278:$B$314,0)),
INDEX('Input-Func_Class'!F$9:F$21,MATCH($F84,'Input-Func_Class'!$B$9:$B$21,0)))
)</f>
        <v>0</v>
      </c>
      <c r="J84" s="8">
        <f>IF($D84=0,0,$D84*
IFERROR(INDEX(J$278:J$314,MATCH($F84,$B$278:$B$314,0))/INDEX($D$278:$D$314,MATCH($F84,$B$278:$B$314,0)),
INDEX('Input-Func_Class'!G$9:G$21,MATCH($F84,'Input-Func_Class'!$B$9:$B$21,0)))
)</f>
        <v>0</v>
      </c>
      <c r="K84" s="8">
        <f>IF($D84=0,0,$D84*
IFERROR(INDEX(K$278:K$314,MATCH($F84,$B$278:$B$314,0))/INDEX($D$278:$D$314,MATCH($F84,$B$278:$B$314,0)),
INDEX('Input-Func_Class'!H$9:H$21,MATCH($F84,'Input-Func_Class'!$B$9:$B$21,0)))
)</f>
        <v>0</v>
      </c>
      <c r="L84" s="8">
        <f>IF($D84=0,0,$D84*
IFERROR(INDEX(L$278:L$314,MATCH($F84,$B$278:$B$314,0))/INDEX($D$278:$D$314,MATCH($F84,$B$278:$B$314,0)),
INDEX('Input-Func_Class'!I$9:I$21,MATCH($F84,'Input-Func_Class'!$B$9:$B$21,0)))
)</f>
        <v>0</v>
      </c>
      <c r="M84" s="8">
        <f>IF($D84=0,0,$D84*
IFERROR(INDEX(M$278:M$314,MATCH($F84,$B$278:$B$314,0))/INDEX($D$278:$D$314,MATCH($F84,$B$278:$B$314,0)),
INDEX('Input-Func_Class'!J$9:J$21,MATCH($F84,'Input-Func_Class'!$B$9:$B$21,0)))
)</f>
        <v>0</v>
      </c>
      <c r="N84" s="8">
        <f>IF($D84=0,0,$D84*
IFERROR(INDEX(N$278:N$314,MATCH($F84,$B$278:$B$314,0))/INDEX($D$278:$D$314,MATCH($F84,$B$278:$B$314,0)),
INDEX('Input-Func_Class'!K$9:K$21,MATCH($F84,'Input-Func_Class'!$B$9:$B$21,0)))
)</f>
        <v>0</v>
      </c>
      <c r="O84" s="8">
        <f>IF($D84=0,0,$D84*
IFERROR(INDEX(O$278:O$314,MATCH($F84,$B$278:$B$314,0))/INDEX($D$278:$D$314,MATCH($F84,$B$278:$B$314,0)),
INDEX('Input-Func_Class'!L$9:L$21,MATCH($F84,'Input-Func_Class'!$B$9:$B$21,0)))
)</f>
        <v>0</v>
      </c>
      <c r="P84" s="8">
        <f>IF($D84=0,0,$D84*
IFERROR(INDEX(P$278:P$314,MATCH($F84,$B$278:$B$314,0))/INDEX($D$278:$D$314,MATCH($F84,$B$278:$B$314,0)),
INDEX('Input-Func_Class'!M$9:M$21,MATCH($F84,'Input-Func_Class'!$B$9:$B$21,0)))
)</f>
        <v>0</v>
      </c>
      <c r="Q84" s="8">
        <f>IF($D84=0,0,$D84*
IFERROR(INDEX(Q$278:Q$314,MATCH($F84,$B$278:$B$314,0))/INDEX($D$278:$D$314,MATCH($F84,$B$278:$B$314,0)),
INDEX('Input-Func_Class'!N$9:N$21,MATCH($F84,'Input-Func_Class'!$B$9:$B$21,0)))
)</f>
        <v>0</v>
      </c>
      <c r="R84" s="8">
        <f>IF($D84=0,0,$D84*
IFERROR(INDEX(R$278:R$314,MATCH($F84,$B$278:$B$314,0))/INDEX($D$278:$D$314,MATCH($F84,$B$278:$B$314,0)),
INDEX('Input-Func_Class'!O$9:O$21,MATCH($F84,'Input-Func_Class'!$B$9:$B$21,0)))
)</f>
        <v>0</v>
      </c>
    </row>
    <row r="85" spans="1:18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>'Input-Accounts'!$D85</f>
        <v>-4232935.5262183705</v>
      </c>
      <c r="E85" s="8">
        <f t="shared" si="25"/>
        <v>0</v>
      </c>
      <c r="F85" s="2" t="str">
        <f>IF(D85=0,"-",IF('Input-Accounts'!$E85&lt;&gt;0,'Input-Accounts'!$E85,'Input-Accounts'!$F85))</f>
        <v>ON SITE</v>
      </c>
      <c r="G85" s="8">
        <f>IF($D85=0,0,$D85*
IFERROR(INDEX(G$278:G$314,MATCH($F85,$B$278:$B$314,0))/INDEX($D$278:$D$314,MATCH($F85,$B$278:$B$314,0)),
INDEX('Input-Func_Class'!D$9:D$21,MATCH($F85,'Input-Func_Class'!$B$9:$B$21,0)))
)</f>
        <v>0</v>
      </c>
      <c r="H85" s="8">
        <f>IF($D85=0,0,$D85*
IFERROR(INDEX(H$278:H$314,MATCH($F85,$B$278:$B$314,0))/INDEX($D$278:$D$314,MATCH($F85,$B$278:$B$314,0)),
INDEX('Input-Func_Class'!E$9:E$21,MATCH($F85,'Input-Func_Class'!$B$9:$B$21,0)))
)</f>
        <v>-4232935.5262183705</v>
      </c>
      <c r="I85" s="8">
        <f>IF($D85=0,0,$D85*
IFERROR(INDEX(I$278:I$314,MATCH($F85,$B$278:$B$314,0))/INDEX($D$278:$D$314,MATCH($F85,$B$278:$B$314,0)),
INDEX('Input-Func_Class'!F$9:F$21,MATCH($F85,'Input-Func_Class'!$B$9:$B$21,0)))
)</f>
        <v>0</v>
      </c>
      <c r="J85" s="8">
        <f>IF($D85=0,0,$D85*
IFERROR(INDEX(J$278:J$314,MATCH($F85,$B$278:$B$314,0))/INDEX($D$278:$D$314,MATCH($F85,$B$278:$B$314,0)),
INDEX('Input-Func_Class'!G$9:G$21,MATCH($F85,'Input-Func_Class'!$B$9:$B$21,0)))
)</f>
        <v>0</v>
      </c>
      <c r="K85" s="8">
        <f>IF($D85=0,0,$D85*
IFERROR(INDEX(K$278:K$314,MATCH($F85,$B$278:$B$314,0))/INDEX($D$278:$D$314,MATCH($F85,$B$278:$B$314,0)),
INDEX('Input-Func_Class'!H$9:H$21,MATCH($F85,'Input-Func_Class'!$B$9:$B$21,0)))
)</f>
        <v>0</v>
      </c>
      <c r="L85" s="8">
        <f>IF($D85=0,0,$D85*
IFERROR(INDEX(L$278:L$314,MATCH($F85,$B$278:$B$314,0))/INDEX($D$278:$D$314,MATCH($F85,$B$278:$B$314,0)),
INDEX('Input-Func_Class'!I$9:I$21,MATCH($F85,'Input-Func_Class'!$B$9:$B$21,0)))
)</f>
        <v>0</v>
      </c>
      <c r="M85" s="8">
        <f>IF($D85=0,0,$D85*
IFERROR(INDEX(M$278:M$314,MATCH($F85,$B$278:$B$314,0))/INDEX($D$278:$D$314,MATCH($F85,$B$278:$B$314,0)),
INDEX('Input-Func_Class'!J$9:J$21,MATCH($F85,'Input-Func_Class'!$B$9:$B$21,0)))
)</f>
        <v>0</v>
      </c>
      <c r="N85" s="8">
        <f>IF($D85=0,0,$D85*
IFERROR(INDEX(N$278:N$314,MATCH($F85,$B$278:$B$314,0))/INDEX($D$278:$D$314,MATCH($F85,$B$278:$B$314,0)),
INDEX('Input-Func_Class'!K$9:K$21,MATCH($F85,'Input-Func_Class'!$B$9:$B$21,0)))
)</f>
        <v>0</v>
      </c>
      <c r="O85" s="8">
        <f>IF($D85=0,0,$D85*
IFERROR(INDEX(O$278:O$314,MATCH($F85,$B$278:$B$314,0))/INDEX($D$278:$D$314,MATCH($F85,$B$278:$B$314,0)),
INDEX('Input-Func_Class'!L$9:L$21,MATCH($F85,'Input-Func_Class'!$B$9:$B$21,0)))
)</f>
        <v>0</v>
      </c>
      <c r="P85" s="8">
        <f>IF($D85=0,0,$D85*
IFERROR(INDEX(P$278:P$314,MATCH($F85,$B$278:$B$314,0))/INDEX($D$278:$D$314,MATCH($F85,$B$278:$B$314,0)),
INDEX('Input-Func_Class'!M$9:M$21,MATCH($F85,'Input-Func_Class'!$B$9:$B$21,0)))
)</f>
        <v>0</v>
      </c>
      <c r="Q85" s="8">
        <f>IF($D85=0,0,$D85*
IFERROR(INDEX(Q$278:Q$314,MATCH($F85,$B$278:$B$314,0))/INDEX($D$278:$D$314,MATCH($F85,$B$278:$B$314,0)),
INDEX('Input-Func_Class'!N$9:N$21,MATCH($F85,'Input-Func_Class'!$B$9:$B$21,0)))
)</f>
        <v>0</v>
      </c>
      <c r="R85" s="8">
        <f>IF($D85=0,0,$D85*
IFERROR(INDEX(R$278:R$314,MATCH($F85,$B$278:$B$314,0))/INDEX($D$278:$D$314,MATCH($F85,$B$278:$B$314,0)),
INDEX('Input-Func_Class'!O$9:O$21,MATCH($F85,'Input-Func_Class'!$B$9:$B$21,0)))
)</f>
        <v>0</v>
      </c>
    </row>
    <row r="86" spans="1:18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>'Input-Accounts'!$D86</f>
        <v>799.34877248345867</v>
      </c>
      <c r="E86" s="8">
        <f t="shared" si="25"/>
        <v>0</v>
      </c>
      <c r="F86" s="2" t="str">
        <f>IF(D86=0,"-",IF('Input-Accounts'!$E86&lt;&gt;0,'Input-Accounts'!$E86,'Input-Accounts'!$F86))</f>
        <v>ON SITE</v>
      </c>
      <c r="G86" s="8">
        <f>IF($D86=0,0,$D86*
IFERROR(INDEX(G$278:G$314,MATCH($F86,$B$278:$B$314,0))/INDEX($D$278:$D$314,MATCH($F86,$B$278:$B$314,0)),
INDEX('Input-Func_Class'!D$9:D$21,MATCH($F86,'Input-Func_Class'!$B$9:$B$21,0)))
)</f>
        <v>0</v>
      </c>
      <c r="H86" s="8">
        <f>IF($D86=0,0,$D86*
IFERROR(INDEX(H$278:H$314,MATCH($F86,$B$278:$B$314,0))/INDEX($D$278:$D$314,MATCH($F86,$B$278:$B$314,0)),
INDEX('Input-Func_Class'!E$9:E$21,MATCH($F86,'Input-Func_Class'!$B$9:$B$21,0)))
)</f>
        <v>799.34877248345867</v>
      </c>
      <c r="I86" s="8">
        <f>IF($D86=0,0,$D86*
IFERROR(INDEX(I$278:I$314,MATCH($F86,$B$278:$B$314,0))/INDEX($D$278:$D$314,MATCH($F86,$B$278:$B$314,0)),
INDEX('Input-Func_Class'!F$9:F$21,MATCH($F86,'Input-Func_Class'!$B$9:$B$21,0)))
)</f>
        <v>0</v>
      </c>
      <c r="J86" s="8">
        <f>IF($D86=0,0,$D86*
IFERROR(INDEX(J$278:J$314,MATCH($F86,$B$278:$B$314,0))/INDEX($D$278:$D$314,MATCH($F86,$B$278:$B$314,0)),
INDEX('Input-Func_Class'!G$9:G$21,MATCH($F86,'Input-Func_Class'!$B$9:$B$21,0)))
)</f>
        <v>0</v>
      </c>
      <c r="K86" s="8">
        <f>IF($D86=0,0,$D86*
IFERROR(INDEX(K$278:K$314,MATCH($F86,$B$278:$B$314,0))/INDEX($D$278:$D$314,MATCH($F86,$B$278:$B$314,0)),
INDEX('Input-Func_Class'!H$9:H$21,MATCH($F86,'Input-Func_Class'!$B$9:$B$21,0)))
)</f>
        <v>0</v>
      </c>
      <c r="L86" s="8">
        <f>IF($D86=0,0,$D86*
IFERROR(INDEX(L$278:L$314,MATCH($F86,$B$278:$B$314,0))/INDEX($D$278:$D$314,MATCH($F86,$B$278:$B$314,0)),
INDEX('Input-Func_Class'!I$9:I$21,MATCH($F86,'Input-Func_Class'!$B$9:$B$21,0)))
)</f>
        <v>0</v>
      </c>
      <c r="M86" s="8">
        <f>IF($D86=0,0,$D86*
IFERROR(INDEX(M$278:M$314,MATCH($F86,$B$278:$B$314,0))/INDEX($D$278:$D$314,MATCH($F86,$B$278:$B$314,0)),
INDEX('Input-Func_Class'!J$9:J$21,MATCH($F86,'Input-Func_Class'!$B$9:$B$21,0)))
)</f>
        <v>0</v>
      </c>
      <c r="N86" s="8">
        <f>IF($D86=0,0,$D86*
IFERROR(INDEX(N$278:N$314,MATCH($F86,$B$278:$B$314,0))/INDEX($D$278:$D$314,MATCH($F86,$B$278:$B$314,0)),
INDEX('Input-Func_Class'!K$9:K$21,MATCH($F86,'Input-Func_Class'!$B$9:$B$21,0)))
)</f>
        <v>0</v>
      </c>
      <c r="O86" s="8">
        <f>IF($D86=0,0,$D86*
IFERROR(INDEX(O$278:O$314,MATCH($F86,$B$278:$B$314,0))/INDEX($D$278:$D$314,MATCH($F86,$B$278:$B$314,0)),
INDEX('Input-Func_Class'!L$9:L$21,MATCH($F86,'Input-Func_Class'!$B$9:$B$21,0)))
)</f>
        <v>0</v>
      </c>
      <c r="P86" s="8">
        <f>IF($D86=0,0,$D86*
IFERROR(INDEX(P$278:P$314,MATCH($F86,$B$278:$B$314,0))/INDEX($D$278:$D$314,MATCH($F86,$B$278:$B$314,0)),
INDEX('Input-Func_Class'!M$9:M$21,MATCH($F86,'Input-Func_Class'!$B$9:$B$21,0)))
)</f>
        <v>0</v>
      </c>
      <c r="Q86" s="8">
        <f>IF($D86=0,0,$D86*
IFERROR(INDEX(Q$278:Q$314,MATCH($F86,$B$278:$B$314,0))/INDEX($D$278:$D$314,MATCH($F86,$B$278:$B$314,0)),
INDEX('Input-Func_Class'!N$9:N$21,MATCH($F86,'Input-Func_Class'!$B$9:$B$21,0)))
)</f>
        <v>0</v>
      </c>
      <c r="R86" s="8">
        <f>IF($D86=0,0,$D86*
IFERROR(INDEX(R$278:R$314,MATCH($F86,$B$278:$B$314,0))/INDEX($D$278:$D$314,MATCH($F86,$B$278:$B$314,0)),
INDEX('Input-Func_Class'!O$9:O$21,MATCH($F86,'Input-Func_Class'!$B$9:$B$21,0)))
)</f>
        <v>0</v>
      </c>
    </row>
    <row r="87" spans="1:18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>'Input-Accounts'!$D87</f>
        <v>-1536096.6324735654</v>
      </c>
      <c r="E87" s="8">
        <f t="shared" ref="E87" si="27">IFERROR(IF(D87="",0,IF(D87=0,0,IF(ABS(D87-SUM($G87:$R87))&lt;Check_Limit,0,1))),1)</f>
        <v>0</v>
      </c>
      <c r="F87" s="2" t="str">
        <f>IF(D87=0,"-",IF('Input-Accounts'!$E87&lt;&gt;0,'Input-Accounts'!$E87,'Input-Accounts'!$F87))</f>
        <v>ON SITE</v>
      </c>
      <c r="G87" s="8">
        <f>IF($D87=0,0,$D87*
IFERROR(INDEX(G$278:G$314,MATCH($F87,$B$278:$B$314,0))/INDEX($D$278:$D$314,MATCH($F87,$B$278:$B$314,0)),
INDEX('Input-Func_Class'!D$9:D$21,MATCH($F87,'Input-Func_Class'!$B$9:$B$21,0)))
)</f>
        <v>0</v>
      </c>
      <c r="H87" s="8">
        <f>IF($D87=0,0,$D87*
IFERROR(INDEX(H$278:H$314,MATCH($F87,$B$278:$B$314,0))/INDEX($D$278:$D$314,MATCH($F87,$B$278:$B$314,0)),
INDEX('Input-Func_Class'!E$9:E$21,MATCH($F87,'Input-Func_Class'!$B$9:$B$21,0)))
)</f>
        <v>-1536096.6324735654</v>
      </c>
      <c r="I87" s="8">
        <f>IF($D87=0,0,$D87*
IFERROR(INDEX(I$278:I$314,MATCH($F87,$B$278:$B$314,0))/INDEX($D$278:$D$314,MATCH($F87,$B$278:$B$314,0)),
INDEX('Input-Func_Class'!F$9:F$21,MATCH($F87,'Input-Func_Class'!$B$9:$B$21,0)))
)</f>
        <v>0</v>
      </c>
      <c r="J87" s="8">
        <f>IF($D87=0,0,$D87*
IFERROR(INDEX(J$278:J$314,MATCH($F87,$B$278:$B$314,0))/INDEX($D$278:$D$314,MATCH($F87,$B$278:$B$314,0)),
INDEX('Input-Func_Class'!G$9:G$21,MATCH($F87,'Input-Func_Class'!$B$9:$B$21,0)))
)</f>
        <v>0</v>
      </c>
      <c r="K87" s="8">
        <f>IF($D87=0,0,$D87*
IFERROR(INDEX(K$278:K$314,MATCH($F87,$B$278:$B$314,0))/INDEX($D$278:$D$314,MATCH($F87,$B$278:$B$314,0)),
INDEX('Input-Func_Class'!H$9:H$21,MATCH($F87,'Input-Func_Class'!$B$9:$B$21,0)))
)</f>
        <v>0</v>
      </c>
      <c r="L87" s="8">
        <f>IF($D87=0,0,$D87*
IFERROR(INDEX(L$278:L$314,MATCH($F87,$B$278:$B$314,0))/INDEX($D$278:$D$314,MATCH($F87,$B$278:$B$314,0)),
INDEX('Input-Func_Class'!I$9:I$21,MATCH($F87,'Input-Func_Class'!$B$9:$B$21,0)))
)</f>
        <v>0</v>
      </c>
      <c r="M87" s="8">
        <f>IF($D87=0,0,$D87*
IFERROR(INDEX(M$278:M$314,MATCH($F87,$B$278:$B$314,0))/INDEX($D$278:$D$314,MATCH($F87,$B$278:$B$314,0)),
INDEX('Input-Func_Class'!J$9:J$21,MATCH($F87,'Input-Func_Class'!$B$9:$B$21,0)))
)</f>
        <v>0</v>
      </c>
      <c r="N87" s="8">
        <f>IF($D87=0,0,$D87*
IFERROR(INDEX(N$278:N$314,MATCH($F87,$B$278:$B$314,0))/INDEX($D$278:$D$314,MATCH($F87,$B$278:$B$314,0)),
INDEX('Input-Func_Class'!K$9:K$21,MATCH($F87,'Input-Func_Class'!$B$9:$B$21,0)))
)</f>
        <v>0</v>
      </c>
      <c r="O87" s="8">
        <f>IF($D87=0,0,$D87*
IFERROR(INDEX(O$278:O$314,MATCH($F87,$B$278:$B$314,0))/INDEX($D$278:$D$314,MATCH($F87,$B$278:$B$314,0)),
INDEX('Input-Func_Class'!L$9:L$21,MATCH($F87,'Input-Func_Class'!$B$9:$B$21,0)))
)</f>
        <v>0</v>
      </c>
      <c r="P87" s="8">
        <f>IF($D87=0,0,$D87*
IFERROR(INDEX(P$278:P$314,MATCH($F87,$B$278:$B$314,0))/INDEX($D$278:$D$314,MATCH($F87,$B$278:$B$314,0)),
INDEX('Input-Func_Class'!M$9:M$21,MATCH($F87,'Input-Func_Class'!$B$9:$B$21,0)))
)</f>
        <v>0</v>
      </c>
      <c r="Q87" s="8">
        <f>IF($D87=0,0,$D87*
IFERROR(INDEX(Q$278:Q$314,MATCH($F87,$B$278:$B$314,0))/INDEX($D$278:$D$314,MATCH($F87,$B$278:$B$314,0)),
INDEX('Input-Func_Class'!N$9:N$21,MATCH($F87,'Input-Func_Class'!$B$9:$B$21,0)))
)</f>
        <v>0</v>
      </c>
      <c r="R87" s="8">
        <f>IF($D87=0,0,$D87*
IFERROR(INDEX(R$278:R$314,MATCH($F87,$B$278:$B$314,0))/INDEX($D$278:$D$314,MATCH($F87,$B$278:$B$314,0)),
INDEX('Input-Func_Class'!O$9:O$21,MATCH($F87,'Input-Func_Class'!$B$9:$B$21,0)))
)</f>
        <v>0</v>
      </c>
    </row>
    <row r="88" spans="1:18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>'Input-Accounts'!$D88</f>
        <v>-209136.99000000002</v>
      </c>
      <c r="E88" s="8">
        <f t="shared" si="25"/>
        <v>0</v>
      </c>
      <c r="F88" s="2" t="str">
        <f>IF(D88=0,"-",IF('Input-Accounts'!$E88&lt;&gt;0,'Input-Accounts'!$E88,'Input-Accounts'!$F88))</f>
        <v>ON SITE</v>
      </c>
      <c r="G88" s="8">
        <f>IF($D88=0,0,$D88*
IFERROR(INDEX(G$278:G$314,MATCH($F88,$B$278:$B$314,0))/INDEX($D$278:$D$314,MATCH($F88,$B$278:$B$314,0)),
INDEX('Input-Func_Class'!D$9:D$21,MATCH($F88,'Input-Func_Class'!$B$9:$B$21,0)))
)</f>
        <v>0</v>
      </c>
      <c r="H88" s="8">
        <f>IF($D88=0,0,$D88*
IFERROR(INDEX(H$278:H$314,MATCH($F88,$B$278:$B$314,0))/INDEX($D$278:$D$314,MATCH($F88,$B$278:$B$314,0)),
INDEX('Input-Func_Class'!E$9:E$21,MATCH($F88,'Input-Func_Class'!$B$9:$B$21,0)))
)</f>
        <v>-209136.99000000002</v>
      </c>
      <c r="I88" s="8">
        <f>IF($D88=0,0,$D88*
IFERROR(INDEX(I$278:I$314,MATCH($F88,$B$278:$B$314,0))/INDEX($D$278:$D$314,MATCH($F88,$B$278:$B$314,0)),
INDEX('Input-Func_Class'!F$9:F$21,MATCH($F88,'Input-Func_Class'!$B$9:$B$21,0)))
)</f>
        <v>0</v>
      </c>
      <c r="J88" s="8">
        <f>IF($D88=0,0,$D88*
IFERROR(INDEX(J$278:J$314,MATCH($F88,$B$278:$B$314,0))/INDEX($D$278:$D$314,MATCH($F88,$B$278:$B$314,0)),
INDEX('Input-Func_Class'!G$9:G$21,MATCH($F88,'Input-Func_Class'!$B$9:$B$21,0)))
)</f>
        <v>0</v>
      </c>
      <c r="K88" s="8">
        <f>IF($D88=0,0,$D88*
IFERROR(INDEX(K$278:K$314,MATCH($F88,$B$278:$B$314,0))/INDEX($D$278:$D$314,MATCH($F88,$B$278:$B$314,0)),
INDEX('Input-Func_Class'!H$9:H$21,MATCH($F88,'Input-Func_Class'!$B$9:$B$21,0)))
)</f>
        <v>0</v>
      </c>
      <c r="L88" s="8">
        <f>IF($D88=0,0,$D88*
IFERROR(INDEX(L$278:L$314,MATCH($F88,$B$278:$B$314,0))/INDEX($D$278:$D$314,MATCH($F88,$B$278:$B$314,0)),
INDEX('Input-Func_Class'!I$9:I$21,MATCH($F88,'Input-Func_Class'!$B$9:$B$21,0)))
)</f>
        <v>0</v>
      </c>
      <c r="M88" s="8">
        <f>IF($D88=0,0,$D88*
IFERROR(INDEX(M$278:M$314,MATCH($F88,$B$278:$B$314,0))/INDEX($D$278:$D$314,MATCH($F88,$B$278:$B$314,0)),
INDEX('Input-Func_Class'!J$9:J$21,MATCH($F88,'Input-Func_Class'!$B$9:$B$21,0)))
)</f>
        <v>0</v>
      </c>
      <c r="N88" s="8">
        <f>IF($D88=0,0,$D88*
IFERROR(INDEX(N$278:N$314,MATCH($F88,$B$278:$B$314,0))/INDEX($D$278:$D$314,MATCH($F88,$B$278:$B$314,0)),
INDEX('Input-Func_Class'!K$9:K$21,MATCH($F88,'Input-Func_Class'!$B$9:$B$21,0)))
)</f>
        <v>0</v>
      </c>
      <c r="O88" s="8">
        <f>IF($D88=0,0,$D88*
IFERROR(INDEX(O$278:O$314,MATCH($F88,$B$278:$B$314,0))/INDEX($D$278:$D$314,MATCH($F88,$B$278:$B$314,0)),
INDEX('Input-Func_Class'!L$9:L$21,MATCH($F88,'Input-Func_Class'!$B$9:$B$21,0)))
)</f>
        <v>0</v>
      </c>
      <c r="P88" s="8">
        <f>IF($D88=0,0,$D88*
IFERROR(INDEX(P$278:P$314,MATCH($F88,$B$278:$B$314,0))/INDEX($D$278:$D$314,MATCH($F88,$B$278:$B$314,0)),
INDEX('Input-Func_Class'!M$9:M$21,MATCH($F88,'Input-Func_Class'!$B$9:$B$21,0)))
)</f>
        <v>0</v>
      </c>
      <c r="Q88" s="8">
        <f>IF($D88=0,0,$D88*
IFERROR(INDEX(Q$278:Q$314,MATCH($F88,$B$278:$B$314,0))/INDEX($D$278:$D$314,MATCH($F88,$B$278:$B$314,0)),
INDEX('Input-Func_Class'!N$9:N$21,MATCH($F88,'Input-Func_Class'!$B$9:$B$21,0)))
)</f>
        <v>0</v>
      </c>
      <c r="R88" s="8">
        <f>IF($D88=0,0,$D88*
IFERROR(INDEX(R$278:R$314,MATCH($F88,$B$278:$B$314,0))/INDEX($D$278:$D$314,MATCH($F88,$B$278:$B$314,0)),
INDEX('Input-Func_Class'!O$9:O$21,MATCH($F88,'Input-Func_Class'!$B$9:$B$21,0)))
)</f>
        <v>0</v>
      </c>
    </row>
    <row r="89" spans="1:18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>'Input-Accounts'!$D89</f>
        <v>-427508.28565855807</v>
      </c>
      <c r="E89" s="8">
        <f t="shared" ref="E89" si="28">IFERROR(IF(D89="",0,IF(D89=0,0,IF(ABS(D89-SUM($G89:$R89))&lt;Check_Limit,0,1))),1)</f>
        <v>0</v>
      </c>
      <c r="F89" s="2" t="str">
        <f>IF(D89=0,"-",IF('Input-Accounts'!$E89&lt;&gt;0,'Input-Accounts'!$E89,'Input-Accounts'!$F89))</f>
        <v>INT_DISTPT_SUBTOTAL</v>
      </c>
      <c r="G89" s="8">
        <f>IF($D89=0,0,$D89*
IFERROR(INDEX(G$278:G$314,MATCH($F89,$B$278:$B$314,0))/INDEX($D$278:$D$314,MATCH($F89,$B$278:$B$314,0)),
INDEX('Input-Func_Class'!D$9:D$21,MATCH($F89,'Input-Func_Class'!$B$9:$B$21,0)))
)</f>
        <v>-272990.31932781608</v>
      </c>
      <c r="H89" s="8">
        <f>IF($D89=0,0,$D89*
IFERROR(INDEX(H$278:H$314,MATCH($F89,$B$278:$B$314,0))/INDEX($D$278:$D$314,MATCH($F89,$B$278:$B$314,0)),
INDEX('Input-Func_Class'!E$9:E$21,MATCH($F89,'Input-Func_Class'!$B$9:$B$21,0)))
)</f>
        <v>-154517.96633074197</v>
      </c>
      <c r="I89" s="8">
        <f>IF($D89=0,0,$D89*
IFERROR(INDEX(I$278:I$314,MATCH($F89,$B$278:$B$314,0))/INDEX($D$278:$D$314,MATCH($F89,$B$278:$B$314,0)),
INDEX('Input-Func_Class'!F$9:F$21,MATCH($F89,'Input-Func_Class'!$B$9:$B$21,0)))
)</f>
        <v>0</v>
      </c>
      <c r="J89" s="8">
        <f>IF($D89=0,0,$D89*
IFERROR(INDEX(J$278:J$314,MATCH($F89,$B$278:$B$314,0))/INDEX($D$278:$D$314,MATCH($F89,$B$278:$B$314,0)),
INDEX('Input-Func_Class'!G$9:G$21,MATCH($F89,'Input-Func_Class'!$B$9:$B$21,0)))
)</f>
        <v>0</v>
      </c>
      <c r="K89" s="8">
        <f>IF($D89=0,0,$D89*
IFERROR(INDEX(K$278:K$314,MATCH($F89,$B$278:$B$314,0))/INDEX($D$278:$D$314,MATCH($F89,$B$278:$B$314,0)),
INDEX('Input-Func_Class'!H$9:H$21,MATCH($F89,'Input-Func_Class'!$B$9:$B$21,0)))
)</f>
        <v>0</v>
      </c>
      <c r="L89" s="8">
        <f>IF($D89=0,0,$D89*
IFERROR(INDEX(L$278:L$314,MATCH($F89,$B$278:$B$314,0))/INDEX($D$278:$D$314,MATCH($F89,$B$278:$B$314,0)),
INDEX('Input-Func_Class'!I$9:I$21,MATCH($F89,'Input-Func_Class'!$B$9:$B$21,0)))
)</f>
        <v>0</v>
      </c>
      <c r="M89" s="8">
        <f>IF($D89=0,0,$D89*
IFERROR(INDEX(M$278:M$314,MATCH($F89,$B$278:$B$314,0))/INDEX($D$278:$D$314,MATCH($F89,$B$278:$B$314,0)),
INDEX('Input-Func_Class'!J$9:J$21,MATCH($F89,'Input-Func_Class'!$B$9:$B$21,0)))
)</f>
        <v>0</v>
      </c>
      <c r="N89" s="8">
        <f>IF($D89=0,0,$D89*
IFERROR(INDEX(N$278:N$314,MATCH($F89,$B$278:$B$314,0))/INDEX($D$278:$D$314,MATCH($F89,$B$278:$B$314,0)),
INDEX('Input-Func_Class'!K$9:K$21,MATCH($F89,'Input-Func_Class'!$B$9:$B$21,0)))
)</f>
        <v>0</v>
      </c>
      <c r="O89" s="8">
        <f>IF($D89=0,0,$D89*
IFERROR(INDEX(O$278:O$314,MATCH($F89,$B$278:$B$314,0))/INDEX($D$278:$D$314,MATCH($F89,$B$278:$B$314,0)),
INDEX('Input-Func_Class'!L$9:L$21,MATCH($F89,'Input-Func_Class'!$B$9:$B$21,0)))
)</f>
        <v>0</v>
      </c>
      <c r="P89" s="8">
        <f>IF($D89=0,0,$D89*
IFERROR(INDEX(P$278:P$314,MATCH($F89,$B$278:$B$314,0))/INDEX($D$278:$D$314,MATCH($F89,$B$278:$B$314,0)),
INDEX('Input-Func_Class'!M$9:M$21,MATCH($F89,'Input-Func_Class'!$B$9:$B$21,0)))
)</f>
        <v>0</v>
      </c>
      <c r="Q89" s="8">
        <f>IF($D89=0,0,$D89*
IFERROR(INDEX(Q$278:Q$314,MATCH($F89,$B$278:$B$314,0))/INDEX($D$278:$D$314,MATCH($F89,$B$278:$B$314,0)),
INDEX('Input-Func_Class'!N$9:N$21,MATCH($F89,'Input-Func_Class'!$B$9:$B$21,0)))
)</f>
        <v>0</v>
      </c>
      <c r="R89" s="8">
        <f>IF($D89=0,0,$D89*
IFERROR(INDEX(R$278:R$314,MATCH($F89,$B$278:$B$314,0))/INDEX($D$278:$D$314,MATCH($F89,$B$278:$B$314,0)),
INDEX('Input-Func_Class'!O$9:O$21,MATCH($F89,'Input-Func_Class'!$B$9:$B$21,0)))
)</f>
        <v>0</v>
      </c>
    </row>
    <row r="90" spans="1:18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>SUBTOTAL(9,D66:D89)</f>
        <v>-213285971.13573292</v>
      </c>
      <c r="E90" s="8">
        <f t="shared" ref="E90:E92" si="29">IFERROR(IF(D90="",0,IF(D90=0,0,IF(ABS(D90-SUM($G90:$R90))&lt;Check_Limit,0,1))),1)</f>
        <v>0</v>
      </c>
      <c r="G90" s="77">
        <f t="shared" ref="G90:R90" si="30">SUBTOTAL(9,G66:G89)</f>
        <v>-104903809.12826811</v>
      </c>
      <c r="H90" s="77">
        <f t="shared" si="30"/>
        <v>-108382162.0074648</v>
      </c>
      <c r="I90" s="77">
        <f t="shared" si="30"/>
        <v>0</v>
      </c>
      <c r="J90" s="77">
        <f t="shared" si="30"/>
        <v>0</v>
      </c>
      <c r="K90" s="77">
        <f t="shared" si="30"/>
        <v>0</v>
      </c>
      <c r="L90" s="77">
        <f t="shared" si="30"/>
        <v>0</v>
      </c>
      <c r="M90" s="77">
        <f t="shared" si="30"/>
        <v>0</v>
      </c>
      <c r="N90" s="77">
        <f t="shared" si="30"/>
        <v>0</v>
      </c>
      <c r="O90" s="77">
        <f t="shared" si="30"/>
        <v>0</v>
      </c>
      <c r="P90" s="77">
        <f t="shared" si="30"/>
        <v>0</v>
      </c>
      <c r="Q90" s="77">
        <f t="shared" si="30"/>
        <v>0</v>
      </c>
      <c r="R90" s="77">
        <f t="shared" si="30"/>
        <v>0</v>
      </c>
    </row>
    <row r="91" spans="1:18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>
        <f t="shared" si="29"/>
        <v>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</row>
    <row r="92" spans="1:18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>
        <f t="shared" si="29"/>
        <v>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</row>
    <row r="93" spans="1:18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>'Input-Accounts'!$D93</f>
        <v>-545605.16999999981</v>
      </c>
      <c r="E93" s="8">
        <f t="shared" ref="E93:E100" si="31">IFERROR(IF(D93="",0,IF(D93=0,0,IF(ABS(D93-SUM($G93:$R93))&lt;Check_Limit,0,1))),1)</f>
        <v>0</v>
      </c>
      <c r="F93" s="2" t="str">
        <f>IF(D93=0,"-",IF('Input-Accounts'!$E93&lt;&gt;0,'Input-Accounts'!$E93,'Input-Accounts'!$F93))</f>
        <v>INT_DISTPT_SUBTOTAL</v>
      </c>
      <c r="G93" s="8">
        <f>IF($D93=0,0,$D93*
IFERROR(INDEX(G$278:G$314,MATCH($F93,$B$278:$B$314,0))/INDEX($D$278:$D$314,MATCH($F93,$B$278:$B$314,0)),
INDEX('Input-Func_Class'!D$9:D$21,MATCH($F93,'Input-Func_Class'!$B$9:$B$21,0)))
)</f>
        <v>-348402.43939544726</v>
      </c>
      <c r="H93" s="8">
        <f>IF($D93=0,0,$D93*
IFERROR(INDEX(H$278:H$314,MATCH($F93,$B$278:$B$314,0))/INDEX($D$278:$D$314,MATCH($F93,$B$278:$B$314,0)),
INDEX('Input-Func_Class'!E$9:E$21,MATCH($F93,'Input-Func_Class'!$B$9:$B$21,0)))
)</f>
        <v>-197202.73060455255</v>
      </c>
      <c r="I93" s="8">
        <f>IF($D93=0,0,$D93*
IFERROR(INDEX(I$278:I$314,MATCH($F93,$B$278:$B$314,0))/INDEX($D$278:$D$314,MATCH($F93,$B$278:$B$314,0)),
INDEX('Input-Func_Class'!F$9:F$21,MATCH($F93,'Input-Func_Class'!$B$9:$B$21,0)))
)</f>
        <v>0</v>
      </c>
      <c r="J93" s="8">
        <f>IF($D93=0,0,$D93*
IFERROR(INDEX(J$278:J$314,MATCH($F93,$B$278:$B$314,0))/INDEX($D$278:$D$314,MATCH($F93,$B$278:$B$314,0)),
INDEX('Input-Func_Class'!G$9:G$21,MATCH($F93,'Input-Func_Class'!$B$9:$B$21,0)))
)</f>
        <v>0</v>
      </c>
      <c r="K93" s="8">
        <f>IF($D93=0,0,$D93*
IFERROR(INDEX(K$278:K$314,MATCH($F93,$B$278:$B$314,0))/INDEX($D$278:$D$314,MATCH($F93,$B$278:$B$314,0)),
INDEX('Input-Func_Class'!H$9:H$21,MATCH($F93,'Input-Func_Class'!$B$9:$B$21,0)))
)</f>
        <v>0</v>
      </c>
      <c r="L93" s="8">
        <f>IF($D93=0,0,$D93*
IFERROR(INDEX(L$278:L$314,MATCH($F93,$B$278:$B$314,0))/INDEX($D$278:$D$314,MATCH($F93,$B$278:$B$314,0)),
INDEX('Input-Func_Class'!I$9:I$21,MATCH($F93,'Input-Func_Class'!$B$9:$B$21,0)))
)</f>
        <v>0</v>
      </c>
      <c r="M93" s="8">
        <f>IF($D93=0,0,$D93*
IFERROR(INDEX(M$278:M$314,MATCH($F93,$B$278:$B$314,0))/INDEX($D$278:$D$314,MATCH($F93,$B$278:$B$314,0)),
INDEX('Input-Func_Class'!J$9:J$21,MATCH($F93,'Input-Func_Class'!$B$9:$B$21,0)))
)</f>
        <v>0</v>
      </c>
      <c r="N93" s="8">
        <f>IF($D93=0,0,$D93*
IFERROR(INDEX(N$278:N$314,MATCH($F93,$B$278:$B$314,0))/INDEX($D$278:$D$314,MATCH($F93,$B$278:$B$314,0)),
INDEX('Input-Func_Class'!K$9:K$21,MATCH($F93,'Input-Func_Class'!$B$9:$B$21,0)))
)</f>
        <v>0</v>
      </c>
      <c r="O93" s="8">
        <f>IF($D93=0,0,$D93*
IFERROR(INDEX(O$278:O$314,MATCH($F93,$B$278:$B$314,0))/INDEX($D$278:$D$314,MATCH($F93,$B$278:$B$314,0)),
INDEX('Input-Func_Class'!L$9:L$21,MATCH($F93,'Input-Func_Class'!$B$9:$B$21,0)))
)</f>
        <v>0</v>
      </c>
      <c r="P93" s="8">
        <f>IF($D93=0,0,$D93*
IFERROR(INDEX(P$278:P$314,MATCH($F93,$B$278:$B$314,0))/INDEX($D$278:$D$314,MATCH($F93,$B$278:$B$314,0)),
INDEX('Input-Func_Class'!M$9:M$21,MATCH($F93,'Input-Func_Class'!$B$9:$B$21,0)))
)</f>
        <v>0</v>
      </c>
      <c r="Q93" s="8">
        <f>IF($D93=0,0,$D93*
IFERROR(INDEX(Q$278:Q$314,MATCH($F93,$B$278:$B$314,0))/INDEX($D$278:$D$314,MATCH($F93,$B$278:$B$314,0)),
INDEX('Input-Func_Class'!N$9:N$21,MATCH($F93,'Input-Func_Class'!$B$9:$B$21,0)))
)</f>
        <v>0</v>
      </c>
      <c r="R93" s="8">
        <f>IF($D93=0,0,$D93*
IFERROR(INDEX(R$278:R$314,MATCH($F93,$B$278:$B$314,0))/INDEX($D$278:$D$314,MATCH($F93,$B$278:$B$314,0)),
INDEX('Input-Func_Class'!O$9:O$21,MATCH($F93,'Input-Func_Class'!$B$9:$B$21,0)))
)</f>
        <v>0</v>
      </c>
    </row>
    <row r="94" spans="1:18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>'Input-Accounts'!$D94</f>
        <v>-218406.22</v>
      </c>
      <c r="E94" s="8">
        <f t="shared" si="31"/>
        <v>0</v>
      </c>
      <c r="F94" s="2" t="str">
        <f>IF(D94=0,"-",IF('Input-Accounts'!$E94&lt;&gt;0,'Input-Accounts'!$E94,'Input-Accounts'!$F94))</f>
        <v>INT_DISTPT_SUBTOTAL</v>
      </c>
      <c r="G94" s="8">
        <f>IF($D94=0,0,$D94*
IFERROR(INDEX(G$278:G$314,MATCH($F94,$B$278:$B$314,0))/INDEX($D$278:$D$314,MATCH($F94,$B$278:$B$314,0)),
INDEX('Input-Func_Class'!D$9:D$21,MATCH($F94,'Input-Func_Class'!$B$9:$B$21,0)))
)</f>
        <v>-139465.79690060258</v>
      </c>
      <c r="H94" s="8">
        <f>IF($D94=0,0,$D94*
IFERROR(INDEX(H$278:H$314,MATCH($F94,$B$278:$B$314,0))/INDEX($D$278:$D$314,MATCH($F94,$B$278:$B$314,0)),
INDEX('Input-Func_Class'!E$9:E$21,MATCH($F94,'Input-Func_Class'!$B$9:$B$21,0)))
)</f>
        <v>-78940.423099397405</v>
      </c>
      <c r="I94" s="8">
        <f>IF($D94=0,0,$D94*
IFERROR(INDEX(I$278:I$314,MATCH($F94,$B$278:$B$314,0))/INDEX($D$278:$D$314,MATCH($F94,$B$278:$B$314,0)),
INDEX('Input-Func_Class'!F$9:F$21,MATCH($F94,'Input-Func_Class'!$B$9:$B$21,0)))
)</f>
        <v>0</v>
      </c>
      <c r="J94" s="8">
        <f>IF($D94=0,0,$D94*
IFERROR(INDEX(J$278:J$314,MATCH($F94,$B$278:$B$314,0))/INDEX($D$278:$D$314,MATCH($F94,$B$278:$B$314,0)),
INDEX('Input-Func_Class'!G$9:G$21,MATCH($F94,'Input-Func_Class'!$B$9:$B$21,0)))
)</f>
        <v>0</v>
      </c>
      <c r="K94" s="8">
        <f>IF($D94=0,0,$D94*
IFERROR(INDEX(K$278:K$314,MATCH($F94,$B$278:$B$314,0))/INDEX($D$278:$D$314,MATCH($F94,$B$278:$B$314,0)),
INDEX('Input-Func_Class'!H$9:H$21,MATCH($F94,'Input-Func_Class'!$B$9:$B$21,0)))
)</f>
        <v>0</v>
      </c>
      <c r="L94" s="8">
        <f>IF($D94=0,0,$D94*
IFERROR(INDEX(L$278:L$314,MATCH($F94,$B$278:$B$314,0))/INDEX($D$278:$D$314,MATCH($F94,$B$278:$B$314,0)),
INDEX('Input-Func_Class'!I$9:I$21,MATCH($F94,'Input-Func_Class'!$B$9:$B$21,0)))
)</f>
        <v>0</v>
      </c>
      <c r="M94" s="8">
        <f>IF($D94=0,0,$D94*
IFERROR(INDEX(M$278:M$314,MATCH($F94,$B$278:$B$314,0))/INDEX($D$278:$D$314,MATCH($F94,$B$278:$B$314,0)),
INDEX('Input-Func_Class'!J$9:J$21,MATCH($F94,'Input-Func_Class'!$B$9:$B$21,0)))
)</f>
        <v>0</v>
      </c>
      <c r="N94" s="8">
        <f>IF($D94=0,0,$D94*
IFERROR(INDEX(N$278:N$314,MATCH($F94,$B$278:$B$314,0))/INDEX($D$278:$D$314,MATCH($F94,$B$278:$B$314,0)),
INDEX('Input-Func_Class'!K$9:K$21,MATCH($F94,'Input-Func_Class'!$B$9:$B$21,0)))
)</f>
        <v>0</v>
      </c>
      <c r="O94" s="8">
        <f>IF($D94=0,0,$D94*
IFERROR(INDEX(O$278:O$314,MATCH($F94,$B$278:$B$314,0))/INDEX($D$278:$D$314,MATCH($F94,$B$278:$B$314,0)),
INDEX('Input-Func_Class'!L$9:L$21,MATCH($F94,'Input-Func_Class'!$B$9:$B$21,0)))
)</f>
        <v>0</v>
      </c>
      <c r="P94" s="8">
        <f>IF($D94=0,0,$D94*
IFERROR(INDEX(P$278:P$314,MATCH($F94,$B$278:$B$314,0))/INDEX($D$278:$D$314,MATCH($F94,$B$278:$B$314,0)),
INDEX('Input-Func_Class'!M$9:M$21,MATCH($F94,'Input-Func_Class'!$B$9:$B$21,0)))
)</f>
        <v>0</v>
      </c>
      <c r="Q94" s="8">
        <f>IF($D94=0,0,$D94*
IFERROR(INDEX(Q$278:Q$314,MATCH($F94,$B$278:$B$314,0))/INDEX($D$278:$D$314,MATCH($F94,$B$278:$B$314,0)),
INDEX('Input-Func_Class'!N$9:N$21,MATCH($F94,'Input-Func_Class'!$B$9:$B$21,0)))
)</f>
        <v>0</v>
      </c>
      <c r="R94" s="8">
        <f>IF($D94=0,0,$D94*
IFERROR(INDEX(R$278:R$314,MATCH($F94,$B$278:$B$314,0))/INDEX($D$278:$D$314,MATCH($F94,$B$278:$B$314,0)),
INDEX('Input-Func_Class'!O$9:O$21,MATCH($F94,'Input-Func_Class'!$B$9:$B$21,0)))
)</f>
        <v>0</v>
      </c>
    </row>
    <row r="95" spans="1:18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>'Input-Accounts'!$D95</f>
        <v>-18293.639999999992</v>
      </c>
      <c r="E95" s="8">
        <f t="shared" si="31"/>
        <v>0</v>
      </c>
      <c r="F95" s="2" t="str">
        <f>IF(D95=0,"-",IF('Input-Accounts'!$E95&lt;&gt;0,'Input-Accounts'!$E95,'Input-Accounts'!$F95))</f>
        <v>INT_DISTPT_SUBTOTAL</v>
      </c>
      <c r="G95" s="8">
        <f>IF($D95=0,0,$D95*
IFERROR(INDEX(G$278:G$314,MATCH($F95,$B$278:$B$314,0))/INDEX($D$278:$D$314,MATCH($F95,$B$278:$B$314,0)),
INDEX('Input-Func_Class'!D$9:D$21,MATCH($F95,'Input-Func_Class'!$B$9:$B$21,0)))
)</f>
        <v>-11681.613650072504</v>
      </c>
      <c r="H95" s="8">
        <f>IF($D95=0,0,$D95*
IFERROR(INDEX(H$278:H$314,MATCH($F95,$B$278:$B$314,0))/INDEX($D$278:$D$314,MATCH($F95,$B$278:$B$314,0)),
INDEX('Input-Func_Class'!E$9:E$21,MATCH($F95,'Input-Func_Class'!$B$9:$B$21,0)))
)</f>
        <v>-6612.026349927487</v>
      </c>
      <c r="I95" s="8">
        <f>IF($D95=0,0,$D95*
IFERROR(INDEX(I$278:I$314,MATCH($F95,$B$278:$B$314,0))/INDEX($D$278:$D$314,MATCH($F95,$B$278:$B$314,0)),
INDEX('Input-Func_Class'!F$9:F$21,MATCH($F95,'Input-Func_Class'!$B$9:$B$21,0)))
)</f>
        <v>0</v>
      </c>
      <c r="J95" s="8">
        <f>IF($D95=0,0,$D95*
IFERROR(INDEX(J$278:J$314,MATCH($F95,$B$278:$B$314,0))/INDEX($D$278:$D$314,MATCH($F95,$B$278:$B$314,0)),
INDEX('Input-Func_Class'!G$9:G$21,MATCH($F95,'Input-Func_Class'!$B$9:$B$21,0)))
)</f>
        <v>0</v>
      </c>
      <c r="K95" s="8">
        <f>IF($D95=0,0,$D95*
IFERROR(INDEX(K$278:K$314,MATCH($F95,$B$278:$B$314,0))/INDEX($D$278:$D$314,MATCH($F95,$B$278:$B$314,0)),
INDEX('Input-Func_Class'!H$9:H$21,MATCH($F95,'Input-Func_Class'!$B$9:$B$21,0)))
)</f>
        <v>0</v>
      </c>
      <c r="L95" s="8">
        <f>IF($D95=0,0,$D95*
IFERROR(INDEX(L$278:L$314,MATCH($F95,$B$278:$B$314,0))/INDEX($D$278:$D$314,MATCH($F95,$B$278:$B$314,0)),
INDEX('Input-Func_Class'!I$9:I$21,MATCH($F95,'Input-Func_Class'!$B$9:$B$21,0)))
)</f>
        <v>0</v>
      </c>
      <c r="M95" s="8">
        <f>IF($D95=0,0,$D95*
IFERROR(INDEX(M$278:M$314,MATCH($F95,$B$278:$B$314,0))/INDEX($D$278:$D$314,MATCH($F95,$B$278:$B$314,0)),
INDEX('Input-Func_Class'!J$9:J$21,MATCH($F95,'Input-Func_Class'!$B$9:$B$21,0)))
)</f>
        <v>0</v>
      </c>
      <c r="N95" s="8">
        <f>IF($D95=0,0,$D95*
IFERROR(INDEX(N$278:N$314,MATCH($F95,$B$278:$B$314,0))/INDEX($D$278:$D$314,MATCH($F95,$B$278:$B$314,0)),
INDEX('Input-Func_Class'!K$9:K$21,MATCH($F95,'Input-Func_Class'!$B$9:$B$21,0)))
)</f>
        <v>0</v>
      </c>
      <c r="O95" s="8">
        <f>IF($D95=0,0,$D95*
IFERROR(INDEX(O$278:O$314,MATCH($F95,$B$278:$B$314,0))/INDEX($D$278:$D$314,MATCH($F95,$B$278:$B$314,0)),
INDEX('Input-Func_Class'!L$9:L$21,MATCH($F95,'Input-Func_Class'!$B$9:$B$21,0)))
)</f>
        <v>0</v>
      </c>
      <c r="P95" s="8">
        <f>IF($D95=0,0,$D95*
IFERROR(INDEX(P$278:P$314,MATCH($F95,$B$278:$B$314,0))/INDEX($D$278:$D$314,MATCH($F95,$B$278:$B$314,0)),
INDEX('Input-Func_Class'!M$9:M$21,MATCH($F95,'Input-Func_Class'!$B$9:$B$21,0)))
)</f>
        <v>0</v>
      </c>
      <c r="Q95" s="8">
        <f>IF($D95=0,0,$D95*
IFERROR(INDEX(Q$278:Q$314,MATCH($F95,$B$278:$B$314,0))/INDEX($D$278:$D$314,MATCH($F95,$B$278:$B$314,0)),
INDEX('Input-Func_Class'!N$9:N$21,MATCH($F95,'Input-Func_Class'!$B$9:$B$21,0)))
)</f>
        <v>0</v>
      </c>
      <c r="R95" s="8">
        <f>IF($D95=0,0,$D95*
IFERROR(INDEX(R$278:R$314,MATCH($F95,$B$278:$B$314,0))/INDEX($D$278:$D$314,MATCH($F95,$B$278:$B$314,0)),
INDEX('Input-Func_Class'!O$9:O$21,MATCH($F95,'Input-Func_Class'!$B$9:$B$21,0)))
)</f>
        <v>0</v>
      </c>
    </row>
    <row r="96" spans="1:18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>'Input-Accounts'!$D96</f>
        <v>-45108.749999999993</v>
      </c>
      <c r="E96" s="8">
        <f t="shared" si="31"/>
        <v>0</v>
      </c>
      <c r="F96" s="2" t="str">
        <f>IF(D96=0,"-",IF('Input-Accounts'!$E96&lt;&gt;0,'Input-Accounts'!$E96,'Input-Accounts'!$F96))</f>
        <v>INT_DISTPT_SUBTOTAL</v>
      </c>
      <c r="G96" s="8">
        <f>IF($D96=0,0,$D96*
IFERROR(INDEX(G$278:G$314,MATCH($F96,$B$278:$B$314,0))/INDEX($D$278:$D$314,MATCH($F96,$B$278:$B$314,0)),
INDEX('Input-Func_Class'!D$9:D$21,MATCH($F96,'Input-Func_Class'!$B$9:$B$21,0)))
)</f>
        <v>-28804.709709916024</v>
      </c>
      <c r="H96" s="8">
        <f>IF($D96=0,0,$D96*
IFERROR(INDEX(H$278:H$314,MATCH($F96,$B$278:$B$314,0))/INDEX($D$278:$D$314,MATCH($F96,$B$278:$B$314,0)),
INDEX('Input-Func_Class'!E$9:E$21,MATCH($F96,'Input-Func_Class'!$B$9:$B$21,0)))
)</f>
        <v>-16304.040290083965</v>
      </c>
      <c r="I96" s="8">
        <f>IF($D96=0,0,$D96*
IFERROR(INDEX(I$278:I$314,MATCH($F96,$B$278:$B$314,0))/INDEX($D$278:$D$314,MATCH($F96,$B$278:$B$314,0)),
INDEX('Input-Func_Class'!F$9:F$21,MATCH($F96,'Input-Func_Class'!$B$9:$B$21,0)))
)</f>
        <v>0</v>
      </c>
      <c r="J96" s="8">
        <f>IF($D96=0,0,$D96*
IFERROR(INDEX(J$278:J$314,MATCH($F96,$B$278:$B$314,0))/INDEX($D$278:$D$314,MATCH($F96,$B$278:$B$314,0)),
INDEX('Input-Func_Class'!G$9:G$21,MATCH($F96,'Input-Func_Class'!$B$9:$B$21,0)))
)</f>
        <v>0</v>
      </c>
      <c r="K96" s="8">
        <f>IF($D96=0,0,$D96*
IFERROR(INDEX(K$278:K$314,MATCH($F96,$B$278:$B$314,0))/INDEX($D$278:$D$314,MATCH($F96,$B$278:$B$314,0)),
INDEX('Input-Func_Class'!H$9:H$21,MATCH($F96,'Input-Func_Class'!$B$9:$B$21,0)))
)</f>
        <v>0</v>
      </c>
      <c r="L96" s="8">
        <f>IF($D96=0,0,$D96*
IFERROR(INDEX(L$278:L$314,MATCH($F96,$B$278:$B$314,0))/INDEX($D$278:$D$314,MATCH($F96,$B$278:$B$314,0)),
INDEX('Input-Func_Class'!I$9:I$21,MATCH($F96,'Input-Func_Class'!$B$9:$B$21,0)))
)</f>
        <v>0</v>
      </c>
      <c r="M96" s="8">
        <f>IF($D96=0,0,$D96*
IFERROR(INDEX(M$278:M$314,MATCH($F96,$B$278:$B$314,0))/INDEX($D$278:$D$314,MATCH($F96,$B$278:$B$314,0)),
INDEX('Input-Func_Class'!J$9:J$21,MATCH($F96,'Input-Func_Class'!$B$9:$B$21,0)))
)</f>
        <v>0</v>
      </c>
      <c r="N96" s="8">
        <f>IF($D96=0,0,$D96*
IFERROR(INDEX(N$278:N$314,MATCH($F96,$B$278:$B$314,0))/INDEX($D$278:$D$314,MATCH($F96,$B$278:$B$314,0)),
INDEX('Input-Func_Class'!K$9:K$21,MATCH($F96,'Input-Func_Class'!$B$9:$B$21,0)))
)</f>
        <v>0</v>
      </c>
      <c r="O96" s="8">
        <f>IF($D96=0,0,$D96*
IFERROR(INDEX(O$278:O$314,MATCH($F96,$B$278:$B$314,0))/INDEX($D$278:$D$314,MATCH($F96,$B$278:$B$314,0)),
INDEX('Input-Func_Class'!L$9:L$21,MATCH($F96,'Input-Func_Class'!$B$9:$B$21,0)))
)</f>
        <v>0</v>
      </c>
      <c r="P96" s="8">
        <f>IF($D96=0,0,$D96*
IFERROR(INDEX(P$278:P$314,MATCH($F96,$B$278:$B$314,0))/INDEX($D$278:$D$314,MATCH($F96,$B$278:$B$314,0)),
INDEX('Input-Func_Class'!M$9:M$21,MATCH($F96,'Input-Func_Class'!$B$9:$B$21,0)))
)</f>
        <v>0</v>
      </c>
      <c r="Q96" s="8">
        <f>IF($D96=0,0,$D96*
IFERROR(INDEX(Q$278:Q$314,MATCH($F96,$B$278:$B$314,0))/INDEX($D$278:$D$314,MATCH($F96,$B$278:$B$314,0)),
INDEX('Input-Func_Class'!N$9:N$21,MATCH($F96,'Input-Func_Class'!$B$9:$B$21,0)))
)</f>
        <v>0</v>
      </c>
      <c r="R96" s="8">
        <f>IF($D96=0,0,$D96*
IFERROR(INDEX(R$278:R$314,MATCH($F96,$B$278:$B$314,0))/INDEX($D$278:$D$314,MATCH($F96,$B$278:$B$314,0)),
INDEX('Input-Func_Class'!O$9:O$21,MATCH($F96,'Input-Func_Class'!$B$9:$B$21,0)))
)</f>
        <v>0</v>
      </c>
    </row>
    <row r="97" spans="1:18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>'Input-Accounts'!$D97</f>
        <v>-2290578.1249161055</v>
      </c>
      <c r="E97" s="8">
        <f t="shared" si="31"/>
        <v>0</v>
      </c>
      <c r="F97" s="2" t="str">
        <f>IF(D97=0,"-",IF('Input-Accounts'!$E97&lt;&gt;0,'Input-Accounts'!$E97,'Input-Accounts'!$F97))</f>
        <v>INT_DISTPT_SUBTOTAL</v>
      </c>
      <c r="G97" s="8">
        <f>IF($D97=0,0,$D97*
IFERROR(INDEX(G$278:G$314,MATCH($F97,$B$278:$B$314,0))/INDEX($D$278:$D$314,MATCH($F97,$B$278:$B$314,0)),
INDEX('Input-Func_Class'!D$9:D$21,MATCH($F97,'Input-Func_Class'!$B$9:$B$21,0)))
)</f>
        <v>-1462674.9345989903</v>
      </c>
      <c r="H97" s="8">
        <f>IF($D97=0,0,$D97*
IFERROR(INDEX(H$278:H$314,MATCH($F97,$B$278:$B$314,0))/INDEX($D$278:$D$314,MATCH($F97,$B$278:$B$314,0)),
INDEX('Input-Func_Class'!E$9:E$21,MATCH($F97,'Input-Func_Class'!$B$9:$B$21,0)))
)</f>
        <v>-827903.19031711528</v>
      </c>
      <c r="I97" s="8">
        <f>IF($D97=0,0,$D97*
IFERROR(INDEX(I$278:I$314,MATCH($F97,$B$278:$B$314,0))/INDEX($D$278:$D$314,MATCH($F97,$B$278:$B$314,0)),
INDEX('Input-Func_Class'!F$9:F$21,MATCH($F97,'Input-Func_Class'!$B$9:$B$21,0)))
)</f>
        <v>0</v>
      </c>
      <c r="J97" s="8">
        <f>IF($D97=0,0,$D97*
IFERROR(INDEX(J$278:J$314,MATCH($F97,$B$278:$B$314,0))/INDEX($D$278:$D$314,MATCH($F97,$B$278:$B$314,0)),
INDEX('Input-Func_Class'!G$9:G$21,MATCH($F97,'Input-Func_Class'!$B$9:$B$21,0)))
)</f>
        <v>0</v>
      </c>
      <c r="K97" s="8">
        <f>IF($D97=0,0,$D97*
IFERROR(INDEX(K$278:K$314,MATCH($F97,$B$278:$B$314,0))/INDEX($D$278:$D$314,MATCH($F97,$B$278:$B$314,0)),
INDEX('Input-Func_Class'!H$9:H$21,MATCH($F97,'Input-Func_Class'!$B$9:$B$21,0)))
)</f>
        <v>0</v>
      </c>
      <c r="L97" s="8">
        <f>IF($D97=0,0,$D97*
IFERROR(INDEX(L$278:L$314,MATCH($F97,$B$278:$B$314,0))/INDEX($D$278:$D$314,MATCH($F97,$B$278:$B$314,0)),
INDEX('Input-Func_Class'!I$9:I$21,MATCH($F97,'Input-Func_Class'!$B$9:$B$21,0)))
)</f>
        <v>0</v>
      </c>
      <c r="M97" s="8">
        <f>IF($D97=0,0,$D97*
IFERROR(INDEX(M$278:M$314,MATCH($F97,$B$278:$B$314,0))/INDEX($D$278:$D$314,MATCH($F97,$B$278:$B$314,0)),
INDEX('Input-Func_Class'!J$9:J$21,MATCH($F97,'Input-Func_Class'!$B$9:$B$21,0)))
)</f>
        <v>0</v>
      </c>
      <c r="N97" s="8">
        <f>IF($D97=0,0,$D97*
IFERROR(INDEX(N$278:N$314,MATCH($F97,$B$278:$B$314,0))/INDEX($D$278:$D$314,MATCH($F97,$B$278:$B$314,0)),
INDEX('Input-Func_Class'!K$9:K$21,MATCH($F97,'Input-Func_Class'!$B$9:$B$21,0)))
)</f>
        <v>0</v>
      </c>
      <c r="O97" s="8">
        <f>IF($D97=0,0,$D97*
IFERROR(INDEX(O$278:O$314,MATCH($F97,$B$278:$B$314,0))/INDEX($D$278:$D$314,MATCH($F97,$B$278:$B$314,0)),
INDEX('Input-Func_Class'!L$9:L$21,MATCH($F97,'Input-Func_Class'!$B$9:$B$21,0)))
)</f>
        <v>0</v>
      </c>
      <c r="P97" s="8">
        <f>IF($D97=0,0,$D97*
IFERROR(INDEX(P$278:P$314,MATCH($F97,$B$278:$B$314,0))/INDEX($D$278:$D$314,MATCH($F97,$B$278:$B$314,0)),
INDEX('Input-Func_Class'!M$9:M$21,MATCH($F97,'Input-Func_Class'!$B$9:$B$21,0)))
)</f>
        <v>0</v>
      </c>
      <c r="Q97" s="8">
        <f>IF($D97=0,0,$D97*
IFERROR(INDEX(Q$278:Q$314,MATCH($F97,$B$278:$B$314,0))/INDEX($D$278:$D$314,MATCH($F97,$B$278:$B$314,0)),
INDEX('Input-Func_Class'!N$9:N$21,MATCH($F97,'Input-Func_Class'!$B$9:$B$21,0)))
)</f>
        <v>0</v>
      </c>
      <c r="R97" s="8">
        <f>IF($D97=0,0,$D97*
IFERROR(INDEX(R$278:R$314,MATCH($F97,$B$278:$B$314,0))/INDEX($D$278:$D$314,MATCH($F97,$B$278:$B$314,0)),
INDEX('Input-Func_Class'!O$9:O$21,MATCH($F97,'Input-Func_Class'!$B$9:$B$21,0)))
)</f>
        <v>0</v>
      </c>
    </row>
    <row r="98" spans="1:18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>'Input-Accounts'!$D98</f>
        <v>0</v>
      </c>
      <c r="E98" s="8">
        <f t="shared" ref="E98" si="32">IFERROR(IF(D98="",0,IF(D98=0,0,IF(ABS(D98-SUM($G98:$R98))&lt;Check_Limit,0,1))),1)</f>
        <v>0</v>
      </c>
      <c r="F98" s="2" t="str">
        <f>IF(D98=0,"-",IF('Input-Accounts'!$E98&lt;&gt;0,'Input-Accounts'!$E98,'Input-Accounts'!$F98))</f>
        <v>-</v>
      </c>
      <c r="G98" s="8">
        <f>IF($D98=0,0,$D98*
IFERROR(INDEX(G$278:G$314,MATCH($F98,$B$278:$B$314,0))/INDEX($D$278:$D$314,MATCH($F98,$B$278:$B$314,0)),
INDEX('Input-Func_Class'!D$9:D$21,MATCH($F98,'Input-Func_Class'!$B$9:$B$21,0)))
)</f>
        <v>0</v>
      </c>
      <c r="H98" s="8">
        <f>IF($D98=0,0,$D98*
IFERROR(INDEX(H$278:H$314,MATCH($F98,$B$278:$B$314,0))/INDEX($D$278:$D$314,MATCH($F98,$B$278:$B$314,0)),
INDEX('Input-Func_Class'!E$9:E$21,MATCH($F98,'Input-Func_Class'!$B$9:$B$21,0)))
)</f>
        <v>0</v>
      </c>
      <c r="I98" s="8">
        <f>IF($D98=0,0,$D98*
IFERROR(INDEX(I$278:I$314,MATCH($F98,$B$278:$B$314,0))/INDEX($D$278:$D$314,MATCH($F98,$B$278:$B$314,0)),
INDEX('Input-Func_Class'!F$9:F$21,MATCH($F98,'Input-Func_Class'!$B$9:$B$21,0)))
)</f>
        <v>0</v>
      </c>
      <c r="J98" s="8">
        <f>IF($D98=0,0,$D98*
IFERROR(INDEX(J$278:J$314,MATCH($F98,$B$278:$B$314,0))/INDEX($D$278:$D$314,MATCH($F98,$B$278:$B$314,0)),
INDEX('Input-Func_Class'!G$9:G$21,MATCH($F98,'Input-Func_Class'!$B$9:$B$21,0)))
)</f>
        <v>0</v>
      </c>
      <c r="K98" s="8">
        <f>IF($D98=0,0,$D98*
IFERROR(INDEX(K$278:K$314,MATCH($F98,$B$278:$B$314,0))/INDEX($D$278:$D$314,MATCH($F98,$B$278:$B$314,0)),
INDEX('Input-Func_Class'!H$9:H$21,MATCH($F98,'Input-Func_Class'!$B$9:$B$21,0)))
)</f>
        <v>0</v>
      </c>
      <c r="L98" s="8">
        <f>IF($D98=0,0,$D98*
IFERROR(INDEX(L$278:L$314,MATCH($F98,$B$278:$B$314,0))/INDEX($D$278:$D$314,MATCH($F98,$B$278:$B$314,0)),
INDEX('Input-Func_Class'!I$9:I$21,MATCH($F98,'Input-Func_Class'!$B$9:$B$21,0)))
)</f>
        <v>0</v>
      </c>
      <c r="M98" s="8">
        <f>IF($D98=0,0,$D98*
IFERROR(INDEX(M$278:M$314,MATCH($F98,$B$278:$B$314,0))/INDEX($D$278:$D$314,MATCH($F98,$B$278:$B$314,0)),
INDEX('Input-Func_Class'!J$9:J$21,MATCH($F98,'Input-Func_Class'!$B$9:$B$21,0)))
)</f>
        <v>0</v>
      </c>
      <c r="N98" s="8">
        <f>IF($D98=0,0,$D98*
IFERROR(INDEX(N$278:N$314,MATCH($F98,$B$278:$B$314,0))/INDEX($D$278:$D$314,MATCH($F98,$B$278:$B$314,0)),
INDEX('Input-Func_Class'!K$9:K$21,MATCH($F98,'Input-Func_Class'!$B$9:$B$21,0)))
)</f>
        <v>0</v>
      </c>
      <c r="O98" s="8">
        <f>IF($D98=0,0,$D98*
IFERROR(INDEX(O$278:O$314,MATCH($F98,$B$278:$B$314,0))/INDEX($D$278:$D$314,MATCH($F98,$B$278:$B$314,0)),
INDEX('Input-Func_Class'!L$9:L$21,MATCH($F98,'Input-Func_Class'!$B$9:$B$21,0)))
)</f>
        <v>0</v>
      </c>
      <c r="P98" s="8">
        <f>IF($D98=0,0,$D98*
IFERROR(INDEX(P$278:P$314,MATCH($F98,$B$278:$B$314,0))/INDEX($D$278:$D$314,MATCH($F98,$B$278:$B$314,0)),
INDEX('Input-Func_Class'!M$9:M$21,MATCH($F98,'Input-Func_Class'!$B$9:$B$21,0)))
)</f>
        <v>0</v>
      </c>
      <c r="Q98" s="8">
        <f>IF($D98=0,0,$D98*
IFERROR(INDEX(Q$278:Q$314,MATCH($F98,$B$278:$B$314,0))/INDEX($D$278:$D$314,MATCH($F98,$B$278:$B$314,0)),
INDEX('Input-Func_Class'!N$9:N$21,MATCH($F98,'Input-Func_Class'!$B$9:$B$21,0)))
)</f>
        <v>0</v>
      </c>
      <c r="R98" s="8">
        <f>IF($D98=0,0,$D98*
IFERROR(INDEX(R$278:R$314,MATCH($F98,$B$278:$B$314,0))/INDEX($D$278:$D$314,MATCH($F98,$B$278:$B$314,0)),
INDEX('Input-Func_Class'!O$9:O$21,MATCH($F98,'Input-Func_Class'!$B$9:$B$21,0)))
)</f>
        <v>0</v>
      </c>
    </row>
    <row r="99" spans="1:18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>'Input-Accounts'!$D99</f>
        <v>-172402</v>
      </c>
      <c r="E99" s="8">
        <f t="shared" si="31"/>
        <v>0</v>
      </c>
      <c r="F99" s="2" t="str">
        <f>IF(D99=0,"-",IF('Input-Accounts'!$E99&lt;&gt;0,'Input-Accounts'!$E99,'Input-Accounts'!$F99))</f>
        <v>INT_DISTPT_SUBTOTAL</v>
      </c>
      <c r="G99" s="8">
        <f>IF($D99=0,0,$D99*
IFERROR(INDEX(G$278:G$314,MATCH($F99,$B$278:$B$314,0))/INDEX($D$278:$D$314,MATCH($F99,$B$278:$B$314,0)),
INDEX('Input-Func_Class'!D$9:D$21,MATCH($F99,'Input-Func_Class'!$B$9:$B$21,0)))
)</f>
        <v>-110089.27455114458</v>
      </c>
      <c r="H99" s="8">
        <f>IF($D99=0,0,$D99*
IFERROR(INDEX(H$278:H$314,MATCH($F99,$B$278:$B$314,0))/INDEX($D$278:$D$314,MATCH($F99,$B$278:$B$314,0)),
INDEX('Input-Func_Class'!E$9:E$21,MATCH($F99,'Input-Func_Class'!$B$9:$B$21,0)))
)</f>
        <v>-62312.725448855403</v>
      </c>
      <c r="I99" s="8">
        <f>IF($D99=0,0,$D99*
IFERROR(INDEX(I$278:I$314,MATCH($F99,$B$278:$B$314,0))/INDEX($D$278:$D$314,MATCH($F99,$B$278:$B$314,0)),
INDEX('Input-Func_Class'!F$9:F$21,MATCH($F99,'Input-Func_Class'!$B$9:$B$21,0)))
)</f>
        <v>0</v>
      </c>
      <c r="J99" s="8">
        <f>IF($D99=0,0,$D99*
IFERROR(INDEX(J$278:J$314,MATCH($F99,$B$278:$B$314,0))/INDEX($D$278:$D$314,MATCH($F99,$B$278:$B$314,0)),
INDEX('Input-Func_Class'!G$9:G$21,MATCH($F99,'Input-Func_Class'!$B$9:$B$21,0)))
)</f>
        <v>0</v>
      </c>
      <c r="K99" s="8">
        <f>IF($D99=0,0,$D99*
IFERROR(INDEX(K$278:K$314,MATCH($F99,$B$278:$B$314,0))/INDEX($D$278:$D$314,MATCH($F99,$B$278:$B$314,0)),
INDEX('Input-Func_Class'!H$9:H$21,MATCH($F99,'Input-Func_Class'!$B$9:$B$21,0)))
)</f>
        <v>0</v>
      </c>
      <c r="L99" s="8">
        <f>IF($D99=0,0,$D99*
IFERROR(INDEX(L$278:L$314,MATCH($F99,$B$278:$B$314,0))/INDEX($D$278:$D$314,MATCH($F99,$B$278:$B$314,0)),
INDEX('Input-Func_Class'!I$9:I$21,MATCH($F99,'Input-Func_Class'!$B$9:$B$21,0)))
)</f>
        <v>0</v>
      </c>
      <c r="M99" s="8">
        <f>IF($D99=0,0,$D99*
IFERROR(INDEX(M$278:M$314,MATCH($F99,$B$278:$B$314,0))/INDEX($D$278:$D$314,MATCH($F99,$B$278:$B$314,0)),
INDEX('Input-Func_Class'!J$9:J$21,MATCH($F99,'Input-Func_Class'!$B$9:$B$21,0)))
)</f>
        <v>0</v>
      </c>
      <c r="N99" s="8">
        <f>IF($D99=0,0,$D99*
IFERROR(INDEX(N$278:N$314,MATCH($F99,$B$278:$B$314,0))/INDEX($D$278:$D$314,MATCH($F99,$B$278:$B$314,0)),
INDEX('Input-Func_Class'!K$9:K$21,MATCH($F99,'Input-Func_Class'!$B$9:$B$21,0)))
)</f>
        <v>0</v>
      </c>
      <c r="O99" s="8">
        <f>IF($D99=0,0,$D99*
IFERROR(INDEX(O$278:O$314,MATCH($F99,$B$278:$B$314,0))/INDEX($D$278:$D$314,MATCH($F99,$B$278:$B$314,0)),
INDEX('Input-Func_Class'!L$9:L$21,MATCH($F99,'Input-Func_Class'!$B$9:$B$21,0)))
)</f>
        <v>0</v>
      </c>
      <c r="P99" s="8">
        <f>IF($D99=0,0,$D99*
IFERROR(INDEX(P$278:P$314,MATCH($F99,$B$278:$B$314,0))/INDEX($D$278:$D$314,MATCH($F99,$B$278:$B$314,0)),
INDEX('Input-Func_Class'!M$9:M$21,MATCH($F99,'Input-Func_Class'!$B$9:$B$21,0)))
)</f>
        <v>0</v>
      </c>
      <c r="Q99" s="8">
        <f>IF($D99=0,0,$D99*
IFERROR(INDEX(Q$278:Q$314,MATCH($F99,$B$278:$B$314,0))/INDEX($D$278:$D$314,MATCH($F99,$B$278:$B$314,0)),
INDEX('Input-Func_Class'!N$9:N$21,MATCH($F99,'Input-Func_Class'!$B$9:$B$21,0)))
)</f>
        <v>0</v>
      </c>
      <c r="R99" s="8">
        <f>IF($D99=0,0,$D99*
IFERROR(INDEX(R$278:R$314,MATCH($F99,$B$278:$B$314,0))/INDEX($D$278:$D$314,MATCH($F99,$B$278:$B$314,0)),
INDEX('Input-Func_Class'!O$9:O$21,MATCH($F99,'Input-Func_Class'!$B$9:$B$21,0)))
)</f>
        <v>0</v>
      </c>
    </row>
    <row r="100" spans="1:18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>'Input-Accounts'!$D100</f>
        <v>-78542.109999999942</v>
      </c>
      <c r="E100" s="8">
        <f t="shared" si="31"/>
        <v>0</v>
      </c>
      <c r="F100" s="2" t="str">
        <f>IF(D100=0,"-",IF('Input-Accounts'!$E100&lt;&gt;0,'Input-Accounts'!$E100,'Input-Accounts'!$F100))</f>
        <v>INT_DISTPT_SUBTOTAL</v>
      </c>
      <c r="G100" s="8">
        <f>IF($D100=0,0,$D100*
IFERROR(INDEX(G$278:G$314,MATCH($F100,$B$278:$B$314,0))/INDEX($D$278:$D$314,MATCH($F100,$B$278:$B$314,0)),
INDEX('Input-Func_Class'!D$9:D$21,MATCH($F100,'Input-Func_Class'!$B$9:$B$21,0)))
)</f>
        <v>-50153.965218594865</v>
      </c>
      <c r="H100" s="8">
        <f>IF($D100=0,0,$D100*
IFERROR(INDEX(H$278:H$314,MATCH($F100,$B$278:$B$314,0))/INDEX($D$278:$D$314,MATCH($F100,$B$278:$B$314,0)),
INDEX('Input-Func_Class'!E$9:E$21,MATCH($F100,'Input-Func_Class'!$B$9:$B$21,0)))
)</f>
        <v>-28388.14478140507</v>
      </c>
      <c r="I100" s="8">
        <f>IF($D100=0,0,$D100*
IFERROR(INDEX(I$278:I$314,MATCH($F100,$B$278:$B$314,0))/INDEX($D$278:$D$314,MATCH($F100,$B$278:$B$314,0)),
INDEX('Input-Func_Class'!F$9:F$21,MATCH($F100,'Input-Func_Class'!$B$9:$B$21,0)))
)</f>
        <v>0</v>
      </c>
      <c r="J100" s="8">
        <f>IF($D100=0,0,$D100*
IFERROR(INDEX(J$278:J$314,MATCH($F100,$B$278:$B$314,0))/INDEX($D$278:$D$314,MATCH($F100,$B$278:$B$314,0)),
INDEX('Input-Func_Class'!G$9:G$21,MATCH($F100,'Input-Func_Class'!$B$9:$B$21,0)))
)</f>
        <v>0</v>
      </c>
      <c r="K100" s="8">
        <f>IF($D100=0,0,$D100*
IFERROR(INDEX(K$278:K$314,MATCH($F100,$B$278:$B$314,0))/INDEX($D$278:$D$314,MATCH($F100,$B$278:$B$314,0)),
INDEX('Input-Func_Class'!H$9:H$21,MATCH($F100,'Input-Func_Class'!$B$9:$B$21,0)))
)</f>
        <v>0</v>
      </c>
      <c r="L100" s="8">
        <f>IF($D100=0,0,$D100*
IFERROR(INDEX(L$278:L$314,MATCH($F100,$B$278:$B$314,0))/INDEX($D$278:$D$314,MATCH($F100,$B$278:$B$314,0)),
INDEX('Input-Func_Class'!I$9:I$21,MATCH($F100,'Input-Func_Class'!$B$9:$B$21,0)))
)</f>
        <v>0</v>
      </c>
      <c r="M100" s="8">
        <f>IF($D100=0,0,$D100*
IFERROR(INDEX(M$278:M$314,MATCH($F100,$B$278:$B$314,0))/INDEX($D$278:$D$314,MATCH($F100,$B$278:$B$314,0)),
INDEX('Input-Func_Class'!J$9:J$21,MATCH($F100,'Input-Func_Class'!$B$9:$B$21,0)))
)</f>
        <v>0</v>
      </c>
      <c r="N100" s="8">
        <f>IF($D100=0,0,$D100*
IFERROR(INDEX(N$278:N$314,MATCH($F100,$B$278:$B$314,0))/INDEX($D$278:$D$314,MATCH($F100,$B$278:$B$314,0)),
INDEX('Input-Func_Class'!K$9:K$21,MATCH($F100,'Input-Func_Class'!$B$9:$B$21,0)))
)</f>
        <v>0</v>
      </c>
      <c r="O100" s="8">
        <f>IF($D100=0,0,$D100*
IFERROR(INDEX(O$278:O$314,MATCH($F100,$B$278:$B$314,0))/INDEX($D$278:$D$314,MATCH($F100,$B$278:$B$314,0)),
INDEX('Input-Func_Class'!L$9:L$21,MATCH($F100,'Input-Func_Class'!$B$9:$B$21,0)))
)</f>
        <v>0</v>
      </c>
      <c r="P100" s="8">
        <f>IF($D100=0,0,$D100*
IFERROR(INDEX(P$278:P$314,MATCH($F100,$B$278:$B$314,0))/INDEX($D$278:$D$314,MATCH($F100,$B$278:$B$314,0)),
INDEX('Input-Func_Class'!M$9:M$21,MATCH($F100,'Input-Func_Class'!$B$9:$B$21,0)))
)</f>
        <v>0</v>
      </c>
      <c r="Q100" s="8">
        <f>IF($D100=0,0,$D100*
IFERROR(INDEX(Q$278:Q$314,MATCH($F100,$B$278:$B$314,0))/INDEX($D$278:$D$314,MATCH($F100,$B$278:$B$314,0)),
INDEX('Input-Func_Class'!N$9:N$21,MATCH($F100,'Input-Func_Class'!$B$9:$B$21,0)))
)</f>
        <v>0</v>
      </c>
      <c r="R100" s="8">
        <f>IF($D100=0,0,$D100*
IFERROR(INDEX(R$278:R$314,MATCH($F100,$B$278:$B$314,0))/INDEX($D$278:$D$314,MATCH($F100,$B$278:$B$314,0)),
INDEX('Input-Func_Class'!O$9:O$21,MATCH($F100,'Input-Func_Class'!$B$9:$B$21,0)))
)</f>
        <v>0</v>
      </c>
    </row>
    <row r="101" spans="1:18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>SUBTOTAL(9,D93:D100)</f>
        <v>-3368936.0149161052</v>
      </c>
      <c r="E101" s="8">
        <f t="shared" ref="E101:E105" si="33">IFERROR(IF(D101="",0,IF(D101=0,0,IF(ABS(D101-SUM($G101:$R101))&lt;Check_Limit,0,1))),1)</f>
        <v>0</v>
      </c>
      <c r="G101" s="77">
        <f t="shared" ref="G101:R101" si="34">SUBTOTAL(9,G93:G100)</f>
        <v>-2151272.7340247682</v>
      </c>
      <c r="H101" s="77">
        <f t="shared" si="34"/>
        <v>-1217663.2808913372</v>
      </c>
      <c r="I101" s="77">
        <f t="shared" si="34"/>
        <v>0</v>
      </c>
      <c r="J101" s="77">
        <f t="shared" si="34"/>
        <v>0</v>
      </c>
      <c r="K101" s="77">
        <f t="shared" si="34"/>
        <v>0</v>
      </c>
      <c r="L101" s="77">
        <f t="shared" si="34"/>
        <v>0</v>
      </c>
      <c r="M101" s="77">
        <f t="shared" si="34"/>
        <v>0</v>
      </c>
      <c r="N101" s="77">
        <f t="shared" si="34"/>
        <v>0</v>
      </c>
      <c r="O101" s="77">
        <f t="shared" si="34"/>
        <v>0</v>
      </c>
      <c r="P101" s="77">
        <f t="shared" si="34"/>
        <v>0</v>
      </c>
      <c r="Q101" s="77">
        <f t="shared" si="34"/>
        <v>0</v>
      </c>
      <c r="R101" s="77">
        <f t="shared" si="34"/>
        <v>0</v>
      </c>
    </row>
    <row r="102" spans="1:18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>
        <f t="shared" si="33"/>
        <v>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>
        <f t="shared" si="33"/>
        <v>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</row>
    <row r="104" spans="1:18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>'Input-Accounts'!$D104</f>
        <v>4921118.96</v>
      </c>
      <c r="E104" s="8">
        <f t="shared" si="33"/>
        <v>0</v>
      </c>
      <c r="F104" s="2" t="str">
        <f>IF(D104=0,"-",IF('Input-Accounts'!$E104&lt;&gt;0,'Input-Accounts'!$E104,'Input-Accounts'!$F104))</f>
        <v>INT_MAINS_PLANT</v>
      </c>
      <c r="G104" s="8">
        <f>IF($D104=0,0,$D104*
IFERROR(INDEX(G$278:G$314,MATCH($F104,$B$278:$B$314,0))/INDEX($D$278:$D$314,MATCH($F104,$B$278:$B$314,0)),
INDEX('Input-Func_Class'!D$9:D$21,MATCH($F104,'Input-Func_Class'!$B$9:$B$21,0)))
)</f>
        <v>4921118.96</v>
      </c>
      <c r="H104" s="8">
        <f>IF($D104=0,0,$D104*
IFERROR(INDEX(H$278:H$314,MATCH($F104,$B$278:$B$314,0))/INDEX($D$278:$D$314,MATCH($F104,$B$278:$B$314,0)),
INDEX('Input-Func_Class'!E$9:E$21,MATCH($F104,'Input-Func_Class'!$B$9:$B$21,0)))
)</f>
        <v>0</v>
      </c>
      <c r="I104" s="8">
        <f>IF($D104=0,0,$D104*
IFERROR(INDEX(I$278:I$314,MATCH($F104,$B$278:$B$314,0))/INDEX($D$278:$D$314,MATCH($F104,$B$278:$B$314,0)),
INDEX('Input-Func_Class'!F$9:F$21,MATCH($F104,'Input-Func_Class'!$B$9:$B$21,0)))
)</f>
        <v>0</v>
      </c>
      <c r="J104" s="8">
        <f>IF($D104=0,0,$D104*
IFERROR(INDEX(J$278:J$314,MATCH($F104,$B$278:$B$314,0))/INDEX($D$278:$D$314,MATCH($F104,$B$278:$B$314,0)),
INDEX('Input-Func_Class'!G$9:G$21,MATCH($F104,'Input-Func_Class'!$B$9:$B$21,0)))
)</f>
        <v>0</v>
      </c>
      <c r="K104" s="8">
        <f>IF($D104=0,0,$D104*
IFERROR(INDEX(K$278:K$314,MATCH($F104,$B$278:$B$314,0))/INDEX($D$278:$D$314,MATCH($F104,$B$278:$B$314,0)),
INDEX('Input-Func_Class'!H$9:H$21,MATCH($F104,'Input-Func_Class'!$B$9:$B$21,0)))
)</f>
        <v>0</v>
      </c>
      <c r="L104" s="8">
        <f>IF($D104=0,0,$D104*
IFERROR(INDEX(L$278:L$314,MATCH($F104,$B$278:$B$314,0))/INDEX($D$278:$D$314,MATCH($F104,$B$278:$B$314,0)),
INDEX('Input-Func_Class'!I$9:I$21,MATCH($F104,'Input-Func_Class'!$B$9:$B$21,0)))
)</f>
        <v>0</v>
      </c>
      <c r="M104" s="8">
        <f>IF($D104=0,0,$D104*
IFERROR(INDEX(M$278:M$314,MATCH($F104,$B$278:$B$314,0))/INDEX($D$278:$D$314,MATCH($F104,$B$278:$B$314,0)),
INDEX('Input-Func_Class'!J$9:J$21,MATCH($F104,'Input-Func_Class'!$B$9:$B$21,0)))
)</f>
        <v>0</v>
      </c>
      <c r="N104" s="8">
        <f>IF($D104=0,0,$D104*
IFERROR(INDEX(N$278:N$314,MATCH($F104,$B$278:$B$314,0))/INDEX($D$278:$D$314,MATCH($F104,$B$278:$B$314,0)),
INDEX('Input-Func_Class'!K$9:K$21,MATCH($F104,'Input-Func_Class'!$B$9:$B$21,0)))
)</f>
        <v>0</v>
      </c>
      <c r="O104" s="8">
        <f>IF($D104=0,0,$D104*
IFERROR(INDEX(O$278:O$314,MATCH($F104,$B$278:$B$314,0))/INDEX($D$278:$D$314,MATCH($F104,$B$278:$B$314,0)),
INDEX('Input-Func_Class'!L$9:L$21,MATCH($F104,'Input-Func_Class'!$B$9:$B$21,0)))
)</f>
        <v>0</v>
      </c>
      <c r="P104" s="8">
        <f>IF($D104=0,0,$D104*
IFERROR(INDEX(P$278:P$314,MATCH($F104,$B$278:$B$314,0))/INDEX($D$278:$D$314,MATCH($F104,$B$278:$B$314,0)),
INDEX('Input-Func_Class'!M$9:M$21,MATCH($F104,'Input-Func_Class'!$B$9:$B$21,0)))
)</f>
        <v>0</v>
      </c>
      <c r="Q104" s="8">
        <f>IF($D104=0,0,$D104*
IFERROR(INDEX(Q$278:Q$314,MATCH($F104,$B$278:$B$314,0))/INDEX($D$278:$D$314,MATCH($F104,$B$278:$B$314,0)),
INDEX('Input-Func_Class'!N$9:N$21,MATCH($F104,'Input-Func_Class'!$B$9:$B$21,0)))
)</f>
        <v>0</v>
      </c>
      <c r="R104" s="8">
        <f>IF($D104=0,0,$D104*
IFERROR(INDEX(R$278:R$314,MATCH($F104,$B$278:$B$314,0))/INDEX($D$278:$D$314,MATCH($F104,$B$278:$B$314,0)),
INDEX('Input-Func_Class'!O$9:O$21,MATCH($F104,'Input-Func_Class'!$B$9:$B$21,0)))
)</f>
        <v>0</v>
      </c>
    </row>
    <row r="105" spans="1:18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>SUBTOTAL(9,D104:D104)</f>
        <v>4921118.96</v>
      </c>
      <c r="E105" s="8">
        <f t="shared" si="33"/>
        <v>0</v>
      </c>
      <c r="G105" s="77">
        <f t="shared" ref="G105:R105" si="35">SUBTOTAL(9,G104:G104)</f>
        <v>4921118.96</v>
      </c>
      <c r="H105" s="77">
        <f t="shared" si="35"/>
        <v>0</v>
      </c>
      <c r="I105" s="77">
        <f t="shared" si="35"/>
        <v>0</v>
      </c>
      <c r="J105" s="77">
        <f t="shared" si="35"/>
        <v>0</v>
      </c>
      <c r="K105" s="77">
        <f t="shared" si="35"/>
        <v>0</v>
      </c>
      <c r="L105" s="77">
        <f t="shared" si="35"/>
        <v>0</v>
      </c>
      <c r="M105" s="77">
        <f t="shared" si="35"/>
        <v>0</v>
      </c>
      <c r="N105" s="77">
        <f t="shared" si="35"/>
        <v>0</v>
      </c>
      <c r="O105" s="77">
        <f t="shared" si="35"/>
        <v>0</v>
      </c>
      <c r="P105" s="77">
        <f t="shared" si="35"/>
        <v>0</v>
      </c>
      <c r="Q105" s="77">
        <f t="shared" si="35"/>
        <v>0</v>
      </c>
      <c r="R105" s="77">
        <f t="shared" si="35"/>
        <v>0</v>
      </c>
    </row>
    <row r="106" spans="1:18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</row>
    <row r="107" spans="1:18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>SUBTOTAL(9,D59:D106)</f>
        <v>-222245602.91111693</v>
      </c>
      <c r="E107" s="8">
        <f t="shared" ref="E107:E118" si="36">IFERROR(IF(D107="",0,IF(D107=0,0,IF(ABS(D107-SUM($G107:$R107))&lt;Check_Limit,0,1))),1)</f>
        <v>0</v>
      </c>
      <c r="F107" s="2"/>
      <c r="G107" s="8">
        <f t="shared" ref="G107:R107" si="37">SUBTOTAL(9,G59:G106)</f>
        <v>-108846402.76257496</v>
      </c>
      <c r="H107" s="8">
        <f t="shared" si="37"/>
        <v>-113399200.14854196</v>
      </c>
      <c r="I107" s="8">
        <f t="shared" si="37"/>
        <v>0</v>
      </c>
      <c r="J107" s="8">
        <f t="shared" si="37"/>
        <v>0</v>
      </c>
      <c r="K107" s="8">
        <f t="shared" si="37"/>
        <v>0</v>
      </c>
      <c r="L107" s="8">
        <f t="shared" si="37"/>
        <v>0</v>
      </c>
      <c r="M107" s="8">
        <f t="shared" si="37"/>
        <v>0</v>
      </c>
      <c r="N107" s="8">
        <f t="shared" si="37"/>
        <v>0</v>
      </c>
      <c r="O107" s="8">
        <f t="shared" si="37"/>
        <v>0</v>
      </c>
      <c r="P107" s="8">
        <f t="shared" si="37"/>
        <v>0</v>
      </c>
      <c r="Q107" s="8">
        <f t="shared" si="37"/>
        <v>0</v>
      </c>
      <c r="R107" s="8">
        <f t="shared" si="37"/>
        <v>0</v>
      </c>
    </row>
    <row r="108" spans="1:18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>
        <f t="shared" si="36"/>
        <v>0</v>
      </c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</row>
    <row r="109" spans="1:18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>
        <f t="shared" si="36"/>
        <v>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</row>
    <row r="110" spans="1:18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>'Input-Accounts'!$D110</f>
        <v>-115024371.07613765</v>
      </c>
      <c r="E110" s="8">
        <f t="shared" ref="E110" si="38">IFERROR(IF(D110="",0,IF(D110=0,0,IF(ABS(D110-SUM($G110:$R110))&lt;Check_Limit,0,1))),1)</f>
        <v>0</v>
      </c>
      <c r="F110" s="2" t="str">
        <f>IF(D110=0,"-",IF('Input-Accounts'!$E110&lt;&gt;0,'Input-Accounts'!$E110,'Input-Accounts'!$F110))</f>
        <v>INT_TOTAL PLANT</v>
      </c>
      <c r="G110" s="8">
        <f>IF($D110=0,0,$D110*
IFERROR(INDEX(G$278:G$314,MATCH($F110,$B$278:$B$314,0))/INDEX($D$278:$D$314,MATCH($F110,$B$278:$B$314,0)),
INDEX('Input-Func_Class'!D$9:D$21,MATCH($F110,'Input-Func_Class'!$B$9:$B$21,0)))
)</f>
        <v>-73450131.480340451</v>
      </c>
      <c r="H110" s="8">
        <f>IF($D110=0,0,$D110*
IFERROR(INDEX(H$278:H$314,MATCH($F110,$B$278:$B$314,0))/INDEX($D$278:$D$314,MATCH($F110,$B$278:$B$314,0)),
INDEX('Input-Func_Class'!E$9:E$21,MATCH($F110,'Input-Func_Class'!$B$9:$B$21,0)))
)</f>
        <v>-41574239.595797196</v>
      </c>
      <c r="I110" s="8">
        <f>IF($D110=0,0,$D110*
IFERROR(INDEX(I$278:I$314,MATCH($F110,$B$278:$B$314,0))/INDEX($D$278:$D$314,MATCH($F110,$B$278:$B$314,0)),
INDEX('Input-Func_Class'!F$9:F$21,MATCH($F110,'Input-Func_Class'!$B$9:$B$21,0)))
)</f>
        <v>0</v>
      </c>
      <c r="J110" s="8">
        <f>IF($D110=0,0,$D110*
IFERROR(INDEX(J$278:J$314,MATCH($F110,$B$278:$B$314,0))/INDEX($D$278:$D$314,MATCH($F110,$B$278:$B$314,0)),
INDEX('Input-Func_Class'!G$9:G$21,MATCH($F110,'Input-Func_Class'!$B$9:$B$21,0)))
)</f>
        <v>0</v>
      </c>
      <c r="K110" s="8">
        <f>IF($D110=0,0,$D110*
IFERROR(INDEX(K$278:K$314,MATCH($F110,$B$278:$B$314,0))/INDEX($D$278:$D$314,MATCH($F110,$B$278:$B$314,0)),
INDEX('Input-Func_Class'!H$9:H$21,MATCH($F110,'Input-Func_Class'!$B$9:$B$21,0)))
)</f>
        <v>0</v>
      </c>
      <c r="L110" s="8">
        <f>IF($D110=0,0,$D110*
IFERROR(INDEX(L$278:L$314,MATCH($F110,$B$278:$B$314,0))/INDEX($D$278:$D$314,MATCH($F110,$B$278:$B$314,0)),
INDEX('Input-Func_Class'!I$9:I$21,MATCH($F110,'Input-Func_Class'!$B$9:$B$21,0)))
)</f>
        <v>0</v>
      </c>
      <c r="M110" s="8">
        <f>IF($D110=0,0,$D110*
IFERROR(INDEX(M$278:M$314,MATCH($F110,$B$278:$B$314,0))/INDEX($D$278:$D$314,MATCH($F110,$B$278:$B$314,0)),
INDEX('Input-Func_Class'!J$9:J$21,MATCH($F110,'Input-Func_Class'!$B$9:$B$21,0)))
)</f>
        <v>0</v>
      </c>
      <c r="N110" s="8">
        <f>IF($D110=0,0,$D110*
IFERROR(INDEX(N$278:N$314,MATCH($F110,$B$278:$B$314,0))/INDEX($D$278:$D$314,MATCH($F110,$B$278:$B$314,0)),
INDEX('Input-Func_Class'!K$9:K$21,MATCH($F110,'Input-Func_Class'!$B$9:$B$21,0)))
)</f>
        <v>0</v>
      </c>
      <c r="O110" s="8">
        <f>IF($D110=0,0,$D110*
IFERROR(INDEX(O$278:O$314,MATCH($F110,$B$278:$B$314,0))/INDEX($D$278:$D$314,MATCH($F110,$B$278:$B$314,0)),
INDEX('Input-Func_Class'!L$9:L$21,MATCH($F110,'Input-Func_Class'!$B$9:$B$21,0)))
)</f>
        <v>0</v>
      </c>
      <c r="P110" s="8">
        <f>IF($D110=0,0,$D110*
IFERROR(INDEX(P$278:P$314,MATCH($F110,$B$278:$B$314,0))/INDEX($D$278:$D$314,MATCH($F110,$B$278:$B$314,0)),
INDEX('Input-Func_Class'!M$9:M$21,MATCH($F110,'Input-Func_Class'!$B$9:$B$21,0)))
)</f>
        <v>0</v>
      </c>
      <c r="Q110" s="8">
        <f>IF($D110=0,0,$D110*
IFERROR(INDEX(Q$278:Q$314,MATCH($F110,$B$278:$B$314,0))/INDEX($D$278:$D$314,MATCH($F110,$B$278:$B$314,0)),
INDEX('Input-Func_Class'!N$9:N$21,MATCH($F110,'Input-Func_Class'!$B$9:$B$21,0)))
)</f>
        <v>0</v>
      </c>
      <c r="R110" s="8">
        <f>IF($D110=0,0,$D110*
IFERROR(INDEX(R$278:R$314,MATCH($F110,$B$278:$B$314,0))/INDEX($D$278:$D$314,MATCH($F110,$B$278:$B$314,0)),
INDEX('Input-Func_Class'!O$9:O$21,MATCH($F110,'Input-Func_Class'!$B$9:$B$21,0)))
)</f>
        <v>0</v>
      </c>
    </row>
    <row r="111" spans="1:18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>'Input-Accounts'!$D111</f>
        <v>0</v>
      </c>
      <c r="E111" s="8">
        <f t="shared" ref="E111" si="39">IFERROR(IF(D111="",0,IF(D111=0,0,IF(ABS(D111-SUM($G111:$R111))&lt;Check_Limit,0,1))),1)</f>
        <v>0</v>
      </c>
      <c r="F111" s="2" t="str">
        <f>IF(D111=0,"-",IF('Input-Accounts'!$E111&lt;&gt;0,'Input-Accounts'!$E111,'Input-Accounts'!$F111))</f>
        <v>-</v>
      </c>
      <c r="G111" s="8">
        <f>IF($D111=0,0,$D111*
IFERROR(INDEX(G$278:G$314,MATCH($F111,$B$278:$B$314,0))/INDEX($D$278:$D$314,MATCH($F111,$B$278:$B$314,0)),
INDEX('Input-Func_Class'!D$9:D$21,MATCH($F111,'Input-Func_Class'!$B$9:$B$21,0)))
)</f>
        <v>0</v>
      </c>
      <c r="H111" s="8">
        <f>IF($D111=0,0,$D111*
IFERROR(INDEX(H$278:H$314,MATCH($F111,$B$278:$B$314,0))/INDEX($D$278:$D$314,MATCH($F111,$B$278:$B$314,0)),
INDEX('Input-Func_Class'!E$9:E$21,MATCH($F111,'Input-Func_Class'!$B$9:$B$21,0)))
)</f>
        <v>0</v>
      </c>
      <c r="I111" s="8">
        <f>IF($D111=0,0,$D111*
IFERROR(INDEX(I$278:I$314,MATCH($F111,$B$278:$B$314,0))/INDEX($D$278:$D$314,MATCH($F111,$B$278:$B$314,0)),
INDEX('Input-Func_Class'!F$9:F$21,MATCH($F111,'Input-Func_Class'!$B$9:$B$21,0)))
)</f>
        <v>0</v>
      </c>
      <c r="J111" s="8">
        <f>IF($D111=0,0,$D111*
IFERROR(INDEX(J$278:J$314,MATCH($F111,$B$278:$B$314,0))/INDEX($D$278:$D$314,MATCH($F111,$B$278:$B$314,0)),
INDEX('Input-Func_Class'!G$9:G$21,MATCH($F111,'Input-Func_Class'!$B$9:$B$21,0)))
)</f>
        <v>0</v>
      </c>
      <c r="K111" s="8">
        <f>IF($D111=0,0,$D111*
IFERROR(INDEX(K$278:K$314,MATCH($F111,$B$278:$B$314,0))/INDEX($D$278:$D$314,MATCH($F111,$B$278:$B$314,0)),
INDEX('Input-Func_Class'!H$9:H$21,MATCH($F111,'Input-Func_Class'!$B$9:$B$21,0)))
)</f>
        <v>0</v>
      </c>
      <c r="L111" s="8">
        <f>IF($D111=0,0,$D111*
IFERROR(INDEX(L$278:L$314,MATCH($F111,$B$278:$B$314,0))/INDEX($D$278:$D$314,MATCH($F111,$B$278:$B$314,0)),
INDEX('Input-Func_Class'!I$9:I$21,MATCH($F111,'Input-Func_Class'!$B$9:$B$21,0)))
)</f>
        <v>0</v>
      </c>
      <c r="M111" s="8">
        <f>IF($D111=0,0,$D111*
IFERROR(INDEX(M$278:M$314,MATCH($F111,$B$278:$B$314,0))/INDEX($D$278:$D$314,MATCH($F111,$B$278:$B$314,0)),
INDEX('Input-Func_Class'!J$9:J$21,MATCH($F111,'Input-Func_Class'!$B$9:$B$21,0)))
)</f>
        <v>0</v>
      </c>
      <c r="N111" s="8">
        <f>IF($D111=0,0,$D111*
IFERROR(INDEX(N$278:N$314,MATCH($F111,$B$278:$B$314,0))/INDEX($D$278:$D$314,MATCH($F111,$B$278:$B$314,0)),
INDEX('Input-Func_Class'!K$9:K$21,MATCH($F111,'Input-Func_Class'!$B$9:$B$21,0)))
)</f>
        <v>0</v>
      </c>
      <c r="O111" s="8">
        <f>IF($D111=0,0,$D111*
IFERROR(INDEX(O$278:O$314,MATCH($F111,$B$278:$B$314,0))/INDEX($D$278:$D$314,MATCH($F111,$B$278:$B$314,0)),
INDEX('Input-Func_Class'!L$9:L$21,MATCH($F111,'Input-Func_Class'!$B$9:$B$21,0)))
)</f>
        <v>0</v>
      </c>
      <c r="P111" s="8">
        <f>IF($D111=0,0,$D111*
IFERROR(INDEX(P$278:P$314,MATCH($F111,$B$278:$B$314,0))/INDEX($D$278:$D$314,MATCH($F111,$B$278:$B$314,0)),
INDEX('Input-Func_Class'!M$9:M$21,MATCH($F111,'Input-Func_Class'!$B$9:$B$21,0)))
)</f>
        <v>0</v>
      </c>
      <c r="Q111" s="8">
        <f>IF($D111=0,0,$D111*
IFERROR(INDEX(Q$278:Q$314,MATCH($F111,$B$278:$B$314,0))/INDEX($D$278:$D$314,MATCH($F111,$B$278:$B$314,0)),
INDEX('Input-Func_Class'!N$9:N$21,MATCH($F111,'Input-Func_Class'!$B$9:$B$21,0)))
)</f>
        <v>0</v>
      </c>
      <c r="R111" s="8">
        <f>IF($D111=0,0,$D111*
IFERROR(INDEX(R$278:R$314,MATCH($F111,$B$278:$B$314,0))/INDEX($D$278:$D$314,MATCH($F111,$B$278:$B$314,0)),
INDEX('Input-Func_Class'!O$9:O$21,MATCH($F111,'Input-Func_Class'!$B$9:$B$21,0)))
)</f>
        <v>0</v>
      </c>
    </row>
    <row r="112" spans="1:18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>'Input-Accounts'!$D112</f>
        <v>35465642.872730777</v>
      </c>
      <c r="E112" s="8">
        <f t="shared" si="36"/>
        <v>0</v>
      </c>
      <c r="F112" s="2" t="str">
        <f>IF(D112=0,"-",IF('Input-Accounts'!$E112&lt;&gt;0,'Input-Accounts'!$E112,'Input-Accounts'!$F112))</f>
        <v>DISTRIBUTION</v>
      </c>
      <c r="G112" s="8">
        <f>IF($D112=0,0,$D112*
IFERROR(INDEX(G$278:G$314,MATCH($F112,$B$278:$B$314,0))/INDEX($D$278:$D$314,MATCH($F112,$B$278:$B$314,0)),
INDEX('Input-Func_Class'!D$9:D$21,MATCH($F112,'Input-Func_Class'!$B$9:$B$21,0)))
)</f>
        <v>35465642.872730777</v>
      </c>
      <c r="H112" s="8">
        <f>IF($D112=0,0,$D112*
IFERROR(INDEX(H$278:H$314,MATCH($F112,$B$278:$B$314,0))/INDEX($D$278:$D$314,MATCH($F112,$B$278:$B$314,0)),
INDEX('Input-Func_Class'!E$9:E$21,MATCH($F112,'Input-Func_Class'!$B$9:$B$21,0)))
)</f>
        <v>0</v>
      </c>
      <c r="I112" s="8">
        <f>IF($D112=0,0,$D112*
IFERROR(INDEX(I$278:I$314,MATCH($F112,$B$278:$B$314,0))/INDEX($D$278:$D$314,MATCH($F112,$B$278:$B$314,0)),
INDEX('Input-Func_Class'!F$9:F$21,MATCH($F112,'Input-Func_Class'!$B$9:$B$21,0)))
)</f>
        <v>0</v>
      </c>
      <c r="J112" s="8">
        <f>IF($D112=0,0,$D112*
IFERROR(INDEX(J$278:J$314,MATCH($F112,$B$278:$B$314,0))/INDEX($D$278:$D$314,MATCH($F112,$B$278:$B$314,0)),
INDEX('Input-Func_Class'!G$9:G$21,MATCH($F112,'Input-Func_Class'!$B$9:$B$21,0)))
)</f>
        <v>0</v>
      </c>
      <c r="K112" s="8">
        <f>IF($D112=0,0,$D112*
IFERROR(INDEX(K$278:K$314,MATCH($F112,$B$278:$B$314,0))/INDEX($D$278:$D$314,MATCH($F112,$B$278:$B$314,0)),
INDEX('Input-Func_Class'!H$9:H$21,MATCH($F112,'Input-Func_Class'!$B$9:$B$21,0)))
)</f>
        <v>0</v>
      </c>
      <c r="L112" s="8">
        <f>IF($D112=0,0,$D112*
IFERROR(INDEX(L$278:L$314,MATCH($F112,$B$278:$B$314,0))/INDEX($D$278:$D$314,MATCH($F112,$B$278:$B$314,0)),
INDEX('Input-Func_Class'!I$9:I$21,MATCH($F112,'Input-Func_Class'!$B$9:$B$21,0)))
)</f>
        <v>0</v>
      </c>
      <c r="M112" s="8">
        <f>IF($D112=0,0,$D112*
IFERROR(INDEX(M$278:M$314,MATCH($F112,$B$278:$B$314,0))/INDEX($D$278:$D$314,MATCH($F112,$B$278:$B$314,0)),
INDEX('Input-Func_Class'!J$9:J$21,MATCH($F112,'Input-Func_Class'!$B$9:$B$21,0)))
)</f>
        <v>0</v>
      </c>
      <c r="N112" s="8">
        <f>IF($D112=0,0,$D112*
IFERROR(INDEX(N$278:N$314,MATCH($F112,$B$278:$B$314,0))/INDEX($D$278:$D$314,MATCH($F112,$B$278:$B$314,0)),
INDEX('Input-Func_Class'!K$9:K$21,MATCH($F112,'Input-Func_Class'!$B$9:$B$21,0)))
)</f>
        <v>0</v>
      </c>
      <c r="O112" s="8">
        <f>IF($D112=0,0,$D112*
IFERROR(INDEX(O$278:O$314,MATCH($F112,$B$278:$B$314,0))/INDEX($D$278:$D$314,MATCH($F112,$B$278:$B$314,0)),
INDEX('Input-Func_Class'!L$9:L$21,MATCH($F112,'Input-Func_Class'!$B$9:$B$21,0)))
)</f>
        <v>0</v>
      </c>
      <c r="P112" s="8">
        <f>IF($D112=0,0,$D112*
IFERROR(INDEX(P$278:P$314,MATCH($F112,$B$278:$B$314,0))/INDEX($D$278:$D$314,MATCH($F112,$B$278:$B$314,0)),
INDEX('Input-Func_Class'!M$9:M$21,MATCH($F112,'Input-Func_Class'!$B$9:$B$21,0)))
)</f>
        <v>0</v>
      </c>
      <c r="Q112" s="8">
        <f>IF($D112=0,0,$D112*
IFERROR(INDEX(Q$278:Q$314,MATCH($F112,$B$278:$B$314,0))/INDEX($D$278:$D$314,MATCH($F112,$B$278:$B$314,0)),
INDEX('Input-Func_Class'!N$9:N$21,MATCH($F112,'Input-Func_Class'!$B$9:$B$21,0)))
)</f>
        <v>0</v>
      </c>
      <c r="R112" s="8">
        <f>IF($D112=0,0,$D112*
IFERROR(INDEX(R$278:R$314,MATCH($F112,$B$278:$B$314,0))/INDEX($D$278:$D$314,MATCH($F112,$B$278:$B$314,0)),
INDEX('Input-Func_Class'!O$9:O$21,MATCH($F112,'Input-Func_Class'!$B$9:$B$21,0)))
)</f>
        <v>0</v>
      </c>
    </row>
    <row r="113" spans="1:19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>SUBTOTAL(9,D110:D112)</f>
        <v>-79558728.20340687</v>
      </c>
      <c r="E113" s="8">
        <f t="shared" si="36"/>
        <v>0</v>
      </c>
      <c r="G113" s="77">
        <f t="shared" ref="G113:R113" si="40">SUBTOTAL(9,G110:G112)</f>
        <v>-37984488.607609674</v>
      </c>
      <c r="H113" s="77">
        <f t="shared" si="40"/>
        <v>-41574239.595797196</v>
      </c>
      <c r="I113" s="77">
        <f t="shared" si="40"/>
        <v>0</v>
      </c>
      <c r="J113" s="77">
        <f t="shared" si="40"/>
        <v>0</v>
      </c>
      <c r="K113" s="77">
        <f t="shared" si="40"/>
        <v>0</v>
      </c>
      <c r="L113" s="77">
        <f t="shared" si="40"/>
        <v>0</v>
      </c>
      <c r="M113" s="77">
        <f t="shared" si="40"/>
        <v>0</v>
      </c>
      <c r="N113" s="77">
        <f t="shared" si="40"/>
        <v>0</v>
      </c>
      <c r="O113" s="77">
        <f t="shared" si="40"/>
        <v>0</v>
      </c>
      <c r="P113" s="77">
        <f t="shared" si="40"/>
        <v>0</v>
      </c>
      <c r="Q113" s="77">
        <f t="shared" si="40"/>
        <v>0</v>
      </c>
      <c r="R113" s="77">
        <f t="shared" si="40"/>
        <v>0</v>
      </c>
    </row>
    <row r="114" spans="1:19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>
        <f t="shared" si="36"/>
        <v>0</v>
      </c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</row>
    <row r="115" spans="1:19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>SUBTOTAL(9,D11:D114)</f>
        <v>609682978.1532799</v>
      </c>
      <c r="E115" s="8">
        <f t="shared" si="36"/>
        <v>0</v>
      </c>
      <c r="G115" s="79">
        <f t="shared" ref="G115:R115" si="41">SUBTOTAL(9,G11:G114)</f>
        <v>435209784.7232905</v>
      </c>
      <c r="H115" s="79">
        <f t="shared" si="41"/>
        <v>174473193.42998952</v>
      </c>
      <c r="I115" s="79">
        <f t="shared" si="41"/>
        <v>0</v>
      </c>
      <c r="J115" s="79">
        <f t="shared" si="41"/>
        <v>0</v>
      </c>
      <c r="K115" s="79">
        <f t="shared" si="41"/>
        <v>0</v>
      </c>
      <c r="L115" s="79">
        <f t="shared" si="41"/>
        <v>0</v>
      </c>
      <c r="M115" s="79">
        <f t="shared" si="41"/>
        <v>0</v>
      </c>
      <c r="N115" s="79">
        <f t="shared" si="41"/>
        <v>0</v>
      </c>
      <c r="O115" s="79">
        <f t="shared" si="41"/>
        <v>0</v>
      </c>
      <c r="P115" s="79">
        <f t="shared" si="41"/>
        <v>0</v>
      </c>
      <c r="Q115" s="79">
        <f t="shared" si="41"/>
        <v>0</v>
      </c>
      <c r="R115" s="79">
        <f t="shared" si="41"/>
        <v>0</v>
      </c>
      <c r="S115" s="80"/>
    </row>
    <row r="116" spans="1:19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>
        <f t="shared" si="36"/>
        <v>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</row>
    <row r="117" spans="1:19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>
        <f t="shared" si="36"/>
        <v>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</row>
    <row r="118" spans="1:19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>
        <f t="shared" si="36"/>
        <v>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</row>
    <row r="119" spans="1:19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>
        <f t="shared" ref="E119:E129" si="42">IFERROR(IF(D119="",0,IF(D119=0,0,IF(ABS(D119-SUM($G119:$R119))&lt;Check_Limit,0,1))),1)</f>
        <v>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</row>
    <row r="120" spans="1:19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>'Input-Accounts'!$D120</f>
        <v>77159140.438623831</v>
      </c>
      <c r="E120" s="8">
        <f t="shared" si="42"/>
        <v>0</v>
      </c>
      <c r="F120" s="2" t="str">
        <f>IF(D120=0,"-",IF('Input-Accounts'!$E120&lt;&gt;0,'Input-Accounts'!$E120,'Input-Accounts'!$F120))</f>
        <v>GAS COSTS</v>
      </c>
      <c r="G120" s="8">
        <f>IF($D120=0,0,$D120*
IFERROR(INDEX(G$278:G$314,MATCH($F120,$B$278:$B$314,0))/INDEX($D$278:$D$314,MATCH($F120,$B$278:$B$314,0)),
INDEX('Input-Func_Class'!D$9:D$21,MATCH($F120,'Input-Func_Class'!$B$9:$B$21,0)))
)</f>
        <v>0</v>
      </c>
      <c r="H120" s="8">
        <f>IF($D120=0,0,$D120*
IFERROR(INDEX(H$278:H$314,MATCH($F120,$B$278:$B$314,0))/INDEX($D$278:$D$314,MATCH($F120,$B$278:$B$314,0)),
INDEX('Input-Func_Class'!E$9:E$21,MATCH($F120,'Input-Func_Class'!$B$9:$B$21,0)))
)</f>
        <v>0</v>
      </c>
      <c r="I120" s="8">
        <f>IF($D120=0,0,$D120*
IFERROR(INDEX(I$278:I$314,MATCH($F120,$B$278:$B$314,0))/INDEX($D$278:$D$314,MATCH($F120,$B$278:$B$314,0)),
INDEX('Input-Func_Class'!F$9:F$21,MATCH($F120,'Input-Func_Class'!$B$9:$B$21,0)))
)</f>
        <v>0</v>
      </c>
      <c r="J120" s="8">
        <f>IF($D120=0,0,$D120*
IFERROR(INDEX(J$278:J$314,MATCH($F120,$B$278:$B$314,0))/INDEX($D$278:$D$314,MATCH($F120,$B$278:$B$314,0)),
INDEX('Input-Func_Class'!G$9:G$21,MATCH($F120,'Input-Func_Class'!$B$9:$B$21,0)))
)</f>
        <v>77159140.438623831</v>
      </c>
      <c r="K120" s="8">
        <f>IF($D120=0,0,$D120*
IFERROR(INDEX(K$278:K$314,MATCH($F120,$B$278:$B$314,0))/INDEX($D$278:$D$314,MATCH($F120,$B$278:$B$314,0)),
INDEX('Input-Func_Class'!H$9:H$21,MATCH($F120,'Input-Func_Class'!$B$9:$B$21,0)))
)</f>
        <v>0</v>
      </c>
      <c r="L120" s="8">
        <f>IF($D120=0,0,$D120*
IFERROR(INDEX(L$278:L$314,MATCH($F120,$B$278:$B$314,0))/INDEX($D$278:$D$314,MATCH($F120,$B$278:$B$314,0)),
INDEX('Input-Func_Class'!I$9:I$21,MATCH($F120,'Input-Func_Class'!$B$9:$B$21,0)))
)</f>
        <v>0</v>
      </c>
      <c r="M120" s="8">
        <f>IF($D120=0,0,$D120*
IFERROR(INDEX(M$278:M$314,MATCH($F120,$B$278:$B$314,0))/INDEX($D$278:$D$314,MATCH($F120,$B$278:$B$314,0)),
INDEX('Input-Func_Class'!J$9:J$21,MATCH($F120,'Input-Func_Class'!$B$9:$B$21,0)))
)</f>
        <v>0</v>
      </c>
      <c r="N120" s="8">
        <f>IF($D120=0,0,$D120*
IFERROR(INDEX(N$278:N$314,MATCH($F120,$B$278:$B$314,0))/INDEX($D$278:$D$314,MATCH($F120,$B$278:$B$314,0)),
INDEX('Input-Func_Class'!K$9:K$21,MATCH($F120,'Input-Func_Class'!$B$9:$B$21,0)))
)</f>
        <v>0</v>
      </c>
      <c r="O120" s="8">
        <f>IF($D120=0,0,$D120*
IFERROR(INDEX(O$278:O$314,MATCH($F120,$B$278:$B$314,0))/INDEX($D$278:$D$314,MATCH($F120,$B$278:$B$314,0)),
INDEX('Input-Func_Class'!L$9:L$21,MATCH($F120,'Input-Func_Class'!$B$9:$B$21,0)))
)</f>
        <v>0</v>
      </c>
      <c r="P120" s="8">
        <f>IF($D120=0,0,$D120*
IFERROR(INDEX(P$278:P$314,MATCH($F120,$B$278:$B$314,0))/INDEX($D$278:$D$314,MATCH($F120,$B$278:$B$314,0)),
INDEX('Input-Func_Class'!M$9:M$21,MATCH($F120,'Input-Func_Class'!$B$9:$B$21,0)))
)</f>
        <v>0</v>
      </c>
      <c r="Q120" s="8">
        <f>IF($D120=0,0,$D120*
IFERROR(INDEX(Q$278:Q$314,MATCH($F120,$B$278:$B$314,0))/INDEX($D$278:$D$314,MATCH($F120,$B$278:$B$314,0)),
INDEX('Input-Func_Class'!N$9:N$21,MATCH($F120,'Input-Func_Class'!$B$9:$B$21,0)))
)</f>
        <v>0</v>
      </c>
      <c r="R120" s="8">
        <f>IF($D120=0,0,$D120*
IFERROR(INDEX(R$278:R$314,MATCH($F120,$B$278:$B$314,0))/INDEX($D$278:$D$314,MATCH($F120,$B$278:$B$314,0)),
INDEX('Input-Func_Class'!O$9:O$21,MATCH($F120,'Input-Func_Class'!$B$9:$B$21,0)))
)</f>
        <v>0</v>
      </c>
      <c r="S120" s="8"/>
    </row>
    <row r="121" spans="1:19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>'Input-Accounts'!$D121</f>
        <v>3713240.9681469621</v>
      </c>
      <c r="E121" s="8">
        <f t="shared" si="42"/>
        <v>0</v>
      </c>
      <c r="F121" s="2" t="str">
        <f>IF(D121=0,"-",IF('Input-Accounts'!$E121&lt;&gt;0,'Input-Accounts'!$E121,'Input-Accounts'!$F121))</f>
        <v>GAS COSTS</v>
      </c>
      <c r="G121" s="8">
        <f>IF($D121=0,0,$D121*
IFERROR(INDEX(G$278:G$314,MATCH($F121,$B$278:$B$314,0))/INDEX($D$278:$D$314,MATCH($F121,$B$278:$B$314,0)),
INDEX('Input-Func_Class'!D$9:D$21,MATCH($F121,'Input-Func_Class'!$B$9:$B$21,0)))
)</f>
        <v>0</v>
      </c>
      <c r="H121" s="8">
        <f>IF($D121=0,0,$D121*
IFERROR(INDEX(H$278:H$314,MATCH($F121,$B$278:$B$314,0))/INDEX($D$278:$D$314,MATCH($F121,$B$278:$B$314,0)),
INDEX('Input-Func_Class'!E$9:E$21,MATCH($F121,'Input-Func_Class'!$B$9:$B$21,0)))
)</f>
        <v>0</v>
      </c>
      <c r="I121" s="8">
        <f>IF($D121=0,0,$D121*
IFERROR(INDEX(I$278:I$314,MATCH($F121,$B$278:$B$314,0))/INDEX($D$278:$D$314,MATCH($F121,$B$278:$B$314,0)),
INDEX('Input-Func_Class'!F$9:F$21,MATCH($F121,'Input-Func_Class'!$B$9:$B$21,0)))
)</f>
        <v>0</v>
      </c>
      <c r="J121" s="8">
        <f>IF($D121=0,0,$D121*
IFERROR(INDEX(J$278:J$314,MATCH($F121,$B$278:$B$314,0))/INDEX($D$278:$D$314,MATCH($F121,$B$278:$B$314,0)),
INDEX('Input-Func_Class'!G$9:G$21,MATCH($F121,'Input-Func_Class'!$B$9:$B$21,0)))
)</f>
        <v>3713240.9681469621</v>
      </c>
      <c r="K121" s="8">
        <f>IF($D121=0,0,$D121*
IFERROR(INDEX(K$278:K$314,MATCH($F121,$B$278:$B$314,0))/INDEX($D$278:$D$314,MATCH($F121,$B$278:$B$314,0)),
INDEX('Input-Func_Class'!H$9:H$21,MATCH($F121,'Input-Func_Class'!$B$9:$B$21,0)))
)</f>
        <v>0</v>
      </c>
      <c r="L121" s="8">
        <f>IF($D121=0,0,$D121*
IFERROR(INDEX(L$278:L$314,MATCH($F121,$B$278:$B$314,0))/INDEX($D$278:$D$314,MATCH($F121,$B$278:$B$314,0)),
INDEX('Input-Func_Class'!I$9:I$21,MATCH($F121,'Input-Func_Class'!$B$9:$B$21,0)))
)</f>
        <v>0</v>
      </c>
      <c r="M121" s="8">
        <f>IF($D121=0,0,$D121*
IFERROR(INDEX(M$278:M$314,MATCH($F121,$B$278:$B$314,0))/INDEX($D$278:$D$314,MATCH($F121,$B$278:$B$314,0)),
INDEX('Input-Func_Class'!J$9:J$21,MATCH($F121,'Input-Func_Class'!$B$9:$B$21,0)))
)</f>
        <v>0</v>
      </c>
      <c r="N121" s="8">
        <f>IF($D121=0,0,$D121*
IFERROR(INDEX(N$278:N$314,MATCH($F121,$B$278:$B$314,0))/INDEX($D$278:$D$314,MATCH($F121,$B$278:$B$314,0)),
INDEX('Input-Func_Class'!K$9:K$21,MATCH($F121,'Input-Func_Class'!$B$9:$B$21,0)))
)</f>
        <v>0</v>
      </c>
      <c r="O121" s="8">
        <f>IF($D121=0,0,$D121*
IFERROR(INDEX(O$278:O$314,MATCH($F121,$B$278:$B$314,0))/INDEX($D$278:$D$314,MATCH($F121,$B$278:$B$314,0)),
INDEX('Input-Func_Class'!L$9:L$21,MATCH($F121,'Input-Func_Class'!$B$9:$B$21,0)))
)</f>
        <v>0</v>
      </c>
      <c r="P121" s="8">
        <f>IF($D121=0,0,$D121*
IFERROR(INDEX(P$278:P$314,MATCH($F121,$B$278:$B$314,0))/INDEX($D$278:$D$314,MATCH($F121,$B$278:$B$314,0)),
INDEX('Input-Func_Class'!M$9:M$21,MATCH($F121,'Input-Func_Class'!$B$9:$B$21,0)))
)</f>
        <v>0</v>
      </c>
      <c r="Q121" s="8">
        <f>IF($D121=0,0,$D121*
IFERROR(INDEX(Q$278:Q$314,MATCH($F121,$B$278:$B$314,0))/INDEX($D$278:$D$314,MATCH($F121,$B$278:$B$314,0)),
INDEX('Input-Func_Class'!N$9:N$21,MATCH($F121,'Input-Func_Class'!$B$9:$B$21,0)))
)</f>
        <v>0</v>
      </c>
      <c r="R121" s="8">
        <f>IF($D121=0,0,$D121*
IFERROR(INDEX(R$278:R$314,MATCH($F121,$B$278:$B$314,0))/INDEX($D$278:$D$314,MATCH($F121,$B$278:$B$314,0)),
INDEX('Input-Func_Class'!O$9:O$21,MATCH($F121,'Input-Func_Class'!$B$9:$B$21,0)))
)</f>
        <v>0</v>
      </c>
      <c r="S121" s="8"/>
    </row>
    <row r="122" spans="1:19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>'Input-Accounts'!$D122</f>
        <v>719987.62949210207</v>
      </c>
      <c r="E122" s="8">
        <f t="shared" si="42"/>
        <v>0</v>
      </c>
      <c r="F122" s="2" t="str">
        <f>IF(D122=0,"-",IF('Input-Accounts'!$E122&lt;&gt;0,'Input-Accounts'!$E122,'Input-Accounts'!$F122))</f>
        <v>GAS COSTS</v>
      </c>
      <c r="G122" s="8">
        <f>IF($D122=0,0,$D122*
IFERROR(INDEX(G$278:G$314,MATCH($F122,$B$278:$B$314,0))/INDEX($D$278:$D$314,MATCH($F122,$B$278:$B$314,0)),
INDEX('Input-Func_Class'!D$9:D$21,MATCH($F122,'Input-Func_Class'!$B$9:$B$21,0)))
)</f>
        <v>0</v>
      </c>
      <c r="H122" s="8">
        <f>IF($D122=0,0,$D122*
IFERROR(INDEX(H$278:H$314,MATCH($F122,$B$278:$B$314,0))/INDEX($D$278:$D$314,MATCH($F122,$B$278:$B$314,0)),
INDEX('Input-Func_Class'!E$9:E$21,MATCH($F122,'Input-Func_Class'!$B$9:$B$21,0)))
)</f>
        <v>0</v>
      </c>
      <c r="I122" s="8">
        <f>IF($D122=0,0,$D122*
IFERROR(INDEX(I$278:I$314,MATCH($F122,$B$278:$B$314,0))/INDEX($D$278:$D$314,MATCH($F122,$B$278:$B$314,0)),
INDEX('Input-Func_Class'!F$9:F$21,MATCH($F122,'Input-Func_Class'!$B$9:$B$21,0)))
)</f>
        <v>0</v>
      </c>
      <c r="J122" s="8">
        <f>IF($D122=0,0,$D122*
IFERROR(INDEX(J$278:J$314,MATCH($F122,$B$278:$B$314,0))/INDEX($D$278:$D$314,MATCH($F122,$B$278:$B$314,0)),
INDEX('Input-Func_Class'!G$9:G$21,MATCH($F122,'Input-Func_Class'!$B$9:$B$21,0)))
)</f>
        <v>719987.62949210207</v>
      </c>
      <c r="K122" s="8">
        <f>IF($D122=0,0,$D122*
IFERROR(INDEX(K$278:K$314,MATCH($F122,$B$278:$B$314,0))/INDEX($D$278:$D$314,MATCH($F122,$B$278:$B$314,0)),
INDEX('Input-Func_Class'!H$9:H$21,MATCH($F122,'Input-Func_Class'!$B$9:$B$21,0)))
)</f>
        <v>0</v>
      </c>
      <c r="L122" s="8">
        <f>IF($D122=0,0,$D122*
IFERROR(INDEX(L$278:L$314,MATCH($F122,$B$278:$B$314,0))/INDEX($D$278:$D$314,MATCH($F122,$B$278:$B$314,0)),
INDEX('Input-Func_Class'!I$9:I$21,MATCH($F122,'Input-Func_Class'!$B$9:$B$21,0)))
)</f>
        <v>0</v>
      </c>
      <c r="M122" s="8">
        <f>IF($D122=0,0,$D122*
IFERROR(INDEX(M$278:M$314,MATCH($F122,$B$278:$B$314,0))/INDEX($D$278:$D$314,MATCH($F122,$B$278:$B$314,0)),
INDEX('Input-Func_Class'!J$9:J$21,MATCH($F122,'Input-Func_Class'!$B$9:$B$21,0)))
)</f>
        <v>0</v>
      </c>
      <c r="N122" s="8">
        <f>IF($D122=0,0,$D122*
IFERROR(INDEX(N$278:N$314,MATCH($F122,$B$278:$B$314,0))/INDEX($D$278:$D$314,MATCH($F122,$B$278:$B$314,0)),
INDEX('Input-Func_Class'!K$9:K$21,MATCH($F122,'Input-Func_Class'!$B$9:$B$21,0)))
)</f>
        <v>0</v>
      </c>
      <c r="O122" s="8">
        <f>IF($D122=0,0,$D122*
IFERROR(INDEX(O$278:O$314,MATCH($F122,$B$278:$B$314,0))/INDEX($D$278:$D$314,MATCH($F122,$B$278:$B$314,0)),
INDEX('Input-Func_Class'!L$9:L$21,MATCH($F122,'Input-Func_Class'!$B$9:$B$21,0)))
)</f>
        <v>0</v>
      </c>
      <c r="P122" s="8">
        <f>IF($D122=0,0,$D122*
IFERROR(INDEX(P$278:P$314,MATCH($F122,$B$278:$B$314,0))/INDEX($D$278:$D$314,MATCH($F122,$B$278:$B$314,0)),
INDEX('Input-Func_Class'!M$9:M$21,MATCH($F122,'Input-Func_Class'!$B$9:$B$21,0)))
)</f>
        <v>0</v>
      </c>
      <c r="Q122" s="8">
        <f>IF($D122=0,0,$D122*
IFERROR(INDEX(Q$278:Q$314,MATCH($F122,$B$278:$B$314,0))/INDEX($D$278:$D$314,MATCH($F122,$B$278:$B$314,0)),
INDEX('Input-Func_Class'!N$9:N$21,MATCH($F122,'Input-Func_Class'!$B$9:$B$21,0)))
)</f>
        <v>0</v>
      </c>
      <c r="R122" s="8">
        <f>IF($D122=0,0,$D122*
IFERROR(INDEX(R$278:R$314,MATCH($F122,$B$278:$B$314,0))/INDEX($D$278:$D$314,MATCH($F122,$B$278:$B$314,0)),
INDEX('Input-Func_Class'!O$9:O$21,MATCH($F122,'Input-Func_Class'!$B$9:$B$21,0)))
)</f>
        <v>0</v>
      </c>
      <c r="S122" s="8"/>
    </row>
    <row r="123" spans="1:19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>'Input-Accounts'!$D123</f>
        <v>-969882.37722564349</v>
      </c>
      <c r="E123" s="8">
        <f t="shared" si="42"/>
        <v>0</v>
      </c>
      <c r="F123" s="2" t="str">
        <f>IF(D123=0,"-",IF('Input-Accounts'!$E123&lt;&gt;0,'Input-Accounts'!$E123,'Input-Accounts'!$F123))</f>
        <v>GAS COSTS</v>
      </c>
      <c r="G123" s="8">
        <f>IF($D123=0,0,$D123*
IFERROR(INDEX(G$278:G$314,MATCH($F123,$B$278:$B$314,0))/INDEX($D$278:$D$314,MATCH($F123,$B$278:$B$314,0)),
INDEX('Input-Func_Class'!D$9:D$21,MATCH($F123,'Input-Func_Class'!$B$9:$B$21,0)))
)</f>
        <v>0</v>
      </c>
      <c r="H123" s="8">
        <f>IF($D123=0,0,$D123*
IFERROR(INDEX(H$278:H$314,MATCH($F123,$B$278:$B$314,0))/INDEX($D$278:$D$314,MATCH($F123,$B$278:$B$314,0)),
INDEX('Input-Func_Class'!E$9:E$21,MATCH($F123,'Input-Func_Class'!$B$9:$B$21,0)))
)</f>
        <v>0</v>
      </c>
      <c r="I123" s="8">
        <f>IF($D123=0,0,$D123*
IFERROR(INDEX(I$278:I$314,MATCH($F123,$B$278:$B$314,0))/INDEX($D$278:$D$314,MATCH($F123,$B$278:$B$314,0)),
INDEX('Input-Func_Class'!F$9:F$21,MATCH($F123,'Input-Func_Class'!$B$9:$B$21,0)))
)</f>
        <v>0</v>
      </c>
      <c r="J123" s="8">
        <f>IF($D123=0,0,$D123*
IFERROR(INDEX(J$278:J$314,MATCH($F123,$B$278:$B$314,0))/INDEX($D$278:$D$314,MATCH($F123,$B$278:$B$314,0)),
INDEX('Input-Func_Class'!G$9:G$21,MATCH($F123,'Input-Func_Class'!$B$9:$B$21,0)))
)</f>
        <v>-969882.37722564349</v>
      </c>
      <c r="K123" s="8">
        <f>IF($D123=0,0,$D123*
IFERROR(INDEX(K$278:K$314,MATCH($F123,$B$278:$B$314,0))/INDEX($D$278:$D$314,MATCH($F123,$B$278:$B$314,0)),
INDEX('Input-Func_Class'!H$9:H$21,MATCH($F123,'Input-Func_Class'!$B$9:$B$21,0)))
)</f>
        <v>0</v>
      </c>
      <c r="L123" s="8">
        <f>IF($D123=0,0,$D123*
IFERROR(INDEX(L$278:L$314,MATCH($F123,$B$278:$B$314,0))/INDEX($D$278:$D$314,MATCH($F123,$B$278:$B$314,0)),
INDEX('Input-Func_Class'!I$9:I$21,MATCH($F123,'Input-Func_Class'!$B$9:$B$21,0)))
)</f>
        <v>0</v>
      </c>
      <c r="M123" s="8">
        <f>IF($D123=0,0,$D123*
IFERROR(INDEX(M$278:M$314,MATCH($F123,$B$278:$B$314,0))/INDEX($D$278:$D$314,MATCH($F123,$B$278:$B$314,0)),
INDEX('Input-Func_Class'!J$9:J$21,MATCH($F123,'Input-Func_Class'!$B$9:$B$21,0)))
)</f>
        <v>0</v>
      </c>
      <c r="N123" s="8">
        <f>IF($D123=0,0,$D123*
IFERROR(INDEX(N$278:N$314,MATCH($F123,$B$278:$B$314,0))/INDEX($D$278:$D$314,MATCH($F123,$B$278:$B$314,0)),
INDEX('Input-Func_Class'!K$9:K$21,MATCH($F123,'Input-Func_Class'!$B$9:$B$21,0)))
)</f>
        <v>0</v>
      </c>
      <c r="O123" s="8">
        <f>IF($D123=0,0,$D123*
IFERROR(INDEX(O$278:O$314,MATCH($F123,$B$278:$B$314,0))/INDEX($D$278:$D$314,MATCH($F123,$B$278:$B$314,0)),
INDEX('Input-Func_Class'!L$9:L$21,MATCH($F123,'Input-Func_Class'!$B$9:$B$21,0)))
)</f>
        <v>0</v>
      </c>
      <c r="P123" s="8">
        <f>IF($D123=0,0,$D123*
IFERROR(INDEX(P$278:P$314,MATCH($F123,$B$278:$B$314,0))/INDEX($D$278:$D$314,MATCH($F123,$B$278:$B$314,0)),
INDEX('Input-Func_Class'!M$9:M$21,MATCH($F123,'Input-Func_Class'!$B$9:$B$21,0)))
)</f>
        <v>0</v>
      </c>
      <c r="Q123" s="8">
        <f>IF($D123=0,0,$D123*
IFERROR(INDEX(Q$278:Q$314,MATCH($F123,$B$278:$B$314,0))/INDEX($D$278:$D$314,MATCH($F123,$B$278:$B$314,0)),
INDEX('Input-Func_Class'!N$9:N$21,MATCH($F123,'Input-Func_Class'!$B$9:$B$21,0)))
)</f>
        <v>0</v>
      </c>
      <c r="R123" s="8">
        <f>IF($D123=0,0,$D123*
IFERROR(INDEX(R$278:R$314,MATCH($F123,$B$278:$B$314,0))/INDEX($D$278:$D$314,MATCH($F123,$B$278:$B$314,0)),
INDEX('Input-Func_Class'!O$9:O$21,MATCH($F123,'Input-Func_Class'!$B$9:$B$21,0)))
)</f>
        <v>0</v>
      </c>
      <c r="S123" s="8"/>
    </row>
    <row r="124" spans="1:19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>'Input-Accounts'!$D124</f>
        <v>1221418.8771151099</v>
      </c>
      <c r="E124" s="8">
        <f t="shared" ref="E124" si="43">IFERROR(IF(D124="",0,IF(D124=0,0,IF(ABS(D124-SUM($G124:$R124))&lt;Check_Limit,0,1))),1)</f>
        <v>0</v>
      </c>
      <c r="F124" s="2" t="str">
        <f>IF(D124=0,"-",IF('Input-Accounts'!$E124&lt;&gt;0,'Input-Accounts'!$E124,'Input-Accounts'!$F124))</f>
        <v>GAS COSTS</v>
      </c>
      <c r="G124" s="8">
        <f>IF($D124=0,0,$D124*
IFERROR(INDEX(G$278:G$314,MATCH($F124,$B$278:$B$314,0))/INDEX($D$278:$D$314,MATCH($F124,$B$278:$B$314,0)),
INDEX('Input-Func_Class'!D$9:D$21,MATCH($F124,'Input-Func_Class'!$B$9:$B$21,0)))
)</f>
        <v>0</v>
      </c>
      <c r="H124" s="8">
        <f>IF($D124=0,0,$D124*
IFERROR(INDEX(H$278:H$314,MATCH($F124,$B$278:$B$314,0))/INDEX($D$278:$D$314,MATCH($F124,$B$278:$B$314,0)),
INDEX('Input-Func_Class'!E$9:E$21,MATCH($F124,'Input-Func_Class'!$B$9:$B$21,0)))
)</f>
        <v>0</v>
      </c>
      <c r="I124" s="8">
        <f>IF($D124=0,0,$D124*
IFERROR(INDEX(I$278:I$314,MATCH($F124,$B$278:$B$314,0))/INDEX($D$278:$D$314,MATCH($F124,$B$278:$B$314,0)),
INDEX('Input-Func_Class'!F$9:F$21,MATCH($F124,'Input-Func_Class'!$B$9:$B$21,0)))
)</f>
        <v>0</v>
      </c>
      <c r="J124" s="8">
        <f>IF($D124=0,0,$D124*
IFERROR(INDEX(J$278:J$314,MATCH($F124,$B$278:$B$314,0))/INDEX($D$278:$D$314,MATCH($F124,$B$278:$B$314,0)),
INDEX('Input-Func_Class'!G$9:G$21,MATCH($F124,'Input-Func_Class'!$B$9:$B$21,0)))
)</f>
        <v>1221418.8771151099</v>
      </c>
      <c r="K124" s="8">
        <f>IF($D124=0,0,$D124*
IFERROR(INDEX(K$278:K$314,MATCH($F124,$B$278:$B$314,0))/INDEX($D$278:$D$314,MATCH($F124,$B$278:$B$314,0)),
INDEX('Input-Func_Class'!H$9:H$21,MATCH($F124,'Input-Func_Class'!$B$9:$B$21,0)))
)</f>
        <v>0</v>
      </c>
      <c r="L124" s="8">
        <f>IF($D124=0,0,$D124*
IFERROR(INDEX(L$278:L$314,MATCH($F124,$B$278:$B$314,0))/INDEX($D$278:$D$314,MATCH($F124,$B$278:$B$314,0)),
INDEX('Input-Func_Class'!I$9:I$21,MATCH($F124,'Input-Func_Class'!$B$9:$B$21,0)))
)</f>
        <v>0</v>
      </c>
      <c r="M124" s="8">
        <f>IF($D124=0,0,$D124*
IFERROR(INDEX(M$278:M$314,MATCH($F124,$B$278:$B$314,0))/INDEX($D$278:$D$314,MATCH($F124,$B$278:$B$314,0)),
INDEX('Input-Func_Class'!J$9:J$21,MATCH($F124,'Input-Func_Class'!$B$9:$B$21,0)))
)</f>
        <v>0</v>
      </c>
      <c r="N124" s="8">
        <f>IF($D124=0,0,$D124*
IFERROR(INDEX(N$278:N$314,MATCH($F124,$B$278:$B$314,0))/INDEX($D$278:$D$314,MATCH($F124,$B$278:$B$314,0)),
INDEX('Input-Func_Class'!K$9:K$21,MATCH($F124,'Input-Func_Class'!$B$9:$B$21,0)))
)</f>
        <v>0</v>
      </c>
      <c r="O124" s="8">
        <f>IF($D124=0,0,$D124*
IFERROR(INDEX(O$278:O$314,MATCH($F124,$B$278:$B$314,0))/INDEX($D$278:$D$314,MATCH($F124,$B$278:$B$314,0)),
INDEX('Input-Func_Class'!L$9:L$21,MATCH($F124,'Input-Func_Class'!$B$9:$B$21,0)))
)</f>
        <v>0</v>
      </c>
      <c r="P124" s="8">
        <f>IF($D124=0,0,$D124*
IFERROR(INDEX(P$278:P$314,MATCH($F124,$B$278:$B$314,0))/INDEX($D$278:$D$314,MATCH($F124,$B$278:$B$314,0)),
INDEX('Input-Func_Class'!M$9:M$21,MATCH($F124,'Input-Func_Class'!$B$9:$B$21,0)))
)</f>
        <v>0</v>
      </c>
      <c r="Q124" s="8">
        <f>IF($D124=0,0,$D124*
IFERROR(INDEX(Q$278:Q$314,MATCH($F124,$B$278:$B$314,0))/INDEX($D$278:$D$314,MATCH($F124,$B$278:$B$314,0)),
INDEX('Input-Func_Class'!N$9:N$21,MATCH($F124,'Input-Func_Class'!$B$9:$B$21,0)))
)</f>
        <v>0</v>
      </c>
      <c r="R124" s="8">
        <f>IF($D124=0,0,$D124*
IFERROR(INDEX(R$278:R$314,MATCH($F124,$B$278:$B$314,0))/INDEX($D$278:$D$314,MATCH($F124,$B$278:$B$314,0)),
INDEX('Input-Func_Class'!O$9:O$21,MATCH($F124,'Input-Func_Class'!$B$9:$B$21,0)))
)</f>
        <v>0</v>
      </c>
      <c r="S124" s="8"/>
    </row>
    <row r="125" spans="1:19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>'Input-Accounts'!$D125</f>
        <v>-122013.11615234693</v>
      </c>
      <c r="E125" s="8">
        <f t="shared" si="42"/>
        <v>0</v>
      </c>
      <c r="F125" s="2" t="str">
        <f>IF(D125=0,"-",IF('Input-Accounts'!$E125&lt;&gt;0,'Input-Accounts'!$E125,'Input-Accounts'!$F125))</f>
        <v>GAS COSTS</v>
      </c>
      <c r="G125" s="8">
        <f>IF($D125=0,0,$D125*
IFERROR(INDEX(G$278:G$314,MATCH($F125,$B$278:$B$314,0))/INDEX($D$278:$D$314,MATCH($F125,$B$278:$B$314,0)),
INDEX('Input-Func_Class'!D$9:D$21,MATCH($F125,'Input-Func_Class'!$B$9:$B$21,0)))
)</f>
        <v>0</v>
      </c>
      <c r="H125" s="8">
        <f>IF($D125=0,0,$D125*
IFERROR(INDEX(H$278:H$314,MATCH($F125,$B$278:$B$314,0))/INDEX($D$278:$D$314,MATCH($F125,$B$278:$B$314,0)),
INDEX('Input-Func_Class'!E$9:E$21,MATCH($F125,'Input-Func_Class'!$B$9:$B$21,0)))
)</f>
        <v>0</v>
      </c>
      <c r="I125" s="8">
        <f>IF($D125=0,0,$D125*
IFERROR(INDEX(I$278:I$314,MATCH($F125,$B$278:$B$314,0))/INDEX($D$278:$D$314,MATCH($F125,$B$278:$B$314,0)),
INDEX('Input-Func_Class'!F$9:F$21,MATCH($F125,'Input-Func_Class'!$B$9:$B$21,0)))
)</f>
        <v>0</v>
      </c>
      <c r="J125" s="8">
        <f>IF($D125=0,0,$D125*
IFERROR(INDEX(J$278:J$314,MATCH($F125,$B$278:$B$314,0))/INDEX($D$278:$D$314,MATCH($F125,$B$278:$B$314,0)),
INDEX('Input-Func_Class'!G$9:G$21,MATCH($F125,'Input-Func_Class'!$B$9:$B$21,0)))
)</f>
        <v>-122013.11615234693</v>
      </c>
      <c r="K125" s="8">
        <f>IF($D125=0,0,$D125*
IFERROR(INDEX(K$278:K$314,MATCH($F125,$B$278:$B$314,0))/INDEX($D$278:$D$314,MATCH($F125,$B$278:$B$314,0)),
INDEX('Input-Func_Class'!H$9:H$21,MATCH($F125,'Input-Func_Class'!$B$9:$B$21,0)))
)</f>
        <v>0</v>
      </c>
      <c r="L125" s="8">
        <f>IF($D125=0,0,$D125*
IFERROR(INDEX(L$278:L$314,MATCH($F125,$B$278:$B$314,0))/INDEX($D$278:$D$314,MATCH($F125,$B$278:$B$314,0)),
INDEX('Input-Func_Class'!I$9:I$21,MATCH($F125,'Input-Func_Class'!$B$9:$B$21,0)))
)</f>
        <v>0</v>
      </c>
      <c r="M125" s="8">
        <f>IF($D125=0,0,$D125*
IFERROR(INDEX(M$278:M$314,MATCH($F125,$B$278:$B$314,0))/INDEX($D$278:$D$314,MATCH($F125,$B$278:$B$314,0)),
INDEX('Input-Func_Class'!J$9:J$21,MATCH($F125,'Input-Func_Class'!$B$9:$B$21,0)))
)</f>
        <v>0</v>
      </c>
      <c r="N125" s="8">
        <f>IF($D125=0,0,$D125*
IFERROR(INDEX(N$278:N$314,MATCH($F125,$B$278:$B$314,0))/INDEX($D$278:$D$314,MATCH($F125,$B$278:$B$314,0)),
INDEX('Input-Func_Class'!K$9:K$21,MATCH($F125,'Input-Func_Class'!$B$9:$B$21,0)))
)</f>
        <v>0</v>
      </c>
      <c r="O125" s="8">
        <f>IF($D125=0,0,$D125*
IFERROR(INDEX(O$278:O$314,MATCH($F125,$B$278:$B$314,0))/INDEX($D$278:$D$314,MATCH($F125,$B$278:$B$314,0)),
INDEX('Input-Func_Class'!L$9:L$21,MATCH($F125,'Input-Func_Class'!$B$9:$B$21,0)))
)</f>
        <v>0</v>
      </c>
      <c r="P125" s="8">
        <f>IF($D125=0,0,$D125*
IFERROR(INDEX(P$278:P$314,MATCH($F125,$B$278:$B$314,0))/INDEX($D$278:$D$314,MATCH($F125,$B$278:$B$314,0)),
INDEX('Input-Func_Class'!M$9:M$21,MATCH($F125,'Input-Func_Class'!$B$9:$B$21,0)))
)</f>
        <v>0</v>
      </c>
      <c r="Q125" s="8">
        <f>IF($D125=0,0,$D125*
IFERROR(INDEX(Q$278:Q$314,MATCH($F125,$B$278:$B$314,0))/INDEX($D$278:$D$314,MATCH($F125,$B$278:$B$314,0)),
INDEX('Input-Func_Class'!N$9:N$21,MATCH($F125,'Input-Func_Class'!$B$9:$B$21,0)))
)</f>
        <v>0</v>
      </c>
      <c r="R125" s="8">
        <f>IF($D125=0,0,$D125*
IFERROR(INDEX(R$278:R$314,MATCH($F125,$B$278:$B$314,0))/INDEX($D$278:$D$314,MATCH($F125,$B$278:$B$314,0)),
INDEX('Input-Func_Class'!O$9:O$21,MATCH($F125,'Input-Func_Class'!$B$9:$B$21,0)))
)</f>
        <v>0</v>
      </c>
      <c r="S125" s="8"/>
    </row>
    <row r="126" spans="1:19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>'Input-Accounts'!$D126</f>
        <v>0</v>
      </c>
      <c r="E126" s="8">
        <f t="shared" ref="E126" si="44">IFERROR(IF(D126="",0,IF(D126=0,0,IF(ABS(D126-SUM($G126:$R126))&lt;Check_Limit,0,1))),1)</f>
        <v>0</v>
      </c>
      <c r="F126" s="2" t="str">
        <f>IF(D126=0,"-",IF('Input-Accounts'!$E126&lt;&gt;0,'Input-Accounts'!$E126,'Input-Accounts'!$F126))</f>
        <v>-</v>
      </c>
      <c r="G126" s="8">
        <f>IF($D126=0,0,$D126*
IFERROR(INDEX(G$278:G$314,MATCH($F126,$B$278:$B$314,0))/INDEX($D$278:$D$314,MATCH($F126,$B$278:$B$314,0)),
INDEX('Input-Func_Class'!D$9:D$21,MATCH($F126,'Input-Func_Class'!$B$9:$B$21,0)))
)</f>
        <v>0</v>
      </c>
      <c r="H126" s="8">
        <f>IF($D126=0,0,$D126*
IFERROR(INDEX(H$278:H$314,MATCH($F126,$B$278:$B$314,0))/INDEX($D$278:$D$314,MATCH($F126,$B$278:$B$314,0)),
INDEX('Input-Func_Class'!E$9:E$21,MATCH($F126,'Input-Func_Class'!$B$9:$B$21,0)))
)</f>
        <v>0</v>
      </c>
      <c r="I126" s="8">
        <f>IF($D126=0,0,$D126*
IFERROR(INDEX(I$278:I$314,MATCH($F126,$B$278:$B$314,0))/INDEX($D$278:$D$314,MATCH($F126,$B$278:$B$314,0)),
INDEX('Input-Func_Class'!F$9:F$21,MATCH($F126,'Input-Func_Class'!$B$9:$B$21,0)))
)</f>
        <v>0</v>
      </c>
      <c r="J126" s="8">
        <f>IF($D126=0,0,$D126*
IFERROR(INDEX(J$278:J$314,MATCH($F126,$B$278:$B$314,0))/INDEX($D$278:$D$314,MATCH($F126,$B$278:$B$314,0)),
INDEX('Input-Func_Class'!G$9:G$21,MATCH($F126,'Input-Func_Class'!$B$9:$B$21,0)))
)</f>
        <v>0</v>
      </c>
      <c r="K126" s="8">
        <f>IF($D126=0,0,$D126*
IFERROR(INDEX(K$278:K$314,MATCH($F126,$B$278:$B$314,0))/INDEX($D$278:$D$314,MATCH($F126,$B$278:$B$314,0)),
INDEX('Input-Func_Class'!H$9:H$21,MATCH($F126,'Input-Func_Class'!$B$9:$B$21,0)))
)</f>
        <v>0</v>
      </c>
      <c r="L126" s="8">
        <f>IF($D126=0,0,$D126*
IFERROR(INDEX(L$278:L$314,MATCH($F126,$B$278:$B$314,0))/INDEX($D$278:$D$314,MATCH($F126,$B$278:$B$314,0)),
INDEX('Input-Func_Class'!I$9:I$21,MATCH($F126,'Input-Func_Class'!$B$9:$B$21,0)))
)</f>
        <v>0</v>
      </c>
      <c r="M126" s="8">
        <f>IF($D126=0,0,$D126*
IFERROR(INDEX(M$278:M$314,MATCH($F126,$B$278:$B$314,0))/INDEX($D$278:$D$314,MATCH($F126,$B$278:$B$314,0)),
INDEX('Input-Func_Class'!J$9:J$21,MATCH($F126,'Input-Func_Class'!$B$9:$B$21,0)))
)</f>
        <v>0</v>
      </c>
      <c r="N126" s="8">
        <f>IF($D126=0,0,$D126*
IFERROR(INDEX(N$278:N$314,MATCH($F126,$B$278:$B$314,0))/INDEX($D$278:$D$314,MATCH($F126,$B$278:$B$314,0)),
INDEX('Input-Func_Class'!K$9:K$21,MATCH($F126,'Input-Func_Class'!$B$9:$B$21,0)))
)</f>
        <v>0</v>
      </c>
      <c r="O126" s="8">
        <f>IF($D126=0,0,$D126*
IFERROR(INDEX(O$278:O$314,MATCH($F126,$B$278:$B$314,0))/INDEX($D$278:$D$314,MATCH($F126,$B$278:$B$314,0)),
INDEX('Input-Func_Class'!L$9:L$21,MATCH($F126,'Input-Func_Class'!$B$9:$B$21,0)))
)</f>
        <v>0</v>
      </c>
      <c r="P126" s="8">
        <f>IF($D126=0,0,$D126*
IFERROR(INDEX(P$278:P$314,MATCH($F126,$B$278:$B$314,0))/INDEX($D$278:$D$314,MATCH($F126,$B$278:$B$314,0)),
INDEX('Input-Func_Class'!M$9:M$21,MATCH($F126,'Input-Func_Class'!$B$9:$B$21,0)))
)</f>
        <v>0</v>
      </c>
      <c r="Q126" s="8">
        <f>IF($D126=0,0,$D126*
IFERROR(INDEX(Q$278:Q$314,MATCH($F126,$B$278:$B$314,0))/INDEX($D$278:$D$314,MATCH($F126,$B$278:$B$314,0)),
INDEX('Input-Func_Class'!N$9:N$21,MATCH($F126,'Input-Func_Class'!$B$9:$B$21,0)))
)</f>
        <v>0</v>
      </c>
      <c r="R126" s="8">
        <f>IF($D126=0,0,$D126*
IFERROR(INDEX(R$278:R$314,MATCH($F126,$B$278:$B$314,0))/INDEX($D$278:$D$314,MATCH($F126,$B$278:$B$314,0)),
INDEX('Input-Func_Class'!O$9:O$21,MATCH($F126,'Input-Func_Class'!$B$9:$B$21,0)))
)</f>
        <v>0</v>
      </c>
      <c r="S126" s="8"/>
    </row>
    <row r="127" spans="1:19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>'Input-Accounts'!$D127</f>
        <v>346461.75079793291</v>
      </c>
      <c r="E127" s="8">
        <f t="shared" si="42"/>
        <v>0</v>
      </c>
      <c r="F127" s="2" t="str">
        <f>IF(D127=0,"-",IF('Input-Accounts'!$E127&lt;&gt;0,'Input-Accounts'!$E127,'Input-Accounts'!$F127))</f>
        <v>DISTRIBUTION</v>
      </c>
      <c r="G127" s="8">
        <f>IF($D127=0,0,$D127*
IFERROR(INDEX(G$278:G$314,MATCH($F127,$B$278:$B$314,0))/INDEX($D$278:$D$314,MATCH($F127,$B$278:$B$314,0)),
INDEX('Input-Func_Class'!D$9:D$21,MATCH($F127,'Input-Func_Class'!$B$9:$B$21,0)))
)</f>
        <v>346461.75079793291</v>
      </c>
      <c r="H127" s="8">
        <f>IF($D127=0,0,$D127*
IFERROR(INDEX(H$278:H$314,MATCH($F127,$B$278:$B$314,0))/INDEX($D$278:$D$314,MATCH($F127,$B$278:$B$314,0)),
INDEX('Input-Func_Class'!E$9:E$21,MATCH($F127,'Input-Func_Class'!$B$9:$B$21,0)))
)</f>
        <v>0</v>
      </c>
      <c r="I127" s="8">
        <f>IF($D127=0,0,$D127*
IFERROR(INDEX(I$278:I$314,MATCH($F127,$B$278:$B$314,0))/INDEX($D$278:$D$314,MATCH($F127,$B$278:$B$314,0)),
INDEX('Input-Func_Class'!F$9:F$21,MATCH($F127,'Input-Func_Class'!$B$9:$B$21,0)))
)</f>
        <v>0</v>
      </c>
      <c r="J127" s="8">
        <f>IF($D127=0,0,$D127*
IFERROR(INDEX(J$278:J$314,MATCH($F127,$B$278:$B$314,0))/INDEX($D$278:$D$314,MATCH($F127,$B$278:$B$314,0)),
INDEX('Input-Func_Class'!G$9:G$21,MATCH($F127,'Input-Func_Class'!$B$9:$B$21,0)))
)</f>
        <v>0</v>
      </c>
      <c r="K127" s="8">
        <f>IF($D127=0,0,$D127*
IFERROR(INDEX(K$278:K$314,MATCH($F127,$B$278:$B$314,0))/INDEX($D$278:$D$314,MATCH($F127,$B$278:$B$314,0)),
INDEX('Input-Func_Class'!H$9:H$21,MATCH($F127,'Input-Func_Class'!$B$9:$B$21,0)))
)</f>
        <v>0</v>
      </c>
      <c r="L127" s="8">
        <f>IF($D127=0,0,$D127*
IFERROR(INDEX(L$278:L$314,MATCH($F127,$B$278:$B$314,0))/INDEX($D$278:$D$314,MATCH($F127,$B$278:$B$314,0)),
INDEX('Input-Func_Class'!I$9:I$21,MATCH($F127,'Input-Func_Class'!$B$9:$B$21,0)))
)</f>
        <v>0</v>
      </c>
      <c r="M127" s="8">
        <f>IF($D127=0,0,$D127*
IFERROR(INDEX(M$278:M$314,MATCH($F127,$B$278:$B$314,0))/INDEX($D$278:$D$314,MATCH($F127,$B$278:$B$314,0)),
INDEX('Input-Func_Class'!J$9:J$21,MATCH($F127,'Input-Func_Class'!$B$9:$B$21,0)))
)</f>
        <v>0</v>
      </c>
      <c r="N127" s="8">
        <f>IF($D127=0,0,$D127*
IFERROR(INDEX(N$278:N$314,MATCH($F127,$B$278:$B$314,0))/INDEX($D$278:$D$314,MATCH($F127,$B$278:$B$314,0)),
INDEX('Input-Func_Class'!K$9:K$21,MATCH($F127,'Input-Func_Class'!$B$9:$B$21,0)))
)</f>
        <v>0</v>
      </c>
      <c r="O127" s="8">
        <f>IF($D127=0,0,$D127*
IFERROR(INDEX(O$278:O$314,MATCH($F127,$B$278:$B$314,0))/INDEX($D$278:$D$314,MATCH($F127,$B$278:$B$314,0)),
INDEX('Input-Func_Class'!L$9:L$21,MATCH($F127,'Input-Func_Class'!$B$9:$B$21,0)))
)</f>
        <v>0</v>
      </c>
      <c r="P127" s="8">
        <f>IF($D127=0,0,$D127*
IFERROR(INDEX(P$278:P$314,MATCH($F127,$B$278:$B$314,0))/INDEX($D$278:$D$314,MATCH($F127,$B$278:$B$314,0)),
INDEX('Input-Func_Class'!M$9:M$21,MATCH($F127,'Input-Func_Class'!$B$9:$B$21,0)))
)</f>
        <v>0</v>
      </c>
      <c r="Q127" s="8">
        <f>IF($D127=0,0,$D127*
IFERROR(INDEX(Q$278:Q$314,MATCH($F127,$B$278:$B$314,0))/INDEX($D$278:$D$314,MATCH($F127,$B$278:$B$314,0)),
INDEX('Input-Func_Class'!N$9:N$21,MATCH($F127,'Input-Func_Class'!$B$9:$B$21,0)))
)</f>
        <v>0</v>
      </c>
      <c r="R127" s="8">
        <f>IF($D127=0,0,$D127*
IFERROR(INDEX(R$278:R$314,MATCH($F127,$B$278:$B$314,0))/INDEX($D$278:$D$314,MATCH($F127,$B$278:$B$314,0)),
INDEX('Input-Func_Class'!O$9:O$21,MATCH($F127,'Input-Func_Class'!$B$9:$B$21,0)))
)</f>
        <v>0</v>
      </c>
    </row>
    <row r="128" spans="1:19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>SUBTOTAL(9,D120:D127)</f>
        <v>82068354.170797959</v>
      </c>
      <c r="E128" s="8">
        <f t="shared" si="42"/>
        <v>0</v>
      </c>
      <c r="G128" s="77">
        <f t="shared" ref="G128:R128" si="45">SUBTOTAL(9,G120:G127)</f>
        <v>346461.75079793291</v>
      </c>
      <c r="H128" s="77">
        <f t="shared" si="45"/>
        <v>0</v>
      </c>
      <c r="I128" s="77">
        <f t="shared" si="45"/>
        <v>0</v>
      </c>
      <c r="J128" s="77">
        <f t="shared" si="45"/>
        <v>81721892.420000032</v>
      </c>
      <c r="K128" s="77">
        <f t="shared" si="45"/>
        <v>0</v>
      </c>
      <c r="L128" s="77">
        <f t="shared" si="45"/>
        <v>0</v>
      </c>
      <c r="M128" s="77">
        <f t="shared" si="45"/>
        <v>0</v>
      </c>
      <c r="N128" s="77">
        <f t="shared" si="45"/>
        <v>0</v>
      </c>
      <c r="O128" s="77">
        <f t="shared" si="45"/>
        <v>0</v>
      </c>
      <c r="P128" s="77">
        <f t="shared" si="45"/>
        <v>0</v>
      </c>
      <c r="Q128" s="77">
        <f t="shared" si="45"/>
        <v>0</v>
      </c>
      <c r="R128" s="77">
        <f t="shared" si="45"/>
        <v>0</v>
      </c>
    </row>
    <row r="129" spans="1:18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>
        <f t="shared" si="42"/>
        <v>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</row>
    <row r="130" spans="1:18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>
        <f t="shared" ref="E130:E183" si="46">IFERROR(IF(D130="",0,IF(D130=0,0,IF(ABS(D130-SUM($G130:$R130))&lt;Check_Limit,0,1))),1)</f>
        <v>0</v>
      </c>
      <c r="F130" s="2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</row>
    <row r="131" spans="1:18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>'Input-Accounts'!$D131</f>
        <v>16280.031746268458</v>
      </c>
      <c r="E131" s="8">
        <f t="shared" si="46"/>
        <v>0</v>
      </c>
      <c r="F131" s="2" t="str">
        <f>IF(D131=0,"-",IF('Input-Accounts'!$E131&lt;&gt;0,'Input-Accounts'!$E131,'Input-Accounts'!$F131))</f>
        <v>INT_MAINS_PLANT</v>
      </c>
      <c r="G131" s="8">
        <f>IF($D131=0,0,$D131*
IFERROR(INDEX(G$278:G$314,MATCH($F131,$B$278:$B$314,0))/INDEX($D$278:$D$314,MATCH($F131,$B$278:$B$314,0)),
INDEX('Input-Func_Class'!D$9:D$21,MATCH($F131,'Input-Func_Class'!$B$9:$B$21,0)))
)</f>
        <v>16280.031746268458</v>
      </c>
      <c r="H131" s="8">
        <f>IF($D131=0,0,$D131*
IFERROR(INDEX(H$278:H$314,MATCH($F131,$B$278:$B$314,0))/INDEX($D$278:$D$314,MATCH($F131,$B$278:$B$314,0)),
INDEX('Input-Func_Class'!E$9:E$21,MATCH($F131,'Input-Func_Class'!$B$9:$B$21,0)))
)</f>
        <v>0</v>
      </c>
      <c r="I131" s="8">
        <f>IF($D131=0,0,$D131*
IFERROR(INDEX(I$278:I$314,MATCH($F131,$B$278:$B$314,0))/INDEX($D$278:$D$314,MATCH($F131,$B$278:$B$314,0)),
INDEX('Input-Func_Class'!F$9:F$21,MATCH($F131,'Input-Func_Class'!$B$9:$B$21,0)))
)</f>
        <v>0</v>
      </c>
      <c r="J131" s="8">
        <f>IF($D131=0,0,$D131*
IFERROR(INDEX(J$278:J$314,MATCH($F131,$B$278:$B$314,0))/INDEX($D$278:$D$314,MATCH($F131,$B$278:$B$314,0)),
INDEX('Input-Func_Class'!G$9:G$21,MATCH($F131,'Input-Func_Class'!$B$9:$B$21,0)))
)</f>
        <v>0</v>
      </c>
      <c r="K131" s="8">
        <f>IF($D131=0,0,$D131*
IFERROR(INDEX(K$278:K$314,MATCH($F131,$B$278:$B$314,0))/INDEX($D$278:$D$314,MATCH($F131,$B$278:$B$314,0)),
INDEX('Input-Func_Class'!H$9:H$21,MATCH($F131,'Input-Func_Class'!$B$9:$B$21,0)))
)</f>
        <v>0</v>
      </c>
      <c r="L131" s="8">
        <f>IF($D131=0,0,$D131*
IFERROR(INDEX(L$278:L$314,MATCH($F131,$B$278:$B$314,0))/INDEX($D$278:$D$314,MATCH($F131,$B$278:$B$314,0)),
INDEX('Input-Func_Class'!I$9:I$21,MATCH($F131,'Input-Func_Class'!$B$9:$B$21,0)))
)</f>
        <v>0</v>
      </c>
      <c r="M131" s="8">
        <f>IF($D131=0,0,$D131*
IFERROR(INDEX(M$278:M$314,MATCH($F131,$B$278:$B$314,0))/INDEX($D$278:$D$314,MATCH($F131,$B$278:$B$314,0)),
INDEX('Input-Func_Class'!J$9:J$21,MATCH($F131,'Input-Func_Class'!$B$9:$B$21,0)))
)</f>
        <v>0</v>
      </c>
      <c r="N131" s="8">
        <f>IF($D131=0,0,$D131*
IFERROR(INDEX(N$278:N$314,MATCH($F131,$B$278:$B$314,0))/INDEX($D$278:$D$314,MATCH($F131,$B$278:$B$314,0)),
INDEX('Input-Func_Class'!K$9:K$21,MATCH($F131,'Input-Func_Class'!$B$9:$B$21,0)))
)</f>
        <v>0</v>
      </c>
      <c r="O131" s="8">
        <f>IF($D131=0,0,$D131*
IFERROR(INDEX(O$278:O$314,MATCH($F131,$B$278:$B$314,0))/INDEX($D$278:$D$314,MATCH($F131,$B$278:$B$314,0)),
INDEX('Input-Func_Class'!L$9:L$21,MATCH($F131,'Input-Func_Class'!$B$9:$B$21,0)))
)</f>
        <v>0</v>
      </c>
      <c r="P131" s="8">
        <f>IF($D131=0,0,$D131*
IFERROR(INDEX(P$278:P$314,MATCH($F131,$B$278:$B$314,0))/INDEX($D$278:$D$314,MATCH($F131,$B$278:$B$314,0)),
INDEX('Input-Func_Class'!M$9:M$21,MATCH($F131,'Input-Func_Class'!$B$9:$B$21,0)))
)</f>
        <v>0</v>
      </c>
      <c r="Q131" s="8">
        <f>IF($D131=0,0,$D131*
IFERROR(INDEX(Q$278:Q$314,MATCH($F131,$B$278:$B$314,0))/INDEX($D$278:$D$314,MATCH($F131,$B$278:$B$314,0)),
INDEX('Input-Func_Class'!N$9:N$21,MATCH($F131,'Input-Func_Class'!$B$9:$B$21,0)))
)</f>
        <v>0</v>
      </c>
      <c r="R131" s="8">
        <f>IF($D131=0,0,$D131*
IFERROR(INDEX(R$278:R$314,MATCH($F131,$B$278:$B$314,0))/INDEX($D$278:$D$314,MATCH($F131,$B$278:$B$314,0)),
INDEX('Input-Func_Class'!O$9:O$21,MATCH($F131,'Input-Func_Class'!$B$9:$B$21,0)))
)</f>
        <v>0</v>
      </c>
    </row>
    <row r="132" spans="1:18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>'Input-Accounts'!$D132</f>
        <v>0</v>
      </c>
      <c r="E132" s="8">
        <f t="shared" ref="E132" si="47">IFERROR(IF(D132="",0,IF(D132=0,0,IF(ABS(D132-SUM($G132:$R132))&lt;Check_Limit,0,1))),1)</f>
        <v>0</v>
      </c>
      <c r="F132" s="2" t="str">
        <f>IF(D132=0,"-",IF('Input-Accounts'!$E132&lt;&gt;0,'Input-Accounts'!$E132,'Input-Accounts'!$F132))</f>
        <v>-</v>
      </c>
      <c r="G132" s="8">
        <f>IF($D132=0,0,$D132*
IFERROR(INDEX(G$278:G$314,MATCH($F132,$B$278:$B$314,0))/INDEX($D$278:$D$314,MATCH($F132,$B$278:$B$314,0)),
INDEX('Input-Func_Class'!D$9:D$21,MATCH($F132,'Input-Func_Class'!$B$9:$B$21,0)))
)</f>
        <v>0</v>
      </c>
      <c r="H132" s="8">
        <f>IF($D132=0,0,$D132*
IFERROR(INDEX(H$278:H$314,MATCH($F132,$B$278:$B$314,0))/INDEX($D$278:$D$314,MATCH($F132,$B$278:$B$314,0)),
INDEX('Input-Func_Class'!E$9:E$21,MATCH($F132,'Input-Func_Class'!$B$9:$B$21,0)))
)</f>
        <v>0</v>
      </c>
      <c r="I132" s="8">
        <f>IF($D132=0,0,$D132*
IFERROR(INDEX(I$278:I$314,MATCH($F132,$B$278:$B$314,0))/INDEX($D$278:$D$314,MATCH($F132,$B$278:$B$314,0)),
INDEX('Input-Func_Class'!F$9:F$21,MATCH($F132,'Input-Func_Class'!$B$9:$B$21,0)))
)</f>
        <v>0</v>
      </c>
      <c r="J132" s="8">
        <f>IF($D132=0,0,$D132*
IFERROR(INDEX(J$278:J$314,MATCH($F132,$B$278:$B$314,0))/INDEX($D$278:$D$314,MATCH($F132,$B$278:$B$314,0)),
INDEX('Input-Func_Class'!G$9:G$21,MATCH($F132,'Input-Func_Class'!$B$9:$B$21,0)))
)</f>
        <v>0</v>
      </c>
      <c r="K132" s="8">
        <f>IF($D132=0,0,$D132*
IFERROR(INDEX(K$278:K$314,MATCH($F132,$B$278:$B$314,0))/INDEX($D$278:$D$314,MATCH($F132,$B$278:$B$314,0)),
INDEX('Input-Func_Class'!H$9:H$21,MATCH($F132,'Input-Func_Class'!$B$9:$B$21,0)))
)</f>
        <v>0</v>
      </c>
      <c r="L132" s="8">
        <f>IF($D132=0,0,$D132*
IFERROR(INDEX(L$278:L$314,MATCH($F132,$B$278:$B$314,0))/INDEX($D$278:$D$314,MATCH($F132,$B$278:$B$314,0)),
INDEX('Input-Func_Class'!I$9:I$21,MATCH($F132,'Input-Func_Class'!$B$9:$B$21,0)))
)</f>
        <v>0</v>
      </c>
      <c r="M132" s="8">
        <f>IF($D132=0,0,$D132*
IFERROR(INDEX(M$278:M$314,MATCH($F132,$B$278:$B$314,0))/INDEX($D$278:$D$314,MATCH($F132,$B$278:$B$314,0)),
INDEX('Input-Func_Class'!J$9:J$21,MATCH($F132,'Input-Func_Class'!$B$9:$B$21,0)))
)</f>
        <v>0</v>
      </c>
      <c r="N132" s="8">
        <f>IF($D132=0,0,$D132*
IFERROR(INDEX(N$278:N$314,MATCH($F132,$B$278:$B$314,0))/INDEX($D$278:$D$314,MATCH($F132,$B$278:$B$314,0)),
INDEX('Input-Func_Class'!K$9:K$21,MATCH($F132,'Input-Func_Class'!$B$9:$B$21,0)))
)</f>
        <v>0</v>
      </c>
      <c r="O132" s="8">
        <f>IF($D132=0,0,$D132*
IFERROR(INDEX(O$278:O$314,MATCH($F132,$B$278:$B$314,0))/INDEX($D$278:$D$314,MATCH($F132,$B$278:$B$314,0)),
INDEX('Input-Func_Class'!L$9:L$21,MATCH($F132,'Input-Func_Class'!$B$9:$B$21,0)))
)</f>
        <v>0</v>
      </c>
      <c r="P132" s="8">
        <f>IF($D132=0,0,$D132*
IFERROR(INDEX(P$278:P$314,MATCH($F132,$B$278:$B$314,0))/INDEX($D$278:$D$314,MATCH($F132,$B$278:$B$314,0)),
INDEX('Input-Func_Class'!M$9:M$21,MATCH($F132,'Input-Func_Class'!$B$9:$B$21,0)))
)</f>
        <v>0</v>
      </c>
      <c r="Q132" s="8">
        <f>IF($D132=0,0,$D132*
IFERROR(INDEX(Q$278:Q$314,MATCH($F132,$B$278:$B$314,0))/INDEX($D$278:$D$314,MATCH($F132,$B$278:$B$314,0)),
INDEX('Input-Func_Class'!N$9:N$21,MATCH($F132,'Input-Func_Class'!$B$9:$B$21,0)))
)</f>
        <v>0</v>
      </c>
      <c r="R132" s="8">
        <f>IF($D132=0,0,$D132*
IFERROR(INDEX(R$278:R$314,MATCH($F132,$B$278:$B$314,0))/INDEX($D$278:$D$314,MATCH($F132,$B$278:$B$314,0)),
INDEX('Input-Func_Class'!O$9:O$21,MATCH($F132,'Input-Func_Class'!$B$9:$B$21,0)))
)</f>
        <v>0</v>
      </c>
    </row>
    <row r="133" spans="1:18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>'Input-Accounts'!$D133</f>
        <v>0</v>
      </c>
      <c r="E133" s="8">
        <f t="shared" ref="E133:E142" si="48">IFERROR(IF(D133="",0,IF(D133=0,0,IF(ABS(D133-SUM($G133:$R133))&lt;Check_Limit,0,1))),1)</f>
        <v>0</v>
      </c>
      <c r="F133" s="2" t="str">
        <f>IF(D133=0,"-",IF('Input-Accounts'!$E133&lt;&gt;0,'Input-Accounts'!$E133,'Input-Accounts'!$F133))</f>
        <v>-</v>
      </c>
      <c r="G133" s="8">
        <f>IF($D133=0,0,$D133*
IFERROR(INDEX(G$278:G$314,MATCH($F133,$B$278:$B$314,0))/INDEX($D$278:$D$314,MATCH($F133,$B$278:$B$314,0)),
INDEX('Input-Func_Class'!D$9:D$21,MATCH($F133,'Input-Func_Class'!$B$9:$B$21,0)))
)</f>
        <v>0</v>
      </c>
      <c r="H133" s="8">
        <f>IF($D133=0,0,$D133*
IFERROR(INDEX(H$278:H$314,MATCH($F133,$B$278:$B$314,0))/INDEX($D$278:$D$314,MATCH($F133,$B$278:$B$314,0)),
INDEX('Input-Func_Class'!E$9:E$21,MATCH($F133,'Input-Func_Class'!$B$9:$B$21,0)))
)</f>
        <v>0</v>
      </c>
      <c r="I133" s="8">
        <f>IF($D133=0,0,$D133*
IFERROR(INDEX(I$278:I$314,MATCH($F133,$B$278:$B$314,0))/INDEX($D$278:$D$314,MATCH($F133,$B$278:$B$314,0)),
INDEX('Input-Func_Class'!F$9:F$21,MATCH($F133,'Input-Func_Class'!$B$9:$B$21,0)))
)</f>
        <v>0</v>
      </c>
      <c r="J133" s="8">
        <f>IF($D133=0,0,$D133*
IFERROR(INDEX(J$278:J$314,MATCH($F133,$B$278:$B$314,0))/INDEX($D$278:$D$314,MATCH($F133,$B$278:$B$314,0)),
INDEX('Input-Func_Class'!G$9:G$21,MATCH($F133,'Input-Func_Class'!$B$9:$B$21,0)))
)</f>
        <v>0</v>
      </c>
      <c r="K133" s="8">
        <f>IF($D133=0,0,$D133*
IFERROR(INDEX(K$278:K$314,MATCH($F133,$B$278:$B$314,0))/INDEX($D$278:$D$314,MATCH($F133,$B$278:$B$314,0)),
INDEX('Input-Func_Class'!H$9:H$21,MATCH($F133,'Input-Func_Class'!$B$9:$B$21,0)))
)</f>
        <v>0</v>
      </c>
      <c r="L133" s="8">
        <f>IF($D133=0,0,$D133*
IFERROR(INDEX(L$278:L$314,MATCH($F133,$B$278:$B$314,0))/INDEX($D$278:$D$314,MATCH($F133,$B$278:$B$314,0)),
INDEX('Input-Func_Class'!I$9:I$21,MATCH($F133,'Input-Func_Class'!$B$9:$B$21,0)))
)</f>
        <v>0</v>
      </c>
      <c r="M133" s="8">
        <f>IF($D133=0,0,$D133*
IFERROR(INDEX(M$278:M$314,MATCH($F133,$B$278:$B$314,0))/INDEX($D$278:$D$314,MATCH($F133,$B$278:$B$314,0)),
INDEX('Input-Func_Class'!J$9:J$21,MATCH($F133,'Input-Func_Class'!$B$9:$B$21,0)))
)</f>
        <v>0</v>
      </c>
      <c r="N133" s="8">
        <f>IF($D133=0,0,$D133*
IFERROR(INDEX(N$278:N$314,MATCH($F133,$B$278:$B$314,0))/INDEX($D$278:$D$314,MATCH($F133,$B$278:$B$314,0)),
INDEX('Input-Func_Class'!K$9:K$21,MATCH($F133,'Input-Func_Class'!$B$9:$B$21,0)))
)</f>
        <v>0</v>
      </c>
      <c r="O133" s="8">
        <f>IF($D133=0,0,$D133*
IFERROR(INDEX(O$278:O$314,MATCH($F133,$B$278:$B$314,0))/INDEX($D$278:$D$314,MATCH($F133,$B$278:$B$314,0)),
INDEX('Input-Func_Class'!L$9:L$21,MATCH($F133,'Input-Func_Class'!$B$9:$B$21,0)))
)</f>
        <v>0</v>
      </c>
      <c r="P133" s="8">
        <f>IF($D133=0,0,$D133*
IFERROR(INDEX(P$278:P$314,MATCH($F133,$B$278:$B$314,0))/INDEX($D$278:$D$314,MATCH($F133,$B$278:$B$314,0)),
INDEX('Input-Func_Class'!M$9:M$21,MATCH($F133,'Input-Func_Class'!$B$9:$B$21,0)))
)</f>
        <v>0</v>
      </c>
      <c r="Q133" s="8">
        <f>IF($D133=0,0,$D133*
IFERROR(INDEX(Q$278:Q$314,MATCH($F133,$B$278:$B$314,0))/INDEX($D$278:$D$314,MATCH($F133,$B$278:$B$314,0)),
INDEX('Input-Func_Class'!N$9:N$21,MATCH($F133,'Input-Func_Class'!$B$9:$B$21,0)))
)</f>
        <v>0</v>
      </c>
      <c r="R133" s="8">
        <f>IF($D133=0,0,$D133*
IFERROR(INDEX(R$278:R$314,MATCH($F133,$B$278:$B$314,0))/INDEX($D$278:$D$314,MATCH($F133,$B$278:$B$314,0)),
INDEX('Input-Func_Class'!O$9:O$21,MATCH($F133,'Input-Func_Class'!$B$9:$B$21,0)))
)</f>
        <v>0</v>
      </c>
    </row>
    <row r="134" spans="1:18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>'Input-Accounts'!$D134</f>
        <v>1147127.3748817283</v>
      </c>
      <c r="E134" s="8">
        <f t="shared" si="48"/>
        <v>0</v>
      </c>
      <c r="F134" s="2" t="str">
        <f>IF(D134=0,"-",IF('Input-Accounts'!$E134&lt;&gt;0,'Input-Accounts'!$E134,'Input-Accounts'!$F134))</f>
        <v>INT_871-879</v>
      </c>
      <c r="G134" s="8">
        <f>IF($D134=0,0,$D134*
IFERROR(INDEX(G$278:G$314,MATCH($F134,$B$278:$B$314,0))/INDEX($D$278:$D$314,MATCH($F134,$B$278:$B$314,0)),
INDEX('Input-Func_Class'!D$9:D$21,MATCH($F134,'Input-Func_Class'!$B$9:$B$21,0)))
)</f>
        <v>474708.03891594324</v>
      </c>
      <c r="H134" s="8">
        <f>IF($D134=0,0,$D134*
IFERROR(INDEX(H$278:H$314,MATCH($F134,$B$278:$B$314,0))/INDEX($D$278:$D$314,MATCH($F134,$B$278:$B$314,0)),
INDEX('Input-Func_Class'!E$9:E$21,MATCH($F134,'Input-Func_Class'!$B$9:$B$21,0)))
)</f>
        <v>672419.33596578497</v>
      </c>
      <c r="I134" s="8">
        <f>IF($D134=0,0,$D134*
IFERROR(INDEX(I$278:I$314,MATCH($F134,$B$278:$B$314,0))/INDEX($D$278:$D$314,MATCH($F134,$B$278:$B$314,0)),
INDEX('Input-Func_Class'!F$9:F$21,MATCH($F134,'Input-Func_Class'!$B$9:$B$21,0)))
)</f>
        <v>0</v>
      </c>
      <c r="J134" s="8">
        <f>IF($D134=0,0,$D134*
IFERROR(INDEX(J$278:J$314,MATCH($F134,$B$278:$B$314,0))/INDEX($D$278:$D$314,MATCH($F134,$B$278:$B$314,0)),
INDEX('Input-Func_Class'!G$9:G$21,MATCH($F134,'Input-Func_Class'!$B$9:$B$21,0)))
)</f>
        <v>0</v>
      </c>
      <c r="K134" s="8">
        <f>IF($D134=0,0,$D134*
IFERROR(INDEX(K$278:K$314,MATCH($F134,$B$278:$B$314,0))/INDEX($D$278:$D$314,MATCH($F134,$B$278:$B$314,0)),
INDEX('Input-Func_Class'!H$9:H$21,MATCH($F134,'Input-Func_Class'!$B$9:$B$21,0)))
)</f>
        <v>0</v>
      </c>
      <c r="L134" s="8">
        <f>IF($D134=0,0,$D134*
IFERROR(INDEX(L$278:L$314,MATCH($F134,$B$278:$B$314,0))/INDEX($D$278:$D$314,MATCH($F134,$B$278:$B$314,0)),
INDEX('Input-Func_Class'!I$9:I$21,MATCH($F134,'Input-Func_Class'!$B$9:$B$21,0)))
)</f>
        <v>0</v>
      </c>
      <c r="M134" s="8">
        <f>IF($D134=0,0,$D134*
IFERROR(INDEX(M$278:M$314,MATCH($F134,$B$278:$B$314,0))/INDEX($D$278:$D$314,MATCH($F134,$B$278:$B$314,0)),
INDEX('Input-Func_Class'!J$9:J$21,MATCH($F134,'Input-Func_Class'!$B$9:$B$21,0)))
)</f>
        <v>0</v>
      </c>
      <c r="N134" s="8">
        <f>IF($D134=0,0,$D134*
IFERROR(INDEX(N$278:N$314,MATCH($F134,$B$278:$B$314,0))/INDEX($D$278:$D$314,MATCH($F134,$B$278:$B$314,0)),
INDEX('Input-Func_Class'!K$9:K$21,MATCH($F134,'Input-Func_Class'!$B$9:$B$21,0)))
)</f>
        <v>0</v>
      </c>
      <c r="O134" s="8">
        <f>IF($D134=0,0,$D134*
IFERROR(INDEX(O$278:O$314,MATCH($F134,$B$278:$B$314,0))/INDEX($D$278:$D$314,MATCH($F134,$B$278:$B$314,0)),
INDEX('Input-Func_Class'!L$9:L$21,MATCH($F134,'Input-Func_Class'!$B$9:$B$21,0)))
)</f>
        <v>0</v>
      </c>
      <c r="P134" s="8">
        <f>IF($D134=0,0,$D134*
IFERROR(INDEX(P$278:P$314,MATCH($F134,$B$278:$B$314,0))/INDEX($D$278:$D$314,MATCH($F134,$B$278:$B$314,0)),
INDEX('Input-Func_Class'!M$9:M$21,MATCH($F134,'Input-Func_Class'!$B$9:$B$21,0)))
)</f>
        <v>0</v>
      </c>
      <c r="Q134" s="8">
        <f>IF($D134=0,0,$D134*
IFERROR(INDEX(Q$278:Q$314,MATCH($F134,$B$278:$B$314,0))/INDEX($D$278:$D$314,MATCH($F134,$B$278:$B$314,0)),
INDEX('Input-Func_Class'!N$9:N$21,MATCH($F134,'Input-Func_Class'!$B$9:$B$21,0)))
)</f>
        <v>0</v>
      </c>
      <c r="R134" s="8">
        <f>IF($D134=0,0,$D134*
IFERROR(INDEX(R$278:R$314,MATCH($F134,$B$278:$B$314,0))/INDEX($D$278:$D$314,MATCH($F134,$B$278:$B$314,0)),
INDEX('Input-Func_Class'!O$9:O$21,MATCH($F134,'Input-Func_Class'!$B$9:$B$21,0)))
)</f>
        <v>0</v>
      </c>
    </row>
    <row r="135" spans="1:18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>'Input-Accounts'!$D135</f>
        <v>183031.41490540566</v>
      </c>
      <c r="E135" s="8">
        <f t="shared" si="48"/>
        <v>0</v>
      </c>
      <c r="F135" s="2" t="str">
        <f>IF(D135=0,"-",IF('Input-Accounts'!$E135&lt;&gt;0,'Input-Accounts'!$E135,'Input-Accounts'!$F135))</f>
        <v>DISTRIBUTION</v>
      </c>
      <c r="G135" s="8">
        <f>IF($D135=0,0,$D135*
IFERROR(INDEX(G$278:G$314,MATCH($F135,$B$278:$B$314,0))/INDEX($D$278:$D$314,MATCH($F135,$B$278:$B$314,0)),
INDEX('Input-Func_Class'!D$9:D$21,MATCH($F135,'Input-Func_Class'!$B$9:$B$21,0)))
)</f>
        <v>183031.41490540566</v>
      </c>
      <c r="H135" s="8">
        <f>IF($D135=0,0,$D135*
IFERROR(INDEX(H$278:H$314,MATCH($F135,$B$278:$B$314,0))/INDEX($D$278:$D$314,MATCH($F135,$B$278:$B$314,0)),
INDEX('Input-Func_Class'!E$9:E$21,MATCH($F135,'Input-Func_Class'!$B$9:$B$21,0)))
)</f>
        <v>0</v>
      </c>
      <c r="I135" s="8">
        <f>IF($D135=0,0,$D135*
IFERROR(INDEX(I$278:I$314,MATCH($F135,$B$278:$B$314,0))/INDEX($D$278:$D$314,MATCH($F135,$B$278:$B$314,0)),
INDEX('Input-Func_Class'!F$9:F$21,MATCH($F135,'Input-Func_Class'!$B$9:$B$21,0)))
)</f>
        <v>0</v>
      </c>
      <c r="J135" s="8">
        <f>IF($D135=0,0,$D135*
IFERROR(INDEX(J$278:J$314,MATCH($F135,$B$278:$B$314,0))/INDEX($D$278:$D$314,MATCH($F135,$B$278:$B$314,0)),
INDEX('Input-Func_Class'!G$9:G$21,MATCH($F135,'Input-Func_Class'!$B$9:$B$21,0)))
)</f>
        <v>0</v>
      </c>
      <c r="K135" s="8">
        <f>IF($D135=0,0,$D135*
IFERROR(INDEX(K$278:K$314,MATCH($F135,$B$278:$B$314,0))/INDEX($D$278:$D$314,MATCH($F135,$B$278:$B$314,0)),
INDEX('Input-Func_Class'!H$9:H$21,MATCH($F135,'Input-Func_Class'!$B$9:$B$21,0)))
)</f>
        <v>0</v>
      </c>
      <c r="L135" s="8">
        <f>IF($D135=0,0,$D135*
IFERROR(INDEX(L$278:L$314,MATCH($F135,$B$278:$B$314,0))/INDEX($D$278:$D$314,MATCH($F135,$B$278:$B$314,0)),
INDEX('Input-Func_Class'!I$9:I$21,MATCH($F135,'Input-Func_Class'!$B$9:$B$21,0)))
)</f>
        <v>0</v>
      </c>
      <c r="M135" s="8">
        <f>IF($D135=0,0,$D135*
IFERROR(INDEX(M$278:M$314,MATCH($F135,$B$278:$B$314,0))/INDEX($D$278:$D$314,MATCH($F135,$B$278:$B$314,0)),
INDEX('Input-Func_Class'!J$9:J$21,MATCH($F135,'Input-Func_Class'!$B$9:$B$21,0)))
)</f>
        <v>0</v>
      </c>
      <c r="N135" s="8">
        <f>IF($D135=0,0,$D135*
IFERROR(INDEX(N$278:N$314,MATCH($F135,$B$278:$B$314,0))/INDEX($D$278:$D$314,MATCH($F135,$B$278:$B$314,0)),
INDEX('Input-Func_Class'!K$9:K$21,MATCH($F135,'Input-Func_Class'!$B$9:$B$21,0)))
)</f>
        <v>0</v>
      </c>
      <c r="O135" s="8">
        <f>IF($D135=0,0,$D135*
IFERROR(INDEX(O$278:O$314,MATCH($F135,$B$278:$B$314,0))/INDEX($D$278:$D$314,MATCH($F135,$B$278:$B$314,0)),
INDEX('Input-Func_Class'!L$9:L$21,MATCH($F135,'Input-Func_Class'!$B$9:$B$21,0)))
)</f>
        <v>0</v>
      </c>
      <c r="P135" s="8">
        <f>IF($D135=0,0,$D135*
IFERROR(INDEX(P$278:P$314,MATCH($F135,$B$278:$B$314,0))/INDEX($D$278:$D$314,MATCH($F135,$B$278:$B$314,0)),
INDEX('Input-Func_Class'!M$9:M$21,MATCH($F135,'Input-Func_Class'!$B$9:$B$21,0)))
)</f>
        <v>0</v>
      </c>
      <c r="Q135" s="8">
        <f>IF($D135=0,0,$D135*
IFERROR(INDEX(Q$278:Q$314,MATCH($F135,$B$278:$B$314,0))/INDEX($D$278:$D$314,MATCH($F135,$B$278:$B$314,0)),
INDEX('Input-Func_Class'!N$9:N$21,MATCH($F135,'Input-Func_Class'!$B$9:$B$21,0)))
)</f>
        <v>0</v>
      </c>
      <c r="R135" s="8">
        <f>IF($D135=0,0,$D135*
IFERROR(INDEX(R$278:R$314,MATCH($F135,$B$278:$B$314,0))/INDEX($D$278:$D$314,MATCH($F135,$B$278:$B$314,0)),
INDEX('Input-Func_Class'!O$9:O$21,MATCH($F135,'Input-Func_Class'!$B$9:$B$21,0)))
)</f>
        <v>0</v>
      </c>
    </row>
    <row r="136" spans="1:18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>'Input-Accounts'!$D136</f>
        <v>7644633.2328563714</v>
      </c>
      <c r="E136" s="8">
        <f t="shared" si="48"/>
        <v>0</v>
      </c>
      <c r="F136" s="2" t="str">
        <f>IF(D136=0,"-",IF('Input-Accounts'!$E136&lt;&gt;0,'Input-Accounts'!$E136,'Input-Accounts'!$F136))</f>
        <v>INT_MAINS_SERVICES</v>
      </c>
      <c r="G136" s="8">
        <f>IF($D136=0,0,$D136*
IFERROR(INDEX(G$278:G$314,MATCH($F136,$B$278:$B$314,0))/INDEX($D$278:$D$314,MATCH($F136,$B$278:$B$314,0)),
INDEX('Input-Func_Class'!D$9:D$21,MATCH($F136,'Input-Func_Class'!$B$9:$B$21,0)))
)</f>
        <v>5100438.648680035</v>
      </c>
      <c r="H136" s="8">
        <f>IF($D136=0,0,$D136*
IFERROR(INDEX(H$278:H$314,MATCH($F136,$B$278:$B$314,0))/INDEX($D$278:$D$314,MATCH($F136,$B$278:$B$314,0)),
INDEX('Input-Func_Class'!E$9:E$21,MATCH($F136,'Input-Func_Class'!$B$9:$B$21,0)))
)</f>
        <v>2544194.5841763364</v>
      </c>
      <c r="I136" s="8">
        <f>IF($D136=0,0,$D136*
IFERROR(INDEX(I$278:I$314,MATCH($F136,$B$278:$B$314,0))/INDEX($D$278:$D$314,MATCH($F136,$B$278:$B$314,0)),
INDEX('Input-Func_Class'!F$9:F$21,MATCH($F136,'Input-Func_Class'!$B$9:$B$21,0)))
)</f>
        <v>0</v>
      </c>
      <c r="J136" s="8">
        <f>IF($D136=0,0,$D136*
IFERROR(INDEX(J$278:J$314,MATCH($F136,$B$278:$B$314,0))/INDEX($D$278:$D$314,MATCH($F136,$B$278:$B$314,0)),
INDEX('Input-Func_Class'!G$9:G$21,MATCH($F136,'Input-Func_Class'!$B$9:$B$21,0)))
)</f>
        <v>0</v>
      </c>
      <c r="K136" s="8">
        <f>IF($D136=0,0,$D136*
IFERROR(INDEX(K$278:K$314,MATCH($F136,$B$278:$B$314,0))/INDEX($D$278:$D$314,MATCH($F136,$B$278:$B$314,0)),
INDEX('Input-Func_Class'!H$9:H$21,MATCH($F136,'Input-Func_Class'!$B$9:$B$21,0)))
)</f>
        <v>0</v>
      </c>
      <c r="L136" s="8">
        <f>IF($D136=0,0,$D136*
IFERROR(INDEX(L$278:L$314,MATCH($F136,$B$278:$B$314,0))/INDEX($D$278:$D$314,MATCH($F136,$B$278:$B$314,0)),
INDEX('Input-Func_Class'!I$9:I$21,MATCH($F136,'Input-Func_Class'!$B$9:$B$21,0)))
)</f>
        <v>0</v>
      </c>
      <c r="M136" s="8">
        <f>IF($D136=0,0,$D136*
IFERROR(INDEX(M$278:M$314,MATCH($F136,$B$278:$B$314,0))/INDEX($D$278:$D$314,MATCH($F136,$B$278:$B$314,0)),
INDEX('Input-Func_Class'!J$9:J$21,MATCH($F136,'Input-Func_Class'!$B$9:$B$21,0)))
)</f>
        <v>0</v>
      </c>
      <c r="N136" s="8">
        <f>IF($D136=0,0,$D136*
IFERROR(INDEX(N$278:N$314,MATCH($F136,$B$278:$B$314,0))/INDEX($D$278:$D$314,MATCH($F136,$B$278:$B$314,0)),
INDEX('Input-Func_Class'!K$9:K$21,MATCH($F136,'Input-Func_Class'!$B$9:$B$21,0)))
)</f>
        <v>0</v>
      </c>
      <c r="O136" s="8">
        <f>IF($D136=0,0,$D136*
IFERROR(INDEX(O$278:O$314,MATCH($F136,$B$278:$B$314,0))/INDEX($D$278:$D$314,MATCH($F136,$B$278:$B$314,0)),
INDEX('Input-Func_Class'!L$9:L$21,MATCH($F136,'Input-Func_Class'!$B$9:$B$21,0)))
)</f>
        <v>0</v>
      </c>
      <c r="P136" s="8">
        <f>IF($D136=0,0,$D136*
IFERROR(INDEX(P$278:P$314,MATCH($F136,$B$278:$B$314,0))/INDEX($D$278:$D$314,MATCH($F136,$B$278:$B$314,0)),
INDEX('Input-Func_Class'!M$9:M$21,MATCH($F136,'Input-Func_Class'!$B$9:$B$21,0)))
)</f>
        <v>0</v>
      </c>
      <c r="Q136" s="8">
        <f>IF($D136=0,0,$D136*
IFERROR(INDEX(Q$278:Q$314,MATCH($F136,$B$278:$B$314,0))/INDEX($D$278:$D$314,MATCH($F136,$B$278:$B$314,0)),
INDEX('Input-Func_Class'!N$9:N$21,MATCH($F136,'Input-Func_Class'!$B$9:$B$21,0)))
)</f>
        <v>0</v>
      </c>
      <c r="R136" s="8">
        <f>IF($D136=0,0,$D136*
IFERROR(INDEX(R$278:R$314,MATCH($F136,$B$278:$B$314,0))/INDEX($D$278:$D$314,MATCH($F136,$B$278:$B$314,0)),
INDEX('Input-Func_Class'!O$9:O$21,MATCH($F136,'Input-Func_Class'!$B$9:$B$21,0)))
)</f>
        <v>0</v>
      </c>
    </row>
    <row r="137" spans="1:18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>'Input-Accounts'!$D137</f>
        <v>357432.55827429524</v>
      </c>
      <c r="E137" s="8">
        <f t="shared" si="48"/>
        <v>0</v>
      </c>
      <c r="F137" s="2" t="str">
        <f>IF(D137=0,"-",IF('Input-Accounts'!$E137&lt;&gt;0,'Input-Accounts'!$E137,'Input-Accounts'!$F137))</f>
        <v>INT_MAINS_PLANT</v>
      </c>
      <c r="G137" s="8">
        <f>IF($D137=0,0,$D137*
IFERROR(INDEX(G$278:G$314,MATCH($F137,$B$278:$B$314,0))/INDEX($D$278:$D$314,MATCH($F137,$B$278:$B$314,0)),
INDEX('Input-Func_Class'!D$9:D$21,MATCH($F137,'Input-Func_Class'!$B$9:$B$21,0)))
)</f>
        <v>357432.55827429524</v>
      </c>
      <c r="H137" s="8">
        <f>IF($D137=0,0,$D137*
IFERROR(INDEX(H$278:H$314,MATCH($F137,$B$278:$B$314,0))/INDEX($D$278:$D$314,MATCH($F137,$B$278:$B$314,0)),
INDEX('Input-Func_Class'!E$9:E$21,MATCH($F137,'Input-Func_Class'!$B$9:$B$21,0)))
)</f>
        <v>0</v>
      </c>
      <c r="I137" s="8">
        <f>IF($D137=0,0,$D137*
IFERROR(INDEX(I$278:I$314,MATCH($F137,$B$278:$B$314,0))/INDEX($D$278:$D$314,MATCH($F137,$B$278:$B$314,0)),
INDEX('Input-Func_Class'!F$9:F$21,MATCH($F137,'Input-Func_Class'!$B$9:$B$21,0)))
)</f>
        <v>0</v>
      </c>
      <c r="J137" s="8">
        <f>IF($D137=0,0,$D137*
IFERROR(INDEX(J$278:J$314,MATCH($F137,$B$278:$B$314,0))/INDEX($D$278:$D$314,MATCH($F137,$B$278:$B$314,0)),
INDEX('Input-Func_Class'!G$9:G$21,MATCH($F137,'Input-Func_Class'!$B$9:$B$21,0)))
)</f>
        <v>0</v>
      </c>
      <c r="K137" s="8">
        <f>IF($D137=0,0,$D137*
IFERROR(INDEX(K$278:K$314,MATCH($F137,$B$278:$B$314,0))/INDEX($D$278:$D$314,MATCH($F137,$B$278:$B$314,0)),
INDEX('Input-Func_Class'!H$9:H$21,MATCH($F137,'Input-Func_Class'!$B$9:$B$21,0)))
)</f>
        <v>0</v>
      </c>
      <c r="L137" s="8">
        <f>IF($D137=0,0,$D137*
IFERROR(INDEX(L$278:L$314,MATCH($F137,$B$278:$B$314,0))/INDEX($D$278:$D$314,MATCH($F137,$B$278:$B$314,0)),
INDEX('Input-Func_Class'!I$9:I$21,MATCH($F137,'Input-Func_Class'!$B$9:$B$21,0)))
)</f>
        <v>0</v>
      </c>
      <c r="M137" s="8">
        <f>IF($D137=0,0,$D137*
IFERROR(INDEX(M$278:M$314,MATCH($F137,$B$278:$B$314,0))/INDEX($D$278:$D$314,MATCH($F137,$B$278:$B$314,0)),
INDEX('Input-Func_Class'!J$9:J$21,MATCH($F137,'Input-Func_Class'!$B$9:$B$21,0)))
)</f>
        <v>0</v>
      </c>
      <c r="N137" s="8">
        <f>IF($D137=0,0,$D137*
IFERROR(INDEX(N$278:N$314,MATCH($F137,$B$278:$B$314,0))/INDEX($D$278:$D$314,MATCH($F137,$B$278:$B$314,0)),
INDEX('Input-Func_Class'!K$9:K$21,MATCH($F137,'Input-Func_Class'!$B$9:$B$21,0)))
)</f>
        <v>0</v>
      </c>
      <c r="O137" s="8">
        <f>IF($D137=0,0,$D137*
IFERROR(INDEX(O$278:O$314,MATCH($F137,$B$278:$B$314,0))/INDEX($D$278:$D$314,MATCH($F137,$B$278:$B$314,0)),
INDEX('Input-Func_Class'!L$9:L$21,MATCH($F137,'Input-Func_Class'!$B$9:$B$21,0)))
)</f>
        <v>0</v>
      </c>
      <c r="P137" s="8">
        <f>IF($D137=0,0,$D137*
IFERROR(INDEX(P$278:P$314,MATCH($F137,$B$278:$B$314,0))/INDEX($D$278:$D$314,MATCH($F137,$B$278:$B$314,0)),
INDEX('Input-Func_Class'!M$9:M$21,MATCH($F137,'Input-Func_Class'!$B$9:$B$21,0)))
)</f>
        <v>0</v>
      </c>
      <c r="Q137" s="8">
        <f>IF($D137=0,0,$D137*
IFERROR(INDEX(Q$278:Q$314,MATCH($F137,$B$278:$B$314,0))/INDEX($D$278:$D$314,MATCH($F137,$B$278:$B$314,0)),
INDEX('Input-Func_Class'!N$9:N$21,MATCH($F137,'Input-Func_Class'!$B$9:$B$21,0)))
)</f>
        <v>0</v>
      </c>
      <c r="R137" s="8">
        <f>IF($D137=0,0,$D137*
IFERROR(INDEX(R$278:R$314,MATCH($F137,$B$278:$B$314,0))/INDEX($D$278:$D$314,MATCH($F137,$B$278:$B$314,0)),
INDEX('Input-Func_Class'!O$9:O$21,MATCH($F137,'Input-Func_Class'!$B$9:$B$21,0)))
)</f>
        <v>0</v>
      </c>
    </row>
    <row r="138" spans="1:18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>'Input-Accounts'!$D138</f>
        <v>119377.14940699923</v>
      </c>
      <c r="E138" s="8">
        <f t="shared" si="48"/>
        <v>0</v>
      </c>
      <c r="F138" s="2" t="str">
        <f>IF(D138=0,"-",IF('Input-Accounts'!$E138&lt;&gt;0,'Input-Accounts'!$E138,'Input-Accounts'!$F138))</f>
        <v>INT_IND M&amp;R</v>
      </c>
      <c r="G138" s="8">
        <f>IF($D138=0,0,$D138*
IFERROR(INDEX(G$278:G$314,MATCH($F138,$B$278:$B$314,0))/INDEX($D$278:$D$314,MATCH($F138,$B$278:$B$314,0)),
INDEX('Input-Func_Class'!D$9:D$21,MATCH($F138,'Input-Func_Class'!$B$9:$B$21,0)))
)</f>
        <v>0</v>
      </c>
      <c r="H138" s="8">
        <f>IF($D138=0,0,$D138*
IFERROR(INDEX(H$278:H$314,MATCH($F138,$B$278:$B$314,0))/INDEX($D$278:$D$314,MATCH($F138,$B$278:$B$314,0)),
INDEX('Input-Func_Class'!E$9:E$21,MATCH($F138,'Input-Func_Class'!$B$9:$B$21,0)))
)</f>
        <v>119377.14940699923</v>
      </c>
      <c r="I138" s="8">
        <f>IF($D138=0,0,$D138*
IFERROR(INDEX(I$278:I$314,MATCH($F138,$B$278:$B$314,0))/INDEX($D$278:$D$314,MATCH($F138,$B$278:$B$314,0)),
INDEX('Input-Func_Class'!F$9:F$21,MATCH($F138,'Input-Func_Class'!$B$9:$B$21,0)))
)</f>
        <v>0</v>
      </c>
      <c r="J138" s="8">
        <f>IF($D138=0,0,$D138*
IFERROR(INDEX(J$278:J$314,MATCH($F138,$B$278:$B$314,0))/INDEX($D$278:$D$314,MATCH($F138,$B$278:$B$314,0)),
INDEX('Input-Func_Class'!G$9:G$21,MATCH($F138,'Input-Func_Class'!$B$9:$B$21,0)))
)</f>
        <v>0</v>
      </c>
      <c r="K138" s="8">
        <f>IF($D138=0,0,$D138*
IFERROR(INDEX(K$278:K$314,MATCH($F138,$B$278:$B$314,0))/INDEX($D$278:$D$314,MATCH($F138,$B$278:$B$314,0)),
INDEX('Input-Func_Class'!H$9:H$21,MATCH($F138,'Input-Func_Class'!$B$9:$B$21,0)))
)</f>
        <v>0</v>
      </c>
      <c r="L138" s="8">
        <f>IF($D138=0,0,$D138*
IFERROR(INDEX(L$278:L$314,MATCH($F138,$B$278:$B$314,0))/INDEX($D$278:$D$314,MATCH($F138,$B$278:$B$314,0)),
INDEX('Input-Func_Class'!I$9:I$21,MATCH($F138,'Input-Func_Class'!$B$9:$B$21,0)))
)</f>
        <v>0</v>
      </c>
      <c r="M138" s="8">
        <f>IF($D138=0,0,$D138*
IFERROR(INDEX(M$278:M$314,MATCH($F138,$B$278:$B$314,0))/INDEX($D$278:$D$314,MATCH($F138,$B$278:$B$314,0)),
INDEX('Input-Func_Class'!J$9:J$21,MATCH($F138,'Input-Func_Class'!$B$9:$B$21,0)))
)</f>
        <v>0</v>
      </c>
      <c r="N138" s="8">
        <f>IF($D138=0,0,$D138*
IFERROR(INDEX(N$278:N$314,MATCH($F138,$B$278:$B$314,0))/INDEX($D$278:$D$314,MATCH($F138,$B$278:$B$314,0)),
INDEX('Input-Func_Class'!K$9:K$21,MATCH($F138,'Input-Func_Class'!$B$9:$B$21,0)))
)</f>
        <v>0</v>
      </c>
      <c r="O138" s="8">
        <f>IF($D138=0,0,$D138*
IFERROR(INDEX(O$278:O$314,MATCH($F138,$B$278:$B$314,0))/INDEX($D$278:$D$314,MATCH($F138,$B$278:$B$314,0)),
INDEX('Input-Func_Class'!L$9:L$21,MATCH($F138,'Input-Func_Class'!$B$9:$B$21,0)))
)</f>
        <v>0</v>
      </c>
      <c r="P138" s="8">
        <f>IF($D138=0,0,$D138*
IFERROR(INDEX(P$278:P$314,MATCH($F138,$B$278:$B$314,0))/INDEX($D$278:$D$314,MATCH($F138,$B$278:$B$314,0)),
INDEX('Input-Func_Class'!M$9:M$21,MATCH($F138,'Input-Func_Class'!$B$9:$B$21,0)))
)</f>
        <v>0</v>
      </c>
      <c r="Q138" s="8">
        <f>IF($D138=0,0,$D138*
IFERROR(INDEX(Q$278:Q$314,MATCH($F138,$B$278:$B$314,0))/INDEX($D$278:$D$314,MATCH($F138,$B$278:$B$314,0)),
INDEX('Input-Func_Class'!N$9:N$21,MATCH($F138,'Input-Func_Class'!$B$9:$B$21,0)))
)</f>
        <v>0</v>
      </c>
      <c r="R138" s="8">
        <f>IF($D138=0,0,$D138*
IFERROR(INDEX(R$278:R$314,MATCH($F138,$B$278:$B$314,0))/INDEX($D$278:$D$314,MATCH($F138,$B$278:$B$314,0)),
INDEX('Input-Func_Class'!O$9:O$21,MATCH($F138,'Input-Func_Class'!$B$9:$B$21,0)))
)</f>
        <v>0</v>
      </c>
    </row>
    <row r="139" spans="1:18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>'Input-Accounts'!$D139</f>
        <v>1952774.7860800342</v>
      </c>
      <c r="E139" s="8">
        <f t="shared" si="48"/>
        <v>0</v>
      </c>
      <c r="F139" s="2" t="str">
        <f>IF(D139=0,"-",IF('Input-Accounts'!$E139&lt;&gt;0,'Input-Accounts'!$E139,'Input-Accounts'!$F139))</f>
        <v>ON SITE</v>
      </c>
      <c r="G139" s="8">
        <f>IF($D139=0,0,$D139*
IFERROR(INDEX(G$278:G$314,MATCH($F139,$B$278:$B$314,0))/INDEX($D$278:$D$314,MATCH($F139,$B$278:$B$314,0)),
INDEX('Input-Func_Class'!D$9:D$21,MATCH($F139,'Input-Func_Class'!$B$9:$B$21,0)))
)</f>
        <v>0</v>
      </c>
      <c r="H139" s="8">
        <f>IF($D139=0,0,$D139*
IFERROR(INDEX(H$278:H$314,MATCH($F139,$B$278:$B$314,0))/INDEX($D$278:$D$314,MATCH($F139,$B$278:$B$314,0)),
INDEX('Input-Func_Class'!E$9:E$21,MATCH($F139,'Input-Func_Class'!$B$9:$B$21,0)))
)</f>
        <v>1952774.7860800342</v>
      </c>
      <c r="I139" s="8">
        <f>IF($D139=0,0,$D139*
IFERROR(INDEX(I$278:I$314,MATCH($F139,$B$278:$B$314,0))/INDEX($D$278:$D$314,MATCH($F139,$B$278:$B$314,0)),
INDEX('Input-Func_Class'!F$9:F$21,MATCH($F139,'Input-Func_Class'!$B$9:$B$21,0)))
)</f>
        <v>0</v>
      </c>
      <c r="J139" s="8">
        <f>IF($D139=0,0,$D139*
IFERROR(INDEX(J$278:J$314,MATCH($F139,$B$278:$B$314,0))/INDEX($D$278:$D$314,MATCH($F139,$B$278:$B$314,0)),
INDEX('Input-Func_Class'!G$9:G$21,MATCH($F139,'Input-Func_Class'!$B$9:$B$21,0)))
)</f>
        <v>0</v>
      </c>
      <c r="K139" s="8">
        <f>IF($D139=0,0,$D139*
IFERROR(INDEX(K$278:K$314,MATCH($F139,$B$278:$B$314,0))/INDEX($D$278:$D$314,MATCH($F139,$B$278:$B$314,0)),
INDEX('Input-Func_Class'!H$9:H$21,MATCH($F139,'Input-Func_Class'!$B$9:$B$21,0)))
)</f>
        <v>0</v>
      </c>
      <c r="L139" s="8">
        <f>IF($D139=0,0,$D139*
IFERROR(INDEX(L$278:L$314,MATCH($F139,$B$278:$B$314,0))/INDEX($D$278:$D$314,MATCH($F139,$B$278:$B$314,0)),
INDEX('Input-Func_Class'!I$9:I$21,MATCH($F139,'Input-Func_Class'!$B$9:$B$21,0)))
)</f>
        <v>0</v>
      </c>
      <c r="M139" s="8">
        <f>IF($D139=0,0,$D139*
IFERROR(INDEX(M$278:M$314,MATCH($F139,$B$278:$B$314,0))/INDEX($D$278:$D$314,MATCH($F139,$B$278:$B$314,0)),
INDEX('Input-Func_Class'!J$9:J$21,MATCH($F139,'Input-Func_Class'!$B$9:$B$21,0)))
)</f>
        <v>0</v>
      </c>
      <c r="N139" s="8">
        <f>IF($D139=0,0,$D139*
IFERROR(INDEX(N$278:N$314,MATCH($F139,$B$278:$B$314,0))/INDEX($D$278:$D$314,MATCH($F139,$B$278:$B$314,0)),
INDEX('Input-Func_Class'!K$9:K$21,MATCH($F139,'Input-Func_Class'!$B$9:$B$21,0)))
)</f>
        <v>0</v>
      </c>
      <c r="O139" s="8">
        <f>IF($D139=0,0,$D139*
IFERROR(INDEX(O$278:O$314,MATCH($F139,$B$278:$B$314,0))/INDEX($D$278:$D$314,MATCH($F139,$B$278:$B$314,0)),
INDEX('Input-Func_Class'!L$9:L$21,MATCH($F139,'Input-Func_Class'!$B$9:$B$21,0)))
)</f>
        <v>0</v>
      </c>
      <c r="P139" s="8">
        <f>IF($D139=0,0,$D139*
IFERROR(INDEX(P$278:P$314,MATCH($F139,$B$278:$B$314,0))/INDEX($D$278:$D$314,MATCH($F139,$B$278:$B$314,0)),
INDEX('Input-Func_Class'!M$9:M$21,MATCH($F139,'Input-Func_Class'!$B$9:$B$21,0)))
)</f>
        <v>0</v>
      </c>
      <c r="Q139" s="8">
        <f>IF($D139=0,0,$D139*
IFERROR(INDEX(Q$278:Q$314,MATCH($F139,$B$278:$B$314,0))/INDEX($D$278:$D$314,MATCH($F139,$B$278:$B$314,0)),
INDEX('Input-Func_Class'!N$9:N$21,MATCH($F139,'Input-Func_Class'!$B$9:$B$21,0)))
)</f>
        <v>0</v>
      </c>
      <c r="R139" s="8">
        <f>IF($D139=0,0,$D139*
IFERROR(INDEX(R$278:R$314,MATCH($F139,$B$278:$B$314,0))/INDEX($D$278:$D$314,MATCH($F139,$B$278:$B$314,0)),
INDEX('Input-Func_Class'!O$9:O$21,MATCH($F139,'Input-Func_Class'!$B$9:$B$21,0)))
)</f>
        <v>0</v>
      </c>
    </row>
    <row r="140" spans="1:18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>'Input-Accounts'!$D140</f>
        <v>3373937.369146477</v>
      </c>
      <c r="E140" s="8">
        <f t="shared" si="48"/>
        <v>0</v>
      </c>
      <c r="F140" s="2" t="str">
        <f>IF(D140=0,"-",IF('Input-Accounts'!$E140&lt;&gt;0,'Input-Accounts'!$E140,'Input-Accounts'!$F140))</f>
        <v>ON SITE</v>
      </c>
      <c r="G140" s="8">
        <f>IF($D140=0,0,$D140*
IFERROR(INDEX(G$278:G$314,MATCH($F140,$B$278:$B$314,0))/INDEX($D$278:$D$314,MATCH($F140,$B$278:$B$314,0)),
INDEX('Input-Func_Class'!D$9:D$21,MATCH($F140,'Input-Func_Class'!$B$9:$B$21,0)))
)</f>
        <v>0</v>
      </c>
      <c r="H140" s="8">
        <f>IF($D140=0,0,$D140*
IFERROR(INDEX(H$278:H$314,MATCH($F140,$B$278:$B$314,0))/INDEX($D$278:$D$314,MATCH($F140,$B$278:$B$314,0)),
INDEX('Input-Func_Class'!E$9:E$21,MATCH($F140,'Input-Func_Class'!$B$9:$B$21,0)))
)</f>
        <v>3373937.369146477</v>
      </c>
      <c r="I140" s="8">
        <f>IF($D140=0,0,$D140*
IFERROR(INDEX(I$278:I$314,MATCH($F140,$B$278:$B$314,0))/INDEX($D$278:$D$314,MATCH($F140,$B$278:$B$314,0)),
INDEX('Input-Func_Class'!F$9:F$21,MATCH($F140,'Input-Func_Class'!$B$9:$B$21,0)))
)</f>
        <v>0</v>
      </c>
      <c r="J140" s="8">
        <f>IF($D140=0,0,$D140*
IFERROR(INDEX(J$278:J$314,MATCH($F140,$B$278:$B$314,0))/INDEX($D$278:$D$314,MATCH($F140,$B$278:$B$314,0)),
INDEX('Input-Func_Class'!G$9:G$21,MATCH($F140,'Input-Func_Class'!$B$9:$B$21,0)))
)</f>
        <v>0</v>
      </c>
      <c r="K140" s="8">
        <f>IF($D140=0,0,$D140*
IFERROR(INDEX(K$278:K$314,MATCH($F140,$B$278:$B$314,0))/INDEX($D$278:$D$314,MATCH($F140,$B$278:$B$314,0)),
INDEX('Input-Func_Class'!H$9:H$21,MATCH($F140,'Input-Func_Class'!$B$9:$B$21,0)))
)</f>
        <v>0</v>
      </c>
      <c r="L140" s="8">
        <f>IF($D140=0,0,$D140*
IFERROR(INDEX(L$278:L$314,MATCH($F140,$B$278:$B$314,0))/INDEX($D$278:$D$314,MATCH($F140,$B$278:$B$314,0)),
INDEX('Input-Func_Class'!I$9:I$21,MATCH($F140,'Input-Func_Class'!$B$9:$B$21,0)))
)</f>
        <v>0</v>
      </c>
      <c r="M140" s="8">
        <f>IF($D140=0,0,$D140*
IFERROR(INDEX(M$278:M$314,MATCH($F140,$B$278:$B$314,0))/INDEX($D$278:$D$314,MATCH($F140,$B$278:$B$314,0)),
INDEX('Input-Func_Class'!J$9:J$21,MATCH($F140,'Input-Func_Class'!$B$9:$B$21,0)))
)</f>
        <v>0</v>
      </c>
      <c r="N140" s="8">
        <f>IF($D140=0,0,$D140*
IFERROR(INDEX(N$278:N$314,MATCH($F140,$B$278:$B$314,0))/INDEX($D$278:$D$314,MATCH($F140,$B$278:$B$314,0)),
INDEX('Input-Func_Class'!K$9:K$21,MATCH($F140,'Input-Func_Class'!$B$9:$B$21,0)))
)</f>
        <v>0</v>
      </c>
      <c r="O140" s="8">
        <f>IF($D140=0,0,$D140*
IFERROR(INDEX(O$278:O$314,MATCH($F140,$B$278:$B$314,0))/INDEX($D$278:$D$314,MATCH($F140,$B$278:$B$314,0)),
INDEX('Input-Func_Class'!L$9:L$21,MATCH($F140,'Input-Func_Class'!$B$9:$B$21,0)))
)</f>
        <v>0</v>
      </c>
      <c r="P140" s="8">
        <f>IF($D140=0,0,$D140*
IFERROR(INDEX(P$278:P$314,MATCH($F140,$B$278:$B$314,0))/INDEX($D$278:$D$314,MATCH($F140,$B$278:$B$314,0)),
INDEX('Input-Func_Class'!M$9:M$21,MATCH($F140,'Input-Func_Class'!$B$9:$B$21,0)))
)</f>
        <v>0</v>
      </c>
      <c r="Q140" s="8">
        <f>IF($D140=0,0,$D140*
IFERROR(INDEX(Q$278:Q$314,MATCH($F140,$B$278:$B$314,0))/INDEX($D$278:$D$314,MATCH($F140,$B$278:$B$314,0)),
INDEX('Input-Func_Class'!N$9:N$21,MATCH($F140,'Input-Func_Class'!$B$9:$B$21,0)))
)</f>
        <v>0</v>
      </c>
      <c r="R140" s="8">
        <f>IF($D140=0,0,$D140*
IFERROR(INDEX(R$278:R$314,MATCH($F140,$B$278:$B$314,0))/INDEX($D$278:$D$314,MATCH($F140,$B$278:$B$314,0)),
INDEX('Input-Func_Class'!O$9:O$21,MATCH($F140,'Input-Func_Class'!$B$9:$B$21,0)))
)</f>
        <v>0</v>
      </c>
    </row>
    <row r="141" spans="1:18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>'Input-Accounts'!$D141</f>
        <v>2077347.6448933629</v>
      </c>
      <c r="E141" s="8">
        <f t="shared" ref="E141" si="49">IFERROR(IF(D141="",0,IF(D141=0,0,IF(ABS(D141-SUM($G141:$R141))&lt;Check_Limit,0,1))),1)</f>
        <v>0</v>
      </c>
      <c r="F141" s="2" t="str">
        <f>IF(D141=0,"-",IF('Input-Accounts'!$E141&lt;&gt;0,'Input-Accounts'!$E141,'Input-Accounts'!$F141))</f>
        <v>INT_871-879</v>
      </c>
      <c r="G141" s="8">
        <f>IF($D141=0,0,$D141*
IFERROR(INDEX(G$278:G$314,MATCH($F141,$B$278:$B$314,0))/INDEX($D$278:$D$314,MATCH($F141,$B$278:$B$314,0)),
INDEX('Input-Func_Class'!D$9:D$21,MATCH($F141,'Input-Func_Class'!$B$9:$B$21,0)))
)</f>
        <v>859654.86331075861</v>
      </c>
      <c r="H141" s="8">
        <f>IF($D141=0,0,$D141*
IFERROR(INDEX(H$278:H$314,MATCH($F141,$B$278:$B$314,0))/INDEX($D$278:$D$314,MATCH($F141,$B$278:$B$314,0)),
INDEX('Input-Func_Class'!E$9:E$21,MATCH($F141,'Input-Func_Class'!$B$9:$B$21,0)))
)</f>
        <v>1217692.7815826039</v>
      </c>
      <c r="I141" s="8">
        <f>IF($D141=0,0,$D141*
IFERROR(INDEX(I$278:I$314,MATCH($F141,$B$278:$B$314,0))/INDEX($D$278:$D$314,MATCH($F141,$B$278:$B$314,0)),
INDEX('Input-Func_Class'!F$9:F$21,MATCH($F141,'Input-Func_Class'!$B$9:$B$21,0)))
)</f>
        <v>0</v>
      </c>
      <c r="J141" s="8">
        <f>IF($D141=0,0,$D141*
IFERROR(INDEX(J$278:J$314,MATCH($F141,$B$278:$B$314,0))/INDEX($D$278:$D$314,MATCH($F141,$B$278:$B$314,0)),
INDEX('Input-Func_Class'!G$9:G$21,MATCH($F141,'Input-Func_Class'!$B$9:$B$21,0)))
)</f>
        <v>0</v>
      </c>
      <c r="K141" s="8">
        <f>IF($D141=0,0,$D141*
IFERROR(INDEX(K$278:K$314,MATCH($F141,$B$278:$B$314,0))/INDEX($D$278:$D$314,MATCH($F141,$B$278:$B$314,0)),
INDEX('Input-Func_Class'!H$9:H$21,MATCH($F141,'Input-Func_Class'!$B$9:$B$21,0)))
)</f>
        <v>0</v>
      </c>
      <c r="L141" s="8">
        <f>IF($D141=0,0,$D141*
IFERROR(INDEX(L$278:L$314,MATCH($F141,$B$278:$B$314,0))/INDEX($D$278:$D$314,MATCH($F141,$B$278:$B$314,0)),
INDEX('Input-Func_Class'!I$9:I$21,MATCH($F141,'Input-Func_Class'!$B$9:$B$21,0)))
)</f>
        <v>0</v>
      </c>
      <c r="M141" s="8">
        <f>IF($D141=0,0,$D141*
IFERROR(INDEX(M$278:M$314,MATCH($F141,$B$278:$B$314,0))/INDEX($D$278:$D$314,MATCH($F141,$B$278:$B$314,0)),
INDEX('Input-Func_Class'!J$9:J$21,MATCH($F141,'Input-Func_Class'!$B$9:$B$21,0)))
)</f>
        <v>0</v>
      </c>
      <c r="N141" s="8">
        <f>IF($D141=0,0,$D141*
IFERROR(INDEX(N$278:N$314,MATCH($F141,$B$278:$B$314,0))/INDEX($D$278:$D$314,MATCH($F141,$B$278:$B$314,0)),
INDEX('Input-Func_Class'!K$9:K$21,MATCH($F141,'Input-Func_Class'!$B$9:$B$21,0)))
)</f>
        <v>0</v>
      </c>
      <c r="O141" s="8">
        <f>IF($D141=0,0,$D141*
IFERROR(INDEX(O$278:O$314,MATCH($F141,$B$278:$B$314,0))/INDEX($D$278:$D$314,MATCH($F141,$B$278:$B$314,0)),
INDEX('Input-Func_Class'!L$9:L$21,MATCH($F141,'Input-Func_Class'!$B$9:$B$21,0)))
)</f>
        <v>0</v>
      </c>
      <c r="P141" s="8">
        <f>IF($D141=0,0,$D141*
IFERROR(INDEX(P$278:P$314,MATCH($F141,$B$278:$B$314,0))/INDEX($D$278:$D$314,MATCH($F141,$B$278:$B$314,0)),
INDEX('Input-Func_Class'!M$9:M$21,MATCH($F141,'Input-Func_Class'!$B$9:$B$21,0)))
)</f>
        <v>0</v>
      </c>
      <c r="Q141" s="8">
        <f>IF($D141=0,0,$D141*
IFERROR(INDEX(Q$278:Q$314,MATCH($F141,$B$278:$B$314,0))/INDEX($D$278:$D$314,MATCH($F141,$B$278:$B$314,0)),
INDEX('Input-Func_Class'!N$9:N$21,MATCH($F141,'Input-Func_Class'!$B$9:$B$21,0)))
)</f>
        <v>0</v>
      </c>
      <c r="R141" s="8">
        <f>IF($D141=0,0,$D141*
IFERROR(INDEX(R$278:R$314,MATCH($F141,$B$278:$B$314,0))/INDEX($D$278:$D$314,MATCH($F141,$B$278:$B$314,0)),
INDEX('Input-Func_Class'!O$9:O$21,MATCH($F141,'Input-Func_Class'!$B$9:$B$21,0)))
)</f>
        <v>0</v>
      </c>
    </row>
    <row r="142" spans="1:18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>'Input-Accounts'!$D142</f>
        <v>29478.213149498322</v>
      </c>
      <c r="E142" s="8">
        <f t="shared" si="48"/>
        <v>0</v>
      </c>
      <c r="F142" s="2" t="str">
        <f>IF(D142=0,"-",IF('Input-Accounts'!$E142&lt;&gt;0,'Input-Accounts'!$E142,'Input-Accounts'!$F142))</f>
        <v>INT_871-879</v>
      </c>
      <c r="G142" s="8">
        <f>IF($D142=0,0,$D142*
IFERROR(INDEX(G$278:G$314,MATCH($F142,$B$278:$B$314,0))/INDEX($D$278:$D$314,MATCH($F142,$B$278:$B$314,0)),
INDEX('Input-Func_Class'!D$9:D$21,MATCH($F142,'Input-Func_Class'!$B$9:$B$21,0)))
)</f>
        <v>12198.7715238574</v>
      </c>
      <c r="H142" s="8">
        <f>IF($D142=0,0,$D142*
IFERROR(INDEX(H$278:H$314,MATCH($F142,$B$278:$B$314,0))/INDEX($D$278:$D$314,MATCH($F142,$B$278:$B$314,0)),
INDEX('Input-Func_Class'!E$9:E$21,MATCH($F142,'Input-Func_Class'!$B$9:$B$21,0)))
)</f>
        <v>17279.44162564092</v>
      </c>
      <c r="I142" s="8">
        <f>IF($D142=0,0,$D142*
IFERROR(INDEX(I$278:I$314,MATCH($F142,$B$278:$B$314,0))/INDEX($D$278:$D$314,MATCH($F142,$B$278:$B$314,0)),
INDEX('Input-Func_Class'!F$9:F$21,MATCH($F142,'Input-Func_Class'!$B$9:$B$21,0)))
)</f>
        <v>0</v>
      </c>
      <c r="J142" s="8">
        <f>IF($D142=0,0,$D142*
IFERROR(INDEX(J$278:J$314,MATCH($F142,$B$278:$B$314,0))/INDEX($D$278:$D$314,MATCH($F142,$B$278:$B$314,0)),
INDEX('Input-Func_Class'!G$9:G$21,MATCH($F142,'Input-Func_Class'!$B$9:$B$21,0)))
)</f>
        <v>0</v>
      </c>
      <c r="K142" s="8">
        <f>IF($D142=0,0,$D142*
IFERROR(INDEX(K$278:K$314,MATCH($F142,$B$278:$B$314,0))/INDEX($D$278:$D$314,MATCH($F142,$B$278:$B$314,0)),
INDEX('Input-Func_Class'!H$9:H$21,MATCH($F142,'Input-Func_Class'!$B$9:$B$21,0)))
)</f>
        <v>0</v>
      </c>
      <c r="L142" s="8">
        <f>IF($D142=0,0,$D142*
IFERROR(INDEX(L$278:L$314,MATCH($F142,$B$278:$B$314,0))/INDEX($D$278:$D$314,MATCH($F142,$B$278:$B$314,0)),
INDEX('Input-Func_Class'!I$9:I$21,MATCH($F142,'Input-Func_Class'!$B$9:$B$21,0)))
)</f>
        <v>0</v>
      </c>
      <c r="M142" s="8">
        <f>IF($D142=0,0,$D142*
IFERROR(INDEX(M$278:M$314,MATCH($F142,$B$278:$B$314,0))/INDEX($D$278:$D$314,MATCH($F142,$B$278:$B$314,0)),
INDEX('Input-Func_Class'!J$9:J$21,MATCH($F142,'Input-Func_Class'!$B$9:$B$21,0)))
)</f>
        <v>0</v>
      </c>
      <c r="N142" s="8">
        <f>IF($D142=0,0,$D142*
IFERROR(INDEX(N$278:N$314,MATCH($F142,$B$278:$B$314,0))/INDEX($D$278:$D$314,MATCH($F142,$B$278:$B$314,0)),
INDEX('Input-Func_Class'!K$9:K$21,MATCH($F142,'Input-Func_Class'!$B$9:$B$21,0)))
)</f>
        <v>0</v>
      </c>
      <c r="O142" s="8">
        <f>IF($D142=0,0,$D142*
IFERROR(INDEX(O$278:O$314,MATCH($F142,$B$278:$B$314,0))/INDEX($D$278:$D$314,MATCH($F142,$B$278:$B$314,0)),
INDEX('Input-Func_Class'!L$9:L$21,MATCH($F142,'Input-Func_Class'!$B$9:$B$21,0)))
)</f>
        <v>0</v>
      </c>
      <c r="P142" s="8">
        <f>IF($D142=0,0,$D142*
IFERROR(INDEX(P$278:P$314,MATCH($F142,$B$278:$B$314,0))/INDEX($D$278:$D$314,MATCH($F142,$B$278:$B$314,0)),
INDEX('Input-Func_Class'!M$9:M$21,MATCH($F142,'Input-Func_Class'!$B$9:$B$21,0)))
)</f>
        <v>0</v>
      </c>
      <c r="Q142" s="8">
        <f>IF($D142=0,0,$D142*
IFERROR(INDEX(Q$278:Q$314,MATCH($F142,$B$278:$B$314,0))/INDEX($D$278:$D$314,MATCH($F142,$B$278:$B$314,0)),
INDEX('Input-Func_Class'!N$9:N$21,MATCH($F142,'Input-Func_Class'!$B$9:$B$21,0)))
)</f>
        <v>0</v>
      </c>
      <c r="R142" s="8">
        <f>IF($D142=0,0,$D142*
IFERROR(INDEX(R$278:R$314,MATCH($F142,$B$278:$B$314,0))/INDEX($D$278:$D$314,MATCH($F142,$B$278:$B$314,0)),
INDEX('Input-Func_Class'!O$9:O$21,MATCH($F142,'Input-Func_Class'!$B$9:$B$21,0)))
)</f>
        <v>0</v>
      </c>
    </row>
    <row r="143" spans="1:18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>SUBTOTAL(9,D131:D142)</f>
        <v>16901419.775340442</v>
      </c>
      <c r="E143" s="8">
        <f t="shared" si="46"/>
        <v>0</v>
      </c>
      <c r="G143" s="77">
        <f t="shared" ref="G143:R143" si="50">SUBTOTAL(9,G131:G142)</f>
        <v>7003744.3273565639</v>
      </c>
      <c r="H143" s="77">
        <f t="shared" si="50"/>
        <v>9897675.4479838777</v>
      </c>
      <c r="I143" s="77">
        <f t="shared" si="50"/>
        <v>0</v>
      </c>
      <c r="J143" s="77">
        <f t="shared" si="50"/>
        <v>0</v>
      </c>
      <c r="K143" s="77">
        <f t="shared" si="50"/>
        <v>0</v>
      </c>
      <c r="L143" s="77">
        <f t="shared" si="50"/>
        <v>0</v>
      </c>
      <c r="M143" s="77">
        <f t="shared" si="50"/>
        <v>0</v>
      </c>
      <c r="N143" s="77">
        <f t="shared" si="50"/>
        <v>0</v>
      </c>
      <c r="O143" s="77">
        <f t="shared" si="50"/>
        <v>0</v>
      </c>
      <c r="P143" s="77">
        <f t="shared" si="50"/>
        <v>0</v>
      </c>
      <c r="Q143" s="77">
        <f t="shared" si="50"/>
        <v>0</v>
      </c>
      <c r="R143" s="77">
        <f t="shared" si="50"/>
        <v>0</v>
      </c>
    </row>
    <row r="144" spans="1:18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>
        <f t="shared" si="46"/>
        <v>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</row>
    <row r="145" spans="1:18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>
        <f t="shared" si="46"/>
        <v>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</row>
    <row r="146" spans="1:18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>'Input-Accounts'!$D146</f>
        <v>110855.49532590913</v>
      </c>
      <c r="E146" s="8">
        <f t="shared" si="46"/>
        <v>0</v>
      </c>
      <c r="F146" s="2" t="str">
        <f>IF(D146=0,"-",IF('Input-Accounts'!$E146&lt;&gt;0,'Input-Accounts'!$E146,'Input-Accounts'!$F146))</f>
        <v>INT_866-893</v>
      </c>
      <c r="G146" s="8">
        <f>IF($D146=0,0,$D146*
IFERROR(INDEX(G$278:G$314,MATCH($F146,$B$278:$B$314,0))/INDEX($D$278:$D$314,MATCH($F146,$B$278:$B$314,0)),
INDEX('Input-Func_Class'!D$9:D$21,MATCH($F146,'Input-Func_Class'!$B$9:$B$21,0)))
)</f>
        <v>87919.737060352185</v>
      </c>
      <c r="H146" s="8">
        <f>IF($D146=0,0,$D146*
IFERROR(INDEX(H$278:H$314,MATCH($F146,$B$278:$B$314,0))/INDEX($D$278:$D$314,MATCH($F146,$B$278:$B$314,0)),
INDEX('Input-Func_Class'!E$9:E$21,MATCH($F146,'Input-Func_Class'!$B$9:$B$21,0)))
)</f>
        <v>22935.75826555692</v>
      </c>
      <c r="I146" s="8">
        <f>IF($D146=0,0,$D146*
IFERROR(INDEX(I$278:I$314,MATCH($F146,$B$278:$B$314,0))/INDEX($D$278:$D$314,MATCH($F146,$B$278:$B$314,0)),
INDEX('Input-Func_Class'!F$9:F$21,MATCH($F146,'Input-Func_Class'!$B$9:$B$21,0)))
)</f>
        <v>0</v>
      </c>
      <c r="J146" s="8">
        <f>IF($D146=0,0,$D146*
IFERROR(INDEX(J$278:J$314,MATCH($F146,$B$278:$B$314,0))/INDEX($D$278:$D$314,MATCH($F146,$B$278:$B$314,0)),
INDEX('Input-Func_Class'!G$9:G$21,MATCH($F146,'Input-Func_Class'!$B$9:$B$21,0)))
)</f>
        <v>0</v>
      </c>
      <c r="K146" s="8">
        <f>IF($D146=0,0,$D146*
IFERROR(INDEX(K$278:K$314,MATCH($F146,$B$278:$B$314,0))/INDEX($D$278:$D$314,MATCH($F146,$B$278:$B$314,0)),
INDEX('Input-Func_Class'!H$9:H$21,MATCH($F146,'Input-Func_Class'!$B$9:$B$21,0)))
)</f>
        <v>0</v>
      </c>
      <c r="L146" s="8">
        <f>IF($D146=0,0,$D146*
IFERROR(INDEX(L$278:L$314,MATCH($F146,$B$278:$B$314,0))/INDEX($D$278:$D$314,MATCH($F146,$B$278:$B$314,0)),
INDEX('Input-Func_Class'!I$9:I$21,MATCH($F146,'Input-Func_Class'!$B$9:$B$21,0)))
)</f>
        <v>0</v>
      </c>
      <c r="M146" s="8">
        <f>IF($D146=0,0,$D146*
IFERROR(INDEX(M$278:M$314,MATCH($F146,$B$278:$B$314,0))/INDEX($D$278:$D$314,MATCH($F146,$B$278:$B$314,0)),
INDEX('Input-Func_Class'!J$9:J$21,MATCH($F146,'Input-Func_Class'!$B$9:$B$21,0)))
)</f>
        <v>0</v>
      </c>
      <c r="N146" s="8">
        <f>IF($D146=0,0,$D146*
IFERROR(INDEX(N$278:N$314,MATCH($F146,$B$278:$B$314,0))/INDEX($D$278:$D$314,MATCH($F146,$B$278:$B$314,0)),
INDEX('Input-Func_Class'!K$9:K$21,MATCH($F146,'Input-Func_Class'!$B$9:$B$21,0)))
)</f>
        <v>0</v>
      </c>
      <c r="O146" s="8">
        <f>IF($D146=0,0,$D146*
IFERROR(INDEX(O$278:O$314,MATCH($F146,$B$278:$B$314,0))/INDEX($D$278:$D$314,MATCH($F146,$B$278:$B$314,0)),
INDEX('Input-Func_Class'!L$9:L$21,MATCH($F146,'Input-Func_Class'!$B$9:$B$21,0)))
)</f>
        <v>0</v>
      </c>
      <c r="P146" s="8">
        <f>IF($D146=0,0,$D146*
IFERROR(INDEX(P$278:P$314,MATCH($F146,$B$278:$B$314,0))/INDEX($D$278:$D$314,MATCH($F146,$B$278:$B$314,0)),
INDEX('Input-Func_Class'!M$9:M$21,MATCH($F146,'Input-Func_Class'!$B$9:$B$21,0)))
)</f>
        <v>0</v>
      </c>
      <c r="Q146" s="8">
        <f>IF($D146=0,0,$D146*
IFERROR(INDEX(Q$278:Q$314,MATCH($F146,$B$278:$B$314,0))/INDEX($D$278:$D$314,MATCH($F146,$B$278:$B$314,0)),
INDEX('Input-Func_Class'!N$9:N$21,MATCH($F146,'Input-Func_Class'!$B$9:$B$21,0)))
)</f>
        <v>0</v>
      </c>
      <c r="R146" s="8">
        <f>IF($D146=0,0,$D146*
IFERROR(INDEX(R$278:R$314,MATCH($F146,$B$278:$B$314,0))/INDEX($D$278:$D$314,MATCH($F146,$B$278:$B$314,0)),
INDEX('Input-Func_Class'!O$9:O$21,MATCH($F146,'Input-Func_Class'!$B$9:$B$21,0)))
)</f>
        <v>0</v>
      </c>
    </row>
    <row r="147" spans="1:18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>'Input-Accounts'!$D147</f>
        <v>254030.99340242115</v>
      </c>
      <c r="E147" s="8">
        <f t="shared" ref="E147:E153" si="51">IFERROR(IF(D147="",0,IF(D147=0,0,IF(ABS(D147-SUM($G147:$R147))&lt;Check_Limit,0,1))),1)</f>
        <v>0</v>
      </c>
      <c r="F147" s="2" t="str">
        <f>IF(D147=0,"-",IF('Input-Accounts'!$E147&lt;&gt;0,'Input-Accounts'!$E147,'Input-Accounts'!$F147))</f>
        <v>INT_MAINS_PLANT</v>
      </c>
      <c r="G147" s="8">
        <f>IF($D147=0,0,$D147*
IFERROR(INDEX(G$278:G$314,MATCH($F147,$B$278:$B$314,0))/INDEX($D$278:$D$314,MATCH($F147,$B$278:$B$314,0)),
INDEX('Input-Func_Class'!D$9:D$21,MATCH($F147,'Input-Func_Class'!$B$9:$B$21,0)))
)</f>
        <v>254030.99340242115</v>
      </c>
      <c r="H147" s="8">
        <f>IF($D147=0,0,$D147*
IFERROR(INDEX(H$278:H$314,MATCH($F147,$B$278:$B$314,0))/INDEX($D$278:$D$314,MATCH($F147,$B$278:$B$314,0)),
INDEX('Input-Func_Class'!E$9:E$21,MATCH($F147,'Input-Func_Class'!$B$9:$B$21,0)))
)</f>
        <v>0</v>
      </c>
      <c r="I147" s="8">
        <f>IF($D147=0,0,$D147*
IFERROR(INDEX(I$278:I$314,MATCH($F147,$B$278:$B$314,0))/INDEX($D$278:$D$314,MATCH($F147,$B$278:$B$314,0)),
INDEX('Input-Func_Class'!F$9:F$21,MATCH($F147,'Input-Func_Class'!$B$9:$B$21,0)))
)</f>
        <v>0</v>
      </c>
      <c r="J147" s="8">
        <f>IF($D147=0,0,$D147*
IFERROR(INDEX(J$278:J$314,MATCH($F147,$B$278:$B$314,0))/INDEX($D$278:$D$314,MATCH($F147,$B$278:$B$314,0)),
INDEX('Input-Func_Class'!G$9:G$21,MATCH($F147,'Input-Func_Class'!$B$9:$B$21,0)))
)</f>
        <v>0</v>
      </c>
      <c r="K147" s="8">
        <f>IF($D147=0,0,$D147*
IFERROR(INDEX(K$278:K$314,MATCH($F147,$B$278:$B$314,0))/INDEX($D$278:$D$314,MATCH($F147,$B$278:$B$314,0)),
INDEX('Input-Func_Class'!H$9:H$21,MATCH($F147,'Input-Func_Class'!$B$9:$B$21,0)))
)</f>
        <v>0</v>
      </c>
      <c r="L147" s="8">
        <f>IF($D147=0,0,$D147*
IFERROR(INDEX(L$278:L$314,MATCH($F147,$B$278:$B$314,0))/INDEX($D$278:$D$314,MATCH($F147,$B$278:$B$314,0)),
INDEX('Input-Func_Class'!I$9:I$21,MATCH($F147,'Input-Func_Class'!$B$9:$B$21,0)))
)</f>
        <v>0</v>
      </c>
      <c r="M147" s="8">
        <f>IF($D147=0,0,$D147*
IFERROR(INDEX(M$278:M$314,MATCH($F147,$B$278:$B$314,0))/INDEX($D$278:$D$314,MATCH($F147,$B$278:$B$314,0)),
INDEX('Input-Func_Class'!J$9:J$21,MATCH($F147,'Input-Func_Class'!$B$9:$B$21,0)))
)</f>
        <v>0</v>
      </c>
      <c r="N147" s="8">
        <f>IF($D147=0,0,$D147*
IFERROR(INDEX(N$278:N$314,MATCH($F147,$B$278:$B$314,0))/INDEX($D$278:$D$314,MATCH($F147,$B$278:$B$314,0)),
INDEX('Input-Func_Class'!K$9:K$21,MATCH($F147,'Input-Func_Class'!$B$9:$B$21,0)))
)</f>
        <v>0</v>
      </c>
      <c r="O147" s="8">
        <f>IF($D147=0,0,$D147*
IFERROR(INDEX(O$278:O$314,MATCH($F147,$B$278:$B$314,0))/INDEX($D$278:$D$314,MATCH($F147,$B$278:$B$314,0)),
INDEX('Input-Func_Class'!L$9:L$21,MATCH($F147,'Input-Func_Class'!$B$9:$B$21,0)))
)</f>
        <v>0</v>
      </c>
      <c r="P147" s="8">
        <f>IF($D147=0,0,$D147*
IFERROR(INDEX(P$278:P$314,MATCH($F147,$B$278:$B$314,0))/INDEX($D$278:$D$314,MATCH($F147,$B$278:$B$314,0)),
INDEX('Input-Func_Class'!M$9:M$21,MATCH($F147,'Input-Func_Class'!$B$9:$B$21,0)))
)</f>
        <v>0</v>
      </c>
      <c r="Q147" s="8">
        <f>IF($D147=0,0,$D147*
IFERROR(INDEX(Q$278:Q$314,MATCH($F147,$B$278:$B$314,0))/INDEX($D$278:$D$314,MATCH($F147,$B$278:$B$314,0)),
INDEX('Input-Func_Class'!N$9:N$21,MATCH($F147,'Input-Func_Class'!$B$9:$B$21,0)))
)</f>
        <v>0</v>
      </c>
      <c r="R147" s="8">
        <f>IF($D147=0,0,$D147*
IFERROR(INDEX(R$278:R$314,MATCH($F147,$B$278:$B$314,0))/INDEX($D$278:$D$314,MATCH($F147,$B$278:$B$314,0)),
INDEX('Input-Func_Class'!O$9:O$21,MATCH($F147,'Input-Func_Class'!$B$9:$B$21,0)))
)</f>
        <v>0</v>
      </c>
    </row>
    <row r="148" spans="1:18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>'Input-Accounts'!$D148</f>
        <v>3449522.477011906</v>
      </c>
      <c r="E148" s="8">
        <f t="shared" si="51"/>
        <v>0</v>
      </c>
      <c r="F148" s="2" t="str">
        <f>IF(D148=0,"-",IF('Input-Accounts'!$E148&lt;&gt;0,'Input-Accounts'!$E148,'Input-Accounts'!$F148))</f>
        <v>INT_MAINS_PLANT</v>
      </c>
      <c r="G148" s="8">
        <f>IF($D148=0,0,$D148*
IFERROR(INDEX(G$278:G$314,MATCH($F148,$B$278:$B$314,0))/INDEX($D$278:$D$314,MATCH($F148,$B$278:$B$314,0)),
INDEX('Input-Func_Class'!D$9:D$21,MATCH($F148,'Input-Func_Class'!$B$9:$B$21,0)))
)</f>
        <v>3449522.477011906</v>
      </c>
      <c r="H148" s="8">
        <f>IF($D148=0,0,$D148*
IFERROR(INDEX(H$278:H$314,MATCH($F148,$B$278:$B$314,0))/INDEX($D$278:$D$314,MATCH($F148,$B$278:$B$314,0)),
INDEX('Input-Func_Class'!E$9:E$21,MATCH($F148,'Input-Func_Class'!$B$9:$B$21,0)))
)</f>
        <v>0</v>
      </c>
      <c r="I148" s="8">
        <f>IF($D148=0,0,$D148*
IFERROR(INDEX(I$278:I$314,MATCH($F148,$B$278:$B$314,0))/INDEX($D$278:$D$314,MATCH($F148,$B$278:$B$314,0)),
INDEX('Input-Func_Class'!F$9:F$21,MATCH($F148,'Input-Func_Class'!$B$9:$B$21,0)))
)</f>
        <v>0</v>
      </c>
      <c r="J148" s="8">
        <f>IF($D148=0,0,$D148*
IFERROR(INDEX(J$278:J$314,MATCH($F148,$B$278:$B$314,0))/INDEX($D$278:$D$314,MATCH($F148,$B$278:$B$314,0)),
INDEX('Input-Func_Class'!G$9:G$21,MATCH($F148,'Input-Func_Class'!$B$9:$B$21,0)))
)</f>
        <v>0</v>
      </c>
      <c r="K148" s="8">
        <f>IF($D148=0,0,$D148*
IFERROR(INDEX(K$278:K$314,MATCH($F148,$B$278:$B$314,0))/INDEX($D$278:$D$314,MATCH($F148,$B$278:$B$314,0)),
INDEX('Input-Func_Class'!H$9:H$21,MATCH($F148,'Input-Func_Class'!$B$9:$B$21,0)))
)</f>
        <v>0</v>
      </c>
      <c r="L148" s="8">
        <f>IF($D148=0,0,$D148*
IFERROR(INDEX(L$278:L$314,MATCH($F148,$B$278:$B$314,0))/INDEX($D$278:$D$314,MATCH($F148,$B$278:$B$314,0)),
INDEX('Input-Func_Class'!I$9:I$21,MATCH($F148,'Input-Func_Class'!$B$9:$B$21,0)))
)</f>
        <v>0</v>
      </c>
      <c r="M148" s="8">
        <f>IF($D148=0,0,$D148*
IFERROR(INDEX(M$278:M$314,MATCH($F148,$B$278:$B$314,0))/INDEX($D$278:$D$314,MATCH($F148,$B$278:$B$314,0)),
INDEX('Input-Func_Class'!J$9:J$21,MATCH($F148,'Input-Func_Class'!$B$9:$B$21,0)))
)</f>
        <v>0</v>
      </c>
      <c r="N148" s="8">
        <f>IF($D148=0,0,$D148*
IFERROR(INDEX(N$278:N$314,MATCH($F148,$B$278:$B$314,0))/INDEX($D$278:$D$314,MATCH($F148,$B$278:$B$314,0)),
INDEX('Input-Func_Class'!K$9:K$21,MATCH($F148,'Input-Func_Class'!$B$9:$B$21,0)))
)</f>
        <v>0</v>
      </c>
      <c r="O148" s="8">
        <f>IF($D148=0,0,$D148*
IFERROR(INDEX(O$278:O$314,MATCH($F148,$B$278:$B$314,0))/INDEX($D$278:$D$314,MATCH($F148,$B$278:$B$314,0)),
INDEX('Input-Func_Class'!L$9:L$21,MATCH($F148,'Input-Func_Class'!$B$9:$B$21,0)))
)</f>
        <v>0</v>
      </c>
      <c r="P148" s="8">
        <f>IF($D148=0,0,$D148*
IFERROR(INDEX(P$278:P$314,MATCH($F148,$B$278:$B$314,0))/INDEX($D$278:$D$314,MATCH($F148,$B$278:$B$314,0)),
INDEX('Input-Func_Class'!M$9:M$21,MATCH($F148,'Input-Func_Class'!$B$9:$B$21,0)))
)</f>
        <v>0</v>
      </c>
      <c r="Q148" s="8">
        <f>IF($D148=0,0,$D148*
IFERROR(INDEX(Q$278:Q$314,MATCH($F148,$B$278:$B$314,0))/INDEX($D$278:$D$314,MATCH($F148,$B$278:$B$314,0)),
INDEX('Input-Func_Class'!N$9:N$21,MATCH($F148,'Input-Func_Class'!$B$9:$B$21,0)))
)</f>
        <v>0</v>
      </c>
      <c r="R148" s="8">
        <f>IF($D148=0,0,$D148*
IFERROR(INDEX(R$278:R$314,MATCH($F148,$B$278:$B$314,0))/INDEX($D$278:$D$314,MATCH($F148,$B$278:$B$314,0)),
INDEX('Input-Func_Class'!O$9:O$21,MATCH($F148,'Input-Func_Class'!$B$9:$B$21,0)))
)</f>
        <v>0</v>
      </c>
    </row>
    <row r="149" spans="1:18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>'Input-Accounts'!$D149</f>
        <v>665447.3879370871</v>
      </c>
      <c r="E149" s="8">
        <f t="shared" si="51"/>
        <v>0</v>
      </c>
      <c r="F149" s="2" t="str">
        <f>IF(D149=0,"-",IF('Input-Accounts'!$E149&lt;&gt;0,'Input-Accounts'!$E149,'Input-Accounts'!$F149))</f>
        <v>INT_MAINS_PLANT</v>
      </c>
      <c r="G149" s="8">
        <f>IF($D149=0,0,$D149*
IFERROR(INDEX(G$278:G$314,MATCH($F149,$B$278:$B$314,0))/INDEX($D$278:$D$314,MATCH($F149,$B$278:$B$314,0)),
INDEX('Input-Func_Class'!D$9:D$21,MATCH($F149,'Input-Func_Class'!$B$9:$B$21,0)))
)</f>
        <v>665447.3879370871</v>
      </c>
      <c r="H149" s="8">
        <f>IF($D149=0,0,$D149*
IFERROR(INDEX(H$278:H$314,MATCH($F149,$B$278:$B$314,0))/INDEX($D$278:$D$314,MATCH($F149,$B$278:$B$314,0)),
INDEX('Input-Func_Class'!E$9:E$21,MATCH($F149,'Input-Func_Class'!$B$9:$B$21,0)))
)</f>
        <v>0</v>
      </c>
      <c r="I149" s="8">
        <f>IF($D149=0,0,$D149*
IFERROR(INDEX(I$278:I$314,MATCH($F149,$B$278:$B$314,0))/INDEX($D$278:$D$314,MATCH($F149,$B$278:$B$314,0)),
INDEX('Input-Func_Class'!F$9:F$21,MATCH($F149,'Input-Func_Class'!$B$9:$B$21,0)))
)</f>
        <v>0</v>
      </c>
      <c r="J149" s="8">
        <f>IF($D149=0,0,$D149*
IFERROR(INDEX(J$278:J$314,MATCH($F149,$B$278:$B$314,0))/INDEX($D$278:$D$314,MATCH($F149,$B$278:$B$314,0)),
INDEX('Input-Func_Class'!G$9:G$21,MATCH($F149,'Input-Func_Class'!$B$9:$B$21,0)))
)</f>
        <v>0</v>
      </c>
      <c r="K149" s="8">
        <f>IF($D149=0,0,$D149*
IFERROR(INDEX(K$278:K$314,MATCH($F149,$B$278:$B$314,0))/INDEX($D$278:$D$314,MATCH($F149,$B$278:$B$314,0)),
INDEX('Input-Func_Class'!H$9:H$21,MATCH($F149,'Input-Func_Class'!$B$9:$B$21,0)))
)</f>
        <v>0</v>
      </c>
      <c r="L149" s="8">
        <f>IF($D149=0,0,$D149*
IFERROR(INDEX(L$278:L$314,MATCH($F149,$B$278:$B$314,0))/INDEX($D$278:$D$314,MATCH($F149,$B$278:$B$314,0)),
INDEX('Input-Func_Class'!I$9:I$21,MATCH($F149,'Input-Func_Class'!$B$9:$B$21,0)))
)</f>
        <v>0</v>
      </c>
      <c r="M149" s="8">
        <f>IF($D149=0,0,$D149*
IFERROR(INDEX(M$278:M$314,MATCH($F149,$B$278:$B$314,0))/INDEX($D$278:$D$314,MATCH($F149,$B$278:$B$314,0)),
INDEX('Input-Func_Class'!J$9:J$21,MATCH($F149,'Input-Func_Class'!$B$9:$B$21,0)))
)</f>
        <v>0</v>
      </c>
      <c r="N149" s="8">
        <f>IF($D149=0,0,$D149*
IFERROR(INDEX(N$278:N$314,MATCH($F149,$B$278:$B$314,0))/INDEX($D$278:$D$314,MATCH($F149,$B$278:$B$314,0)),
INDEX('Input-Func_Class'!K$9:K$21,MATCH($F149,'Input-Func_Class'!$B$9:$B$21,0)))
)</f>
        <v>0</v>
      </c>
      <c r="O149" s="8">
        <f>IF($D149=0,0,$D149*
IFERROR(INDEX(O$278:O$314,MATCH($F149,$B$278:$B$314,0))/INDEX($D$278:$D$314,MATCH($F149,$B$278:$B$314,0)),
INDEX('Input-Func_Class'!L$9:L$21,MATCH($F149,'Input-Func_Class'!$B$9:$B$21,0)))
)</f>
        <v>0</v>
      </c>
      <c r="P149" s="8">
        <f>IF($D149=0,0,$D149*
IFERROR(INDEX(P$278:P$314,MATCH($F149,$B$278:$B$314,0))/INDEX($D$278:$D$314,MATCH($F149,$B$278:$B$314,0)),
INDEX('Input-Func_Class'!M$9:M$21,MATCH($F149,'Input-Func_Class'!$B$9:$B$21,0)))
)</f>
        <v>0</v>
      </c>
      <c r="Q149" s="8">
        <f>IF($D149=0,0,$D149*
IFERROR(INDEX(Q$278:Q$314,MATCH($F149,$B$278:$B$314,0))/INDEX($D$278:$D$314,MATCH($F149,$B$278:$B$314,0)),
INDEX('Input-Func_Class'!N$9:N$21,MATCH($F149,'Input-Func_Class'!$B$9:$B$21,0)))
)</f>
        <v>0</v>
      </c>
      <c r="R149" s="8">
        <f>IF($D149=0,0,$D149*
IFERROR(INDEX(R$278:R$314,MATCH($F149,$B$278:$B$314,0))/INDEX($D$278:$D$314,MATCH($F149,$B$278:$B$314,0)),
INDEX('Input-Func_Class'!O$9:O$21,MATCH($F149,'Input-Func_Class'!$B$9:$B$21,0)))
)</f>
        <v>0</v>
      </c>
    </row>
    <row r="150" spans="1:18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>'Input-Accounts'!$D150</f>
        <v>84976.243151185714</v>
      </c>
      <c r="E150" s="8">
        <f t="shared" si="51"/>
        <v>0</v>
      </c>
      <c r="F150" s="2" t="str">
        <f>IF(D150=0,"-",IF('Input-Accounts'!$E150&lt;&gt;0,'Input-Accounts'!$E150,'Input-Accounts'!$F150))</f>
        <v>INT_IND M&amp;R</v>
      </c>
      <c r="G150" s="8">
        <f>IF($D150=0,0,$D150*
IFERROR(INDEX(G$278:G$314,MATCH($F150,$B$278:$B$314,0))/INDEX($D$278:$D$314,MATCH($F150,$B$278:$B$314,0)),
INDEX('Input-Func_Class'!D$9:D$21,MATCH($F150,'Input-Func_Class'!$B$9:$B$21,0)))
)</f>
        <v>0</v>
      </c>
      <c r="H150" s="8">
        <f>IF($D150=0,0,$D150*
IFERROR(INDEX(H$278:H$314,MATCH($F150,$B$278:$B$314,0))/INDEX($D$278:$D$314,MATCH($F150,$B$278:$B$314,0)),
INDEX('Input-Func_Class'!E$9:E$21,MATCH($F150,'Input-Func_Class'!$B$9:$B$21,0)))
)</f>
        <v>84976.243151185714</v>
      </c>
      <c r="I150" s="8">
        <f>IF($D150=0,0,$D150*
IFERROR(INDEX(I$278:I$314,MATCH($F150,$B$278:$B$314,0))/INDEX($D$278:$D$314,MATCH($F150,$B$278:$B$314,0)),
INDEX('Input-Func_Class'!F$9:F$21,MATCH($F150,'Input-Func_Class'!$B$9:$B$21,0)))
)</f>
        <v>0</v>
      </c>
      <c r="J150" s="8">
        <f>IF($D150=0,0,$D150*
IFERROR(INDEX(J$278:J$314,MATCH($F150,$B$278:$B$314,0))/INDEX($D$278:$D$314,MATCH($F150,$B$278:$B$314,0)),
INDEX('Input-Func_Class'!G$9:G$21,MATCH($F150,'Input-Func_Class'!$B$9:$B$21,0)))
)</f>
        <v>0</v>
      </c>
      <c r="K150" s="8">
        <f>IF($D150=0,0,$D150*
IFERROR(INDEX(K$278:K$314,MATCH($F150,$B$278:$B$314,0))/INDEX($D$278:$D$314,MATCH($F150,$B$278:$B$314,0)),
INDEX('Input-Func_Class'!H$9:H$21,MATCH($F150,'Input-Func_Class'!$B$9:$B$21,0)))
)</f>
        <v>0</v>
      </c>
      <c r="L150" s="8">
        <f>IF($D150=0,0,$D150*
IFERROR(INDEX(L$278:L$314,MATCH($F150,$B$278:$B$314,0))/INDEX($D$278:$D$314,MATCH($F150,$B$278:$B$314,0)),
INDEX('Input-Func_Class'!I$9:I$21,MATCH($F150,'Input-Func_Class'!$B$9:$B$21,0)))
)</f>
        <v>0</v>
      </c>
      <c r="M150" s="8">
        <f>IF($D150=0,0,$D150*
IFERROR(INDEX(M$278:M$314,MATCH($F150,$B$278:$B$314,0))/INDEX($D$278:$D$314,MATCH($F150,$B$278:$B$314,0)),
INDEX('Input-Func_Class'!J$9:J$21,MATCH($F150,'Input-Func_Class'!$B$9:$B$21,0)))
)</f>
        <v>0</v>
      </c>
      <c r="N150" s="8">
        <f>IF($D150=0,0,$D150*
IFERROR(INDEX(N$278:N$314,MATCH($F150,$B$278:$B$314,0))/INDEX($D$278:$D$314,MATCH($F150,$B$278:$B$314,0)),
INDEX('Input-Func_Class'!K$9:K$21,MATCH($F150,'Input-Func_Class'!$B$9:$B$21,0)))
)</f>
        <v>0</v>
      </c>
      <c r="O150" s="8">
        <f>IF($D150=0,0,$D150*
IFERROR(INDEX(O$278:O$314,MATCH($F150,$B$278:$B$314,0))/INDEX($D$278:$D$314,MATCH($F150,$B$278:$B$314,0)),
INDEX('Input-Func_Class'!L$9:L$21,MATCH($F150,'Input-Func_Class'!$B$9:$B$21,0)))
)</f>
        <v>0</v>
      </c>
      <c r="P150" s="8">
        <f>IF($D150=0,0,$D150*
IFERROR(INDEX(P$278:P$314,MATCH($F150,$B$278:$B$314,0))/INDEX($D$278:$D$314,MATCH($F150,$B$278:$B$314,0)),
INDEX('Input-Func_Class'!M$9:M$21,MATCH($F150,'Input-Func_Class'!$B$9:$B$21,0)))
)</f>
        <v>0</v>
      </c>
      <c r="Q150" s="8">
        <f>IF($D150=0,0,$D150*
IFERROR(INDEX(Q$278:Q$314,MATCH($F150,$B$278:$B$314,0))/INDEX($D$278:$D$314,MATCH($F150,$B$278:$B$314,0)),
INDEX('Input-Func_Class'!N$9:N$21,MATCH($F150,'Input-Func_Class'!$B$9:$B$21,0)))
)</f>
        <v>0</v>
      </c>
      <c r="R150" s="8">
        <f>IF($D150=0,0,$D150*
IFERROR(INDEX(R$278:R$314,MATCH($F150,$B$278:$B$314,0))/INDEX($D$278:$D$314,MATCH($F150,$B$278:$B$314,0)),
INDEX('Input-Func_Class'!O$9:O$21,MATCH($F150,'Input-Func_Class'!$B$9:$B$21,0)))
)</f>
        <v>0</v>
      </c>
    </row>
    <row r="151" spans="1:18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>'Input-Accounts'!$D151</f>
        <v>877714.97858240502</v>
      </c>
      <c r="E151" s="8">
        <f t="shared" si="51"/>
        <v>0</v>
      </c>
      <c r="F151" s="2" t="str">
        <f>IF(D151=0,"-",IF('Input-Accounts'!$E151&lt;&gt;0,'Input-Accounts'!$E151,'Input-Accounts'!$F151))</f>
        <v>ON SITE</v>
      </c>
      <c r="G151" s="8">
        <f>IF($D151=0,0,$D151*
IFERROR(INDEX(G$278:G$314,MATCH($F151,$B$278:$B$314,0))/INDEX($D$278:$D$314,MATCH($F151,$B$278:$B$314,0)),
INDEX('Input-Func_Class'!D$9:D$21,MATCH($F151,'Input-Func_Class'!$B$9:$B$21,0)))
)</f>
        <v>0</v>
      </c>
      <c r="H151" s="8">
        <f>IF($D151=0,0,$D151*
IFERROR(INDEX(H$278:H$314,MATCH($F151,$B$278:$B$314,0))/INDEX($D$278:$D$314,MATCH($F151,$B$278:$B$314,0)),
INDEX('Input-Func_Class'!E$9:E$21,MATCH($F151,'Input-Func_Class'!$B$9:$B$21,0)))
)</f>
        <v>877714.97858240502</v>
      </c>
      <c r="I151" s="8">
        <f>IF($D151=0,0,$D151*
IFERROR(INDEX(I$278:I$314,MATCH($F151,$B$278:$B$314,0))/INDEX($D$278:$D$314,MATCH($F151,$B$278:$B$314,0)),
INDEX('Input-Func_Class'!F$9:F$21,MATCH($F151,'Input-Func_Class'!$B$9:$B$21,0)))
)</f>
        <v>0</v>
      </c>
      <c r="J151" s="8">
        <f>IF($D151=0,0,$D151*
IFERROR(INDEX(J$278:J$314,MATCH($F151,$B$278:$B$314,0))/INDEX($D$278:$D$314,MATCH($F151,$B$278:$B$314,0)),
INDEX('Input-Func_Class'!G$9:G$21,MATCH($F151,'Input-Func_Class'!$B$9:$B$21,0)))
)</f>
        <v>0</v>
      </c>
      <c r="K151" s="8">
        <f>IF($D151=0,0,$D151*
IFERROR(INDEX(K$278:K$314,MATCH($F151,$B$278:$B$314,0))/INDEX($D$278:$D$314,MATCH($F151,$B$278:$B$314,0)),
INDEX('Input-Func_Class'!H$9:H$21,MATCH($F151,'Input-Func_Class'!$B$9:$B$21,0)))
)</f>
        <v>0</v>
      </c>
      <c r="L151" s="8">
        <f>IF($D151=0,0,$D151*
IFERROR(INDEX(L$278:L$314,MATCH($F151,$B$278:$B$314,0))/INDEX($D$278:$D$314,MATCH($F151,$B$278:$B$314,0)),
INDEX('Input-Func_Class'!I$9:I$21,MATCH($F151,'Input-Func_Class'!$B$9:$B$21,0)))
)</f>
        <v>0</v>
      </c>
      <c r="M151" s="8">
        <f>IF($D151=0,0,$D151*
IFERROR(INDEX(M$278:M$314,MATCH($F151,$B$278:$B$314,0))/INDEX($D$278:$D$314,MATCH($F151,$B$278:$B$314,0)),
INDEX('Input-Func_Class'!J$9:J$21,MATCH($F151,'Input-Func_Class'!$B$9:$B$21,0)))
)</f>
        <v>0</v>
      </c>
      <c r="N151" s="8">
        <f>IF($D151=0,0,$D151*
IFERROR(INDEX(N$278:N$314,MATCH($F151,$B$278:$B$314,0))/INDEX($D$278:$D$314,MATCH($F151,$B$278:$B$314,0)),
INDEX('Input-Func_Class'!K$9:K$21,MATCH($F151,'Input-Func_Class'!$B$9:$B$21,0)))
)</f>
        <v>0</v>
      </c>
      <c r="O151" s="8">
        <f>IF($D151=0,0,$D151*
IFERROR(INDEX(O$278:O$314,MATCH($F151,$B$278:$B$314,0))/INDEX($D$278:$D$314,MATCH($F151,$B$278:$B$314,0)),
INDEX('Input-Func_Class'!L$9:L$21,MATCH($F151,'Input-Func_Class'!$B$9:$B$21,0)))
)</f>
        <v>0</v>
      </c>
      <c r="P151" s="8">
        <f>IF($D151=0,0,$D151*
IFERROR(INDEX(P$278:P$314,MATCH($F151,$B$278:$B$314,0))/INDEX($D$278:$D$314,MATCH($F151,$B$278:$B$314,0)),
INDEX('Input-Func_Class'!M$9:M$21,MATCH($F151,'Input-Func_Class'!$B$9:$B$21,0)))
)</f>
        <v>0</v>
      </c>
      <c r="Q151" s="8">
        <f>IF($D151=0,0,$D151*
IFERROR(INDEX(Q$278:Q$314,MATCH($F151,$B$278:$B$314,0))/INDEX($D$278:$D$314,MATCH($F151,$B$278:$B$314,0)),
INDEX('Input-Func_Class'!N$9:N$21,MATCH($F151,'Input-Func_Class'!$B$9:$B$21,0)))
)</f>
        <v>0</v>
      </c>
      <c r="R151" s="8">
        <f>IF($D151=0,0,$D151*
IFERROR(INDEX(R$278:R$314,MATCH($F151,$B$278:$B$314,0))/INDEX($D$278:$D$314,MATCH($F151,$B$278:$B$314,0)),
INDEX('Input-Func_Class'!O$9:O$21,MATCH($F151,'Input-Func_Class'!$B$9:$B$21,0)))
)</f>
        <v>0</v>
      </c>
    </row>
    <row r="152" spans="1:18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>'Input-Accounts'!$D152</f>
        <v>177056.8132312141</v>
      </c>
      <c r="E152" s="8">
        <f t="shared" si="51"/>
        <v>0</v>
      </c>
      <c r="F152" s="2" t="str">
        <f>IF(D152=0,"-",IF('Input-Accounts'!$E152&lt;&gt;0,'Input-Accounts'!$E152,'Input-Accounts'!$F152))</f>
        <v>ON SITE</v>
      </c>
      <c r="G152" s="8">
        <f>IF($D152=0,0,$D152*
IFERROR(INDEX(G$278:G$314,MATCH($F152,$B$278:$B$314,0))/INDEX($D$278:$D$314,MATCH($F152,$B$278:$B$314,0)),
INDEX('Input-Func_Class'!D$9:D$21,MATCH($F152,'Input-Func_Class'!$B$9:$B$21,0)))
)</f>
        <v>0</v>
      </c>
      <c r="H152" s="8">
        <f>IF($D152=0,0,$D152*
IFERROR(INDEX(H$278:H$314,MATCH($F152,$B$278:$B$314,0))/INDEX($D$278:$D$314,MATCH($F152,$B$278:$B$314,0)),
INDEX('Input-Func_Class'!E$9:E$21,MATCH($F152,'Input-Func_Class'!$B$9:$B$21,0)))
)</f>
        <v>177056.8132312141</v>
      </c>
      <c r="I152" s="8">
        <f>IF($D152=0,0,$D152*
IFERROR(INDEX(I$278:I$314,MATCH($F152,$B$278:$B$314,0))/INDEX($D$278:$D$314,MATCH($F152,$B$278:$B$314,0)),
INDEX('Input-Func_Class'!F$9:F$21,MATCH($F152,'Input-Func_Class'!$B$9:$B$21,0)))
)</f>
        <v>0</v>
      </c>
      <c r="J152" s="8">
        <f>IF($D152=0,0,$D152*
IFERROR(INDEX(J$278:J$314,MATCH($F152,$B$278:$B$314,0))/INDEX($D$278:$D$314,MATCH($F152,$B$278:$B$314,0)),
INDEX('Input-Func_Class'!G$9:G$21,MATCH($F152,'Input-Func_Class'!$B$9:$B$21,0)))
)</f>
        <v>0</v>
      </c>
      <c r="K152" s="8">
        <f>IF($D152=0,0,$D152*
IFERROR(INDEX(K$278:K$314,MATCH($F152,$B$278:$B$314,0))/INDEX($D$278:$D$314,MATCH($F152,$B$278:$B$314,0)),
INDEX('Input-Func_Class'!H$9:H$21,MATCH($F152,'Input-Func_Class'!$B$9:$B$21,0)))
)</f>
        <v>0</v>
      </c>
      <c r="L152" s="8">
        <f>IF($D152=0,0,$D152*
IFERROR(INDEX(L$278:L$314,MATCH($F152,$B$278:$B$314,0))/INDEX($D$278:$D$314,MATCH($F152,$B$278:$B$314,0)),
INDEX('Input-Func_Class'!I$9:I$21,MATCH($F152,'Input-Func_Class'!$B$9:$B$21,0)))
)</f>
        <v>0</v>
      </c>
      <c r="M152" s="8">
        <f>IF($D152=0,0,$D152*
IFERROR(INDEX(M$278:M$314,MATCH($F152,$B$278:$B$314,0))/INDEX($D$278:$D$314,MATCH($F152,$B$278:$B$314,0)),
INDEX('Input-Func_Class'!J$9:J$21,MATCH($F152,'Input-Func_Class'!$B$9:$B$21,0)))
)</f>
        <v>0</v>
      </c>
      <c r="N152" s="8">
        <f>IF($D152=0,0,$D152*
IFERROR(INDEX(N$278:N$314,MATCH($F152,$B$278:$B$314,0))/INDEX($D$278:$D$314,MATCH($F152,$B$278:$B$314,0)),
INDEX('Input-Func_Class'!K$9:K$21,MATCH($F152,'Input-Func_Class'!$B$9:$B$21,0)))
)</f>
        <v>0</v>
      </c>
      <c r="O152" s="8">
        <f>IF($D152=0,0,$D152*
IFERROR(INDEX(O$278:O$314,MATCH($F152,$B$278:$B$314,0))/INDEX($D$278:$D$314,MATCH($F152,$B$278:$B$314,0)),
INDEX('Input-Func_Class'!L$9:L$21,MATCH($F152,'Input-Func_Class'!$B$9:$B$21,0)))
)</f>
        <v>0</v>
      </c>
      <c r="P152" s="8">
        <f>IF($D152=0,0,$D152*
IFERROR(INDEX(P$278:P$314,MATCH($F152,$B$278:$B$314,0))/INDEX($D$278:$D$314,MATCH($F152,$B$278:$B$314,0)),
INDEX('Input-Func_Class'!M$9:M$21,MATCH($F152,'Input-Func_Class'!$B$9:$B$21,0)))
)</f>
        <v>0</v>
      </c>
      <c r="Q152" s="8">
        <f>IF($D152=0,0,$D152*
IFERROR(INDEX(Q$278:Q$314,MATCH($F152,$B$278:$B$314,0))/INDEX($D$278:$D$314,MATCH($F152,$B$278:$B$314,0)),
INDEX('Input-Func_Class'!N$9:N$21,MATCH($F152,'Input-Func_Class'!$B$9:$B$21,0)))
)</f>
        <v>0</v>
      </c>
      <c r="R152" s="8">
        <f>IF($D152=0,0,$D152*
IFERROR(INDEX(R$278:R$314,MATCH($F152,$B$278:$B$314,0))/INDEX($D$278:$D$314,MATCH($F152,$B$278:$B$314,0)),
INDEX('Input-Func_Class'!O$9:O$21,MATCH($F152,'Input-Func_Class'!$B$9:$B$21,0)))
)</f>
        <v>0</v>
      </c>
    </row>
    <row r="153" spans="1:18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>'Input-Accounts'!$D153</f>
        <v>412685.73055941763</v>
      </c>
      <c r="E153" s="8">
        <f t="shared" si="51"/>
        <v>0</v>
      </c>
      <c r="F153" s="2" t="str">
        <f>IF(D153=0,"-",IF('Input-Accounts'!$E153&lt;&gt;0,'Input-Accounts'!$E153,'Input-Accounts'!$F153))</f>
        <v>INT_866-893</v>
      </c>
      <c r="G153" s="8">
        <f>IF($D153=0,0,$D153*
IFERROR(INDEX(G$278:G$314,MATCH($F153,$B$278:$B$314,0))/INDEX($D$278:$D$314,MATCH($F153,$B$278:$B$314,0)),
INDEX('Input-Func_Class'!D$9:D$21,MATCH($F153,'Input-Func_Class'!$B$9:$B$21,0)))
)</f>
        <v>327301.96020208701</v>
      </c>
      <c r="H153" s="8">
        <f>IF($D153=0,0,$D153*
IFERROR(INDEX(H$278:H$314,MATCH($F153,$B$278:$B$314,0))/INDEX($D$278:$D$314,MATCH($F153,$B$278:$B$314,0)),
INDEX('Input-Func_Class'!E$9:E$21,MATCH($F153,'Input-Func_Class'!$B$9:$B$21,0)))
)</f>
        <v>85383.770357330592</v>
      </c>
      <c r="I153" s="8">
        <f>IF($D153=0,0,$D153*
IFERROR(INDEX(I$278:I$314,MATCH($F153,$B$278:$B$314,0))/INDEX($D$278:$D$314,MATCH($F153,$B$278:$B$314,0)),
INDEX('Input-Func_Class'!F$9:F$21,MATCH($F153,'Input-Func_Class'!$B$9:$B$21,0)))
)</f>
        <v>0</v>
      </c>
      <c r="J153" s="8">
        <f>IF($D153=0,0,$D153*
IFERROR(INDEX(J$278:J$314,MATCH($F153,$B$278:$B$314,0))/INDEX($D$278:$D$314,MATCH($F153,$B$278:$B$314,0)),
INDEX('Input-Func_Class'!G$9:G$21,MATCH($F153,'Input-Func_Class'!$B$9:$B$21,0)))
)</f>
        <v>0</v>
      </c>
      <c r="K153" s="8">
        <f>IF($D153=0,0,$D153*
IFERROR(INDEX(K$278:K$314,MATCH($F153,$B$278:$B$314,0))/INDEX($D$278:$D$314,MATCH($F153,$B$278:$B$314,0)),
INDEX('Input-Func_Class'!H$9:H$21,MATCH($F153,'Input-Func_Class'!$B$9:$B$21,0)))
)</f>
        <v>0</v>
      </c>
      <c r="L153" s="8">
        <f>IF($D153=0,0,$D153*
IFERROR(INDEX(L$278:L$314,MATCH($F153,$B$278:$B$314,0))/INDEX($D$278:$D$314,MATCH($F153,$B$278:$B$314,0)),
INDEX('Input-Func_Class'!I$9:I$21,MATCH($F153,'Input-Func_Class'!$B$9:$B$21,0)))
)</f>
        <v>0</v>
      </c>
      <c r="M153" s="8">
        <f>IF($D153=0,0,$D153*
IFERROR(INDEX(M$278:M$314,MATCH($F153,$B$278:$B$314,0))/INDEX($D$278:$D$314,MATCH($F153,$B$278:$B$314,0)),
INDEX('Input-Func_Class'!J$9:J$21,MATCH($F153,'Input-Func_Class'!$B$9:$B$21,0)))
)</f>
        <v>0</v>
      </c>
      <c r="N153" s="8">
        <f>IF($D153=0,0,$D153*
IFERROR(INDEX(N$278:N$314,MATCH($F153,$B$278:$B$314,0))/INDEX($D$278:$D$314,MATCH($F153,$B$278:$B$314,0)),
INDEX('Input-Func_Class'!K$9:K$21,MATCH($F153,'Input-Func_Class'!$B$9:$B$21,0)))
)</f>
        <v>0</v>
      </c>
      <c r="O153" s="8">
        <f>IF($D153=0,0,$D153*
IFERROR(INDEX(O$278:O$314,MATCH($F153,$B$278:$B$314,0))/INDEX($D$278:$D$314,MATCH($F153,$B$278:$B$314,0)),
INDEX('Input-Func_Class'!L$9:L$21,MATCH($F153,'Input-Func_Class'!$B$9:$B$21,0)))
)</f>
        <v>0</v>
      </c>
      <c r="P153" s="8">
        <f>IF($D153=0,0,$D153*
IFERROR(INDEX(P$278:P$314,MATCH($F153,$B$278:$B$314,0))/INDEX($D$278:$D$314,MATCH($F153,$B$278:$B$314,0)),
INDEX('Input-Func_Class'!M$9:M$21,MATCH($F153,'Input-Func_Class'!$B$9:$B$21,0)))
)</f>
        <v>0</v>
      </c>
      <c r="Q153" s="8">
        <f>IF($D153=0,0,$D153*
IFERROR(INDEX(Q$278:Q$314,MATCH($F153,$B$278:$B$314,0))/INDEX($D$278:$D$314,MATCH($F153,$B$278:$B$314,0)),
INDEX('Input-Func_Class'!N$9:N$21,MATCH($F153,'Input-Func_Class'!$B$9:$B$21,0)))
)</f>
        <v>0</v>
      </c>
      <c r="R153" s="8">
        <f>IF($D153=0,0,$D153*
IFERROR(INDEX(R$278:R$314,MATCH($F153,$B$278:$B$314,0))/INDEX($D$278:$D$314,MATCH($F153,$B$278:$B$314,0)),
INDEX('Input-Func_Class'!O$9:O$21,MATCH($F153,'Input-Func_Class'!$B$9:$B$21,0)))
)</f>
        <v>0</v>
      </c>
    </row>
    <row r="154" spans="1:18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>SUBTOTAL(9,D146:D153)</f>
        <v>6032290.1192015456</v>
      </c>
      <c r="E154" s="8">
        <f t="shared" si="46"/>
        <v>0</v>
      </c>
      <c r="G154" s="77">
        <f t="shared" ref="G154:R154" si="52">SUBTOTAL(9,G146:G153)</f>
        <v>4784222.555613853</v>
      </c>
      <c r="H154" s="77">
        <f t="shared" si="52"/>
        <v>1248067.5635876923</v>
      </c>
      <c r="I154" s="77">
        <f t="shared" si="52"/>
        <v>0</v>
      </c>
      <c r="J154" s="77">
        <f t="shared" si="52"/>
        <v>0</v>
      </c>
      <c r="K154" s="77">
        <f t="shared" si="52"/>
        <v>0</v>
      </c>
      <c r="L154" s="77">
        <f t="shared" si="52"/>
        <v>0</v>
      </c>
      <c r="M154" s="77">
        <f t="shared" si="52"/>
        <v>0</v>
      </c>
      <c r="N154" s="77">
        <f t="shared" si="52"/>
        <v>0</v>
      </c>
      <c r="O154" s="77">
        <f t="shared" si="52"/>
        <v>0</v>
      </c>
      <c r="P154" s="77">
        <f t="shared" si="52"/>
        <v>0</v>
      </c>
      <c r="Q154" s="77">
        <f t="shared" si="52"/>
        <v>0</v>
      </c>
      <c r="R154" s="77">
        <f t="shared" si="52"/>
        <v>0</v>
      </c>
    </row>
    <row r="155" spans="1:18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>
        <f t="shared" si="46"/>
        <v>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</row>
    <row r="156" spans="1:18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>SUBTOTAL(9,D119:D154)</f>
        <v>105002064.06533997</v>
      </c>
      <c r="E156" s="8">
        <f t="shared" si="46"/>
        <v>0</v>
      </c>
      <c r="F156" s="2"/>
      <c r="G156" s="8">
        <f t="shared" ref="G156:R156" si="53">SUBTOTAL(9,G119:G154)</f>
        <v>12134428.63376835</v>
      </c>
      <c r="H156" s="8">
        <f t="shared" si="53"/>
        <v>11145743.011571571</v>
      </c>
      <c r="I156" s="8">
        <f t="shared" si="53"/>
        <v>0</v>
      </c>
      <c r="J156" s="8">
        <f t="shared" si="53"/>
        <v>81721892.420000032</v>
      </c>
      <c r="K156" s="8">
        <f t="shared" si="53"/>
        <v>0</v>
      </c>
      <c r="L156" s="8">
        <f t="shared" si="53"/>
        <v>0</v>
      </c>
      <c r="M156" s="8">
        <f t="shared" si="53"/>
        <v>0</v>
      </c>
      <c r="N156" s="8">
        <f t="shared" si="53"/>
        <v>0</v>
      </c>
      <c r="O156" s="8">
        <f t="shared" si="53"/>
        <v>0</v>
      </c>
      <c r="P156" s="8">
        <f t="shared" si="53"/>
        <v>0</v>
      </c>
      <c r="Q156" s="8">
        <f t="shared" si="53"/>
        <v>0</v>
      </c>
      <c r="R156" s="8">
        <f t="shared" si="53"/>
        <v>0</v>
      </c>
    </row>
    <row r="157" spans="1:18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>
        <f t="shared" si="46"/>
        <v>0</v>
      </c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</row>
    <row r="158" spans="1:18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>
        <f t="shared" si="46"/>
        <v>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</row>
    <row r="159" spans="1:18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>
        <f t="shared" si="46"/>
        <v>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</row>
    <row r="160" spans="1:18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>'Input-Accounts'!$D160</f>
        <v>0</v>
      </c>
      <c r="E160" s="8">
        <f t="shared" si="46"/>
        <v>0</v>
      </c>
      <c r="F160" s="2" t="str">
        <f>IF(D160=0,"-",IF('Input-Accounts'!$E160&lt;&gt;0,'Input-Accounts'!$E160,'Input-Accounts'!$F160))</f>
        <v>-</v>
      </c>
      <c r="G160" s="8">
        <f>IF($D160=0,0,$D160*
IFERROR(INDEX(G$278:G$314,MATCH($F160,$B$278:$B$314,0))/INDEX($D$278:$D$314,MATCH($F160,$B$278:$B$314,0)),
INDEX('Input-Func_Class'!D$9:D$21,MATCH($F160,'Input-Func_Class'!$B$9:$B$21,0)))
)</f>
        <v>0</v>
      </c>
      <c r="H160" s="8">
        <f>IF($D160=0,0,$D160*
IFERROR(INDEX(H$278:H$314,MATCH($F160,$B$278:$B$314,0))/INDEX($D$278:$D$314,MATCH($F160,$B$278:$B$314,0)),
INDEX('Input-Func_Class'!E$9:E$21,MATCH($F160,'Input-Func_Class'!$B$9:$B$21,0)))
)</f>
        <v>0</v>
      </c>
      <c r="I160" s="8">
        <f>IF($D160=0,0,$D160*
IFERROR(INDEX(I$278:I$314,MATCH($F160,$B$278:$B$314,0))/INDEX($D$278:$D$314,MATCH($F160,$B$278:$B$314,0)),
INDEX('Input-Func_Class'!F$9:F$21,MATCH($F160,'Input-Func_Class'!$B$9:$B$21,0)))
)</f>
        <v>0</v>
      </c>
      <c r="J160" s="8">
        <f>IF($D160=0,0,$D160*
IFERROR(INDEX(J$278:J$314,MATCH($F160,$B$278:$B$314,0))/INDEX($D$278:$D$314,MATCH($F160,$B$278:$B$314,0)),
INDEX('Input-Func_Class'!G$9:G$21,MATCH($F160,'Input-Func_Class'!$B$9:$B$21,0)))
)</f>
        <v>0</v>
      </c>
      <c r="K160" s="8">
        <f>IF($D160=0,0,$D160*
IFERROR(INDEX(K$278:K$314,MATCH($F160,$B$278:$B$314,0))/INDEX($D$278:$D$314,MATCH($F160,$B$278:$B$314,0)),
INDEX('Input-Func_Class'!H$9:H$21,MATCH($F160,'Input-Func_Class'!$B$9:$B$21,0)))
)</f>
        <v>0</v>
      </c>
      <c r="L160" s="8">
        <f>IF($D160=0,0,$D160*
IFERROR(INDEX(L$278:L$314,MATCH($F160,$B$278:$B$314,0))/INDEX($D$278:$D$314,MATCH($F160,$B$278:$B$314,0)),
INDEX('Input-Func_Class'!I$9:I$21,MATCH($F160,'Input-Func_Class'!$B$9:$B$21,0)))
)</f>
        <v>0</v>
      </c>
      <c r="M160" s="8">
        <f>IF($D160=0,0,$D160*
IFERROR(INDEX(M$278:M$314,MATCH($F160,$B$278:$B$314,0))/INDEX($D$278:$D$314,MATCH($F160,$B$278:$B$314,0)),
INDEX('Input-Func_Class'!J$9:J$21,MATCH($F160,'Input-Func_Class'!$B$9:$B$21,0)))
)</f>
        <v>0</v>
      </c>
      <c r="N160" s="8">
        <f>IF($D160=0,0,$D160*
IFERROR(INDEX(N$278:N$314,MATCH($F160,$B$278:$B$314,0))/INDEX($D$278:$D$314,MATCH($F160,$B$278:$B$314,0)),
INDEX('Input-Func_Class'!K$9:K$21,MATCH($F160,'Input-Func_Class'!$B$9:$B$21,0)))
)</f>
        <v>0</v>
      </c>
      <c r="O160" s="8">
        <f>IF($D160=0,0,$D160*
IFERROR(INDEX(O$278:O$314,MATCH($F160,$B$278:$B$314,0))/INDEX($D$278:$D$314,MATCH($F160,$B$278:$B$314,0)),
INDEX('Input-Func_Class'!L$9:L$21,MATCH($F160,'Input-Func_Class'!$B$9:$B$21,0)))
)</f>
        <v>0</v>
      </c>
      <c r="P160" s="8">
        <f>IF($D160=0,0,$D160*
IFERROR(INDEX(P$278:P$314,MATCH($F160,$B$278:$B$314,0))/INDEX($D$278:$D$314,MATCH($F160,$B$278:$B$314,0)),
INDEX('Input-Func_Class'!M$9:M$21,MATCH($F160,'Input-Func_Class'!$B$9:$B$21,0)))
)</f>
        <v>0</v>
      </c>
      <c r="Q160" s="8">
        <f>IF($D160=0,0,$D160*
IFERROR(INDEX(Q$278:Q$314,MATCH($F160,$B$278:$B$314,0))/INDEX($D$278:$D$314,MATCH($F160,$B$278:$B$314,0)),
INDEX('Input-Func_Class'!N$9:N$21,MATCH($F160,'Input-Func_Class'!$B$9:$B$21,0)))
)</f>
        <v>0</v>
      </c>
      <c r="R160" s="8">
        <f>IF($D160=0,0,$D160*
IFERROR(INDEX(R$278:R$314,MATCH($F160,$B$278:$B$314,0))/INDEX($D$278:$D$314,MATCH($F160,$B$278:$B$314,0)),
INDEX('Input-Func_Class'!O$9:O$21,MATCH($F160,'Input-Func_Class'!$B$9:$B$21,0)))
)</f>
        <v>0</v>
      </c>
    </row>
    <row r="161" spans="1:18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>'Input-Accounts'!$D161</f>
        <v>310029.1752464216</v>
      </c>
      <c r="E161" s="8">
        <f>IFERROR(IF(D161="",0,IF(D161=0,0,IF(ABS(D161-SUM($G161:$R161))&lt;Check_Limit,0,1))),1)</f>
        <v>0</v>
      </c>
      <c r="F161" s="2" t="str">
        <f>IF(D161=0,"-",IF('Input-Accounts'!$E161&lt;&gt;0,'Input-Accounts'!$E161,'Input-Accounts'!$F161))</f>
        <v>CUST ACCTS</v>
      </c>
      <c r="G161" s="8">
        <f>IF($D161=0,0,$D161*
IFERROR(INDEX(G$278:G$314,MATCH($F161,$B$278:$B$314,0))/INDEX($D$278:$D$314,MATCH($F161,$B$278:$B$314,0)),
INDEX('Input-Func_Class'!D$9:D$21,MATCH($F161,'Input-Func_Class'!$B$9:$B$21,0)))
)</f>
        <v>0</v>
      </c>
      <c r="H161" s="8">
        <f>IF($D161=0,0,$D161*
IFERROR(INDEX(H$278:H$314,MATCH($F161,$B$278:$B$314,0))/INDEX($D$278:$D$314,MATCH($F161,$B$278:$B$314,0)),
INDEX('Input-Func_Class'!E$9:E$21,MATCH($F161,'Input-Func_Class'!$B$9:$B$21,0)))
)</f>
        <v>0</v>
      </c>
      <c r="I161" s="8">
        <f>IF($D161=0,0,$D161*
IFERROR(INDEX(I$278:I$314,MATCH($F161,$B$278:$B$314,0))/INDEX($D$278:$D$314,MATCH($F161,$B$278:$B$314,0)),
INDEX('Input-Func_Class'!F$9:F$21,MATCH($F161,'Input-Func_Class'!$B$9:$B$21,0)))
)</f>
        <v>310029.1752464216</v>
      </c>
      <c r="J161" s="8">
        <f>IF($D161=0,0,$D161*
IFERROR(INDEX(J$278:J$314,MATCH($F161,$B$278:$B$314,0))/INDEX($D$278:$D$314,MATCH($F161,$B$278:$B$314,0)),
INDEX('Input-Func_Class'!G$9:G$21,MATCH($F161,'Input-Func_Class'!$B$9:$B$21,0)))
)</f>
        <v>0</v>
      </c>
      <c r="K161" s="8">
        <f>IF($D161=0,0,$D161*
IFERROR(INDEX(K$278:K$314,MATCH($F161,$B$278:$B$314,0))/INDEX($D$278:$D$314,MATCH($F161,$B$278:$B$314,0)),
INDEX('Input-Func_Class'!H$9:H$21,MATCH($F161,'Input-Func_Class'!$B$9:$B$21,0)))
)</f>
        <v>0</v>
      </c>
      <c r="L161" s="8">
        <f>IF($D161=0,0,$D161*
IFERROR(INDEX(L$278:L$314,MATCH($F161,$B$278:$B$314,0))/INDEX($D$278:$D$314,MATCH($F161,$B$278:$B$314,0)),
INDEX('Input-Func_Class'!I$9:I$21,MATCH($F161,'Input-Func_Class'!$B$9:$B$21,0)))
)</f>
        <v>0</v>
      </c>
      <c r="M161" s="8">
        <f>IF($D161=0,0,$D161*
IFERROR(INDEX(M$278:M$314,MATCH($F161,$B$278:$B$314,0))/INDEX($D$278:$D$314,MATCH($F161,$B$278:$B$314,0)),
INDEX('Input-Func_Class'!J$9:J$21,MATCH($F161,'Input-Func_Class'!$B$9:$B$21,0)))
)</f>
        <v>0</v>
      </c>
      <c r="N161" s="8">
        <f>IF($D161=0,0,$D161*
IFERROR(INDEX(N$278:N$314,MATCH($F161,$B$278:$B$314,0))/INDEX($D$278:$D$314,MATCH($F161,$B$278:$B$314,0)),
INDEX('Input-Func_Class'!K$9:K$21,MATCH($F161,'Input-Func_Class'!$B$9:$B$21,0)))
)</f>
        <v>0</v>
      </c>
      <c r="O161" s="8">
        <f>IF($D161=0,0,$D161*
IFERROR(INDEX(O$278:O$314,MATCH($F161,$B$278:$B$314,0))/INDEX($D$278:$D$314,MATCH($F161,$B$278:$B$314,0)),
INDEX('Input-Func_Class'!L$9:L$21,MATCH($F161,'Input-Func_Class'!$B$9:$B$21,0)))
)</f>
        <v>0</v>
      </c>
      <c r="P161" s="8">
        <f>IF($D161=0,0,$D161*
IFERROR(INDEX(P$278:P$314,MATCH($F161,$B$278:$B$314,0))/INDEX($D$278:$D$314,MATCH($F161,$B$278:$B$314,0)),
INDEX('Input-Func_Class'!M$9:M$21,MATCH($F161,'Input-Func_Class'!$B$9:$B$21,0)))
)</f>
        <v>0</v>
      </c>
      <c r="Q161" s="8">
        <f>IF($D161=0,0,$D161*
IFERROR(INDEX(Q$278:Q$314,MATCH($F161,$B$278:$B$314,0))/INDEX($D$278:$D$314,MATCH($F161,$B$278:$B$314,0)),
INDEX('Input-Func_Class'!N$9:N$21,MATCH($F161,'Input-Func_Class'!$B$9:$B$21,0)))
)</f>
        <v>0</v>
      </c>
      <c r="R161" s="8">
        <f>IF($D161=0,0,$D161*
IFERROR(INDEX(R$278:R$314,MATCH($F161,$B$278:$B$314,0))/INDEX($D$278:$D$314,MATCH($F161,$B$278:$B$314,0)),
INDEX('Input-Func_Class'!O$9:O$21,MATCH($F161,'Input-Func_Class'!$B$9:$B$21,0)))
)</f>
        <v>0</v>
      </c>
    </row>
    <row r="162" spans="1:18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>'Input-Accounts'!$D162</f>
        <v>3127972.09069396</v>
      </c>
      <c r="E162" s="8">
        <f>IFERROR(IF(D162="",0,IF(D162=0,0,IF(ABS(D162-SUM($G162:$R162))&lt;Check_Limit,0,1))),1)</f>
        <v>0</v>
      </c>
      <c r="F162" s="2" t="str">
        <f>IF(D162=0,"-",IF('Input-Accounts'!$E162&lt;&gt;0,'Input-Accounts'!$E162,'Input-Accounts'!$F162))</f>
        <v>CUST ACCTS</v>
      </c>
      <c r="G162" s="8">
        <f>IF($D162=0,0,$D162*
IFERROR(INDEX(G$278:G$314,MATCH($F162,$B$278:$B$314,0))/INDEX($D$278:$D$314,MATCH($F162,$B$278:$B$314,0)),
INDEX('Input-Func_Class'!D$9:D$21,MATCH($F162,'Input-Func_Class'!$B$9:$B$21,0)))
)</f>
        <v>0</v>
      </c>
      <c r="H162" s="8">
        <f>IF($D162=0,0,$D162*
IFERROR(INDEX(H$278:H$314,MATCH($F162,$B$278:$B$314,0))/INDEX($D$278:$D$314,MATCH($F162,$B$278:$B$314,0)),
INDEX('Input-Func_Class'!E$9:E$21,MATCH($F162,'Input-Func_Class'!$B$9:$B$21,0)))
)</f>
        <v>0</v>
      </c>
      <c r="I162" s="8">
        <f>IF($D162=0,0,$D162*
IFERROR(INDEX(I$278:I$314,MATCH($F162,$B$278:$B$314,0))/INDEX($D$278:$D$314,MATCH($F162,$B$278:$B$314,0)),
INDEX('Input-Func_Class'!F$9:F$21,MATCH($F162,'Input-Func_Class'!$B$9:$B$21,0)))
)</f>
        <v>3127972.09069396</v>
      </c>
      <c r="J162" s="8">
        <f>IF($D162=0,0,$D162*
IFERROR(INDEX(J$278:J$314,MATCH($F162,$B$278:$B$314,0))/INDEX($D$278:$D$314,MATCH($F162,$B$278:$B$314,0)),
INDEX('Input-Func_Class'!G$9:G$21,MATCH($F162,'Input-Func_Class'!$B$9:$B$21,0)))
)</f>
        <v>0</v>
      </c>
      <c r="K162" s="8">
        <f>IF($D162=0,0,$D162*
IFERROR(INDEX(K$278:K$314,MATCH($F162,$B$278:$B$314,0))/INDEX($D$278:$D$314,MATCH($F162,$B$278:$B$314,0)),
INDEX('Input-Func_Class'!H$9:H$21,MATCH($F162,'Input-Func_Class'!$B$9:$B$21,0)))
)</f>
        <v>0</v>
      </c>
      <c r="L162" s="8">
        <f>IF($D162=0,0,$D162*
IFERROR(INDEX(L$278:L$314,MATCH($F162,$B$278:$B$314,0))/INDEX($D$278:$D$314,MATCH($F162,$B$278:$B$314,0)),
INDEX('Input-Func_Class'!I$9:I$21,MATCH($F162,'Input-Func_Class'!$B$9:$B$21,0)))
)</f>
        <v>0</v>
      </c>
      <c r="M162" s="8">
        <f>IF($D162=0,0,$D162*
IFERROR(INDEX(M$278:M$314,MATCH($F162,$B$278:$B$314,0))/INDEX($D$278:$D$314,MATCH($F162,$B$278:$B$314,0)),
INDEX('Input-Func_Class'!J$9:J$21,MATCH($F162,'Input-Func_Class'!$B$9:$B$21,0)))
)</f>
        <v>0</v>
      </c>
      <c r="N162" s="8">
        <f>IF($D162=0,0,$D162*
IFERROR(INDEX(N$278:N$314,MATCH($F162,$B$278:$B$314,0))/INDEX($D$278:$D$314,MATCH($F162,$B$278:$B$314,0)),
INDEX('Input-Func_Class'!K$9:K$21,MATCH($F162,'Input-Func_Class'!$B$9:$B$21,0)))
)</f>
        <v>0</v>
      </c>
      <c r="O162" s="8">
        <f>IF($D162=0,0,$D162*
IFERROR(INDEX(O$278:O$314,MATCH($F162,$B$278:$B$314,0))/INDEX($D$278:$D$314,MATCH($F162,$B$278:$B$314,0)),
INDEX('Input-Func_Class'!L$9:L$21,MATCH($F162,'Input-Func_Class'!$B$9:$B$21,0)))
)</f>
        <v>0</v>
      </c>
      <c r="P162" s="8">
        <f>IF($D162=0,0,$D162*
IFERROR(INDEX(P$278:P$314,MATCH($F162,$B$278:$B$314,0))/INDEX($D$278:$D$314,MATCH($F162,$B$278:$B$314,0)),
INDEX('Input-Func_Class'!M$9:M$21,MATCH($F162,'Input-Func_Class'!$B$9:$B$21,0)))
)</f>
        <v>0</v>
      </c>
      <c r="Q162" s="8">
        <f>IF($D162=0,0,$D162*
IFERROR(INDEX(Q$278:Q$314,MATCH($F162,$B$278:$B$314,0))/INDEX($D$278:$D$314,MATCH($F162,$B$278:$B$314,0)),
INDEX('Input-Func_Class'!N$9:N$21,MATCH($F162,'Input-Func_Class'!$B$9:$B$21,0)))
)</f>
        <v>0</v>
      </c>
      <c r="R162" s="8">
        <f>IF($D162=0,0,$D162*
IFERROR(INDEX(R$278:R$314,MATCH($F162,$B$278:$B$314,0))/INDEX($D$278:$D$314,MATCH($F162,$B$278:$B$314,0)),
INDEX('Input-Func_Class'!O$9:O$21,MATCH($F162,'Input-Func_Class'!$B$9:$B$21,0)))
)</f>
        <v>0</v>
      </c>
    </row>
    <row r="163" spans="1:18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>'Input-Accounts'!$D163</f>
        <v>1252774.8999999999</v>
      </c>
      <c r="E163" s="8">
        <f>IFERROR(IF(D163="",0,IF(D163=0,0,IF(ABS(D163-SUM($G163:$R163))&lt;Check_Limit,0,1))),1)</f>
        <v>0</v>
      </c>
      <c r="F163" s="2" t="str">
        <f>IF(D163=0,"-",IF('Input-Accounts'!$E163&lt;&gt;0,'Input-Accounts'!$E163,'Input-Accounts'!$F163))</f>
        <v>CUST ACCTS</v>
      </c>
      <c r="G163" s="8">
        <f>IF($D163=0,0,$D163*
IFERROR(INDEX(G$278:G$314,MATCH($F163,$B$278:$B$314,0))/INDEX($D$278:$D$314,MATCH($F163,$B$278:$B$314,0)),
INDEX('Input-Func_Class'!D$9:D$21,MATCH($F163,'Input-Func_Class'!$B$9:$B$21,0)))
)</f>
        <v>0</v>
      </c>
      <c r="H163" s="8">
        <f>IF($D163=0,0,$D163*
IFERROR(INDEX(H$278:H$314,MATCH($F163,$B$278:$B$314,0))/INDEX($D$278:$D$314,MATCH($F163,$B$278:$B$314,0)),
INDEX('Input-Func_Class'!E$9:E$21,MATCH($F163,'Input-Func_Class'!$B$9:$B$21,0)))
)</f>
        <v>0</v>
      </c>
      <c r="I163" s="8">
        <f>IF($D163=0,0,$D163*
IFERROR(INDEX(I$278:I$314,MATCH($F163,$B$278:$B$314,0))/INDEX($D$278:$D$314,MATCH($F163,$B$278:$B$314,0)),
INDEX('Input-Func_Class'!F$9:F$21,MATCH($F163,'Input-Func_Class'!$B$9:$B$21,0)))
)</f>
        <v>1252774.8999999999</v>
      </c>
      <c r="J163" s="8">
        <f>IF($D163=0,0,$D163*
IFERROR(INDEX(J$278:J$314,MATCH($F163,$B$278:$B$314,0))/INDEX($D$278:$D$314,MATCH($F163,$B$278:$B$314,0)),
INDEX('Input-Func_Class'!G$9:G$21,MATCH($F163,'Input-Func_Class'!$B$9:$B$21,0)))
)</f>
        <v>0</v>
      </c>
      <c r="K163" s="8">
        <f>IF($D163=0,0,$D163*
IFERROR(INDEX(K$278:K$314,MATCH($F163,$B$278:$B$314,0))/INDEX($D$278:$D$314,MATCH($F163,$B$278:$B$314,0)),
INDEX('Input-Func_Class'!H$9:H$21,MATCH($F163,'Input-Func_Class'!$B$9:$B$21,0)))
)</f>
        <v>0</v>
      </c>
      <c r="L163" s="8">
        <f>IF($D163=0,0,$D163*
IFERROR(INDEX(L$278:L$314,MATCH($F163,$B$278:$B$314,0))/INDEX($D$278:$D$314,MATCH($F163,$B$278:$B$314,0)),
INDEX('Input-Func_Class'!I$9:I$21,MATCH($F163,'Input-Func_Class'!$B$9:$B$21,0)))
)</f>
        <v>0</v>
      </c>
      <c r="M163" s="8">
        <f>IF($D163=0,0,$D163*
IFERROR(INDEX(M$278:M$314,MATCH($F163,$B$278:$B$314,0))/INDEX($D$278:$D$314,MATCH($F163,$B$278:$B$314,0)),
INDEX('Input-Func_Class'!J$9:J$21,MATCH($F163,'Input-Func_Class'!$B$9:$B$21,0)))
)</f>
        <v>0</v>
      </c>
      <c r="N163" s="8">
        <f>IF($D163=0,0,$D163*
IFERROR(INDEX(N$278:N$314,MATCH($F163,$B$278:$B$314,0))/INDEX($D$278:$D$314,MATCH($F163,$B$278:$B$314,0)),
INDEX('Input-Func_Class'!K$9:K$21,MATCH($F163,'Input-Func_Class'!$B$9:$B$21,0)))
)</f>
        <v>0</v>
      </c>
      <c r="O163" s="8">
        <f>IF($D163=0,0,$D163*
IFERROR(INDEX(O$278:O$314,MATCH($F163,$B$278:$B$314,0))/INDEX($D$278:$D$314,MATCH($F163,$B$278:$B$314,0)),
INDEX('Input-Func_Class'!L$9:L$21,MATCH($F163,'Input-Func_Class'!$B$9:$B$21,0)))
)</f>
        <v>0</v>
      </c>
      <c r="P163" s="8">
        <f>IF($D163=0,0,$D163*
IFERROR(INDEX(P$278:P$314,MATCH($F163,$B$278:$B$314,0))/INDEX($D$278:$D$314,MATCH($F163,$B$278:$B$314,0)),
INDEX('Input-Func_Class'!M$9:M$21,MATCH($F163,'Input-Func_Class'!$B$9:$B$21,0)))
)</f>
        <v>0</v>
      </c>
      <c r="Q163" s="8">
        <f>IF($D163=0,0,$D163*
IFERROR(INDEX(Q$278:Q$314,MATCH($F163,$B$278:$B$314,0))/INDEX($D$278:$D$314,MATCH($F163,$B$278:$B$314,0)),
INDEX('Input-Func_Class'!N$9:N$21,MATCH($F163,'Input-Func_Class'!$B$9:$B$21,0)))
)</f>
        <v>0</v>
      </c>
      <c r="R163" s="8">
        <f>IF($D163=0,0,$D163*
IFERROR(INDEX(R$278:R$314,MATCH($F163,$B$278:$B$314,0))/INDEX($D$278:$D$314,MATCH($F163,$B$278:$B$314,0)),
INDEX('Input-Func_Class'!O$9:O$21,MATCH($F163,'Input-Func_Class'!$B$9:$B$21,0)))
)</f>
        <v>0</v>
      </c>
    </row>
    <row r="164" spans="1:18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>'Input-Accounts'!$D164</f>
        <v>30449.102057537759</v>
      </c>
      <c r="E164" s="8">
        <f>IFERROR(IF(D164="",0,IF(D164=0,0,IF(ABS(D164-SUM($G164:$R164))&lt;Check_Limit,0,1))),1)</f>
        <v>0</v>
      </c>
      <c r="F164" s="2" t="str">
        <f>IF(D164=0,"-",IF('Input-Accounts'!$E164&lt;&gt;0,'Input-Accounts'!$E164,'Input-Accounts'!$F164))</f>
        <v>CUST ACCTS</v>
      </c>
      <c r="G164" s="8">
        <f>IF($D164=0,0,$D164*
IFERROR(INDEX(G$278:G$314,MATCH($F164,$B$278:$B$314,0))/INDEX($D$278:$D$314,MATCH($F164,$B$278:$B$314,0)),
INDEX('Input-Func_Class'!D$9:D$21,MATCH($F164,'Input-Func_Class'!$B$9:$B$21,0)))
)</f>
        <v>0</v>
      </c>
      <c r="H164" s="8">
        <f>IF($D164=0,0,$D164*
IFERROR(INDEX(H$278:H$314,MATCH($F164,$B$278:$B$314,0))/INDEX($D$278:$D$314,MATCH($F164,$B$278:$B$314,0)),
INDEX('Input-Func_Class'!E$9:E$21,MATCH($F164,'Input-Func_Class'!$B$9:$B$21,0)))
)</f>
        <v>0</v>
      </c>
      <c r="I164" s="8">
        <f>IF($D164=0,0,$D164*
IFERROR(INDEX(I$278:I$314,MATCH($F164,$B$278:$B$314,0))/INDEX($D$278:$D$314,MATCH($F164,$B$278:$B$314,0)),
INDEX('Input-Func_Class'!F$9:F$21,MATCH($F164,'Input-Func_Class'!$B$9:$B$21,0)))
)</f>
        <v>30449.102057537759</v>
      </c>
      <c r="J164" s="8">
        <f>IF($D164=0,0,$D164*
IFERROR(INDEX(J$278:J$314,MATCH($F164,$B$278:$B$314,0))/INDEX($D$278:$D$314,MATCH($F164,$B$278:$B$314,0)),
INDEX('Input-Func_Class'!G$9:G$21,MATCH($F164,'Input-Func_Class'!$B$9:$B$21,0)))
)</f>
        <v>0</v>
      </c>
      <c r="K164" s="8">
        <f>IF($D164=0,0,$D164*
IFERROR(INDEX(K$278:K$314,MATCH($F164,$B$278:$B$314,0))/INDEX($D$278:$D$314,MATCH($F164,$B$278:$B$314,0)),
INDEX('Input-Func_Class'!H$9:H$21,MATCH($F164,'Input-Func_Class'!$B$9:$B$21,0)))
)</f>
        <v>0</v>
      </c>
      <c r="L164" s="8">
        <f>IF($D164=0,0,$D164*
IFERROR(INDEX(L$278:L$314,MATCH($F164,$B$278:$B$314,0))/INDEX($D$278:$D$314,MATCH($F164,$B$278:$B$314,0)),
INDEX('Input-Func_Class'!I$9:I$21,MATCH($F164,'Input-Func_Class'!$B$9:$B$21,0)))
)</f>
        <v>0</v>
      </c>
      <c r="M164" s="8">
        <f>IF($D164=0,0,$D164*
IFERROR(INDEX(M$278:M$314,MATCH($F164,$B$278:$B$314,0))/INDEX($D$278:$D$314,MATCH($F164,$B$278:$B$314,0)),
INDEX('Input-Func_Class'!J$9:J$21,MATCH($F164,'Input-Func_Class'!$B$9:$B$21,0)))
)</f>
        <v>0</v>
      </c>
      <c r="N164" s="8">
        <f>IF($D164=0,0,$D164*
IFERROR(INDEX(N$278:N$314,MATCH($F164,$B$278:$B$314,0))/INDEX($D$278:$D$314,MATCH($F164,$B$278:$B$314,0)),
INDEX('Input-Func_Class'!K$9:K$21,MATCH($F164,'Input-Func_Class'!$B$9:$B$21,0)))
)</f>
        <v>0</v>
      </c>
      <c r="O164" s="8">
        <f>IF($D164=0,0,$D164*
IFERROR(INDEX(O$278:O$314,MATCH($F164,$B$278:$B$314,0))/INDEX($D$278:$D$314,MATCH($F164,$B$278:$B$314,0)),
INDEX('Input-Func_Class'!L$9:L$21,MATCH($F164,'Input-Func_Class'!$B$9:$B$21,0)))
)</f>
        <v>0</v>
      </c>
      <c r="P164" s="8">
        <f>IF($D164=0,0,$D164*
IFERROR(INDEX(P$278:P$314,MATCH($F164,$B$278:$B$314,0))/INDEX($D$278:$D$314,MATCH($F164,$B$278:$B$314,0)),
INDEX('Input-Func_Class'!M$9:M$21,MATCH($F164,'Input-Func_Class'!$B$9:$B$21,0)))
)</f>
        <v>0</v>
      </c>
      <c r="Q164" s="8">
        <f>IF($D164=0,0,$D164*
IFERROR(INDEX(Q$278:Q$314,MATCH($F164,$B$278:$B$314,0))/INDEX($D$278:$D$314,MATCH($F164,$B$278:$B$314,0)),
INDEX('Input-Func_Class'!N$9:N$21,MATCH($F164,'Input-Func_Class'!$B$9:$B$21,0)))
)</f>
        <v>0</v>
      </c>
      <c r="R164" s="8">
        <f>IF($D164=0,0,$D164*
IFERROR(INDEX(R$278:R$314,MATCH($F164,$B$278:$B$314,0))/INDEX($D$278:$D$314,MATCH($F164,$B$278:$B$314,0)),
INDEX('Input-Func_Class'!O$9:O$21,MATCH($F164,'Input-Func_Class'!$B$9:$B$21,0)))
)</f>
        <v>0</v>
      </c>
    </row>
    <row r="165" spans="1:18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>SUBTOTAL(9,D160:D164)</f>
        <v>4721225.2679979196</v>
      </c>
      <c r="E165" s="8">
        <f t="shared" si="46"/>
        <v>0</v>
      </c>
      <c r="G165" s="77">
        <f t="shared" ref="G165:R165" si="54">SUBTOTAL(9,G160:G164)</f>
        <v>0</v>
      </c>
      <c r="H165" s="77">
        <f t="shared" si="54"/>
        <v>0</v>
      </c>
      <c r="I165" s="77">
        <f t="shared" si="54"/>
        <v>4721225.2679979196</v>
      </c>
      <c r="J165" s="77">
        <f t="shared" si="54"/>
        <v>0</v>
      </c>
      <c r="K165" s="77">
        <f t="shared" si="54"/>
        <v>0</v>
      </c>
      <c r="L165" s="77">
        <f t="shared" si="54"/>
        <v>0</v>
      </c>
      <c r="M165" s="77">
        <f t="shared" si="54"/>
        <v>0</v>
      </c>
      <c r="N165" s="77">
        <f t="shared" si="54"/>
        <v>0</v>
      </c>
      <c r="O165" s="77">
        <f t="shared" si="54"/>
        <v>0</v>
      </c>
      <c r="P165" s="77">
        <f t="shared" si="54"/>
        <v>0</v>
      </c>
      <c r="Q165" s="77">
        <f t="shared" si="54"/>
        <v>0</v>
      </c>
      <c r="R165" s="77">
        <f t="shared" si="54"/>
        <v>0</v>
      </c>
    </row>
    <row r="166" spans="1:18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>
        <f t="shared" si="46"/>
        <v>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>
        <f t="shared" si="46"/>
        <v>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>'Input-Accounts'!$D168</f>
        <v>0</v>
      </c>
      <c r="E168" s="8">
        <f>IFERROR(IF(D168="",0,IF(D168=0,0,IF(ABS(D168-SUM($G168:$R168))&lt;Check_Limit,0,1))),1)</f>
        <v>0</v>
      </c>
      <c r="F168" s="2" t="str">
        <f>IF(D168=0,"-",IF('Input-Accounts'!$E168&lt;&gt;0,'Input-Accounts'!$E168,'Input-Accounts'!$F168))</f>
        <v>-</v>
      </c>
      <c r="G168" s="8">
        <f>IF($D168=0,0,$D168*
IFERROR(INDEX(G$278:G$314,MATCH($F168,$B$278:$B$314,0))/INDEX($D$278:$D$314,MATCH($F168,$B$278:$B$314,0)),
INDEX('Input-Func_Class'!D$9:D$21,MATCH($F168,'Input-Func_Class'!$B$9:$B$21,0)))
)</f>
        <v>0</v>
      </c>
      <c r="H168" s="8">
        <f>IF($D168=0,0,$D168*
IFERROR(INDEX(H$278:H$314,MATCH($F168,$B$278:$B$314,0))/INDEX($D$278:$D$314,MATCH($F168,$B$278:$B$314,0)),
INDEX('Input-Func_Class'!E$9:E$21,MATCH($F168,'Input-Func_Class'!$B$9:$B$21,0)))
)</f>
        <v>0</v>
      </c>
      <c r="I168" s="8">
        <f>IF($D168=0,0,$D168*
IFERROR(INDEX(I$278:I$314,MATCH($F168,$B$278:$B$314,0))/INDEX($D$278:$D$314,MATCH($F168,$B$278:$B$314,0)),
INDEX('Input-Func_Class'!F$9:F$21,MATCH($F168,'Input-Func_Class'!$B$9:$B$21,0)))
)</f>
        <v>0</v>
      </c>
      <c r="J168" s="8">
        <f>IF($D168=0,0,$D168*
IFERROR(INDEX(J$278:J$314,MATCH($F168,$B$278:$B$314,0))/INDEX($D$278:$D$314,MATCH($F168,$B$278:$B$314,0)),
INDEX('Input-Func_Class'!G$9:G$21,MATCH($F168,'Input-Func_Class'!$B$9:$B$21,0)))
)</f>
        <v>0</v>
      </c>
      <c r="K168" s="8">
        <f>IF($D168=0,0,$D168*
IFERROR(INDEX(K$278:K$314,MATCH($F168,$B$278:$B$314,0))/INDEX($D$278:$D$314,MATCH($F168,$B$278:$B$314,0)),
INDEX('Input-Func_Class'!H$9:H$21,MATCH($F168,'Input-Func_Class'!$B$9:$B$21,0)))
)</f>
        <v>0</v>
      </c>
      <c r="L168" s="8">
        <f>IF($D168=0,0,$D168*
IFERROR(INDEX(L$278:L$314,MATCH($F168,$B$278:$B$314,0))/INDEX($D$278:$D$314,MATCH($F168,$B$278:$B$314,0)),
INDEX('Input-Func_Class'!I$9:I$21,MATCH($F168,'Input-Func_Class'!$B$9:$B$21,0)))
)</f>
        <v>0</v>
      </c>
      <c r="M168" s="8">
        <f>IF($D168=0,0,$D168*
IFERROR(INDEX(M$278:M$314,MATCH($F168,$B$278:$B$314,0))/INDEX($D$278:$D$314,MATCH($F168,$B$278:$B$314,0)),
INDEX('Input-Func_Class'!J$9:J$21,MATCH($F168,'Input-Func_Class'!$B$9:$B$21,0)))
)</f>
        <v>0</v>
      </c>
      <c r="N168" s="8">
        <f>IF($D168=0,0,$D168*
IFERROR(INDEX(N$278:N$314,MATCH($F168,$B$278:$B$314,0))/INDEX($D$278:$D$314,MATCH($F168,$B$278:$B$314,0)),
INDEX('Input-Func_Class'!K$9:K$21,MATCH($F168,'Input-Func_Class'!$B$9:$B$21,0)))
)</f>
        <v>0</v>
      </c>
      <c r="O168" s="8">
        <f>IF($D168=0,0,$D168*
IFERROR(INDEX(O$278:O$314,MATCH($F168,$B$278:$B$314,0))/INDEX($D$278:$D$314,MATCH($F168,$B$278:$B$314,0)),
INDEX('Input-Func_Class'!L$9:L$21,MATCH($F168,'Input-Func_Class'!$B$9:$B$21,0)))
)</f>
        <v>0</v>
      </c>
      <c r="P168" s="8">
        <f>IF($D168=0,0,$D168*
IFERROR(INDEX(P$278:P$314,MATCH($F168,$B$278:$B$314,0))/INDEX($D$278:$D$314,MATCH($F168,$B$278:$B$314,0)),
INDEX('Input-Func_Class'!M$9:M$21,MATCH($F168,'Input-Func_Class'!$B$9:$B$21,0)))
)</f>
        <v>0</v>
      </c>
      <c r="Q168" s="8">
        <f>IF($D168=0,0,$D168*
IFERROR(INDEX(Q$278:Q$314,MATCH($F168,$B$278:$B$314,0))/INDEX($D$278:$D$314,MATCH($F168,$B$278:$B$314,0)),
INDEX('Input-Func_Class'!N$9:N$21,MATCH($F168,'Input-Func_Class'!$B$9:$B$21,0)))
)</f>
        <v>0</v>
      </c>
      <c r="R168" s="8">
        <f>IF($D168=0,0,$D168*
IFERROR(INDEX(R$278:R$314,MATCH($F168,$B$278:$B$314,0))/INDEX($D$278:$D$314,MATCH($F168,$B$278:$B$314,0)),
INDEX('Input-Func_Class'!O$9:O$21,MATCH($F168,'Input-Func_Class'!$B$9:$B$21,0)))
)</f>
        <v>0</v>
      </c>
    </row>
    <row r="169" spans="1:18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>'Input-Accounts'!$D169</f>
        <v>105607.11</v>
      </c>
      <c r="E169" s="8">
        <f t="shared" si="46"/>
        <v>0</v>
      </c>
      <c r="F169" s="2" t="str">
        <f>IF(D169=0,"-",IF('Input-Accounts'!$E169&lt;&gt;0,'Input-Accounts'!$E169,'Input-Accounts'!$F169))</f>
        <v>CUST ACCTS</v>
      </c>
      <c r="G169" s="8">
        <f>IF($D169=0,0,$D169*
IFERROR(INDEX(G$278:G$314,MATCH($F169,$B$278:$B$314,0))/INDEX($D$278:$D$314,MATCH($F169,$B$278:$B$314,0)),
INDEX('Input-Func_Class'!D$9:D$21,MATCH($F169,'Input-Func_Class'!$B$9:$B$21,0)))
)</f>
        <v>0</v>
      </c>
      <c r="H169" s="8">
        <f>IF($D169=0,0,$D169*
IFERROR(INDEX(H$278:H$314,MATCH($F169,$B$278:$B$314,0))/INDEX($D$278:$D$314,MATCH($F169,$B$278:$B$314,0)),
INDEX('Input-Func_Class'!E$9:E$21,MATCH($F169,'Input-Func_Class'!$B$9:$B$21,0)))
)</f>
        <v>0</v>
      </c>
      <c r="I169" s="8">
        <f>IF($D169=0,0,$D169*
IFERROR(INDEX(I$278:I$314,MATCH($F169,$B$278:$B$314,0))/INDEX($D$278:$D$314,MATCH($F169,$B$278:$B$314,0)),
INDEX('Input-Func_Class'!F$9:F$21,MATCH($F169,'Input-Func_Class'!$B$9:$B$21,0)))
)</f>
        <v>105607.11</v>
      </c>
      <c r="J169" s="8">
        <f>IF($D169=0,0,$D169*
IFERROR(INDEX(J$278:J$314,MATCH($F169,$B$278:$B$314,0))/INDEX($D$278:$D$314,MATCH($F169,$B$278:$B$314,0)),
INDEX('Input-Func_Class'!G$9:G$21,MATCH($F169,'Input-Func_Class'!$B$9:$B$21,0)))
)</f>
        <v>0</v>
      </c>
      <c r="K169" s="8">
        <f>IF($D169=0,0,$D169*
IFERROR(INDEX(K$278:K$314,MATCH($F169,$B$278:$B$314,0))/INDEX($D$278:$D$314,MATCH($F169,$B$278:$B$314,0)),
INDEX('Input-Func_Class'!H$9:H$21,MATCH($F169,'Input-Func_Class'!$B$9:$B$21,0)))
)</f>
        <v>0</v>
      </c>
      <c r="L169" s="8">
        <f>IF($D169=0,0,$D169*
IFERROR(INDEX(L$278:L$314,MATCH($F169,$B$278:$B$314,0))/INDEX($D$278:$D$314,MATCH($F169,$B$278:$B$314,0)),
INDEX('Input-Func_Class'!I$9:I$21,MATCH($F169,'Input-Func_Class'!$B$9:$B$21,0)))
)</f>
        <v>0</v>
      </c>
      <c r="M169" s="8">
        <f>IF($D169=0,0,$D169*
IFERROR(INDEX(M$278:M$314,MATCH($F169,$B$278:$B$314,0))/INDEX($D$278:$D$314,MATCH($F169,$B$278:$B$314,0)),
INDEX('Input-Func_Class'!J$9:J$21,MATCH($F169,'Input-Func_Class'!$B$9:$B$21,0)))
)</f>
        <v>0</v>
      </c>
      <c r="N169" s="8">
        <f>IF($D169=0,0,$D169*
IFERROR(INDEX(N$278:N$314,MATCH($F169,$B$278:$B$314,0))/INDEX($D$278:$D$314,MATCH($F169,$B$278:$B$314,0)),
INDEX('Input-Func_Class'!K$9:K$21,MATCH($F169,'Input-Func_Class'!$B$9:$B$21,0)))
)</f>
        <v>0</v>
      </c>
      <c r="O169" s="8">
        <f>IF($D169=0,0,$D169*
IFERROR(INDEX(O$278:O$314,MATCH($F169,$B$278:$B$314,0))/INDEX($D$278:$D$314,MATCH($F169,$B$278:$B$314,0)),
INDEX('Input-Func_Class'!L$9:L$21,MATCH($F169,'Input-Func_Class'!$B$9:$B$21,0)))
)</f>
        <v>0</v>
      </c>
      <c r="P169" s="8">
        <f>IF($D169=0,0,$D169*
IFERROR(INDEX(P$278:P$314,MATCH($F169,$B$278:$B$314,0))/INDEX($D$278:$D$314,MATCH($F169,$B$278:$B$314,0)),
INDEX('Input-Func_Class'!M$9:M$21,MATCH($F169,'Input-Func_Class'!$B$9:$B$21,0)))
)</f>
        <v>0</v>
      </c>
      <c r="Q169" s="8">
        <f>IF($D169=0,0,$D169*
IFERROR(INDEX(Q$278:Q$314,MATCH($F169,$B$278:$B$314,0))/INDEX($D$278:$D$314,MATCH($F169,$B$278:$B$314,0)),
INDEX('Input-Func_Class'!N$9:N$21,MATCH($F169,'Input-Func_Class'!$B$9:$B$21,0)))
)</f>
        <v>0</v>
      </c>
      <c r="R169" s="8">
        <f>IF($D169=0,0,$D169*
IFERROR(INDEX(R$278:R$314,MATCH($F169,$B$278:$B$314,0))/INDEX($D$278:$D$314,MATCH($F169,$B$278:$B$314,0)),
INDEX('Input-Func_Class'!O$9:O$21,MATCH($F169,'Input-Func_Class'!$B$9:$B$21,0)))
)</f>
        <v>0</v>
      </c>
    </row>
    <row r="170" spans="1:18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>'Input-Accounts'!$D170</f>
        <v>3529.6683294594409</v>
      </c>
      <c r="E170" s="8">
        <f t="shared" si="46"/>
        <v>0</v>
      </c>
      <c r="F170" s="2" t="str">
        <f>IF(D170=0,"-",IF('Input-Accounts'!$E170&lt;&gt;0,'Input-Accounts'!$E170,'Input-Accounts'!$F170))</f>
        <v>CUST ACCTS</v>
      </c>
      <c r="G170" s="8">
        <f>IF($D170=0,0,$D170*
IFERROR(INDEX(G$278:G$314,MATCH($F170,$B$278:$B$314,0))/INDEX($D$278:$D$314,MATCH($F170,$B$278:$B$314,0)),
INDEX('Input-Func_Class'!D$9:D$21,MATCH($F170,'Input-Func_Class'!$B$9:$B$21,0)))
)</f>
        <v>0</v>
      </c>
      <c r="H170" s="8">
        <f>IF($D170=0,0,$D170*
IFERROR(INDEX(H$278:H$314,MATCH($F170,$B$278:$B$314,0))/INDEX($D$278:$D$314,MATCH($F170,$B$278:$B$314,0)),
INDEX('Input-Func_Class'!E$9:E$21,MATCH($F170,'Input-Func_Class'!$B$9:$B$21,0)))
)</f>
        <v>0</v>
      </c>
      <c r="I170" s="8">
        <f>IF($D170=0,0,$D170*
IFERROR(INDEX(I$278:I$314,MATCH($F170,$B$278:$B$314,0))/INDEX($D$278:$D$314,MATCH($F170,$B$278:$B$314,0)),
INDEX('Input-Func_Class'!F$9:F$21,MATCH($F170,'Input-Func_Class'!$B$9:$B$21,0)))
)</f>
        <v>3529.6683294594409</v>
      </c>
      <c r="J170" s="8">
        <f>IF($D170=0,0,$D170*
IFERROR(INDEX(J$278:J$314,MATCH($F170,$B$278:$B$314,0))/INDEX($D$278:$D$314,MATCH($F170,$B$278:$B$314,0)),
INDEX('Input-Func_Class'!G$9:G$21,MATCH($F170,'Input-Func_Class'!$B$9:$B$21,0)))
)</f>
        <v>0</v>
      </c>
      <c r="K170" s="8">
        <f>IF($D170=0,0,$D170*
IFERROR(INDEX(K$278:K$314,MATCH($F170,$B$278:$B$314,0))/INDEX($D$278:$D$314,MATCH($F170,$B$278:$B$314,0)),
INDEX('Input-Func_Class'!H$9:H$21,MATCH($F170,'Input-Func_Class'!$B$9:$B$21,0)))
)</f>
        <v>0</v>
      </c>
      <c r="L170" s="8">
        <f>IF($D170=0,0,$D170*
IFERROR(INDEX(L$278:L$314,MATCH($F170,$B$278:$B$314,0))/INDEX($D$278:$D$314,MATCH($F170,$B$278:$B$314,0)),
INDEX('Input-Func_Class'!I$9:I$21,MATCH($F170,'Input-Func_Class'!$B$9:$B$21,0)))
)</f>
        <v>0</v>
      </c>
      <c r="M170" s="8">
        <f>IF($D170=0,0,$D170*
IFERROR(INDEX(M$278:M$314,MATCH($F170,$B$278:$B$314,0))/INDEX($D$278:$D$314,MATCH($F170,$B$278:$B$314,0)),
INDEX('Input-Func_Class'!J$9:J$21,MATCH($F170,'Input-Func_Class'!$B$9:$B$21,0)))
)</f>
        <v>0</v>
      </c>
      <c r="N170" s="8">
        <f>IF($D170=0,0,$D170*
IFERROR(INDEX(N$278:N$314,MATCH($F170,$B$278:$B$314,0))/INDEX($D$278:$D$314,MATCH($F170,$B$278:$B$314,0)),
INDEX('Input-Func_Class'!K$9:K$21,MATCH($F170,'Input-Func_Class'!$B$9:$B$21,0)))
)</f>
        <v>0</v>
      </c>
      <c r="O170" s="8">
        <f>IF($D170=0,0,$D170*
IFERROR(INDEX(O$278:O$314,MATCH($F170,$B$278:$B$314,0))/INDEX($D$278:$D$314,MATCH($F170,$B$278:$B$314,0)),
INDEX('Input-Func_Class'!L$9:L$21,MATCH($F170,'Input-Func_Class'!$B$9:$B$21,0)))
)</f>
        <v>0</v>
      </c>
      <c r="P170" s="8">
        <f>IF($D170=0,0,$D170*
IFERROR(INDEX(P$278:P$314,MATCH($F170,$B$278:$B$314,0))/INDEX($D$278:$D$314,MATCH($F170,$B$278:$B$314,0)),
INDEX('Input-Func_Class'!M$9:M$21,MATCH($F170,'Input-Func_Class'!$B$9:$B$21,0)))
)</f>
        <v>0</v>
      </c>
      <c r="Q170" s="8">
        <f>IF($D170=0,0,$D170*
IFERROR(INDEX(Q$278:Q$314,MATCH($F170,$B$278:$B$314,0))/INDEX($D$278:$D$314,MATCH($F170,$B$278:$B$314,0)),
INDEX('Input-Func_Class'!N$9:N$21,MATCH($F170,'Input-Func_Class'!$B$9:$B$21,0)))
)</f>
        <v>0</v>
      </c>
      <c r="R170" s="8">
        <f>IF($D170=0,0,$D170*
IFERROR(INDEX(R$278:R$314,MATCH($F170,$B$278:$B$314,0))/INDEX($D$278:$D$314,MATCH($F170,$B$278:$B$314,0)),
INDEX('Input-Func_Class'!O$9:O$21,MATCH($F170,'Input-Func_Class'!$B$9:$B$21,0)))
)</f>
        <v>0</v>
      </c>
    </row>
    <row r="171" spans="1:18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>'Input-Accounts'!$D171</f>
        <v>298768.56607465603</v>
      </c>
      <c r="E171" s="8">
        <f>IFERROR(IF(D171="",0,IF(D171=0,0,IF(ABS(D171-SUM($G171:$R171))&lt;Check_Limit,0,1))),1)</f>
        <v>0</v>
      </c>
      <c r="F171" s="2" t="str">
        <f>IF(D171=0,"-",IF('Input-Accounts'!$E171&lt;&gt;0,'Input-Accounts'!$E171,'Input-Accounts'!$F171))</f>
        <v>CUST ACCTS</v>
      </c>
      <c r="G171" s="8">
        <f>IF($D171=0,0,$D171*
IFERROR(INDEX(G$278:G$314,MATCH($F171,$B$278:$B$314,0))/INDEX($D$278:$D$314,MATCH($F171,$B$278:$B$314,0)),
INDEX('Input-Func_Class'!D$9:D$21,MATCH($F171,'Input-Func_Class'!$B$9:$B$21,0)))
)</f>
        <v>0</v>
      </c>
      <c r="H171" s="8">
        <f>IF($D171=0,0,$D171*
IFERROR(INDEX(H$278:H$314,MATCH($F171,$B$278:$B$314,0))/INDEX($D$278:$D$314,MATCH($F171,$B$278:$B$314,0)),
INDEX('Input-Func_Class'!E$9:E$21,MATCH($F171,'Input-Func_Class'!$B$9:$B$21,0)))
)</f>
        <v>0</v>
      </c>
      <c r="I171" s="8">
        <f>IF($D171=0,0,$D171*
IFERROR(INDEX(I$278:I$314,MATCH($F171,$B$278:$B$314,0))/INDEX($D$278:$D$314,MATCH($F171,$B$278:$B$314,0)),
INDEX('Input-Func_Class'!F$9:F$21,MATCH($F171,'Input-Func_Class'!$B$9:$B$21,0)))
)</f>
        <v>298768.56607465603</v>
      </c>
      <c r="J171" s="8">
        <f>IF($D171=0,0,$D171*
IFERROR(INDEX(J$278:J$314,MATCH($F171,$B$278:$B$314,0))/INDEX($D$278:$D$314,MATCH($F171,$B$278:$B$314,0)),
INDEX('Input-Func_Class'!G$9:G$21,MATCH($F171,'Input-Func_Class'!$B$9:$B$21,0)))
)</f>
        <v>0</v>
      </c>
      <c r="K171" s="8">
        <f>IF($D171=0,0,$D171*
IFERROR(INDEX(K$278:K$314,MATCH($F171,$B$278:$B$314,0))/INDEX($D$278:$D$314,MATCH($F171,$B$278:$B$314,0)),
INDEX('Input-Func_Class'!H$9:H$21,MATCH($F171,'Input-Func_Class'!$B$9:$B$21,0)))
)</f>
        <v>0</v>
      </c>
      <c r="L171" s="8">
        <f>IF($D171=0,0,$D171*
IFERROR(INDEX(L$278:L$314,MATCH($F171,$B$278:$B$314,0))/INDEX($D$278:$D$314,MATCH($F171,$B$278:$B$314,0)),
INDEX('Input-Func_Class'!I$9:I$21,MATCH($F171,'Input-Func_Class'!$B$9:$B$21,0)))
)</f>
        <v>0</v>
      </c>
      <c r="M171" s="8">
        <f>IF($D171=0,0,$D171*
IFERROR(INDEX(M$278:M$314,MATCH($F171,$B$278:$B$314,0))/INDEX($D$278:$D$314,MATCH($F171,$B$278:$B$314,0)),
INDEX('Input-Func_Class'!J$9:J$21,MATCH($F171,'Input-Func_Class'!$B$9:$B$21,0)))
)</f>
        <v>0</v>
      </c>
      <c r="N171" s="8">
        <f>IF($D171=0,0,$D171*
IFERROR(INDEX(N$278:N$314,MATCH($F171,$B$278:$B$314,0))/INDEX($D$278:$D$314,MATCH($F171,$B$278:$B$314,0)),
INDEX('Input-Func_Class'!K$9:K$21,MATCH($F171,'Input-Func_Class'!$B$9:$B$21,0)))
)</f>
        <v>0</v>
      </c>
      <c r="O171" s="8">
        <f>IF($D171=0,0,$D171*
IFERROR(INDEX(O$278:O$314,MATCH($F171,$B$278:$B$314,0))/INDEX($D$278:$D$314,MATCH($F171,$B$278:$B$314,0)),
INDEX('Input-Func_Class'!L$9:L$21,MATCH($F171,'Input-Func_Class'!$B$9:$B$21,0)))
)</f>
        <v>0</v>
      </c>
      <c r="P171" s="8">
        <f>IF($D171=0,0,$D171*
IFERROR(INDEX(P$278:P$314,MATCH($F171,$B$278:$B$314,0))/INDEX($D$278:$D$314,MATCH($F171,$B$278:$B$314,0)),
INDEX('Input-Func_Class'!M$9:M$21,MATCH($F171,'Input-Func_Class'!$B$9:$B$21,0)))
)</f>
        <v>0</v>
      </c>
      <c r="Q171" s="8">
        <f>IF($D171=0,0,$D171*
IFERROR(INDEX(Q$278:Q$314,MATCH($F171,$B$278:$B$314,0))/INDEX($D$278:$D$314,MATCH($F171,$B$278:$B$314,0)),
INDEX('Input-Func_Class'!N$9:N$21,MATCH($F171,'Input-Func_Class'!$B$9:$B$21,0)))
)</f>
        <v>0</v>
      </c>
      <c r="R171" s="8">
        <f>IF($D171=0,0,$D171*
IFERROR(INDEX(R$278:R$314,MATCH($F171,$B$278:$B$314,0))/INDEX($D$278:$D$314,MATCH($F171,$B$278:$B$314,0)),
INDEX('Input-Func_Class'!O$9:O$21,MATCH($F171,'Input-Func_Class'!$B$9:$B$21,0)))
)</f>
        <v>0</v>
      </c>
    </row>
    <row r="172" spans="1:18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>SUBTOTAL(9,D168:D171)</f>
        <v>407905.34440411546</v>
      </c>
      <c r="E172" s="8">
        <f t="shared" si="46"/>
        <v>0</v>
      </c>
      <c r="G172" s="77">
        <f t="shared" ref="G172:R172" si="55">SUBTOTAL(9,G168:G171)</f>
        <v>0</v>
      </c>
      <c r="H172" s="77">
        <f t="shared" si="55"/>
        <v>0</v>
      </c>
      <c r="I172" s="77">
        <f t="shared" si="55"/>
        <v>407905.34440411546</v>
      </c>
      <c r="J172" s="77">
        <f t="shared" si="55"/>
        <v>0</v>
      </c>
      <c r="K172" s="77">
        <f t="shared" si="55"/>
        <v>0</v>
      </c>
      <c r="L172" s="77">
        <f t="shared" si="55"/>
        <v>0</v>
      </c>
      <c r="M172" s="77">
        <f t="shared" si="55"/>
        <v>0</v>
      </c>
      <c r="N172" s="77">
        <f t="shared" si="55"/>
        <v>0</v>
      </c>
      <c r="O172" s="77">
        <f t="shared" si="55"/>
        <v>0</v>
      </c>
      <c r="P172" s="77">
        <f t="shared" si="55"/>
        <v>0</v>
      </c>
      <c r="Q172" s="77">
        <f t="shared" si="55"/>
        <v>0</v>
      </c>
      <c r="R172" s="77">
        <f t="shared" si="55"/>
        <v>0</v>
      </c>
    </row>
    <row r="173" spans="1:18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>
        <f t="shared" si="46"/>
        <v>0</v>
      </c>
      <c r="F173" s="2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>
        <f t="shared" si="46"/>
        <v>0</v>
      </c>
      <c r="F174" s="2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>'Input-Accounts'!$D175</f>
        <v>0</v>
      </c>
      <c r="E175" s="8">
        <f t="shared" si="46"/>
        <v>0</v>
      </c>
      <c r="F175" s="2" t="str">
        <f>IF(D175=0,"-",IF('Input-Accounts'!$E175&lt;&gt;0,'Input-Accounts'!$E175,'Input-Accounts'!$F175))</f>
        <v>-</v>
      </c>
      <c r="G175" s="8">
        <f>IF($D175=0,0,$D175*
IFERROR(INDEX(G$278:G$314,MATCH($F175,$B$278:$B$314,0))/INDEX($D$278:$D$314,MATCH($F175,$B$278:$B$314,0)),
INDEX('Input-Func_Class'!D$9:D$21,MATCH($F175,'Input-Func_Class'!$B$9:$B$21,0)))
)</f>
        <v>0</v>
      </c>
      <c r="H175" s="8">
        <f>IF($D175=0,0,$D175*
IFERROR(INDEX(H$278:H$314,MATCH($F175,$B$278:$B$314,0))/INDEX($D$278:$D$314,MATCH($F175,$B$278:$B$314,0)),
INDEX('Input-Func_Class'!E$9:E$21,MATCH($F175,'Input-Func_Class'!$B$9:$B$21,0)))
)</f>
        <v>0</v>
      </c>
      <c r="I175" s="8">
        <f>IF($D175=0,0,$D175*
IFERROR(INDEX(I$278:I$314,MATCH($F175,$B$278:$B$314,0))/INDEX($D$278:$D$314,MATCH($F175,$B$278:$B$314,0)),
INDEX('Input-Func_Class'!F$9:F$21,MATCH($F175,'Input-Func_Class'!$B$9:$B$21,0)))
)</f>
        <v>0</v>
      </c>
      <c r="J175" s="8">
        <f>IF($D175=0,0,$D175*
IFERROR(INDEX(J$278:J$314,MATCH($F175,$B$278:$B$314,0))/INDEX($D$278:$D$314,MATCH($F175,$B$278:$B$314,0)),
INDEX('Input-Func_Class'!G$9:G$21,MATCH($F175,'Input-Func_Class'!$B$9:$B$21,0)))
)</f>
        <v>0</v>
      </c>
      <c r="K175" s="8">
        <f>IF($D175=0,0,$D175*
IFERROR(INDEX(K$278:K$314,MATCH($F175,$B$278:$B$314,0))/INDEX($D$278:$D$314,MATCH($F175,$B$278:$B$314,0)),
INDEX('Input-Func_Class'!H$9:H$21,MATCH($F175,'Input-Func_Class'!$B$9:$B$21,0)))
)</f>
        <v>0</v>
      </c>
      <c r="L175" s="8">
        <f>IF($D175=0,0,$D175*
IFERROR(INDEX(L$278:L$314,MATCH($F175,$B$278:$B$314,0))/INDEX($D$278:$D$314,MATCH($F175,$B$278:$B$314,0)),
INDEX('Input-Func_Class'!I$9:I$21,MATCH($F175,'Input-Func_Class'!$B$9:$B$21,0)))
)</f>
        <v>0</v>
      </c>
      <c r="M175" s="8">
        <f>IF($D175=0,0,$D175*
IFERROR(INDEX(M$278:M$314,MATCH($F175,$B$278:$B$314,0))/INDEX($D$278:$D$314,MATCH($F175,$B$278:$B$314,0)),
INDEX('Input-Func_Class'!J$9:J$21,MATCH($F175,'Input-Func_Class'!$B$9:$B$21,0)))
)</f>
        <v>0</v>
      </c>
      <c r="N175" s="8">
        <f>IF($D175=0,0,$D175*
IFERROR(INDEX(N$278:N$314,MATCH($F175,$B$278:$B$314,0))/INDEX($D$278:$D$314,MATCH($F175,$B$278:$B$314,0)),
INDEX('Input-Func_Class'!K$9:K$21,MATCH($F175,'Input-Func_Class'!$B$9:$B$21,0)))
)</f>
        <v>0</v>
      </c>
      <c r="O175" s="8">
        <f>IF($D175=0,0,$D175*
IFERROR(INDEX(O$278:O$314,MATCH($F175,$B$278:$B$314,0))/INDEX($D$278:$D$314,MATCH($F175,$B$278:$B$314,0)),
INDEX('Input-Func_Class'!L$9:L$21,MATCH($F175,'Input-Func_Class'!$B$9:$B$21,0)))
)</f>
        <v>0</v>
      </c>
      <c r="P175" s="8">
        <f>IF($D175=0,0,$D175*
IFERROR(INDEX(P$278:P$314,MATCH($F175,$B$278:$B$314,0))/INDEX($D$278:$D$314,MATCH($F175,$B$278:$B$314,0)),
INDEX('Input-Func_Class'!M$9:M$21,MATCH($F175,'Input-Func_Class'!$B$9:$B$21,0)))
)</f>
        <v>0</v>
      </c>
      <c r="Q175" s="8">
        <f>IF($D175=0,0,$D175*
IFERROR(INDEX(Q$278:Q$314,MATCH($F175,$B$278:$B$314,0))/INDEX($D$278:$D$314,MATCH($F175,$B$278:$B$314,0)),
INDEX('Input-Func_Class'!N$9:N$21,MATCH($F175,'Input-Func_Class'!$B$9:$B$21,0)))
)</f>
        <v>0</v>
      </c>
      <c r="R175" s="8">
        <f>IF($D175=0,0,$D175*
IFERROR(INDEX(R$278:R$314,MATCH($F175,$B$278:$B$314,0))/INDEX($D$278:$D$314,MATCH($F175,$B$278:$B$314,0)),
INDEX('Input-Func_Class'!O$9:O$21,MATCH($F175,'Input-Func_Class'!$B$9:$B$21,0)))
)</f>
        <v>0</v>
      </c>
    </row>
    <row r="176" spans="1:18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>'Input-Accounts'!$D176</f>
        <v>1284.483227306918</v>
      </c>
      <c r="E176" s="8">
        <f t="shared" si="46"/>
        <v>0</v>
      </c>
      <c r="F176" s="2" t="str">
        <f>IF(D176=0,"-",IF('Input-Accounts'!$E176&lt;&gt;0,'Input-Accounts'!$E176,'Input-Accounts'!$F176))</f>
        <v>CUST ACCTS</v>
      </c>
      <c r="G176" s="8">
        <f>IF($D176=0,0,$D176*
IFERROR(INDEX(G$278:G$314,MATCH($F176,$B$278:$B$314,0))/INDEX($D$278:$D$314,MATCH($F176,$B$278:$B$314,0)),
INDEX('Input-Func_Class'!D$9:D$21,MATCH($F176,'Input-Func_Class'!$B$9:$B$21,0)))
)</f>
        <v>0</v>
      </c>
      <c r="H176" s="8">
        <f>IF($D176=0,0,$D176*
IFERROR(INDEX(H$278:H$314,MATCH($F176,$B$278:$B$314,0))/INDEX($D$278:$D$314,MATCH($F176,$B$278:$B$314,0)),
INDEX('Input-Func_Class'!E$9:E$21,MATCH($F176,'Input-Func_Class'!$B$9:$B$21,0)))
)</f>
        <v>0</v>
      </c>
      <c r="I176" s="8">
        <f>IF($D176=0,0,$D176*
IFERROR(INDEX(I$278:I$314,MATCH($F176,$B$278:$B$314,0))/INDEX($D$278:$D$314,MATCH($F176,$B$278:$B$314,0)),
INDEX('Input-Func_Class'!F$9:F$21,MATCH($F176,'Input-Func_Class'!$B$9:$B$21,0)))
)</f>
        <v>1284.483227306918</v>
      </c>
      <c r="J176" s="8">
        <f>IF($D176=0,0,$D176*
IFERROR(INDEX(J$278:J$314,MATCH($F176,$B$278:$B$314,0))/INDEX($D$278:$D$314,MATCH($F176,$B$278:$B$314,0)),
INDEX('Input-Func_Class'!G$9:G$21,MATCH($F176,'Input-Func_Class'!$B$9:$B$21,0)))
)</f>
        <v>0</v>
      </c>
      <c r="K176" s="8">
        <f>IF($D176=0,0,$D176*
IFERROR(INDEX(K$278:K$314,MATCH($F176,$B$278:$B$314,0))/INDEX($D$278:$D$314,MATCH($F176,$B$278:$B$314,0)),
INDEX('Input-Func_Class'!H$9:H$21,MATCH($F176,'Input-Func_Class'!$B$9:$B$21,0)))
)</f>
        <v>0</v>
      </c>
      <c r="L176" s="8">
        <f>IF($D176=0,0,$D176*
IFERROR(INDEX(L$278:L$314,MATCH($F176,$B$278:$B$314,0))/INDEX($D$278:$D$314,MATCH($F176,$B$278:$B$314,0)),
INDEX('Input-Func_Class'!I$9:I$21,MATCH($F176,'Input-Func_Class'!$B$9:$B$21,0)))
)</f>
        <v>0</v>
      </c>
      <c r="M176" s="8">
        <f>IF($D176=0,0,$D176*
IFERROR(INDEX(M$278:M$314,MATCH($F176,$B$278:$B$314,0))/INDEX($D$278:$D$314,MATCH($F176,$B$278:$B$314,0)),
INDEX('Input-Func_Class'!J$9:J$21,MATCH($F176,'Input-Func_Class'!$B$9:$B$21,0)))
)</f>
        <v>0</v>
      </c>
      <c r="N176" s="8">
        <f>IF($D176=0,0,$D176*
IFERROR(INDEX(N$278:N$314,MATCH($F176,$B$278:$B$314,0))/INDEX($D$278:$D$314,MATCH($F176,$B$278:$B$314,0)),
INDEX('Input-Func_Class'!K$9:K$21,MATCH($F176,'Input-Func_Class'!$B$9:$B$21,0)))
)</f>
        <v>0</v>
      </c>
      <c r="O176" s="8">
        <f>IF($D176=0,0,$D176*
IFERROR(INDEX(O$278:O$314,MATCH($F176,$B$278:$B$314,0))/INDEX($D$278:$D$314,MATCH($F176,$B$278:$B$314,0)),
INDEX('Input-Func_Class'!L$9:L$21,MATCH($F176,'Input-Func_Class'!$B$9:$B$21,0)))
)</f>
        <v>0</v>
      </c>
      <c r="P176" s="8">
        <f>IF($D176=0,0,$D176*
IFERROR(INDEX(P$278:P$314,MATCH($F176,$B$278:$B$314,0))/INDEX($D$278:$D$314,MATCH($F176,$B$278:$B$314,0)),
INDEX('Input-Func_Class'!M$9:M$21,MATCH($F176,'Input-Func_Class'!$B$9:$B$21,0)))
)</f>
        <v>0</v>
      </c>
      <c r="Q176" s="8">
        <f>IF($D176=0,0,$D176*
IFERROR(INDEX(Q$278:Q$314,MATCH($F176,$B$278:$B$314,0))/INDEX($D$278:$D$314,MATCH($F176,$B$278:$B$314,0)),
INDEX('Input-Func_Class'!N$9:N$21,MATCH($F176,'Input-Func_Class'!$B$9:$B$21,0)))
)</f>
        <v>0</v>
      </c>
      <c r="R176" s="8">
        <f>IF($D176=0,0,$D176*
IFERROR(INDEX(R$278:R$314,MATCH($F176,$B$278:$B$314,0))/INDEX($D$278:$D$314,MATCH($F176,$B$278:$B$314,0)),
INDEX('Input-Func_Class'!O$9:O$21,MATCH($F176,'Input-Func_Class'!$B$9:$B$21,0)))
)</f>
        <v>0</v>
      </c>
    </row>
    <row r="177" spans="1:18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>'Input-Accounts'!$D177</f>
        <v>0</v>
      </c>
      <c r="E177" s="8">
        <f t="shared" si="46"/>
        <v>0</v>
      </c>
      <c r="F177" s="2" t="str">
        <f>IF(D177=0,"-",IF('Input-Accounts'!$E177&lt;&gt;0,'Input-Accounts'!$E177,'Input-Accounts'!$F177))</f>
        <v>-</v>
      </c>
      <c r="G177" s="8">
        <f>IF($D177=0,0,$D177*
IFERROR(INDEX(G$278:G$314,MATCH($F177,$B$278:$B$314,0))/INDEX($D$278:$D$314,MATCH($F177,$B$278:$B$314,0)),
INDEX('Input-Func_Class'!D$9:D$21,MATCH($F177,'Input-Func_Class'!$B$9:$B$21,0)))
)</f>
        <v>0</v>
      </c>
      <c r="H177" s="8">
        <f>IF($D177=0,0,$D177*
IFERROR(INDEX(H$278:H$314,MATCH($F177,$B$278:$B$314,0))/INDEX($D$278:$D$314,MATCH($F177,$B$278:$B$314,0)),
INDEX('Input-Func_Class'!E$9:E$21,MATCH($F177,'Input-Func_Class'!$B$9:$B$21,0)))
)</f>
        <v>0</v>
      </c>
      <c r="I177" s="8">
        <f>IF($D177=0,0,$D177*
IFERROR(INDEX(I$278:I$314,MATCH($F177,$B$278:$B$314,0))/INDEX($D$278:$D$314,MATCH($F177,$B$278:$B$314,0)),
INDEX('Input-Func_Class'!F$9:F$21,MATCH($F177,'Input-Func_Class'!$B$9:$B$21,0)))
)</f>
        <v>0</v>
      </c>
      <c r="J177" s="8">
        <f>IF($D177=0,0,$D177*
IFERROR(INDEX(J$278:J$314,MATCH($F177,$B$278:$B$314,0))/INDEX($D$278:$D$314,MATCH($F177,$B$278:$B$314,0)),
INDEX('Input-Func_Class'!G$9:G$21,MATCH($F177,'Input-Func_Class'!$B$9:$B$21,0)))
)</f>
        <v>0</v>
      </c>
      <c r="K177" s="8">
        <f>IF($D177=0,0,$D177*
IFERROR(INDEX(K$278:K$314,MATCH($F177,$B$278:$B$314,0))/INDEX($D$278:$D$314,MATCH($F177,$B$278:$B$314,0)),
INDEX('Input-Func_Class'!H$9:H$21,MATCH($F177,'Input-Func_Class'!$B$9:$B$21,0)))
)</f>
        <v>0</v>
      </c>
      <c r="L177" s="8">
        <f>IF($D177=0,0,$D177*
IFERROR(INDEX(L$278:L$314,MATCH($F177,$B$278:$B$314,0))/INDEX($D$278:$D$314,MATCH($F177,$B$278:$B$314,0)),
INDEX('Input-Func_Class'!I$9:I$21,MATCH($F177,'Input-Func_Class'!$B$9:$B$21,0)))
)</f>
        <v>0</v>
      </c>
      <c r="M177" s="8">
        <f>IF($D177=0,0,$D177*
IFERROR(INDEX(M$278:M$314,MATCH($F177,$B$278:$B$314,0))/INDEX($D$278:$D$314,MATCH($F177,$B$278:$B$314,0)),
INDEX('Input-Func_Class'!J$9:J$21,MATCH($F177,'Input-Func_Class'!$B$9:$B$21,0)))
)</f>
        <v>0</v>
      </c>
      <c r="N177" s="8">
        <f>IF($D177=0,0,$D177*
IFERROR(INDEX(N$278:N$314,MATCH($F177,$B$278:$B$314,0))/INDEX($D$278:$D$314,MATCH($F177,$B$278:$B$314,0)),
INDEX('Input-Func_Class'!K$9:K$21,MATCH($F177,'Input-Func_Class'!$B$9:$B$21,0)))
)</f>
        <v>0</v>
      </c>
      <c r="O177" s="8">
        <f>IF($D177=0,0,$D177*
IFERROR(INDEX(O$278:O$314,MATCH($F177,$B$278:$B$314,0))/INDEX($D$278:$D$314,MATCH($F177,$B$278:$B$314,0)),
INDEX('Input-Func_Class'!L$9:L$21,MATCH($F177,'Input-Func_Class'!$B$9:$B$21,0)))
)</f>
        <v>0</v>
      </c>
      <c r="P177" s="8">
        <f>IF($D177=0,0,$D177*
IFERROR(INDEX(P$278:P$314,MATCH($F177,$B$278:$B$314,0))/INDEX($D$278:$D$314,MATCH($F177,$B$278:$B$314,0)),
INDEX('Input-Func_Class'!M$9:M$21,MATCH($F177,'Input-Func_Class'!$B$9:$B$21,0)))
)</f>
        <v>0</v>
      </c>
      <c r="Q177" s="8">
        <f>IF($D177=0,0,$D177*
IFERROR(INDEX(Q$278:Q$314,MATCH($F177,$B$278:$B$314,0))/INDEX($D$278:$D$314,MATCH($F177,$B$278:$B$314,0)),
INDEX('Input-Func_Class'!N$9:N$21,MATCH($F177,'Input-Func_Class'!$B$9:$B$21,0)))
)</f>
        <v>0</v>
      </c>
      <c r="R177" s="8">
        <f>IF($D177=0,0,$D177*
IFERROR(INDEX(R$278:R$314,MATCH($F177,$B$278:$B$314,0))/INDEX($D$278:$D$314,MATCH($F177,$B$278:$B$314,0)),
INDEX('Input-Func_Class'!O$9:O$21,MATCH($F177,'Input-Func_Class'!$B$9:$B$21,0)))
)</f>
        <v>0</v>
      </c>
    </row>
    <row r="178" spans="1:18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>'Input-Accounts'!$D178</f>
        <v>0</v>
      </c>
      <c r="E178" s="8">
        <f t="shared" si="46"/>
        <v>0</v>
      </c>
      <c r="F178" s="2" t="str">
        <f>IF(D178=0,"-",IF('Input-Accounts'!$E178&lt;&gt;0,'Input-Accounts'!$E178,'Input-Accounts'!$F178))</f>
        <v>-</v>
      </c>
      <c r="G178" s="8">
        <f>IF($D178=0,0,$D178*
IFERROR(INDEX(G$278:G$314,MATCH($F178,$B$278:$B$314,0))/INDEX($D$278:$D$314,MATCH($F178,$B$278:$B$314,0)),
INDEX('Input-Func_Class'!D$9:D$21,MATCH($F178,'Input-Func_Class'!$B$9:$B$21,0)))
)</f>
        <v>0</v>
      </c>
      <c r="H178" s="8">
        <f>IF($D178=0,0,$D178*
IFERROR(INDEX(H$278:H$314,MATCH($F178,$B$278:$B$314,0))/INDEX($D$278:$D$314,MATCH($F178,$B$278:$B$314,0)),
INDEX('Input-Func_Class'!E$9:E$21,MATCH($F178,'Input-Func_Class'!$B$9:$B$21,0)))
)</f>
        <v>0</v>
      </c>
      <c r="I178" s="8">
        <f>IF($D178=0,0,$D178*
IFERROR(INDEX(I$278:I$314,MATCH($F178,$B$278:$B$314,0))/INDEX($D$278:$D$314,MATCH($F178,$B$278:$B$314,0)),
INDEX('Input-Func_Class'!F$9:F$21,MATCH($F178,'Input-Func_Class'!$B$9:$B$21,0)))
)</f>
        <v>0</v>
      </c>
      <c r="J178" s="8">
        <f>IF($D178=0,0,$D178*
IFERROR(INDEX(J$278:J$314,MATCH($F178,$B$278:$B$314,0))/INDEX($D$278:$D$314,MATCH($F178,$B$278:$B$314,0)),
INDEX('Input-Func_Class'!G$9:G$21,MATCH($F178,'Input-Func_Class'!$B$9:$B$21,0)))
)</f>
        <v>0</v>
      </c>
      <c r="K178" s="8">
        <f>IF($D178=0,0,$D178*
IFERROR(INDEX(K$278:K$314,MATCH($F178,$B$278:$B$314,0))/INDEX($D$278:$D$314,MATCH($F178,$B$278:$B$314,0)),
INDEX('Input-Func_Class'!H$9:H$21,MATCH($F178,'Input-Func_Class'!$B$9:$B$21,0)))
)</f>
        <v>0</v>
      </c>
      <c r="L178" s="8">
        <f>IF($D178=0,0,$D178*
IFERROR(INDEX(L$278:L$314,MATCH($F178,$B$278:$B$314,0))/INDEX($D$278:$D$314,MATCH($F178,$B$278:$B$314,0)),
INDEX('Input-Func_Class'!I$9:I$21,MATCH($F178,'Input-Func_Class'!$B$9:$B$21,0)))
)</f>
        <v>0</v>
      </c>
      <c r="M178" s="8">
        <f>IF($D178=0,0,$D178*
IFERROR(INDEX(M$278:M$314,MATCH($F178,$B$278:$B$314,0))/INDEX($D$278:$D$314,MATCH($F178,$B$278:$B$314,0)),
INDEX('Input-Func_Class'!J$9:J$21,MATCH($F178,'Input-Func_Class'!$B$9:$B$21,0)))
)</f>
        <v>0</v>
      </c>
      <c r="N178" s="8">
        <f>IF($D178=0,0,$D178*
IFERROR(INDEX(N$278:N$314,MATCH($F178,$B$278:$B$314,0))/INDEX($D$278:$D$314,MATCH($F178,$B$278:$B$314,0)),
INDEX('Input-Func_Class'!K$9:K$21,MATCH($F178,'Input-Func_Class'!$B$9:$B$21,0)))
)</f>
        <v>0</v>
      </c>
      <c r="O178" s="8">
        <f>IF($D178=0,0,$D178*
IFERROR(INDEX(O$278:O$314,MATCH($F178,$B$278:$B$314,0))/INDEX($D$278:$D$314,MATCH($F178,$B$278:$B$314,0)),
INDEX('Input-Func_Class'!L$9:L$21,MATCH($F178,'Input-Func_Class'!$B$9:$B$21,0)))
)</f>
        <v>0</v>
      </c>
      <c r="P178" s="8">
        <f>IF($D178=0,0,$D178*
IFERROR(INDEX(P$278:P$314,MATCH($F178,$B$278:$B$314,0))/INDEX($D$278:$D$314,MATCH($F178,$B$278:$B$314,0)),
INDEX('Input-Func_Class'!M$9:M$21,MATCH($F178,'Input-Func_Class'!$B$9:$B$21,0)))
)</f>
        <v>0</v>
      </c>
      <c r="Q178" s="8">
        <f>IF($D178=0,0,$D178*
IFERROR(INDEX(Q$278:Q$314,MATCH($F178,$B$278:$B$314,0))/INDEX($D$278:$D$314,MATCH($F178,$B$278:$B$314,0)),
INDEX('Input-Func_Class'!N$9:N$21,MATCH($F178,'Input-Func_Class'!$B$9:$B$21,0)))
)</f>
        <v>0</v>
      </c>
      <c r="R178" s="8">
        <f>IF($D178=0,0,$D178*
IFERROR(INDEX(R$278:R$314,MATCH($F178,$B$278:$B$314,0))/INDEX($D$278:$D$314,MATCH($F178,$B$278:$B$314,0)),
INDEX('Input-Func_Class'!O$9:O$21,MATCH($F178,'Input-Func_Class'!$B$9:$B$21,0)))
)</f>
        <v>0</v>
      </c>
    </row>
    <row r="179" spans="1:18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>SUBTOTAL(9,D175:D178)</f>
        <v>1284.483227306918</v>
      </c>
      <c r="E179" s="8">
        <f t="shared" si="46"/>
        <v>0</v>
      </c>
      <c r="G179" s="77">
        <f t="shared" ref="G179:R179" si="56">SUBTOTAL(9,G175:G178)</f>
        <v>0</v>
      </c>
      <c r="H179" s="77">
        <f t="shared" si="56"/>
        <v>0</v>
      </c>
      <c r="I179" s="77">
        <f t="shared" si="56"/>
        <v>1284.483227306918</v>
      </c>
      <c r="J179" s="77">
        <f t="shared" si="56"/>
        <v>0</v>
      </c>
      <c r="K179" s="77">
        <f t="shared" si="56"/>
        <v>0</v>
      </c>
      <c r="L179" s="77">
        <f t="shared" si="56"/>
        <v>0</v>
      </c>
      <c r="M179" s="77">
        <f t="shared" si="56"/>
        <v>0</v>
      </c>
      <c r="N179" s="77">
        <f t="shared" si="56"/>
        <v>0</v>
      </c>
      <c r="O179" s="77">
        <f t="shared" si="56"/>
        <v>0</v>
      </c>
      <c r="P179" s="77">
        <f t="shared" si="56"/>
        <v>0</v>
      </c>
      <c r="Q179" s="77">
        <f t="shared" si="56"/>
        <v>0</v>
      </c>
      <c r="R179" s="77">
        <f t="shared" si="56"/>
        <v>0</v>
      </c>
    </row>
    <row r="180" spans="1:18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>
        <f t="shared" si="46"/>
        <v>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>SUBTOTAL(9,D160:D179)</f>
        <v>5130415.0956293428</v>
      </c>
      <c r="E181" s="8">
        <f t="shared" si="46"/>
        <v>0</v>
      </c>
      <c r="F181" s="2"/>
      <c r="G181" s="8">
        <f t="shared" ref="G181:R181" si="57">SUBTOTAL(9,G160:G179)</f>
        <v>0</v>
      </c>
      <c r="H181" s="8">
        <f t="shared" si="57"/>
        <v>0</v>
      </c>
      <c r="I181" s="8">
        <f t="shared" si="57"/>
        <v>5130415.0956293428</v>
      </c>
      <c r="J181" s="8">
        <f t="shared" si="57"/>
        <v>0</v>
      </c>
      <c r="K181" s="8">
        <f t="shared" si="57"/>
        <v>0</v>
      </c>
      <c r="L181" s="8">
        <f t="shared" si="57"/>
        <v>0</v>
      </c>
      <c r="M181" s="8">
        <f t="shared" si="57"/>
        <v>0</v>
      </c>
      <c r="N181" s="8">
        <f t="shared" si="57"/>
        <v>0</v>
      </c>
      <c r="O181" s="8">
        <f t="shared" si="57"/>
        <v>0</v>
      </c>
      <c r="P181" s="8">
        <f t="shared" si="57"/>
        <v>0</v>
      </c>
      <c r="Q181" s="8">
        <f t="shared" si="57"/>
        <v>0</v>
      </c>
      <c r="R181" s="8">
        <f t="shared" si="57"/>
        <v>0</v>
      </c>
    </row>
    <row r="182" spans="1:18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>
        <f t="shared" si="46"/>
        <v>0</v>
      </c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</row>
    <row r="183" spans="1:18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>
        <f t="shared" si="46"/>
        <v>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>'Input-Accounts'!$D184</f>
        <v>11434627.094828423</v>
      </c>
      <c r="E184" s="8">
        <f t="shared" ref="E184:E194" si="58">IFERROR(IF(D184="",0,IF(D184=0,0,IF(ABS(D184-SUM($G184:$R184))&lt;Check_Limit,0,1))),1)</f>
        <v>0</v>
      </c>
      <c r="F184" s="2" t="str">
        <f>IF(D184=0,"-",IF('Input-Accounts'!$E184&lt;&gt;0,'Input-Accounts'!$E184,'Input-Accounts'!$F184))</f>
        <v>INT_OM_Exc_A&amp;G,Gas,Uncoll</v>
      </c>
      <c r="G184" s="8">
        <f>IF($D184=0,0,$D184*
IFERROR(INDEX(G$278:G$314,MATCH($F184,$B$278:$B$314,0))/INDEX($D$278:$D$314,MATCH($F184,$B$278:$B$314,0)),
INDEX('Input-Func_Class'!D$9:D$21,MATCH($F184,'Input-Func_Class'!$B$9:$B$21,0)))
)</f>
        <v>5027385.9786854303</v>
      </c>
      <c r="H184" s="8">
        <f>IF($D184=0,0,$D184*
IFERROR(INDEX(H$278:H$314,MATCH($F184,$B$278:$B$314,0))/INDEX($D$278:$D$314,MATCH($F184,$B$278:$B$314,0)),
INDEX('Input-Func_Class'!E$9:E$21,MATCH($F184,'Input-Func_Class'!$B$9:$B$21,0)))
)</f>
        <v>4753487.4075151952</v>
      </c>
      <c r="I184" s="8">
        <f>IF($D184=0,0,$D184*
IFERROR(INDEX(I$278:I$314,MATCH($F184,$B$278:$B$314,0))/INDEX($D$278:$D$314,MATCH($F184,$B$278:$B$314,0)),
INDEX('Input-Func_Class'!F$9:F$21,MATCH($F184,'Input-Func_Class'!$B$9:$B$21,0)))
)</f>
        <v>1653753.7086277967</v>
      </c>
      <c r="J184" s="8">
        <f>IF($D184=0,0,$D184*
IFERROR(INDEX(J$278:J$314,MATCH($F184,$B$278:$B$314,0))/INDEX($D$278:$D$314,MATCH($F184,$B$278:$B$314,0)),
INDEX('Input-Func_Class'!G$9:G$21,MATCH($F184,'Input-Func_Class'!$B$9:$B$21,0)))
)</f>
        <v>0</v>
      </c>
      <c r="K184" s="8">
        <f>IF($D184=0,0,$D184*
IFERROR(INDEX(K$278:K$314,MATCH($F184,$B$278:$B$314,0))/INDEX($D$278:$D$314,MATCH($F184,$B$278:$B$314,0)),
INDEX('Input-Func_Class'!H$9:H$21,MATCH($F184,'Input-Func_Class'!$B$9:$B$21,0)))
)</f>
        <v>0</v>
      </c>
      <c r="L184" s="8">
        <f>IF($D184=0,0,$D184*
IFERROR(INDEX(L$278:L$314,MATCH($F184,$B$278:$B$314,0))/INDEX($D$278:$D$314,MATCH($F184,$B$278:$B$314,0)),
INDEX('Input-Func_Class'!I$9:I$21,MATCH($F184,'Input-Func_Class'!$B$9:$B$21,0)))
)</f>
        <v>0</v>
      </c>
      <c r="M184" s="8">
        <f>IF($D184=0,0,$D184*
IFERROR(INDEX(M$278:M$314,MATCH($F184,$B$278:$B$314,0))/INDEX($D$278:$D$314,MATCH($F184,$B$278:$B$314,0)),
INDEX('Input-Func_Class'!J$9:J$21,MATCH($F184,'Input-Func_Class'!$B$9:$B$21,0)))
)</f>
        <v>0</v>
      </c>
      <c r="N184" s="8">
        <f>IF($D184=0,0,$D184*
IFERROR(INDEX(N$278:N$314,MATCH($F184,$B$278:$B$314,0))/INDEX($D$278:$D$314,MATCH($F184,$B$278:$B$314,0)),
INDEX('Input-Func_Class'!K$9:K$21,MATCH($F184,'Input-Func_Class'!$B$9:$B$21,0)))
)</f>
        <v>0</v>
      </c>
      <c r="O184" s="8">
        <f>IF($D184=0,0,$D184*
IFERROR(INDEX(O$278:O$314,MATCH($F184,$B$278:$B$314,0))/INDEX($D$278:$D$314,MATCH($F184,$B$278:$B$314,0)),
INDEX('Input-Func_Class'!L$9:L$21,MATCH($F184,'Input-Func_Class'!$B$9:$B$21,0)))
)</f>
        <v>0</v>
      </c>
      <c r="P184" s="8">
        <f>IF($D184=0,0,$D184*
IFERROR(INDEX(P$278:P$314,MATCH($F184,$B$278:$B$314,0))/INDEX($D$278:$D$314,MATCH($F184,$B$278:$B$314,0)),
INDEX('Input-Func_Class'!M$9:M$21,MATCH($F184,'Input-Func_Class'!$B$9:$B$21,0)))
)</f>
        <v>0</v>
      </c>
      <c r="Q184" s="8">
        <f>IF($D184=0,0,$D184*
IFERROR(INDEX(Q$278:Q$314,MATCH($F184,$B$278:$B$314,0))/INDEX($D$278:$D$314,MATCH($F184,$B$278:$B$314,0)),
INDEX('Input-Func_Class'!N$9:N$21,MATCH($F184,'Input-Func_Class'!$B$9:$B$21,0)))
)</f>
        <v>0</v>
      </c>
      <c r="R184" s="8">
        <f>IF($D184=0,0,$D184*
IFERROR(INDEX(R$278:R$314,MATCH($F184,$B$278:$B$314,0))/INDEX($D$278:$D$314,MATCH($F184,$B$278:$B$314,0)),
INDEX('Input-Func_Class'!O$9:O$21,MATCH($F184,'Input-Func_Class'!$B$9:$B$21,0)))
)</f>
        <v>0</v>
      </c>
    </row>
    <row r="185" spans="1:18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>'Input-Accounts'!$D185</f>
        <v>1177047.2170753249</v>
      </c>
      <c r="E185" s="8">
        <f t="shared" si="58"/>
        <v>0</v>
      </c>
      <c r="F185" s="2" t="str">
        <f>IF(D185=0,"-",IF('Input-Accounts'!$E185&lt;&gt;0,'Input-Accounts'!$E185,'Input-Accounts'!$F185))</f>
        <v>INT_OM_Exc_A&amp;G,Gas,Uncoll</v>
      </c>
      <c r="G185" s="8">
        <f>IF($D185=0,0,$D185*
IFERROR(INDEX(G$278:G$314,MATCH($F185,$B$278:$B$314,0))/INDEX($D$278:$D$314,MATCH($F185,$B$278:$B$314,0)),
INDEX('Input-Func_Class'!D$9:D$21,MATCH($F185,'Input-Func_Class'!$B$9:$B$21,0)))
)</f>
        <v>517504.47358720668</v>
      </c>
      <c r="H185" s="8">
        <f>IF($D185=0,0,$D185*
IFERROR(INDEX(H$278:H$314,MATCH($F185,$B$278:$B$314,0))/INDEX($D$278:$D$314,MATCH($F185,$B$278:$B$314,0)),
INDEX('Input-Func_Class'!E$9:E$21,MATCH($F185,'Input-Func_Class'!$B$9:$B$21,0)))
)</f>
        <v>489310.15222602809</v>
      </c>
      <c r="I185" s="8">
        <f>IF($D185=0,0,$D185*
IFERROR(INDEX(I$278:I$314,MATCH($F185,$B$278:$B$314,0))/INDEX($D$278:$D$314,MATCH($F185,$B$278:$B$314,0)),
INDEX('Input-Func_Class'!F$9:F$21,MATCH($F185,'Input-Func_Class'!$B$9:$B$21,0)))
)</f>
        <v>170232.59126208993</v>
      </c>
      <c r="J185" s="8">
        <f>IF($D185=0,0,$D185*
IFERROR(INDEX(J$278:J$314,MATCH($F185,$B$278:$B$314,0))/INDEX($D$278:$D$314,MATCH($F185,$B$278:$B$314,0)),
INDEX('Input-Func_Class'!G$9:G$21,MATCH($F185,'Input-Func_Class'!$B$9:$B$21,0)))
)</f>
        <v>0</v>
      </c>
      <c r="K185" s="8">
        <f>IF($D185=0,0,$D185*
IFERROR(INDEX(K$278:K$314,MATCH($F185,$B$278:$B$314,0))/INDEX($D$278:$D$314,MATCH($F185,$B$278:$B$314,0)),
INDEX('Input-Func_Class'!H$9:H$21,MATCH($F185,'Input-Func_Class'!$B$9:$B$21,0)))
)</f>
        <v>0</v>
      </c>
      <c r="L185" s="8">
        <f>IF($D185=0,0,$D185*
IFERROR(INDEX(L$278:L$314,MATCH($F185,$B$278:$B$314,0))/INDEX($D$278:$D$314,MATCH($F185,$B$278:$B$314,0)),
INDEX('Input-Func_Class'!I$9:I$21,MATCH($F185,'Input-Func_Class'!$B$9:$B$21,0)))
)</f>
        <v>0</v>
      </c>
      <c r="M185" s="8">
        <f>IF($D185=0,0,$D185*
IFERROR(INDEX(M$278:M$314,MATCH($F185,$B$278:$B$314,0))/INDEX($D$278:$D$314,MATCH($F185,$B$278:$B$314,0)),
INDEX('Input-Func_Class'!J$9:J$21,MATCH($F185,'Input-Func_Class'!$B$9:$B$21,0)))
)</f>
        <v>0</v>
      </c>
      <c r="N185" s="8">
        <f>IF($D185=0,0,$D185*
IFERROR(INDEX(N$278:N$314,MATCH($F185,$B$278:$B$314,0))/INDEX($D$278:$D$314,MATCH($F185,$B$278:$B$314,0)),
INDEX('Input-Func_Class'!K$9:K$21,MATCH($F185,'Input-Func_Class'!$B$9:$B$21,0)))
)</f>
        <v>0</v>
      </c>
      <c r="O185" s="8">
        <f>IF($D185=0,0,$D185*
IFERROR(INDEX(O$278:O$314,MATCH($F185,$B$278:$B$314,0))/INDEX($D$278:$D$314,MATCH($F185,$B$278:$B$314,0)),
INDEX('Input-Func_Class'!L$9:L$21,MATCH($F185,'Input-Func_Class'!$B$9:$B$21,0)))
)</f>
        <v>0</v>
      </c>
      <c r="P185" s="8">
        <f>IF($D185=0,0,$D185*
IFERROR(INDEX(P$278:P$314,MATCH($F185,$B$278:$B$314,0))/INDEX($D$278:$D$314,MATCH($F185,$B$278:$B$314,0)),
INDEX('Input-Func_Class'!M$9:M$21,MATCH($F185,'Input-Func_Class'!$B$9:$B$21,0)))
)</f>
        <v>0</v>
      </c>
      <c r="Q185" s="8">
        <f>IF($D185=0,0,$D185*
IFERROR(INDEX(Q$278:Q$314,MATCH($F185,$B$278:$B$314,0))/INDEX($D$278:$D$314,MATCH($F185,$B$278:$B$314,0)),
INDEX('Input-Func_Class'!N$9:N$21,MATCH($F185,'Input-Func_Class'!$B$9:$B$21,0)))
)</f>
        <v>0</v>
      </c>
      <c r="R185" s="8">
        <f>IF($D185=0,0,$D185*
IFERROR(INDEX(R$278:R$314,MATCH($F185,$B$278:$B$314,0))/INDEX($D$278:$D$314,MATCH($F185,$B$278:$B$314,0)),
INDEX('Input-Func_Class'!O$9:O$21,MATCH($F185,'Input-Func_Class'!$B$9:$B$21,0)))
)</f>
        <v>0</v>
      </c>
    </row>
    <row r="186" spans="1:18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>'Input-Accounts'!$D186</f>
        <v>7781407.9629630316</v>
      </c>
      <c r="E186" s="8">
        <f t="shared" si="58"/>
        <v>0</v>
      </c>
      <c r="F186" s="2" t="str">
        <f>IF(D186=0,"-",IF('Input-Accounts'!$E186&lt;&gt;0,'Input-Accounts'!$E186,'Input-Accounts'!$F186))</f>
        <v>INT_OM_Exc_A&amp;G,Gas,Uncoll</v>
      </c>
      <c r="G186" s="8">
        <f>IF($D186=0,0,$D186*
IFERROR(INDEX(G$278:G$314,MATCH($F186,$B$278:$B$314,0))/INDEX($D$278:$D$314,MATCH($F186,$B$278:$B$314,0)),
INDEX('Input-Func_Class'!D$9:D$21,MATCH($F186,'Input-Func_Class'!$B$9:$B$21,0)))
)</f>
        <v>3421199.5689063175</v>
      </c>
      <c r="H186" s="8">
        <f>IF($D186=0,0,$D186*
IFERROR(INDEX(H$278:H$314,MATCH($F186,$B$278:$B$314,0))/INDEX($D$278:$D$314,MATCH($F186,$B$278:$B$314,0)),
INDEX('Input-Func_Class'!E$9:E$21,MATCH($F186,'Input-Func_Class'!$B$9:$B$21,0)))
)</f>
        <v>3234808.1365427561</v>
      </c>
      <c r="I186" s="8">
        <f>IF($D186=0,0,$D186*
IFERROR(INDEX(I$278:I$314,MATCH($F186,$B$278:$B$314,0))/INDEX($D$278:$D$314,MATCH($F186,$B$278:$B$314,0)),
INDEX('Input-Func_Class'!F$9:F$21,MATCH($F186,'Input-Func_Class'!$B$9:$B$21,0)))
)</f>
        <v>1125400.2575139576</v>
      </c>
      <c r="J186" s="8">
        <f>IF($D186=0,0,$D186*
IFERROR(INDEX(J$278:J$314,MATCH($F186,$B$278:$B$314,0))/INDEX($D$278:$D$314,MATCH($F186,$B$278:$B$314,0)),
INDEX('Input-Func_Class'!G$9:G$21,MATCH($F186,'Input-Func_Class'!$B$9:$B$21,0)))
)</f>
        <v>0</v>
      </c>
      <c r="K186" s="8">
        <f>IF($D186=0,0,$D186*
IFERROR(INDEX(K$278:K$314,MATCH($F186,$B$278:$B$314,0))/INDEX($D$278:$D$314,MATCH($F186,$B$278:$B$314,0)),
INDEX('Input-Func_Class'!H$9:H$21,MATCH($F186,'Input-Func_Class'!$B$9:$B$21,0)))
)</f>
        <v>0</v>
      </c>
      <c r="L186" s="8">
        <f>IF($D186=0,0,$D186*
IFERROR(INDEX(L$278:L$314,MATCH($F186,$B$278:$B$314,0))/INDEX($D$278:$D$314,MATCH($F186,$B$278:$B$314,0)),
INDEX('Input-Func_Class'!I$9:I$21,MATCH($F186,'Input-Func_Class'!$B$9:$B$21,0)))
)</f>
        <v>0</v>
      </c>
      <c r="M186" s="8">
        <f>IF($D186=0,0,$D186*
IFERROR(INDEX(M$278:M$314,MATCH($F186,$B$278:$B$314,0))/INDEX($D$278:$D$314,MATCH($F186,$B$278:$B$314,0)),
INDEX('Input-Func_Class'!J$9:J$21,MATCH($F186,'Input-Func_Class'!$B$9:$B$21,0)))
)</f>
        <v>0</v>
      </c>
      <c r="N186" s="8">
        <f>IF($D186=0,0,$D186*
IFERROR(INDEX(N$278:N$314,MATCH($F186,$B$278:$B$314,0))/INDEX($D$278:$D$314,MATCH($F186,$B$278:$B$314,0)),
INDEX('Input-Func_Class'!K$9:K$21,MATCH($F186,'Input-Func_Class'!$B$9:$B$21,0)))
)</f>
        <v>0</v>
      </c>
      <c r="O186" s="8">
        <f>IF($D186=0,0,$D186*
IFERROR(INDEX(O$278:O$314,MATCH($F186,$B$278:$B$314,0))/INDEX($D$278:$D$314,MATCH($F186,$B$278:$B$314,0)),
INDEX('Input-Func_Class'!L$9:L$21,MATCH($F186,'Input-Func_Class'!$B$9:$B$21,0)))
)</f>
        <v>0</v>
      </c>
      <c r="P186" s="8">
        <f>IF($D186=0,0,$D186*
IFERROR(INDEX(P$278:P$314,MATCH($F186,$B$278:$B$314,0))/INDEX($D$278:$D$314,MATCH($F186,$B$278:$B$314,0)),
INDEX('Input-Func_Class'!M$9:M$21,MATCH($F186,'Input-Func_Class'!$B$9:$B$21,0)))
)</f>
        <v>0</v>
      </c>
      <c r="Q186" s="8">
        <f>IF($D186=0,0,$D186*
IFERROR(INDEX(Q$278:Q$314,MATCH($F186,$B$278:$B$314,0))/INDEX($D$278:$D$314,MATCH($F186,$B$278:$B$314,0)),
INDEX('Input-Func_Class'!N$9:N$21,MATCH($F186,'Input-Func_Class'!$B$9:$B$21,0)))
)</f>
        <v>0</v>
      </c>
      <c r="R186" s="8">
        <f>IF($D186=0,0,$D186*
IFERROR(INDEX(R$278:R$314,MATCH($F186,$B$278:$B$314,0))/INDEX($D$278:$D$314,MATCH($F186,$B$278:$B$314,0)),
INDEX('Input-Func_Class'!O$9:O$21,MATCH($F186,'Input-Func_Class'!$B$9:$B$21,0)))
)</f>
        <v>0</v>
      </c>
    </row>
    <row r="187" spans="1:18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>'Input-Accounts'!$D187</f>
        <v>59156.794118509715</v>
      </c>
      <c r="E187" s="8">
        <f t="shared" si="58"/>
        <v>0</v>
      </c>
      <c r="F187" s="2" t="str">
        <f>IF(D187=0,"-",IF('Input-Accounts'!$E187&lt;&gt;0,'Input-Accounts'!$E187,'Input-Accounts'!$F187))</f>
        <v>INT_OM_Exc_A&amp;G,Gas,Uncoll</v>
      </c>
      <c r="G187" s="8">
        <f>IF($D187=0,0,$D187*
IFERROR(INDEX(G$278:G$314,MATCH($F187,$B$278:$B$314,0))/INDEX($D$278:$D$314,MATCH($F187,$B$278:$B$314,0)),
INDEX('Input-Func_Class'!D$9:D$21,MATCH($F187,'Input-Func_Class'!$B$9:$B$21,0)))
)</f>
        <v>26009.071815720545</v>
      </c>
      <c r="H187" s="8">
        <f>IF($D187=0,0,$D187*
IFERROR(INDEX(H$278:H$314,MATCH($F187,$B$278:$B$314,0))/INDEX($D$278:$D$314,MATCH($F187,$B$278:$B$314,0)),
INDEX('Input-Func_Class'!E$9:E$21,MATCH($F187,'Input-Func_Class'!$B$9:$B$21,0)))
)</f>
        <v>24592.063525926846</v>
      </c>
      <c r="I187" s="8">
        <f>IF($D187=0,0,$D187*
IFERROR(INDEX(I$278:I$314,MATCH($F187,$B$278:$B$314,0))/INDEX($D$278:$D$314,MATCH($F187,$B$278:$B$314,0)),
INDEX('Input-Func_Class'!F$9:F$21,MATCH($F187,'Input-Func_Class'!$B$9:$B$21,0)))
)</f>
        <v>8555.6587768623194</v>
      </c>
      <c r="J187" s="8">
        <f>IF($D187=0,0,$D187*
IFERROR(INDEX(J$278:J$314,MATCH($F187,$B$278:$B$314,0))/INDEX($D$278:$D$314,MATCH($F187,$B$278:$B$314,0)),
INDEX('Input-Func_Class'!G$9:G$21,MATCH($F187,'Input-Func_Class'!$B$9:$B$21,0)))
)</f>
        <v>0</v>
      </c>
      <c r="K187" s="8">
        <f>IF($D187=0,0,$D187*
IFERROR(INDEX(K$278:K$314,MATCH($F187,$B$278:$B$314,0))/INDEX($D$278:$D$314,MATCH($F187,$B$278:$B$314,0)),
INDEX('Input-Func_Class'!H$9:H$21,MATCH($F187,'Input-Func_Class'!$B$9:$B$21,0)))
)</f>
        <v>0</v>
      </c>
      <c r="L187" s="8">
        <f>IF($D187=0,0,$D187*
IFERROR(INDEX(L$278:L$314,MATCH($F187,$B$278:$B$314,0))/INDEX($D$278:$D$314,MATCH($F187,$B$278:$B$314,0)),
INDEX('Input-Func_Class'!I$9:I$21,MATCH($F187,'Input-Func_Class'!$B$9:$B$21,0)))
)</f>
        <v>0</v>
      </c>
      <c r="M187" s="8">
        <f>IF($D187=0,0,$D187*
IFERROR(INDEX(M$278:M$314,MATCH($F187,$B$278:$B$314,0))/INDEX($D$278:$D$314,MATCH($F187,$B$278:$B$314,0)),
INDEX('Input-Func_Class'!J$9:J$21,MATCH($F187,'Input-Func_Class'!$B$9:$B$21,0)))
)</f>
        <v>0</v>
      </c>
      <c r="N187" s="8">
        <f>IF($D187=0,0,$D187*
IFERROR(INDEX(N$278:N$314,MATCH($F187,$B$278:$B$314,0))/INDEX($D$278:$D$314,MATCH($F187,$B$278:$B$314,0)),
INDEX('Input-Func_Class'!K$9:K$21,MATCH($F187,'Input-Func_Class'!$B$9:$B$21,0)))
)</f>
        <v>0</v>
      </c>
      <c r="O187" s="8">
        <f>IF($D187=0,0,$D187*
IFERROR(INDEX(O$278:O$314,MATCH($F187,$B$278:$B$314,0))/INDEX($D$278:$D$314,MATCH($F187,$B$278:$B$314,0)),
INDEX('Input-Func_Class'!L$9:L$21,MATCH($F187,'Input-Func_Class'!$B$9:$B$21,0)))
)</f>
        <v>0</v>
      </c>
      <c r="P187" s="8">
        <f>IF($D187=0,0,$D187*
IFERROR(INDEX(P$278:P$314,MATCH($F187,$B$278:$B$314,0))/INDEX($D$278:$D$314,MATCH($F187,$B$278:$B$314,0)),
INDEX('Input-Func_Class'!M$9:M$21,MATCH($F187,'Input-Func_Class'!$B$9:$B$21,0)))
)</f>
        <v>0</v>
      </c>
      <c r="Q187" s="8">
        <f>IF($D187=0,0,$D187*
IFERROR(INDEX(Q$278:Q$314,MATCH($F187,$B$278:$B$314,0))/INDEX($D$278:$D$314,MATCH($F187,$B$278:$B$314,0)),
INDEX('Input-Func_Class'!N$9:N$21,MATCH($F187,'Input-Func_Class'!$B$9:$B$21,0)))
)</f>
        <v>0</v>
      </c>
      <c r="R187" s="8">
        <f>IF($D187=0,0,$D187*
IFERROR(INDEX(R$278:R$314,MATCH($F187,$B$278:$B$314,0))/INDEX($D$278:$D$314,MATCH($F187,$B$278:$B$314,0)),
INDEX('Input-Func_Class'!O$9:O$21,MATCH($F187,'Input-Func_Class'!$B$9:$B$21,0)))
)</f>
        <v>0</v>
      </c>
    </row>
    <row r="188" spans="1:18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>'Input-Accounts'!$D188</f>
        <v>1541663.5292324889</v>
      </c>
      <c r="E188" s="8">
        <f t="shared" si="58"/>
        <v>0</v>
      </c>
      <c r="F188" s="2" t="str">
        <f>IF(D188=0,"-",IF('Input-Accounts'!$E188&lt;&gt;0,'Input-Accounts'!$E188,'Input-Accounts'!$F188))</f>
        <v>INT_LABOR</v>
      </c>
      <c r="G188" s="8">
        <f>IF($D188=0,0,$D188*
IFERROR(INDEX(G$278:G$314,MATCH($F188,$B$278:$B$314,0))/INDEX($D$278:$D$314,MATCH($F188,$B$278:$B$314,0)),
INDEX('Input-Func_Class'!D$9:D$21,MATCH($F188,'Input-Func_Class'!$B$9:$B$21,0)))
)</f>
        <v>570652.21697074454</v>
      </c>
      <c r="H188" s="8">
        <f>IF($D188=0,0,$D188*
IFERROR(INDEX(H$278:H$314,MATCH($F188,$B$278:$B$314,0))/INDEX($D$278:$D$314,MATCH($F188,$B$278:$B$314,0)),
INDEX('Input-Func_Class'!E$9:E$21,MATCH($F188,'Input-Func_Class'!$B$9:$B$21,0)))
)</f>
        <v>711861.25123739068</v>
      </c>
      <c r="I188" s="8">
        <f>IF($D188=0,0,$D188*
IFERROR(INDEX(I$278:I$314,MATCH($F188,$B$278:$B$314,0))/INDEX($D$278:$D$314,MATCH($F188,$B$278:$B$314,0)),
INDEX('Input-Func_Class'!F$9:F$21,MATCH($F188,'Input-Func_Class'!$B$9:$B$21,0)))
)</f>
        <v>259150.06102435378</v>
      </c>
      <c r="J188" s="8">
        <f>IF($D188=0,0,$D188*
IFERROR(INDEX(J$278:J$314,MATCH($F188,$B$278:$B$314,0))/INDEX($D$278:$D$314,MATCH($F188,$B$278:$B$314,0)),
INDEX('Input-Func_Class'!G$9:G$21,MATCH($F188,'Input-Func_Class'!$B$9:$B$21,0)))
)</f>
        <v>0</v>
      </c>
      <c r="K188" s="8">
        <f>IF($D188=0,0,$D188*
IFERROR(INDEX(K$278:K$314,MATCH($F188,$B$278:$B$314,0))/INDEX($D$278:$D$314,MATCH($F188,$B$278:$B$314,0)),
INDEX('Input-Func_Class'!H$9:H$21,MATCH($F188,'Input-Func_Class'!$B$9:$B$21,0)))
)</f>
        <v>0</v>
      </c>
      <c r="L188" s="8">
        <f>IF($D188=0,0,$D188*
IFERROR(INDEX(L$278:L$314,MATCH($F188,$B$278:$B$314,0))/INDEX($D$278:$D$314,MATCH($F188,$B$278:$B$314,0)),
INDEX('Input-Func_Class'!I$9:I$21,MATCH($F188,'Input-Func_Class'!$B$9:$B$21,0)))
)</f>
        <v>0</v>
      </c>
      <c r="M188" s="8">
        <f>IF($D188=0,0,$D188*
IFERROR(INDEX(M$278:M$314,MATCH($F188,$B$278:$B$314,0))/INDEX($D$278:$D$314,MATCH($F188,$B$278:$B$314,0)),
INDEX('Input-Func_Class'!J$9:J$21,MATCH($F188,'Input-Func_Class'!$B$9:$B$21,0)))
)</f>
        <v>0</v>
      </c>
      <c r="N188" s="8">
        <f>IF($D188=0,0,$D188*
IFERROR(INDEX(N$278:N$314,MATCH($F188,$B$278:$B$314,0))/INDEX($D$278:$D$314,MATCH($F188,$B$278:$B$314,0)),
INDEX('Input-Func_Class'!K$9:K$21,MATCH($F188,'Input-Func_Class'!$B$9:$B$21,0)))
)</f>
        <v>0</v>
      </c>
      <c r="O188" s="8">
        <f>IF($D188=0,0,$D188*
IFERROR(INDEX(O$278:O$314,MATCH($F188,$B$278:$B$314,0))/INDEX($D$278:$D$314,MATCH($F188,$B$278:$B$314,0)),
INDEX('Input-Func_Class'!L$9:L$21,MATCH($F188,'Input-Func_Class'!$B$9:$B$21,0)))
)</f>
        <v>0</v>
      </c>
      <c r="P188" s="8">
        <f>IF($D188=0,0,$D188*
IFERROR(INDEX(P$278:P$314,MATCH($F188,$B$278:$B$314,0))/INDEX($D$278:$D$314,MATCH($F188,$B$278:$B$314,0)),
INDEX('Input-Func_Class'!M$9:M$21,MATCH($F188,'Input-Func_Class'!$B$9:$B$21,0)))
)</f>
        <v>0</v>
      </c>
      <c r="Q188" s="8">
        <f>IF($D188=0,0,$D188*
IFERROR(INDEX(Q$278:Q$314,MATCH($F188,$B$278:$B$314,0))/INDEX($D$278:$D$314,MATCH($F188,$B$278:$B$314,0)),
INDEX('Input-Func_Class'!N$9:N$21,MATCH($F188,'Input-Func_Class'!$B$9:$B$21,0)))
)</f>
        <v>0</v>
      </c>
      <c r="R188" s="8">
        <f>IF($D188=0,0,$D188*
IFERROR(INDEX(R$278:R$314,MATCH($F188,$B$278:$B$314,0))/INDEX($D$278:$D$314,MATCH($F188,$B$278:$B$314,0)),
INDEX('Input-Func_Class'!O$9:O$21,MATCH($F188,'Input-Func_Class'!$B$9:$B$21,0)))
)</f>
        <v>0</v>
      </c>
    </row>
    <row r="189" spans="1:18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>'Input-Accounts'!$D189</f>
        <v>5614426.9043554934</v>
      </c>
      <c r="E189" s="8">
        <f t="shared" si="58"/>
        <v>0</v>
      </c>
      <c r="F189" s="2" t="str">
        <f>IF(D189=0,"-",IF('Input-Accounts'!$E189&lt;&gt;0,'Input-Accounts'!$E189,'Input-Accounts'!$F189))</f>
        <v>INT_LABOR</v>
      </c>
      <c r="G189" s="8">
        <f>IF($D189=0,0,$D189*
IFERROR(INDEX(G$278:G$314,MATCH($F189,$B$278:$B$314,0))/INDEX($D$278:$D$314,MATCH($F189,$B$278:$B$314,0)),
INDEX('Input-Func_Class'!D$9:D$21,MATCH($F189,'Input-Func_Class'!$B$9:$B$21,0)))
)</f>
        <v>2078200.0087825248</v>
      </c>
      <c r="H189" s="8">
        <f>IF($D189=0,0,$D189*
IFERROR(INDEX(H$278:H$314,MATCH($F189,$B$278:$B$314,0))/INDEX($D$278:$D$314,MATCH($F189,$B$278:$B$314,0)),
INDEX('Input-Func_Class'!E$9:E$21,MATCH($F189,'Input-Func_Class'!$B$9:$B$21,0)))
)</f>
        <v>2592454.7641761424</v>
      </c>
      <c r="I189" s="8">
        <f>IF($D189=0,0,$D189*
IFERROR(INDEX(I$278:I$314,MATCH($F189,$B$278:$B$314,0))/INDEX($D$278:$D$314,MATCH($F189,$B$278:$B$314,0)),
INDEX('Input-Func_Class'!F$9:F$21,MATCH($F189,'Input-Func_Class'!$B$9:$B$21,0)))
)</f>
        <v>943772.13139682647</v>
      </c>
      <c r="J189" s="8">
        <f>IF($D189=0,0,$D189*
IFERROR(INDEX(J$278:J$314,MATCH($F189,$B$278:$B$314,0))/INDEX($D$278:$D$314,MATCH($F189,$B$278:$B$314,0)),
INDEX('Input-Func_Class'!G$9:G$21,MATCH($F189,'Input-Func_Class'!$B$9:$B$21,0)))
)</f>
        <v>0</v>
      </c>
      <c r="K189" s="8">
        <f>IF($D189=0,0,$D189*
IFERROR(INDEX(K$278:K$314,MATCH($F189,$B$278:$B$314,0))/INDEX($D$278:$D$314,MATCH($F189,$B$278:$B$314,0)),
INDEX('Input-Func_Class'!H$9:H$21,MATCH($F189,'Input-Func_Class'!$B$9:$B$21,0)))
)</f>
        <v>0</v>
      </c>
      <c r="L189" s="8">
        <f>IF($D189=0,0,$D189*
IFERROR(INDEX(L$278:L$314,MATCH($F189,$B$278:$B$314,0))/INDEX($D$278:$D$314,MATCH($F189,$B$278:$B$314,0)),
INDEX('Input-Func_Class'!I$9:I$21,MATCH($F189,'Input-Func_Class'!$B$9:$B$21,0)))
)</f>
        <v>0</v>
      </c>
      <c r="M189" s="8">
        <f>IF($D189=0,0,$D189*
IFERROR(INDEX(M$278:M$314,MATCH($F189,$B$278:$B$314,0))/INDEX($D$278:$D$314,MATCH($F189,$B$278:$B$314,0)),
INDEX('Input-Func_Class'!J$9:J$21,MATCH($F189,'Input-Func_Class'!$B$9:$B$21,0)))
)</f>
        <v>0</v>
      </c>
      <c r="N189" s="8">
        <f>IF($D189=0,0,$D189*
IFERROR(INDEX(N$278:N$314,MATCH($F189,$B$278:$B$314,0))/INDEX($D$278:$D$314,MATCH($F189,$B$278:$B$314,0)),
INDEX('Input-Func_Class'!K$9:K$21,MATCH($F189,'Input-Func_Class'!$B$9:$B$21,0)))
)</f>
        <v>0</v>
      </c>
      <c r="O189" s="8">
        <f>IF($D189=0,0,$D189*
IFERROR(INDEX(O$278:O$314,MATCH($F189,$B$278:$B$314,0))/INDEX($D$278:$D$314,MATCH($F189,$B$278:$B$314,0)),
INDEX('Input-Func_Class'!L$9:L$21,MATCH($F189,'Input-Func_Class'!$B$9:$B$21,0)))
)</f>
        <v>0</v>
      </c>
      <c r="P189" s="8">
        <f>IF($D189=0,0,$D189*
IFERROR(INDEX(P$278:P$314,MATCH($F189,$B$278:$B$314,0))/INDEX($D$278:$D$314,MATCH($F189,$B$278:$B$314,0)),
INDEX('Input-Func_Class'!M$9:M$21,MATCH($F189,'Input-Func_Class'!$B$9:$B$21,0)))
)</f>
        <v>0</v>
      </c>
      <c r="Q189" s="8">
        <f>IF($D189=0,0,$D189*
IFERROR(INDEX(Q$278:Q$314,MATCH($F189,$B$278:$B$314,0))/INDEX($D$278:$D$314,MATCH($F189,$B$278:$B$314,0)),
INDEX('Input-Func_Class'!N$9:N$21,MATCH($F189,'Input-Func_Class'!$B$9:$B$21,0)))
)</f>
        <v>0</v>
      </c>
      <c r="R189" s="8">
        <f>IF($D189=0,0,$D189*
IFERROR(INDEX(R$278:R$314,MATCH($F189,$B$278:$B$314,0))/INDEX($D$278:$D$314,MATCH($F189,$B$278:$B$314,0)),
INDEX('Input-Func_Class'!O$9:O$21,MATCH($F189,'Input-Func_Class'!$B$9:$B$21,0)))
)</f>
        <v>0</v>
      </c>
    </row>
    <row r="190" spans="1:18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>'Input-Accounts'!$D190</f>
        <v>1671789.7392962237</v>
      </c>
      <c r="E190" s="8">
        <f t="shared" si="58"/>
        <v>0</v>
      </c>
      <c r="F190" s="2" t="str">
        <f>IF(D190=0,"-",IF('Input-Accounts'!$E190&lt;&gt;0,'Input-Accounts'!$E190,'Input-Accounts'!$F190))</f>
        <v>INT_OM_Exc_A&amp;G,Gas,Uncoll</v>
      </c>
      <c r="G190" s="8">
        <f>IF($D190=0,0,$D190*
IFERROR(INDEX(G$278:G$314,MATCH($F190,$B$278:$B$314,0))/INDEX($D$278:$D$314,MATCH($F190,$B$278:$B$314,0)),
INDEX('Input-Func_Class'!D$9:D$21,MATCH($F190,'Input-Func_Class'!$B$9:$B$21,0)))
)</f>
        <v>735024.60770664236</v>
      </c>
      <c r="H190" s="8">
        <f>IF($D190=0,0,$D190*
IFERROR(INDEX(H$278:H$314,MATCH($F190,$B$278:$B$314,0))/INDEX($D$278:$D$314,MATCH($F190,$B$278:$B$314,0)),
INDEX('Input-Func_Class'!E$9:E$21,MATCH($F190,'Input-Func_Class'!$B$9:$B$21,0)))
)</f>
        <v>694979.50460945512</v>
      </c>
      <c r="I190" s="8">
        <f>IF($D190=0,0,$D190*
IFERROR(INDEX(I$278:I$314,MATCH($F190,$B$278:$B$314,0))/INDEX($D$278:$D$314,MATCH($F190,$B$278:$B$314,0)),
INDEX('Input-Func_Class'!F$9:F$21,MATCH($F190,'Input-Func_Class'!$B$9:$B$21,0)))
)</f>
        <v>241785.62698012605</v>
      </c>
      <c r="J190" s="8">
        <f>IF($D190=0,0,$D190*
IFERROR(INDEX(J$278:J$314,MATCH($F190,$B$278:$B$314,0))/INDEX($D$278:$D$314,MATCH($F190,$B$278:$B$314,0)),
INDEX('Input-Func_Class'!G$9:G$21,MATCH($F190,'Input-Func_Class'!$B$9:$B$21,0)))
)</f>
        <v>0</v>
      </c>
      <c r="K190" s="8">
        <f>IF($D190=0,0,$D190*
IFERROR(INDEX(K$278:K$314,MATCH($F190,$B$278:$B$314,0))/INDEX($D$278:$D$314,MATCH($F190,$B$278:$B$314,0)),
INDEX('Input-Func_Class'!H$9:H$21,MATCH($F190,'Input-Func_Class'!$B$9:$B$21,0)))
)</f>
        <v>0</v>
      </c>
      <c r="L190" s="8">
        <f>IF($D190=0,0,$D190*
IFERROR(INDEX(L$278:L$314,MATCH($F190,$B$278:$B$314,0))/INDEX($D$278:$D$314,MATCH($F190,$B$278:$B$314,0)),
INDEX('Input-Func_Class'!I$9:I$21,MATCH($F190,'Input-Func_Class'!$B$9:$B$21,0)))
)</f>
        <v>0</v>
      </c>
      <c r="M190" s="8">
        <f>IF($D190=0,0,$D190*
IFERROR(INDEX(M$278:M$314,MATCH($F190,$B$278:$B$314,0))/INDEX($D$278:$D$314,MATCH($F190,$B$278:$B$314,0)),
INDEX('Input-Func_Class'!J$9:J$21,MATCH($F190,'Input-Func_Class'!$B$9:$B$21,0)))
)</f>
        <v>0</v>
      </c>
      <c r="N190" s="8">
        <f>IF($D190=0,0,$D190*
IFERROR(INDEX(N$278:N$314,MATCH($F190,$B$278:$B$314,0))/INDEX($D$278:$D$314,MATCH($F190,$B$278:$B$314,0)),
INDEX('Input-Func_Class'!K$9:K$21,MATCH($F190,'Input-Func_Class'!$B$9:$B$21,0)))
)</f>
        <v>0</v>
      </c>
      <c r="O190" s="8">
        <f>IF($D190=0,0,$D190*
IFERROR(INDEX(O$278:O$314,MATCH($F190,$B$278:$B$314,0))/INDEX($D$278:$D$314,MATCH($F190,$B$278:$B$314,0)),
INDEX('Input-Func_Class'!L$9:L$21,MATCH($F190,'Input-Func_Class'!$B$9:$B$21,0)))
)</f>
        <v>0</v>
      </c>
      <c r="P190" s="8">
        <f>IF($D190=0,0,$D190*
IFERROR(INDEX(P$278:P$314,MATCH($F190,$B$278:$B$314,0))/INDEX($D$278:$D$314,MATCH($F190,$B$278:$B$314,0)),
INDEX('Input-Func_Class'!M$9:M$21,MATCH($F190,'Input-Func_Class'!$B$9:$B$21,0)))
)</f>
        <v>0</v>
      </c>
      <c r="Q190" s="8">
        <f>IF($D190=0,0,$D190*
IFERROR(INDEX(Q$278:Q$314,MATCH($F190,$B$278:$B$314,0))/INDEX($D$278:$D$314,MATCH($F190,$B$278:$B$314,0)),
INDEX('Input-Func_Class'!N$9:N$21,MATCH($F190,'Input-Func_Class'!$B$9:$B$21,0)))
)</f>
        <v>0</v>
      </c>
      <c r="R190" s="8">
        <f>IF($D190=0,0,$D190*
IFERROR(INDEX(R$278:R$314,MATCH($F190,$B$278:$B$314,0))/INDEX($D$278:$D$314,MATCH($F190,$B$278:$B$314,0)),
INDEX('Input-Func_Class'!O$9:O$21,MATCH($F190,'Input-Func_Class'!$B$9:$B$21,0)))
)</f>
        <v>0</v>
      </c>
    </row>
    <row r="191" spans="1:18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>'Input-Accounts'!$D191</f>
        <v>9938.4874232167822</v>
      </c>
      <c r="E191" s="8">
        <f t="shared" si="58"/>
        <v>0</v>
      </c>
      <c r="F191" s="2" t="str">
        <f>IF(D191=0,"-",IF('Input-Accounts'!$E191&lt;&gt;0,'Input-Accounts'!$E191,'Input-Accounts'!$F191))</f>
        <v>INT_OM_Exc_A&amp;G,Gas,Uncoll</v>
      </c>
      <c r="G191" s="8">
        <f>IF($D191=0,0,$D191*
IFERROR(INDEX(G$278:G$314,MATCH($F191,$B$278:$B$314,0))/INDEX($D$278:$D$314,MATCH($F191,$B$278:$B$314,0)),
INDEX('Input-Func_Class'!D$9:D$21,MATCH($F191,'Input-Func_Class'!$B$9:$B$21,0)))
)</f>
        <v>4369.5882608554157</v>
      </c>
      <c r="H191" s="8">
        <f>IF($D191=0,0,$D191*
IFERROR(INDEX(H$278:H$314,MATCH($F191,$B$278:$B$314,0))/INDEX($D$278:$D$314,MATCH($F191,$B$278:$B$314,0)),
INDEX('Input-Func_Class'!E$9:E$21,MATCH($F191,'Input-Func_Class'!$B$9:$B$21,0)))
)</f>
        <v>4131.5273706980461</v>
      </c>
      <c r="I191" s="8">
        <f>IF($D191=0,0,$D191*
IFERROR(INDEX(I$278:I$314,MATCH($F191,$B$278:$B$314,0))/INDEX($D$278:$D$314,MATCH($F191,$B$278:$B$314,0)),
INDEX('Input-Func_Class'!F$9:F$21,MATCH($F191,'Input-Func_Class'!$B$9:$B$21,0)))
)</f>
        <v>1437.3717916633195</v>
      </c>
      <c r="J191" s="8">
        <f>IF($D191=0,0,$D191*
IFERROR(INDEX(J$278:J$314,MATCH($F191,$B$278:$B$314,0))/INDEX($D$278:$D$314,MATCH($F191,$B$278:$B$314,0)),
INDEX('Input-Func_Class'!G$9:G$21,MATCH($F191,'Input-Func_Class'!$B$9:$B$21,0)))
)</f>
        <v>0</v>
      </c>
      <c r="K191" s="8">
        <f>IF($D191=0,0,$D191*
IFERROR(INDEX(K$278:K$314,MATCH($F191,$B$278:$B$314,0))/INDEX($D$278:$D$314,MATCH($F191,$B$278:$B$314,0)),
INDEX('Input-Func_Class'!H$9:H$21,MATCH($F191,'Input-Func_Class'!$B$9:$B$21,0)))
)</f>
        <v>0</v>
      </c>
      <c r="L191" s="8">
        <f>IF($D191=0,0,$D191*
IFERROR(INDEX(L$278:L$314,MATCH($F191,$B$278:$B$314,0))/INDEX($D$278:$D$314,MATCH($F191,$B$278:$B$314,0)),
INDEX('Input-Func_Class'!I$9:I$21,MATCH($F191,'Input-Func_Class'!$B$9:$B$21,0)))
)</f>
        <v>0</v>
      </c>
      <c r="M191" s="8">
        <f>IF($D191=0,0,$D191*
IFERROR(INDEX(M$278:M$314,MATCH($F191,$B$278:$B$314,0))/INDEX($D$278:$D$314,MATCH($F191,$B$278:$B$314,0)),
INDEX('Input-Func_Class'!J$9:J$21,MATCH($F191,'Input-Func_Class'!$B$9:$B$21,0)))
)</f>
        <v>0</v>
      </c>
      <c r="N191" s="8">
        <f>IF($D191=0,0,$D191*
IFERROR(INDEX(N$278:N$314,MATCH($F191,$B$278:$B$314,0))/INDEX($D$278:$D$314,MATCH($F191,$B$278:$B$314,0)),
INDEX('Input-Func_Class'!K$9:K$21,MATCH($F191,'Input-Func_Class'!$B$9:$B$21,0)))
)</f>
        <v>0</v>
      </c>
      <c r="O191" s="8">
        <f>IF($D191=0,0,$D191*
IFERROR(INDEX(O$278:O$314,MATCH($F191,$B$278:$B$314,0))/INDEX($D$278:$D$314,MATCH($F191,$B$278:$B$314,0)),
INDEX('Input-Func_Class'!L$9:L$21,MATCH($F191,'Input-Func_Class'!$B$9:$B$21,0)))
)</f>
        <v>0</v>
      </c>
      <c r="P191" s="8">
        <f>IF($D191=0,0,$D191*
IFERROR(INDEX(P$278:P$314,MATCH($F191,$B$278:$B$314,0))/INDEX($D$278:$D$314,MATCH($F191,$B$278:$B$314,0)),
INDEX('Input-Func_Class'!M$9:M$21,MATCH($F191,'Input-Func_Class'!$B$9:$B$21,0)))
)</f>
        <v>0</v>
      </c>
      <c r="Q191" s="8">
        <f>IF($D191=0,0,$D191*
IFERROR(INDEX(Q$278:Q$314,MATCH($F191,$B$278:$B$314,0))/INDEX($D$278:$D$314,MATCH($F191,$B$278:$B$314,0)),
INDEX('Input-Func_Class'!N$9:N$21,MATCH($F191,'Input-Func_Class'!$B$9:$B$21,0)))
)</f>
        <v>0</v>
      </c>
      <c r="R191" s="8">
        <f>IF($D191=0,0,$D191*
IFERROR(INDEX(R$278:R$314,MATCH($F191,$B$278:$B$314,0))/INDEX($D$278:$D$314,MATCH($F191,$B$278:$B$314,0)),
INDEX('Input-Func_Class'!O$9:O$21,MATCH($F191,'Input-Func_Class'!$B$9:$B$21,0)))
)</f>
        <v>0</v>
      </c>
    </row>
    <row r="192" spans="1:18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>'Input-Accounts'!$D192</f>
        <v>-147349.23602338525</v>
      </c>
      <c r="E192" s="8">
        <f t="shared" si="58"/>
        <v>0</v>
      </c>
      <c r="F192" s="2" t="str">
        <f>IF(D192=0,"-",IF('Input-Accounts'!$E192&lt;&gt;0,'Input-Accounts'!$E192,'Input-Accounts'!$F192))</f>
        <v>INT_OM_Exc_A&amp;G,Gas,Uncoll</v>
      </c>
      <c r="G192" s="8">
        <f>IF($D192=0,0,$D192*
IFERROR(INDEX(G$278:G$314,MATCH($F192,$B$278:$B$314,0))/INDEX($D$278:$D$314,MATCH($F192,$B$278:$B$314,0)),
INDEX('Input-Func_Class'!D$9:D$21,MATCH($F192,'Input-Func_Class'!$B$9:$B$21,0)))
)</f>
        <v>-64784.052598358263</v>
      </c>
      <c r="H192" s="8">
        <f>IF($D192=0,0,$D192*
IFERROR(INDEX(H$278:H$314,MATCH($F192,$B$278:$B$314,0))/INDEX($D$278:$D$314,MATCH($F192,$B$278:$B$314,0)),
INDEX('Input-Func_Class'!E$9:E$21,MATCH($F192,'Input-Func_Class'!$B$9:$B$21,0)))
)</f>
        <v>-61254.532582083826</v>
      </c>
      <c r="I192" s="8">
        <f>IF($D192=0,0,$D192*
IFERROR(INDEX(I$278:I$314,MATCH($F192,$B$278:$B$314,0))/INDEX($D$278:$D$314,MATCH($F192,$B$278:$B$314,0)),
INDEX('Input-Func_Class'!F$9:F$21,MATCH($F192,'Input-Func_Class'!$B$9:$B$21,0)))
)</f>
        <v>-21310.650842943149</v>
      </c>
      <c r="J192" s="8">
        <f>IF($D192=0,0,$D192*
IFERROR(INDEX(J$278:J$314,MATCH($F192,$B$278:$B$314,0))/INDEX($D$278:$D$314,MATCH($F192,$B$278:$B$314,0)),
INDEX('Input-Func_Class'!G$9:G$21,MATCH($F192,'Input-Func_Class'!$B$9:$B$21,0)))
)</f>
        <v>0</v>
      </c>
      <c r="K192" s="8">
        <f>IF($D192=0,0,$D192*
IFERROR(INDEX(K$278:K$314,MATCH($F192,$B$278:$B$314,0))/INDEX($D$278:$D$314,MATCH($F192,$B$278:$B$314,0)),
INDEX('Input-Func_Class'!H$9:H$21,MATCH($F192,'Input-Func_Class'!$B$9:$B$21,0)))
)</f>
        <v>0</v>
      </c>
      <c r="L192" s="8">
        <f>IF($D192=0,0,$D192*
IFERROR(INDEX(L$278:L$314,MATCH($F192,$B$278:$B$314,0))/INDEX($D$278:$D$314,MATCH($F192,$B$278:$B$314,0)),
INDEX('Input-Func_Class'!I$9:I$21,MATCH($F192,'Input-Func_Class'!$B$9:$B$21,0)))
)</f>
        <v>0</v>
      </c>
      <c r="M192" s="8">
        <f>IF($D192=0,0,$D192*
IFERROR(INDEX(M$278:M$314,MATCH($F192,$B$278:$B$314,0))/INDEX($D$278:$D$314,MATCH($F192,$B$278:$B$314,0)),
INDEX('Input-Func_Class'!J$9:J$21,MATCH($F192,'Input-Func_Class'!$B$9:$B$21,0)))
)</f>
        <v>0</v>
      </c>
      <c r="N192" s="8">
        <f>IF($D192=0,0,$D192*
IFERROR(INDEX(N$278:N$314,MATCH($F192,$B$278:$B$314,0))/INDEX($D$278:$D$314,MATCH($F192,$B$278:$B$314,0)),
INDEX('Input-Func_Class'!K$9:K$21,MATCH($F192,'Input-Func_Class'!$B$9:$B$21,0)))
)</f>
        <v>0</v>
      </c>
      <c r="O192" s="8">
        <f>IF($D192=0,0,$D192*
IFERROR(INDEX(O$278:O$314,MATCH($F192,$B$278:$B$314,0))/INDEX($D$278:$D$314,MATCH($F192,$B$278:$B$314,0)),
INDEX('Input-Func_Class'!L$9:L$21,MATCH($F192,'Input-Func_Class'!$B$9:$B$21,0)))
)</f>
        <v>0</v>
      </c>
      <c r="P192" s="8">
        <f>IF($D192=0,0,$D192*
IFERROR(INDEX(P$278:P$314,MATCH($F192,$B$278:$B$314,0))/INDEX($D$278:$D$314,MATCH($F192,$B$278:$B$314,0)),
INDEX('Input-Func_Class'!M$9:M$21,MATCH($F192,'Input-Func_Class'!$B$9:$B$21,0)))
)</f>
        <v>0</v>
      </c>
      <c r="Q192" s="8">
        <f>IF($D192=0,0,$D192*
IFERROR(INDEX(Q$278:Q$314,MATCH($F192,$B$278:$B$314,0))/INDEX($D$278:$D$314,MATCH($F192,$B$278:$B$314,0)),
INDEX('Input-Func_Class'!N$9:N$21,MATCH($F192,'Input-Func_Class'!$B$9:$B$21,0)))
)</f>
        <v>0</v>
      </c>
      <c r="R192" s="8">
        <f>IF($D192=0,0,$D192*
IFERROR(INDEX(R$278:R$314,MATCH($F192,$B$278:$B$314,0))/INDEX($D$278:$D$314,MATCH($F192,$B$278:$B$314,0)),
INDEX('Input-Func_Class'!O$9:O$21,MATCH($F192,'Input-Func_Class'!$B$9:$B$21,0)))
)</f>
        <v>0</v>
      </c>
    </row>
    <row r="193" spans="1:19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>'Input-Accounts'!$D193</f>
        <v>780512.40987276367</v>
      </c>
      <c r="E193" s="8">
        <f t="shared" si="58"/>
        <v>0</v>
      </c>
      <c r="F193" s="2" t="str">
        <f>IF(D193=0,"-",IF('Input-Accounts'!$E193&lt;&gt;0,'Input-Accounts'!$E193,'Input-Accounts'!$F193))</f>
        <v>INT_OM_Exc_A&amp;G,Gas,Uncoll</v>
      </c>
      <c r="G193" s="8">
        <f>IF($D193=0,0,$D193*
IFERROR(INDEX(G$278:G$314,MATCH($F193,$B$278:$B$314,0))/INDEX($D$278:$D$314,MATCH($F193,$B$278:$B$314,0)),
INDEX('Input-Func_Class'!D$9:D$21,MATCH($F193,'Input-Func_Class'!$B$9:$B$21,0)))
)</f>
        <v>343162.66836187424</v>
      </c>
      <c r="H193" s="8">
        <f>IF($D193=0,0,$D193*
IFERROR(INDEX(H$278:H$314,MATCH($F193,$B$278:$B$314,0))/INDEX($D$278:$D$314,MATCH($F193,$B$278:$B$314,0)),
INDEX('Input-Func_Class'!E$9:E$21,MATCH($F193,'Input-Func_Class'!$B$9:$B$21,0)))
)</f>
        <v>324466.71683919849</v>
      </c>
      <c r="I193" s="8">
        <f>IF($D193=0,0,$D193*
IFERROR(INDEX(I$278:I$314,MATCH($F193,$B$278:$B$314,0))/INDEX($D$278:$D$314,MATCH($F193,$B$278:$B$314,0)),
INDEX('Input-Func_Class'!F$9:F$21,MATCH($F193,'Input-Func_Class'!$B$9:$B$21,0)))
)</f>
        <v>112883.02467169089</v>
      </c>
      <c r="J193" s="8">
        <f>IF($D193=0,0,$D193*
IFERROR(INDEX(J$278:J$314,MATCH($F193,$B$278:$B$314,0))/INDEX($D$278:$D$314,MATCH($F193,$B$278:$B$314,0)),
INDEX('Input-Func_Class'!G$9:G$21,MATCH($F193,'Input-Func_Class'!$B$9:$B$21,0)))
)</f>
        <v>0</v>
      </c>
      <c r="K193" s="8">
        <f>IF($D193=0,0,$D193*
IFERROR(INDEX(K$278:K$314,MATCH($F193,$B$278:$B$314,0))/INDEX($D$278:$D$314,MATCH($F193,$B$278:$B$314,0)),
INDEX('Input-Func_Class'!H$9:H$21,MATCH($F193,'Input-Func_Class'!$B$9:$B$21,0)))
)</f>
        <v>0</v>
      </c>
      <c r="L193" s="8">
        <f>IF($D193=0,0,$D193*
IFERROR(INDEX(L$278:L$314,MATCH($F193,$B$278:$B$314,0))/INDEX($D$278:$D$314,MATCH($F193,$B$278:$B$314,0)),
INDEX('Input-Func_Class'!I$9:I$21,MATCH($F193,'Input-Func_Class'!$B$9:$B$21,0)))
)</f>
        <v>0</v>
      </c>
      <c r="M193" s="8">
        <f>IF($D193=0,0,$D193*
IFERROR(INDEX(M$278:M$314,MATCH($F193,$B$278:$B$314,0))/INDEX($D$278:$D$314,MATCH($F193,$B$278:$B$314,0)),
INDEX('Input-Func_Class'!J$9:J$21,MATCH($F193,'Input-Func_Class'!$B$9:$B$21,0)))
)</f>
        <v>0</v>
      </c>
      <c r="N193" s="8">
        <f>IF($D193=0,0,$D193*
IFERROR(INDEX(N$278:N$314,MATCH($F193,$B$278:$B$314,0))/INDEX($D$278:$D$314,MATCH($F193,$B$278:$B$314,0)),
INDEX('Input-Func_Class'!K$9:K$21,MATCH($F193,'Input-Func_Class'!$B$9:$B$21,0)))
)</f>
        <v>0</v>
      </c>
      <c r="O193" s="8">
        <f>IF($D193=0,0,$D193*
IFERROR(INDEX(O$278:O$314,MATCH($F193,$B$278:$B$314,0))/INDEX($D$278:$D$314,MATCH($F193,$B$278:$B$314,0)),
INDEX('Input-Func_Class'!L$9:L$21,MATCH($F193,'Input-Func_Class'!$B$9:$B$21,0)))
)</f>
        <v>0</v>
      </c>
      <c r="P193" s="8">
        <f>IF($D193=0,0,$D193*
IFERROR(INDEX(P$278:P$314,MATCH($F193,$B$278:$B$314,0))/INDEX($D$278:$D$314,MATCH($F193,$B$278:$B$314,0)),
INDEX('Input-Func_Class'!M$9:M$21,MATCH($F193,'Input-Func_Class'!$B$9:$B$21,0)))
)</f>
        <v>0</v>
      </c>
      <c r="Q193" s="8">
        <f>IF($D193=0,0,$D193*
IFERROR(INDEX(Q$278:Q$314,MATCH($F193,$B$278:$B$314,0))/INDEX($D$278:$D$314,MATCH($F193,$B$278:$B$314,0)),
INDEX('Input-Func_Class'!N$9:N$21,MATCH($F193,'Input-Func_Class'!$B$9:$B$21,0)))
)</f>
        <v>0</v>
      </c>
      <c r="R193" s="8">
        <f>IF($D193=0,0,$D193*
IFERROR(INDEX(R$278:R$314,MATCH($F193,$B$278:$B$314,0))/INDEX($D$278:$D$314,MATCH($F193,$B$278:$B$314,0)),
INDEX('Input-Func_Class'!O$9:O$21,MATCH($F193,'Input-Func_Class'!$B$9:$B$21,0)))
)</f>
        <v>0</v>
      </c>
    </row>
    <row r="194" spans="1:19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>'Input-Accounts'!$D194</f>
        <v>756317.73321327975</v>
      </c>
      <c r="E194" s="8">
        <f t="shared" si="58"/>
        <v>0</v>
      </c>
      <c r="F194" s="2" t="str">
        <f>IF(D194=0,"-",IF('Input-Accounts'!$E194&lt;&gt;0,'Input-Accounts'!$E194,'Input-Accounts'!$F194))</f>
        <v>INT_OM_Exc_A&amp;G,Gas,Uncoll</v>
      </c>
      <c r="G194" s="8">
        <f>IF($D194=0,0,$D194*
IFERROR(INDEX(G$278:G$314,MATCH($F194,$B$278:$B$314,0))/INDEX($D$278:$D$314,MATCH($F194,$B$278:$B$314,0)),
INDEX('Input-Func_Class'!D$9:D$21,MATCH($F194,'Input-Func_Class'!$B$9:$B$21,0)))
)</f>
        <v>332525.15677640855</v>
      </c>
      <c r="H194" s="8">
        <f>IF($D194=0,0,$D194*
IFERROR(INDEX(H$278:H$314,MATCH($F194,$B$278:$B$314,0))/INDEX($D$278:$D$314,MATCH($F194,$B$278:$B$314,0)),
INDEX('Input-Func_Class'!E$9:E$21,MATCH($F194,'Input-Func_Class'!$B$9:$B$21,0)))
)</f>
        <v>314408.75081407343</v>
      </c>
      <c r="I194" s="8">
        <f>IF($D194=0,0,$D194*
IFERROR(INDEX(I$278:I$314,MATCH($F194,$B$278:$B$314,0))/INDEX($D$278:$D$314,MATCH($F194,$B$278:$B$314,0)),
INDEX('Input-Func_Class'!F$9:F$21,MATCH($F194,'Input-Func_Class'!$B$9:$B$21,0)))
)</f>
        <v>109383.8256227977</v>
      </c>
      <c r="J194" s="8">
        <f>IF($D194=0,0,$D194*
IFERROR(INDEX(J$278:J$314,MATCH($F194,$B$278:$B$314,0))/INDEX($D$278:$D$314,MATCH($F194,$B$278:$B$314,0)),
INDEX('Input-Func_Class'!G$9:G$21,MATCH($F194,'Input-Func_Class'!$B$9:$B$21,0)))
)</f>
        <v>0</v>
      </c>
      <c r="K194" s="8">
        <f>IF($D194=0,0,$D194*
IFERROR(INDEX(K$278:K$314,MATCH($F194,$B$278:$B$314,0))/INDEX($D$278:$D$314,MATCH($F194,$B$278:$B$314,0)),
INDEX('Input-Func_Class'!H$9:H$21,MATCH($F194,'Input-Func_Class'!$B$9:$B$21,0)))
)</f>
        <v>0</v>
      </c>
      <c r="L194" s="8">
        <f>IF($D194=0,0,$D194*
IFERROR(INDEX(L$278:L$314,MATCH($F194,$B$278:$B$314,0))/INDEX($D$278:$D$314,MATCH($F194,$B$278:$B$314,0)),
INDEX('Input-Func_Class'!I$9:I$21,MATCH($F194,'Input-Func_Class'!$B$9:$B$21,0)))
)</f>
        <v>0</v>
      </c>
      <c r="M194" s="8">
        <f>IF($D194=0,0,$D194*
IFERROR(INDEX(M$278:M$314,MATCH($F194,$B$278:$B$314,0))/INDEX($D$278:$D$314,MATCH($F194,$B$278:$B$314,0)),
INDEX('Input-Func_Class'!J$9:J$21,MATCH($F194,'Input-Func_Class'!$B$9:$B$21,0)))
)</f>
        <v>0</v>
      </c>
      <c r="N194" s="8">
        <f>IF($D194=0,0,$D194*
IFERROR(INDEX(N$278:N$314,MATCH($F194,$B$278:$B$314,0))/INDEX($D$278:$D$314,MATCH($F194,$B$278:$B$314,0)),
INDEX('Input-Func_Class'!K$9:K$21,MATCH($F194,'Input-Func_Class'!$B$9:$B$21,0)))
)</f>
        <v>0</v>
      </c>
      <c r="O194" s="8">
        <f>IF($D194=0,0,$D194*
IFERROR(INDEX(O$278:O$314,MATCH($F194,$B$278:$B$314,0))/INDEX($D$278:$D$314,MATCH($F194,$B$278:$B$314,0)),
INDEX('Input-Func_Class'!L$9:L$21,MATCH($F194,'Input-Func_Class'!$B$9:$B$21,0)))
)</f>
        <v>0</v>
      </c>
      <c r="P194" s="8">
        <f>IF($D194=0,0,$D194*
IFERROR(INDEX(P$278:P$314,MATCH($F194,$B$278:$B$314,0))/INDEX($D$278:$D$314,MATCH($F194,$B$278:$B$314,0)),
INDEX('Input-Func_Class'!M$9:M$21,MATCH($F194,'Input-Func_Class'!$B$9:$B$21,0)))
)</f>
        <v>0</v>
      </c>
      <c r="Q194" s="8">
        <f>IF($D194=0,0,$D194*
IFERROR(INDEX(Q$278:Q$314,MATCH($F194,$B$278:$B$314,0))/INDEX($D$278:$D$314,MATCH($F194,$B$278:$B$314,0)),
INDEX('Input-Func_Class'!N$9:N$21,MATCH($F194,'Input-Func_Class'!$B$9:$B$21,0)))
)</f>
        <v>0</v>
      </c>
      <c r="R194" s="8">
        <f>IF($D194=0,0,$D194*
IFERROR(INDEX(R$278:R$314,MATCH($F194,$B$278:$B$314,0))/INDEX($D$278:$D$314,MATCH($F194,$B$278:$B$314,0)),
INDEX('Input-Func_Class'!O$9:O$21,MATCH($F194,'Input-Func_Class'!$B$9:$B$21,0)))
)</f>
        <v>0</v>
      </c>
    </row>
    <row r="195" spans="1:19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>SUBTOTAL(9,D184:D194)</f>
        <v>30679538.636355367</v>
      </c>
      <c r="E195" s="8">
        <f t="shared" ref="E195:E201" si="59">IFERROR(IF(D195="",0,IF(D195=0,0,IF(ABS(D195-SUM($G195:$R195))&lt;Check_Limit,0,1))),1)</f>
        <v>0</v>
      </c>
      <c r="G195" s="77">
        <f t="shared" ref="G195:R195" si="60">SUBTOTAL(9,G184:G194)</f>
        <v>12991249.287255362</v>
      </c>
      <c r="H195" s="77">
        <f t="shared" si="60"/>
        <v>13083245.742274778</v>
      </c>
      <c r="I195" s="77">
        <f t="shared" si="60"/>
        <v>4605043.6068252223</v>
      </c>
      <c r="J195" s="77">
        <f t="shared" si="60"/>
        <v>0</v>
      </c>
      <c r="K195" s="77">
        <f t="shared" si="60"/>
        <v>0</v>
      </c>
      <c r="L195" s="77">
        <f t="shared" si="60"/>
        <v>0</v>
      </c>
      <c r="M195" s="77">
        <f t="shared" si="60"/>
        <v>0</v>
      </c>
      <c r="N195" s="77">
        <f t="shared" si="60"/>
        <v>0</v>
      </c>
      <c r="O195" s="77">
        <f t="shared" si="60"/>
        <v>0</v>
      </c>
      <c r="P195" s="77">
        <f t="shared" si="60"/>
        <v>0</v>
      </c>
      <c r="Q195" s="77">
        <f t="shared" si="60"/>
        <v>0</v>
      </c>
      <c r="R195" s="77">
        <f t="shared" si="60"/>
        <v>0</v>
      </c>
    </row>
    <row r="196" spans="1:19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>
        <f t="shared" si="59"/>
        <v>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9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>SUBTOTAL(9,D118:D196)</f>
        <v>140812017.79732466</v>
      </c>
      <c r="E197" s="8">
        <f t="shared" si="59"/>
        <v>0</v>
      </c>
      <c r="G197" s="79">
        <f t="shared" ref="G197:R197" si="61">SUBTOTAL(9,G118:G196)</f>
        <v>25125677.921023723</v>
      </c>
      <c r="H197" s="79">
        <f t="shared" si="61"/>
        <v>24228988.753846351</v>
      </c>
      <c r="I197" s="79">
        <f t="shared" si="61"/>
        <v>9735458.7024545651</v>
      </c>
      <c r="J197" s="79">
        <f t="shared" si="61"/>
        <v>81721892.420000032</v>
      </c>
      <c r="K197" s="79">
        <f t="shared" si="61"/>
        <v>0</v>
      </c>
      <c r="L197" s="79">
        <f t="shared" si="61"/>
        <v>0</v>
      </c>
      <c r="M197" s="79">
        <f t="shared" si="61"/>
        <v>0</v>
      </c>
      <c r="N197" s="79">
        <f t="shared" si="61"/>
        <v>0</v>
      </c>
      <c r="O197" s="79">
        <f t="shared" si="61"/>
        <v>0</v>
      </c>
      <c r="P197" s="79">
        <f t="shared" si="61"/>
        <v>0</v>
      </c>
      <c r="Q197" s="79">
        <f t="shared" si="61"/>
        <v>0</v>
      </c>
      <c r="R197" s="79">
        <f t="shared" si="61"/>
        <v>0</v>
      </c>
      <c r="S197" s="80"/>
    </row>
    <row r="198" spans="1:19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>
        <f t="shared" si="59"/>
        <v>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9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>
        <f t="shared" si="59"/>
        <v>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9">
      <c r="A200" s="22">
        <f>IF(ISBLANK('Input-Accounts'!A200),"",'Input-Accounts'!A200)</f>
        <v>172</v>
      </c>
      <c r="B200" s="1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>
        <f>IFERROR(IF(D200="",0,IF(D200=0,0,IF(ABS(D200-SUM($G200:$R200))&lt;Check_Limit,0,1))),1)</f>
        <v>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9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>
        <f t="shared" si="59"/>
        <v>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9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>'Input-Accounts'!$D202</f>
        <v>0</v>
      </c>
      <c r="E202" s="8">
        <f t="shared" ref="E202:E207" si="62">IFERROR(IF(D202="",0,IF(D202=0,0,IF(ABS(D202-SUM($G202:$R202))&lt;Check_Limit,0,1))),1)</f>
        <v>0</v>
      </c>
      <c r="F202" s="2" t="str">
        <f>IF(D202=0,"-",IF('Input-Accounts'!$E202&lt;&gt;0,'Input-Accounts'!$E202,'Input-Accounts'!$F202))</f>
        <v>-</v>
      </c>
      <c r="G202" s="8">
        <f>IF($D202=0,0,$D202*
IFERROR(INDEX(G$278:G$314,MATCH($F202,$B$278:$B$314,0))/INDEX($D$278:$D$314,MATCH($F202,$B$278:$B$314,0)),
INDEX('Input-Func_Class'!D$9:D$21,MATCH($F202,'Input-Func_Class'!$B$9:$B$21,0)))
)</f>
        <v>0</v>
      </c>
      <c r="H202" s="8">
        <f>IF($D202=0,0,$D202*
IFERROR(INDEX(H$278:H$314,MATCH($F202,$B$278:$B$314,0))/INDEX($D$278:$D$314,MATCH($F202,$B$278:$B$314,0)),
INDEX('Input-Func_Class'!E$9:E$21,MATCH($F202,'Input-Func_Class'!$B$9:$B$21,0)))
)</f>
        <v>0</v>
      </c>
      <c r="I202" s="8">
        <f>IF($D202=0,0,$D202*
IFERROR(INDEX(I$278:I$314,MATCH($F202,$B$278:$B$314,0))/INDEX($D$278:$D$314,MATCH($F202,$B$278:$B$314,0)),
INDEX('Input-Func_Class'!F$9:F$21,MATCH($F202,'Input-Func_Class'!$B$9:$B$21,0)))
)</f>
        <v>0</v>
      </c>
      <c r="J202" s="8">
        <f>IF($D202=0,0,$D202*
IFERROR(INDEX(J$278:J$314,MATCH($F202,$B$278:$B$314,0))/INDEX($D$278:$D$314,MATCH($F202,$B$278:$B$314,0)),
INDEX('Input-Func_Class'!G$9:G$21,MATCH($F202,'Input-Func_Class'!$B$9:$B$21,0)))
)</f>
        <v>0</v>
      </c>
      <c r="K202" s="8">
        <f>IF($D202=0,0,$D202*
IFERROR(INDEX(K$278:K$314,MATCH($F202,$B$278:$B$314,0))/INDEX($D$278:$D$314,MATCH($F202,$B$278:$B$314,0)),
INDEX('Input-Func_Class'!H$9:H$21,MATCH($F202,'Input-Func_Class'!$B$9:$B$21,0)))
)</f>
        <v>0</v>
      </c>
      <c r="L202" s="8">
        <f>IF($D202=0,0,$D202*
IFERROR(INDEX(L$278:L$314,MATCH($F202,$B$278:$B$314,0))/INDEX($D$278:$D$314,MATCH($F202,$B$278:$B$314,0)),
INDEX('Input-Func_Class'!I$9:I$21,MATCH($F202,'Input-Func_Class'!$B$9:$B$21,0)))
)</f>
        <v>0</v>
      </c>
      <c r="M202" s="8">
        <f>IF($D202=0,0,$D202*
IFERROR(INDEX(M$278:M$314,MATCH($F202,$B$278:$B$314,0))/INDEX($D$278:$D$314,MATCH($F202,$B$278:$B$314,0)),
INDEX('Input-Func_Class'!J$9:J$21,MATCH($F202,'Input-Func_Class'!$B$9:$B$21,0)))
)</f>
        <v>0</v>
      </c>
      <c r="N202" s="8">
        <f>IF($D202=0,0,$D202*
IFERROR(INDEX(N$278:N$314,MATCH($F202,$B$278:$B$314,0))/INDEX($D$278:$D$314,MATCH($F202,$B$278:$B$314,0)),
INDEX('Input-Func_Class'!K$9:K$21,MATCH($F202,'Input-Func_Class'!$B$9:$B$21,0)))
)</f>
        <v>0</v>
      </c>
      <c r="O202" s="8">
        <f>IF($D202=0,0,$D202*
IFERROR(INDEX(O$278:O$314,MATCH($F202,$B$278:$B$314,0))/INDEX($D$278:$D$314,MATCH($F202,$B$278:$B$314,0)),
INDEX('Input-Func_Class'!L$9:L$21,MATCH($F202,'Input-Func_Class'!$B$9:$B$21,0)))
)</f>
        <v>0</v>
      </c>
      <c r="P202" s="8">
        <f>IF($D202=0,0,$D202*
IFERROR(INDEX(P$278:P$314,MATCH($F202,$B$278:$B$314,0))/INDEX($D$278:$D$314,MATCH($F202,$B$278:$B$314,0)),
INDEX('Input-Func_Class'!M$9:M$21,MATCH($F202,'Input-Func_Class'!$B$9:$B$21,0)))
)</f>
        <v>0</v>
      </c>
      <c r="Q202" s="8">
        <f>IF($D202=0,0,$D202*
IFERROR(INDEX(Q$278:Q$314,MATCH($F202,$B$278:$B$314,0))/INDEX($D$278:$D$314,MATCH($F202,$B$278:$B$314,0)),
INDEX('Input-Func_Class'!N$9:N$21,MATCH($F202,'Input-Func_Class'!$B$9:$B$21,0)))
)</f>
        <v>0</v>
      </c>
      <c r="R202" s="8">
        <f>IF($D202=0,0,$D202*
IFERROR(INDEX(R$278:R$314,MATCH($F202,$B$278:$B$314,0))/INDEX($D$278:$D$314,MATCH($F202,$B$278:$B$314,0)),
INDEX('Input-Func_Class'!O$9:O$21,MATCH($F202,'Input-Func_Class'!$B$9:$B$21,0)))
)</f>
        <v>0</v>
      </c>
    </row>
    <row r="203" spans="1:19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>'Input-Accounts'!$D203</f>
        <v>2258.7600000000002</v>
      </c>
      <c r="E203" s="8">
        <f t="shared" ref="E203" si="63">IFERROR(IF(D203="",0,IF(D203=0,0,IF(ABS(D203-SUM($G203:$R203))&lt;Check_Limit,0,1))),1)</f>
        <v>0</v>
      </c>
      <c r="F203" s="2" t="str">
        <f>IF(D203=0,"-",IF('Input-Accounts'!$E203&lt;&gt;0,'Input-Accounts'!$E203,'Input-Accounts'!$F203))</f>
        <v>INT_DISTPT_SUBTOTAL</v>
      </c>
      <c r="G203" s="8">
        <f>IF($D203=0,0,$D203*
IFERROR(INDEX(G$278:G$314,MATCH($F203,$B$278:$B$314,0))/INDEX($D$278:$D$314,MATCH($F203,$B$278:$B$314,0)),
INDEX('Input-Func_Class'!D$9:D$21,MATCH($F203,'Input-Func_Class'!$B$9:$B$21,0)))
)</f>
        <v>1442.3571059798805</v>
      </c>
      <c r="H203" s="8">
        <f>IF($D203=0,0,$D203*
IFERROR(INDEX(H$278:H$314,MATCH($F203,$B$278:$B$314,0))/INDEX($D$278:$D$314,MATCH($F203,$B$278:$B$314,0)),
INDEX('Input-Func_Class'!E$9:E$21,MATCH($F203,'Input-Func_Class'!$B$9:$B$21,0)))
)</f>
        <v>816.40289402011956</v>
      </c>
      <c r="I203" s="8">
        <f>IF($D203=0,0,$D203*
IFERROR(INDEX(I$278:I$314,MATCH($F203,$B$278:$B$314,0))/INDEX($D$278:$D$314,MATCH($F203,$B$278:$B$314,0)),
INDEX('Input-Func_Class'!F$9:F$21,MATCH($F203,'Input-Func_Class'!$B$9:$B$21,0)))
)</f>
        <v>0</v>
      </c>
      <c r="J203" s="8">
        <f>IF($D203=0,0,$D203*
IFERROR(INDEX(J$278:J$314,MATCH($F203,$B$278:$B$314,0))/INDEX($D$278:$D$314,MATCH($F203,$B$278:$B$314,0)),
INDEX('Input-Func_Class'!G$9:G$21,MATCH($F203,'Input-Func_Class'!$B$9:$B$21,0)))
)</f>
        <v>0</v>
      </c>
      <c r="K203" s="8">
        <f>IF($D203=0,0,$D203*
IFERROR(INDEX(K$278:K$314,MATCH($F203,$B$278:$B$314,0))/INDEX($D$278:$D$314,MATCH($F203,$B$278:$B$314,0)),
INDEX('Input-Func_Class'!H$9:H$21,MATCH($F203,'Input-Func_Class'!$B$9:$B$21,0)))
)</f>
        <v>0</v>
      </c>
      <c r="L203" s="8">
        <f>IF($D203=0,0,$D203*
IFERROR(INDEX(L$278:L$314,MATCH($F203,$B$278:$B$314,0))/INDEX($D$278:$D$314,MATCH($F203,$B$278:$B$314,0)),
INDEX('Input-Func_Class'!I$9:I$21,MATCH($F203,'Input-Func_Class'!$B$9:$B$21,0)))
)</f>
        <v>0</v>
      </c>
      <c r="M203" s="8">
        <f>IF($D203=0,0,$D203*
IFERROR(INDEX(M$278:M$314,MATCH($F203,$B$278:$B$314,0))/INDEX($D$278:$D$314,MATCH($F203,$B$278:$B$314,0)),
INDEX('Input-Func_Class'!J$9:J$21,MATCH($F203,'Input-Func_Class'!$B$9:$B$21,0)))
)</f>
        <v>0</v>
      </c>
      <c r="N203" s="8">
        <f>IF($D203=0,0,$D203*
IFERROR(INDEX(N$278:N$314,MATCH($F203,$B$278:$B$314,0))/INDEX($D$278:$D$314,MATCH($F203,$B$278:$B$314,0)),
INDEX('Input-Func_Class'!K$9:K$21,MATCH($F203,'Input-Func_Class'!$B$9:$B$21,0)))
)</f>
        <v>0</v>
      </c>
      <c r="O203" s="8">
        <f>IF($D203=0,0,$D203*
IFERROR(INDEX(O$278:O$314,MATCH($F203,$B$278:$B$314,0))/INDEX($D$278:$D$314,MATCH($F203,$B$278:$B$314,0)),
INDEX('Input-Func_Class'!L$9:L$21,MATCH($F203,'Input-Func_Class'!$B$9:$B$21,0)))
)</f>
        <v>0</v>
      </c>
      <c r="P203" s="8">
        <f>IF($D203=0,0,$D203*
IFERROR(INDEX(P$278:P$314,MATCH($F203,$B$278:$B$314,0))/INDEX($D$278:$D$314,MATCH($F203,$B$278:$B$314,0)),
INDEX('Input-Func_Class'!M$9:M$21,MATCH($F203,'Input-Func_Class'!$B$9:$B$21,0)))
)</f>
        <v>0</v>
      </c>
      <c r="Q203" s="8">
        <f>IF($D203=0,0,$D203*
IFERROR(INDEX(Q$278:Q$314,MATCH($F203,$B$278:$B$314,0))/INDEX($D$278:$D$314,MATCH($F203,$B$278:$B$314,0)),
INDEX('Input-Func_Class'!N$9:N$21,MATCH($F203,'Input-Func_Class'!$B$9:$B$21,0)))
)</f>
        <v>0</v>
      </c>
      <c r="R203" s="8">
        <f>IF($D203=0,0,$D203*
IFERROR(INDEX(R$278:R$314,MATCH($F203,$B$278:$B$314,0))/INDEX($D$278:$D$314,MATCH($F203,$B$278:$B$314,0)),
INDEX('Input-Func_Class'!O$9:O$21,MATCH($F203,'Input-Func_Class'!$B$9:$B$21,0)))
)</f>
        <v>0</v>
      </c>
    </row>
    <row r="204" spans="1:19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>'Input-Accounts'!$D204</f>
        <v>3257470.0321669457</v>
      </c>
      <c r="E204" s="8">
        <f t="shared" si="62"/>
        <v>0</v>
      </c>
      <c r="F204" s="2" t="str">
        <f>IF(D204=0,"-",IF('Input-Accounts'!$E204&lt;&gt;0,'Input-Accounts'!$E204,'Input-Accounts'!$F204))</f>
        <v>INT_DISTPT_SUBTOTAL</v>
      </c>
      <c r="G204" s="8">
        <f>IF($D204=0,0,$D204*
IFERROR(INDEX(G$278:G$314,MATCH($F204,$B$278:$B$314,0))/INDEX($D$278:$D$314,MATCH($F204,$B$278:$B$314,0)),
INDEX('Input-Func_Class'!D$9:D$21,MATCH($F204,'Input-Func_Class'!$B$9:$B$21,0)))
)</f>
        <v>2080094.8522253376</v>
      </c>
      <c r="H204" s="8">
        <f>IF($D204=0,0,$D204*
IFERROR(INDEX(H$278:H$314,MATCH($F204,$B$278:$B$314,0))/INDEX($D$278:$D$314,MATCH($F204,$B$278:$B$314,0)),
INDEX('Input-Func_Class'!E$9:E$21,MATCH($F204,'Input-Func_Class'!$B$9:$B$21,0)))
)</f>
        <v>1177375.1799416079</v>
      </c>
      <c r="I204" s="8">
        <f>IF($D204=0,0,$D204*
IFERROR(INDEX(I$278:I$314,MATCH($F204,$B$278:$B$314,0))/INDEX($D$278:$D$314,MATCH($F204,$B$278:$B$314,0)),
INDEX('Input-Func_Class'!F$9:F$21,MATCH($F204,'Input-Func_Class'!$B$9:$B$21,0)))
)</f>
        <v>0</v>
      </c>
      <c r="J204" s="8">
        <f>IF($D204=0,0,$D204*
IFERROR(INDEX(J$278:J$314,MATCH($F204,$B$278:$B$314,0))/INDEX($D$278:$D$314,MATCH($F204,$B$278:$B$314,0)),
INDEX('Input-Func_Class'!G$9:G$21,MATCH($F204,'Input-Func_Class'!$B$9:$B$21,0)))
)</f>
        <v>0</v>
      </c>
      <c r="K204" s="8">
        <f>IF($D204=0,0,$D204*
IFERROR(INDEX(K$278:K$314,MATCH($F204,$B$278:$B$314,0))/INDEX($D$278:$D$314,MATCH($F204,$B$278:$B$314,0)),
INDEX('Input-Func_Class'!H$9:H$21,MATCH($F204,'Input-Func_Class'!$B$9:$B$21,0)))
)</f>
        <v>0</v>
      </c>
      <c r="L204" s="8">
        <f>IF($D204=0,0,$D204*
IFERROR(INDEX(L$278:L$314,MATCH($F204,$B$278:$B$314,0))/INDEX($D$278:$D$314,MATCH($F204,$B$278:$B$314,0)),
INDEX('Input-Func_Class'!I$9:I$21,MATCH($F204,'Input-Func_Class'!$B$9:$B$21,0)))
)</f>
        <v>0</v>
      </c>
      <c r="M204" s="8">
        <f>IF($D204=0,0,$D204*
IFERROR(INDEX(M$278:M$314,MATCH($F204,$B$278:$B$314,0))/INDEX($D$278:$D$314,MATCH($F204,$B$278:$B$314,0)),
INDEX('Input-Func_Class'!J$9:J$21,MATCH($F204,'Input-Func_Class'!$B$9:$B$21,0)))
)</f>
        <v>0</v>
      </c>
      <c r="N204" s="8">
        <f>IF($D204=0,0,$D204*
IFERROR(INDEX(N$278:N$314,MATCH($F204,$B$278:$B$314,0))/INDEX($D$278:$D$314,MATCH($F204,$B$278:$B$314,0)),
INDEX('Input-Func_Class'!K$9:K$21,MATCH($F204,'Input-Func_Class'!$B$9:$B$21,0)))
)</f>
        <v>0</v>
      </c>
      <c r="O204" s="8">
        <f>IF($D204=0,0,$D204*
IFERROR(INDEX(O$278:O$314,MATCH($F204,$B$278:$B$314,0))/INDEX($D$278:$D$314,MATCH($F204,$B$278:$B$314,0)),
INDEX('Input-Func_Class'!L$9:L$21,MATCH($F204,'Input-Func_Class'!$B$9:$B$21,0)))
)</f>
        <v>0</v>
      </c>
      <c r="P204" s="8">
        <f>IF($D204=0,0,$D204*
IFERROR(INDEX(P$278:P$314,MATCH($F204,$B$278:$B$314,0))/INDEX($D$278:$D$314,MATCH($F204,$B$278:$B$314,0)),
INDEX('Input-Func_Class'!M$9:M$21,MATCH($F204,'Input-Func_Class'!$B$9:$B$21,0)))
)</f>
        <v>0</v>
      </c>
      <c r="Q204" s="8">
        <f>IF($D204=0,0,$D204*
IFERROR(INDEX(Q$278:Q$314,MATCH($F204,$B$278:$B$314,0))/INDEX($D$278:$D$314,MATCH($F204,$B$278:$B$314,0)),
INDEX('Input-Func_Class'!N$9:N$21,MATCH($F204,'Input-Func_Class'!$B$9:$B$21,0)))
)</f>
        <v>0</v>
      </c>
      <c r="R204" s="8">
        <f>IF($D204=0,0,$D204*
IFERROR(INDEX(R$278:R$314,MATCH($F204,$B$278:$B$314,0))/INDEX($D$278:$D$314,MATCH($F204,$B$278:$B$314,0)),
INDEX('Input-Func_Class'!O$9:O$21,MATCH($F204,'Input-Func_Class'!$B$9:$B$21,0)))
)</f>
        <v>0</v>
      </c>
    </row>
    <row r="205" spans="1:19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>'Input-Accounts'!$D205</f>
        <v>2111057.5300000003</v>
      </c>
      <c r="E205" s="8">
        <f t="shared" si="62"/>
        <v>0</v>
      </c>
      <c r="F205" s="2" t="str">
        <f>IF(D205=0,"-",IF('Input-Accounts'!$E205&lt;&gt;0,'Input-Accounts'!$E205,'Input-Accounts'!$F205))</f>
        <v>INT_DISTPT_SUBTOTAL</v>
      </c>
      <c r="G205" s="8">
        <f>IF($D205=0,0,$D205*
IFERROR(INDEX(G$278:G$314,MATCH($F205,$B$278:$B$314,0))/INDEX($D$278:$D$314,MATCH($F205,$B$278:$B$314,0)),
INDEX('Input-Func_Class'!D$9:D$21,MATCH($F205,'Input-Func_Class'!$B$9:$B$21,0)))
)</f>
        <v>1348039.9996138744</v>
      </c>
      <c r="H205" s="8">
        <f>IF($D205=0,0,$D205*
IFERROR(INDEX(H$278:H$314,MATCH($F205,$B$278:$B$314,0))/INDEX($D$278:$D$314,MATCH($F205,$B$278:$B$314,0)),
INDEX('Input-Func_Class'!E$9:E$21,MATCH($F205,'Input-Func_Class'!$B$9:$B$21,0)))
)</f>
        <v>763017.53038612567</v>
      </c>
      <c r="I205" s="8">
        <f>IF($D205=0,0,$D205*
IFERROR(INDEX(I$278:I$314,MATCH($F205,$B$278:$B$314,0))/INDEX($D$278:$D$314,MATCH($F205,$B$278:$B$314,0)),
INDEX('Input-Func_Class'!F$9:F$21,MATCH($F205,'Input-Func_Class'!$B$9:$B$21,0)))
)</f>
        <v>0</v>
      </c>
      <c r="J205" s="8">
        <f>IF($D205=0,0,$D205*
IFERROR(INDEX(J$278:J$314,MATCH($F205,$B$278:$B$314,0))/INDEX($D$278:$D$314,MATCH($F205,$B$278:$B$314,0)),
INDEX('Input-Func_Class'!G$9:G$21,MATCH($F205,'Input-Func_Class'!$B$9:$B$21,0)))
)</f>
        <v>0</v>
      </c>
      <c r="K205" s="8">
        <f>IF($D205=0,0,$D205*
IFERROR(INDEX(K$278:K$314,MATCH($F205,$B$278:$B$314,0))/INDEX($D$278:$D$314,MATCH($F205,$B$278:$B$314,0)),
INDEX('Input-Func_Class'!H$9:H$21,MATCH($F205,'Input-Func_Class'!$B$9:$B$21,0)))
)</f>
        <v>0</v>
      </c>
      <c r="L205" s="8">
        <f>IF($D205=0,0,$D205*
IFERROR(INDEX(L$278:L$314,MATCH($F205,$B$278:$B$314,0))/INDEX($D$278:$D$314,MATCH($F205,$B$278:$B$314,0)),
INDEX('Input-Func_Class'!I$9:I$21,MATCH($F205,'Input-Func_Class'!$B$9:$B$21,0)))
)</f>
        <v>0</v>
      </c>
      <c r="M205" s="8">
        <f>IF($D205=0,0,$D205*
IFERROR(INDEX(M$278:M$314,MATCH($F205,$B$278:$B$314,0))/INDEX($D$278:$D$314,MATCH($F205,$B$278:$B$314,0)),
INDEX('Input-Func_Class'!J$9:J$21,MATCH($F205,'Input-Func_Class'!$B$9:$B$21,0)))
)</f>
        <v>0</v>
      </c>
      <c r="N205" s="8">
        <f>IF($D205=0,0,$D205*
IFERROR(INDEX(N$278:N$314,MATCH($F205,$B$278:$B$314,0))/INDEX($D$278:$D$314,MATCH($F205,$B$278:$B$314,0)),
INDEX('Input-Func_Class'!K$9:K$21,MATCH($F205,'Input-Func_Class'!$B$9:$B$21,0)))
)</f>
        <v>0</v>
      </c>
      <c r="O205" s="8">
        <f>IF($D205=0,0,$D205*
IFERROR(INDEX(O$278:O$314,MATCH($F205,$B$278:$B$314,0))/INDEX($D$278:$D$314,MATCH($F205,$B$278:$B$314,0)),
INDEX('Input-Func_Class'!L$9:L$21,MATCH($F205,'Input-Func_Class'!$B$9:$B$21,0)))
)</f>
        <v>0</v>
      </c>
      <c r="P205" s="8">
        <f>IF($D205=0,0,$D205*
IFERROR(INDEX(P$278:P$314,MATCH($F205,$B$278:$B$314,0))/INDEX($D$278:$D$314,MATCH($F205,$B$278:$B$314,0)),
INDEX('Input-Func_Class'!M$9:M$21,MATCH($F205,'Input-Func_Class'!$B$9:$B$21,0)))
)</f>
        <v>0</v>
      </c>
      <c r="Q205" s="8">
        <f>IF($D205=0,0,$D205*
IFERROR(INDEX(Q$278:Q$314,MATCH($F205,$B$278:$B$314,0))/INDEX($D$278:$D$314,MATCH($F205,$B$278:$B$314,0)),
INDEX('Input-Func_Class'!N$9:N$21,MATCH($F205,'Input-Func_Class'!$B$9:$B$21,0)))
)</f>
        <v>0</v>
      </c>
      <c r="R205" s="8">
        <f>IF($D205=0,0,$D205*
IFERROR(INDEX(R$278:R$314,MATCH($F205,$B$278:$B$314,0))/INDEX($D$278:$D$314,MATCH($F205,$B$278:$B$314,0)),
INDEX('Input-Func_Class'!O$9:O$21,MATCH($F205,'Input-Func_Class'!$B$9:$B$21,0)))
)</f>
        <v>0</v>
      </c>
    </row>
    <row r="206" spans="1:19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>SUBTOTAL(9,D202:D205)</f>
        <v>5370786.3221669458</v>
      </c>
      <c r="E206" s="8">
        <f t="shared" si="62"/>
        <v>0</v>
      </c>
      <c r="G206" s="77">
        <f t="shared" ref="G206:R206" si="64">SUBTOTAL(9,G202:G205)</f>
        <v>3429577.2089451919</v>
      </c>
      <c r="H206" s="77">
        <f t="shared" si="64"/>
        <v>1941209.1132217536</v>
      </c>
      <c r="I206" s="77">
        <f t="shared" si="64"/>
        <v>0</v>
      </c>
      <c r="J206" s="77">
        <f t="shared" si="64"/>
        <v>0</v>
      </c>
      <c r="K206" s="77">
        <f t="shared" si="64"/>
        <v>0</v>
      </c>
      <c r="L206" s="77">
        <f t="shared" si="64"/>
        <v>0</v>
      </c>
      <c r="M206" s="77">
        <f t="shared" si="64"/>
        <v>0</v>
      </c>
      <c r="N206" s="77">
        <f t="shared" si="64"/>
        <v>0</v>
      </c>
      <c r="O206" s="77">
        <f t="shared" si="64"/>
        <v>0</v>
      </c>
      <c r="P206" s="77">
        <f t="shared" si="64"/>
        <v>0</v>
      </c>
      <c r="Q206" s="77">
        <f t="shared" si="64"/>
        <v>0</v>
      </c>
      <c r="R206" s="77">
        <f t="shared" si="64"/>
        <v>0</v>
      </c>
    </row>
    <row r="207" spans="1:19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>
        <f t="shared" si="62"/>
        <v>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9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>
        <f>IFERROR(IF(D208="",0,IF(D208=0,0,IF(ABS(D208-SUM($G208:$R208))&lt;Check_Limit,0,1))),1)</f>
        <v>0</v>
      </c>
      <c r="F208" s="2"/>
      <c r="G208" s="8"/>
      <c r="H208" s="8"/>
      <c r="I208" s="8"/>
      <c r="J208" s="8"/>
      <c r="K208" s="8"/>
      <c r="L208" s="8">
        <f>IF($D208=0,0,$D208*
IFERROR(INDEX(L$278:L$314,MATCH($F208,$B$278:$B$314,0))/INDEX($D$278:$D$314,MATCH($F208,$B$278:$B$314,0)),
INDEX('Input-Func_Class'!I$9:I$21,MATCH($F208,'Input-Func_Class'!$B$9:$B$21,0)))
)</f>
        <v>0</v>
      </c>
      <c r="M208" s="8">
        <f>IF($D208=0,0,$D208*
IFERROR(INDEX(M$278:M$314,MATCH($F208,$B$278:$B$314,0))/INDEX($D$278:$D$314,MATCH($F208,$B$278:$B$314,0)),
INDEX('Input-Func_Class'!J$9:J$21,MATCH($F208,'Input-Func_Class'!$B$9:$B$21,0)))
)</f>
        <v>0</v>
      </c>
      <c r="N208" s="8">
        <f>IF($D208=0,0,$D208*
IFERROR(INDEX(N$278:N$314,MATCH($F208,$B$278:$B$314,0))/INDEX($D$278:$D$314,MATCH($F208,$B$278:$B$314,0)),
INDEX('Input-Func_Class'!K$9:K$21,MATCH($F208,'Input-Func_Class'!$B$9:$B$21,0)))
)</f>
        <v>0</v>
      </c>
      <c r="O208" s="8">
        <f>IF($D208=0,0,$D208*
IFERROR(INDEX(O$278:O$314,MATCH($F208,$B$278:$B$314,0))/INDEX($D$278:$D$314,MATCH($F208,$B$278:$B$314,0)),
INDEX('Input-Func_Class'!L$9:L$21,MATCH($F208,'Input-Func_Class'!$B$9:$B$21,0)))
)</f>
        <v>0</v>
      </c>
      <c r="P208" s="8">
        <f>IF($D208=0,0,$D208*
IFERROR(INDEX(P$278:P$314,MATCH($F208,$B$278:$B$314,0))/INDEX($D$278:$D$314,MATCH($F208,$B$278:$B$314,0)),
INDEX('Input-Func_Class'!M$9:M$21,MATCH($F208,'Input-Func_Class'!$B$9:$B$21,0)))
)</f>
        <v>0</v>
      </c>
      <c r="Q208" s="8">
        <f>IF($D208=0,0,$D208*
IFERROR(INDEX(Q$278:Q$314,MATCH($F208,$B$278:$B$314,0))/INDEX($D$278:$D$314,MATCH($F208,$B$278:$B$314,0)),
INDEX('Input-Func_Class'!N$9:N$21,MATCH($F208,'Input-Func_Class'!$B$9:$B$21,0)))
)</f>
        <v>0</v>
      </c>
      <c r="R208" s="8">
        <f>IF($D208=0,0,$D208*
IFERROR(INDEX(R$278:R$314,MATCH($F208,$B$278:$B$314,0))/INDEX($D$278:$D$314,MATCH($F208,$B$278:$B$314,0)),
INDEX('Input-Func_Class'!O$9:O$21,MATCH($F208,'Input-Func_Class'!$B$9:$B$21,0)))
)</f>
        <v>0</v>
      </c>
    </row>
    <row r="209" spans="1:18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>'Input-Accounts'!$D209</f>
        <v>0</v>
      </c>
      <c r="E209" s="8">
        <f>IFERROR(IF(D209="",0,IF(D209=0,0,IF(ABS(D209-SUM($G209:$R209))&lt;Check_Limit,0,1))),1)</f>
        <v>0</v>
      </c>
      <c r="F209" s="2" t="str">
        <f>IF(D209=0,"-",IF('Input-Accounts'!$E209&lt;&gt;0,'Input-Accounts'!$E209,'Input-Accounts'!$F209))</f>
        <v>-</v>
      </c>
      <c r="G209" s="8">
        <f>IF($D209=0,0,$D209*
IFERROR(INDEX(G$278:G$314,MATCH($F209,$B$278:$B$314,0))/INDEX($D$278:$D$314,MATCH($F209,$B$278:$B$314,0)),
INDEX('Input-Func_Class'!D$9:D$21,MATCH($F209,'Input-Func_Class'!$B$9:$B$21,0)))
)</f>
        <v>0</v>
      </c>
      <c r="H209" s="8">
        <f>IF($D209=0,0,$D209*
IFERROR(INDEX(H$278:H$314,MATCH($F209,$B$278:$B$314,0))/INDEX($D$278:$D$314,MATCH($F209,$B$278:$B$314,0)),
INDEX('Input-Func_Class'!E$9:E$21,MATCH($F209,'Input-Func_Class'!$B$9:$B$21,0)))
)</f>
        <v>0</v>
      </c>
      <c r="I209" s="8">
        <f>IF($D209=0,0,$D209*
IFERROR(INDEX(I$278:I$314,MATCH($F209,$B$278:$B$314,0))/INDEX($D$278:$D$314,MATCH($F209,$B$278:$B$314,0)),
INDEX('Input-Func_Class'!F$9:F$21,MATCH($F209,'Input-Func_Class'!$B$9:$B$21,0)))
)</f>
        <v>0</v>
      </c>
      <c r="J209" s="8">
        <f>IF($D209=0,0,$D209*
IFERROR(INDEX(J$278:J$314,MATCH($F209,$B$278:$B$314,0))/INDEX($D$278:$D$314,MATCH($F209,$B$278:$B$314,0)),
INDEX('Input-Func_Class'!G$9:G$21,MATCH($F209,'Input-Func_Class'!$B$9:$B$21,0)))
)</f>
        <v>0</v>
      </c>
      <c r="K209" s="8">
        <f>IF($D209=0,0,$D209*
IFERROR(INDEX(K$278:K$314,MATCH($F209,$B$278:$B$314,0))/INDEX($D$278:$D$314,MATCH($F209,$B$278:$B$314,0)),
INDEX('Input-Func_Class'!H$9:H$21,MATCH($F209,'Input-Func_Class'!$B$9:$B$21,0)))
)</f>
        <v>0</v>
      </c>
      <c r="L209" s="8">
        <f>IF($D209=0,0,$D209*
IFERROR(INDEX(L$278:L$314,MATCH($F209,$B$278:$B$314,0))/INDEX($D$278:$D$314,MATCH($F209,$B$278:$B$314,0)),
INDEX('Input-Func_Class'!I$9:I$21,MATCH($F209,'Input-Func_Class'!$B$9:$B$21,0)))
)</f>
        <v>0</v>
      </c>
      <c r="M209" s="8">
        <f>IF($D209=0,0,$D209*
IFERROR(INDEX(M$278:M$314,MATCH($F209,$B$278:$B$314,0))/INDEX($D$278:$D$314,MATCH($F209,$B$278:$B$314,0)),
INDEX('Input-Func_Class'!J$9:J$21,MATCH($F209,'Input-Func_Class'!$B$9:$B$21,0)))
)</f>
        <v>0</v>
      </c>
      <c r="N209" s="8">
        <f>IF($D209=0,0,$D209*
IFERROR(INDEX(N$278:N$314,MATCH($F209,$B$278:$B$314,0))/INDEX($D$278:$D$314,MATCH($F209,$B$278:$B$314,0)),
INDEX('Input-Func_Class'!K$9:K$21,MATCH($F209,'Input-Func_Class'!$B$9:$B$21,0)))
)</f>
        <v>0</v>
      </c>
      <c r="O209" s="8">
        <f>IF($D209=0,0,$D209*
IFERROR(INDEX(O$278:O$314,MATCH($F209,$B$278:$B$314,0))/INDEX($D$278:$D$314,MATCH($F209,$B$278:$B$314,0)),
INDEX('Input-Func_Class'!L$9:L$21,MATCH($F209,'Input-Func_Class'!$B$9:$B$21,0)))
)</f>
        <v>0</v>
      </c>
      <c r="P209" s="8">
        <f>IF($D209=0,0,$D209*
IFERROR(INDEX(P$278:P$314,MATCH($F209,$B$278:$B$314,0))/INDEX($D$278:$D$314,MATCH($F209,$B$278:$B$314,0)),
INDEX('Input-Func_Class'!M$9:M$21,MATCH($F209,'Input-Func_Class'!$B$9:$B$21,0)))
)</f>
        <v>0</v>
      </c>
      <c r="Q209" s="8">
        <f>IF($D209=0,0,$D209*
IFERROR(INDEX(Q$278:Q$314,MATCH($F209,$B$278:$B$314,0))/INDEX($D$278:$D$314,MATCH($F209,$B$278:$B$314,0)),
INDEX('Input-Func_Class'!N$9:N$21,MATCH($F209,'Input-Func_Class'!$B$9:$B$21,0)))
)</f>
        <v>0</v>
      </c>
      <c r="R209" s="8">
        <f>IF($D209=0,0,$D209*
IFERROR(INDEX(R$278:R$314,MATCH($F209,$B$278:$B$314,0))/INDEX($D$278:$D$314,MATCH($F209,$B$278:$B$314,0)),
INDEX('Input-Func_Class'!O$9:O$21,MATCH($F209,'Input-Func_Class'!$B$9:$B$21,0)))
)</f>
        <v>0</v>
      </c>
    </row>
    <row r="210" spans="1:18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>'Input-Accounts'!$D210</f>
        <v>0</v>
      </c>
      <c r="E210" s="8">
        <f t="shared" ref="E210:E231" si="65">IFERROR(IF(D210="",0,IF(D210=0,0,IF(ABS(D210-SUM($G210:$R210))&lt;Check_Limit,0,1))),1)</f>
        <v>0</v>
      </c>
      <c r="F210" s="2" t="str">
        <f>IF(D210=0,"-",IF('Input-Accounts'!$E210&lt;&gt;0,'Input-Accounts'!$E210,'Input-Accounts'!$F210))</f>
        <v>-</v>
      </c>
      <c r="G210" s="8">
        <f>IF($D210=0,0,$D210*
IFERROR(INDEX(G$278:G$314,MATCH($F210,$B$278:$B$314,0))/INDEX($D$278:$D$314,MATCH($F210,$B$278:$B$314,0)),
INDEX('Input-Func_Class'!D$9:D$21,MATCH($F210,'Input-Func_Class'!$B$9:$B$21,0)))
)</f>
        <v>0</v>
      </c>
      <c r="H210" s="8">
        <f>IF($D210=0,0,$D210*
IFERROR(INDEX(H$278:H$314,MATCH($F210,$B$278:$B$314,0))/INDEX($D$278:$D$314,MATCH($F210,$B$278:$B$314,0)),
INDEX('Input-Func_Class'!E$9:E$21,MATCH($F210,'Input-Func_Class'!$B$9:$B$21,0)))
)</f>
        <v>0</v>
      </c>
      <c r="I210" s="8">
        <f>IF($D210=0,0,$D210*
IFERROR(INDEX(I$278:I$314,MATCH($F210,$B$278:$B$314,0))/INDEX($D$278:$D$314,MATCH($F210,$B$278:$B$314,0)),
INDEX('Input-Func_Class'!F$9:F$21,MATCH($F210,'Input-Func_Class'!$B$9:$B$21,0)))
)</f>
        <v>0</v>
      </c>
      <c r="J210" s="8">
        <f>IF($D210=0,0,$D210*
IFERROR(INDEX(J$278:J$314,MATCH($F210,$B$278:$B$314,0))/INDEX($D$278:$D$314,MATCH($F210,$B$278:$B$314,0)),
INDEX('Input-Func_Class'!G$9:G$21,MATCH($F210,'Input-Func_Class'!$B$9:$B$21,0)))
)</f>
        <v>0</v>
      </c>
      <c r="K210" s="8">
        <f>IF($D210=0,0,$D210*
IFERROR(INDEX(K$278:K$314,MATCH($F210,$B$278:$B$314,0))/INDEX($D$278:$D$314,MATCH($F210,$B$278:$B$314,0)),
INDEX('Input-Func_Class'!H$9:H$21,MATCH($F210,'Input-Func_Class'!$B$9:$B$21,0)))
)</f>
        <v>0</v>
      </c>
      <c r="L210" s="8">
        <f>IF($D210=0,0,$D210*
IFERROR(INDEX(L$278:L$314,MATCH($F210,$B$278:$B$314,0))/INDEX($D$278:$D$314,MATCH($F210,$B$278:$B$314,0)),
INDEX('Input-Func_Class'!I$9:I$21,MATCH($F210,'Input-Func_Class'!$B$9:$B$21,0)))
)</f>
        <v>0</v>
      </c>
      <c r="M210" s="8">
        <f>IF($D210=0,0,$D210*
IFERROR(INDEX(M$278:M$314,MATCH($F210,$B$278:$B$314,0))/INDEX($D$278:$D$314,MATCH($F210,$B$278:$B$314,0)),
INDEX('Input-Func_Class'!J$9:J$21,MATCH($F210,'Input-Func_Class'!$B$9:$B$21,0)))
)</f>
        <v>0</v>
      </c>
      <c r="N210" s="8">
        <f>IF($D210=0,0,$D210*
IFERROR(INDEX(N$278:N$314,MATCH($F210,$B$278:$B$314,0))/INDEX($D$278:$D$314,MATCH($F210,$B$278:$B$314,0)),
INDEX('Input-Func_Class'!K$9:K$21,MATCH($F210,'Input-Func_Class'!$B$9:$B$21,0)))
)</f>
        <v>0</v>
      </c>
      <c r="O210" s="8">
        <f>IF($D210=0,0,$D210*
IFERROR(INDEX(O$278:O$314,MATCH($F210,$B$278:$B$314,0))/INDEX($D$278:$D$314,MATCH($F210,$B$278:$B$314,0)),
INDEX('Input-Func_Class'!L$9:L$21,MATCH($F210,'Input-Func_Class'!$B$9:$B$21,0)))
)</f>
        <v>0</v>
      </c>
      <c r="P210" s="8">
        <f>IF($D210=0,0,$D210*
IFERROR(INDEX(P$278:P$314,MATCH($F210,$B$278:$B$314,0))/INDEX($D$278:$D$314,MATCH($F210,$B$278:$B$314,0)),
INDEX('Input-Func_Class'!M$9:M$21,MATCH($F210,'Input-Func_Class'!$B$9:$B$21,0)))
)</f>
        <v>0</v>
      </c>
      <c r="Q210" s="8">
        <f>IF($D210=0,0,$D210*
IFERROR(INDEX(Q$278:Q$314,MATCH($F210,$B$278:$B$314,0))/INDEX($D$278:$D$314,MATCH($F210,$B$278:$B$314,0)),
INDEX('Input-Func_Class'!N$9:N$21,MATCH($F210,'Input-Func_Class'!$B$9:$B$21,0)))
)</f>
        <v>0</v>
      </c>
      <c r="R210" s="8">
        <f>IF($D210=0,0,$D210*
IFERROR(INDEX(R$278:R$314,MATCH($F210,$B$278:$B$314,0))/INDEX($D$278:$D$314,MATCH($F210,$B$278:$B$314,0)),
INDEX('Input-Func_Class'!O$9:O$21,MATCH($F210,'Input-Func_Class'!$B$9:$B$21,0)))
)</f>
        <v>0</v>
      </c>
    </row>
    <row r="211" spans="1:18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>'Input-Accounts'!$D211</f>
        <v>43082.399999999994</v>
      </c>
      <c r="E211" s="8">
        <f t="shared" ref="E211:E227" si="66">IFERROR(IF(D211="",0,IF(D211=0,0,IF(ABS(D211-SUM($G211:$R211))&lt;Check_Limit,0,1))),1)</f>
        <v>0</v>
      </c>
      <c r="F211" s="2" t="str">
        <f>IF(D211=0,"-",IF('Input-Accounts'!$E211&lt;&gt;0,'Input-Accounts'!$E211,'Input-Accounts'!$F211))</f>
        <v>DISTRIBUTION</v>
      </c>
      <c r="G211" s="8">
        <f>IF($D211=0,0,$D211*
IFERROR(INDEX(G$278:G$314,MATCH($F211,$B$278:$B$314,0))/INDEX($D$278:$D$314,MATCH($F211,$B$278:$B$314,0)),
INDEX('Input-Func_Class'!D$9:D$21,MATCH($F211,'Input-Func_Class'!$B$9:$B$21,0)))
)</f>
        <v>43082.399999999994</v>
      </c>
      <c r="H211" s="8">
        <f>IF($D211=0,0,$D211*
IFERROR(INDEX(H$278:H$314,MATCH($F211,$B$278:$B$314,0))/INDEX($D$278:$D$314,MATCH($F211,$B$278:$B$314,0)),
INDEX('Input-Func_Class'!E$9:E$21,MATCH($F211,'Input-Func_Class'!$B$9:$B$21,0)))
)</f>
        <v>0</v>
      </c>
      <c r="I211" s="8">
        <f>IF($D211=0,0,$D211*
IFERROR(INDEX(I$278:I$314,MATCH($F211,$B$278:$B$314,0))/INDEX($D$278:$D$314,MATCH($F211,$B$278:$B$314,0)),
INDEX('Input-Func_Class'!F$9:F$21,MATCH($F211,'Input-Func_Class'!$B$9:$B$21,0)))
)</f>
        <v>0</v>
      </c>
      <c r="J211" s="8">
        <f>IF($D211=0,0,$D211*
IFERROR(INDEX(J$278:J$314,MATCH($F211,$B$278:$B$314,0))/INDEX($D$278:$D$314,MATCH($F211,$B$278:$B$314,0)),
INDEX('Input-Func_Class'!G$9:G$21,MATCH($F211,'Input-Func_Class'!$B$9:$B$21,0)))
)</f>
        <v>0</v>
      </c>
      <c r="K211" s="8">
        <f>IF($D211=0,0,$D211*
IFERROR(INDEX(K$278:K$314,MATCH($F211,$B$278:$B$314,0))/INDEX($D$278:$D$314,MATCH($F211,$B$278:$B$314,0)),
INDEX('Input-Func_Class'!H$9:H$21,MATCH($F211,'Input-Func_Class'!$B$9:$B$21,0)))
)</f>
        <v>0</v>
      </c>
      <c r="L211" s="8">
        <f>IF($D211=0,0,$D211*
IFERROR(INDEX(L$278:L$314,MATCH($F211,$B$278:$B$314,0))/INDEX($D$278:$D$314,MATCH($F211,$B$278:$B$314,0)),
INDEX('Input-Func_Class'!I$9:I$21,MATCH($F211,'Input-Func_Class'!$B$9:$B$21,0)))
)</f>
        <v>0</v>
      </c>
      <c r="M211" s="8">
        <f>IF($D211=0,0,$D211*
IFERROR(INDEX(M$278:M$314,MATCH($F211,$B$278:$B$314,0))/INDEX($D$278:$D$314,MATCH($F211,$B$278:$B$314,0)),
INDEX('Input-Func_Class'!J$9:J$21,MATCH($F211,'Input-Func_Class'!$B$9:$B$21,0)))
)</f>
        <v>0</v>
      </c>
      <c r="N211" s="8">
        <f>IF($D211=0,0,$D211*
IFERROR(INDEX(N$278:N$314,MATCH($F211,$B$278:$B$314,0))/INDEX($D$278:$D$314,MATCH($F211,$B$278:$B$314,0)),
INDEX('Input-Func_Class'!K$9:K$21,MATCH($F211,'Input-Func_Class'!$B$9:$B$21,0)))
)</f>
        <v>0</v>
      </c>
      <c r="O211" s="8">
        <f>IF($D211=0,0,$D211*
IFERROR(INDEX(O$278:O$314,MATCH($F211,$B$278:$B$314,0))/INDEX($D$278:$D$314,MATCH($F211,$B$278:$B$314,0)),
INDEX('Input-Func_Class'!L$9:L$21,MATCH($F211,'Input-Func_Class'!$B$9:$B$21,0)))
)</f>
        <v>0</v>
      </c>
      <c r="P211" s="8">
        <f>IF($D211=0,0,$D211*
IFERROR(INDEX(P$278:P$314,MATCH($F211,$B$278:$B$314,0))/INDEX($D$278:$D$314,MATCH($F211,$B$278:$B$314,0)),
INDEX('Input-Func_Class'!M$9:M$21,MATCH($F211,'Input-Func_Class'!$B$9:$B$21,0)))
)</f>
        <v>0</v>
      </c>
      <c r="Q211" s="8">
        <f>IF($D211=0,0,$D211*
IFERROR(INDEX(Q$278:Q$314,MATCH($F211,$B$278:$B$314,0))/INDEX($D$278:$D$314,MATCH($F211,$B$278:$B$314,0)),
INDEX('Input-Func_Class'!N$9:N$21,MATCH($F211,'Input-Func_Class'!$B$9:$B$21,0)))
)</f>
        <v>0</v>
      </c>
      <c r="R211" s="8">
        <f>IF($D211=0,0,$D211*
IFERROR(INDEX(R$278:R$314,MATCH($F211,$B$278:$B$314,0))/INDEX($D$278:$D$314,MATCH($F211,$B$278:$B$314,0)),
INDEX('Input-Func_Class'!O$9:O$21,MATCH($F211,'Input-Func_Class'!$B$9:$B$21,0)))
)</f>
        <v>0</v>
      </c>
    </row>
    <row r="212" spans="1:18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>'Input-Accounts'!$D212</f>
        <v>105464.60999999999</v>
      </c>
      <c r="E212" s="8">
        <f t="shared" si="66"/>
        <v>0</v>
      </c>
      <c r="F212" s="2" t="str">
        <f>IF(D212=0,"-",IF('Input-Accounts'!$E212&lt;&gt;0,'Input-Accounts'!$E212,'Input-Accounts'!$F212))</f>
        <v>DISTRIBUTION</v>
      </c>
      <c r="G212" s="8">
        <f>IF($D212=0,0,$D212*
IFERROR(INDEX(G$278:G$314,MATCH($F212,$B$278:$B$314,0))/INDEX($D$278:$D$314,MATCH($F212,$B$278:$B$314,0)),
INDEX('Input-Func_Class'!D$9:D$21,MATCH($F212,'Input-Func_Class'!$B$9:$B$21,0)))
)</f>
        <v>105464.60999999999</v>
      </c>
      <c r="H212" s="8">
        <f>IF($D212=0,0,$D212*
IFERROR(INDEX(H$278:H$314,MATCH($F212,$B$278:$B$314,0))/INDEX($D$278:$D$314,MATCH($F212,$B$278:$B$314,0)),
INDEX('Input-Func_Class'!E$9:E$21,MATCH($F212,'Input-Func_Class'!$B$9:$B$21,0)))
)</f>
        <v>0</v>
      </c>
      <c r="I212" s="8">
        <f>IF($D212=0,0,$D212*
IFERROR(INDEX(I$278:I$314,MATCH($F212,$B$278:$B$314,0))/INDEX($D$278:$D$314,MATCH($F212,$B$278:$B$314,0)),
INDEX('Input-Func_Class'!F$9:F$21,MATCH($F212,'Input-Func_Class'!$B$9:$B$21,0)))
)</f>
        <v>0</v>
      </c>
      <c r="J212" s="8">
        <f>IF($D212=0,0,$D212*
IFERROR(INDEX(J$278:J$314,MATCH($F212,$B$278:$B$314,0))/INDEX($D$278:$D$314,MATCH($F212,$B$278:$B$314,0)),
INDEX('Input-Func_Class'!G$9:G$21,MATCH($F212,'Input-Func_Class'!$B$9:$B$21,0)))
)</f>
        <v>0</v>
      </c>
      <c r="K212" s="8">
        <f>IF($D212=0,0,$D212*
IFERROR(INDEX(K$278:K$314,MATCH($F212,$B$278:$B$314,0))/INDEX($D$278:$D$314,MATCH($F212,$B$278:$B$314,0)),
INDEX('Input-Func_Class'!H$9:H$21,MATCH($F212,'Input-Func_Class'!$B$9:$B$21,0)))
)</f>
        <v>0</v>
      </c>
      <c r="L212" s="8">
        <f>IF($D212=0,0,$D212*
IFERROR(INDEX(L$278:L$314,MATCH($F212,$B$278:$B$314,0))/INDEX($D$278:$D$314,MATCH($F212,$B$278:$B$314,0)),
INDEX('Input-Func_Class'!I$9:I$21,MATCH($F212,'Input-Func_Class'!$B$9:$B$21,0)))
)</f>
        <v>0</v>
      </c>
      <c r="M212" s="8">
        <f>IF($D212=0,0,$D212*
IFERROR(INDEX(M$278:M$314,MATCH($F212,$B$278:$B$314,0))/INDEX($D$278:$D$314,MATCH($F212,$B$278:$B$314,0)),
INDEX('Input-Func_Class'!J$9:J$21,MATCH($F212,'Input-Func_Class'!$B$9:$B$21,0)))
)</f>
        <v>0</v>
      </c>
      <c r="N212" s="8">
        <f>IF($D212=0,0,$D212*
IFERROR(INDEX(N$278:N$314,MATCH($F212,$B$278:$B$314,0))/INDEX($D$278:$D$314,MATCH($F212,$B$278:$B$314,0)),
INDEX('Input-Func_Class'!K$9:K$21,MATCH($F212,'Input-Func_Class'!$B$9:$B$21,0)))
)</f>
        <v>0</v>
      </c>
      <c r="O212" s="8">
        <f>IF($D212=0,0,$D212*
IFERROR(INDEX(O$278:O$314,MATCH($F212,$B$278:$B$314,0))/INDEX($D$278:$D$314,MATCH($F212,$B$278:$B$314,0)),
INDEX('Input-Func_Class'!L$9:L$21,MATCH($F212,'Input-Func_Class'!$B$9:$B$21,0)))
)</f>
        <v>0</v>
      </c>
      <c r="P212" s="8">
        <f>IF($D212=0,0,$D212*
IFERROR(INDEX(P$278:P$314,MATCH($F212,$B$278:$B$314,0))/INDEX($D$278:$D$314,MATCH($F212,$B$278:$B$314,0)),
INDEX('Input-Func_Class'!M$9:M$21,MATCH($F212,'Input-Func_Class'!$B$9:$B$21,0)))
)</f>
        <v>0</v>
      </c>
      <c r="Q212" s="8">
        <f>IF($D212=0,0,$D212*
IFERROR(INDEX(Q$278:Q$314,MATCH($F212,$B$278:$B$314,0))/INDEX($D$278:$D$314,MATCH($F212,$B$278:$B$314,0)),
INDEX('Input-Func_Class'!N$9:N$21,MATCH($F212,'Input-Func_Class'!$B$9:$B$21,0)))
)</f>
        <v>0</v>
      </c>
      <c r="R212" s="8">
        <f>IF($D212=0,0,$D212*
IFERROR(INDEX(R$278:R$314,MATCH($F212,$B$278:$B$314,0))/INDEX($D$278:$D$314,MATCH($F212,$B$278:$B$314,0)),
INDEX('Input-Func_Class'!O$9:O$21,MATCH($F212,'Input-Func_Class'!$B$9:$B$21,0)))
)</f>
        <v>0</v>
      </c>
    </row>
    <row r="213" spans="1:18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>'Input-Accounts'!$D213</f>
        <v>850.28</v>
      </c>
      <c r="E213" s="8">
        <f t="shared" ref="E213" si="67">IFERROR(IF(D213="",0,IF(D213=0,0,IF(ABS(D213-SUM($G213:$R213))&lt;Check_Limit,0,1))),1)</f>
        <v>0</v>
      </c>
      <c r="F213" s="2" t="str">
        <f>IF(D213=0,"-",IF('Input-Accounts'!$E213&lt;&gt;0,'Input-Accounts'!$E213,'Input-Accounts'!$F213))</f>
        <v>DISTRIBUTION</v>
      </c>
      <c r="G213" s="8">
        <f>IF($D213=0,0,$D213*
IFERROR(INDEX(G$278:G$314,MATCH($F213,$B$278:$B$314,0))/INDEX($D$278:$D$314,MATCH($F213,$B$278:$B$314,0)),
INDEX('Input-Func_Class'!D$9:D$21,MATCH($F213,'Input-Func_Class'!$B$9:$B$21,0)))
)</f>
        <v>850.28</v>
      </c>
      <c r="H213" s="8">
        <f>IF($D213=0,0,$D213*
IFERROR(INDEX(H$278:H$314,MATCH($F213,$B$278:$B$314,0))/INDEX($D$278:$D$314,MATCH($F213,$B$278:$B$314,0)),
INDEX('Input-Func_Class'!E$9:E$21,MATCH($F213,'Input-Func_Class'!$B$9:$B$21,0)))
)</f>
        <v>0</v>
      </c>
      <c r="I213" s="8">
        <f>IF($D213=0,0,$D213*
IFERROR(INDEX(I$278:I$314,MATCH($F213,$B$278:$B$314,0))/INDEX($D$278:$D$314,MATCH($F213,$B$278:$B$314,0)),
INDEX('Input-Func_Class'!F$9:F$21,MATCH($F213,'Input-Func_Class'!$B$9:$B$21,0)))
)</f>
        <v>0</v>
      </c>
      <c r="J213" s="8">
        <f>IF($D213=0,0,$D213*
IFERROR(INDEX(J$278:J$314,MATCH($F213,$B$278:$B$314,0))/INDEX($D$278:$D$314,MATCH($F213,$B$278:$B$314,0)),
INDEX('Input-Func_Class'!G$9:G$21,MATCH($F213,'Input-Func_Class'!$B$9:$B$21,0)))
)</f>
        <v>0</v>
      </c>
      <c r="K213" s="8">
        <f>IF($D213=0,0,$D213*
IFERROR(INDEX(K$278:K$314,MATCH($F213,$B$278:$B$314,0))/INDEX($D$278:$D$314,MATCH($F213,$B$278:$B$314,0)),
INDEX('Input-Func_Class'!H$9:H$21,MATCH($F213,'Input-Func_Class'!$B$9:$B$21,0)))
)</f>
        <v>0</v>
      </c>
      <c r="L213" s="8">
        <f>IF($D213=0,0,$D213*
IFERROR(INDEX(L$278:L$314,MATCH($F213,$B$278:$B$314,0))/INDEX($D$278:$D$314,MATCH($F213,$B$278:$B$314,0)),
INDEX('Input-Func_Class'!I$9:I$21,MATCH($F213,'Input-Func_Class'!$B$9:$B$21,0)))
)</f>
        <v>0</v>
      </c>
      <c r="M213" s="8">
        <f>IF($D213=0,0,$D213*
IFERROR(INDEX(M$278:M$314,MATCH($F213,$B$278:$B$314,0))/INDEX($D$278:$D$314,MATCH($F213,$B$278:$B$314,0)),
INDEX('Input-Func_Class'!J$9:J$21,MATCH($F213,'Input-Func_Class'!$B$9:$B$21,0)))
)</f>
        <v>0</v>
      </c>
      <c r="N213" s="8">
        <f>IF($D213=0,0,$D213*
IFERROR(INDEX(N$278:N$314,MATCH($F213,$B$278:$B$314,0))/INDEX($D$278:$D$314,MATCH($F213,$B$278:$B$314,0)),
INDEX('Input-Func_Class'!K$9:K$21,MATCH($F213,'Input-Func_Class'!$B$9:$B$21,0)))
)</f>
        <v>0</v>
      </c>
      <c r="O213" s="8">
        <f>IF($D213=0,0,$D213*
IFERROR(INDEX(O$278:O$314,MATCH($F213,$B$278:$B$314,0))/INDEX($D$278:$D$314,MATCH($F213,$B$278:$B$314,0)),
INDEX('Input-Func_Class'!L$9:L$21,MATCH($F213,'Input-Func_Class'!$B$9:$B$21,0)))
)</f>
        <v>0</v>
      </c>
      <c r="P213" s="8">
        <f>IF($D213=0,0,$D213*
IFERROR(INDEX(P$278:P$314,MATCH($F213,$B$278:$B$314,0))/INDEX($D$278:$D$314,MATCH($F213,$B$278:$B$314,0)),
INDEX('Input-Func_Class'!M$9:M$21,MATCH($F213,'Input-Func_Class'!$B$9:$B$21,0)))
)</f>
        <v>0</v>
      </c>
      <c r="Q213" s="8">
        <f>IF($D213=0,0,$D213*
IFERROR(INDEX(Q$278:Q$314,MATCH($F213,$B$278:$B$314,0))/INDEX($D$278:$D$314,MATCH($F213,$B$278:$B$314,0)),
INDEX('Input-Func_Class'!N$9:N$21,MATCH($F213,'Input-Func_Class'!$B$9:$B$21,0)))
)</f>
        <v>0</v>
      </c>
      <c r="R213" s="8">
        <f>IF($D213=0,0,$D213*
IFERROR(INDEX(R$278:R$314,MATCH($F213,$B$278:$B$314,0))/INDEX($D$278:$D$314,MATCH($F213,$B$278:$B$314,0)),
INDEX('Input-Func_Class'!O$9:O$21,MATCH($F213,'Input-Func_Class'!$B$9:$B$21,0)))
)</f>
        <v>0</v>
      </c>
    </row>
    <row r="214" spans="1:18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>'Input-Accounts'!$D214</f>
        <v>0</v>
      </c>
      <c r="E214" s="8">
        <f t="shared" si="66"/>
        <v>0</v>
      </c>
      <c r="F214" s="2" t="str">
        <f>IF(D214=0,"-",IF('Input-Accounts'!$E214&lt;&gt;0,'Input-Accounts'!$E214,'Input-Accounts'!$F214))</f>
        <v>-</v>
      </c>
      <c r="G214" s="8">
        <f>IF($D214=0,0,$D214*
IFERROR(INDEX(G$278:G$314,MATCH($F214,$B$278:$B$314,0))/INDEX($D$278:$D$314,MATCH($F214,$B$278:$B$314,0)),
INDEX('Input-Func_Class'!D$9:D$21,MATCH($F214,'Input-Func_Class'!$B$9:$B$21,0)))
)</f>
        <v>0</v>
      </c>
      <c r="H214" s="8">
        <f>IF($D214=0,0,$D214*
IFERROR(INDEX(H$278:H$314,MATCH($F214,$B$278:$B$314,0))/INDEX($D$278:$D$314,MATCH($F214,$B$278:$B$314,0)),
INDEX('Input-Func_Class'!E$9:E$21,MATCH($F214,'Input-Func_Class'!$B$9:$B$21,0)))
)</f>
        <v>0</v>
      </c>
      <c r="I214" s="8">
        <f>IF($D214=0,0,$D214*
IFERROR(INDEX(I$278:I$314,MATCH($F214,$B$278:$B$314,0))/INDEX($D$278:$D$314,MATCH($F214,$B$278:$B$314,0)),
INDEX('Input-Func_Class'!F$9:F$21,MATCH($F214,'Input-Func_Class'!$B$9:$B$21,0)))
)</f>
        <v>0</v>
      </c>
      <c r="J214" s="8">
        <f>IF($D214=0,0,$D214*
IFERROR(INDEX(J$278:J$314,MATCH($F214,$B$278:$B$314,0))/INDEX($D$278:$D$314,MATCH($F214,$B$278:$B$314,0)),
INDEX('Input-Func_Class'!G$9:G$21,MATCH($F214,'Input-Func_Class'!$B$9:$B$21,0)))
)</f>
        <v>0</v>
      </c>
      <c r="K214" s="8">
        <f>IF($D214=0,0,$D214*
IFERROR(INDEX(K$278:K$314,MATCH($F214,$B$278:$B$314,0))/INDEX($D$278:$D$314,MATCH($F214,$B$278:$B$314,0)),
INDEX('Input-Func_Class'!H$9:H$21,MATCH($F214,'Input-Func_Class'!$B$9:$B$21,0)))
)</f>
        <v>0</v>
      </c>
      <c r="L214" s="8">
        <f>IF($D214=0,0,$D214*
IFERROR(INDEX(L$278:L$314,MATCH($F214,$B$278:$B$314,0))/INDEX($D$278:$D$314,MATCH($F214,$B$278:$B$314,0)),
INDEX('Input-Func_Class'!I$9:I$21,MATCH($F214,'Input-Func_Class'!$B$9:$B$21,0)))
)</f>
        <v>0</v>
      </c>
      <c r="M214" s="8">
        <f>IF($D214=0,0,$D214*
IFERROR(INDEX(M$278:M$314,MATCH($F214,$B$278:$B$314,0))/INDEX($D$278:$D$314,MATCH($F214,$B$278:$B$314,0)),
INDEX('Input-Func_Class'!J$9:J$21,MATCH($F214,'Input-Func_Class'!$B$9:$B$21,0)))
)</f>
        <v>0</v>
      </c>
      <c r="N214" s="8">
        <f>IF($D214=0,0,$D214*
IFERROR(INDEX(N$278:N$314,MATCH($F214,$B$278:$B$314,0))/INDEX($D$278:$D$314,MATCH($F214,$B$278:$B$314,0)),
INDEX('Input-Func_Class'!K$9:K$21,MATCH($F214,'Input-Func_Class'!$B$9:$B$21,0)))
)</f>
        <v>0</v>
      </c>
      <c r="O214" s="8">
        <f>IF($D214=0,0,$D214*
IFERROR(INDEX(O$278:O$314,MATCH($F214,$B$278:$B$314,0))/INDEX($D$278:$D$314,MATCH($F214,$B$278:$B$314,0)),
INDEX('Input-Func_Class'!L$9:L$21,MATCH($F214,'Input-Func_Class'!$B$9:$B$21,0)))
)</f>
        <v>0</v>
      </c>
      <c r="P214" s="8">
        <f>IF($D214=0,0,$D214*
IFERROR(INDEX(P$278:P$314,MATCH($F214,$B$278:$B$314,0))/INDEX($D$278:$D$314,MATCH($F214,$B$278:$B$314,0)),
INDEX('Input-Func_Class'!M$9:M$21,MATCH($F214,'Input-Func_Class'!$B$9:$B$21,0)))
)</f>
        <v>0</v>
      </c>
      <c r="Q214" s="8">
        <f>IF($D214=0,0,$D214*
IFERROR(INDEX(Q$278:Q$314,MATCH($F214,$B$278:$B$314,0))/INDEX($D$278:$D$314,MATCH($F214,$B$278:$B$314,0)),
INDEX('Input-Func_Class'!N$9:N$21,MATCH($F214,'Input-Func_Class'!$B$9:$B$21,0)))
)</f>
        <v>0</v>
      </c>
      <c r="R214" s="8">
        <f>IF($D214=0,0,$D214*
IFERROR(INDEX(R$278:R$314,MATCH($F214,$B$278:$B$314,0))/INDEX($D$278:$D$314,MATCH($F214,$B$278:$B$314,0)),
INDEX('Input-Func_Class'!O$9:O$21,MATCH($F214,'Input-Func_Class'!$B$9:$B$21,0)))
)</f>
        <v>0</v>
      </c>
    </row>
    <row r="215" spans="1:18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>'Input-Accounts'!$D215</f>
        <v>284927.03999999992</v>
      </c>
      <c r="E215" s="8">
        <f t="shared" si="66"/>
        <v>0</v>
      </c>
      <c r="F215" s="2" t="str">
        <f>IF(D215=0,"-",IF('Input-Accounts'!$E215&lt;&gt;0,'Input-Accounts'!$E215,'Input-Accounts'!$F215))</f>
        <v>INT_DISTPT_SUBTOTAL</v>
      </c>
      <c r="G215" s="8">
        <f>IF($D215=0,0,$D215*
IFERROR(INDEX(G$278:G$314,MATCH($F215,$B$278:$B$314,0))/INDEX($D$278:$D$314,MATCH($F215,$B$278:$B$314,0)),
INDEX('Input-Func_Class'!D$9:D$21,MATCH($F215,'Input-Func_Class'!$B$9:$B$21,0)))
)</f>
        <v>181943.42950548686</v>
      </c>
      <c r="H215" s="8">
        <f>IF($D215=0,0,$D215*
IFERROR(INDEX(H$278:H$314,MATCH($F215,$B$278:$B$314,0))/INDEX($D$278:$D$314,MATCH($F215,$B$278:$B$314,0)),
INDEX('Input-Func_Class'!E$9:E$21,MATCH($F215,'Input-Func_Class'!$B$9:$B$21,0)))
)</f>
        <v>102983.61049451304</v>
      </c>
      <c r="I215" s="8">
        <f>IF($D215=0,0,$D215*
IFERROR(INDEX(I$278:I$314,MATCH($F215,$B$278:$B$314,0))/INDEX($D$278:$D$314,MATCH($F215,$B$278:$B$314,0)),
INDEX('Input-Func_Class'!F$9:F$21,MATCH($F215,'Input-Func_Class'!$B$9:$B$21,0)))
)</f>
        <v>0</v>
      </c>
      <c r="J215" s="8">
        <f>IF($D215=0,0,$D215*
IFERROR(INDEX(J$278:J$314,MATCH($F215,$B$278:$B$314,0))/INDEX($D$278:$D$314,MATCH($F215,$B$278:$B$314,0)),
INDEX('Input-Func_Class'!G$9:G$21,MATCH($F215,'Input-Func_Class'!$B$9:$B$21,0)))
)</f>
        <v>0</v>
      </c>
      <c r="K215" s="8">
        <f>IF($D215=0,0,$D215*
IFERROR(INDEX(K$278:K$314,MATCH($F215,$B$278:$B$314,0))/INDEX($D$278:$D$314,MATCH($F215,$B$278:$B$314,0)),
INDEX('Input-Func_Class'!H$9:H$21,MATCH($F215,'Input-Func_Class'!$B$9:$B$21,0)))
)</f>
        <v>0</v>
      </c>
      <c r="L215" s="8">
        <f>IF($D215=0,0,$D215*
IFERROR(INDEX(L$278:L$314,MATCH($F215,$B$278:$B$314,0))/INDEX($D$278:$D$314,MATCH($F215,$B$278:$B$314,0)),
INDEX('Input-Func_Class'!I$9:I$21,MATCH($F215,'Input-Func_Class'!$B$9:$B$21,0)))
)</f>
        <v>0</v>
      </c>
      <c r="M215" s="8">
        <f>IF($D215=0,0,$D215*
IFERROR(INDEX(M$278:M$314,MATCH($F215,$B$278:$B$314,0))/INDEX($D$278:$D$314,MATCH($F215,$B$278:$B$314,0)),
INDEX('Input-Func_Class'!J$9:J$21,MATCH($F215,'Input-Func_Class'!$B$9:$B$21,0)))
)</f>
        <v>0</v>
      </c>
      <c r="N215" s="8">
        <f>IF($D215=0,0,$D215*
IFERROR(INDEX(N$278:N$314,MATCH($F215,$B$278:$B$314,0))/INDEX($D$278:$D$314,MATCH($F215,$B$278:$B$314,0)),
INDEX('Input-Func_Class'!K$9:K$21,MATCH($F215,'Input-Func_Class'!$B$9:$B$21,0)))
)</f>
        <v>0</v>
      </c>
      <c r="O215" s="8">
        <f>IF($D215=0,0,$D215*
IFERROR(INDEX(O$278:O$314,MATCH($F215,$B$278:$B$314,0))/INDEX($D$278:$D$314,MATCH($F215,$B$278:$B$314,0)),
INDEX('Input-Func_Class'!L$9:L$21,MATCH($F215,'Input-Func_Class'!$B$9:$B$21,0)))
)</f>
        <v>0</v>
      </c>
      <c r="P215" s="8">
        <f>IF($D215=0,0,$D215*
IFERROR(INDEX(P$278:P$314,MATCH($F215,$B$278:$B$314,0))/INDEX($D$278:$D$314,MATCH($F215,$B$278:$B$314,0)),
INDEX('Input-Func_Class'!M$9:M$21,MATCH($F215,'Input-Func_Class'!$B$9:$B$21,0)))
)</f>
        <v>0</v>
      </c>
      <c r="Q215" s="8">
        <f>IF($D215=0,0,$D215*
IFERROR(INDEX(Q$278:Q$314,MATCH($F215,$B$278:$B$314,0))/INDEX($D$278:$D$314,MATCH($F215,$B$278:$B$314,0)),
INDEX('Input-Func_Class'!N$9:N$21,MATCH($F215,'Input-Func_Class'!$B$9:$B$21,0)))
)</f>
        <v>0</v>
      </c>
      <c r="R215" s="8">
        <f>IF($D215=0,0,$D215*
IFERROR(INDEX(R$278:R$314,MATCH($F215,$B$278:$B$314,0))/INDEX($D$278:$D$314,MATCH($F215,$B$278:$B$314,0)),
INDEX('Input-Func_Class'!O$9:O$21,MATCH($F215,'Input-Func_Class'!$B$9:$B$21,0)))
)</f>
        <v>0</v>
      </c>
    </row>
    <row r="216" spans="1:18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>'Input-Accounts'!$D216</f>
        <v>25046.16</v>
      </c>
      <c r="E216" s="8">
        <f t="shared" si="66"/>
        <v>0</v>
      </c>
      <c r="F216" s="2" t="str">
        <f>IF(D216=0,"-",IF('Input-Accounts'!$E216&lt;&gt;0,'Input-Accounts'!$E216,'Input-Accounts'!$F216))</f>
        <v>INT_DISTPT_SUBTOTAL</v>
      </c>
      <c r="G216" s="8">
        <f>IF($D216=0,0,$D216*
IFERROR(INDEX(G$278:G$314,MATCH($F216,$B$278:$B$314,0))/INDEX($D$278:$D$314,MATCH($F216,$B$278:$B$314,0)),
INDEX('Input-Func_Class'!D$9:D$21,MATCH($F216,'Input-Func_Class'!$B$9:$B$21,0)))
)</f>
        <v>15993.512747484921</v>
      </c>
      <c r="H216" s="8">
        <f>IF($D216=0,0,$D216*
IFERROR(INDEX(H$278:H$314,MATCH($F216,$B$278:$B$314,0))/INDEX($D$278:$D$314,MATCH($F216,$B$278:$B$314,0)),
INDEX('Input-Func_Class'!E$9:E$21,MATCH($F216,'Input-Func_Class'!$B$9:$B$21,0)))
)</f>
        <v>9052.6472525150766</v>
      </c>
      <c r="I216" s="8">
        <f>IF($D216=0,0,$D216*
IFERROR(INDEX(I$278:I$314,MATCH($F216,$B$278:$B$314,0))/INDEX($D$278:$D$314,MATCH($F216,$B$278:$B$314,0)),
INDEX('Input-Func_Class'!F$9:F$21,MATCH($F216,'Input-Func_Class'!$B$9:$B$21,0)))
)</f>
        <v>0</v>
      </c>
      <c r="J216" s="8">
        <f>IF($D216=0,0,$D216*
IFERROR(INDEX(J$278:J$314,MATCH($F216,$B$278:$B$314,0))/INDEX($D$278:$D$314,MATCH($F216,$B$278:$B$314,0)),
INDEX('Input-Func_Class'!G$9:G$21,MATCH($F216,'Input-Func_Class'!$B$9:$B$21,0)))
)</f>
        <v>0</v>
      </c>
      <c r="K216" s="8">
        <f>IF($D216=0,0,$D216*
IFERROR(INDEX(K$278:K$314,MATCH($F216,$B$278:$B$314,0))/INDEX($D$278:$D$314,MATCH($F216,$B$278:$B$314,0)),
INDEX('Input-Func_Class'!H$9:H$21,MATCH($F216,'Input-Func_Class'!$B$9:$B$21,0)))
)</f>
        <v>0</v>
      </c>
      <c r="L216" s="8">
        <f>IF($D216=0,0,$D216*
IFERROR(INDEX(L$278:L$314,MATCH($F216,$B$278:$B$314,0))/INDEX($D$278:$D$314,MATCH($F216,$B$278:$B$314,0)),
INDEX('Input-Func_Class'!I$9:I$21,MATCH($F216,'Input-Func_Class'!$B$9:$B$21,0)))
)</f>
        <v>0</v>
      </c>
      <c r="M216" s="8">
        <f>IF($D216=0,0,$D216*
IFERROR(INDEX(M$278:M$314,MATCH($F216,$B$278:$B$314,0))/INDEX($D$278:$D$314,MATCH($F216,$B$278:$B$314,0)),
INDEX('Input-Func_Class'!J$9:J$21,MATCH($F216,'Input-Func_Class'!$B$9:$B$21,0)))
)</f>
        <v>0</v>
      </c>
      <c r="N216" s="8">
        <f>IF($D216=0,0,$D216*
IFERROR(INDEX(N$278:N$314,MATCH($F216,$B$278:$B$314,0))/INDEX($D$278:$D$314,MATCH($F216,$B$278:$B$314,0)),
INDEX('Input-Func_Class'!K$9:K$21,MATCH($F216,'Input-Func_Class'!$B$9:$B$21,0)))
)</f>
        <v>0</v>
      </c>
      <c r="O216" s="8">
        <f>IF($D216=0,0,$D216*
IFERROR(INDEX(O$278:O$314,MATCH($F216,$B$278:$B$314,0))/INDEX($D$278:$D$314,MATCH($F216,$B$278:$B$314,0)),
INDEX('Input-Func_Class'!L$9:L$21,MATCH($F216,'Input-Func_Class'!$B$9:$B$21,0)))
)</f>
        <v>0</v>
      </c>
      <c r="P216" s="8">
        <f>IF($D216=0,0,$D216*
IFERROR(INDEX(P$278:P$314,MATCH($F216,$B$278:$B$314,0))/INDEX($D$278:$D$314,MATCH($F216,$B$278:$B$314,0)),
INDEX('Input-Func_Class'!M$9:M$21,MATCH($F216,'Input-Func_Class'!$B$9:$B$21,0)))
)</f>
        <v>0</v>
      </c>
      <c r="Q216" s="8">
        <f>IF($D216=0,0,$D216*
IFERROR(INDEX(Q$278:Q$314,MATCH($F216,$B$278:$B$314,0))/INDEX($D$278:$D$314,MATCH($F216,$B$278:$B$314,0)),
INDEX('Input-Func_Class'!N$9:N$21,MATCH($F216,'Input-Func_Class'!$B$9:$B$21,0)))
)</f>
        <v>0</v>
      </c>
      <c r="R216" s="8">
        <f>IF($D216=0,0,$D216*
IFERROR(INDEX(R$278:R$314,MATCH($F216,$B$278:$B$314,0))/INDEX($D$278:$D$314,MATCH($F216,$B$278:$B$314,0)),
INDEX('Input-Func_Class'!O$9:O$21,MATCH($F216,'Input-Func_Class'!$B$9:$B$21,0)))
)</f>
        <v>0</v>
      </c>
    </row>
    <row r="217" spans="1:18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>'Input-Accounts'!$D217</f>
        <v>3448.4399999999991</v>
      </c>
      <c r="E217" s="8">
        <f t="shared" si="66"/>
        <v>0</v>
      </c>
      <c r="F217" s="2" t="str">
        <f>IF(D217=0,"-",IF('Input-Accounts'!$E217&lt;&gt;0,'Input-Accounts'!$E217,'Input-Accounts'!$F217))</f>
        <v>DISTRIBUTION</v>
      </c>
      <c r="G217" s="8">
        <f>IF($D217=0,0,$D217*
IFERROR(INDEX(G$278:G$314,MATCH($F217,$B$278:$B$314,0))/INDEX($D$278:$D$314,MATCH($F217,$B$278:$B$314,0)),
INDEX('Input-Func_Class'!D$9:D$21,MATCH($F217,'Input-Func_Class'!$B$9:$B$21,0)))
)</f>
        <v>3448.4399999999991</v>
      </c>
      <c r="H217" s="8">
        <f>IF($D217=0,0,$D217*
IFERROR(INDEX(H$278:H$314,MATCH($F217,$B$278:$B$314,0))/INDEX($D$278:$D$314,MATCH($F217,$B$278:$B$314,0)),
INDEX('Input-Func_Class'!E$9:E$21,MATCH($F217,'Input-Func_Class'!$B$9:$B$21,0)))
)</f>
        <v>0</v>
      </c>
      <c r="I217" s="8">
        <f>IF($D217=0,0,$D217*
IFERROR(INDEX(I$278:I$314,MATCH($F217,$B$278:$B$314,0))/INDEX($D$278:$D$314,MATCH($F217,$B$278:$B$314,0)),
INDEX('Input-Func_Class'!F$9:F$21,MATCH($F217,'Input-Func_Class'!$B$9:$B$21,0)))
)</f>
        <v>0</v>
      </c>
      <c r="J217" s="8">
        <f>IF($D217=0,0,$D217*
IFERROR(INDEX(J$278:J$314,MATCH($F217,$B$278:$B$314,0))/INDEX($D$278:$D$314,MATCH($F217,$B$278:$B$314,0)),
INDEX('Input-Func_Class'!G$9:G$21,MATCH($F217,'Input-Func_Class'!$B$9:$B$21,0)))
)</f>
        <v>0</v>
      </c>
      <c r="K217" s="8">
        <f>IF($D217=0,0,$D217*
IFERROR(INDEX(K$278:K$314,MATCH($F217,$B$278:$B$314,0))/INDEX($D$278:$D$314,MATCH($F217,$B$278:$B$314,0)),
INDEX('Input-Func_Class'!H$9:H$21,MATCH($F217,'Input-Func_Class'!$B$9:$B$21,0)))
)</f>
        <v>0</v>
      </c>
      <c r="L217" s="8">
        <f>IF($D217=0,0,$D217*
IFERROR(INDEX(L$278:L$314,MATCH($F217,$B$278:$B$314,0))/INDEX($D$278:$D$314,MATCH($F217,$B$278:$B$314,0)),
INDEX('Input-Func_Class'!I$9:I$21,MATCH($F217,'Input-Func_Class'!$B$9:$B$21,0)))
)</f>
        <v>0</v>
      </c>
      <c r="M217" s="8">
        <f>IF($D217=0,0,$D217*
IFERROR(INDEX(M$278:M$314,MATCH($F217,$B$278:$B$314,0))/INDEX($D$278:$D$314,MATCH($F217,$B$278:$B$314,0)),
INDEX('Input-Func_Class'!J$9:J$21,MATCH($F217,'Input-Func_Class'!$B$9:$B$21,0)))
)</f>
        <v>0</v>
      </c>
      <c r="N217" s="8">
        <f>IF($D217=0,0,$D217*
IFERROR(INDEX(N$278:N$314,MATCH($F217,$B$278:$B$314,0))/INDEX($D$278:$D$314,MATCH($F217,$B$278:$B$314,0)),
INDEX('Input-Func_Class'!K$9:K$21,MATCH($F217,'Input-Func_Class'!$B$9:$B$21,0)))
)</f>
        <v>0</v>
      </c>
      <c r="O217" s="8">
        <f>IF($D217=0,0,$D217*
IFERROR(INDEX(O$278:O$314,MATCH($F217,$B$278:$B$314,0))/INDEX($D$278:$D$314,MATCH($F217,$B$278:$B$314,0)),
INDEX('Input-Func_Class'!L$9:L$21,MATCH($F217,'Input-Func_Class'!$B$9:$B$21,0)))
)</f>
        <v>0</v>
      </c>
      <c r="P217" s="8">
        <f>IF($D217=0,0,$D217*
IFERROR(INDEX(P$278:P$314,MATCH($F217,$B$278:$B$314,0))/INDEX($D$278:$D$314,MATCH($F217,$B$278:$B$314,0)),
INDEX('Input-Func_Class'!M$9:M$21,MATCH($F217,'Input-Func_Class'!$B$9:$B$21,0)))
)</f>
        <v>0</v>
      </c>
      <c r="Q217" s="8">
        <f>IF($D217=0,0,$D217*
IFERROR(INDEX(Q$278:Q$314,MATCH($F217,$B$278:$B$314,0))/INDEX($D$278:$D$314,MATCH($F217,$B$278:$B$314,0)),
INDEX('Input-Func_Class'!N$9:N$21,MATCH($F217,'Input-Func_Class'!$B$9:$B$21,0)))
)</f>
        <v>0</v>
      </c>
      <c r="R217" s="8">
        <f>IF($D217=0,0,$D217*
IFERROR(INDEX(R$278:R$314,MATCH($F217,$B$278:$B$314,0))/INDEX($D$278:$D$314,MATCH($F217,$B$278:$B$314,0)),
INDEX('Input-Func_Class'!O$9:O$21,MATCH($F217,'Input-Func_Class'!$B$9:$B$21,0)))
)</f>
        <v>0</v>
      </c>
    </row>
    <row r="218" spans="1:18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>'Input-Accounts'!$D218</f>
        <v>11973529.420000002</v>
      </c>
      <c r="E218" s="8">
        <f t="shared" si="66"/>
        <v>0</v>
      </c>
      <c r="F218" s="2" t="str">
        <f>IF(D218=0,"-",IF('Input-Accounts'!$E218&lt;&gt;0,'Input-Accounts'!$E218,'Input-Accounts'!$F218))</f>
        <v>DISTRIBUTION</v>
      </c>
      <c r="G218" s="8">
        <f>IF($D218=0,0,$D218*
IFERROR(INDEX(G$278:G$314,MATCH($F218,$B$278:$B$314,0))/INDEX($D$278:$D$314,MATCH($F218,$B$278:$B$314,0)),
INDEX('Input-Func_Class'!D$9:D$21,MATCH($F218,'Input-Func_Class'!$B$9:$B$21,0)))
)</f>
        <v>11973529.420000002</v>
      </c>
      <c r="H218" s="8">
        <f>IF($D218=0,0,$D218*
IFERROR(INDEX(H$278:H$314,MATCH($F218,$B$278:$B$314,0))/INDEX($D$278:$D$314,MATCH($F218,$B$278:$B$314,0)),
INDEX('Input-Func_Class'!E$9:E$21,MATCH($F218,'Input-Func_Class'!$B$9:$B$21,0)))
)</f>
        <v>0</v>
      </c>
      <c r="I218" s="8">
        <f>IF($D218=0,0,$D218*
IFERROR(INDEX(I$278:I$314,MATCH($F218,$B$278:$B$314,0))/INDEX($D$278:$D$314,MATCH($F218,$B$278:$B$314,0)),
INDEX('Input-Func_Class'!F$9:F$21,MATCH($F218,'Input-Func_Class'!$B$9:$B$21,0)))
)</f>
        <v>0</v>
      </c>
      <c r="J218" s="8">
        <f>IF($D218=0,0,$D218*
IFERROR(INDEX(J$278:J$314,MATCH($F218,$B$278:$B$314,0))/INDEX($D$278:$D$314,MATCH($F218,$B$278:$B$314,0)),
INDEX('Input-Func_Class'!G$9:G$21,MATCH($F218,'Input-Func_Class'!$B$9:$B$21,0)))
)</f>
        <v>0</v>
      </c>
      <c r="K218" s="8">
        <f>IF($D218=0,0,$D218*
IFERROR(INDEX(K$278:K$314,MATCH($F218,$B$278:$B$314,0))/INDEX($D$278:$D$314,MATCH($F218,$B$278:$B$314,0)),
INDEX('Input-Func_Class'!H$9:H$21,MATCH($F218,'Input-Func_Class'!$B$9:$B$21,0)))
)</f>
        <v>0</v>
      </c>
      <c r="L218" s="8">
        <f>IF($D218=0,0,$D218*
IFERROR(INDEX(L$278:L$314,MATCH($F218,$B$278:$B$314,0))/INDEX($D$278:$D$314,MATCH($F218,$B$278:$B$314,0)),
INDEX('Input-Func_Class'!I$9:I$21,MATCH($F218,'Input-Func_Class'!$B$9:$B$21,0)))
)</f>
        <v>0</v>
      </c>
      <c r="M218" s="8">
        <f>IF($D218=0,0,$D218*
IFERROR(INDEX(M$278:M$314,MATCH($F218,$B$278:$B$314,0))/INDEX($D$278:$D$314,MATCH($F218,$B$278:$B$314,0)),
INDEX('Input-Func_Class'!J$9:J$21,MATCH($F218,'Input-Func_Class'!$B$9:$B$21,0)))
)</f>
        <v>0</v>
      </c>
      <c r="N218" s="8">
        <f>IF($D218=0,0,$D218*
IFERROR(INDEX(N$278:N$314,MATCH($F218,$B$278:$B$314,0))/INDEX($D$278:$D$314,MATCH($F218,$B$278:$B$314,0)),
INDEX('Input-Func_Class'!K$9:K$21,MATCH($F218,'Input-Func_Class'!$B$9:$B$21,0)))
)</f>
        <v>0</v>
      </c>
      <c r="O218" s="8">
        <f>IF($D218=0,0,$D218*
IFERROR(INDEX(O$278:O$314,MATCH($F218,$B$278:$B$314,0))/INDEX($D$278:$D$314,MATCH($F218,$B$278:$B$314,0)),
INDEX('Input-Func_Class'!L$9:L$21,MATCH($F218,'Input-Func_Class'!$B$9:$B$21,0)))
)</f>
        <v>0</v>
      </c>
      <c r="P218" s="8">
        <f>IF($D218=0,0,$D218*
IFERROR(INDEX(P$278:P$314,MATCH($F218,$B$278:$B$314,0))/INDEX($D$278:$D$314,MATCH($F218,$B$278:$B$314,0)),
INDEX('Input-Func_Class'!M$9:M$21,MATCH($F218,'Input-Func_Class'!$B$9:$B$21,0)))
)</f>
        <v>0</v>
      </c>
      <c r="Q218" s="8">
        <f>IF($D218=0,0,$D218*
IFERROR(INDEX(Q$278:Q$314,MATCH($F218,$B$278:$B$314,0))/INDEX($D$278:$D$314,MATCH($F218,$B$278:$B$314,0)),
INDEX('Input-Func_Class'!N$9:N$21,MATCH($F218,'Input-Func_Class'!$B$9:$B$21,0)))
)</f>
        <v>0</v>
      </c>
      <c r="R218" s="8">
        <f>IF($D218=0,0,$D218*
IFERROR(INDEX(R$278:R$314,MATCH($F218,$B$278:$B$314,0))/INDEX($D$278:$D$314,MATCH($F218,$B$278:$B$314,0)),
INDEX('Input-Func_Class'!O$9:O$21,MATCH($F218,'Input-Func_Class'!$B$9:$B$21,0)))
)</f>
        <v>0</v>
      </c>
    </row>
    <row r="219" spans="1:18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>'Input-Accounts'!$D219</f>
        <v>0</v>
      </c>
      <c r="E219" s="8">
        <f t="shared" si="66"/>
        <v>0</v>
      </c>
      <c r="F219" s="2" t="str">
        <f>IF(D219=0,"-",IF('Input-Accounts'!$E219&lt;&gt;0,'Input-Accounts'!$E219,'Input-Accounts'!$F219))</f>
        <v>-</v>
      </c>
      <c r="G219" s="8">
        <f>IF($D219=0,0,$D219*
IFERROR(INDEX(G$278:G$314,MATCH($F219,$B$278:$B$314,0))/INDEX($D$278:$D$314,MATCH($F219,$B$278:$B$314,0)),
INDEX('Input-Func_Class'!D$9:D$21,MATCH($F219,'Input-Func_Class'!$B$9:$B$21,0)))
)</f>
        <v>0</v>
      </c>
      <c r="H219" s="8">
        <f>IF($D219=0,0,$D219*
IFERROR(INDEX(H$278:H$314,MATCH($F219,$B$278:$B$314,0))/INDEX($D$278:$D$314,MATCH($F219,$B$278:$B$314,0)),
INDEX('Input-Func_Class'!E$9:E$21,MATCH($F219,'Input-Func_Class'!$B$9:$B$21,0)))
)</f>
        <v>0</v>
      </c>
      <c r="I219" s="8">
        <f>IF($D219=0,0,$D219*
IFERROR(INDEX(I$278:I$314,MATCH($F219,$B$278:$B$314,0))/INDEX($D$278:$D$314,MATCH($F219,$B$278:$B$314,0)),
INDEX('Input-Func_Class'!F$9:F$21,MATCH($F219,'Input-Func_Class'!$B$9:$B$21,0)))
)</f>
        <v>0</v>
      </c>
      <c r="J219" s="8">
        <f>IF($D219=0,0,$D219*
IFERROR(INDEX(J$278:J$314,MATCH($F219,$B$278:$B$314,0))/INDEX($D$278:$D$314,MATCH($F219,$B$278:$B$314,0)),
INDEX('Input-Func_Class'!G$9:G$21,MATCH($F219,'Input-Func_Class'!$B$9:$B$21,0)))
)</f>
        <v>0</v>
      </c>
      <c r="K219" s="8">
        <f>IF($D219=0,0,$D219*
IFERROR(INDEX(K$278:K$314,MATCH($F219,$B$278:$B$314,0))/INDEX($D$278:$D$314,MATCH($F219,$B$278:$B$314,0)),
INDEX('Input-Func_Class'!H$9:H$21,MATCH($F219,'Input-Func_Class'!$B$9:$B$21,0)))
)</f>
        <v>0</v>
      </c>
      <c r="L219" s="8">
        <f>IF($D219=0,0,$D219*
IFERROR(INDEX(L$278:L$314,MATCH($F219,$B$278:$B$314,0))/INDEX($D$278:$D$314,MATCH($F219,$B$278:$B$314,0)),
INDEX('Input-Func_Class'!I$9:I$21,MATCH($F219,'Input-Func_Class'!$B$9:$B$21,0)))
)</f>
        <v>0</v>
      </c>
      <c r="M219" s="8">
        <f>IF($D219=0,0,$D219*
IFERROR(INDEX(M$278:M$314,MATCH($F219,$B$278:$B$314,0))/INDEX($D$278:$D$314,MATCH($F219,$B$278:$B$314,0)),
INDEX('Input-Func_Class'!J$9:J$21,MATCH($F219,'Input-Func_Class'!$B$9:$B$21,0)))
)</f>
        <v>0</v>
      </c>
      <c r="N219" s="8">
        <f>IF($D219=0,0,$D219*
IFERROR(INDEX(N$278:N$314,MATCH($F219,$B$278:$B$314,0))/INDEX($D$278:$D$314,MATCH($F219,$B$278:$B$314,0)),
INDEX('Input-Func_Class'!K$9:K$21,MATCH($F219,'Input-Func_Class'!$B$9:$B$21,0)))
)</f>
        <v>0</v>
      </c>
      <c r="O219" s="8">
        <f>IF($D219=0,0,$D219*
IFERROR(INDEX(O$278:O$314,MATCH($F219,$B$278:$B$314,0))/INDEX($D$278:$D$314,MATCH($F219,$B$278:$B$314,0)),
INDEX('Input-Func_Class'!L$9:L$21,MATCH($F219,'Input-Func_Class'!$B$9:$B$21,0)))
)</f>
        <v>0</v>
      </c>
      <c r="P219" s="8">
        <f>IF($D219=0,0,$D219*
IFERROR(INDEX(P$278:P$314,MATCH($F219,$B$278:$B$314,0))/INDEX($D$278:$D$314,MATCH($F219,$B$278:$B$314,0)),
INDEX('Input-Func_Class'!M$9:M$21,MATCH($F219,'Input-Func_Class'!$B$9:$B$21,0)))
)</f>
        <v>0</v>
      </c>
      <c r="Q219" s="8">
        <f>IF($D219=0,0,$D219*
IFERROR(INDEX(Q$278:Q$314,MATCH($F219,$B$278:$B$314,0))/INDEX($D$278:$D$314,MATCH($F219,$B$278:$B$314,0)),
INDEX('Input-Func_Class'!N$9:N$21,MATCH($F219,'Input-Func_Class'!$B$9:$B$21,0)))
)</f>
        <v>0</v>
      </c>
      <c r="R219" s="8">
        <f>IF($D219=0,0,$D219*
IFERROR(INDEX(R$278:R$314,MATCH($F219,$B$278:$B$314,0))/INDEX($D$278:$D$314,MATCH($F219,$B$278:$B$314,0)),
INDEX('Input-Func_Class'!O$9:O$21,MATCH($F219,'Input-Func_Class'!$B$9:$B$21,0)))
)</f>
        <v>0</v>
      </c>
    </row>
    <row r="220" spans="1:18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>'Input-Accounts'!$D220</f>
        <v>1158743.6599999999</v>
      </c>
      <c r="E220" s="8">
        <f t="shared" si="66"/>
        <v>0</v>
      </c>
      <c r="F220" s="2" t="str">
        <f>IF(D220=0,"-",IF('Input-Accounts'!$E220&lt;&gt;0,'Input-Accounts'!$E220,'Input-Accounts'!$F220))</f>
        <v>DISTRIBUTION</v>
      </c>
      <c r="G220" s="8">
        <f>IF($D220=0,0,$D220*
IFERROR(INDEX(G$278:G$314,MATCH($F220,$B$278:$B$314,0))/INDEX($D$278:$D$314,MATCH($F220,$B$278:$B$314,0)),
INDEX('Input-Func_Class'!D$9:D$21,MATCH($F220,'Input-Func_Class'!$B$9:$B$21,0)))
)</f>
        <v>1158743.6599999999</v>
      </c>
      <c r="H220" s="8">
        <f>IF($D220=0,0,$D220*
IFERROR(INDEX(H$278:H$314,MATCH($F220,$B$278:$B$314,0))/INDEX($D$278:$D$314,MATCH($F220,$B$278:$B$314,0)),
INDEX('Input-Func_Class'!E$9:E$21,MATCH($F220,'Input-Func_Class'!$B$9:$B$21,0)))
)</f>
        <v>0</v>
      </c>
      <c r="I220" s="8">
        <f>IF($D220=0,0,$D220*
IFERROR(INDEX(I$278:I$314,MATCH($F220,$B$278:$B$314,0))/INDEX($D$278:$D$314,MATCH($F220,$B$278:$B$314,0)),
INDEX('Input-Func_Class'!F$9:F$21,MATCH($F220,'Input-Func_Class'!$B$9:$B$21,0)))
)</f>
        <v>0</v>
      </c>
      <c r="J220" s="8">
        <f>IF($D220=0,0,$D220*
IFERROR(INDEX(J$278:J$314,MATCH($F220,$B$278:$B$314,0))/INDEX($D$278:$D$314,MATCH($F220,$B$278:$B$314,0)),
INDEX('Input-Func_Class'!G$9:G$21,MATCH($F220,'Input-Func_Class'!$B$9:$B$21,0)))
)</f>
        <v>0</v>
      </c>
      <c r="K220" s="8">
        <f>IF($D220=0,0,$D220*
IFERROR(INDEX(K$278:K$314,MATCH($F220,$B$278:$B$314,0))/INDEX($D$278:$D$314,MATCH($F220,$B$278:$B$314,0)),
INDEX('Input-Func_Class'!H$9:H$21,MATCH($F220,'Input-Func_Class'!$B$9:$B$21,0)))
)</f>
        <v>0</v>
      </c>
      <c r="L220" s="8">
        <f>IF($D220=0,0,$D220*
IFERROR(INDEX(L$278:L$314,MATCH($F220,$B$278:$B$314,0))/INDEX($D$278:$D$314,MATCH($F220,$B$278:$B$314,0)),
INDEX('Input-Func_Class'!I$9:I$21,MATCH($F220,'Input-Func_Class'!$B$9:$B$21,0)))
)</f>
        <v>0</v>
      </c>
      <c r="M220" s="8">
        <f>IF($D220=0,0,$D220*
IFERROR(INDEX(M$278:M$314,MATCH($F220,$B$278:$B$314,0))/INDEX($D$278:$D$314,MATCH($F220,$B$278:$B$314,0)),
INDEX('Input-Func_Class'!J$9:J$21,MATCH($F220,'Input-Func_Class'!$B$9:$B$21,0)))
)</f>
        <v>0</v>
      </c>
      <c r="N220" s="8">
        <f>IF($D220=0,0,$D220*
IFERROR(INDEX(N$278:N$314,MATCH($F220,$B$278:$B$314,0))/INDEX($D$278:$D$314,MATCH($F220,$B$278:$B$314,0)),
INDEX('Input-Func_Class'!K$9:K$21,MATCH($F220,'Input-Func_Class'!$B$9:$B$21,0)))
)</f>
        <v>0</v>
      </c>
      <c r="O220" s="8">
        <f>IF($D220=0,0,$D220*
IFERROR(INDEX(O$278:O$314,MATCH($F220,$B$278:$B$314,0))/INDEX($D$278:$D$314,MATCH($F220,$B$278:$B$314,0)),
INDEX('Input-Func_Class'!L$9:L$21,MATCH($F220,'Input-Func_Class'!$B$9:$B$21,0)))
)</f>
        <v>0</v>
      </c>
      <c r="P220" s="8">
        <f>IF($D220=0,0,$D220*
IFERROR(INDEX(P$278:P$314,MATCH($F220,$B$278:$B$314,0))/INDEX($D$278:$D$314,MATCH($F220,$B$278:$B$314,0)),
INDEX('Input-Func_Class'!M$9:M$21,MATCH($F220,'Input-Func_Class'!$B$9:$B$21,0)))
)</f>
        <v>0</v>
      </c>
      <c r="Q220" s="8">
        <f>IF($D220=0,0,$D220*
IFERROR(INDEX(Q$278:Q$314,MATCH($F220,$B$278:$B$314,0))/INDEX($D$278:$D$314,MATCH($F220,$B$278:$B$314,0)),
INDEX('Input-Func_Class'!N$9:N$21,MATCH($F220,'Input-Func_Class'!$B$9:$B$21,0)))
)</f>
        <v>0</v>
      </c>
      <c r="R220" s="8">
        <f>IF($D220=0,0,$D220*
IFERROR(INDEX(R$278:R$314,MATCH($F220,$B$278:$B$314,0))/INDEX($D$278:$D$314,MATCH($F220,$B$278:$B$314,0)),
INDEX('Input-Func_Class'!O$9:O$21,MATCH($F220,'Input-Func_Class'!$B$9:$B$21,0)))
)</f>
        <v>0</v>
      </c>
    </row>
    <row r="221" spans="1:18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>'Input-Accounts'!$D221</f>
        <v>5022.0499999999993</v>
      </c>
      <c r="E221" s="8">
        <f t="shared" si="66"/>
        <v>0</v>
      </c>
      <c r="F221" s="2" t="str">
        <f>IF(D221=0,"-",IF('Input-Accounts'!$E221&lt;&gt;0,'Input-Accounts'!$E221,'Input-Accounts'!$F221))</f>
        <v>DISTRIBUTION</v>
      </c>
      <c r="G221" s="8">
        <f>IF($D221=0,0,$D221*
IFERROR(INDEX(G$278:G$314,MATCH($F221,$B$278:$B$314,0))/INDEX($D$278:$D$314,MATCH($F221,$B$278:$B$314,0)),
INDEX('Input-Func_Class'!D$9:D$21,MATCH($F221,'Input-Func_Class'!$B$9:$B$21,0)))
)</f>
        <v>5022.0499999999993</v>
      </c>
      <c r="H221" s="8">
        <f>IF($D221=0,0,$D221*
IFERROR(INDEX(H$278:H$314,MATCH($F221,$B$278:$B$314,0))/INDEX($D$278:$D$314,MATCH($F221,$B$278:$B$314,0)),
INDEX('Input-Func_Class'!E$9:E$21,MATCH($F221,'Input-Func_Class'!$B$9:$B$21,0)))
)</f>
        <v>0</v>
      </c>
      <c r="I221" s="8">
        <f>IF($D221=0,0,$D221*
IFERROR(INDEX(I$278:I$314,MATCH($F221,$B$278:$B$314,0))/INDEX($D$278:$D$314,MATCH($F221,$B$278:$B$314,0)),
INDEX('Input-Func_Class'!F$9:F$21,MATCH($F221,'Input-Func_Class'!$B$9:$B$21,0)))
)</f>
        <v>0</v>
      </c>
      <c r="J221" s="8">
        <f>IF($D221=0,0,$D221*
IFERROR(INDEX(J$278:J$314,MATCH($F221,$B$278:$B$314,0))/INDEX($D$278:$D$314,MATCH($F221,$B$278:$B$314,0)),
INDEX('Input-Func_Class'!G$9:G$21,MATCH($F221,'Input-Func_Class'!$B$9:$B$21,0)))
)</f>
        <v>0</v>
      </c>
      <c r="K221" s="8">
        <f>IF($D221=0,0,$D221*
IFERROR(INDEX(K$278:K$314,MATCH($F221,$B$278:$B$314,0))/INDEX($D$278:$D$314,MATCH($F221,$B$278:$B$314,0)),
INDEX('Input-Func_Class'!H$9:H$21,MATCH($F221,'Input-Func_Class'!$B$9:$B$21,0)))
)</f>
        <v>0</v>
      </c>
      <c r="L221" s="8">
        <f>IF($D221=0,0,$D221*
IFERROR(INDEX(L$278:L$314,MATCH($F221,$B$278:$B$314,0))/INDEX($D$278:$D$314,MATCH($F221,$B$278:$B$314,0)),
INDEX('Input-Func_Class'!I$9:I$21,MATCH($F221,'Input-Func_Class'!$B$9:$B$21,0)))
)</f>
        <v>0</v>
      </c>
      <c r="M221" s="8">
        <f>IF($D221=0,0,$D221*
IFERROR(INDEX(M$278:M$314,MATCH($F221,$B$278:$B$314,0))/INDEX($D$278:$D$314,MATCH($F221,$B$278:$B$314,0)),
INDEX('Input-Func_Class'!J$9:J$21,MATCH($F221,'Input-Func_Class'!$B$9:$B$21,0)))
)</f>
        <v>0</v>
      </c>
      <c r="N221" s="8">
        <f>IF($D221=0,0,$D221*
IFERROR(INDEX(N$278:N$314,MATCH($F221,$B$278:$B$314,0))/INDEX($D$278:$D$314,MATCH($F221,$B$278:$B$314,0)),
INDEX('Input-Func_Class'!K$9:K$21,MATCH($F221,'Input-Func_Class'!$B$9:$B$21,0)))
)</f>
        <v>0</v>
      </c>
      <c r="O221" s="8">
        <f>IF($D221=0,0,$D221*
IFERROR(INDEX(O$278:O$314,MATCH($F221,$B$278:$B$314,0))/INDEX($D$278:$D$314,MATCH($F221,$B$278:$B$314,0)),
INDEX('Input-Func_Class'!L$9:L$21,MATCH($F221,'Input-Func_Class'!$B$9:$B$21,0)))
)</f>
        <v>0</v>
      </c>
      <c r="P221" s="8">
        <f>IF($D221=0,0,$D221*
IFERROR(INDEX(P$278:P$314,MATCH($F221,$B$278:$B$314,0))/INDEX($D$278:$D$314,MATCH($F221,$B$278:$B$314,0)),
INDEX('Input-Func_Class'!M$9:M$21,MATCH($F221,'Input-Func_Class'!$B$9:$B$21,0)))
)</f>
        <v>0</v>
      </c>
      <c r="Q221" s="8">
        <f>IF($D221=0,0,$D221*
IFERROR(INDEX(Q$278:Q$314,MATCH($F221,$B$278:$B$314,0))/INDEX($D$278:$D$314,MATCH($F221,$B$278:$B$314,0)),
INDEX('Input-Func_Class'!N$9:N$21,MATCH($F221,'Input-Func_Class'!$B$9:$B$21,0)))
)</f>
        <v>0</v>
      </c>
      <c r="R221" s="8">
        <f>IF($D221=0,0,$D221*
IFERROR(INDEX(R$278:R$314,MATCH($F221,$B$278:$B$314,0))/INDEX($D$278:$D$314,MATCH($F221,$B$278:$B$314,0)),
INDEX('Input-Func_Class'!O$9:O$21,MATCH($F221,'Input-Func_Class'!$B$9:$B$21,0)))
)</f>
        <v>0</v>
      </c>
    </row>
    <row r="222" spans="1:18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>'Input-Accounts'!$D222</f>
        <v>-25730.039999999994</v>
      </c>
      <c r="E222" s="8">
        <f t="shared" ref="E222" si="68">IFERROR(IF(D222="",0,IF(D222=0,0,IF(ABS(D222-SUM($G222:$R222))&lt;Check_Limit,0,1))),1)</f>
        <v>0</v>
      </c>
      <c r="F222" s="2" t="str">
        <f>IF(D222=0,"-",IF('Input-Accounts'!$E222&lt;&gt;0,'Input-Accounts'!$E222,'Input-Accounts'!$F222))</f>
        <v>DISTRIBUTION</v>
      </c>
      <c r="G222" s="8">
        <f>IF($D222=0,0,$D222*
IFERROR(INDEX(G$278:G$314,MATCH($F222,$B$278:$B$314,0))/INDEX($D$278:$D$314,MATCH($F222,$B$278:$B$314,0)),
INDEX('Input-Func_Class'!D$9:D$21,MATCH($F222,'Input-Func_Class'!$B$9:$B$21,0)))
)</f>
        <v>-25730.039999999994</v>
      </c>
      <c r="H222" s="8">
        <f>IF($D222=0,0,$D222*
IFERROR(INDEX(H$278:H$314,MATCH($F222,$B$278:$B$314,0))/INDEX($D$278:$D$314,MATCH($F222,$B$278:$B$314,0)),
INDEX('Input-Func_Class'!E$9:E$21,MATCH($F222,'Input-Func_Class'!$B$9:$B$21,0)))
)</f>
        <v>0</v>
      </c>
      <c r="I222" s="8">
        <f>IF($D222=0,0,$D222*
IFERROR(INDEX(I$278:I$314,MATCH($F222,$B$278:$B$314,0))/INDEX($D$278:$D$314,MATCH($F222,$B$278:$B$314,0)),
INDEX('Input-Func_Class'!F$9:F$21,MATCH($F222,'Input-Func_Class'!$B$9:$B$21,0)))
)</f>
        <v>0</v>
      </c>
      <c r="J222" s="8">
        <f>IF($D222=0,0,$D222*
IFERROR(INDEX(J$278:J$314,MATCH($F222,$B$278:$B$314,0))/INDEX($D$278:$D$314,MATCH($F222,$B$278:$B$314,0)),
INDEX('Input-Func_Class'!G$9:G$21,MATCH($F222,'Input-Func_Class'!$B$9:$B$21,0)))
)</f>
        <v>0</v>
      </c>
      <c r="K222" s="8">
        <f>IF($D222=0,0,$D222*
IFERROR(INDEX(K$278:K$314,MATCH($F222,$B$278:$B$314,0))/INDEX($D$278:$D$314,MATCH($F222,$B$278:$B$314,0)),
INDEX('Input-Func_Class'!H$9:H$21,MATCH($F222,'Input-Func_Class'!$B$9:$B$21,0)))
)</f>
        <v>0</v>
      </c>
      <c r="L222" s="8">
        <f>IF($D222=0,0,$D222*
IFERROR(INDEX(L$278:L$314,MATCH($F222,$B$278:$B$314,0))/INDEX($D$278:$D$314,MATCH($F222,$B$278:$B$314,0)),
INDEX('Input-Func_Class'!I$9:I$21,MATCH($F222,'Input-Func_Class'!$B$9:$B$21,0)))
)</f>
        <v>0</v>
      </c>
      <c r="M222" s="8">
        <f>IF($D222=0,0,$D222*
IFERROR(INDEX(M$278:M$314,MATCH($F222,$B$278:$B$314,0))/INDEX($D$278:$D$314,MATCH($F222,$B$278:$B$314,0)),
INDEX('Input-Func_Class'!J$9:J$21,MATCH($F222,'Input-Func_Class'!$B$9:$B$21,0)))
)</f>
        <v>0</v>
      </c>
      <c r="N222" s="8">
        <f>IF($D222=0,0,$D222*
IFERROR(INDEX(N$278:N$314,MATCH($F222,$B$278:$B$314,0))/INDEX($D$278:$D$314,MATCH($F222,$B$278:$B$314,0)),
INDEX('Input-Func_Class'!K$9:K$21,MATCH($F222,'Input-Func_Class'!$B$9:$B$21,0)))
)</f>
        <v>0</v>
      </c>
      <c r="O222" s="8">
        <f>IF($D222=0,0,$D222*
IFERROR(INDEX(O$278:O$314,MATCH($F222,$B$278:$B$314,0))/INDEX($D$278:$D$314,MATCH($F222,$B$278:$B$314,0)),
INDEX('Input-Func_Class'!L$9:L$21,MATCH($F222,'Input-Func_Class'!$B$9:$B$21,0)))
)</f>
        <v>0</v>
      </c>
      <c r="P222" s="8">
        <f>IF($D222=0,0,$D222*
IFERROR(INDEX(P$278:P$314,MATCH($F222,$B$278:$B$314,0))/INDEX($D$278:$D$314,MATCH($F222,$B$278:$B$314,0)),
INDEX('Input-Func_Class'!M$9:M$21,MATCH($F222,'Input-Func_Class'!$B$9:$B$21,0)))
)</f>
        <v>0</v>
      </c>
      <c r="Q222" s="8">
        <f>IF($D222=0,0,$D222*
IFERROR(INDEX(Q$278:Q$314,MATCH($F222,$B$278:$B$314,0))/INDEX($D$278:$D$314,MATCH($F222,$B$278:$B$314,0)),
INDEX('Input-Func_Class'!N$9:N$21,MATCH($F222,'Input-Func_Class'!$B$9:$B$21,0)))
)</f>
        <v>0</v>
      </c>
      <c r="R222" s="8">
        <f>IF($D222=0,0,$D222*
IFERROR(INDEX(R$278:R$314,MATCH($F222,$B$278:$B$314,0))/INDEX($D$278:$D$314,MATCH($F222,$B$278:$B$314,0)),
INDEX('Input-Func_Class'!O$9:O$21,MATCH($F222,'Input-Func_Class'!$B$9:$B$21,0)))
)</f>
        <v>0</v>
      </c>
    </row>
    <row r="223" spans="1:18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>'Input-Accounts'!$D223</f>
        <v>47273.399999999994</v>
      </c>
      <c r="E223" s="8">
        <f t="shared" si="66"/>
        <v>0</v>
      </c>
      <c r="F223" s="2" t="str">
        <f>IF(D223=0,"-",IF('Input-Accounts'!$E223&lt;&gt;0,'Input-Accounts'!$E223,'Input-Accounts'!$F223))</f>
        <v>DISTRIBUTION</v>
      </c>
      <c r="G223" s="8">
        <f>IF($D223=0,0,$D223*
IFERROR(INDEX(G$278:G$314,MATCH($F223,$B$278:$B$314,0))/INDEX($D$278:$D$314,MATCH($F223,$B$278:$B$314,0)),
INDEX('Input-Func_Class'!D$9:D$21,MATCH($F223,'Input-Func_Class'!$B$9:$B$21,0)))
)</f>
        <v>47273.399999999994</v>
      </c>
      <c r="H223" s="8">
        <f>IF($D223=0,0,$D223*
IFERROR(INDEX(H$278:H$314,MATCH($F223,$B$278:$B$314,0))/INDEX($D$278:$D$314,MATCH($F223,$B$278:$B$314,0)),
INDEX('Input-Func_Class'!E$9:E$21,MATCH($F223,'Input-Func_Class'!$B$9:$B$21,0)))
)</f>
        <v>0</v>
      </c>
      <c r="I223" s="8">
        <f>IF($D223=0,0,$D223*
IFERROR(INDEX(I$278:I$314,MATCH($F223,$B$278:$B$314,0))/INDEX($D$278:$D$314,MATCH($F223,$B$278:$B$314,0)),
INDEX('Input-Func_Class'!F$9:F$21,MATCH($F223,'Input-Func_Class'!$B$9:$B$21,0)))
)</f>
        <v>0</v>
      </c>
      <c r="J223" s="8">
        <f>IF($D223=0,0,$D223*
IFERROR(INDEX(J$278:J$314,MATCH($F223,$B$278:$B$314,0))/INDEX($D$278:$D$314,MATCH($F223,$B$278:$B$314,0)),
INDEX('Input-Func_Class'!G$9:G$21,MATCH($F223,'Input-Func_Class'!$B$9:$B$21,0)))
)</f>
        <v>0</v>
      </c>
      <c r="K223" s="8">
        <f>IF($D223=0,0,$D223*
IFERROR(INDEX(K$278:K$314,MATCH($F223,$B$278:$B$314,0))/INDEX($D$278:$D$314,MATCH($F223,$B$278:$B$314,0)),
INDEX('Input-Func_Class'!H$9:H$21,MATCH($F223,'Input-Func_Class'!$B$9:$B$21,0)))
)</f>
        <v>0</v>
      </c>
      <c r="L223" s="8">
        <f>IF($D223=0,0,$D223*
IFERROR(INDEX(L$278:L$314,MATCH($F223,$B$278:$B$314,0))/INDEX($D$278:$D$314,MATCH($F223,$B$278:$B$314,0)),
INDEX('Input-Func_Class'!I$9:I$21,MATCH($F223,'Input-Func_Class'!$B$9:$B$21,0)))
)</f>
        <v>0</v>
      </c>
      <c r="M223" s="8">
        <f>IF($D223=0,0,$D223*
IFERROR(INDEX(M$278:M$314,MATCH($F223,$B$278:$B$314,0))/INDEX($D$278:$D$314,MATCH($F223,$B$278:$B$314,0)),
INDEX('Input-Func_Class'!J$9:J$21,MATCH($F223,'Input-Func_Class'!$B$9:$B$21,0)))
)</f>
        <v>0</v>
      </c>
      <c r="N223" s="8">
        <f>IF($D223=0,0,$D223*
IFERROR(INDEX(N$278:N$314,MATCH($F223,$B$278:$B$314,0))/INDEX($D$278:$D$314,MATCH($F223,$B$278:$B$314,0)),
INDEX('Input-Func_Class'!K$9:K$21,MATCH($F223,'Input-Func_Class'!$B$9:$B$21,0)))
)</f>
        <v>0</v>
      </c>
      <c r="O223" s="8">
        <f>IF($D223=0,0,$D223*
IFERROR(INDEX(O$278:O$314,MATCH($F223,$B$278:$B$314,0))/INDEX($D$278:$D$314,MATCH($F223,$B$278:$B$314,0)),
INDEX('Input-Func_Class'!L$9:L$21,MATCH($F223,'Input-Func_Class'!$B$9:$B$21,0)))
)</f>
        <v>0</v>
      </c>
      <c r="P223" s="8">
        <f>IF($D223=0,0,$D223*
IFERROR(INDEX(P$278:P$314,MATCH($F223,$B$278:$B$314,0))/INDEX($D$278:$D$314,MATCH($F223,$B$278:$B$314,0)),
INDEX('Input-Func_Class'!M$9:M$21,MATCH($F223,'Input-Func_Class'!$B$9:$B$21,0)))
)</f>
        <v>0</v>
      </c>
      <c r="Q223" s="8">
        <f>IF($D223=0,0,$D223*
IFERROR(INDEX(Q$278:Q$314,MATCH($F223,$B$278:$B$314,0))/INDEX($D$278:$D$314,MATCH($F223,$B$278:$B$314,0)),
INDEX('Input-Func_Class'!N$9:N$21,MATCH($F223,'Input-Func_Class'!$B$9:$B$21,0)))
)</f>
        <v>0</v>
      </c>
      <c r="R223" s="8">
        <f>IF($D223=0,0,$D223*
IFERROR(INDEX(R$278:R$314,MATCH($F223,$B$278:$B$314,0))/INDEX($D$278:$D$314,MATCH($F223,$B$278:$B$314,0)),
INDEX('Input-Func_Class'!O$9:O$21,MATCH($F223,'Input-Func_Class'!$B$9:$B$21,0)))
)</f>
        <v>0</v>
      </c>
    </row>
    <row r="224" spans="1:18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>'Input-Accounts'!$D224</f>
        <v>14624949.09</v>
      </c>
      <c r="E224" s="8">
        <f t="shared" si="66"/>
        <v>0</v>
      </c>
      <c r="F224" s="2" t="str">
        <f>IF(D224=0,"-",IF('Input-Accounts'!$E224&lt;&gt;0,'Input-Accounts'!$E224,'Input-Accounts'!$F224))</f>
        <v>ON SITE</v>
      </c>
      <c r="G224" s="8">
        <f>IF($D224=0,0,$D224*
IFERROR(INDEX(G$278:G$314,MATCH($F224,$B$278:$B$314,0))/INDEX($D$278:$D$314,MATCH($F224,$B$278:$B$314,0)),
INDEX('Input-Func_Class'!D$9:D$21,MATCH($F224,'Input-Func_Class'!$B$9:$B$21,0)))
)</f>
        <v>0</v>
      </c>
      <c r="H224" s="8">
        <f>IF($D224=0,0,$D224*
IFERROR(INDEX(H$278:H$314,MATCH($F224,$B$278:$B$314,0))/INDEX($D$278:$D$314,MATCH($F224,$B$278:$B$314,0)),
INDEX('Input-Func_Class'!E$9:E$21,MATCH($F224,'Input-Func_Class'!$B$9:$B$21,0)))
)</f>
        <v>14624949.09</v>
      </c>
      <c r="I224" s="8">
        <f>IF($D224=0,0,$D224*
IFERROR(INDEX(I$278:I$314,MATCH($F224,$B$278:$B$314,0))/INDEX($D$278:$D$314,MATCH($F224,$B$278:$B$314,0)),
INDEX('Input-Func_Class'!F$9:F$21,MATCH($F224,'Input-Func_Class'!$B$9:$B$21,0)))
)</f>
        <v>0</v>
      </c>
      <c r="J224" s="8">
        <f>IF($D224=0,0,$D224*
IFERROR(INDEX(J$278:J$314,MATCH($F224,$B$278:$B$314,0))/INDEX($D$278:$D$314,MATCH($F224,$B$278:$B$314,0)),
INDEX('Input-Func_Class'!G$9:G$21,MATCH($F224,'Input-Func_Class'!$B$9:$B$21,0)))
)</f>
        <v>0</v>
      </c>
      <c r="K224" s="8">
        <f>IF($D224=0,0,$D224*
IFERROR(INDEX(K$278:K$314,MATCH($F224,$B$278:$B$314,0))/INDEX($D$278:$D$314,MATCH($F224,$B$278:$B$314,0)),
INDEX('Input-Func_Class'!H$9:H$21,MATCH($F224,'Input-Func_Class'!$B$9:$B$21,0)))
)</f>
        <v>0</v>
      </c>
      <c r="L224" s="8">
        <f>IF($D224=0,0,$D224*
IFERROR(INDEX(L$278:L$314,MATCH($F224,$B$278:$B$314,0))/INDEX($D$278:$D$314,MATCH($F224,$B$278:$B$314,0)),
INDEX('Input-Func_Class'!I$9:I$21,MATCH($F224,'Input-Func_Class'!$B$9:$B$21,0)))
)</f>
        <v>0</v>
      </c>
      <c r="M224" s="8">
        <f>IF($D224=0,0,$D224*
IFERROR(INDEX(M$278:M$314,MATCH($F224,$B$278:$B$314,0))/INDEX($D$278:$D$314,MATCH($F224,$B$278:$B$314,0)),
INDEX('Input-Func_Class'!J$9:J$21,MATCH($F224,'Input-Func_Class'!$B$9:$B$21,0)))
)</f>
        <v>0</v>
      </c>
      <c r="N224" s="8">
        <f>IF($D224=0,0,$D224*
IFERROR(INDEX(N$278:N$314,MATCH($F224,$B$278:$B$314,0))/INDEX($D$278:$D$314,MATCH($F224,$B$278:$B$314,0)),
INDEX('Input-Func_Class'!K$9:K$21,MATCH($F224,'Input-Func_Class'!$B$9:$B$21,0)))
)</f>
        <v>0</v>
      </c>
      <c r="O224" s="8">
        <f>IF($D224=0,0,$D224*
IFERROR(INDEX(O$278:O$314,MATCH($F224,$B$278:$B$314,0))/INDEX($D$278:$D$314,MATCH($F224,$B$278:$B$314,0)),
INDEX('Input-Func_Class'!L$9:L$21,MATCH($F224,'Input-Func_Class'!$B$9:$B$21,0)))
)</f>
        <v>0</v>
      </c>
      <c r="P224" s="8">
        <f>IF($D224=0,0,$D224*
IFERROR(INDEX(P$278:P$314,MATCH($F224,$B$278:$B$314,0))/INDEX($D$278:$D$314,MATCH($F224,$B$278:$B$314,0)),
INDEX('Input-Func_Class'!M$9:M$21,MATCH($F224,'Input-Func_Class'!$B$9:$B$21,0)))
)</f>
        <v>0</v>
      </c>
      <c r="Q224" s="8">
        <f>IF($D224=0,0,$D224*
IFERROR(INDEX(Q$278:Q$314,MATCH($F224,$B$278:$B$314,0))/INDEX($D$278:$D$314,MATCH($F224,$B$278:$B$314,0)),
INDEX('Input-Func_Class'!N$9:N$21,MATCH($F224,'Input-Func_Class'!$B$9:$B$21,0)))
)</f>
        <v>0</v>
      </c>
      <c r="R224" s="8">
        <f>IF($D224=0,0,$D224*
IFERROR(INDEX(R$278:R$314,MATCH($F224,$B$278:$B$314,0))/INDEX($D$278:$D$314,MATCH($F224,$B$278:$B$314,0)),
INDEX('Input-Func_Class'!O$9:O$21,MATCH($F224,'Input-Func_Class'!$B$9:$B$21,0)))
)</f>
        <v>0</v>
      </c>
    </row>
    <row r="225" spans="1:18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>'Input-Accounts'!$D225</f>
        <v>907433</v>
      </c>
      <c r="E225" s="8">
        <f t="shared" si="66"/>
        <v>0</v>
      </c>
      <c r="F225" s="2" t="str">
        <f>IF(D225=0,"-",IF('Input-Accounts'!$E225&lt;&gt;0,'Input-Accounts'!$E225,'Input-Accounts'!$F225))</f>
        <v>ON SITE</v>
      </c>
      <c r="G225" s="8">
        <f>IF($D225=0,0,$D225*
IFERROR(INDEX(G$278:G$314,MATCH($F225,$B$278:$B$314,0))/INDEX($D$278:$D$314,MATCH($F225,$B$278:$B$314,0)),
INDEX('Input-Func_Class'!D$9:D$21,MATCH($F225,'Input-Func_Class'!$B$9:$B$21,0)))
)</f>
        <v>0</v>
      </c>
      <c r="H225" s="8">
        <f>IF($D225=0,0,$D225*
IFERROR(INDEX(H$278:H$314,MATCH($F225,$B$278:$B$314,0))/INDEX($D$278:$D$314,MATCH($F225,$B$278:$B$314,0)),
INDEX('Input-Func_Class'!E$9:E$21,MATCH($F225,'Input-Func_Class'!$B$9:$B$21,0)))
)</f>
        <v>907433</v>
      </c>
      <c r="I225" s="8">
        <f>IF($D225=0,0,$D225*
IFERROR(INDEX(I$278:I$314,MATCH($F225,$B$278:$B$314,0))/INDEX($D$278:$D$314,MATCH($F225,$B$278:$B$314,0)),
INDEX('Input-Func_Class'!F$9:F$21,MATCH($F225,'Input-Func_Class'!$B$9:$B$21,0)))
)</f>
        <v>0</v>
      </c>
      <c r="J225" s="8">
        <f>IF($D225=0,0,$D225*
IFERROR(INDEX(J$278:J$314,MATCH($F225,$B$278:$B$314,0))/INDEX($D$278:$D$314,MATCH($F225,$B$278:$B$314,0)),
INDEX('Input-Func_Class'!G$9:G$21,MATCH($F225,'Input-Func_Class'!$B$9:$B$21,0)))
)</f>
        <v>0</v>
      </c>
      <c r="K225" s="8">
        <f>IF($D225=0,0,$D225*
IFERROR(INDEX(K$278:K$314,MATCH($F225,$B$278:$B$314,0))/INDEX($D$278:$D$314,MATCH($F225,$B$278:$B$314,0)),
INDEX('Input-Func_Class'!H$9:H$21,MATCH($F225,'Input-Func_Class'!$B$9:$B$21,0)))
)</f>
        <v>0</v>
      </c>
      <c r="L225" s="8">
        <f>IF($D225=0,0,$D225*
IFERROR(INDEX(L$278:L$314,MATCH($F225,$B$278:$B$314,0))/INDEX($D$278:$D$314,MATCH($F225,$B$278:$B$314,0)),
INDEX('Input-Func_Class'!I$9:I$21,MATCH($F225,'Input-Func_Class'!$B$9:$B$21,0)))
)</f>
        <v>0</v>
      </c>
      <c r="M225" s="8">
        <f>IF($D225=0,0,$D225*
IFERROR(INDEX(M$278:M$314,MATCH($F225,$B$278:$B$314,0))/INDEX($D$278:$D$314,MATCH($F225,$B$278:$B$314,0)),
INDEX('Input-Func_Class'!J$9:J$21,MATCH($F225,'Input-Func_Class'!$B$9:$B$21,0)))
)</f>
        <v>0</v>
      </c>
      <c r="N225" s="8">
        <f>IF($D225=0,0,$D225*
IFERROR(INDEX(N$278:N$314,MATCH($F225,$B$278:$B$314,0))/INDEX($D$278:$D$314,MATCH($F225,$B$278:$B$314,0)),
INDEX('Input-Func_Class'!K$9:K$21,MATCH($F225,'Input-Func_Class'!$B$9:$B$21,0)))
)</f>
        <v>0</v>
      </c>
      <c r="O225" s="8">
        <f>IF($D225=0,0,$D225*
IFERROR(INDEX(O$278:O$314,MATCH($F225,$B$278:$B$314,0))/INDEX($D$278:$D$314,MATCH($F225,$B$278:$B$314,0)),
INDEX('Input-Func_Class'!L$9:L$21,MATCH($F225,'Input-Func_Class'!$B$9:$B$21,0)))
)</f>
        <v>0</v>
      </c>
      <c r="P225" s="8">
        <f>IF($D225=0,0,$D225*
IFERROR(INDEX(P$278:P$314,MATCH($F225,$B$278:$B$314,0))/INDEX($D$278:$D$314,MATCH($F225,$B$278:$B$314,0)),
INDEX('Input-Func_Class'!M$9:M$21,MATCH($F225,'Input-Func_Class'!$B$9:$B$21,0)))
)</f>
        <v>0</v>
      </c>
      <c r="Q225" s="8">
        <f>IF($D225=0,0,$D225*
IFERROR(INDEX(Q$278:Q$314,MATCH($F225,$B$278:$B$314,0))/INDEX($D$278:$D$314,MATCH($F225,$B$278:$B$314,0)),
INDEX('Input-Func_Class'!N$9:N$21,MATCH($F225,'Input-Func_Class'!$B$9:$B$21,0)))
)</f>
        <v>0</v>
      </c>
      <c r="R225" s="8">
        <f>IF($D225=0,0,$D225*
IFERROR(INDEX(R$278:R$314,MATCH($F225,$B$278:$B$314,0))/INDEX($D$278:$D$314,MATCH($F225,$B$278:$B$314,0)),
INDEX('Input-Func_Class'!O$9:O$21,MATCH($F225,'Input-Func_Class'!$B$9:$B$21,0)))
)</f>
        <v>0</v>
      </c>
    </row>
    <row r="226" spans="1:18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>'Input-Accounts'!$D226</f>
        <v>584376.6</v>
      </c>
      <c r="E226" s="8">
        <f t="shared" si="66"/>
        <v>0</v>
      </c>
      <c r="F226" s="2" t="str">
        <f>IF(D226=0,"-",IF('Input-Accounts'!$E226&lt;&gt;0,'Input-Accounts'!$E226,'Input-Accounts'!$F226))</f>
        <v>ON SITE</v>
      </c>
      <c r="G226" s="8">
        <f>IF($D226=0,0,$D226*
IFERROR(INDEX(G$278:G$314,MATCH($F226,$B$278:$B$314,0))/INDEX($D$278:$D$314,MATCH($F226,$B$278:$B$314,0)),
INDEX('Input-Func_Class'!D$9:D$21,MATCH($F226,'Input-Func_Class'!$B$9:$B$21,0)))
)</f>
        <v>0</v>
      </c>
      <c r="H226" s="8">
        <f>IF($D226=0,0,$D226*
IFERROR(INDEX(H$278:H$314,MATCH($F226,$B$278:$B$314,0))/INDEX($D$278:$D$314,MATCH($F226,$B$278:$B$314,0)),
INDEX('Input-Func_Class'!E$9:E$21,MATCH($F226,'Input-Func_Class'!$B$9:$B$21,0)))
)</f>
        <v>584376.6</v>
      </c>
      <c r="I226" s="8">
        <f>IF($D226=0,0,$D226*
IFERROR(INDEX(I$278:I$314,MATCH($F226,$B$278:$B$314,0))/INDEX($D$278:$D$314,MATCH($F226,$B$278:$B$314,0)),
INDEX('Input-Func_Class'!F$9:F$21,MATCH($F226,'Input-Func_Class'!$B$9:$B$21,0)))
)</f>
        <v>0</v>
      </c>
      <c r="J226" s="8">
        <f>IF($D226=0,0,$D226*
IFERROR(INDEX(J$278:J$314,MATCH($F226,$B$278:$B$314,0))/INDEX($D$278:$D$314,MATCH($F226,$B$278:$B$314,0)),
INDEX('Input-Func_Class'!G$9:G$21,MATCH($F226,'Input-Func_Class'!$B$9:$B$21,0)))
)</f>
        <v>0</v>
      </c>
      <c r="K226" s="8">
        <f>IF($D226=0,0,$D226*
IFERROR(INDEX(K$278:K$314,MATCH($F226,$B$278:$B$314,0))/INDEX($D$278:$D$314,MATCH($F226,$B$278:$B$314,0)),
INDEX('Input-Func_Class'!H$9:H$21,MATCH($F226,'Input-Func_Class'!$B$9:$B$21,0)))
)</f>
        <v>0</v>
      </c>
      <c r="L226" s="8">
        <f>IF($D226=0,0,$D226*
IFERROR(INDEX(L$278:L$314,MATCH($F226,$B$278:$B$314,0))/INDEX($D$278:$D$314,MATCH($F226,$B$278:$B$314,0)),
INDEX('Input-Func_Class'!I$9:I$21,MATCH($F226,'Input-Func_Class'!$B$9:$B$21,0)))
)</f>
        <v>0</v>
      </c>
      <c r="M226" s="8">
        <f>IF($D226=0,0,$D226*
IFERROR(INDEX(M$278:M$314,MATCH($F226,$B$278:$B$314,0))/INDEX($D$278:$D$314,MATCH($F226,$B$278:$B$314,0)),
INDEX('Input-Func_Class'!J$9:J$21,MATCH($F226,'Input-Func_Class'!$B$9:$B$21,0)))
)</f>
        <v>0</v>
      </c>
      <c r="N226" s="8">
        <f>IF($D226=0,0,$D226*
IFERROR(INDEX(N$278:N$314,MATCH($F226,$B$278:$B$314,0))/INDEX($D$278:$D$314,MATCH($F226,$B$278:$B$314,0)),
INDEX('Input-Func_Class'!K$9:K$21,MATCH($F226,'Input-Func_Class'!$B$9:$B$21,0)))
)</f>
        <v>0</v>
      </c>
      <c r="O226" s="8">
        <f>IF($D226=0,0,$D226*
IFERROR(INDEX(O$278:O$314,MATCH($F226,$B$278:$B$314,0))/INDEX($D$278:$D$314,MATCH($F226,$B$278:$B$314,0)),
INDEX('Input-Func_Class'!L$9:L$21,MATCH($F226,'Input-Func_Class'!$B$9:$B$21,0)))
)</f>
        <v>0</v>
      </c>
      <c r="P226" s="8">
        <f>IF($D226=0,0,$D226*
IFERROR(INDEX(P$278:P$314,MATCH($F226,$B$278:$B$314,0))/INDEX($D$278:$D$314,MATCH($F226,$B$278:$B$314,0)),
INDEX('Input-Func_Class'!M$9:M$21,MATCH($F226,'Input-Func_Class'!$B$9:$B$21,0)))
)</f>
        <v>0</v>
      </c>
      <c r="Q226" s="8">
        <f>IF($D226=0,0,$D226*
IFERROR(INDEX(Q$278:Q$314,MATCH($F226,$B$278:$B$314,0))/INDEX($D$278:$D$314,MATCH($F226,$B$278:$B$314,0)),
INDEX('Input-Func_Class'!N$9:N$21,MATCH($F226,'Input-Func_Class'!$B$9:$B$21,0)))
)</f>
        <v>0</v>
      </c>
      <c r="R226" s="8">
        <f>IF($D226=0,0,$D226*
IFERROR(INDEX(R$278:R$314,MATCH($F226,$B$278:$B$314,0))/INDEX($D$278:$D$314,MATCH($F226,$B$278:$B$314,0)),
INDEX('Input-Func_Class'!O$9:O$21,MATCH($F226,'Input-Func_Class'!$B$9:$B$21,0)))
)</f>
        <v>0</v>
      </c>
    </row>
    <row r="227" spans="1:18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>'Input-Accounts'!$D227</f>
        <v>363522.09</v>
      </c>
      <c r="E227" s="8">
        <f t="shared" si="66"/>
        <v>0</v>
      </c>
      <c r="F227" s="2" t="str">
        <f>IF(D227=0,"-",IF('Input-Accounts'!$E227&lt;&gt;0,'Input-Accounts'!$E227,'Input-Accounts'!$F227))</f>
        <v>ON SITE</v>
      </c>
      <c r="G227" s="8">
        <f>IF($D227=0,0,$D227*
IFERROR(INDEX(G$278:G$314,MATCH($F227,$B$278:$B$314,0))/INDEX($D$278:$D$314,MATCH($F227,$B$278:$B$314,0)),
INDEX('Input-Func_Class'!D$9:D$21,MATCH($F227,'Input-Func_Class'!$B$9:$B$21,0)))
)</f>
        <v>0</v>
      </c>
      <c r="H227" s="8">
        <f>IF($D227=0,0,$D227*
IFERROR(INDEX(H$278:H$314,MATCH($F227,$B$278:$B$314,0))/INDEX($D$278:$D$314,MATCH($F227,$B$278:$B$314,0)),
INDEX('Input-Func_Class'!E$9:E$21,MATCH($F227,'Input-Func_Class'!$B$9:$B$21,0)))
)</f>
        <v>363522.09</v>
      </c>
      <c r="I227" s="8">
        <f>IF($D227=0,0,$D227*
IFERROR(INDEX(I$278:I$314,MATCH($F227,$B$278:$B$314,0))/INDEX($D$278:$D$314,MATCH($F227,$B$278:$B$314,0)),
INDEX('Input-Func_Class'!F$9:F$21,MATCH($F227,'Input-Func_Class'!$B$9:$B$21,0)))
)</f>
        <v>0</v>
      </c>
      <c r="J227" s="8">
        <f>IF($D227=0,0,$D227*
IFERROR(INDEX(J$278:J$314,MATCH($F227,$B$278:$B$314,0))/INDEX($D$278:$D$314,MATCH($F227,$B$278:$B$314,0)),
INDEX('Input-Func_Class'!G$9:G$21,MATCH($F227,'Input-Func_Class'!$B$9:$B$21,0)))
)</f>
        <v>0</v>
      </c>
      <c r="K227" s="8">
        <f>IF($D227=0,0,$D227*
IFERROR(INDEX(K$278:K$314,MATCH($F227,$B$278:$B$314,0))/INDEX($D$278:$D$314,MATCH($F227,$B$278:$B$314,0)),
INDEX('Input-Func_Class'!H$9:H$21,MATCH($F227,'Input-Func_Class'!$B$9:$B$21,0)))
)</f>
        <v>0</v>
      </c>
      <c r="L227" s="8">
        <f>IF($D227=0,0,$D227*
IFERROR(INDEX(L$278:L$314,MATCH($F227,$B$278:$B$314,0))/INDEX($D$278:$D$314,MATCH($F227,$B$278:$B$314,0)),
INDEX('Input-Func_Class'!I$9:I$21,MATCH($F227,'Input-Func_Class'!$B$9:$B$21,0)))
)</f>
        <v>0</v>
      </c>
      <c r="M227" s="8">
        <f>IF($D227=0,0,$D227*
IFERROR(INDEX(M$278:M$314,MATCH($F227,$B$278:$B$314,0))/INDEX($D$278:$D$314,MATCH($F227,$B$278:$B$314,0)),
INDEX('Input-Func_Class'!J$9:J$21,MATCH($F227,'Input-Func_Class'!$B$9:$B$21,0)))
)</f>
        <v>0</v>
      </c>
      <c r="N227" s="8">
        <f>IF($D227=0,0,$D227*
IFERROR(INDEX(N$278:N$314,MATCH($F227,$B$278:$B$314,0))/INDEX($D$278:$D$314,MATCH($F227,$B$278:$B$314,0)),
INDEX('Input-Func_Class'!K$9:K$21,MATCH($F227,'Input-Func_Class'!$B$9:$B$21,0)))
)</f>
        <v>0</v>
      </c>
      <c r="O227" s="8">
        <f>IF($D227=0,0,$D227*
IFERROR(INDEX(O$278:O$314,MATCH($F227,$B$278:$B$314,0))/INDEX($D$278:$D$314,MATCH($F227,$B$278:$B$314,0)),
INDEX('Input-Func_Class'!L$9:L$21,MATCH($F227,'Input-Func_Class'!$B$9:$B$21,0)))
)</f>
        <v>0</v>
      </c>
      <c r="P227" s="8">
        <f>IF($D227=0,0,$D227*
IFERROR(INDEX(P$278:P$314,MATCH($F227,$B$278:$B$314,0))/INDEX($D$278:$D$314,MATCH($F227,$B$278:$B$314,0)),
INDEX('Input-Func_Class'!M$9:M$21,MATCH($F227,'Input-Func_Class'!$B$9:$B$21,0)))
)</f>
        <v>0</v>
      </c>
      <c r="Q227" s="8">
        <f>IF($D227=0,0,$D227*
IFERROR(INDEX(Q$278:Q$314,MATCH($F227,$B$278:$B$314,0))/INDEX($D$278:$D$314,MATCH($F227,$B$278:$B$314,0)),
INDEX('Input-Func_Class'!N$9:N$21,MATCH($F227,'Input-Func_Class'!$B$9:$B$21,0)))
)</f>
        <v>0</v>
      </c>
      <c r="R227" s="8">
        <f>IF($D227=0,0,$D227*
IFERROR(INDEX(R$278:R$314,MATCH($F227,$B$278:$B$314,0))/INDEX($D$278:$D$314,MATCH($F227,$B$278:$B$314,0)),
INDEX('Input-Func_Class'!O$9:O$21,MATCH($F227,'Input-Func_Class'!$B$9:$B$21,0)))
)</f>
        <v>0</v>
      </c>
    </row>
    <row r="228" spans="1:18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>'Input-Accounts'!$D228</f>
        <v>273942.54000000004</v>
      </c>
      <c r="E228" s="8">
        <f t="shared" si="65"/>
        <v>0</v>
      </c>
      <c r="F228" s="2" t="str">
        <f>IF(D228=0,"-",IF('Input-Accounts'!$E228&lt;&gt;0,'Input-Accounts'!$E228,'Input-Accounts'!$F228))</f>
        <v>ON SITE</v>
      </c>
      <c r="G228" s="8">
        <f>IF($D228=0,0,$D228*
IFERROR(INDEX(G$278:G$314,MATCH($F228,$B$278:$B$314,0))/INDEX($D$278:$D$314,MATCH($F228,$B$278:$B$314,0)),
INDEX('Input-Func_Class'!D$9:D$21,MATCH($F228,'Input-Func_Class'!$B$9:$B$21,0)))
)</f>
        <v>0</v>
      </c>
      <c r="H228" s="8">
        <f>IF($D228=0,0,$D228*
IFERROR(INDEX(H$278:H$314,MATCH($F228,$B$278:$B$314,0))/INDEX($D$278:$D$314,MATCH($F228,$B$278:$B$314,0)),
INDEX('Input-Func_Class'!E$9:E$21,MATCH($F228,'Input-Func_Class'!$B$9:$B$21,0)))
)</f>
        <v>273942.54000000004</v>
      </c>
      <c r="I228" s="8">
        <f>IF($D228=0,0,$D228*
IFERROR(INDEX(I$278:I$314,MATCH($F228,$B$278:$B$314,0))/INDEX($D$278:$D$314,MATCH($F228,$B$278:$B$314,0)),
INDEX('Input-Func_Class'!F$9:F$21,MATCH($F228,'Input-Func_Class'!$B$9:$B$21,0)))
)</f>
        <v>0</v>
      </c>
      <c r="J228" s="8">
        <f>IF($D228=0,0,$D228*
IFERROR(INDEX(J$278:J$314,MATCH($F228,$B$278:$B$314,0))/INDEX($D$278:$D$314,MATCH($F228,$B$278:$B$314,0)),
INDEX('Input-Func_Class'!G$9:G$21,MATCH($F228,'Input-Func_Class'!$B$9:$B$21,0)))
)</f>
        <v>0</v>
      </c>
      <c r="K228" s="8">
        <f>IF($D228=0,0,$D228*
IFERROR(INDEX(K$278:K$314,MATCH($F228,$B$278:$B$314,0))/INDEX($D$278:$D$314,MATCH($F228,$B$278:$B$314,0)),
INDEX('Input-Func_Class'!H$9:H$21,MATCH($F228,'Input-Func_Class'!$B$9:$B$21,0)))
)</f>
        <v>0</v>
      </c>
      <c r="L228" s="8">
        <f>IF($D228=0,0,$D228*
IFERROR(INDEX(L$278:L$314,MATCH($F228,$B$278:$B$314,0))/INDEX($D$278:$D$314,MATCH($F228,$B$278:$B$314,0)),
INDEX('Input-Func_Class'!I$9:I$21,MATCH($F228,'Input-Func_Class'!$B$9:$B$21,0)))
)</f>
        <v>0</v>
      </c>
      <c r="M228" s="8">
        <f>IF($D228=0,0,$D228*
IFERROR(INDEX(M$278:M$314,MATCH($F228,$B$278:$B$314,0))/INDEX($D$278:$D$314,MATCH($F228,$B$278:$B$314,0)),
INDEX('Input-Func_Class'!J$9:J$21,MATCH($F228,'Input-Func_Class'!$B$9:$B$21,0)))
)</f>
        <v>0</v>
      </c>
      <c r="N228" s="8">
        <f>IF($D228=0,0,$D228*
IFERROR(INDEX(N$278:N$314,MATCH($F228,$B$278:$B$314,0))/INDEX($D$278:$D$314,MATCH($F228,$B$278:$B$314,0)),
INDEX('Input-Func_Class'!K$9:K$21,MATCH($F228,'Input-Func_Class'!$B$9:$B$21,0)))
)</f>
        <v>0</v>
      </c>
      <c r="O228" s="8">
        <f>IF($D228=0,0,$D228*
IFERROR(INDEX(O$278:O$314,MATCH($F228,$B$278:$B$314,0))/INDEX($D$278:$D$314,MATCH($F228,$B$278:$B$314,0)),
INDEX('Input-Func_Class'!L$9:L$21,MATCH($F228,'Input-Func_Class'!$B$9:$B$21,0)))
)</f>
        <v>0</v>
      </c>
      <c r="P228" s="8">
        <f>IF($D228=0,0,$D228*
IFERROR(INDEX(P$278:P$314,MATCH($F228,$B$278:$B$314,0))/INDEX($D$278:$D$314,MATCH($F228,$B$278:$B$314,0)),
INDEX('Input-Func_Class'!M$9:M$21,MATCH($F228,'Input-Func_Class'!$B$9:$B$21,0)))
)</f>
        <v>0</v>
      </c>
      <c r="Q228" s="8">
        <f>IF($D228=0,0,$D228*
IFERROR(INDEX(Q$278:Q$314,MATCH($F228,$B$278:$B$314,0))/INDEX($D$278:$D$314,MATCH($F228,$B$278:$B$314,0)),
INDEX('Input-Func_Class'!N$9:N$21,MATCH($F228,'Input-Func_Class'!$B$9:$B$21,0)))
)</f>
        <v>0</v>
      </c>
      <c r="R228" s="8">
        <f>IF($D228=0,0,$D228*
IFERROR(INDEX(R$278:R$314,MATCH($F228,$B$278:$B$314,0))/INDEX($D$278:$D$314,MATCH($F228,$B$278:$B$314,0)),
INDEX('Input-Func_Class'!O$9:O$21,MATCH($F228,'Input-Func_Class'!$B$9:$B$21,0)))
)</f>
        <v>0</v>
      </c>
    </row>
    <row r="229" spans="1:18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>'Input-Accounts'!$D229</f>
        <v>-0.28000000000000003</v>
      </c>
      <c r="E229" s="8">
        <f t="shared" si="65"/>
        <v>0</v>
      </c>
      <c r="F229" s="2" t="str">
        <f>IF(D229=0,"-",IF('Input-Accounts'!$E229&lt;&gt;0,'Input-Accounts'!$E229,'Input-Accounts'!$F229))</f>
        <v>ON SITE</v>
      </c>
      <c r="G229" s="8">
        <f>IF($D229=0,0,$D229*
IFERROR(INDEX(G$278:G$314,MATCH($F229,$B$278:$B$314,0))/INDEX($D$278:$D$314,MATCH($F229,$B$278:$B$314,0)),
INDEX('Input-Func_Class'!D$9:D$21,MATCH($F229,'Input-Func_Class'!$B$9:$B$21,0)))
)</f>
        <v>0</v>
      </c>
      <c r="H229" s="8">
        <f>IF($D229=0,0,$D229*
IFERROR(INDEX(H$278:H$314,MATCH($F229,$B$278:$B$314,0))/INDEX($D$278:$D$314,MATCH($F229,$B$278:$B$314,0)),
INDEX('Input-Func_Class'!E$9:E$21,MATCH($F229,'Input-Func_Class'!$B$9:$B$21,0)))
)</f>
        <v>-0.28000000000000003</v>
      </c>
      <c r="I229" s="8">
        <f>IF($D229=0,0,$D229*
IFERROR(INDEX(I$278:I$314,MATCH($F229,$B$278:$B$314,0))/INDEX($D$278:$D$314,MATCH($F229,$B$278:$B$314,0)),
INDEX('Input-Func_Class'!F$9:F$21,MATCH($F229,'Input-Func_Class'!$B$9:$B$21,0)))
)</f>
        <v>0</v>
      </c>
      <c r="J229" s="8">
        <f>IF($D229=0,0,$D229*
IFERROR(INDEX(J$278:J$314,MATCH($F229,$B$278:$B$314,0))/INDEX($D$278:$D$314,MATCH($F229,$B$278:$B$314,0)),
INDEX('Input-Func_Class'!G$9:G$21,MATCH($F229,'Input-Func_Class'!$B$9:$B$21,0)))
)</f>
        <v>0</v>
      </c>
      <c r="K229" s="8">
        <f>IF($D229=0,0,$D229*
IFERROR(INDEX(K$278:K$314,MATCH($F229,$B$278:$B$314,0))/INDEX($D$278:$D$314,MATCH($F229,$B$278:$B$314,0)),
INDEX('Input-Func_Class'!H$9:H$21,MATCH($F229,'Input-Func_Class'!$B$9:$B$21,0)))
)</f>
        <v>0</v>
      </c>
      <c r="L229" s="8">
        <f>IF($D229=0,0,$D229*
IFERROR(INDEX(L$278:L$314,MATCH($F229,$B$278:$B$314,0))/INDEX($D$278:$D$314,MATCH($F229,$B$278:$B$314,0)),
INDEX('Input-Func_Class'!I$9:I$21,MATCH($F229,'Input-Func_Class'!$B$9:$B$21,0)))
)</f>
        <v>0</v>
      </c>
      <c r="M229" s="8">
        <f>IF($D229=0,0,$D229*
IFERROR(INDEX(M$278:M$314,MATCH($F229,$B$278:$B$314,0))/INDEX($D$278:$D$314,MATCH($F229,$B$278:$B$314,0)),
INDEX('Input-Func_Class'!J$9:J$21,MATCH($F229,'Input-Func_Class'!$B$9:$B$21,0)))
)</f>
        <v>0</v>
      </c>
      <c r="N229" s="8">
        <f>IF($D229=0,0,$D229*
IFERROR(INDEX(N$278:N$314,MATCH($F229,$B$278:$B$314,0))/INDEX($D$278:$D$314,MATCH($F229,$B$278:$B$314,0)),
INDEX('Input-Func_Class'!K$9:K$21,MATCH($F229,'Input-Func_Class'!$B$9:$B$21,0)))
)</f>
        <v>0</v>
      </c>
      <c r="O229" s="8">
        <f>IF($D229=0,0,$D229*
IFERROR(INDEX(O$278:O$314,MATCH($F229,$B$278:$B$314,0))/INDEX($D$278:$D$314,MATCH($F229,$B$278:$B$314,0)),
INDEX('Input-Func_Class'!L$9:L$21,MATCH($F229,'Input-Func_Class'!$B$9:$B$21,0)))
)</f>
        <v>0</v>
      </c>
      <c r="P229" s="8">
        <f>IF($D229=0,0,$D229*
IFERROR(INDEX(P$278:P$314,MATCH($F229,$B$278:$B$314,0))/INDEX($D$278:$D$314,MATCH($F229,$B$278:$B$314,0)),
INDEX('Input-Func_Class'!M$9:M$21,MATCH($F229,'Input-Func_Class'!$B$9:$B$21,0)))
)</f>
        <v>0</v>
      </c>
      <c r="Q229" s="8">
        <f>IF($D229=0,0,$D229*
IFERROR(INDEX(Q$278:Q$314,MATCH($F229,$B$278:$B$314,0))/INDEX($D$278:$D$314,MATCH($F229,$B$278:$B$314,0)),
INDEX('Input-Func_Class'!N$9:N$21,MATCH($F229,'Input-Func_Class'!$B$9:$B$21,0)))
)</f>
        <v>0</v>
      </c>
      <c r="R229" s="8">
        <f>IF($D229=0,0,$D229*
IFERROR(INDEX(R$278:R$314,MATCH($F229,$B$278:$B$314,0))/INDEX($D$278:$D$314,MATCH($F229,$B$278:$B$314,0)),
INDEX('Input-Func_Class'!O$9:O$21,MATCH($F229,'Input-Func_Class'!$B$9:$B$21,0)))
)</f>
        <v>0</v>
      </c>
    </row>
    <row r="230" spans="1:18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>'Input-Accounts'!$D230</f>
        <v>384327.52</v>
      </c>
      <c r="E230" s="8">
        <f t="shared" si="65"/>
        <v>0</v>
      </c>
      <c r="F230" s="2" t="str">
        <f>IF(D230=0,"-",IF('Input-Accounts'!$E230&lt;&gt;0,'Input-Accounts'!$E230,'Input-Accounts'!$F230))</f>
        <v>ON SITE</v>
      </c>
      <c r="G230" s="8">
        <f>IF($D230=0,0,$D230*
IFERROR(INDEX(G$278:G$314,MATCH($F230,$B$278:$B$314,0))/INDEX($D$278:$D$314,MATCH($F230,$B$278:$B$314,0)),
INDEX('Input-Func_Class'!D$9:D$21,MATCH($F230,'Input-Func_Class'!$B$9:$B$21,0)))
)</f>
        <v>0</v>
      </c>
      <c r="H230" s="8">
        <f>IF($D230=0,0,$D230*
IFERROR(INDEX(H$278:H$314,MATCH($F230,$B$278:$B$314,0))/INDEX($D$278:$D$314,MATCH($F230,$B$278:$B$314,0)),
INDEX('Input-Func_Class'!E$9:E$21,MATCH($F230,'Input-Func_Class'!$B$9:$B$21,0)))
)</f>
        <v>384327.52</v>
      </c>
      <c r="I230" s="8">
        <f>IF($D230=0,0,$D230*
IFERROR(INDEX(I$278:I$314,MATCH($F230,$B$278:$B$314,0))/INDEX($D$278:$D$314,MATCH($F230,$B$278:$B$314,0)),
INDEX('Input-Func_Class'!F$9:F$21,MATCH($F230,'Input-Func_Class'!$B$9:$B$21,0)))
)</f>
        <v>0</v>
      </c>
      <c r="J230" s="8">
        <f>IF($D230=0,0,$D230*
IFERROR(INDEX(J$278:J$314,MATCH($F230,$B$278:$B$314,0))/INDEX($D$278:$D$314,MATCH($F230,$B$278:$B$314,0)),
INDEX('Input-Func_Class'!G$9:G$21,MATCH($F230,'Input-Func_Class'!$B$9:$B$21,0)))
)</f>
        <v>0</v>
      </c>
      <c r="K230" s="8">
        <f>IF($D230=0,0,$D230*
IFERROR(INDEX(K$278:K$314,MATCH($F230,$B$278:$B$314,0))/INDEX($D$278:$D$314,MATCH($F230,$B$278:$B$314,0)),
INDEX('Input-Func_Class'!H$9:H$21,MATCH($F230,'Input-Func_Class'!$B$9:$B$21,0)))
)</f>
        <v>0</v>
      </c>
      <c r="L230" s="8">
        <f>IF($D230=0,0,$D230*
IFERROR(INDEX(L$278:L$314,MATCH($F230,$B$278:$B$314,0))/INDEX($D$278:$D$314,MATCH($F230,$B$278:$B$314,0)),
INDEX('Input-Func_Class'!I$9:I$21,MATCH($F230,'Input-Func_Class'!$B$9:$B$21,0)))
)</f>
        <v>0</v>
      </c>
      <c r="M230" s="8">
        <f>IF($D230=0,0,$D230*
IFERROR(INDEX(M$278:M$314,MATCH($F230,$B$278:$B$314,0))/INDEX($D$278:$D$314,MATCH($F230,$B$278:$B$314,0)),
INDEX('Input-Func_Class'!J$9:J$21,MATCH($F230,'Input-Func_Class'!$B$9:$B$21,0)))
)</f>
        <v>0</v>
      </c>
      <c r="N230" s="8">
        <f>IF($D230=0,0,$D230*
IFERROR(INDEX(N$278:N$314,MATCH($F230,$B$278:$B$314,0))/INDEX($D$278:$D$314,MATCH($F230,$B$278:$B$314,0)),
INDEX('Input-Func_Class'!K$9:K$21,MATCH($F230,'Input-Func_Class'!$B$9:$B$21,0)))
)</f>
        <v>0</v>
      </c>
      <c r="O230" s="8">
        <f>IF($D230=0,0,$D230*
IFERROR(INDEX(O$278:O$314,MATCH($F230,$B$278:$B$314,0))/INDEX($D$278:$D$314,MATCH($F230,$B$278:$B$314,0)),
INDEX('Input-Func_Class'!L$9:L$21,MATCH($F230,'Input-Func_Class'!$B$9:$B$21,0)))
)</f>
        <v>0</v>
      </c>
      <c r="P230" s="8">
        <f>IF($D230=0,0,$D230*
IFERROR(INDEX(P$278:P$314,MATCH($F230,$B$278:$B$314,0))/INDEX($D$278:$D$314,MATCH($F230,$B$278:$B$314,0)),
INDEX('Input-Func_Class'!M$9:M$21,MATCH($F230,'Input-Func_Class'!$B$9:$B$21,0)))
)</f>
        <v>0</v>
      </c>
      <c r="Q230" s="8">
        <f>IF($D230=0,0,$D230*
IFERROR(INDEX(Q$278:Q$314,MATCH($F230,$B$278:$B$314,0))/INDEX($D$278:$D$314,MATCH($F230,$B$278:$B$314,0)),
INDEX('Input-Func_Class'!N$9:N$21,MATCH($F230,'Input-Func_Class'!$B$9:$B$21,0)))
)</f>
        <v>0</v>
      </c>
      <c r="R230" s="8">
        <f>IF($D230=0,0,$D230*
IFERROR(INDEX(R$278:R$314,MATCH($F230,$B$278:$B$314,0))/INDEX($D$278:$D$314,MATCH($F230,$B$278:$B$314,0)),
INDEX('Input-Func_Class'!O$9:O$21,MATCH($F230,'Input-Func_Class'!$B$9:$B$21,0)))
)</f>
        <v>0</v>
      </c>
    </row>
    <row r="231" spans="1:18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>'Input-Accounts'!$D231</f>
        <v>41088.01</v>
      </c>
      <c r="E231" s="8">
        <f t="shared" si="65"/>
        <v>0</v>
      </c>
      <c r="F231" s="2" t="str">
        <f>IF(D231=0,"-",IF('Input-Accounts'!$E231&lt;&gt;0,'Input-Accounts'!$E231,'Input-Accounts'!$F231))</f>
        <v>ON SITE</v>
      </c>
      <c r="G231" s="8">
        <f>IF($D231=0,0,$D231*
IFERROR(INDEX(G$278:G$314,MATCH($F231,$B$278:$B$314,0))/INDEX($D$278:$D$314,MATCH($F231,$B$278:$B$314,0)),
INDEX('Input-Func_Class'!D$9:D$21,MATCH($F231,'Input-Func_Class'!$B$9:$B$21,0)))
)</f>
        <v>0</v>
      </c>
      <c r="H231" s="8">
        <f>IF($D231=0,0,$D231*
IFERROR(INDEX(H$278:H$314,MATCH($F231,$B$278:$B$314,0))/INDEX($D$278:$D$314,MATCH($F231,$B$278:$B$314,0)),
INDEX('Input-Func_Class'!E$9:E$21,MATCH($F231,'Input-Func_Class'!$B$9:$B$21,0)))
)</f>
        <v>41088.01</v>
      </c>
      <c r="I231" s="8">
        <f>IF($D231=0,0,$D231*
IFERROR(INDEX(I$278:I$314,MATCH($F231,$B$278:$B$314,0))/INDEX($D$278:$D$314,MATCH($F231,$B$278:$B$314,0)),
INDEX('Input-Func_Class'!F$9:F$21,MATCH($F231,'Input-Func_Class'!$B$9:$B$21,0)))
)</f>
        <v>0</v>
      </c>
      <c r="J231" s="8">
        <f>IF($D231=0,0,$D231*
IFERROR(INDEX(J$278:J$314,MATCH($F231,$B$278:$B$314,0))/INDEX($D$278:$D$314,MATCH($F231,$B$278:$B$314,0)),
INDEX('Input-Func_Class'!G$9:G$21,MATCH($F231,'Input-Func_Class'!$B$9:$B$21,0)))
)</f>
        <v>0</v>
      </c>
      <c r="K231" s="8">
        <f>IF($D231=0,0,$D231*
IFERROR(INDEX(K$278:K$314,MATCH($F231,$B$278:$B$314,0))/INDEX($D$278:$D$314,MATCH($F231,$B$278:$B$314,0)),
INDEX('Input-Func_Class'!H$9:H$21,MATCH($F231,'Input-Func_Class'!$B$9:$B$21,0)))
)</f>
        <v>0</v>
      </c>
      <c r="L231" s="8">
        <f>IF($D231=0,0,$D231*
IFERROR(INDEX(L$278:L$314,MATCH($F231,$B$278:$B$314,0))/INDEX($D$278:$D$314,MATCH($F231,$B$278:$B$314,0)),
INDEX('Input-Func_Class'!I$9:I$21,MATCH($F231,'Input-Func_Class'!$B$9:$B$21,0)))
)</f>
        <v>0</v>
      </c>
      <c r="M231" s="8">
        <f>IF($D231=0,0,$D231*
IFERROR(INDEX(M$278:M$314,MATCH($F231,$B$278:$B$314,0))/INDEX($D$278:$D$314,MATCH($F231,$B$278:$B$314,0)),
INDEX('Input-Func_Class'!J$9:J$21,MATCH($F231,'Input-Func_Class'!$B$9:$B$21,0)))
)</f>
        <v>0</v>
      </c>
      <c r="N231" s="8">
        <f>IF($D231=0,0,$D231*
IFERROR(INDEX(N$278:N$314,MATCH($F231,$B$278:$B$314,0))/INDEX($D$278:$D$314,MATCH($F231,$B$278:$B$314,0)),
INDEX('Input-Func_Class'!K$9:K$21,MATCH($F231,'Input-Func_Class'!$B$9:$B$21,0)))
)</f>
        <v>0</v>
      </c>
      <c r="O231" s="8">
        <f>IF($D231=0,0,$D231*
IFERROR(INDEX(O$278:O$314,MATCH($F231,$B$278:$B$314,0))/INDEX($D$278:$D$314,MATCH($F231,$B$278:$B$314,0)),
INDEX('Input-Func_Class'!L$9:L$21,MATCH($F231,'Input-Func_Class'!$B$9:$B$21,0)))
)</f>
        <v>0</v>
      </c>
      <c r="P231" s="8">
        <f>IF($D231=0,0,$D231*
IFERROR(INDEX(P$278:P$314,MATCH($F231,$B$278:$B$314,0))/INDEX($D$278:$D$314,MATCH($F231,$B$278:$B$314,0)),
INDEX('Input-Func_Class'!M$9:M$21,MATCH($F231,'Input-Func_Class'!$B$9:$B$21,0)))
)</f>
        <v>0</v>
      </c>
      <c r="Q231" s="8">
        <f>IF($D231=0,0,$D231*
IFERROR(INDEX(Q$278:Q$314,MATCH($F231,$B$278:$B$314,0))/INDEX($D$278:$D$314,MATCH($F231,$B$278:$B$314,0)),
INDEX('Input-Func_Class'!N$9:N$21,MATCH($F231,'Input-Func_Class'!$B$9:$B$21,0)))
)</f>
        <v>0</v>
      </c>
      <c r="R231" s="8">
        <f>IF($D231=0,0,$D231*
IFERROR(INDEX(R$278:R$314,MATCH($F231,$B$278:$B$314,0))/INDEX($D$278:$D$314,MATCH($F231,$B$278:$B$314,0)),
INDEX('Input-Func_Class'!O$9:O$21,MATCH($F231,'Input-Func_Class'!$B$9:$B$21,0)))
)</f>
        <v>0</v>
      </c>
    </row>
    <row r="232" spans="1:18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>'Input-Accounts'!$D232</f>
        <v>188670.44999999998</v>
      </c>
      <c r="E232" s="8">
        <f t="shared" ref="E232" si="69">IFERROR(IF(D232="",0,IF(D232=0,0,IF(ABS(D232-SUM($G232:$R232))&lt;Check_Limit,0,1))),1)</f>
        <v>0</v>
      </c>
      <c r="F232" s="2" t="str">
        <f>IF(D232=0,"-",IF('Input-Accounts'!$E232&lt;&gt;0,'Input-Accounts'!$E232,'Input-Accounts'!$F232))</f>
        <v>INT_DISTPT_SUBTOTAL</v>
      </c>
      <c r="G232" s="8">
        <f>IF($D232=0,0,$D232*
IFERROR(INDEX(G$278:G$314,MATCH($F232,$B$278:$B$314,0))/INDEX($D$278:$D$314,MATCH($F232,$B$278:$B$314,0)),
INDEX('Input-Func_Class'!D$9:D$21,MATCH($F232,'Input-Func_Class'!$B$9:$B$21,0)))
)</f>
        <v>120477.67989778538</v>
      </c>
      <c r="H232" s="8">
        <f>IF($D232=0,0,$D232*
IFERROR(INDEX(H$278:H$314,MATCH($F232,$B$278:$B$314,0))/INDEX($D$278:$D$314,MATCH($F232,$B$278:$B$314,0)),
INDEX('Input-Func_Class'!E$9:E$21,MATCH($F232,'Input-Func_Class'!$B$9:$B$21,0)))
)</f>
        <v>68192.770102214592</v>
      </c>
      <c r="I232" s="8">
        <f>IF($D232=0,0,$D232*
IFERROR(INDEX(I$278:I$314,MATCH($F232,$B$278:$B$314,0))/INDEX($D$278:$D$314,MATCH($F232,$B$278:$B$314,0)),
INDEX('Input-Func_Class'!F$9:F$21,MATCH($F232,'Input-Func_Class'!$B$9:$B$21,0)))
)</f>
        <v>0</v>
      </c>
      <c r="J232" s="8">
        <f>IF($D232=0,0,$D232*
IFERROR(INDEX(J$278:J$314,MATCH($F232,$B$278:$B$314,0))/INDEX($D$278:$D$314,MATCH($F232,$B$278:$B$314,0)),
INDEX('Input-Func_Class'!G$9:G$21,MATCH($F232,'Input-Func_Class'!$B$9:$B$21,0)))
)</f>
        <v>0</v>
      </c>
      <c r="K232" s="8">
        <f>IF($D232=0,0,$D232*
IFERROR(INDEX(K$278:K$314,MATCH($F232,$B$278:$B$314,0))/INDEX($D$278:$D$314,MATCH($F232,$B$278:$B$314,0)),
INDEX('Input-Func_Class'!H$9:H$21,MATCH($F232,'Input-Func_Class'!$B$9:$B$21,0)))
)</f>
        <v>0</v>
      </c>
      <c r="L232" s="8">
        <f>IF($D232=0,0,$D232*
IFERROR(INDEX(L$278:L$314,MATCH($F232,$B$278:$B$314,0))/INDEX($D$278:$D$314,MATCH($F232,$B$278:$B$314,0)),
INDEX('Input-Func_Class'!I$9:I$21,MATCH($F232,'Input-Func_Class'!$B$9:$B$21,0)))
)</f>
        <v>0</v>
      </c>
      <c r="M232" s="8">
        <f>IF($D232=0,0,$D232*
IFERROR(INDEX(M$278:M$314,MATCH($F232,$B$278:$B$314,0))/INDEX($D$278:$D$314,MATCH($F232,$B$278:$B$314,0)),
INDEX('Input-Func_Class'!J$9:J$21,MATCH($F232,'Input-Func_Class'!$B$9:$B$21,0)))
)</f>
        <v>0</v>
      </c>
      <c r="N232" s="8">
        <f>IF($D232=0,0,$D232*
IFERROR(INDEX(N$278:N$314,MATCH($F232,$B$278:$B$314,0))/INDEX($D$278:$D$314,MATCH($F232,$B$278:$B$314,0)),
INDEX('Input-Func_Class'!K$9:K$21,MATCH($F232,'Input-Func_Class'!$B$9:$B$21,0)))
)</f>
        <v>0</v>
      </c>
      <c r="O232" s="8">
        <f>IF($D232=0,0,$D232*
IFERROR(INDEX(O$278:O$314,MATCH($F232,$B$278:$B$314,0))/INDEX($D$278:$D$314,MATCH($F232,$B$278:$B$314,0)),
INDEX('Input-Func_Class'!L$9:L$21,MATCH($F232,'Input-Func_Class'!$B$9:$B$21,0)))
)</f>
        <v>0</v>
      </c>
      <c r="P232" s="8">
        <f>IF($D232=0,0,$D232*
IFERROR(INDEX(P$278:P$314,MATCH($F232,$B$278:$B$314,0))/INDEX($D$278:$D$314,MATCH($F232,$B$278:$B$314,0)),
INDEX('Input-Func_Class'!M$9:M$21,MATCH($F232,'Input-Func_Class'!$B$9:$B$21,0)))
)</f>
        <v>0</v>
      </c>
      <c r="Q232" s="8">
        <f>IF($D232=0,0,$D232*
IFERROR(INDEX(Q$278:Q$314,MATCH($F232,$B$278:$B$314,0))/INDEX($D$278:$D$314,MATCH($F232,$B$278:$B$314,0)),
INDEX('Input-Func_Class'!N$9:N$21,MATCH($F232,'Input-Func_Class'!$B$9:$B$21,0)))
)</f>
        <v>0</v>
      </c>
      <c r="R232" s="8">
        <f>IF($D232=0,0,$D232*
IFERROR(INDEX(R$278:R$314,MATCH($F232,$B$278:$B$314,0))/INDEX($D$278:$D$314,MATCH($F232,$B$278:$B$314,0)),
INDEX('Input-Func_Class'!O$9:O$21,MATCH($F232,'Input-Func_Class'!$B$9:$B$21,0)))
)</f>
        <v>0</v>
      </c>
    </row>
    <row r="233" spans="1:18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>SUBTOTAL(9,D209:D232)</f>
        <v>30989966.440000005</v>
      </c>
      <c r="E233" s="8">
        <f t="shared" ref="E233:E245" si="70">IFERROR(IF(D233="",0,IF(D233=0,0,IF(ABS(D233-SUM($G233:$R233))&lt;Check_Limit,0,1))),1)</f>
        <v>0</v>
      </c>
      <c r="G233" s="77">
        <f t="shared" ref="G233:R233" si="71">SUBTOTAL(9,G209:G232)</f>
        <v>13630098.842150761</v>
      </c>
      <c r="H233" s="77">
        <f t="shared" si="71"/>
        <v>17359867.597849242</v>
      </c>
      <c r="I233" s="77">
        <f t="shared" si="71"/>
        <v>0</v>
      </c>
      <c r="J233" s="77">
        <f t="shared" si="71"/>
        <v>0</v>
      </c>
      <c r="K233" s="77">
        <f t="shared" si="71"/>
        <v>0</v>
      </c>
      <c r="L233" s="77">
        <f t="shared" si="71"/>
        <v>0</v>
      </c>
      <c r="M233" s="77">
        <f t="shared" si="71"/>
        <v>0</v>
      </c>
      <c r="N233" s="77">
        <f t="shared" si="71"/>
        <v>0</v>
      </c>
      <c r="O233" s="77">
        <f t="shared" si="71"/>
        <v>0</v>
      </c>
      <c r="P233" s="77">
        <f t="shared" si="71"/>
        <v>0</v>
      </c>
      <c r="Q233" s="77">
        <f t="shared" si="71"/>
        <v>0</v>
      </c>
      <c r="R233" s="77">
        <f t="shared" si="71"/>
        <v>0</v>
      </c>
    </row>
    <row r="234" spans="1:18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>
        <f t="shared" si="70"/>
        <v>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>
        <f t="shared" si="70"/>
        <v>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>'Input-Accounts'!$D236</f>
        <v>88130.64</v>
      </c>
      <c r="E236" s="8">
        <f t="shared" si="70"/>
        <v>0</v>
      </c>
      <c r="F236" s="2" t="str">
        <f>IF(D236=0,"-",IF('Input-Accounts'!$E236&lt;&gt;0,'Input-Accounts'!$E236,'Input-Accounts'!$F236))</f>
        <v>INT_DISTPT_SUBTOTAL</v>
      </c>
      <c r="G236" s="8">
        <f>IF($D236=0,0,$D236*
IFERROR(INDEX(G$278:G$314,MATCH($F236,$B$278:$B$314,0))/INDEX($D$278:$D$314,MATCH($F236,$B$278:$B$314,0)),
INDEX('Input-Func_Class'!D$9:D$21,MATCH($F236,'Input-Func_Class'!$B$9:$B$21,0)))
)</f>
        <v>56276.831030545385</v>
      </c>
      <c r="H236" s="8">
        <f>IF($D236=0,0,$D236*
IFERROR(INDEX(H$278:H$314,MATCH($F236,$B$278:$B$314,0))/INDEX($D$278:$D$314,MATCH($F236,$B$278:$B$314,0)),
INDEX('Input-Func_Class'!E$9:E$21,MATCH($F236,'Input-Func_Class'!$B$9:$B$21,0)))
)</f>
        <v>31853.808969454611</v>
      </c>
      <c r="I236" s="8">
        <f>IF($D236=0,0,$D236*
IFERROR(INDEX(I$278:I$314,MATCH($F236,$B$278:$B$314,0))/INDEX($D$278:$D$314,MATCH($F236,$B$278:$B$314,0)),
INDEX('Input-Func_Class'!F$9:F$21,MATCH($F236,'Input-Func_Class'!$B$9:$B$21,0)))
)</f>
        <v>0</v>
      </c>
      <c r="J236" s="8">
        <f>IF($D236=0,0,$D236*
IFERROR(INDEX(J$278:J$314,MATCH($F236,$B$278:$B$314,0))/INDEX($D$278:$D$314,MATCH($F236,$B$278:$B$314,0)),
INDEX('Input-Func_Class'!G$9:G$21,MATCH($F236,'Input-Func_Class'!$B$9:$B$21,0)))
)</f>
        <v>0</v>
      </c>
      <c r="K236" s="8">
        <f>IF($D236=0,0,$D236*
IFERROR(INDEX(K$278:K$314,MATCH($F236,$B$278:$B$314,0))/INDEX($D$278:$D$314,MATCH($F236,$B$278:$B$314,0)),
INDEX('Input-Func_Class'!H$9:H$21,MATCH($F236,'Input-Func_Class'!$B$9:$B$21,0)))
)</f>
        <v>0</v>
      </c>
      <c r="L236" s="8">
        <f>IF($D236=0,0,$D236*
IFERROR(INDEX(L$278:L$314,MATCH($F236,$B$278:$B$314,0))/INDEX($D$278:$D$314,MATCH($F236,$B$278:$B$314,0)),
INDEX('Input-Func_Class'!I$9:I$21,MATCH($F236,'Input-Func_Class'!$B$9:$B$21,0)))
)</f>
        <v>0</v>
      </c>
      <c r="M236" s="8">
        <f>IF($D236=0,0,$D236*
IFERROR(INDEX(M$278:M$314,MATCH($F236,$B$278:$B$314,0))/INDEX($D$278:$D$314,MATCH($F236,$B$278:$B$314,0)),
INDEX('Input-Func_Class'!J$9:J$21,MATCH($F236,'Input-Func_Class'!$B$9:$B$21,0)))
)</f>
        <v>0</v>
      </c>
      <c r="N236" s="8">
        <f>IF($D236=0,0,$D236*
IFERROR(INDEX(N$278:N$314,MATCH($F236,$B$278:$B$314,0))/INDEX($D$278:$D$314,MATCH($F236,$B$278:$B$314,0)),
INDEX('Input-Func_Class'!K$9:K$21,MATCH($F236,'Input-Func_Class'!$B$9:$B$21,0)))
)</f>
        <v>0</v>
      </c>
      <c r="O236" s="8">
        <f>IF($D236=0,0,$D236*
IFERROR(INDEX(O$278:O$314,MATCH($F236,$B$278:$B$314,0))/INDEX($D$278:$D$314,MATCH($F236,$B$278:$B$314,0)),
INDEX('Input-Func_Class'!L$9:L$21,MATCH($F236,'Input-Func_Class'!$B$9:$B$21,0)))
)</f>
        <v>0</v>
      </c>
      <c r="P236" s="8">
        <f>IF($D236=0,0,$D236*
IFERROR(INDEX(P$278:P$314,MATCH($F236,$B$278:$B$314,0))/INDEX($D$278:$D$314,MATCH($F236,$B$278:$B$314,0)),
INDEX('Input-Func_Class'!M$9:M$21,MATCH($F236,'Input-Func_Class'!$B$9:$B$21,0)))
)</f>
        <v>0</v>
      </c>
      <c r="Q236" s="8">
        <f>IF($D236=0,0,$D236*
IFERROR(INDEX(Q$278:Q$314,MATCH($F236,$B$278:$B$314,0))/INDEX($D$278:$D$314,MATCH($F236,$B$278:$B$314,0)),
INDEX('Input-Func_Class'!N$9:N$21,MATCH($F236,'Input-Func_Class'!$B$9:$B$21,0)))
)</f>
        <v>0</v>
      </c>
      <c r="R236" s="8">
        <f>IF($D236=0,0,$D236*
IFERROR(INDEX(R$278:R$314,MATCH($F236,$B$278:$B$314,0))/INDEX($D$278:$D$314,MATCH($F236,$B$278:$B$314,0)),
INDEX('Input-Func_Class'!O$9:O$21,MATCH($F236,'Input-Func_Class'!$B$9:$B$21,0)))
)</f>
        <v>0</v>
      </c>
    </row>
    <row r="237" spans="1:18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>'Input-Accounts'!$D237</f>
        <v>121236.48000000004</v>
      </c>
      <c r="E237" s="8">
        <f t="shared" si="70"/>
        <v>0</v>
      </c>
      <c r="F237" s="2" t="str">
        <f>IF(D237=0,"-",IF('Input-Accounts'!$E237&lt;&gt;0,'Input-Accounts'!$E237,'Input-Accounts'!$F237))</f>
        <v>INT_DISTPT_SUBTOTAL</v>
      </c>
      <c r="G237" s="8">
        <f>IF($D237=0,0,$D237*
IFERROR(INDEX(G$278:G$314,MATCH($F237,$B$278:$B$314,0))/INDEX($D$278:$D$314,MATCH($F237,$B$278:$B$314,0)),
INDEX('Input-Func_Class'!D$9:D$21,MATCH($F237,'Input-Func_Class'!$B$9:$B$21,0)))
)</f>
        <v>77416.944886569501</v>
      </c>
      <c r="H237" s="8">
        <f>IF($D237=0,0,$D237*
IFERROR(INDEX(H$278:H$314,MATCH($F237,$B$278:$B$314,0))/INDEX($D$278:$D$314,MATCH($F237,$B$278:$B$314,0)),
INDEX('Input-Func_Class'!E$9:E$21,MATCH($F237,'Input-Func_Class'!$B$9:$B$21,0)))
)</f>
        <v>43819.535113430538</v>
      </c>
      <c r="I237" s="8">
        <f>IF($D237=0,0,$D237*
IFERROR(INDEX(I$278:I$314,MATCH($F237,$B$278:$B$314,0))/INDEX($D$278:$D$314,MATCH($F237,$B$278:$B$314,0)),
INDEX('Input-Func_Class'!F$9:F$21,MATCH($F237,'Input-Func_Class'!$B$9:$B$21,0)))
)</f>
        <v>0</v>
      </c>
      <c r="J237" s="8">
        <f>IF($D237=0,0,$D237*
IFERROR(INDEX(J$278:J$314,MATCH($F237,$B$278:$B$314,0))/INDEX($D$278:$D$314,MATCH($F237,$B$278:$B$314,0)),
INDEX('Input-Func_Class'!G$9:G$21,MATCH($F237,'Input-Func_Class'!$B$9:$B$21,0)))
)</f>
        <v>0</v>
      </c>
      <c r="K237" s="8">
        <f>IF($D237=0,0,$D237*
IFERROR(INDEX(K$278:K$314,MATCH($F237,$B$278:$B$314,0))/INDEX($D$278:$D$314,MATCH($F237,$B$278:$B$314,0)),
INDEX('Input-Func_Class'!H$9:H$21,MATCH($F237,'Input-Func_Class'!$B$9:$B$21,0)))
)</f>
        <v>0</v>
      </c>
      <c r="L237" s="8">
        <f>IF($D237=0,0,$D237*
IFERROR(INDEX(L$278:L$314,MATCH($F237,$B$278:$B$314,0))/INDEX($D$278:$D$314,MATCH($F237,$B$278:$B$314,0)),
INDEX('Input-Func_Class'!I$9:I$21,MATCH($F237,'Input-Func_Class'!$B$9:$B$21,0)))
)</f>
        <v>0</v>
      </c>
      <c r="M237" s="8">
        <f>IF($D237=0,0,$D237*
IFERROR(INDEX(M$278:M$314,MATCH($F237,$B$278:$B$314,0))/INDEX($D$278:$D$314,MATCH($F237,$B$278:$B$314,0)),
INDEX('Input-Func_Class'!J$9:J$21,MATCH($F237,'Input-Func_Class'!$B$9:$B$21,0)))
)</f>
        <v>0</v>
      </c>
      <c r="N237" s="8">
        <f>IF($D237=0,0,$D237*
IFERROR(INDEX(N$278:N$314,MATCH($F237,$B$278:$B$314,0))/INDEX($D$278:$D$314,MATCH($F237,$B$278:$B$314,0)),
INDEX('Input-Func_Class'!K$9:K$21,MATCH($F237,'Input-Func_Class'!$B$9:$B$21,0)))
)</f>
        <v>0</v>
      </c>
      <c r="O237" s="8">
        <f>IF($D237=0,0,$D237*
IFERROR(INDEX(O$278:O$314,MATCH($F237,$B$278:$B$314,0))/INDEX($D$278:$D$314,MATCH($F237,$B$278:$B$314,0)),
INDEX('Input-Func_Class'!L$9:L$21,MATCH($F237,'Input-Func_Class'!$B$9:$B$21,0)))
)</f>
        <v>0</v>
      </c>
      <c r="P237" s="8">
        <f>IF($D237=0,0,$D237*
IFERROR(INDEX(P$278:P$314,MATCH($F237,$B$278:$B$314,0))/INDEX($D$278:$D$314,MATCH($F237,$B$278:$B$314,0)),
INDEX('Input-Func_Class'!M$9:M$21,MATCH($F237,'Input-Func_Class'!$B$9:$B$21,0)))
)</f>
        <v>0</v>
      </c>
      <c r="Q237" s="8">
        <f>IF($D237=0,0,$D237*
IFERROR(INDEX(Q$278:Q$314,MATCH($F237,$B$278:$B$314,0))/INDEX($D$278:$D$314,MATCH($F237,$B$278:$B$314,0)),
INDEX('Input-Func_Class'!N$9:N$21,MATCH($F237,'Input-Func_Class'!$B$9:$B$21,0)))
)</f>
        <v>0</v>
      </c>
      <c r="R237" s="8">
        <f>IF($D237=0,0,$D237*
IFERROR(INDEX(R$278:R$314,MATCH($F237,$B$278:$B$314,0))/INDEX($D$278:$D$314,MATCH($F237,$B$278:$B$314,0)),
INDEX('Input-Func_Class'!O$9:O$21,MATCH($F237,'Input-Func_Class'!$B$9:$B$21,0)))
)</f>
        <v>0</v>
      </c>
    </row>
    <row r="238" spans="1:18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>'Input-Accounts'!$D238</f>
        <v>684.96</v>
      </c>
      <c r="E238" s="8">
        <f t="shared" si="70"/>
        <v>0</v>
      </c>
      <c r="F238" s="2" t="str">
        <f>IF(D238=0,"-",IF('Input-Accounts'!$E238&lt;&gt;0,'Input-Accounts'!$E238,'Input-Accounts'!$F238))</f>
        <v>INT_DISTPT_SUBTOTAL</v>
      </c>
      <c r="G238" s="8">
        <f>IF($D238=0,0,$D238*
IFERROR(INDEX(G$278:G$314,MATCH($F238,$B$278:$B$314,0))/INDEX($D$278:$D$314,MATCH($F238,$B$278:$B$314,0)),
INDEX('Input-Func_Class'!D$9:D$21,MATCH($F238,'Input-Func_Class'!$B$9:$B$21,0)))
)</f>
        <v>437.38906449201284</v>
      </c>
      <c r="H238" s="8">
        <f>IF($D238=0,0,$D238*
IFERROR(INDEX(H$278:H$314,MATCH($F238,$B$278:$B$314,0))/INDEX($D$278:$D$314,MATCH($F238,$B$278:$B$314,0)),
INDEX('Input-Func_Class'!E$9:E$21,MATCH($F238,'Input-Func_Class'!$B$9:$B$21,0)))
)</f>
        <v>247.57093550798714</v>
      </c>
      <c r="I238" s="8">
        <f>IF($D238=0,0,$D238*
IFERROR(INDEX(I$278:I$314,MATCH($F238,$B$278:$B$314,0))/INDEX($D$278:$D$314,MATCH($F238,$B$278:$B$314,0)),
INDEX('Input-Func_Class'!F$9:F$21,MATCH($F238,'Input-Func_Class'!$B$9:$B$21,0)))
)</f>
        <v>0</v>
      </c>
      <c r="J238" s="8">
        <f>IF($D238=0,0,$D238*
IFERROR(INDEX(J$278:J$314,MATCH($F238,$B$278:$B$314,0))/INDEX($D$278:$D$314,MATCH($F238,$B$278:$B$314,0)),
INDEX('Input-Func_Class'!G$9:G$21,MATCH($F238,'Input-Func_Class'!$B$9:$B$21,0)))
)</f>
        <v>0</v>
      </c>
      <c r="K238" s="8">
        <f>IF($D238=0,0,$D238*
IFERROR(INDEX(K$278:K$314,MATCH($F238,$B$278:$B$314,0))/INDEX($D$278:$D$314,MATCH($F238,$B$278:$B$314,0)),
INDEX('Input-Func_Class'!H$9:H$21,MATCH($F238,'Input-Func_Class'!$B$9:$B$21,0)))
)</f>
        <v>0</v>
      </c>
      <c r="L238" s="8">
        <f>IF($D238=0,0,$D238*
IFERROR(INDEX(L$278:L$314,MATCH($F238,$B$278:$B$314,0))/INDEX($D$278:$D$314,MATCH($F238,$B$278:$B$314,0)),
INDEX('Input-Func_Class'!I$9:I$21,MATCH($F238,'Input-Func_Class'!$B$9:$B$21,0)))
)</f>
        <v>0</v>
      </c>
      <c r="M238" s="8">
        <f>IF($D238=0,0,$D238*
IFERROR(INDEX(M$278:M$314,MATCH($F238,$B$278:$B$314,0))/INDEX($D$278:$D$314,MATCH($F238,$B$278:$B$314,0)),
INDEX('Input-Func_Class'!J$9:J$21,MATCH($F238,'Input-Func_Class'!$B$9:$B$21,0)))
)</f>
        <v>0</v>
      </c>
      <c r="N238" s="8">
        <f>IF($D238=0,0,$D238*
IFERROR(INDEX(N$278:N$314,MATCH($F238,$B$278:$B$314,0))/INDEX($D$278:$D$314,MATCH($F238,$B$278:$B$314,0)),
INDEX('Input-Func_Class'!K$9:K$21,MATCH($F238,'Input-Func_Class'!$B$9:$B$21,0)))
)</f>
        <v>0</v>
      </c>
      <c r="O238" s="8">
        <f>IF($D238=0,0,$D238*
IFERROR(INDEX(O$278:O$314,MATCH($F238,$B$278:$B$314,0))/INDEX($D$278:$D$314,MATCH($F238,$B$278:$B$314,0)),
INDEX('Input-Func_Class'!L$9:L$21,MATCH($F238,'Input-Func_Class'!$B$9:$B$21,0)))
)</f>
        <v>0</v>
      </c>
      <c r="P238" s="8">
        <f>IF($D238=0,0,$D238*
IFERROR(INDEX(P$278:P$314,MATCH($F238,$B$278:$B$314,0))/INDEX($D$278:$D$314,MATCH($F238,$B$278:$B$314,0)),
INDEX('Input-Func_Class'!M$9:M$21,MATCH($F238,'Input-Func_Class'!$B$9:$B$21,0)))
)</f>
        <v>0</v>
      </c>
      <c r="Q238" s="8">
        <f>IF($D238=0,0,$D238*
IFERROR(INDEX(Q$278:Q$314,MATCH($F238,$B$278:$B$314,0))/INDEX($D$278:$D$314,MATCH($F238,$B$278:$B$314,0)),
INDEX('Input-Func_Class'!N$9:N$21,MATCH($F238,'Input-Func_Class'!$B$9:$B$21,0)))
)</f>
        <v>0</v>
      </c>
      <c r="R238" s="8">
        <f>IF($D238=0,0,$D238*
IFERROR(INDEX(R$278:R$314,MATCH($F238,$B$278:$B$314,0))/INDEX($D$278:$D$314,MATCH($F238,$B$278:$B$314,0)),
INDEX('Input-Func_Class'!O$9:O$21,MATCH($F238,'Input-Func_Class'!$B$9:$B$21,0)))
)</f>
        <v>0</v>
      </c>
    </row>
    <row r="239" spans="1:18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>'Input-Accounts'!$D239</f>
        <v>342.48</v>
      </c>
      <c r="E239" s="8">
        <f t="shared" ref="E239" si="72">IFERROR(IF(D239="",0,IF(D239=0,0,IF(ABS(D239-SUM($G239:$R239))&lt;Check_Limit,0,1))),1)</f>
        <v>0</v>
      </c>
      <c r="F239" s="2" t="str">
        <f>IF(D239=0,"-",IF('Input-Accounts'!$E239&lt;&gt;0,'Input-Accounts'!$E239,'Input-Accounts'!$F239))</f>
        <v>INT_DISTPT_SUBTOTAL</v>
      </c>
      <c r="G239" s="8">
        <f>IF($D239=0,0,$D239*
IFERROR(INDEX(G$278:G$314,MATCH($F239,$B$278:$B$314,0))/INDEX($D$278:$D$314,MATCH($F239,$B$278:$B$314,0)),
INDEX('Input-Func_Class'!D$9:D$21,MATCH($F239,'Input-Func_Class'!$B$9:$B$21,0)))
)</f>
        <v>218.69453224600642</v>
      </c>
      <c r="H239" s="8">
        <f>IF($D239=0,0,$D239*
IFERROR(INDEX(H$278:H$314,MATCH($F239,$B$278:$B$314,0))/INDEX($D$278:$D$314,MATCH($F239,$B$278:$B$314,0)),
INDEX('Input-Func_Class'!E$9:E$21,MATCH($F239,'Input-Func_Class'!$B$9:$B$21,0)))
)</f>
        <v>123.78546775399357</v>
      </c>
      <c r="I239" s="8">
        <f>IF($D239=0,0,$D239*
IFERROR(INDEX(I$278:I$314,MATCH($F239,$B$278:$B$314,0))/INDEX($D$278:$D$314,MATCH($F239,$B$278:$B$314,0)),
INDEX('Input-Func_Class'!F$9:F$21,MATCH($F239,'Input-Func_Class'!$B$9:$B$21,0)))
)</f>
        <v>0</v>
      </c>
      <c r="J239" s="8">
        <f>IF($D239=0,0,$D239*
IFERROR(INDEX(J$278:J$314,MATCH($F239,$B$278:$B$314,0))/INDEX($D$278:$D$314,MATCH($F239,$B$278:$B$314,0)),
INDEX('Input-Func_Class'!G$9:G$21,MATCH($F239,'Input-Func_Class'!$B$9:$B$21,0)))
)</f>
        <v>0</v>
      </c>
      <c r="K239" s="8">
        <f>IF($D239=0,0,$D239*
IFERROR(INDEX(K$278:K$314,MATCH($F239,$B$278:$B$314,0))/INDEX($D$278:$D$314,MATCH($F239,$B$278:$B$314,0)),
INDEX('Input-Func_Class'!H$9:H$21,MATCH($F239,'Input-Func_Class'!$B$9:$B$21,0)))
)</f>
        <v>0</v>
      </c>
      <c r="L239" s="8">
        <f>IF($D239=0,0,$D239*
IFERROR(INDEX(L$278:L$314,MATCH($F239,$B$278:$B$314,0))/INDEX($D$278:$D$314,MATCH($F239,$B$278:$B$314,0)),
INDEX('Input-Func_Class'!I$9:I$21,MATCH($F239,'Input-Func_Class'!$B$9:$B$21,0)))
)</f>
        <v>0</v>
      </c>
      <c r="M239" s="8">
        <f>IF($D239=0,0,$D239*
IFERROR(INDEX(M$278:M$314,MATCH($F239,$B$278:$B$314,0))/INDEX($D$278:$D$314,MATCH($F239,$B$278:$B$314,0)),
INDEX('Input-Func_Class'!J$9:J$21,MATCH($F239,'Input-Func_Class'!$B$9:$B$21,0)))
)</f>
        <v>0</v>
      </c>
      <c r="N239" s="8">
        <f>IF($D239=0,0,$D239*
IFERROR(INDEX(N$278:N$314,MATCH($F239,$B$278:$B$314,0))/INDEX($D$278:$D$314,MATCH($F239,$B$278:$B$314,0)),
INDEX('Input-Func_Class'!K$9:K$21,MATCH($F239,'Input-Func_Class'!$B$9:$B$21,0)))
)</f>
        <v>0</v>
      </c>
      <c r="O239" s="8">
        <f>IF($D239=0,0,$D239*
IFERROR(INDEX(O$278:O$314,MATCH($F239,$B$278:$B$314,0))/INDEX($D$278:$D$314,MATCH($F239,$B$278:$B$314,0)),
INDEX('Input-Func_Class'!L$9:L$21,MATCH($F239,'Input-Func_Class'!$B$9:$B$21,0)))
)</f>
        <v>0</v>
      </c>
      <c r="P239" s="8">
        <f>IF($D239=0,0,$D239*
IFERROR(INDEX(P$278:P$314,MATCH($F239,$B$278:$B$314,0))/INDEX($D$278:$D$314,MATCH($F239,$B$278:$B$314,0)),
INDEX('Input-Func_Class'!M$9:M$21,MATCH($F239,'Input-Func_Class'!$B$9:$B$21,0)))
)</f>
        <v>0</v>
      </c>
      <c r="Q239" s="8">
        <f>IF($D239=0,0,$D239*
IFERROR(INDEX(Q$278:Q$314,MATCH($F239,$B$278:$B$314,0))/INDEX($D$278:$D$314,MATCH($F239,$B$278:$B$314,0)),
INDEX('Input-Func_Class'!N$9:N$21,MATCH($F239,'Input-Func_Class'!$B$9:$B$21,0)))
)</f>
        <v>0</v>
      </c>
      <c r="R239" s="8">
        <f>IF($D239=0,0,$D239*
IFERROR(INDEX(R$278:R$314,MATCH($F239,$B$278:$B$314,0))/INDEX($D$278:$D$314,MATCH($F239,$B$278:$B$314,0)),
INDEX('Input-Func_Class'!O$9:O$21,MATCH($F239,'Input-Func_Class'!$B$9:$B$21,0)))
)</f>
        <v>0</v>
      </c>
    </row>
    <row r="240" spans="1:18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>'Input-Accounts'!$D240</f>
        <v>327312.12999999995</v>
      </c>
      <c r="E240" s="8">
        <f t="shared" si="70"/>
        <v>0</v>
      </c>
      <c r="F240" s="2" t="str">
        <f>IF(D240=0,"-",IF('Input-Accounts'!$E240&lt;&gt;0,'Input-Accounts'!$E240,'Input-Accounts'!$F240))</f>
        <v>INT_DISTPT_SUBTOTAL</v>
      </c>
      <c r="G240" s="8">
        <f>IF($D240=0,0,$D240*
IFERROR(INDEX(G$278:G$314,MATCH($F240,$B$278:$B$314,0))/INDEX($D$278:$D$314,MATCH($F240,$B$278:$B$314,0)),
INDEX('Input-Func_Class'!D$9:D$21,MATCH($F240,'Input-Func_Class'!$B$9:$B$21,0)))
)</f>
        <v>209008.91488201948</v>
      </c>
      <c r="H240" s="8">
        <f>IF($D240=0,0,$D240*
IFERROR(INDEX(H$278:H$314,MATCH($F240,$B$278:$B$314,0))/INDEX($D$278:$D$314,MATCH($F240,$B$278:$B$314,0)),
INDEX('Input-Func_Class'!E$9:E$21,MATCH($F240,'Input-Func_Class'!$B$9:$B$21,0)))
)</f>
        <v>118303.21511798045</v>
      </c>
      <c r="I240" s="8">
        <f>IF($D240=0,0,$D240*
IFERROR(INDEX(I$278:I$314,MATCH($F240,$B$278:$B$314,0))/INDEX($D$278:$D$314,MATCH($F240,$B$278:$B$314,0)),
INDEX('Input-Func_Class'!F$9:F$21,MATCH($F240,'Input-Func_Class'!$B$9:$B$21,0)))
)</f>
        <v>0</v>
      </c>
      <c r="J240" s="8">
        <f>IF($D240=0,0,$D240*
IFERROR(INDEX(J$278:J$314,MATCH($F240,$B$278:$B$314,0))/INDEX($D$278:$D$314,MATCH($F240,$B$278:$B$314,0)),
INDEX('Input-Func_Class'!G$9:G$21,MATCH($F240,'Input-Func_Class'!$B$9:$B$21,0)))
)</f>
        <v>0</v>
      </c>
      <c r="K240" s="8">
        <f>IF($D240=0,0,$D240*
IFERROR(INDEX(K$278:K$314,MATCH($F240,$B$278:$B$314,0))/INDEX($D$278:$D$314,MATCH($F240,$B$278:$B$314,0)),
INDEX('Input-Func_Class'!H$9:H$21,MATCH($F240,'Input-Func_Class'!$B$9:$B$21,0)))
)</f>
        <v>0</v>
      </c>
      <c r="L240" s="8">
        <f>IF($D240=0,0,$D240*
IFERROR(INDEX(L$278:L$314,MATCH($F240,$B$278:$B$314,0))/INDEX($D$278:$D$314,MATCH($F240,$B$278:$B$314,0)),
INDEX('Input-Func_Class'!I$9:I$21,MATCH($F240,'Input-Func_Class'!$B$9:$B$21,0)))
)</f>
        <v>0</v>
      </c>
      <c r="M240" s="8">
        <f>IF($D240=0,0,$D240*
IFERROR(INDEX(M$278:M$314,MATCH($F240,$B$278:$B$314,0))/INDEX($D$278:$D$314,MATCH($F240,$B$278:$B$314,0)),
INDEX('Input-Func_Class'!J$9:J$21,MATCH($F240,'Input-Func_Class'!$B$9:$B$21,0)))
)</f>
        <v>0</v>
      </c>
      <c r="N240" s="8">
        <f>IF($D240=0,0,$D240*
IFERROR(INDEX(N$278:N$314,MATCH($F240,$B$278:$B$314,0))/INDEX($D$278:$D$314,MATCH($F240,$B$278:$B$314,0)),
INDEX('Input-Func_Class'!K$9:K$21,MATCH($F240,'Input-Func_Class'!$B$9:$B$21,0)))
)</f>
        <v>0</v>
      </c>
      <c r="O240" s="8">
        <f>IF($D240=0,0,$D240*
IFERROR(INDEX(O$278:O$314,MATCH($F240,$B$278:$B$314,0))/INDEX($D$278:$D$314,MATCH($F240,$B$278:$B$314,0)),
INDEX('Input-Func_Class'!L$9:L$21,MATCH($F240,'Input-Func_Class'!$B$9:$B$21,0)))
)</f>
        <v>0</v>
      </c>
      <c r="P240" s="8">
        <f>IF($D240=0,0,$D240*
IFERROR(INDEX(P$278:P$314,MATCH($F240,$B$278:$B$314,0))/INDEX($D$278:$D$314,MATCH($F240,$B$278:$B$314,0)),
INDEX('Input-Func_Class'!M$9:M$21,MATCH($F240,'Input-Func_Class'!$B$9:$B$21,0)))
)</f>
        <v>0</v>
      </c>
      <c r="Q240" s="8">
        <f>IF($D240=0,0,$D240*
IFERROR(INDEX(Q$278:Q$314,MATCH($F240,$B$278:$B$314,0))/INDEX($D$278:$D$314,MATCH($F240,$B$278:$B$314,0)),
INDEX('Input-Func_Class'!N$9:N$21,MATCH($F240,'Input-Func_Class'!$B$9:$B$21,0)))
)</f>
        <v>0</v>
      </c>
      <c r="R240" s="8">
        <f>IF($D240=0,0,$D240*
IFERROR(INDEX(R$278:R$314,MATCH($F240,$B$278:$B$314,0))/INDEX($D$278:$D$314,MATCH($F240,$B$278:$B$314,0)),
INDEX('Input-Func_Class'!O$9:O$21,MATCH($F240,'Input-Func_Class'!$B$9:$B$21,0)))
)</f>
        <v>0</v>
      </c>
    </row>
    <row r="241" spans="1:18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>'Input-Accounts'!$D241</f>
        <v>0</v>
      </c>
      <c r="E241" s="8">
        <f t="shared" si="70"/>
        <v>0</v>
      </c>
      <c r="F241" s="2" t="str">
        <f>IF(D241=0,"-",IF('Input-Accounts'!$E241&lt;&gt;0,'Input-Accounts'!$E241,'Input-Accounts'!$F241))</f>
        <v>-</v>
      </c>
      <c r="G241" s="8">
        <f>IF($D241=0,0,$D241*
IFERROR(INDEX(G$278:G$314,MATCH($F241,$B$278:$B$314,0))/INDEX($D$278:$D$314,MATCH($F241,$B$278:$B$314,0)),
INDEX('Input-Func_Class'!D$9:D$21,MATCH($F241,'Input-Func_Class'!$B$9:$B$21,0)))
)</f>
        <v>0</v>
      </c>
      <c r="H241" s="8">
        <f>IF($D241=0,0,$D241*
IFERROR(INDEX(H$278:H$314,MATCH($F241,$B$278:$B$314,0))/INDEX($D$278:$D$314,MATCH($F241,$B$278:$B$314,0)),
INDEX('Input-Func_Class'!E$9:E$21,MATCH($F241,'Input-Func_Class'!$B$9:$B$21,0)))
)</f>
        <v>0</v>
      </c>
      <c r="I241" s="8">
        <f>IF($D241=0,0,$D241*
IFERROR(INDEX(I$278:I$314,MATCH($F241,$B$278:$B$314,0))/INDEX($D$278:$D$314,MATCH($F241,$B$278:$B$314,0)),
INDEX('Input-Func_Class'!F$9:F$21,MATCH($F241,'Input-Func_Class'!$B$9:$B$21,0)))
)</f>
        <v>0</v>
      </c>
      <c r="J241" s="8">
        <f>IF($D241=0,0,$D241*
IFERROR(INDEX(J$278:J$314,MATCH($F241,$B$278:$B$314,0))/INDEX($D$278:$D$314,MATCH($F241,$B$278:$B$314,0)),
INDEX('Input-Func_Class'!G$9:G$21,MATCH($F241,'Input-Func_Class'!$B$9:$B$21,0)))
)</f>
        <v>0</v>
      </c>
      <c r="K241" s="8">
        <f>IF($D241=0,0,$D241*
IFERROR(INDEX(K$278:K$314,MATCH($F241,$B$278:$B$314,0))/INDEX($D$278:$D$314,MATCH($F241,$B$278:$B$314,0)),
INDEX('Input-Func_Class'!H$9:H$21,MATCH($F241,'Input-Func_Class'!$B$9:$B$21,0)))
)</f>
        <v>0</v>
      </c>
      <c r="L241" s="8">
        <f>IF($D241=0,0,$D241*
IFERROR(INDEX(L$278:L$314,MATCH($F241,$B$278:$B$314,0))/INDEX($D$278:$D$314,MATCH($F241,$B$278:$B$314,0)),
INDEX('Input-Func_Class'!I$9:I$21,MATCH($F241,'Input-Func_Class'!$B$9:$B$21,0)))
)</f>
        <v>0</v>
      </c>
      <c r="M241" s="8">
        <f>IF($D241=0,0,$D241*
IFERROR(INDEX(M$278:M$314,MATCH($F241,$B$278:$B$314,0))/INDEX($D$278:$D$314,MATCH($F241,$B$278:$B$314,0)),
INDEX('Input-Func_Class'!J$9:J$21,MATCH($F241,'Input-Func_Class'!$B$9:$B$21,0)))
)</f>
        <v>0</v>
      </c>
      <c r="N241" s="8">
        <f>IF($D241=0,0,$D241*
IFERROR(INDEX(N$278:N$314,MATCH($F241,$B$278:$B$314,0))/INDEX($D$278:$D$314,MATCH($F241,$B$278:$B$314,0)),
INDEX('Input-Func_Class'!K$9:K$21,MATCH($F241,'Input-Func_Class'!$B$9:$B$21,0)))
)</f>
        <v>0</v>
      </c>
      <c r="O241" s="8">
        <f>IF($D241=0,0,$D241*
IFERROR(INDEX(O$278:O$314,MATCH($F241,$B$278:$B$314,0))/INDEX($D$278:$D$314,MATCH($F241,$B$278:$B$314,0)),
INDEX('Input-Func_Class'!L$9:L$21,MATCH($F241,'Input-Func_Class'!$B$9:$B$21,0)))
)</f>
        <v>0</v>
      </c>
      <c r="P241" s="8">
        <f>IF($D241=0,0,$D241*
IFERROR(INDEX(P$278:P$314,MATCH($F241,$B$278:$B$314,0))/INDEX($D$278:$D$314,MATCH($F241,$B$278:$B$314,0)),
INDEX('Input-Func_Class'!M$9:M$21,MATCH($F241,'Input-Func_Class'!$B$9:$B$21,0)))
)</f>
        <v>0</v>
      </c>
      <c r="Q241" s="8">
        <f>IF($D241=0,0,$D241*
IFERROR(INDEX(Q$278:Q$314,MATCH($F241,$B$278:$B$314,0))/INDEX($D$278:$D$314,MATCH($F241,$B$278:$B$314,0)),
INDEX('Input-Func_Class'!N$9:N$21,MATCH($F241,'Input-Func_Class'!$B$9:$B$21,0)))
)</f>
        <v>0</v>
      </c>
      <c r="R241" s="8">
        <f>IF($D241=0,0,$D241*
IFERROR(INDEX(R$278:R$314,MATCH($F241,$B$278:$B$314,0))/INDEX($D$278:$D$314,MATCH($F241,$B$278:$B$314,0)),
INDEX('Input-Func_Class'!O$9:O$21,MATCH($F241,'Input-Func_Class'!$B$9:$B$21,0)))
)</f>
        <v>0</v>
      </c>
    </row>
    <row r="242" spans="1:18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>'Input-Accounts'!$D242</f>
        <v>927.7199999999998</v>
      </c>
      <c r="E242" s="8">
        <f t="shared" si="70"/>
        <v>0</v>
      </c>
      <c r="F242" s="2" t="str">
        <f>IF(D242=0,"-",IF('Input-Accounts'!$E242&lt;&gt;0,'Input-Accounts'!$E242,'Input-Accounts'!$F242))</f>
        <v>INT_DISTPT_SUBTOTAL</v>
      </c>
      <c r="G242" s="8">
        <f>IF($D242=0,0,$D242*
IFERROR(INDEX(G$278:G$314,MATCH($F242,$B$278:$B$314,0))/INDEX($D$278:$D$314,MATCH($F242,$B$278:$B$314,0)),
INDEX('Input-Func_Class'!D$9:D$21,MATCH($F242,'Input-Func_Class'!$B$9:$B$21,0)))
)</f>
        <v>592.40624694950077</v>
      </c>
      <c r="H242" s="8">
        <f>IF($D242=0,0,$D242*
IFERROR(INDEX(H$278:H$314,MATCH($F242,$B$278:$B$314,0))/INDEX($D$278:$D$314,MATCH($F242,$B$278:$B$314,0)),
INDEX('Input-Func_Class'!E$9:E$21,MATCH($F242,'Input-Func_Class'!$B$9:$B$21,0)))
)</f>
        <v>335.31375305049897</v>
      </c>
      <c r="I242" s="8">
        <f>IF($D242=0,0,$D242*
IFERROR(INDEX(I$278:I$314,MATCH($F242,$B$278:$B$314,0))/INDEX($D$278:$D$314,MATCH($F242,$B$278:$B$314,0)),
INDEX('Input-Func_Class'!F$9:F$21,MATCH($F242,'Input-Func_Class'!$B$9:$B$21,0)))
)</f>
        <v>0</v>
      </c>
      <c r="J242" s="8">
        <f>IF($D242=0,0,$D242*
IFERROR(INDEX(J$278:J$314,MATCH($F242,$B$278:$B$314,0))/INDEX($D$278:$D$314,MATCH($F242,$B$278:$B$314,0)),
INDEX('Input-Func_Class'!G$9:G$21,MATCH($F242,'Input-Func_Class'!$B$9:$B$21,0)))
)</f>
        <v>0</v>
      </c>
      <c r="K242" s="8">
        <f>IF($D242=0,0,$D242*
IFERROR(INDEX(K$278:K$314,MATCH($F242,$B$278:$B$314,0))/INDEX($D$278:$D$314,MATCH($F242,$B$278:$B$314,0)),
INDEX('Input-Func_Class'!H$9:H$21,MATCH($F242,'Input-Func_Class'!$B$9:$B$21,0)))
)</f>
        <v>0</v>
      </c>
      <c r="L242" s="8">
        <f>IF($D242=0,0,$D242*
IFERROR(INDEX(L$278:L$314,MATCH($F242,$B$278:$B$314,0))/INDEX($D$278:$D$314,MATCH($F242,$B$278:$B$314,0)),
INDEX('Input-Func_Class'!I$9:I$21,MATCH($F242,'Input-Func_Class'!$B$9:$B$21,0)))
)</f>
        <v>0</v>
      </c>
      <c r="M242" s="8">
        <f>IF($D242=0,0,$D242*
IFERROR(INDEX(M$278:M$314,MATCH($F242,$B$278:$B$314,0))/INDEX($D$278:$D$314,MATCH($F242,$B$278:$B$314,0)),
INDEX('Input-Func_Class'!J$9:J$21,MATCH($F242,'Input-Func_Class'!$B$9:$B$21,0)))
)</f>
        <v>0</v>
      </c>
      <c r="N242" s="8">
        <f>IF($D242=0,0,$D242*
IFERROR(INDEX(N$278:N$314,MATCH($F242,$B$278:$B$314,0))/INDEX($D$278:$D$314,MATCH($F242,$B$278:$B$314,0)),
INDEX('Input-Func_Class'!K$9:K$21,MATCH($F242,'Input-Func_Class'!$B$9:$B$21,0)))
)</f>
        <v>0</v>
      </c>
      <c r="O242" s="8">
        <f>IF($D242=0,0,$D242*
IFERROR(INDEX(O$278:O$314,MATCH($F242,$B$278:$B$314,0))/INDEX($D$278:$D$314,MATCH($F242,$B$278:$B$314,0)),
INDEX('Input-Func_Class'!L$9:L$21,MATCH($F242,'Input-Func_Class'!$B$9:$B$21,0)))
)</f>
        <v>0</v>
      </c>
      <c r="P242" s="8">
        <f>IF($D242=0,0,$D242*
IFERROR(INDEX(P$278:P$314,MATCH($F242,$B$278:$B$314,0))/INDEX($D$278:$D$314,MATCH($F242,$B$278:$B$314,0)),
INDEX('Input-Func_Class'!M$9:M$21,MATCH($F242,'Input-Func_Class'!$B$9:$B$21,0)))
)</f>
        <v>0</v>
      </c>
      <c r="Q242" s="8">
        <f>IF($D242=0,0,$D242*
IFERROR(INDEX(Q$278:Q$314,MATCH($F242,$B$278:$B$314,0))/INDEX($D$278:$D$314,MATCH($F242,$B$278:$B$314,0)),
INDEX('Input-Func_Class'!N$9:N$21,MATCH($F242,'Input-Func_Class'!$B$9:$B$21,0)))
)</f>
        <v>0</v>
      </c>
      <c r="R242" s="8">
        <f>IF($D242=0,0,$D242*
IFERROR(INDEX(R$278:R$314,MATCH($F242,$B$278:$B$314,0))/INDEX($D$278:$D$314,MATCH($F242,$B$278:$B$314,0)),
INDEX('Input-Func_Class'!O$9:O$21,MATCH($F242,'Input-Func_Class'!$B$9:$B$21,0)))
)</f>
        <v>0</v>
      </c>
    </row>
    <row r="243" spans="1:18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>'Input-Accounts'!$D243</f>
        <v>8732.7599999999984</v>
      </c>
      <c r="E243" s="8">
        <f t="shared" si="70"/>
        <v>0</v>
      </c>
      <c r="F243" s="2" t="str">
        <f>IF(D243=0,"-",IF('Input-Accounts'!$E243&lt;&gt;0,'Input-Accounts'!$E243,'Input-Accounts'!$F243))</f>
        <v>INT_DISTPT_SUBTOTAL</v>
      </c>
      <c r="G243" s="8">
        <f>IF($D243=0,0,$D243*
IFERROR(INDEX(G$278:G$314,MATCH($F243,$B$278:$B$314,0))/INDEX($D$278:$D$314,MATCH($F243,$B$278:$B$314,0)),
INDEX('Input-Func_Class'!D$9:D$21,MATCH($F243,'Input-Func_Class'!$B$9:$B$21,0)))
)</f>
        <v>5576.4040627675622</v>
      </c>
      <c r="H243" s="8">
        <f>IF($D243=0,0,$D243*
IFERROR(INDEX(H$278:H$314,MATCH($F243,$B$278:$B$314,0))/INDEX($D$278:$D$314,MATCH($F243,$B$278:$B$314,0)),
INDEX('Input-Func_Class'!E$9:E$21,MATCH($F243,'Input-Func_Class'!$B$9:$B$21,0)))
)</f>
        <v>3156.3559372324357</v>
      </c>
      <c r="I243" s="8">
        <f>IF($D243=0,0,$D243*
IFERROR(INDEX(I$278:I$314,MATCH($F243,$B$278:$B$314,0))/INDEX($D$278:$D$314,MATCH($F243,$B$278:$B$314,0)),
INDEX('Input-Func_Class'!F$9:F$21,MATCH($F243,'Input-Func_Class'!$B$9:$B$21,0)))
)</f>
        <v>0</v>
      </c>
      <c r="J243" s="8">
        <f>IF($D243=0,0,$D243*
IFERROR(INDEX(J$278:J$314,MATCH($F243,$B$278:$B$314,0))/INDEX($D$278:$D$314,MATCH($F243,$B$278:$B$314,0)),
INDEX('Input-Func_Class'!G$9:G$21,MATCH($F243,'Input-Func_Class'!$B$9:$B$21,0)))
)</f>
        <v>0</v>
      </c>
      <c r="K243" s="8">
        <f>IF($D243=0,0,$D243*
IFERROR(INDEX(K$278:K$314,MATCH($F243,$B$278:$B$314,0))/INDEX($D$278:$D$314,MATCH($F243,$B$278:$B$314,0)),
INDEX('Input-Func_Class'!H$9:H$21,MATCH($F243,'Input-Func_Class'!$B$9:$B$21,0)))
)</f>
        <v>0</v>
      </c>
      <c r="L243" s="8">
        <f>IF($D243=0,0,$D243*
IFERROR(INDEX(L$278:L$314,MATCH($F243,$B$278:$B$314,0))/INDEX($D$278:$D$314,MATCH($F243,$B$278:$B$314,0)),
INDEX('Input-Func_Class'!I$9:I$21,MATCH($F243,'Input-Func_Class'!$B$9:$B$21,0)))
)</f>
        <v>0</v>
      </c>
      <c r="M243" s="8">
        <f>IF($D243=0,0,$D243*
IFERROR(INDEX(M$278:M$314,MATCH($F243,$B$278:$B$314,0))/INDEX($D$278:$D$314,MATCH($F243,$B$278:$B$314,0)),
INDEX('Input-Func_Class'!J$9:J$21,MATCH($F243,'Input-Func_Class'!$B$9:$B$21,0)))
)</f>
        <v>0</v>
      </c>
      <c r="N243" s="8">
        <f>IF($D243=0,0,$D243*
IFERROR(INDEX(N$278:N$314,MATCH($F243,$B$278:$B$314,0))/INDEX($D$278:$D$314,MATCH($F243,$B$278:$B$314,0)),
INDEX('Input-Func_Class'!K$9:K$21,MATCH($F243,'Input-Func_Class'!$B$9:$B$21,0)))
)</f>
        <v>0</v>
      </c>
      <c r="O243" s="8">
        <f>IF($D243=0,0,$D243*
IFERROR(INDEX(O$278:O$314,MATCH($F243,$B$278:$B$314,0))/INDEX($D$278:$D$314,MATCH($F243,$B$278:$B$314,0)),
INDEX('Input-Func_Class'!L$9:L$21,MATCH($F243,'Input-Func_Class'!$B$9:$B$21,0)))
)</f>
        <v>0</v>
      </c>
      <c r="P243" s="8">
        <f>IF($D243=0,0,$D243*
IFERROR(INDEX(P$278:P$314,MATCH($F243,$B$278:$B$314,0))/INDEX($D$278:$D$314,MATCH($F243,$B$278:$B$314,0)),
INDEX('Input-Func_Class'!M$9:M$21,MATCH($F243,'Input-Func_Class'!$B$9:$B$21,0)))
)</f>
        <v>0</v>
      </c>
      <c r="Q243" s="8">
        <f>IF($D243=0,0,$D243*
IFERROR(INDEX(Q$278:Q$314,MATCH($F243,$B$278:$B$314,0))/INDEX($D$278:$D$314,MATCH($F243,$B$278:$B$314,0)),
INDEX('Input-Func_Class'!N$9:N$21,MATCH($F243,'Input-Func_Class'!$B$9:$B$21,0)))
)</f>
        <v>0</v>
      </c>
      <c r="R243" s="8">
        <f>IF($D243=0,0,$D243*
IFERROR(INDEX(R$278:R$314,MATCH($F243,$B$278:$B$314,0))/INDEX($D$278:$D$314,MATCH($F243,$B$278:$B$314,0)),
INDEX('Input-Func_Class'!O$9:O$21,MATCH($F243,'Input-Func_Class'!$B$9:$B$21,0)))
)</f>
        <v>0</v>
      </c>
    </row>
    <row r="244" spans="1:18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>SUBTOTAL(9,D236:D243)</f>
        <v>547367.16999999993</v>
      </c>
      <c r="E244" s="8">
        <f t="shared" si="70"/>
        <v>0</v>
      </c>
      <c r="G244" s="77">
        <f t="shared" ref="G244:R244" si="73">SUBTOTAL(9,G236:G243)</f>
        <v>349527.58470558946</v>
      </c>
      <c r="H244" s="77">
        <f t="shared" si="73"/>
        <v>197839.5852944105</v>
      </c>
      <c r="I244" s="77">
        <f t="shared" si="73"/>
        <v>0</v>
      </c>
      <c r="J244" s="77">
        <f t="shared" si="73"/>
        <v>0</v>
      </c>
      <c r="K244" s="77">
        <f t="shared" si="73"/>
        <v>0</v>
      </c>
      <c r="L244" s="77">
        <f t="shared" si="73"/>
        <v>0</v>
      </c>
      <c r="M244" s="77">
        <f t="shared" si="73"/>
        <v>0</v>
      </c>
      <c r="N244" s="77">
        <f t="shared" si="73"/>
        <v>0</v>
      </c>
      <c r="O244" s="77">
        <f t="shared" si="73"/>
        <v>0</v>
      </c>
      <c r="P244" s="77">
        <f t="shared" si="73"/>
        <v>0</v>
      </c>
      <c r="Q244" s="77">
        <f t="shared" si="73"/>
        <v>0</v>
      </c>
      <c r="R244" s="77">
        <f t="shared" si="73"/>
        <v>0</v>
      </c>
    </row>
    <row r="245" spans="1:18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>
        <f t="shared" si="70"/>
        <v>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outlineLevel="1">
      <c r="A246" s="22">
        <f>IF(ISBLANK('Input-Accounts'!A246),"",'Input-Accounts'!A246)</f>
        <v>215</v>
      </c>
      <c r="B246" s="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8">
        <f>SUBTOTAL(9,D202:D245)</f>
        <v>36908119.932166956</v>
      </c>
      <c r="E246" s="8">
        <f>IFERROR(IF(D246="",0,IF(D246=0,0,IF(ABS(D246-SUM($G246:$R246))&lt;Check_Limit,0,1))),1)</f>
        <v>0</v>
      </c>
      <c r="F246" s="2"/>
      <c r="G246" s="8">
        <f t="shared" ref="G246:R246" si="74">SUBTOTAL(9,G202:G245)</f>
        <v>17409203.635801535</v>
      </c>
      <c r="H246" s="8">
        <f t="shared" si="74"/>
        <v>19498916.296365403</v>
      </c>
      <c r="I246" s="8">
        <f t="shared" si="74"/>
        <v>0</v>
      </c>
      <c r="J246" s="8">
        <f t="shared" si="74"/>
        <v>0</v>
      </c>
      <c r="K246" s="8">
        <f t="shared" si="74"/>
        <v>0</v>
      </c>
      <c r="L246" s="8">
        <f t="shared" si="74"/>
        <v>0</v>
      </c>
      <c r="M246" s="8">
        <f t="shared" si="74"/>
        <v>0</v>
      </c>
      <c r="N246" s="8">
        <f t="shared" si="74"/>
        <v>0</v>
      </c>
      <c r="O246" s="8">
        <f t="shared" si="74"/>
        <v>0</v>
      </c>
      <c r="P246" s="8">
        <f t="shared" si="74"/>
        <v>0</v>
      </c>
      <c r="Q246" s="8">
        <f t="shared" si="74"/>
        <v>0</v>
      </c>
      <c r="R246" s="8">
        <f t="shared" si="74"/>
        <v>0</v>
      </c>
    </row>
    <row r="247" spans="1:18" outlineLevel="1">
      <c r="A247" s="22" t="str">
        <f>IF(ISBLANK('Input-Accounts'!A247),"",'Input-Accounts'!A247)</f>
        <v/>
      </c>
      <c r="B247" s="32" t="str">
        <f>IF(ISBLANK('Input-Accounts'!B247),"",'Input-Accounts'!B247)</f>
        <v/>
      </c>
      <c r="C247" s="22" t="str">
        <f>IF(ISBLANK('Input-Accounts'!C247),"",'Input-Accounts'!C247)</f>
        <v/>
      </c>
      <c r="D247" s="77"/>
      <c r="E247" s="8">
        <f>IFERROR(IF(D247="",0,IF(D247=0,0,IF(ABS(D247-SUM($G247:$R247))&lt;Check_Limit,0,1))),1)</f>
        <v>0</v>
      </c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</row>
    <row r="248" spans="1:18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>SUBTOTAL(9,D202:D247)</f>
        <v>36908119.932166956</v>
      </c>
      <c r="E248" s="8">
        <f t="shared" ref="E248:E275" si="75">IFERROR(IF(D248="",0,IF(D248=0,0,IF(ABS(D248-SUM($G248:$R248))&lt;Check_Limit,0,1))),1)</f>
        <v>0</v>
      </c>
      <c r="F248" s="2"/>
      <c r="G248" s="8">
        <f t="shared" ref="G248:R248" si="76">SUBTOTAL(9,G202:G247)</f>
        <v>17409203.635801535</v>
      </c>
      <c r="H248" s="8">
        <f t="shared" si="76"/>
        <v>19498916.296365403</v>
      </c>
      <c r="I248" s="8">
        <f t="shared" si="76"/>
        <v>0</v>
      </c>
      <c r="J248" s="8">
        <f t="shared" si="76"/>
        <v>0</v>
      </c>
      <c r="K248" s="8">
        <f t="shared" si="76"/>
        <v>0</v>
      </c>
      <c r="L248" s="8">
        <f t="shared" si="76"/>
        <v>0</v>
      </c>
      <c r="M248" s="8">
        <f t="shared" si="76"/>
        <v>0</v>
      </c>
      <c r="N248" s="8">
        <f t="shared" si="76"/>
        <v>0</v>
      </c>
      <c r="O248" s="8">
        <f t="shared" si="76"/>
        <v>0</v>
      </c>
      <c r="P248" s="8">
        <f t="shared" si="76"/>
        <v>0</v>
      </c>
      <c r="Q248" s="8">
        <f t="shared" si="76"/>
        <v>0</v>
      </c>
      <c r="R248" s="8">
        <f t="shared" si="76"/>
        <v>0</v>
      </c>
    </row>
    <row r="249" spans="1:18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>
        <f t="shared" si="75"/>
        <v>0</v>
      </c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</row>
    <row r="250" spans="1:18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>
        <f t="shared" si="75"/>
        <v>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>
        <f t="shared" si="75"/>
        <v>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>'Input-Accounts'!$D252</f>
        <v>6228059.2781551974</v>
      </c>
      <c r="E252" s="8">
        <f t="shared" si="75"/>
        <v>0</v>
      </c>
      <c r="F252" s="2" t="str">
        <f>IF(D252=0,"-",IF('Input-Accounts'!$E252&lt;&gt;0,'Input-Accounts'!$E252,'Input-Accounts'!$F252))</f>
        <v>INT_DISTPT_SUBTOTAL</v>
      </c>
      <c r="G252" s="8">
        <f>IF($D252=0,0,$D252*
IFERROR(INDEX(G$278:G$314,MATCH($F252,$B$278:$B$314,0))/INDEX($D$278:$D$314,MATCH($F252,$B$278:$B$314,0)),
INDEX('Input-Func_Class'!D$9:D$21,MATCH($F252,'Input-Func_Class'!$B$9:$B$21,0)))
)</f>
        <v>3976998.6879133126</v>
      </c>
      <c r="H252" s="8">
        <f>IF($D252=0,0,$D252*
IFERROR(INDEX(H$278:H$314,MATCH($F252,$B$278:$B$314,0))/INDEX($D$278:$D$314,MATCH($F252,$B$278:$B$314,0)),
INDEX('Input-Func_Class'!E$9:E$21,MATCH($F252,'Input-Func_Class'!$B$9:$B$21,0)))
)</f>
        <v>2251060.5902418848</v>
      </c>
      <c r="I252" s="8">
        <f>IF($D252=0,0,$D252*
IFERROR(INDEX(I$278:I$314,MATCH($F252,$B$278:$B$314,0))/INDEX($D$278:$D$314,MATCH($F252,$B$278:$B$314,0)),
INDEX('Input-Func_Class'!F$9:F$21,MATCH($F252,'Input-Func_Class'!$B$9:$B$21,0)))
)</f>
        <v>0</v>
      </c>
      <c r="J252" s="8">
        <f>IF($D252=0,0,$D252*
IFERROR(INDEX(J$278:J$314,MATCH($F252,$B$278:$B$314,0))/INDEX($D$278:$D$314,MATCH($F252,$B$278:$B$314,0)),
INDEX('Input-Func_Class'!G$9:G$21,MATCH($F252,'Input-Func_Class'!$B$9:$B$21,0)))
)</f>
        <v>0</v>
      </c>
      <c r="K252" s="8">
        <f>IF($D252=0,0,$D252*
IFERROR(INDEX(K$278:K$314,MATCH($F252,$B$278:$B$314,0))/INDEX($D$278:$D$314,MATCH($F252,$B$278:$B$314,0)),
INDEX('Input-Func_Class'!H$9:H$21,MATCH($F252,'Input-Func_Class'!$B$9:$B$21,0)))
)</f>
        <v>0</v>
      </c>
      <c r="L252" s="8">
        <f>IF($D252=0,0,$D252*
IFERROR(INDEX(L$278:L$314,MATCH($F252,$B$278:$B$314,0))/INDEX($D$278:$D$314,MATCH($F252,$B$278:$B$314,0)),
INDEX('Input-Func_Class'!I$9:I$21,MATCH($F252,'Input-Func_Class'!$B$9:$B$21,0)))
)</f>
        <v>0</v>
      </c>
      <c r="M252" s="8">
        <f>IF($D252=0,0,$D252*
IFERROR(INDEX(M$278:M$314,MATCH($F252,$B$278:$B$314,0))/INDEX($D$278:$D$314,MATCH($F252,$B$278:$B$314,0)),
INDEX('Input-Func_Class'!J$9:J$21,MATCH($F252,'Input-Func_Class'!$B$9:$B$21,0)))
)</f>
        <v>0</v>
      </c>
      <c r="N252" s="8">
        <f>IF($D252=0,0,$D252*
IFERROR(INDEX(N$278:N$314,MATCH($F252,$B$278:$B$314,0))/INDEX($D$278:$D$314,MATCH($F252,$B$278:$B$314,0)),
INDEX('Input-Func_Class'!K$9:K$21,MATCH($F252,'Input-Func_Class'!$B$9:$B$21,0)))
)</f>
        <v>0</v>
      </c>
      <c r="O252" s="8">
        <f>IF($D252=0,0,$D252*
IFERROR(INDEX(O$278:O$314,MATCH($F252,$B$278:$B$314,0))/INDEX($D$278:$D$314,MATCH($F252,$B$278:$B$314,0)),
INDEX('Input-Func_Class'!L$9:L$21,MATCH($F252,'Input-Func_Class'!$B$9:$B$21,0)))
)</f>
        <v>0</v>
      </c>
      <c r="P252" s="8">
        <f>IF($D252=0,0,$D252*
IFERROR(INDEX(P$278:P$314,MATCH($F252,$B$278:$B$314,0))/INDEX($D$278:$D$314,MATCH($F252,$B$278:$B$314,0)),
INDEX('Input-Func_Class'!M$9:M$21,MATCH($F252,'Input-Func_Class'!$B$9:$B$21,0)))
)</f>
        <v>0</v>
      </c>
      <c r="Q252" s="8">
        <f>IF($D252=0,0,$D252*
IFERROR(INDEX(Q$278:Q$314,MATCH($F252,$B$278:$B$314,0))/INDEX($D$278:$D$314,MATCH($F252,$B$278:$B$314,0)),
INDEX('Input-Func_Class'!N$9:N$21,MATCH($F252,'Input-Func_Class'!$B$9:$B$21,0)))
)</f>
        <v>0</v>
      </c>
      <c r="R252" s="8">
        <f>IF($D252=0,0,$D252*
IFERROR(INDEX(R$278:R$314,MATCH($F252,$B$278:$B$314,0))/INDEX($D$278:$D$314,MATCH($F252,$B$278:$B$314,0)),
INDEX('Input-Func_Class'!O$9:O$21,MATCH($F252,'Input-Func_Class'!$B$9:$B$21,0)))
)</f>
        <v>0</v>
      </c>
    </row>
    <row r="253" spans="1:18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>'Input-Accounts'!$D253</f>
        <v>1055369.5466168986</v>
      </c>
      <c r="E253" s="8">
        <f t="shared" si="75"/>
        <v>0</v>
      </c>
      <c r="F253" s="2" t="str">
        <f>IF(D253=0,"-",IF('Input-Accounts'!$E253&lt;&gt;0,'Input-Accounts'!$E253,'Input-Accounts'!$F253))</f>
        <v>INT_LABOR</v>
      </c>
      <c r="G253" s="8">
        <f>IF($D253=0,0,$D253*
IFERROR(INDEX(G$278:G$314,MATCH($F253,$B$278:$B$314,0))/INDEX($D$278:$D$314,MATCH($F253,$B$278:$B$314,0)),
INDEX('Input-Func_Class'!D$9:D$21,MATCH($F253,'Input-Func_Class'!$B$9:$B$21,0)))
)</f>
        <v>390648.77652010747</v>
      </c>
      <c r="H253" s="8">
        <f>IF($D253=0,0,$D253*
IFERROR(INDEX(H$278:H$314,MATCH($F253,$B$278:$B$314,0))/INDEX($D$278:$D$314,MATCH($F253,$B$278:$B$314,0)),
INDEX('Input-Func_Class'!E$9:E$21,MATCH($F253,'Input-Func_Class'!$B$9:$B$21,0)))
)</f>
        <v>487315.59884961619</v>
      </c>
      <c r="I253" s="8">
        <f>IF($D253=0,0,$D253*
IFERROR(INDEX(I$278:I$314,MATCH($F253,$B$278:$B$314,0))/INDEX($D$278:$D$314,MATCH($F253,$B$278:$B$314,0)),
INDEX('Input-Func_Class'!F$9:F$21,MATCH($F253,'Input-Func_Class'!$B$9:$B$21,0)))
)</f>
        <v>177405.17124717499</v>
      </c>
      <c r="J253" s="8">
        <f>IF($D253=0,0,$D253*
IFERROR(INDEX(J$278:J$314,MATCH($F253,$B$278:$B$314,0))/INDEX($D$278:$D$314,MATCH($F253,$B$278:$B$314,0)),
INDEX('Input-Func_Class'!G$9:G$21,MATCH($F253,'Input-Func_Class'!$B$9:$B$21,0)))
)</f>
        <v>0</v>
      </c>
      <c r="K253" s="8">
        <f>IF($D253=0,0,$D253*
IFERROR(INDEX(K$278:K$314,MATCH($F253,$B$278:$B$314,0))/INDEX($D$278:$D$314,MATCH($F253,$B$278:$B$314,0)),
INDEX('Input-Func_Class'!H$9:H$21,MATCH($F253,'Input-Func_Class'!$B$9:$B$21,0)))
)</f>
        <v>0</v>
      </c>
      <c r="L253" s="8">
        <f>IF($D253=0,0,$D253*
IFERROR(INDEX(L$278:L$314,MATCH($F253,$B$278:$B$314,0))/INDEX($D$278:$D$314,MATCH($F253,$B$278:$B$314,0)),
INDEX('Input-Func_Class'!I$9:I$21,MATCH($F253,'Input-Func_Class'!$B$9:$B$21,0)))
)</f>
        <v>0</v>
      </c>
      <c r="M253" s="8">
        <f>IF($D253=0,0,$D253*
IFERROR(INDEX(M$278:M$314,MATCH($F253,$B$278:$B$314,0))/INDEX($D$278:$D$314,MATCH($F253,$B$278:$B$314,0)),
INDEX('Input-Func_Class'!J$9:J$21,MATCH($F253,'Input-Func_Class'!$B$9:$B$21,0)))
)</f>
        <v>0</v>
      </c>
      <c r="N253" s="8">
        <f>IF($D253=0,0,$D253*
IFERROR(INDEX(N$278:N$314,MATCH($F253,$B$278:$B$314,0))/INDEX($D$278:$D$314,MATCH($F253,$B$278:$B$314,0)),
INDEX('Input-Func_Class'!K$9:K$21,MATCH($F253,'Input-Func_Class'!$B$9:$B$21,0)))
)</f>
        <v>0</v>
      </c>
      <c r="O253" s="8">
        <f>IF($D253=0,0,$D253*
IFERROR(INDEX(O$278:O$314,MATCH($F253,$B$278:$B$314,0))/INDEX($D$278:$D$314,MATCH($F253,$B$278:$B$314,0)),
INDEX('Input-Func_Class'!L$9:L$21,MATCH($F253,'Input-Func_Class'!$B$9:$B$21,0)))
)</f>
        <v>0</v>
      </c>
      <c r="P253" s="8">
        <f>IF($D253=0,0,$D253*
IFERROR(INDEX(P$278:P$314,MATCH($F253,$B$278:$B$314,0))/INDEX($D$278:$D$314,MATCH($F253,$B$278:$B$314,0)),
INDEX('Input-Func_Class'!M$9:M$21,MATCH($F253,'Input-Func_Class'!$B$9:$B$21,0)))
)</f>
        <v>0</v>
      </c>
      <c r="Q253" s="8">
        <f>IF($D253=0,0,$D253*
IFERROR(INDEX(Q$278:Q$314,MATCH($F253,$B$278:$B$314,0))/INDEX($D$278:$D$314,MATCH($F253,$B$278:$B$314,0)),
INDEX('Input-Func_Class'!N$9:N$21,MATCH($F253,'Input-Func_Class'!$B$9:$B$21,0)))
)</f>
        <v>0</v>
      </c>
      <c r="R253" s="8">
        <f>IF($D253=0,0,$D253*
IFERROR(INDEX(R$278:R$314,MATCH($F253,$B$278:$B$314,0))/INDEX($D$278:$D$314,MATCH($F253,$B$278:$B$314,0)),
INDEX('Input-Func_Class'!O$9:O$21,MATCH($F253,'Input-Func_Class'!$B$9:$B$21,0)))
)</f>
        <v>0</v>
      </c>
    </row>
    <row r="254" spans="1:18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>'Input-Accounts'!$D254</f>
        <v>228399.96000000008</v>
      </c>
      <c r="E254" s="8">
        <f>IFERROR(IF(D254="",0,IF(D254=0,0,IF(ABS(D254-SUM($G254:$R254))&lt;Check_Limit,0,1))),1)</f>
        <v>0</v>
      </c>
      <c r="F254" s="2" t="str">
        <f>IF(D254=0,"-",IF('Input-Accounts'!$E254&lt;&gt;0,'Input-Accounts'!$E254,'Input-Accounts'!$F254))</f>
        <v>INT_LABOR</v>
      </c>
      <c r="G254" s="8">
        <f>IF($D254=0,0,$D254*
IFERROR(INDEX(G$278:G$314,MATCH($F254,$B$278:$B$314,0))/INDEX($D$278:$D$314,MATCH($F254,$B$278:$B$314,0)),
INDEX('Input-Func_Class'!D$9:D$21,MATCH($F254,'Input-Func_Class'!$B$9:$B$21,0)))
)</f>
        <v>84543.054342679534</v>
      </c>
      <c r="H254" s="8">
        <f>IF($D254=0,0,$D254*
IFERROR(INDEX(H$278:H$314,MATCH($F254,$B$278:$B$314,0))/INDEX($D$278:$D$314,MATCH($F254,$B$278:$B$314,0)),
INDEX('Input-Func_Class'!E$9:E$21,MATCH($F254,'Input-Func_Class'!$B$9:$B$21,0)))
)</f>
        <v>105463.40250334283</v>
      </c>
      <c r="I254" s="8">
        <f>IF($D254=0,0,$D254*
IFERROR(INDEX(I$278:I$314,MATCH($F254,$B$278:$B$314,0))/INDEX($D$278:$D$314,MATCH($F254,$B$278:$B$314,0)),
INDEX('Input-Func_Class'!F$9:F$21,MATCH($F254,'Input-Func_Class'!$B$9:$B$21,0)))
)</f>
        <v>38393.503153977719</v>
      </c>
      <c r="J254" s="8">
        <f>IF($D254=0,0,$D254*
IFERROR(INDEX(J$278:J$314,MATCH($F254,$B$278:$B$314,0))/INDEX($D$278:$D$314,MATCH($F254,$B$278:$B$314,0)),
INDEX('Input-Func_Class'!G$9:G$21,MATCH($F254,'Input-Func_Class'!$B$9:$B$21,0)))
)</f>
        <v>0</v>
      </c>
      <c r="K254" s="8">
        <f>IF($D254=0,0,$D254*
IFERROR(INDEX(K$278:K$314,MATCH($F254,$B$278:$B$314,0))/INDEX($D$278:$D$314,MATCH($F254,$B$278:$B$314,0)),
INDEX('Input-Func_Class'!H$9:H$21,MATCH($F254,'Input-Func_Class'!$B$9:$B$21,0)))
)</f>
        <v>0</v>
      </c>
      <c r="L254" s="8">
        <f>IF($D254=0,0,$D254*
IFERROR(INDEX(L$278:L$314,MATCH($F254,$B$278:$B$314,0))/INDEX($D$278:$D$314,MATCH($F254,$B$278:$B$314,0)),
INDEX('Input-Func_Class'!I$9:I$21,MATCH($F254,'Input-Func_Class'!$B$9:$B$21,0)))
)</f>
        <v>0</v>
      </c>
      <c r="M254" s="8">
        <f>IF($D254=0,0,$D254*
IFERROR(INDEX(M$278:M$314,MATCH($F254,$B$278:$B$314,0))/INDEX($D$278:$D$314,MATCH($F254,$B$278:$B$314,0)),
INDEX('Input-Func_Class'!J$9:J$21,MATCH($F254,'Input-Func_Class'!$B$9:$B$21,0)))
)</f>
        <v>0</v>
      </c>
      <c r="N254" s="8">
        <f>IF($D254=0,0,$D254*
IFERROR(INDEX(N$278:N$314,MATCH($F254,$B$278:$B$314,0))/INDEX($D$278:$D$314,MATCH($F254,$B$278:$B$314,0)),
INDEX('Input-Func_Class'!K$9:K$21,MATCH($F254,'Input-Func_Class'!$B$9:$B$21,0)))
)</f>
        <v>0</v>
      </c>
      <c r="O254" s="8">
        <f>IF($D254=0,0,$D254*
IFERROR(INDEX(O$278:O$314,MATCH($F254,$B$278:$B$314,0))/INDEX($D$278:$D$314,MATCH($F254,$B$278:$B$314,0)),
INDEX('Input-Func_Class'!L$9:L$21,MATCH($F254,'Input-Func_Class'!$B$9:$B$21,0)))
)</f>
        <v>0</v>
      </c>
      <c r="P254" s="8">
        <f>IF($D254=0,0,$D254*
IFERROR(INDEX(P$278:P$314,MATCH($F254,$B$278:$B$314,0))/INDEX($D$278:$D$314,MATCH($F254,$B$278:$B$314,0)),
INDEX('Input-Func_Class'!M$9:M$21,MATCH($F254,'Input-Func_Class'!$B$9:$B$21,0)))
)</f>
        <v>0</v>
      </c>
      <c r="Q254" s="8">
        <f>IF($D254=0,0,$D254*
IFERROR(INDEX(Q$278:Q$314,MATCH($F254,$B$278:$B$314,0))/INDEX($D$278:$D$314,MATCH($F254,$B$278:$B$314,0)),
INDEX('Input-Func_Class'!N$9:N$21,MATCH($F254,'Input-Func_Class'!$B$9:$B$21,0)))
)</f>
        <v>0</v>
      </c>
      <c r="R254" s="8">
        <f>IF($D254=0,0,$D254*
IFERROR(INDEX(R$278:R$314,MATCH($F254,$B$278:$B$314,0))/INDEX($D$278:$D$314,MATCH($F254,$B$278:$B$314,0)),
INDEX('Input-Func_Class'!O$9:O$21,MATCH($F254,'Input-Func_Class'!$B$9:$B$21,0)))
)</f>
        <v>0</v>
      </c>
    </row>
    <row r="255" spans="1:18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>SUBTOTAL(9,D252:D254)</f>
        <v>7511828.7847720962</v>
      </c>
      <c r="E255" s="8">
        <f t="shared" si="75"/>
        <v>0</v>
      </c>
      <c r="G255" s="77">
        <f t="shared" ref="G255:R255" si="77">SUBTOTAL(9,G252:G254)</f>
        <v>4452190.5187761001</v>
      </c>
      <c r="H255" s="77">
        <f t="shared" si="77"/>
        <v>2843839.5915948437</v>
      </c>
      <c r="I255" s="77">
        <f t="shared" si="77"/>
        <v>215798.6744011527</v>
      </c>
      <c r="J255" s="77">
        <f t="shared" si="77"/>
        <v>0</v>
      </c>
      <c r="K255" s="77">
        <f t="shared" si="77"/>
        <v>0</v>
      </c>
      <c r="L255" s="77">
        <f t="shared" si="77"/>
        <v>0</v>
      </c>
      <c r="M255" s="77">
        <f t="shared" si="77"/>
        <v>0</v>
      </c>
      <c r="N255" s="77">
        <f t="shared" si="77"/>
        <v>0</v>
      </c>
      <c r="O255" s="77">
        <f t="shared" si="77"/>
        <v>0</v>
      </c>
      <c r="P255" s="77">
        <f t="shared" si="77"/>
        <v>0</v>
      </c>
      <c r="Q255" s="77">
        <f t="shared" si="77"/>
        <v>0</v>
      </c>
      <c r="R255" s="77">
        <f t="shared" si="77"/>
        <v>0</v>
      </c>
    </row>
    <row r="256" spans="1:18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>
        <f t="shared" si="75"/>
        <v>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>
        <f t="shared" si="75"/>
        <v>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>'Input-Accounts'!$D258</f>
        <v>-4181716.5794903818</v>
      </c>
      <c r="E258" s="8">
        <f t="shared" si="75"/>
        <v>0</v>
      </c>
      <c r="F258" s="2" t="str">
        <f>IF(D258=0,"-",IF('Input-Accounts'!$E258&lt;&gt;0,'Input-Accounts'!$E258,'Input-Accounts'!$F258))</f>
        <v>INT_RATEBASE</v>
      </c>
      <c r="G258" s="8">
        <f>IF($D258=0,0,$D258*
IFERROR(INDEX(G$278:G$314,MATCH($F258,$B$278:$B$314,0))/INDEX($D$278:$D$314,MATCH($F258,$B$278:$B$314,0)),
INDEX('Input-Func_Class'!D$9:D$21,MATCH($F258,'Input-Func_Class'!$B$9:$B$21,0)))
)</f>
        <v>-2985033.2673651879</v>
      </c>
      <c r="H258" s="8">
        <f>IF($D258=0,0,$D258*
IFERROR(INDEX(H$278:H$314,MATCH($F258,$B$278:$B$314,0))/INDEX($D$278:$D$314,MATCH($F258,$B$278:$B$314,0)),
INDEX('Input-Func_Class'!E$9:E$21,MATCH($F258,'Input-Func_Class'!$B$9:$B$21,0)))
)</f>
        <v>-1196683.3121251944</v>
      </c>
      <c r="I258" s="8">
        <f>IF($D258=0,0,$D258*
IFERROR(INDEX(I$278:I$314,MATCH($F258,$B$278:$B$314,0))/INDEX($D$278:$D$314,MATCH($F258,$B$278:$B$314,0)),
INDEX('Input-Func_Class'!F$9:F$21,MATCH($F258,'Input-Func_Class'!$B$9:$B$21,0)))
)</f>
        <v>0</v>
      </c>
      <c r="J258" s="8">
        <f>IF($D258=0,0,$D258*
IFERROR(INDEX(J$278:J$314,MATCH($F258,$B$278:$B$314,0))/INDEX($D$278:$D$314,MATCH($F258,$B$278:$B$314,0)),
INDEX('Input-Func_Class'!G$9:G$21,MATCH($F258,'Input-Func_Class'!$B$9:$B$21,0)))
)</f>
        <v>0</v>
      </c>
      <c r="K258" s="8">
        <f>IF($D258=0,0,$D258*
IFERROR(INDEX(K$278:K$314,MATCH($F258,$B$278:$B$314,0))/INDEX($D$278:$D$314,MATCH($F258,$B$278:$B$314,0)),
INDEX('Input-Func_Class'!H$9:H$21,MATCH($F258,'Input-Func_Class'!$B$9:$B$21,0)))
)</f>
        <v>0</v>
      </c>
      <c r="L258" s="8">
        <f>IF($D258=0,0,$D258*
IFERROR(INDEX(L$278:L$314,MATCH($F258,$B$278:$B$314,0))/INDEX($D$278:$D$314,MATCH($F258,$B$278:$B$314,0)),
INDEX('Input-Func_Class'!I$9:I$21,MATCH($F258,'Input-Func_Class'!$B$9:$B$21,0)))
)</f>
        <v>0</v>
      </c>
      <c r="M258" s="8">
        <f>IF($D258=0,0,$D258*
IFERROR(INDEX(M$278:M$314,MATCH($F258,$B$278:$B$314,0))/INDEX($D$278:$D$314,MATCH($F258,$B$278:$B$314,0)),
INDEX('Input-Func_Class'!J$9:J$21,MATCH($F258,'Input-Func_Class'!$B$9:$B$21,0)))
)</f>
        <v>0</v>
      </c>
      <c r="N258" s="8">
        <f>IF($D258=0,0,$D258*
IFERROR(INDEX(N$278:N$314,MATCH($F258,$B$278:$B$314,0))/INDEX($D$278:$D$314,MATCH($F258,$B$278:$B$314,0)),
INDEX('Input-Func_Class'!K$9:K$21,MATCH($F258,'Input-Func_Class'!$B$9:$B$21,0)))
)</f>
        <v>0</v>
      </c>
      <c r="O258" s="8">
        <f>IF($D258=0,0,$D258*
IFERROR(INDEX(O$278:O$314,MATCH($F258,$B$278:$B$314,0))/INDEX($D$278:$D$314,MATCH($F258,$B$278:$B$314,0)),
INDEX('Input-Func_Class'!L$9:L$21,MATCH($F258,'Input-Func_Class'!$B$9:$B$21,0)))
)</f>
        <v>0</v>
      </c>
      <c r="P258" s="8">
        <f>IF($D258=0,0,$D258*
IFERROR(INDEX(P$278:P$314,MATCH($F258,$B$278:$B$314,0))/INDEX($D$278:$D$314,MATCH($F258,$B$278:$B$314,0)),
INDEX('Input-Func_Class'!M$9:M$21,MATCH($F258,'Input-Func_Class'!$B$9:$B$21,0)))
)</f>
        <v>0</v>
      </c>
      <c r="Q258" s="8">
        <f>IF($D258=0,0,$D258*
IFERROR(INDEX(Q$278:Q$314,MATCH($F258,$B$278:$B$314,0))/INDEX($D$278:$D$314,MATCH($F258,$B$278:$B$314,0)),
INDEX('Input-Func_Class'!N$9:N$21,MATCH($F258,'Input-Func_Class'!$B$9:$B$21,0)))
)</f>
        <v>0</v>
      </c>
      <c r="R258" s="8">
        <f>IF($D258=0,0,$D258*
IFERROR(INDEX(R$278:R$314,MATCH($F258,$B$278:$B$314,0))/INDEX($D$278:$D$314,MATCH($F258,$B$278:$B$314,0)),
INDEX('Input-Func_Class'!O$9:O$21,MATCH($F258,'Input-Func_Class'!$B$9:$B$21,0)))
)</f>
        <v>0</v>
      </c>
    </row>
    <row r="259" spans="1:18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>'Input-Accounts'!$D259</f>
        <v>-1212778.4348845971</v>
      </c>
      <c r="E259" s="8">
        <f>IFERROR(IF(D259="",0,IF(D259=0,0,IF(ABS(D259-SUM($G259:$R259))&lt;Check_Limit,0,1))),1)</f>
        <v>0</v>
      </c>
      <c r="F259" s="2" t="str">
        <f>IF(D259=0,"-",IF('Input-Accounts'!$E259&lt;&gt;0,'Input-Accounts'!$E259,'Input-Accounts'!$F259))</f>
        <v>INT_RATEBASE</v>
      </c>
      <c r="G259" s="8">
        <f>IF($D259=0,0,$D259*
IFERROR(INDEX(G$278:G$314,MATCH($F259,$B$278:$B$314,0))/INDEX($D$278:$D$314,MATCH($F259,$B$278:$B$314,0)),
INDEX('Input-Func_Class'!D$9:D$21,MATCH($F259,'Input-Func_Class'!$B$9:$B$21,0)))
)</f>
        <v>-865717.20135915885</v>
      </c>
      <c r="H259" s="8">
        <f>IF($D259=0,0,$D259*
IFERROR(INDEX(H$278:H$314,MATCH($F259,$B$278:$B$314,0))/INDEX($D$278:$D$314,MATCH($F259,$B$278:$B$314,0)),
INDEX('Input-Func_Class'!E$9:E$21,MATCH($F259,'Input-Func_Class'!$B$9:$B$21,0)))
)</f>
        <v>-347061.23352543847</v>
      </c>
      <c r="I259" s="8">
        <f>IF($D259=0,0,$D259*
IFERROR(INDEX(I$278:I$314,MATCH($F259,$B$278:$B$314,0))/INDEX($D$278:$D$314,MATCH($F259,$B$278:$B$314,0)),
INDEX('Input-Func_Class'!F$9:F$21,MATCH($F259,'Input-Func_Class'!$B$9:$B$21,0)))
)</f>
        <v>0</v>
      </c>
      <c r="J259" s="8">
        <f>IF($D259=0,0,$D259*
IFERROR(INDEX(J$278:J$314,MATCH($F259,$B$278:$B$314,0))/INDEX($D$278:$D$314,MATCH($F259,$B$278:$B$314,0)),
INDEX('Input-Func_Class'!G$9:G$21,MATCH($F259,'Input-Func_Class'!$B$9:$B$21,0)))
)</f>
        <v>0</v>
      </c>
      <c r="K259" s="8">
        <f>IF($D259=0,0,$D259*
IFERROR(INDEX(K$278:K$314,MATCH($F259,$B$278:$B$314,0))/INDEX($D$278:$D$314,MATCH($F259,$B$278:$B$314,0)),
INDEX('Input-Func_Class'!H$9:H$21,MATCH($F259,'Input-Func_Class'!$B$9:$B$21,0)))
)</f>
        <v>0</v>
      </c>
      <c r="L259" s="8">
        <f>IF($D259=0,0,$D259*
IFERROR(INDEX(L$278:L$314,MATCH($F259,$B$278:$B$314,0))/INDEX($D$278:$D$314,MATCH($F259,$B$278:$B$314,0)),
INDEX('Input-Func_Class'!I$9:I$21,MATCH($F259,'Input-Func_Class'!$B$9:$B$21,0)))
)</f>
        <v>0</v>
      </c>
      <c r="M259" s="8">
        <f>IF($D259=0,0,$D259*
IFERROR(INDEX(M$278:M$314,MATCH($F259,$B$278:$B$314,0))/INDEX($D$278:$D$314,MATCH($F259,$B$278:$B$314,0)),
INDEX('Input-Func_Class'!J$9:J$21,MATCH($F259,'Input-Func_Class'!$B$9:$B$21,0)))
)</f>
        <v>0</v>
      </c>
      <c r="N259" s="8">
        <f>IF($D259=0,0,$D259*
IFERROR(INDEX(N$278:N$314,MATCH($F259,$B$278:$B$314,0))/INDEX($D$278:$D$314,MATCH($F259,$B$278:$B$314,0)),
INDEX('Input-Func_Class'!K$9:K$21,MATCH($F259,'Input-Func_Class'!$B$9:$B$21,0)))
)</f>
        <v>0</v>
      </c>
      <c r="O259" s="8">
        <f>IF($D259=0,0,$D259*
IFERROR(INDEX(O$278:O$314,MATCH($F259,$B$278:$B$314,0))/INDEX($D$278:$D$314,MATCH($F259,$B$278:$B$314,0)),
INDEX('Input-Func_Class'!L$9:L$21,MATCH($F259,'Input-Func_Class'!$B$9:$B$21,0)))
)</f>
        <v>0</v>
      </c>
      <c r="P259" s="8">
        <f>IF($D259=0,0,$D259*
IFERROR(INDEX(P$278:P$314,MATCH($F259,$B$278:$B$314,0))/INDEX($D$278:$D$314,MATCH($F259,$B$278:$B$314,0)),
INDEX('Input-Func_Class'!M$9:M$21,MATCH($F259,'Input-Func_Class'!$B$9:$B$21,0)))
)</f>
        <v>0</v>
      </c>
      <c r="Q259" s="8">
        <f>IF($D259=0,0,$D259*
IFERROR(INDEX(Q$278:Q$314,MATCH($F259,$B$278:$B$314,0))/INDEX($D$278:$D$314,MATCH($F259,$B$278:$B$314,0)),
INDEX('Input-Func_Class'!N$9:N$21,MATCH($F259,'Input-Func_Class'!$B$9:$B$21,0)))
)</f>
        <v>0</v>
      </c>
      <c r="R259" s="8">
        <f>IF($D259=0,0,$D259*
IFERROR(INDEX(R$278:R$314,MATCH($F259,$B$278:$B$314,0))/INDEX($D$278:$D$314,MATCH($F259,$B$278:$B$314,0)),
INDEX('Input-Func_Class'!O$9:O$21,MATCH($F259,'Input-Func_Class'!$B$9:$B$21,0)))
)</f>
        <v>0</v>
      </c>
    </row>
    <row r="260" spans="1:18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>'Input-Accounts'!$D260</f>
        <v>5458255.7196084224</v>
      </c>
      <c r="E260" s="8">
        <f>IFERROR(IF(D260="",0,IF(D260=0,0,IF(ABS(D260-SUM($G260:$R260))&lt;Check_Limit,0,1))),1)</f>
        <v>0</v>
      </c>
      <c r="F260" s="2" t="str">
        <f>IF(D260=0,"-",IF('Input-Accounts'!$E260&lt;&gt;0,'Input-Accounts'!$E260,'Input-Accounts'!$F260))</f>
        <v>INT_RATEBASE</v>
      </c>
      <c r="G260" s="8">
        <f>IF($D260=0,0,$D260*
IFERROR(INDEX(G$278:G$314,MATCH($F260,$B$278:$B$314,0))/INDEX($D$278:$D$314,MATCH($F260,$B$278:$B$314,0)),
INDEX('Input-Func_Class'!D$9:D$21,MATCH($F260,'Input-Func_Class'!$B$9:$B$21,0)))
)</f>
        <v>3896264.7503966093</v>
      </c>
      <c r="H260" s="8">
        <f>IF($D260=0,0,$D260*
IFERROR(INDEX(H$278:H$314,MATCH($F260,$B$278:$B$314,0))/INDEX($D$278:$D$314,MATCH($F260,$B$278:$B$314,0)),
INDEX('Input-Func_Class'!E$9:E$21,MATCH($F260,'Input-Func_Class'!$B$9:$B$21,0)))
)</f>
        <v>1561990.9692118142</v>
      </c>
      <c r="I260" s="8">
        <f>IF($D260=0,0,$D260*
IFERROR(INDEX(I$278:I$314,MATCH($F260,$B$278:$B$314,0))/INDEX($D$278:$D$314,MATCH($F260,$B$278:$B$314,0)),
INDEX('Input-Func_Class'!F$9:F$21,MATCH($F260,'Input-Func_Class'!$B$9:$B$21,0)))
)</f>
        <v>0</v>
      </c>
      <c r="J260" s="8">
        <f>IF($D260=0,0,$D260*
IFERROR(INDEX(J$278:J$314,MATCH($F260,$B$278:$B$314,0))/INDEX($D$278:$D$314,MATCH($F260,$B$278:$B$314,0)),
INDEX('Input-Func_Class'!G$9:G$21,MATCH($F260,'Input-Func_Class'!$B$9:$B$21,0)))
)</f>
        <v>0</v>
      </c>
      <c r="K260" s="8">
        <f>IF($D260=0,0,$D260*
IFERROR(INDEX(K$278:K$314,MATCH($F260,$B$278:$B$314,0))/INDEX($D$278:$D$314,MATCH($F260,$B$278:$B$314,0)),
INDEX('Input-Func_Class'!H$9:H$21,MATCH($F260,'Input-Func_Class'!$B$9:$B$21,0)))
)</f>
        <v>0</v>
      </c>
      <c r="L260" s="8">
        <f>IF($D260=0,0,$D260*
IFERROR(INDEX(L$278:L$314,MATCH($F260,$B$278:$B$314,0))/INDEX($D$278:$D$314,MATCH($F260,$B$278:$B$314,0)),
INDEX('Input-Func_Class'!I$9:I$21,MATCH($F260,'Input-Func_Class'!$B$9:$B$21,0)))
)</f>
        <v>0</v>
      </c>
      <c r="M260" s="8">
        <f>IF($D260=0,0,$D260*
IFERROR(INDEX(M$278:M$314,MATCH($F260,$B$278:$B$314,0))/INDEX($D$278:$D$314,MATCH($F260,$B$278:$B$314,0)),
INDEX('Input-Func_Class'!J$9:J$21,MATCH($F260,'Input-Func_Class'!$B$9:$B$21,0)))
)</f>
        <v>0</v>
      </c>
      <c r="N260" s="8">
        <f>IF($D260=0,0,$D260*
IFERROR(INDEX(N$278:N$314,MATCH($F260,$B$278:$B$314,0))/INDEX($D$278:$D$314,MATCH($F260,$B$278:$B$314,0)),
INDEX('Input-Func_Class'!K$9:K$21,MATCH($F260,'Input-Func_Class'!$B$9:$B$21,0)))
)</f>
        <v>0</v>
      </c>
      <c r="O260" s="8">
        <f>IF($D260=0,0,$D260*
IFERROR(INDEX(O$278:O$314,MATCH($F260,$B$278:$B$314,0))/INDEX($D$278:$D$314,MATCH($F260,$B$278:$B$314,0)),
INDEX('Input-Func_Class'!L$9:L$21,MATCH($F260,'Input-Func_Class'!$B$9:$B$21,0)))
)</f>
        <v>0</v>
      </c>
      <c r="P260" s="8">
        <f>IF($D260=0,0,$D260*
IFERROR(INDEX(P$278:P$314,MATCH($F260,$B$278:$B$314,0))/INDEX($D$278:$D$314,MATCH($F260,$B$278:$B$314,0)),
INDEX('Input-Func_Class'!M$9:M$21,MATCH($F260,'Input-Func_Class'!$B$9:$B$21,0)))
)</f>
        <v>0</v>
      </c>
      <c r="Q260" s="8">
        <f>IF($D260=0,0,$D260*
IFERROR(INDEX(Q$278:Q$314,MATCH($F260,$B$278:$B$314,0))/INDEX($D$278:$D$314,MATCH($F260,$B$278:$B$314,0)),
INDEX('Input-Func_Class'!N$9:N$21,MATCH($F260,'Input-Func_Class'!$B$9:$B$21,0)))
)</f>
        <v>0</v>
      </c>
      <c r="R260" s="8">
        <f>IF($D260=0,0,$D260*
IFERROR(INDEX(R$278:R$314,MATCH($F260,$B$278:$B$314,0))/INDEX($D$278:$D$314,MATCH($F260,$B$278:$B$314,0)),
INDEX('Input-Func_Class'!O$9:O$21,MATCH($F260,'Input-Func_Class'!$B$9:$B$21,0)))
)</f>
        <v>0</v>
      </c>
    </row>
    <row r="261" spans="1:18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>'Input-Accounts'!$D261</f>
        <v>1668593.2264979482</v>
      </c>
      <c r="E261" s="8">
        <f>IFERROR(IF(D261="",0,IF(D261=0,0,IF(ABS(D261-SUM($G261:$R261))&lt;Check_Limit,0,1))),1)</f>
        <v>0</v>
      </c>
      <c r="F261" s="2" t="str">
        <f>IF(D261=0,"-",IF('Input-Accounts'!$E261&lt;&gt;0,'Input-Accounts'!$E261,'Input-Accounts'!$F261))</f>
        <v>INT_RATEBASE</v>
      </c>
      <c r="G261" s="8">
        <f>IF($D261=0,0,$D261*
IFERROR(INDEX(G$278:G$314,MATCH($F261,$B$278:$B$314,0))/INDEX($D$278:$D$314,MATCH($F261,$B$278:$B$314,0)),
INDEX('Input-Func_Class'!D$9:D$21,MATCH($F261,'Input-Func_Class'!$B$9:$B$21,0)))
)</f>
        <v>1191091.3128894051</v>
      </c>
      <c r="H261" s="8">
        <f>IF($D261=0,0,$D261*
IFERROR(INDEX(H$278:H$314,MATCH($F261,$B$278:$B$314,0))/INDEX($D$278:$D$314,MATCH($F261,$B$278:$B$314,0)),
INDEX('Input-Func_Class'!E$9:E$21,MATCH($F261,'Input-Func_Class'!$B$9:$B$21,0)))
)</f>
        <v>477501.91360854328</v>
      </c>
      <c r="I261" s="8">
        <f>IF($D261=0,0,$D261*
IFERROR(INDEX(I$278:I$314,MATCH($F261,$B$278:$B$314,0))/INDEX($D$278:$D$314,MATCH($F261,$B$278:$B$314,0)),
INDEX('Input-Func_Class'!F$9:F$21,MATCH($F261,'Input-Func_Class'!$B$9:$B$21,0)))
)</f>
        <v>0</v>
      </c>
      <c r="J261" s="8">
        <f>IF($D261=0,0,$D261*
IFERROR(INDEX(J$278:J$314,MATCH($F261,$B$278:$B$314,0))/INDEX($D$278:$D$314,MATCH($F261,$B$278:$B$314,0)),
INDEX('Input-Func_Class'!G$9:G$21,MATCH($F261,'Input-Func_Class'!$B$9:$B$21,0)))
)</f>
        <v>0</v>
      </c>
      <c r="K261" s="8">
        <f>IF($D261=0,0,$D261*
IFERROR(INDEX(K$278:K$314,MATCH($F261,$B$278:$B$314,0))/INDEX($D$278:$D$314,MATCH($F261,$B$278:$B$314,0)),
INDEX('Input-Func_Class'!H$9:H$21,MATCH($F261,'Input-Func_Class'!$B$9:$B$21,0)))
)</f>
        <v>0</v>
      </c>
      <c r="L261" s="8">
        <f>IF($D261=0,0,$D261*
IFERROR(INDEX(L$278:L$314,MATCH($F261,$B$278:$B$314,0))/INDEX($D$278:$D$314,MATCH($F261,$B$278:$B$314,0)),
INDEX('Input-Func_Class'!I$9:I$21,MATCH($F261,'Input-Func_Class'!$B$9:$B$21,0)))
)</f>
        <v>0</v>
      </c>
      <c r="M261" s="8">
        <f>IF($D261=0,0,$D261*
IFERROR(INDEX(M$278:M$314,MATCH($F261,$B$278:$B$314,0))/INDEX($D$278:$D$314,MATCH($F261,$B$278:$B$314,0)),
INDEX('Input-Func_Class'!J$9:J$21,MATCH($F261,'Input-Func_Class'!$B$9:$B$21,0)))
)</f>
        <v>0</v>
      </c>
      <c r="N261" s="8">
        <f>IF($D261=0,0,$D261*
IFERROR(INDEX(N$278:N$314,MATCH($F261,$B$278:$B$314,0))/INDEX($D$278:$D$314,MATCH($F261,$B$278:$B$314,0)),
INDEX('Input-Func_Class'!K$9:K$21,MATCH($F261,'Input-Func_Class'!$B$9:$B$21,0)))
)</f>
        <v>0</v>
      </c>
      <c r="O261" s="8">
        <f>IF($D261=0,0,$D261*
IFERROR(INDEX(O$278:O$314,MATCH($F261,$B$278:$B$314,0))/INDEX($D$278:$D$314,MATCH($F261,$B$278:$B$314,0)),
INDEX('Input-Func_Class'!L$9:L$21,MATCH($F261,'Input-Func_Class'!$B$9:$B$21,0)))
)</f>
        <v>0</v>
      </c>
      <c r="P261" s="8">
        <f>IF($D261=0,0,$D261*
IFERROR(INDEX(P$278:P$314,MATCH($F261,$B$278:$B$314,0))/INDEX($D$278:$D$314,MATCH($F261,$B$278:$B$314,0)),
INDEX('Input-Func_Class'!M$9:M$21,MATCH($F261,'Input-Func_Class'!$B$9:$B$21,0)))
)</f>
        <v>0</v>
      </c>
      <c r="Q261" s="8">
        <f>IF($D261=0,0,$D261*
IFERROR(INDEX(Q$278:Q$314,MATCH($F261,$B$278:$B$314,0))/INDEX($D$278:$D$314,MATCH($F261,$B$278:$B$314,0)),
INDEX('Input-Func_Class'!N$9:N$21,MATCH($F261,'Input-Func_Class'!$B$9:$B$21,0)))
)</f>
        <v>0</v>
      </c>
      <c r="R261" s="8">
        <f>IF($D261=0,0,$D261*
IFERROR(INDEX(R$278:R$314,MATCH($F261,$B$278:$B$314,0))/INDEX($D$278:$D$314,MATCH($F261,$B$278:$B$314,0)),
INDEX('Input-Func_Class'!O$9:O$21,MATCH($F261,'Input-Func_Class'!$B$9:$B$21,0)))
)</f>
        <v>0</v>
      </c>
    </row>
    <row r="262" spans="1:18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>SUBTOTAL(9,D258:D261)</f>
        <v>1732353.9317313917</v>
      </c>
      <c r="E262" s="8">
        <f t="shared" si="75"/>
        <v>0</v>
      </c>
      <c r="G262" s="77">
        <f t="shared" ref="G262:R262" si="78">SUBTOTAL(9,G258:G261)</f>
        <v>1236605.5945616676</v>
      </c>
      <c r="H262" s="77">
        <f t="shared" si="78"/>
        <v>495748.33716972469</v>
      </c>
      <c r="I262" s="77">
        <f t="shared" si="78"/>
        <v>0</v>
      </c>
      <c r="J262" s="77">
        <f t="shared" si="78"/>
        <v>0</v>
      </c>
      <c r="K262" s="77">
        <f t="shared" si="78"/>
        <v>0</v>
      </c>
      <c r="L262" s="77">
        <f t="shared" si="78"/>
        <v>0</v>
      </c>
      <c r="M262" s="77">
        <f t="shared" si="78"/>
        <v>0</v>
      </c>
      <c r="N262" s="77">
        <f t="shared" si="78"/>
        <v>0</v>
      </c>
      <c r="O262" s="77">
        <f t="shared" si="78"/>
        <v>0</v>
      </c>
      <c r="P262" s="77">
        <f t="shared" si="78"/>
        <v>0</v>
      </c>
      <c r="Q262" s="77">
        <f t="shared" si="78"/>
        <v>0</v>
      </c>
      <c r="R262" s="77">
        <f t="shared" si="78"/>
        <v>0</v>
      </c>
    </row>
    <row r="263" spans="1:18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>
        <f t="shared" si="75"/>
        <v>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>SUBTOTAL(9,D252:D262)</f>
        <v>9244182.7165034879</v>
      </c>
      <c r="E264" s="8">
        <f t="shared" si="75"/>
        <v>0</v>
      </c>
      <c r="F264" s="2"/>
      <c r="G264" s="8">
        <f t="shared" ref="G264:R264" si="79">SUBTOTAL(9,G252:G262)</f>
        <v>5688796.1133377682</v>
      </c>
      <c r="H264" s="8">
        <f t="shared" si="79"/>
        <v>3339587.9287645682</v>
      </c>
      <c r="I264" s="8">
        <f t="shared" si="79"/>
        <v>215798.6744011527</v>
      </c>
      <c r="J264" s="8">
        <f t="shared" si="79"/>
        <v>0</v>
      </c>
      <c r="K264" s="8">
        <f t="shared" si="79"/>
        <v>0</v>
      </c>
      <c r="L264" s="8">
        <f t="shared" si="79"/>
        <v>0</v>
      </c>
      <c r="M264" s="8">
        <f t="shared" si="79"/>
        <v>0</v>
      </c>
      <c r="N264" s="8">
        <f t="shared" si="79"/>
        <v>0</v>
      </c>
      <c r="O264" s="8">
        <f t="shared" si="79"/>
        <v>0</v>
      </c>
      <c r="P264" s="8">
        <f t="shared" si="79"/>
        <v>0</v>
      </c>
      <c r="Q264" s="8">
        <f t="shared" si="79"/>
        <v>0</v>
      </c>
      <c r="R264" s="8">
        <f t="shared" si="79"/>
        <v>0</v>
      </c>
    </row>
    <row r="265" spans="1:18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>
        <f t="shared" si="75"/>
        <v>0</v>
      </c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</row>
    <row r="266" spans="1:18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>
        <f t="shared" si="75"/>
        <v>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s="26" customFormat="1">
      <c r="A267" s="41">
        <f>IF(ISBLANK('Input-Accounts'!A267),"",'Input-Accounts'!A267)</f>
        <v>231</v>
      </c>
      <c r="B267" s="38" t="str">
        <f>IF(ISBLANK('Input-Accounts'!B267),"",'Input-Accounts'!B267)</f>
        <v>Test Year Expenses at Current Rates</v>
      </c>
      <c r="C267" s="41" t="str">
        <f>IF(ISBLANK('Input-Accounts'!C267),"",'Input-Accounts'!C267)</f>
        <v/>
      </c>
      <c r="D267" s="45">
        <f>SUBTOTAL(9,D118:D264)</f>
        <v>186964320.44599506</v>
      </c>
      <c r="E267" s="45">
        <f t="shared" si="75"/>
        <v>0</v>
      </c>
      <c r="F267" s="91"/>
      <c r="G267" s="45">
        <f t="shared" ref="G267:R267" si="80">SUBTOTAL(9,G118:G264)</f>
        <v>48223677.670163035</v>
      </c>
      <c r="H267" s="45">
        <f t="shared" si="80"/>
        <v>47067492.978976347</v>
      </c>
      <c r="I267" s="45">
        <f t="shared" si="80"/>
        <v>9951257.376855718</v>
      </c>
      <c r="J267" s="45">
        <f t="shared" si="80"/>
        <v>81721892.420000032</v>
      </c>
      <c r="K267" s="45">
        <f t="shared" si="80"/>
        <v>0</v>
      </c>
      <c r="L267" s="45">
        <f t="shared" si="80"/>
        <v>0</v>
      </c>
      <c r="M267" s="45">
        <f t="shared" si="80"/>
        <v>0</v>
      </c>
      <c r="N267" s="45">
        <f t="shared" si="80"/>
        <v>0</v>
      </c>
      <c r="O267" s="45">
        <f t="shared" si="80"/>
        <v>0</v>
      </c>
      <c r="P267" s="45">
        <f t="shared" si="80"/>
        <v>0</v>
      </c>
      <c r="Q267" s="45">
        <f t="shared" si="80"/>
        <v>0</v>
      </c>
      <c r="R267" s="45">
        <f t="shared" si="80"/>
        <v>0</v>
      </c>
    </row>
    <row r="268" spans="1:18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>'Input-Accounts'!$D268</f>
        <v>49701356.379055373</v>
      </c>
      <c r="E268" s="8">
        <f t="shared" si="75"/>
        <v>0</v>
      </c>
      <c r="F268" s="2" t="str">
        <f>IF(D268=0,"-",IF('Input-Accounts'!$E268&lt;&gt;0,'Input-Accounts'!$E268,'Input-Accounts'!$F268))</f>
        <v>INT_RATEBASE</v>
      </c>
      <c r="G268" s="8">
        <f>IF($D268=0,0,$D268*
IFERROR(INDEX(G$278:G$314,MATCH($F268,$B$278:$B$314,0))/INDEX($D$278:$D$314,MATCH($F268,$B$278:$B$314,0)),
INDEX('Input-Func_Class'!D$9:D$21,MATCH($F268,'Input-Func_Class'!$B$9:$B$21,0)))
)</f>
        <v>35478301.650642633</v>
      </c>
      <c r="H268" s="8">
        <f>IF($D268=0,0,$D268*
IFERROR(INDEX(H$278:H$314,MATCH($F268,$B$278:$B$314,0))/INDEX($D$278:$D$314,MATCH($F268,$B$278:$B$314,0)),
INDEX('Input-Func_Class'!E$9:E$21,MATCH($F268,'Input-Func_Class'!$B$9:$B$21,0)))
)</f>
        <v>14223054.728412746</v>
      </c>
      <c r="I268" s="8">
        <f>IF($D268=0,0,$D268*
IFERROR(INDEX(I$278:I$314,MATCH($F268,$B$278:$B$314,0))/INDEX($D$278:$D$314,MATCH($F268,$B$278:$B$314,0)),
INDEX('Input-Func_Class'!F$9:F$21,MATCH($F268,'Input-Func_Class'!$B$9:$B$21,0)))
)</f>
        <v>0</v>
      </c>
      <c r="J268" s="8">
        <f>IF($D268=0,0,$D268*
IFERROR(INDEX(J$278:J$314,MATCH($F268,$B$278:$B$314,0))/INDEX($D$278:$D$314,MATCH($F268,$B$278:$B$314,0)),
INDEX('Input-Func_Class'!G$9:G$21,MATCH($F268,'Input-Func_Class'!$B$9:$B$21,0)))
)</f>
        <v>0</v>
      </c>
      <c r="K268" s="8">
        <f>IF($D268=0,0,$D268*
IFERROR(INDEX(K$278:K$314,MATCH($F268,$B$278:$B$314,0))/INDEX($D$278:$D$314,MATCH($F268,$B$278:$B$314,0)),
INDEX('Input-Func_Class'!H$9:H$21,MATCH($F268,'Input-Func_Class'!$B$9:$B$21,0)))
)</f>
        <v>0</v>
      </c>
      <c r="L268" s="8">
        <f>IF($D268=0,0,$D268*
IFERROR(INDEX(L$278:L$314,MATCH($F268,$B$278:$B$314,0))/INDEX($D$278:$D$314,MATCH($F268,$B$278:$B$314,0)),
INDEX('Input-Func_Class'!I$9:I$21,MATCH($F268,'Input-Func_Class'!$B$9:$B$21,0)))
)</f>
        <v>0</v>
      </c>
      <c r="M268" s="8">
        <f>IF($D268=0,0,$D268*
IFERROR(INDEX(M$278:M$314,MATCH($F268,$B$278:$B$314,0))/INDEX($D$278:$D$314,MATCH($F268,$B$278:$B$314,0)),
INDEX('Input-Func_Class'!J$9:J$21,MATCH($F268,'Input-Func_Class'!$B$9:$B$21,0)))
)</f>
        <v>0</v>
      </c>
      <c r="N268" s="8">
        <f>IF($D268=0,0,$D268*
IFERROR(INDEX(N$278:N$314,MATCH($F268,$B$278:$B$314,0))/INDEX($D$278:$D$314,MATCH($F268,$B$278:$B$314,0)),
INDEX('Input-Func_Class'!K$9:K$21,MATCH($F268,'Input-Func_Class'!$B$9:$B$21,0)))
)</f>
        <v>0</v>
      </c>
      <c r="O268" s="8">
        <f>IF($D268=0,0,$D268*
IFERROR(INDEX(O$278:O$314,MATCH($F268,$B$278:$B$314,0))/INDEX($D$278:$D$314,MATCH($F268,$B$278:$B$314,0)),
INDEX('Input-Func_Class'!L$9:L$21,MATCH($F268,'Input-Func_Class'!$B$9:$B$21,0)))
)</f>
        <v>0</v>
      </c>
      <c r="P268" s="8">
        <f>IF($D268=0,0,$D268*
IFERROR(INDEX(P$278:P$314,MATCH($F268,$B$278:$B$314,0))/INDEX($D$278:$D$314,MATCH($F268,$B$278:$B$314,0)),
INDEX('Input-Func_Class'!M$9:M$21,MATCH($F268,'Input-Func_Class'!$B$9:$B$21,0)))
)</f>
        <v>0</v>
      </c>
      <c r="Q268" s="8">
        <f>IF($D268=0,0,$D268*
IFERROR(INDEX(Q$278:Q$314,MATCH($F268,$B$278:$B$314,0))/INDEX($D$278:$D$314,MATCH($F268,$B$278:$B$314,0)),
INDEX('Input-Func_Class'!N$9:N$21,MATCH($F268,'Input-Func_Class'!$B$9:$B$21,0)))
)</f>
        <v>0</v>
      </c>
      <c r="R268" s="8">
        <f>IF($D268=0,0,$D268*
IFERROR(INDEX(R$278:R$314,MATCH($F268,$B$278:$B$314,0))/INDEX($D$278:$D$314,MATCH($F268,$B$278:$B$314,0)),
INDEX('Input-Func_Class'!O$9:O$21,MATCH($F268,'Input-Func_Class'!$B$9:$B$21,0)))
)</f>
        <v>0</v>
      </c>
    </row>
    <row r="269" spans="1:18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/>
      <c r="E269" s="8">
        <f t="shared" si="75"/>
        <v>0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>'Input-Accounts'!$D270</f>
        <v>7127175.536509417</v>
      </c>
      <c r="E270" s="8">
        <f t="shared" si="75"/>
        <v>0</v>
      </c>
      <c r="F270" s="2" t="str">
        <f>IF(D270=0,"-",IF('Input-Accounts'!$E270&lt;&gt;0,'Input-Accounts'!$E270,'Input-Accounts'!$F270))</f>
        <v>INT_RATEBASE</v>
      </c>
      <c r="G270" s="8">
        <f>IF($D270=0,0,$D270*
IFERROR(INDEX(G$278:G$314,MATCH($F270,$B$278:$B$314,0))/INDEX($D$278:$D$314,MATCH($F270,$B$278:$B$314,0)),
INDEX('Input-Func_Class'!D$9:D$21,MATCH($F270,'Input-Func_Class'!$B$9:$B$21,0)))
)</f>
        <v>5087589.1931979451</v>
      </c>
      <c r="H270" s="8">
        <f>IF($D270=0,0,$D270*
IFERROR(INDEX(H$278:H$314,MATCH($F270,$B$278:$B$314,0))/INDEX($D$278:$D$314,MATCH($F270,$B$278:$B$314,0)),
INDEX('Input-Func_Class'!E$9:E$21,MATCH($F270,'Input-Func_Class'!$B$9:$B$21,0)))
)</f>
        <v>2039586.3433114733</v>
      </c>
      <c r="I270" s="8">
        <f>IF($D270=0,0,$D270*
IFERROR(INDEX(I$278:I$314,MATCH($F270,$B$278:$B$314,0))/INDEX($D$278:$D$314,MATCH($F270,$B$278:$B$314,0)),
INDEX('Input-Func_Class'!F$9:F$21,MATCH($F270,'Input-Func_Class'!$B$9:$B$21,0)))
)</f>
        <v>0</v>
      </c>
      <c r="J270" s="8">
        <f>IF($D270=0,0,$D270*
IFERROR(INDEX(J$278:J$314,MATCH($F270,$B$278:$B$314,0))/INDEX($D$278:$D$314,MATCH($F270,$B$278:$B$314,0)),
INDEX('Input-Func_Class'!G$9:G$21,MATCH($F270,'Input-Func_Class'!$B$9:$B$21,0)))
)</f>
        <v>0</v>
      </c>
      <c r="K270" s="8">
        <f>IF($D270=0,0,$D270*
IFERROR(INDEX(K$278:K$314,MATCH($F270,$B$278:$B$314,0))/INDEX($D$278:$D$314,MATCH($F270,$B$278:$B$314,0)),
INDEX('Input-Func_Class'!H$9:H$21,MATCH($F270,'Input-Func_Class'!$B$9:$B$21,0)))
)</f>
        <v>0</v>
      </c>
      <c r="L270" s="8">
        <f>IF($D270=0,0,$D270*
IFERROR(INDEX(L$278:L$314,MATCH($F270,$B$278:$B$314,0))/INDEX($D$278:$D$314,MATCH($F270,$B$278:$B$314,0)),
INDEX('Input-Func_Class'!I$9:I$21,MATCH($F270,'Input-Func_Class'!$B$9:$B$21,0)))
)</f>
        <v>0</v>
      </c>
      <c r="M270" s="8">
        <f>IF($D270=0,0,$D270*
IFERROR(INDEX(M$278:M$314,MATCH($F270,$B$278:$B$314,0))/INDEX($D$278:$D$314,MATCH($F270,$B$278:$B$314,0)),
INDEX('Input-Func_Class'!J$9:J$21,MATCH($F270,'Input-Func_Class'!$B$9:$B$21,0)))
)</f>
        <v>0</v>
      </c>
      <c r="N270" s="8">
        <f>IF($D270=0,0,$D270*
IFERROR(INDEX(N$278:N$314,MATCH($F270,$B$278:$B$314,0))/INDEX($D$278:$D$314,MATCH($F270,$B$278:$B$314,0)),
INDEX('Input-Func_Class'!K$9:K$21,MATCH($F270,'Input-Func_Class'!$B$9:$B$21,0)))
)</f>
        <v>0</v>
      </c>
      <c r="O270" s="8">
        <f>IF($D270=0,0,$D270*
IFERROR(INDEX(O$278:O$314,MATCH($F270,$B$278:$B$314,0))/INDEX($D$278:$D$314,MATCH($F270,$B$278:$B$314,0)),
INDEX('Input-Func_Class'!L$9:L$21,MATCH($F270,'Input-Func_Class'!$B$9:$B$21,0)))
)</f>
        <v>0</v>
      </c>
      <c r="P270" s="8">
        <f>IF($D270=0,0,$D270*
IFERROR(INDEX(P$278:P$314,MATCH($F270,$B$278:$B$314,0))/INDEX($D$278:$D$314,MATCH($F270,$B$278:$B$314,0)),
INDEX('Input-Func_Class'!M$9:M$21,MATCH($F270,'Input-Func_Class'!$B$9:$B$21,0)))
)</f>
        <v>0</v>
      </c>
      <c r="Q270" s="8">
        <f>IF($D270=0,0,$D270*
IFERROR(INDEX(Q$278:Q$314,MATCH($F270,$B$278:$B$314,0))/INDEX($D$278:$D$314,MATCH($F270,$B$278:$B$314,0)),
INDEX('Input-Func_Class'!N$9:N$21,MATCH($F270,'Input-Func_Class'!$B$9:$B$21,0)))
)</f>
        <v>0</v>
      </c>
      <c r="R270" s="8">
        <f>IF($D270=0,0,$D270*
IFERROR(INDEX(R$278:R$314,MATCH($F270,$B$278:$B$314,0))/INDEX($D$278:$D$314,MATCH($F270,$B$278:$B$314,0)),
INDEX('Input-Func_Class'!O$9:O$21,MATCH($F270,'Input-Func_Class'!$B$9:$B$21,0)))
)</f>
        <v>0</v>
      </c>
    </row>
    <row r="271" spans="1:18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>'Input-Accounts'!$D271</f>
        <v>1786257.615270338</v>
      </c>
      <c r="E271" s="8">
        <f t="shared" si="75"/>
        <v>0</v>
      </c>
      <c r="F271" s="2" t="str">
        <f>IF(D271=0,"-",IF('Input-Accounts'!$E271&lt;&gt;0,'Input-Accounts'!$E271,'Input-Accounts'!$F271))</f>
        <v>INT_RATEBASE</v>
      </c>
      <c r="G271" s="8">
        <f>IF($D271=0,0,$D271*
IFERROR(INDEX(G$278:G$314,MATCH($F271,$B$278:$B$314,0))/INDEX($D$278:$D$314,MATCH($F271,$B$278:$B$314,0)),
INDEX('Input-Func_Class'!D$9:D$21,MATCH($F271,'Input-Func_Class'!$B$9:$B$21,0)))
)</f>
        <v>1275083.6419229952</v>
      </c>
      <c r="H271" s="8">
        <f>IF($D271=0,0,$D271*
IFERROR(INDEX(H$278:H$314,MATCH($F271,$B$278:$B$314,0))/INDEX($D$278:$D$314,MATCH($F271,$B$278:$B$314,0)),
INDEX('Input-Func_Class'!E$9:E$21,MATCH($F271,'Input-Func_Class'!$B$9:$B$21,0)))
)</f>
        <v>511173.97334734316</v>
      </c>
      <c r="I271" s="8">
        <f>IF($D271=0,0,$D271*
IFERROR(INDEX(I$278:I$314,MATCH($F271,$B$278:$B$314,0))/INDEX($D$278:$D$314,MATCH($F271,$B$278:$B$314,0)),
INDEX('Input-Func_Class'!F$9:F$21,MATCH($F271,'Input-Func_Class'!$B$9:$B$21,0)))
)</f>
        <v>0</v>
      </c>
      <c r="J271" s="8">
        <f>IF($D271=0,0,$D271*
IFERROR(INDEX(J$278:J$314,MATCH($F271,$B$278:$B$314,0))/INDEX($D$278:$D$314,MATCH($F271,$B$278:$B$314,0)),
INDEX('Input-Func_Class'!G$9:G$21,MATCH($F271,'Input-Func_Class'!$B$9:$B$21,0)))
)</f>
        <v>0</v>
      </c>
      <c r="K271" s="8">
        <f>IF($D271=0,0,$D271*
IFERROR(INDEX(K$278:K$314,MATCH($F271,$B$278:$B$314,0))/INDEX($D$278:$D$314,MATCH($F271,$B$278:$B$314,0)),
INDEX('Input-Func_Class'!H$9:H$21,MATCH($F271,'Input-Func_Class'!$B$9:$B$21,0)))
)</f>
        <v>0</v>
      </c>
      <c r="L271" s="8">
        <f>IF($D271=0,0,$D271*
IFERROR(INDEX(L$278:L$314,MATCH($F271,$B$278:$B$314,0))/INDEX($D$278:$D$314,MATCH($F271,$B$278:$B$314,0)),
INDEX('Input-Func_Class'!I$9:I$21,MATCH($F271,'Input-Func_Class'!$B$9:$B$21,0)))
)</f>
        <v>0</v>
      </c>
      <c r="M271" s="8">
        <f>IF($D271=0,0,$D271*
IFERROR(INDEX(M$278:M$314,MATCH($F271,$B$278:$B$314,0))/INDEX($D$278:$D$314,MATCH($F271,$B$278:$B$314,0)),
INDEX('Input-Func_Class'!J$9:J$21,MATCH($F271,'Input-Func_Class'!$B$9:$B$21,0)))
)</f>
        <v>0</v>
      </c>
      <c r="N271" s="8">
        <f>IF($D271=0,0,$D271*
IFERROR(INDEX(N$278:N$314,MATCH($F271,$B$278:$B$314,0))/INDEX($D$278:$D$314,MATCH($F271,$B$278:$B$314,0)),
INDEX('Input-Func_Class'!K$9:K$21,MATCH($F271,'Input-Func_Class'!$B$9:$B$21,0)))
)</f>
        <v>0</v>
      </c>
      <c r="O271" s="8">
        <f>IF($D271=0,0,$D271*
IFERROR(INDEX(O$278:O$314,MATCH($F271,$B$278:$B$314,0))/INDEX($D$278:$D$314,MATCH($F271,$B$278:$B$314,0)),
INDEX('Input-Func_Class'!L$9:L$21,MATCH($F271,'Input-Func_Class'!$B$9:$B$21,0)))
)</f>
        <v>0</v>
      </c>
      <c r="P271" s="8">
        <f>IF($D271=0,0,$D271*
IFERROR(INDEX(P$278:P$314,MATCH($F271,$B$278:$B$314,0))/INDEX($D$278:$D$314,MATCH($F271,$B$278:$B$314,0)),
INDEX('Input-Func_Class'!M$9:M$21,MATCH($F271,'Input-Func_Class'!$B$9:$B$21,0)))
)</f>
        <v>0</v>
      </c>
      <c r="Q271" s="8">
        <f>IF($D271=0,0,$D271*
IFERROR(INDEX(Q$278:Q$314,MATCH($F271,$B$278:$B$314,0))/INDEX($D$278:$D$314,MATCH($F271,$B$278:$B$314,0)),
INDEX('Input-Func_Class'!N$9:N$21,MATCH($F271,'Input-Func_Class'!$B$9:$B$21,0)))
)</f>
        <v>0</v>
      </c>
      <c r="R271" s="8">
        <f>IF($D271=0,0,$D271*
IFERROR(INDEX(R$278:R$314,MATCH($F271,$B$278:$B$314,0))/INDEX($D$278:$D$314,MATCH($F271,$B$278:$B$314,0)),
INDEX('Input-Func_Class'!O$9:O$21,MATCH($F271,'Input-Func_Class'!$B$9:$B$21,0)))
)</f>
        <v>0</v>
      </c>
    </row>
    <row r="272" spans="1:18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>'Input-Accounts'!$D272</f>
        <v>160418.6277940913</v>
      </c>
      <c r="E272" s="8">
        <f>IFERROR(IF(D272="",0,IF(D272=0,0,IF(ABS(D272-SUM($G272:$R272))&lt;Check_Limit,0,1))),1)</f>
        <v>0</v>
      </c>
      <c r="F272" s="2" t="str">
        <f>IF(D272=0,"-",IF('Input-Accounts'!$E272&lt;&gt;0,'Input-Accounts'!$E272,'Input-Accounts'!$F272))</f>
        <v>CUST ACCTS</v>
      </c>
      <c r="G272" s="8">
        <f>IF($D272=0,0,$D272*
IFERROR(INDEX(G$278:G$314,MATCH($F272,$B$278:$B$314,0))/INDEX($D$278:$D$314,MATCH($F272,$B$278:$B$314,0)),
INDEX('Input-Func_Class'!D$9:D$21,MATCH($F272,'Input-Func_Class'!$B$9:$B$21,0)))
)</f>
        <v>0</v>
      </c>
      <c r="H272" s="8">
        <f>IF($D272=0,0,$D272*
IFERROR(INDEX(H$278:H$314,MATCH($F272,$B$278:$B$314,0))/INDEX($D$278:$D$314,MATCH($F272,$B$278:$B$314,0)),
INDEX('Input-Func_Class'!E$9:E$21,MATCH($F272,'Input-Func_Class'!$B$9:$B$21,0)))
)</f>
        <v>0</v>
      </c>
      <c r="I272" s="8">
        <f>IF($D272=0,0,$D272*
IFERROR(INDEX(I$278:I$314,MATCH($F272,$B$278:$B$314,0))/INDEX($D$278:$D$314,MATCH($F272,$B$278:$B$314,0)),
INDEX('Input-Func_Class'!F$9:F$21,MATCH($F272,'Input-Func_Class'!$B$9:$B$21,0)))
)</f>
        <v>160418.6277940913</v>
      </c>
      <c r="J272" s="8">
        <f>IF($D272=0,0,$D272*
IFERROR(INDEX(J$278:J$314,MATCH($F272,$B$278:$B$314,0))/INDEX($D$278:$D$314,MATCH($F272,$B$278:$B$314,0)),
INDEX('Input-Func_Class'!G$9:G$21,MATCH($F272,'Input-Func_Class'!$B$9:$B$21,0)))
)</f>
        <v>0</v>
      </c>
      <c r="K272" s="8">
        <f>IF($D272=0,0,$D272*
IFERROR(INDEX(K$278:K$314,MATCH($F272,$B$278:$B$314,0))/INDEX($D$278:$D$314,MATCH($F272,$B$278:$B$314,0)),
INDEX('Input-Func_Class'!H$9:H$21,MATCH($F272,'Input-Func_Class'!$B$9:$B$21,0)))
)</f>
        <v>0</v>
      </c>
      <c r="L272" s="8">
        <f>IF($D272=0,0,$D272*
IFERROR(INDEX(L$278:L$314,MATCH($F272,$B$278:$B$314,0))/INDEX($D$278:$D$314,MATCH($F272,$B$278:$B$314,0)),
INDEX('Input-Func_Class'!I$9:I$21,MATCH($F272,'Input-Func_Class'!$B$9:$B$21,0)))
)</f>
        <v>0</v>
      </c>
      <c r="M272" s="8">
        <f>IF($D272=0,0,$D272*
IFERROR(INDEX(M$278:M$314,MATCH($F272,$B$278:$B$314,0))/INDEX($D$278:$D$314,MATCH($F272,$B$278:$B$314,0)),
INDEX('Input-Func_Class'!J$9:J$21,MATCH($F272,'Input-Func_Class'!$B$9:$B$21,0)))
)</f>
        <v>0</v>
      </c>
      <c r="N272" s="8">
        <f>IF($D272=0,0,$D272*
IFERROR(INDEX(N$278:N$314,MATCH($F272,$B$278:$B$314,0))/INDEX($D$278:$D$314,MATCH($F272,$B$278:$B$314,0)),
INDEX('Input-Func_Class'!K$9:K$21,MATCH($F272,'Input-Func_Class'!$B$9:$B$21,0)))
)</f>
        <v>0</v>
      </c>
      <c r="O272" s="8">
        <f>IF($D272=0,0,$D272*
IFERROR(INDEX(O$278:O$314,MATCH($F272,$B$278:$B$314,0))/INDEX($D$278:$D$314,MATCH($F272,$B$278:$B$314,0)),
INDEX('Input-Func_Class'!L$9:L$21,MATCH($F272,'Input-Func_Class'!$B$9:$B$21,0)))
)</f>
        <v>0</v>
      </c>
      <c r="P272" s="8">
        <f>IF($D272=0,0,$D272*
IFERROR(INDEX(P$278:P$314,MATCH($F272,$B$278:$B$314,0))/INDEX($D$278:$D$314,MATCH($F272,$B$278:$B$314,0)),
INDEX('Input-Func_Class'!M$9:M$21,MATCH($F272,'Input-Func_Class'!$B$9:$B$21,0)))
)</f>
        <v>0</v>
      </c>
      <c r="Q272" s="8">
        <f>IF($D272=0,0,$D272*
IFERROR(INDEX(Q$278:Q$314,MATCH($F272,$B$278:$B$314,0))/INDEX($D$278:$D$314,MATCH($F272,$B$278:$B$314,0)),
INDEX('Input-Func_Class'!N$9:N$21,MATCH($F272,'Input-Func_Class'!$B$9:$B$21,0)))
)</f>
        <v>0</v>
      </c>
      <c r="R272" s="8">
        <f>IF($D272=0,0,$D272*
IFERROR(INDEX(R$278:R$314,MATCH($F272,$B$278:$B$314,0))/INDEX($D$278:$D$314,MATCH($F272,$B$278:$B$314,0)),
INDEX('Input-Func_Class'!O$9:O$21,MATCH($F272,'Input-Func_Class'!$B$9:$B$21,0)))
)</f>
        <v>0</v>
      </c>
    </row>
    <row r="273" spans="1:18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>'Input-Accounts'!$D273</f>
        <v>82727.095050764561</v>
      </c>
      <c r="E273" s="8">
        <f t="shared" si="75"/>
        <v>0</v>
      </c>
      <c r="F273" s="2" t="str">
        <f>IF(D273=0,"-",IF('Input-Accounts'!$E273&lt;&gt;0,'Input-Accounts'!$E273,'Input-Accounts'!$F273))</f>
        <v>INT_RATEBASE</v>
      </c>
      <c r="G273" s="8">
        <f>IF($D273=0,0,$D273*
IFERROR(INDEX(G$278:G$314,MATCH($F273,$B$278:$B$314,0))/INDEX($D$278:$D$314,MATCH($F273,$B$278:$B$314,0)),
INDEX('Input-Func_Class'!D$9:D$21,MATCH($F273,'Input-Func_Class'!$B$9:$B$21,0)))
)</f>
        <v>59053.053009419571</v>
      </c>
      <c r="H273" s="8">
        <f>IF($D273=0,0,$D273*
IFERROR(INDEX(H$278:H$314,MATCH($F273,$B$278:$B$314,0))/INDEX($D$278:$D$314,MATCH($F273,$B$278:$B$314,0)),
INDEX('Input-Func_Class'!E$9:E$21,MATCH($F273,'Input-Func_Class'!$B$9:$B$21,0)))
)</f>
        <v>23674.042041345001</v>
      </c>
      <c r="I273" s="8">
        <f>IF($D273=0,0,$D273*
IFERROR(INDEX(I$278:I$314,MATCH($F273,$B$278:$B$314,0))/INDEX($D$278:$D$314,MATCH($F273,$B$278:$B$314,0)),
INDEX('Input-Func_Class'!F$9:F$21,MATCH($F273,'Input-Func_Class'!$B$9:$B$21,0)))
)</f>
        <v>0</v>
      </c>
      <c r="J273" s="8">
        <f>IF($D273=0,0,$D273*
IFERROR(INDEX(J$278:J$314,MATCH($F273,$B$278:$B$314,0))/INDEX($D$278:$D$314,MATCH($F273,$B$278:$B$314,0)),
INDEX('Input-Func_Class'!G$9:G$21,MATCH($F273,'Input-Func_Class'!$B$9:$B$21,0)))
)</f>
        <v>0</v>
      </c>
      <c r="K273" s="8">
        <f>IF($D273=0,0,$D273*
IFERROR(INDEX(K$278:K$314,MATCH($F273,$B$278:$B$314,0))/INDEX($D$278:$D$314,MATCH($F273,$B$278:$B$314,0)),
INDEX('Input-Func_Class'!H$9:H$21,MATCH($F273,'Input-Func_Class'!$B$9:$B$21,0)))
)</f>
        <v>0</v>
      </c>
      <c r="L273" s="8">
        <f>IF($D273=0,0,$D273*
IFERROR(INDEX(L$278:L$314,MATCH($F273,$B$278:$B$314,0))/INDEX($D$278:$D$314,MATCH($F273,$B$278:$B$314,0)),
INDEX('Input-Func_Class'!I$9:I$21,MATCH($F273,'Input-Func_Class'!$B$9:$B$21,0)))
)</f>
        <v>0</v>
      </c>
      <c r="M273" s="8">
        <f>IF($D273=0,0,$D273*
IFERROR(INDEX(M$278:M$314,MATCH($F273,$B$278:$B$314,0))/INDEX($D$278:$D$314,MATCH($F273,$B$278:$B$314,0)),
INDEX('Input-Func_Class'!J$9:J$21,MATCH($F273,'Input-Func_Class'!$B$9:$B$21,0)))
)</f>
        <v>0</v>
      </c>
      <c r="N273" s="8">
        <f>IF($D273=0,0,$D273*
IFERROR(INDEX(N$278:N$314,MATCH($F273,$B$278:$B$314,0))/INDEX($D$278:$D$314,MATCH($F273,$B$278:$B$314,0)),
INDEX('Input-Func_Class'!K$9:K$21,MATCH($F273,'Input-Func_Class'!$B$9:$B$21,0)))
)</f>
        <v>0</v>
      </c>
      <c r="O273" s="8">
        <f>IF($D273=0,0,$D273*
IFERROR(INDEX(O$278:O$314,MATCH($F273,$B$278:$B$314,0))/INDEX($D$278:$D$314,MATCH($F273,$B$278:$B$314,0)),
INDEX('Input-Func_Class'!L$9:L$21,MATCH($F273,'Input-Func_Class'!$B$9:$B$21,0)))
)</f>
        <v>0</v>
      </c>
      <c r="P273" s="8">
        <f>IF($D273=0,0,$D273*
IFERROR(INDEX(P$278:P$314,MATCH($F273,$B$278:$B$314,0))/INDEX($D$278:$D$314,MATCH($F273,$B$278:$B$314,0)),
INDEX('Input-Func_Class'!M$9:M$21,MATCH($F273,'Input-Func_Class'!$B$9:$B$21,0)))
)</f>
        <v>0</v>
      </c>
      <c r="Q273" s="8">
        <f>IF($D273=0,0,$D273*
IFERROR(INDEX(Q$278:Q$314,MATCH($F273,$B$278:$B$314,0))/INDEX($D$278:$D$314,MATCH($F273,$B$278:$B$314,0)),
INDEX('Input-Func_Class'!N$9:N$21,MATCH($F273,'Input-Func_Class'!$B$9:$B$21,0)))
)</f>
        <v>0</v>
      </c>
      <c r="R273" s="8">
        <f>IF($D273=0,0,$D273*
IFERROR(INDEX(R$278:R$314,MATCH($F273,$B$278:$B$314,0))/INDEX($D$278:$D$314,MATCH($F273,$B$278:$B$314,0)),
INDEX('Input-Func_Class'!O$9:O$21,MATCH($F273,'Input-Func_Class'!$B$9:$B$21,0)))
)</f>
        <v>0</v>
      </c>
    </row>
    <row r="274" spans="1:18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>SUM(D267:D273)</f>
        <v>245822255.69967505</v>
      </c>
      <c r="E274" s="8">
        <f t="shared" si="75"/>
        <v>0</v>
      </c>
      <c r="G274" s="78">
        <f>SUM(G267:G273)</f>
        <v>90123705.208936036</v>
      </c>
      <c r="H274" s="78">
        <f t="shared" ref="H274:R274" si="81">SUM(H267:H273)</f>
        <v>63864982.066089258</v>
      </c>
      <c r="I274" s="78">
        <f t="shared" si="81"/>
        <v>10111676.004649809</v>
      </c>
      <c r="J274" s="78">
        <f t="shared" si="81"/>
        <v>81721892.420000032</v>
      </c>
      <c r="K274" s="78">
        <f t="shared" si="81"/>
        <v>0</v>
      </c>
      <c r="L274" s="78">
        <f t="shared" si="81"/>
        <v>0</v>
      </c>
      <c r="M274" s="78">
        <f t="shared" si="81"/>
        <v>0</v>
      </c>
      <c r="N274" s="78">
        <f t="shared" si="81"/>
        <v>0</v>
      </c>
      <c r="O274" s="78">
        <f t="shared" si="81"/>
        <v>0</v>
      </c>
      <c r="P274" s="78">
        <f t="shared" si="81"/>
        <v>0</v>
      </c>
      <c r="Q274" s="78">
        <f t="shared" si="81"/>
        <v>0</v>
      </c>
      <c r="R274" s="78">
        <f t="shared" si="81"/>
        <v>0</v>
      </c>
    </row>
    <row r="275" spans="1:18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>
        <f t="shared" si="75"/>
        <v>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</row>
    <row r="277" spans="1:18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>
        <f t="shared" ref="E277:E314" si="82">IFERROR(IF(D277="",0,IF(D277=0,0,IF(ABS(D277-SUM($G277:$R277))&lt;Check_Limit,0,1))),1)</f>
        <v>0</v>
      </c>
    </row>
    <row r="278" spans="1:18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>
        <f t="shared" si="82"/>
        <v>0</v>
      </c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spans="1:18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>SUM(D$27:D$28)</f>
        <v>503400503.15133631</v>
      </c>
      <c r="E279" s="8">
        <f t="shared" si="82"/>
        <v>0</v>
      </c>
      <c r="G279" s="28">
        <f>SUM(G$27:G$28)</f>
        <v>503400503.15133631</v>
      </c>
      <c r="H279" s="28">
        <f>SUM(H$27:H$28)</f>
        <v>0</v>
      </c>
      <c r="I279" s="28">
        <f>SUM(I$27:I$28)</f>
        <v>0</v>
      </c>
      <c r="J279" s="28">
        <f>SUM(J$27:J$28)</f>
        <v>0</v>
      </c>
      <c r="K279" s="28">
        <f>SUM(K$27:K$28)</f>
        <v>0</v>
      </c>
      <c r="L279" s="23"/>
      <c r="M279" s="23"/>
      <c r="N279" s="23"/>
      <c r="O279" s="23"/>
      <c r="P279" s="23"/>
      <c r="Q279" s="23"/>
      <c r="R279" s="23"/>
    </row>
    <row r="280" spans="1:18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>SUM(D$27:D$28,D$33:D$33)</f>
        <v>754506127.98239338</v>
      </c>
      <c r="E280" s="8">
        <f>IFERROR(IF(D280="",0,IF(D280=0,0,IF(ABS(D280-SUM($G280:$R280))&lt;Check_Limit,0,1))),1)</f>
        <v>0</v>
      </c>
      <c r="G280" s="28">
        <f>SUM(G$27:G$28,G$33:G$33)</f>
        <v>503400503.15133631</v>
      </c>
      <c r="H280" s="28">
        <f>SUM(H$27:H$28,H$33:H$33)</f>
        <v>251105624.83105707</v>
      </c>
      <c r="I280" s="28">
        <f>SUM(I$27:I$28,I$33:I$33)</f>
        <v>0</v>
      </c>
      <c r="J280" s="28">
        <f>SUM(J$27:J$28,J$33:J$33)</f>
        <v>0</v>
      </c>
      <c r="K280" s="28">
        <f>SUM(K$27:K$28,K$33:K$33)</f>
        <v>0</v>
      </c>
      <c r="L280" s="23"/>
      <c r="M280" s="23"/>
      <c r="N280" s="23"/>
      <c r="O280" s="23"/>
      <c r="P280" s="23"/>
      <c r="Q280" s="23"/>
      <c r="R280" s="23"/>
    </row>
    <row r="281" spans="1:18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>SUM(D$18:D$23,D$26:D$40)</f>
        <v>859676840.12916112</v>
      </c>
      <c r="E281" s="8">
        <f t="shared" si="82"/>
        <v>0</v>
      </c>
      <c r="G281" s="28">
        <f>SUM(G$18:G$23,G$26:G$40)</f>
        <v>548956506.75885224</v>
      </c>
      <c r="H281" s="28">
        <f>SUM(H$18:H$23,H$26:H$40)</f>
        <v>310720333.37030882</v>
      </c>
      <c r="I281" s="28">
        <f>SUM(I$18:I$23,I$26:I$40)</f>
        <v>0</v>
      </c>
      <c r="J281" s="28">
        <f>SUM(J$18:J$23,J$26:J$40)</f>
        <v>0</v>
      </c>
      <c r="K281" s="28">
        <f>SUM(K$18:K$23,K$26:K$40)</f>
        <v>0</v>
      </c>
      <c r="L281" s="23"/>
      <c r="M281" s="23"/>
      <c r="N281" s="23"/>
      <c r="O281" s="23"/>
      <c r="P281" s="23"/>
      <c r="Q281" s="23"/>
      <c r="R281" s="23"/>
    </row>
    <row r="282" spans="1:18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>SUM(D$39:D$40)</f>
        <v>7141938.3634075159</v>
      </c>
      <c r="E282" s="8">
        <f t="shared" si="82"/>
        <v>0</v>
      </c>
      <c r="G282" s="28">
        <f>SUM(G$39:G$40)</f>
        <v>0</v>
      </c>
      <c r="H282" s="28">
        <f>SUM(H$39:H$40)</f>
        <v>7141938.3634075159</v>
      </c>
      <c r="I282" s="28">
        <f>SUM(I$39:I$40)</f>
        <v>0</v>
      </c>
      <c r="J282" s="28">
        <f>SUM(J$39:J$40)</f>
        <v>0</v>
      </c>
      <c r="K282" s="28">
        <f>SUM(K$39:K$40)</f>
        <v>0</v>
      </c>
      <c r="L282" s="23"/>
      <c r="M282" s="23"/>
      <c r="N282" s="23"/>
      <c r="O282" s="23"/>
      <c r="P282" s="23"/>
      <c r="Q282" s="23"/>
      <c r="R282" s="23"/>
    </row>
    <row r="283" spans="1:18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>SUM(D$135:D$140)</f>
        <v>13631186.510669583</v>
      </c>
      <c r="E283" s="8">
        <f t="shared" si="82"/>
        <v>0</v>
      </c>
      <c r="G283" s="28">
        <f>SUM(G$135:G$140)</f>
        <v>5640902.6218597358</v>
      </c>
      <c r="H283" s="28">
        <f>SUM(H$135:H$140)</f>
        <v>7990283.8888098467</v>
      </c>
      <c r="I283" s="28">
        <f>SUM(I$135:I$140)</f>
        <v>0</v>
      </c>
      <c r="J283" s="28">
        <f>SUM(J$135:J$140)</f>
        <v>0</v>
      </c>
      <c r="K283" s="28">
        <f>SUM(K$135:K$140)</f>
        <v>0</v>
      </c>
      <c r="L283" s="23"/>
      <c r="M283" s="23"/>
      <c r="N283" s="23"/>
      <c r="O283" s="23"/>
      <c r="P283" s="23"/>
      <c r="Q283" s="23"/>
      <c r="R283" s="23"/>
    </row>
    <row r="284" spans="1:18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>SUM(D$147:D$152)</f>
        <v>5508748.8933162196</v>
      </c>
      <c r="E284" s="8">
        <f t="shared" si="82"/>
        <v>0</v>
      </c>
      <c r="G284" s="28">
        <f>SUM(G$147:G$152)</f>
        <v>4369000.8583514141</v>
      </c>
      <c r="H284" s="28">
        <f>SUM(H$147:H$152)</f>
        <v>1139748.0349648048</v>
      </c>
      <c r="I284" s="28">
        <f>SUM(I$147:I$152)</f>
        <v>0</v>
      </c>
      <c r="J284" s="28">
        <f>SUM(J$147:J$152)</f>
        <v>0</v>
      </c>
      <c r="K284" s="28">
        <f>SUM(K$147:K$152)</f>
        <v>0</v>
      </c>
      <c r="L284" s="23"/>
      <c r="M284" s="23"/>
      <c r="N284" s="23"/>
      <c r="O284" s="23"/>
      <c r="P284" s="23"/>
      <c r="Q284" s="23"/>
      <c r="R284" s="23"/>
    </row>
    <row r="285" spans="1:18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>SUMPRODUCT('Input-Accounts'!$L$120:$L$178,D$120:D$178)</f>
        <v>13660803.124402201</v>
      </c>
      <c r="E285" s="8">
        <f t="shared" si="82"/>
        <v>0</v>
      </c>
      <c r="G285" s="28">
        <f>SUMPRODUCT('Input-Accounts'!$L$120:$L$178,G$120:G$178)</f>
        <v>5056594.6723939059</v>
      </c>
      <c r="H285" s="28">
        <f>SUMPRODUCT('Input-Accounts'!$L$120:$L$178,H$120:H$178)</f>
        <v>6307859.1538621644</v>
      </c>
      <c r="I285" s="28">
        <f>SUMPRODUCT('Input-Accounts'!$L$120:$L$178,I$120:I$178)</f>
        <v>2296349.298146131</v>
      </c>
      <c r="J285" s="28">
        <f>SUMPRODUCT('Input-Accounts'!$L$120:$L$178,J$120:J$178)</f>
        <v>0</v>
      </c>
      <c r="K285" s="28">
        <f>SUMPRODUCT('Input-Accounts'!$L$120:$L$178,K$120:K$178)</f>
        <v>0</v>
      </c>
      <c r="L285" s="23"/>
      <c r="M285" s="23"/>
      <c r="N285" s="23"/>
      <c r="O285" s="23"/>
      <c r="P285" s="23"/>
      <c r="Q285" s="23"/>
      <c r="R285" s="23"/>
    </row>
    <row r="286" spans="1:18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>SUM(D$143,D$154,D$160:D$162,D$164,D$172,D$179)</f>
        <v>26811350.09017133</v>
      </c>
      <c r="E286" s="8">
        <f t="shared" si="82"/>
        <v>0</v>
      </c>
      <c r="G286" s="28">
        <f>SUM(G$143,G$154,G$160:G$162,G$164,G$172,G$179)</f>
        <v>11787966.882970417</v>
      </c>
      <c r="H286" s="28">
        <f>SUM(H$143,H$154,H$160:H$162,H$164,H$172,H$179)</f>
        <v>11145743.011571569</v>
      </c>
      <c r="I286" s="28">
        <f>SUM(I$143,I$154,I$160:I$162,I$164,I$172,I$179)</f>
        <v>3877640.1956293415</v>
      </c>
      <c r="J286" s="28">
        <f>SUM(J$143,J$154,J$160:J$162,J$164,J$172,J$179)</f>
        <v>0</v>
      </c>
      <c r="K286" s="28">
        <f>SUM(K$143,K$154,K$160:K$162,K$164,K$172,K$179)</f>
        <v>0</v>
      </c>
      <c r="L286" s="23"/>
      <c r="M286" s="23"/>
      <c r="N286" s="23"/>
      <c r="O286" s="23"/>
      <c r="P286" s="23"/>
      <c r="Q286" s="23"/>
      <c r="R286" s="23"/>
    </row>
    <row r="287" spans="1:18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>D$55</f>
        <v>911487309.26780391</v>
      </c>
      <c r="E287" s="8">
        <f t="shared" si="82"/>
        <v>0</v>
      </c>
      <c r="F287" s="12"/>
      <c r="G287" s="28">
        <f>G$55</f>
        <v>582040676.09347522</v>
      </c>
      <c r="H287" s="28">
        <f>H$55</f>
        <v>329446633.17432868</v>
      </c>
      <c r="I287" s="28">
        <f>I$55</f>
        <v>0</v>
      </c>
      <c r="J287" s="28">
        <f>J$55</f>
        <v>0</v>
      </c>
      <c r="K287" s="28">
        <f>K$55</f>
        <v>0</v>
      </c>
      <c r="L287" s="23"/>
      <c r="M287" s="23"/>
      <c r="N287" s="23"/>
      <c r="O287" s="23"/>
      <c r="P287" s="23"/>
      <c r="Q287" s="23"/>
      <c r="R287" s="23"/>
    </row>
    <row r="288" spans="1:18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>D$115</f>
        <v>609682978.1532799</v>
      </c>
      <c r="E288" s="8"/>
      <c r="G288" s="28">
        <f>G$115</f>
        <v>435209784.7232905</v>
      </c>
      <c r="H288" s="28">
        <f>H$115</f>
        <v>174473193.42998952</v>
      </c>
      <c r="I288" s="28">
        <f>I$115</f>
        <v>0</v>
      </c>
      <c r="J288" s="28">
        <f>J$115</f>
        <v>0</v>
      </c>
      <c r="K288" s="28">
        <f>K$115</f>
        <v>0</v>
      </c>
      <c r="L288" s="23"/>
      <c r="M288" s="23"/>
      <c r="N288" s="23"/>
      <c r="O288" s="23"/>
      <c r="P288" s="23"/>
      <c r="Q288" s="23"/>
      <c r="R288" s="23"/>
    </row>
    <row r="289" spans="1:18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>D274</f>
        <v>245822255.69967505</v>
      </c>
      <c r="E289" s="8"/>
      <c r="G289" s="28">
        <f>G274</f>
        <v>90123705.208936036</v>
      </c>
      <c r="H289" s="28">
        <f>H274</f>
        <v>63864982.066089258</v>
      </c>
      <c r="I289" s="28">
        <f>I274</f>
        <v>10111676.004649809</v>
      </c>
      <c r="J289" s="28">
        <f>J274</f>
        <v>81721892.420000032</v>
      </c>
      <c r="K289" s="28">
        <f>K274</f>
        <v>0</v>
      </c>
      <c r="L289" s="23"/>
      <c r="M289" s="23"/>
      <c r="N289" s="23"/>
      <c r="O289" s="23"/>
      <c r="P289" s="23"/>
      <c r="Q289" s="23"/>
      <c r="R289" s="23"/>
    </row>
    <row r="290" spans="1:18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/>
      <c r="G290" s="28"/>
      <c r="H290" s="28"/>
      <c r="I290" s="28"/>
      <c r="J290" s="28"/>
      <c r="K290" s="28"/>
      <c r="L290" s="23"/>
      <c r="M290" s="23"/>
      <c r="N290" s="23"/>
      <c r="O290" s="23"/>
      <c r="P290" s="23"/>
      <c r="Q290" s="23"/>
      <c r="R290" s="23"/>
    </row>
    <row r="291" spans="1:18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/>
      <c r="G291" s="28"/>
      <c r="H291" s="28"/>
      <c r="I291" s="28"/>
      <c r="J291" s="28"/>
      <c r="K291" s="28"/>
      <c r="L291" s="23"/>
      <c r="M291" s="23"/>
      <c r="N291" s="23"/>
      <c r="O291" s="23"/>
      <c r="P291" s="23"/>
      <c r="Q291" s="23"/>
      <c r="R291" s="23"/>
    </row>
    <row r="292" spans="1:18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/>
      <c r="G292" s="28"/>
      <c r="H292" s="28"/>
      <c r="I292" s="28"/>
      <c r="J292" s="28"/>
      <c r="K292" s="28"/>
      <c r="L292" s="23"/>
      <c r="M292" s="23"/>
      <c r="N292" s="23"/>
      <c r="O292" s="23"/>
      <c r="P292" s="23"/>
      <c r="Q292" s="23"/>
      <c r="R292" s="23"/>
    </row>
    <row r="293" spans="1:18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/>
      <c r="G293" s="28"/>
      <c r="H293" s="28"/>
      <c r="I293" s="28"/>
      <c r="J293" s="28"/>
      <c r="K293" s="28"/>
      <c r="L293" s="23"/>
      <c r="M293" s="23"/>
      <c r="N293" s="23"/>
      <c r="O293" s="23"/>
      <c r="P293" s="23"/>
      <c r="Q293" s="23"/>
      <c r="R293" s="23"/>
    </row>
    <row r="294" spans="1:18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/>
      <c r="G294" s="28"/>
      <c r="H294" s="28"/>
      <c r="I294" s="28"/>
      <c r="J294" s="28"/>
      <c r="K294" s="28"/>
      <c r="L294" s="23"/>
      <c r="M294" s="23"/>
      <c r="N294" s="23"/>
      <c r="O294" s="23"/>
      <c r="P294" s="23"/>
      <c r="Q294" s="23"/>
      <c r="R294" s="23"/>
    </row>
    <row r="295" spans="1:18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/>
      <c r="G295" s="28"/>
      <c r="H295" s="28"/>
      <c r="I295" s="28"/>
      <c r="J295" s="28"/>
      <c r="K295" s="28"/>
      <c r="L295" s="23"/>
      <c r="M295" s="23"/>
      <c r="N295" s="23"/>
      <c r="O295" s="23"/>
      <c r="P295" s="23"/>
      <c r="Q295" s="23"/>
      <c r="R295" s="23"/>
    </row>
    <row r="296" spans="1:18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/>
      <c r="G296" s="28"/>
      <c r="H296" s="28"/>
      <c r="I296" s="28"/>
      <c r="J296" s="28"/>
      <c r="K296" s="28"/>
      <c r="L296" s="23"/>
      <c r="M296" s="23"/>
      <c r="N296" s="23"/>
      <c r="O296" s="23"/>
      <c r="P296" s="23"/>
      <c r="Q296" s="23"/>
      <c r="R296" s="23"/>
    </row>
    <row r="297" spans="1:18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>
        <f t="shared" si="82"/>
        <v>0</v>
      </c>
      <c r="G297" s="28"/>
      <c r="H297" s="28"/>
      <c r="I297" s="28"/>
      <c r="J297" s="28"/>
      <c r="K297" s="28"/>
      <c r="L297" s="23"/>
      <c r="M297" s="23"/>
      <c r="N297" s="23"/>
      <c r="O297" s="23"/>
      <c r="P297" s="23"/>
      <c r="Q297" s="23"/>
      <c r="R297" s="23"/>
    </row>
    <row r="298" spans="1:18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>
        <f t="shared" si="82"/>
        <v>0</v>
      </c>
      <c r="G298" s="28"/>
      <c r="H298" s="28"/>
      <c r="I298" s="28"/>
      <c r="J298" s="28"/>
      <c r="K298" s="28"/>
      <c r="L298" s="23"/>
      <c r="M298" s="23"/>
      <c r="N298" s="23"/>
      <c r="O298" s="23"/>
      <c r="P298" s="23"/>
      <c r="Q298" s="23"/>
      <c r="R298" s="23"/>
    </row>
    <row r="299" spans="1:18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>
        <f t="shared" si="82"/>
        <v>0</v>
      </c>
      <c r="G299" s="28"/>
      <c r="H299" s="28"/>
      <c r="I299" s="28"/>
      <c r="J299" s="28"/>
      <c r="K299" s="28"/>
      <c r="L299" s="23"/>
      <c r="M299" s="23"/>
      <c r="N299" s="23"/>
      <c r="O299" s="23"/>
      <c r="P299" s="23"/>
      <c r="Q299" s="23"/>
      <c r="R299" s="23"/>
    </row>
    <row r="300" spans="1:18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>
        <f t="shared" si="82"/>
        <v>0</v>
      </c>
      <c r="G300" s="28"/>
      <c r="H300" s="28"/>
      <c r="I300" s="28"/>
      <c r="J300" s="28"/>
      <c r="K300" s="28"/>
      <c r="L300" s="23"/>
      <c r="M300" s="23"/>
      <c r="N300" s="23"/>
      <c r="O300" s="23"/>
      <c r="P300" s="23"/>
      <c r="Q300" s="23"/>
      <c r="R300" s="23"/>
    </row>
    <row r="301" spans="1:18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>
        <f t="shared" si="82"/>
        <v>0</v>
      </c>
      <c r="G301" s="28"/>
      <c r="H301" s="28"/>
      <c r="I301" s="28"/>
      <c r="J301" s="28"/>
      <c r="K301" s="28"/>
      <c r="L301" s="23"/>
      <c r="M301" s="23"/>
      <c r="N301" s="23"/>
      <c r="O301" s="23"/>
      <c r="P301" s="23"/>
      <c r="Q301" s="23"/>
      <c r="R301" s="23"/>
    </row>
    <row r="302" spans="1:18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>
        <f t="shared" si="82"/>
        <v>0</v>
      </c>
      <c r="G302" s="28"/>
      <c r="H302" s="28"/>
      <c r="I302" s="28"/>
      <c r="J302" s="28"/>
      <c r="K302" s="28"/>
      <c r="L302" s="23"/>
      <c r="M302" s="23"/>
      <c r="N302" s="23"/>
      <c r="O302" s="23"/>
      <c r="P302" s="23"/>
      <c r="Q302" s="23"/>
      <c r="R302" s="23"/>
    </row>
    <row r="303" spans="1:18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>
        <f t="shared" si="82"/>
        <v>0</v>
      </c>
      <c r="G303" s="28"/>
      <c r="H303" s="28"/>
      <c r="I303" s="28"/>
      <c r="J303" s="28"/>
      <c r="K303" s="28"/>
      <c r="L303" s="23"/>
      <c r="M303" s="23"/>
      <c r="N303" s="23"/>
      <c r="O303" s="23"/>
      <c r="P303" s="23"/>
      <c r="Q303" s="23"/>
      <c r="R303" s="23"/>
    </row>
    <row r="304" spans="1:18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>
        <f t="shared" si="82"/>
        <v>0</v>
      </c>
      <c r="G304" s="28"/>
      <c r="H304" s="28"/>
      <c r="I304" s="28"/>
      <c r="J304" s="28"/>
      <c r="K304" s="28"/>
      <c r="L304" s="23"/>
      <c r="M304" s="23"/>
      <c r="N304" s="23"/>
      <c r="O304" s="23"/>
      <c r="P304" s="23"/>
      <c r="Q304" s="23"/>
      <c r="R304" s="23"/>
    </row>
    <row r="305" spans="1:18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>
        <f t="shared" si="82"/>
        <v>0</v>
      </c>
      <c r="G305" s="28"/>
      <c r="H305" s="28"/>
      <c r="I305" s="28"/>
      <c r="J305" s="28"/>
      <c r="K305" s="28"/>
      <c r="L305" s="23"/>
      <c r="M305" s="23"/>
      <c r="N305" s="23"/>
      <c r="O305" s="23"/>
      <c r="P305" s="23"/>
      <c r="Q305" s="23"/>
      <c r="R305" s="23"/>
    </row>
    <row r="306" spans="1:18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>
        <f t="shared" si="82"/>
        <v>0</v>
      </c>
      <c r="G306" s="28"/>
      <c r="H306" s="28"/>
      <c r="I306" s="28"/>
      <c r="J306" s="28"/>
      <c r="K306" s="28"/>
      <c r="L306" s="23"/>
      <c r="M306" s="23"/>
      <c r="N306" s="23"/>
      <c r="O306" s="23"/>
      <c r="P306" s="23"/>
      <c r="Q306" s="23"/>
      <c r="R306" s="23"/>
    </row>
    <row r="307" spans="1:18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>
        <f t="shared" si="82"/>
        <v>0</v>
      </c>
      <c r="G307" s="28"/>
      <c r="H307" s="28"/>
      <c r="I307" s="28"/>
      <c r="J307" s="28"/>
      <c r="K307" s="28"/>
      <c r="L307" s="23"/>
      <c r="M307" s="23"/>
      <c r="N307" s="23"/>
      <c r="O307" s="23"/>
      <c r="P307" s="23"/>
      <c r="Q307" s="23"/>
      <c r="R307" s="23"/>
    </row>
    <row r="308" spans="1:18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>
        <f t="shared" si="82"/>
        <v>0</v>
      </c>
      <c r="G308" s="28"/>
      <c r="H308" s="28"/>
      <c r="I308" s="28"/>
      <c r="J308" s="28"/>
      <c r="K308" s="28"/>
      <c r="L308" s="23"/>
      <c r="M308" s="23"/>
      <c r="N308" s="23"/>
      <c r="O308" s="23"/>
      <c r="P308" s="23"/>
      <c r="Q308" s="23"/>
      <c r="R308" s="23"/>
    </row>
    <row r="309" spans="1:18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>
        <f t="shared" si="82"/>
        <v>0</v>
      </c>
      <c r="G309" s="28"/>
      <c r="H309" s="28"/>
      <c r="I309" s="28"/>
      <c r="J309" s="28"/>
      <c r="K309" s="28"/>
      <c r="L309" s="23"/>
      <c r="M309" s="23"/>
      <c r="N309" s="23"/>
      <c r="O309" s="23"/>
      <c r="P309" s="23"/>
      <c r="Q309" s="23"/>
      <c r="R309" s="23"/>
    </row>
    <row r="310" spans="1:18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>
        <f t="shared" si="82"/>
        <v>0</v>
      </c>
      <c r="G310" s="28"/>
      <c r="H310" s="28"/>
      <c r="I310" s="28"/>
      <c r="J310" s="28"/>
      <c r="K310" s="28"/>
      <c r="L310" s="23"/>
      <c r="M310" s="23"/>
      <c r="N310" s="23"/>
      <c r="O310" s="23"/>
      <c r="P310" s="23"/>
      <c r="Q310" s="23"/>
      <c r="R310" s="23"/>
    </row>
    <row r="311" spans="1:18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>
        <f t="shared" si="82"/>
        <v>0</v>
      </c>
      <c r="G311" s="28"/>
      <c r="H311" s="28"/>
      <c r="I311" s="28"/>
      <c r="J311" s="28"/>
      <c r="K311" s="28"/>
      <c r="L311" s="23"/>
      <c r="M311" s="23"/>
      <c r="N311" s="23"/>
      <c r="O311" s="23"/>
      <c r="P311" s="23"/>
      <c r="Q311" s="23"/>
      <c r="R311" s="23"/>
    </row>
    <row r="312" spans="1:18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>
        <f t="shared" si="82"/>
        <v>0</v>
      </c>
      <c r="G312" s="28"/>
      <c r="H312" s="28"/>
      <c r="I312" s="28"/>
      <c r="J312" s="28"/>
      <c r="K312" s="28"/>
      <c r="L312" s="23"/>
      <c r="M312" s="23"/>
      <c r="N312" s="23"/>
      <c r="O312" s="23"/>
      <c r="P312" s="23"/>
      <c r="Q312" s="23"/>
      <c r="R312" s="23"/>
    </row>
    <row r="313" spans="1:18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>
        <f t="shared" si="82"/>
        <v>0</v>
      </c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</row>
    <row r="314" spans="1:18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>
        <f t="shared" si="82"/>
        <v>0</v>
      </c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</row>
    <row r="315" spans="1:18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</row>
    <row r="325" spans="1:18">
      <c r="A325"/>
      <c r="C325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>
      <c r="A326"/>
      <c r="C326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>
      <c r="A327"/>
      <c r="C32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>
      <c r="A328"/>
      <c r="C328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>
      <c r="A329"/>
      <c r="C329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</sheetData>
  <dataConsolidate/>
  <pageMargins left="0.7" right="0.7" top="0.75" bottom="0.75" header="0.3" footer="0.3"/>
  <pageSetup scale="53" pageOrder="overThenDown" orientation="landscape" horizontalDpi="1200" verticalDpi="1200" r:id="rId1"/>
  <rowBreaks count="6" manualBreakCount="6">
    <brk id="55" max="17" man="1"/>
    <brk id="107" max="17" man="1"/>
    <brk id="118" max="17" man="1"/>
    <brk id="156" max="17" man="1"/>
    <brk id="197" max="17" man="1"/>
    <brk id="264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BO329"/>
  <sheetViews>
    <sheetView workbookViewId="0"/>
  </sheetViews>
  <sheetFormatPr defaultColWidth="9.1328125" defaultRowHeight="14.25" outlineLevelRow="1" outlineLevelCol="1"/>
  <cols>
    <col min="1" max="1" width="4.86328125" style="22" customWidth="1"/>
    <col min="2" max="2" width="45.33203125" customWidth="1"/>
    <col min="3" max="3" width="10.86328125" style="22" customWidth="1"/>
    <col min="4" max="4" width="17.46484375" bestFit="1" customWidth="1"/>
    <col min="5" max="5" width="6.33203125" bestFit="1" customWidth="1"/>
    <col min="6" max="6" width="21.86328125" customWidth="1"/>
    <col min="7" max="7" width="14.86328125" customWidth="1"/>
    <col min="8" max="8" width="17.53125" customWidth="1"/>
    <col min="9" max="9" width="22.1328125" customWidth="1"/>
    <col min="10" max="10" width="18.86328125" bestFit="1" customWidth="1"/>
    <col min="11" max="11" width="18.1328125" customWidth="1"/>
    <col min="12" max="26" width="14.1328125" customWidth="1"/>
    <col min="27" max="54" width="14.1328125" customWidth="1" outlineLevel="1"/>
  </cols>
  <sheetData>
    <row r="1" spans="1:67">
      <c r="B1" s="9" t="str">
        <f>'General Inputs'!$D9</f>
        <v>COLUMBIA GAS OF KENTUCKY, INC.</v>
      </c>
      <c r="AU1" t="s">
        <v>345</v>
      </c>
      <c r="AV1" t="s">
        <v>345</v>
      </c>
      <c r="AW1" t="s">
        <v>345</v>
      </c>
      <c r="AX1" t="s">
        <v>345</v>
      </c>
      <c r="AY1" t="s">
        <v>345</v>
      </c>
      <c r="AZ1" t="s">
        <v>345</v>
      </c>
      <c r="BA1" t="s">
        <v>345</v>
      </c>
      <c r="BB1" t="s">
        <v>345</v>
      </c>
    </row>
    <row r="2" spans="1:67">
      <c r="B2" s="9" t="str">
        <f>'General Inputs'!$D10</f>
        <v>Gas Class Cost of Service Study - Average of Customer-Demand and Demand-Commodity Methods</v>
      </c>
      <c r="I2" s="74"/>
    </row>
    <row r="3" spans="1:67">
      <c r="B3" s="9" t="str">
        <f>'General Inputs'!$D11</f>
        <v>FORECASTED PERIOD 12/31/2026 TO 12/31/2027</v>
      </c>
    </row>
    <row r="4" spans="1:67">
      <c r="B4" s="9" t="str" cm="1">
        <f t="array" aca="1" ref="B4" ca="1">VLOOKUP(_xlfn.TEXTAFTER(CELL("filename",A1),"]"),Contents!B:F,5,FALSE)</f>
        <v>Classification</v>
      </c>
      <c r="I4" s="71"/>
    </row>
    <row r="5" spans="1:67">
      <c r="B5" s="22"/>
      <c r="G5" t="str">
        <f>'General Inputs'!D14</f>
        <v>Distribution</v>
      </c>
      <c r="K5" t="str">
        <f>'General Inputs'!E14</f>
        <v>On Site</v>
      </c>
      <c r="O5" t="str">
        <f>'General Inputs'!F14</f>
        <v>Cust Accts</v>
      </c>
      <c r="S5" t="str">
        <f>'General Inputs'!G14</f>
        <v>Gas Costs</v>
      </c>
      <c r="W5" t="str">
        <f>'General Inputs'!H14</f>
        <v>Function 5</v>
      </c>
      <c r="AA5" t="str">
        <f>'General Inputs'!I14</f>
        <v>Function 6</v>
      </c>
      <c r="AE5" t="str">
        <f>'General Inputs'!J14</f>
        <v>Function 7</v>
      </c>
      <c r="AI5" t="str">
        <f>'General Inputs'!K14</f>
        <v>Function 8</v>
      </c>
      <c r="AM5" t="str">
        <f>'General Inputs'!L14</f>
        <v>Function 9</v>
      </c>
      <c r="AQ5" t="str">
        <f>'General Inputs'!M14</f>
        <v>Function 10</v>
      </c>
      <c r="AU5" t="str">
        <f>'General Inputs'!N14</f>
        <v>Function 11</v>
      </c>
      <c r="AY5" t="str">
        <f>'General Inputs'!O14</f>
        <v>Function 12</v>
      </c>
    </row>
    <row r="6" spans="1:67" ht="39" customHeight="1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">
        <v>323</v>
      </c>
      <c r="G6" s="15" t="str">
        <f>'General Inputs'!$D$14&amp;" "&amp;'Input-Func_Class'!$C$22</f>
        <v>Distribution Total</v>
      </c>
      <c r="H6" s="15" t="str">
        <f>'General Inputs'!$D$14&amp;" "&amp;'Input-Func_Class'!$D$22</f>
        <v>Distribution Demand</v>
      </c>
      <c r="I6" s="15" t="str">
        <f>'General Inputs'!$D$14&amp;" "&amp;'Input-Func_Class'!$E$22</f>
        <v>Distribution Commodity</v>
      </c>
      <c r="J6" s="15" t="str">
        <f>'General Inputs'!$D$14&amp;" "&amp;'Input-Func_Class'!$F$22</f>
        <v>Distribution Customer</v>
      </c>
      <c r="K6" s="15" t="str">
        <f>'General Inputs'!$E$14&amp;" "&amp;'Input-Func_Class'!$C$22</f>
        <v>On Site Total</v>
      </c>
      <c r="L6" s="15" t="str">
        <f>'General Inputs'!$E$14&amp;" "&amp;'Input-Func_Class'!$D$22</f>
        <v>On Site Demand</v>
      </c>
      <c r="M6" s="15" t="str">
        <f>'General Inputs'!$E$14&amp;" "&amp;'Input-Func_Class'!$E$22</f>
        <v>On Site Commodity</v>
      </c>
      <c r="N6" s="15" t="str">
        <f>'General Inputs'!$E$14&amp;" "&amp;'Input-Func_Class'!$F$22</f>
        <v>On Site Customer</v>
      </c>
      <c r="O6" s="15" t="str">
        <f>'General Inputs'!$F$14&amp;" "&amp;'Input-Func_Class'!$C$22</f>
        <v>Cust Accts Total</v>
      </c>
      <c r="P6" s="15" t="str">
        <f>'General Inputs'!$F$14&amp;" "&amp;'Input-Func_Class'!$D$22</f>
        <v>Cust Accts Demand</v>
      </c>
      <c r="Q6" s="15" t="str">
        <f>'General Inputs'!$F$14&amp;" "&amp;'Input-Func_Class'!$E$22</f>
        <v>Cust Accts Commodity</v>
      </c>
      <c r="R6" s="15" t="str">
        <f>'General Inputs'!$F$14&amp;" "&amp;'Input-Func_Class'!$F$22</f>
        <v>Cust Accts Customer</v>
      </c>
      <c r="S6" s="15" t="str">
        <f>'General Inputs'!$G$14&amp;" "&amp;'Input-Func_Class'!$C$22</f>
        <v>Gas Costs Total</v>
      </c>
      <c r="T6" s="15" t="str">
        <f>'General Inputs'!$G$14&amp;" "&amp;'Input-Func_Class'!$D$22</f>
        <v>Gas Costs Demand</v>
      </c>
      <c r="U6" s="15" t="str">
        <f>'General Inputs'!$G$14&amp;" "&amp;'Input-Func_Class'!$E$22</f>
        <v>Gas Costs Commodity</v>
      </c>
      <c r="V6" s="15" t="str">
        <f>'General Inputs'!$G$14&amp;" "&amp;'Input-Func_Class'!$F$22</f>
        <v>Gas Costs Customer</v>
      </c>
      <c r="W6" s="15" t="str">
        <f>'General Inputs'!$H$14&amp;" "&amp;'Input-Func_Class'!$C$22</f>
        <v>Function 5 Total</v>
      </c>
      <c r="X6" s="15" t="str">
        <f>'General Inputs'!$H$14&amp;" "&amp;'Input-Func_Class'!$D$22</f>
        <v>Function 5 Demand</v>
      </c>
      <c r="Y6" s="15" t="str">
        <f>'General Inputs'!$H$14&amp;" "&amp;'Input-Func_Class'!$E$22</f>
        <v>Function 5 Commodity</v>
      </c>
      <c r="Z6" s="15" t="str">
        <f>'General Inputs'!$H$14&amp;" "&amp;'Input-Func_Class'!$F$22</f>
        <v>Function 5 Customer</v>
      </c>
      <c r="AA6" s="15" t="str">
        <f>'General Inputs'!$I$14&amp;" "&amp;'Input-Func_Class'!$C$22</f>
        <v>Function 6 Total</v>
      </c>
      <c r="AB6" s="15" t="str">
        <f>'General Inputs'!$I$14&amp;" "&amp;'Input-Func_Class'!$D$22</f>
        <v>Function 6 Demand</v>
      </c>
      <c r="AC6" s="15" t="str">
        <f>'General Inputs'!$I$14&amp;" "&amp;'Input-Func_Class'!$E$22</f>
        <v>Function 6 Commodity</v>
      </c>
      <c r="AD6" s="15" t="str">
        <f>'General Inputs'!$I$14&amp;" "&amp;'Input-Func_Class'!$F$22</f>
        <v>Function 6 Customer</v>
      </c>
      <c r="AE6" s="15" t="str">
        <f>'General Inputs'!$J$14&amp;" "&amp;'Input-Func_Class'!$C$22</f>
        <v>Function 7 Total</v>
      </c>
      <c r="AF6" s="15" t="str">
        <f>'General Inputs'!$J$14&amp;" "&amp;'Input-Func_Class'!$D$22</f>
        <v>Function 7 Demand</v>
      </c>
      <c r="AG6" s="15" t="str">
        <f>'General Inputs'!$J$14&amp;" "&amp;'Input-Func_Class'!$E$22</f>
        <v>Function 7 Commodity</v>
      </c>
      <c r="AH6" s="15" t="str">
        <f>'General Inputs'!$J$14&amp;" "&amp;'Input-Func_Class'!$F$22</f>
        <v>Function 7 Customer</v>
      </c>
      <c r="AI6" s="15" t="str">
        <f>'General Inputs'!$K$14&amp;" "&amp;'Input-Func_Class'!$C$22</f>
        <v>Function 8 Total</v>
      </c>
      <c r="AJ6" s="15" t="str">
        <f>'General Inputs'!$K$14&amp;" "&amp;'Input-Func_Class'!$D$22</f>
        <v>Function 8 Demand</v>
      </c>
      <c r="AK6" s="15" t="str">
        <f>'General Inputs'!$K$14&amp;" "&amp;'Input-Func_Class'!$E$22</f>
        <v>Function 8 Commodity</v>
      </c>
      <c r="AL6" s="15" t="str">
        <f>'General Inputs'!$K$14&amp;" "&amp;'Input-Func_Class'!$F$22</f>
        <v>Function 8 Customer</v>
      </c>
      <c r="AM6" s="15" t="str">
        <f>'General Inputs'!$L$14&amp;" "&amp;'Input-Func_Class'!$C$22</f>
        <v>Function 9 Total</v>
      </c>
      <c r="AN6" s="15" t="str">
        <f>'General Inputs'!$L$14&amp;" "&amp;'Input-Func_Class'!$D$22</f>
        <v>Function 9 Demand</v>
      </c>
      <c r="AO6" s="15" t="str">
        <f>'General Inputs'!$L$14&amp;" "&amp;'Input-Func_Class'!$E$22</f>
        <v>Function 9 Commodity</v>
      </c>
      <c r="AP6" s="15" t="str">
        <f>'General Inputs'!$L$14&amp;" "&amp;'Input-Func_Class'!$F$22</f>
        <v>Function 9 Customer</v>
      </c>
      <c r="AQ6" s="15" t="str">
        <f>'General Inputs'!$M$14&amp;" "&amp;'Input-Func_Class'!$C$22</f>
        <v>Function 10 Total</v>
      </c>
      <c r="AR6" s="15" t="str">
        <f>'General Inputs'!$M$14&amp;" "&amp;'Input-Func_Class'!$D$22</f>
        <v>Function 10 Demand</v>
      </c>
      <c r="AS6" s="15" t="str">
        <f>'General Inputs'!$M$14&amp;" "&amp;'Input-Func_Class'!$E$22</f>
        <v>Function 10 Commodity</v>
      </c>
      <c r="AT6" s="15" t="str">
        <f>'General Inputs'!$M$14&amp;" "&amp;'Input-Func_Class'!$F$22</f>
        <v>Function 10 Customer</v>
      </c>
      <c r="AU6" s="15" t="str">
        <f>'General Inputs'!$N$14&amp;" "&amp;'Input-Func_Class'!$C$22</f>
        <v>Function 11 Total</v>
      </c>
      <c r="AV6" s="15" t="str">
        <f>'General Inputs'!$N$14&amp;" "&amp;'Input-Func_Class'!$D$22</f>
        <v>Function 11 Demand</v>
      </c>
      <c r="AW6" s="15" t="str">
        <f>'General Inputs'!$N$14&amp;" "&amp;'Input-Func_Class'!$E$22</f>
        <v>Function 11 Commodity</v>
      </c>
      <c r="AX6" s="15" t="str">
        <f>'General Inputs'!$N$14&amp;" "&amp;'Input-Func_Class'!$F$22</f>
        <v>Function 11 Customer</v>
      </c>
      <c r="AY6" s="15" t="str">
        <f>'General Inputs'!$O$14&amp;" "&amp;'Input-Func_Class'!$C$22</f>
        <v>Function 12 Total</v>
      </c>
      <c r="AZ6" s="15" t="str">
        <f>'General Inputs'!$O$14&amp;" "&amp;'Input-Func_Class'!$D$22</f>
        <v>Function 12 Demand</v>
      </c>
      <c r="BA6" s="15" t="str">
        <f>'General Inputs'!$O$14&amp;" "&amp;'Input-Func_Class'!$E$22</f>
        <v>Function 12 Commodity</v>
      </c>
      <c r="BB6" s="15" t="str">
        <f>'General Inputs'!$O$14&amp;" "&amp;'Input-Func_Class'!$F$22</f>
        <v>Function 12 Customer</v>
      </c>
      <c r="BD6" t="str">
        <f>'Input-Func_Class'!$D$8</f>
        <v>Distribution</v>
      </c>
      <c r="BE6" t="str">
        <f>'Input-Func_Class'!$E$8</f>
        <v>On Site</v>
      </c>
      <c r="BF6" t="str">
        <f>'Input-Func_Class'!$F$8</f>
        <v>Cust Accts</v>
      </c>
      <c r="BG6" t="str">
        <f>'Input-Func_Class'!$G$8</f>
        <v>Gas Costs</v>
      </c>
      <c r="BH6" t="str">
        <f>'Input-Func_Class'!$H$8</f>
        <v>Function 5</v>
      </c>
      <c r="BI6" t="str">
        <f>'Input-Func_Class'!$I$8</f>
        <v>Function 6</v>
      </c>
      <c r="BJ6" t="str">
        <f>'Input-Func_Class'!$J$8</f>
        <v>Function 7</v>
      </c>
      <c r="BK6" t="str">
        <f>'Input-Func_Class'!$K$8</f>
        <v>Function 8</v>
      </c>
      <c r="BL6" t="str">
        <f>'Input-Func_Class'!$L$8</f>
        <v>Function 9</v>
      </c>
      <c r="BM6" t="str">
        <f>'Input-Func_Class'!$M$8</f>
        <v>Function 10</v>
      </c>
      <c r="BN6" t="str">
        <f>'Input-Func_Class'!$N$8</f>
        <v>Function 11</v>
      </c>
      <c r="BO6" t="str">
        <f>'Input-Func_Class'!$O$8</f>
        <v>Function 12</v>
      </c>
    </row>
    <row r="7" spans="1:67">
      <c r="A7" s="22" t="str">
        <f>IF(B7="","",MAX(A$1:A6)+1)</f>
        <v/>
      </c>
      <c r="E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</row>
    <row r="8" spans="1:67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</row>
    <row r="9" spans="1:67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</row>
    <row r="10" spans="1:67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</row>
    <row r="11" spans="1:67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>Functionalization!$D11</f>
        <v>521.19999999999993</v>
      </c>
      <c r="E11" s="8">
        <f t="shared" ref="E11:E16" ca="1" si="0">IFERROR(IF(D11="",0,IF(D11=0,0,IF(ABS(D11-SUM(G11,K11,O11,S11,W11,AA11,AE11,AI11,AM11,AQ11,AU11,AY11))&lt;Check_Limit,0,1))),1)</f>
        <v>0</v>
      </c>
      <c r="F11" s="2" t="str">
        <f>IF($D11=0,"-",IF('Input-Accounts'!$E11&lt;&gt;0,'Input-Accounts'!$E11,'Input-Accounts'!$G11))</f>
        <v>INT_DISTPT_SUBTOTAL</v>
      </c>
      <c r="G11" s="8">
        <f ca="1">IF(G$5&lt;&gt;"",HLOOKUP(G$5,Functionalization!$G$6:$R$314,ROW($A11)-5,FALSE),IFERROR(INDEX(G$278:G$314,MATCH($F11,$B$278:$B$314,0))/VLOOKUP($F11,$B$278:$BB$314,MATCH(LEFT(TRIM(G$6),FIND("~",SUBSTITUTE(G$6,"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11))*HLOOKUP(LEFT(TRIM(G$6),FIND("~",SUBSTITUTE(G$6," ","~",LEN(TRIM(G$6))-LEN(SUBSTITUTE(TRIM(G$6)," ",""))))-1)&amp;" Total",$B$6:$BB$314,ROW($A11)-5,FALSE))</f>
        <v>332.81823816461844</v>
      </c>
      <c r="H11" s="8">
        <f ca="1">IF(H$5&lt;&gt;"",HLOOKUP(H$5,Functionalization!$G$6:$R$314,ROW($A11)-5,FALSE),IFERROR(INDEX(H$278:H$314,MATCH($F11,$B$278:$B$314,0))/VLOOKUP($F11,$B$278:$BB$314,MATCH(LEFT(TRIM(H$6),FIND("~",SUBSTITUTE(H$6,"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11))*HLOOKUP(LEFT(TRIM(H$6),FIND("~",SUBSTITUTE(H$6," ","~",LEN(TRIM(H$6))-LEN(SUBSTITUTE(TRIM(H$6)," ",""))))-1)&amp;" Total",$B$6:$BB$314,ROW($A11)-5,FALSE))</f>
        <v>253.91237562613119</v>
      </c>
      <c r="I11" s="8">
        <f ca="1">IF(I$5&lt;&gt;"",HLOOKUP(I$5,Functionalization!$G$6:$R$314,ROW($A11)-5,FALSE),IFERROR(INDEX(I$278:I$314,MATCH($F11,$B$278:$B$314,0))/VLOOKUP($F11,$B$278:$BB$314,MATCH(LEFT(TRIM(I$6),FIND("~",SUBSTITUTE(I$6,"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11))*HLOOKUP(LEFT(TRIM(I$6),FIND("~",SUBSTITUTE(I$6," ","~",LEN(TRIM(I$6))-LEN(SUBSTITUTE(TRIM(I$6)," ",""))))-1)&amp;" Total",$B$6:$BB$314,ROW($A11)-5,FALSE))</f>
        <v>0</v>
      </c>
      <c r="J11" s="8">
        <f ca="1">IF(J$5&lt;&gt;"",HLOOKUP(J$5,Functionalization!$G$6:$R$314,ROW($A11)-5,FALSE),IFERROR(INDEX(J$278:J$314,MATCH($F11,$B$278:$B$314,0))/VLOOKUP($F11,$B$278:$BB$314,MATCH(LEFT(TRIM(J$6),FIND("~",SUBSTITUTE(J$6,"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11))*HLOOKUP(LEFT(TRIM(J$6),FIND("~",SUBSTITUTE(J$6," ","~",LEN(TRIM(J$6))-LEN(SUBSTITUTE(TRIM(J$6)," ",""))))-1)&amp;" Total",$B$6:$BB$314,ROW($A11)-5,FALSE))</f>
        <v>78.905862538487327</v>
      </c>
      <c r="K11" s="8">
        <f ca="1">IF(K$5&lt;&gt;"",HLOOKUP(K$5,Functionalization!$G$6:$R$314,ROW($A11)-5,FALSE),IFERROR(INDEX(K$278:K$314,MATCH($F11,$B$278:$B$314,0))/VLOOKUP($F11,$B$278:$BB$314,MATCH(LEFT(TRIM(K$6),FIND("~",SUBSTITUTE(K$6,"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11))*HLOOKUP(LEFT(TRIM(K$6),FIND("~",SUBSTITUTE(K$6," ","~",LEN(TRIM(K$6))-LEN(SUBSTITUTE(TRIM(K$6)," ",""))))-1)&amp;" Total",$B$6:$BB$314,ROW($A11)-5,FALSE))</f>
        <v>188.38176183538144</v>
      </c>
      <c r="L11" s="8">
        <f ca="1">IF(L$5&lt;&gt;"",HLOOKUP(L$5,Functionalization!$G$6:$R$314,ROW($A11)-5,FALSE),IFERROR(INDEX(L$278:L$314,MATCH($F11,$B$278:$B$314,0))/VLOOKUP($F11,$B$278:$BB$314,MATCH(LEFT(TRIM(L$6),FIND("~",SUBSTITUTE(L$6,"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11))*HLOOKUP(LEFT(TRIM(L$6),FIND("~",SUBSTITUTE(L$6," ","~",LEN(TRIM(L$6))-LEN(SUBSTITUTE(TRIM(L$6)," ",""))))-1)&amp;" Total",$B$6:$BB$314,ROW($A11)-5,FALSE))</f>
        <v>0</v>
      </c>
      <c r="M11" s="8">
        <f ca="1">IF(M$5&lt;&gt;"",HLOOKUP(M$5,Functionalization!$G$6:$R$314,ROW($A11)-5,FALSE),IFERROR(INDEX(M$278:M$314,MATCH($F11,$B$278:$B$314,0))/VLOOKUP($F11,$B$278:$BB$314,MATCH(LEFT(TRIM(M$6),FIND("~",SUBSTITUTE(M$6,"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11))*HLOOKUP(LEFT(TRIM(M$6),FIND("~",SUBSTITUTE(M$6," ","~",LEN(TRIM(M$6))-LEN(SUBSTITUTE(TRIM(M$6)," ",""))))-1)&amp;" Total",$B$6:$BB$314,ROW($A11)-5,FALSE))</f>
        <v>0</v>
      </c>
      <c r="N11" s="8">
        <f ca="1">IF(N$5&lt;&gt;"",HLOOKUP(N$5,Functionalization!$G$6:$R$314,ROW($A11)-5,FALSE),IFERROR(INDEX(N$278:N$314,MATCH($F11,$B$278:$B$314,0))/VLOOKUP($F11,$B$278:$BB$314,MATCH(LEFT(TRIM(N$6),FIND("~",SUBSTITUTE(N$6,"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11))*HLOOKUP(LEFT(TRIM(N$6),FIND("~",SUBSTITUTE(N$6," ","~",LEN(TRIM(N$6))-LEN(SUBSTITUTE(TRIM(N$6)," ",""))))-1)&amp;" Total",$B$6:$BB$314,ROW($A11)-5,FALSE))</f>
        <v>188.38176183538144</v>
      </c>
      <c r="O11" s="8">
        <f ca="1">IF(O$5&lt;&gt;"",HLOOKUP(O$5,Functionalization!$G$6:$R$314,ROW($A11)-5,FALSE),IFERROR(INDEX(O$278:O$314,MATCH($F11,$B$278:$B$314,0))/VLOOKUP($F11,$B$278:$BB$314,MATCH(LEFT(TRIM(O$6),FIND("~",SUBSTITUTE(O$6,"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11))*HLOOKUP(LEFT(TRIM(O$6),FIND("~",SUBSTITUTE(O$6," ","~",LEN(TRIM(O$6))-LEN(SUBSTITUTE(TRIM(O$6)," ",""))))-1)&amp;" Total",$B$6:$BB$314,ROW($A11)-5,FALSE))</f>
        <v>0</v>
      </c>
      <c r="P11" s="8">
        <f ca="1">IF(P$5&lt;&gt;"",HLOOKUP(P$5,Functionalization!$G$6:$R$314,ROW($A11)-5,FALSE),IFERROR(INDEX(P$278:P$314,MATCH($F11,$B$278:$B$314,0))/VLOOKUP($F11,$B$278:$BB$314,MATCH(LEFT(TRIM(P$6),FIND("~",SUBSTITUTE(P$6,"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11))*HLOOKUP(LEFT(TRIM(P$6),FIND("~",SUBSTITUTE(P$6," ","~",LEN(TRIM(P$6))-LEN(SUBSTITUTE(TRIM(P$6)," ",""))))-1)&amp;" Total",$B$6:$BB$314,ROW($A11)-5,FALSE))</f>
        <v>0</v>
      </c>
      <c r="Q11" s="8">
        <f ca="1">IF(Q$5&lt;&gt;"",HLOOKUP(Q$5,Functionalization!$G$6:$R$314,ROW($A11)-5,FALSE),IFERROR(INDEX(Q$278:Q$314,MATCH($F11,$B$278:$B$314,0))/VLOOKUP($F11,$B$278:$BB$314,MATCH(LEFT(TRIM(Q$6),FIND("~",SUBSTITUTE(Q$6,"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11))*HLOOKUP(LEFT(TRIM(Q$6),FIND("~",SUBSTITUTE(Q$6," ","~",LEN(TRIM(Q$6))-LEN(SUBSTITUTE(TRIM(Q$6)," ",""))))-1)&amp;" Total",$B$6:$BB$314,ROW($A11)-5,FALSE))</f>
        <v>0</v>
      </c>
      <c r="R11" s="8">
        <f ca="1">IF(R$5&lt;&gt;"",HLOOKUP(R$5,Functionalization!$G$6:$R$314,ROW($A11)-5,FALSE),IFERROR(INDEX(R$278:R$314,MATCH($F11,$B$278:$B$314,0))/VLOOKUP($F11,$B$278:$BB$314,MATCH(LEFT(TRIM(R$6),FIND("~",SUBSTITUTE(R$6,"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11))*HLOOKUP(LEFT(TRIM(R$6),FIND("~",SUBSTITUTE(R$6," ","~",LEN(TRIM(R$6))-LEN(SUBSTITUTE(TRIM(R$6)," ",""))))-1)&amp;" Total",$B$6:$BB$314,ROW($A11)-5,FALSE))</f>
        <v>0</v>
      </c>
      <c r="S11" s="8">
        <f ca="1">IF(S$5&lt;&gt;"",HLOOKUP(S$5,Functionalization!$G$6:$R$314,ROW($A11)-5,FALSE),IFERROR(INDEX(S$278:S$314,MATCH($F11,$B$278:$B$314,0))/VLOOKUP($F11,$B$278:$BB$314,MATCH(LEFT(TRIM(S$6),FIND("~",SUBSTITUTE(S$6,"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11))*HLOOKUP(LEFT(TRIM(S$6),FIND("~",SUBSTITUTE(S$6," ","~",LEN(TRIM(S$6))-LEN(SUBSTITUTE(TRIM(S$6)," ",""))))-1)&amp;" Total",$B$6:$BB$314,ROW($A11)-5,FALSE))</f>
        <v>0</v>
      </c>
      <c r="T11" s="8">
        <f ca="1">IF(T$5&lt;&gt;"",HLOOKUP(T$5,Functionalization!$G$6:$R$314,ROW($A11)-5,FALSE),IFERROR(INDEX(T$278:T$314,MATCH($F11,$B$278:$B$314,0))/VLOOKUP($F11,$B$278:$BB$314,MATCH(LEFT(TRIM(T$6),FIND("~",SUBSTITUTE(T$6,"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11))*HLOOKUP(LEFT(TRIM(T$6),FIND("~",SUBSTITUTE(T$6," ","~",LEN(TRIM(T$6))-LEN(SUBSTITUTE(TRIM(T$6)," ",""))))-1)&amp;" Total",$B$6:$BB$314,ROW($A11)-5,FALSE))</f>
        <v>0</v>
      </c>
      <c r="U11" s="8">
        <f ca="1">IF(U$5&lt;&gt;"",HLOOKUP(U$5,Functionalization!$G$6:$R$314,ROW($A11)-5,FALSE),IFERROR(INDEX(U$278:U$314,MATCH($F11,$B$278:$B$314,0))/VLOOKUP($F11,$B$278:$BB$314,MATCH(LEFT(TRIM(U$6),FIND("~",SUBSTITUTE(U$6,"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11))*HLOOKUP(LEFT(TRIM(U$6),FIND("~",SUBSTITUTE(U$6," ","~",LEN(TRIM(U$6))-LEN(SUBSTITUTE(TRIM(U$6)," ",""))))-1)&amp;" Total",$B$6:$BB$314,ROW($A11)-5,FALSE))</f>
        <v>0</v>
      </c>
      <c r="V11" s="8">
        <f ca="1">IF(V$5&lt;&gt;"",HLOOKUP(V$5,Functionalization!$G$6:$R$314,ROW($A11)-5,FALSE),IFERROR(INDEX(V$278:V$314,MATCH($F11,$B$278:$B$314,0))/VLOOKUP($F11,$B$278:$BB$314,MATCH(LEFT(TRIM(V$6),FIND("~",SUBSTITUTE(V$6,"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11))*HLOOKUP(LEFT(TRIM(V$6),FIND("~",SUBSTITUTE(V$6," ","~",LEN(TRIM(V$6))-LEN(SUBSTITUTE(TRIM(V$6)," ",""))))-1)&amp;" Total",$B$6:$BB$314,ROW($A11)-5,FALSE))</f>
        <v>0</v>
      </c>
      <c r="W11" s="8">
        <f ca="1">IF(W$5&lt;&gt;"",HLOOKUP(W$5,Functionalization!$G$6:$R$314,ROW($A11)-5,FALSE),IFERROR(INDEX(W$278:W$314,MATCH($F11,$B$278:$B$314,0))/VLOOKUP($F11,$B$278:$BB$314,MATCH(LEFT(TRIM(W$6),FIND("~",SUBSTITUTE(W$6,"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11))*HLOOKUP(LEFT(TRIM(W$6),FIND("~",SUBSTITUTE(W$6," ","~",LEN(TRIM(W$6))-LEN(SUBSTITUTE(TRIM(W$6)," ",""))))-1)&amp;" Total",$B$6:$BB$314,ROW($A11)-5,FALSE))</f>
        <v>0</v>
      </c>
      <c r="X11" s="8">
        <f ca="1">IF(X$5&lt;&gt;"",HLOOKUP(X$5,Functionalization!$G$6:$R$314,ROW($A11)-5,FALSE),IFERROR(INDEX(X$278:X$314,MATCH($F11,$B$278:$B$314,0))/VLOOKUP($F11,$B$278:$BB$314,MATCH(LEFT(TRIM(X$6),FIND("~",SUBSTITUTE(X$6,"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11))*HLOOKUP(LEFT(TRIM(X$6),FIND("~",SUBSTITUTE(X$6," ","~",LEN(TRIM(X$6))-LEN(SUBSTITUTE(TRIM(X$6)," ",""))))-1)&amp;" Total",$B$6:$BB$314,ROW($A11)-5,FALSE))</f>
        <v>0</v>
      </c>
      <c r="Y11" s="8">
        <f ca="1">IF(Y$5&lt;&gt;"",HLOOKUP(Y$5,Functionalization!$G$6:$R$314,ROW($A11)-5,FALSE),IFERROR(INDEX(Y$278:Y$314,MATCH($F11,$B$278:$B$314,0))/VLOOKUP($F11,$B$278:$BB$314,MATCH(LEFT(TRIM(Y$6),FIND("~",SUBSTITUTE(Y$6,"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11))*HLOOKUP(LEFT(TRIM(Y$6),FIND("~",SUBSTITUTE(Y$6," ","~",LEN(TRIM(Y$6))-LEN(SUBSTITUTE(TRIM(Y$6)," ",""))))-1)&amp;" Total",$B$6:$BB$314,ROW($A11)-5,FALSE))</f>
        <v>0</v>
      </c>
      <c r="Z11" s="8">
        <f ca="1">IF(Z$5&lt;&gt;"",HLOOKUP(Z$5,Functionalization!$G$6:$R$314,ROW($A11)-5,FALSE),IFERROR(INDEX(Z$278:Z$314,MATCH($F11,$B$278:$B$314,0))/VLOOKUP($F11,$B$278:$BB$314,MATCH(LEFT(TRIM(Z$6),FIND("~",SUBSTITUTE(Z$6,"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11))*HLOOKUP(LEFT(TRIM(Z$6),FIND("~",SUBSTITUTE(Z$6," ","~",LEN(TRIM(Z$6))-LEN(SUBSTITUTE(TRIM(Z$6)," ",""))))-1)&amp;" Total",$B$6:$BB$314,ROW($A11)-5,FALSE))</f>
        <v>0</v>
      </c>
      <c r="AA11" s="8">
        <f ca="1">IF(AA$5&lt;&gt;"",HLOOKUP(AA$5,Functionalization!$G$6:$R$314,ROW($A11)-5,FALSE),IFERROR(INDEX(AA$278:AA$314,MATCH($F11,$B$278:$B$314,0))/VLOOKUP($F11,$B$278:$BB$314,MATCH(LEFT(TRIM(AA$6),FIND("~",SUBSTITUTE(AA$6,"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11))*HLOOKUP(LEFT(TRIM(AA$6),FIND("~",SUBSTITUTE(AA$6," ","~",LEN(TRIM(AA$6))-LEN(SUBSTITUTE(TRIM(AA$6)," ",""))))-1)&amp;" Total",$B$6:$BB$314,ROW($A11)-5,FALSE))</f>
        <v>0</v>
      </c>
      <c r="AB11" s="8">
        <f ca="1">IF(AB$5&lt;&gt;"",HLOOKUP(AB$5,Functionalization!$G$6:$R$314,ROW($A11)-5,FALSE),IFERROR(INDEX(AB$278:AB$314,MATCH($F11,$B$278:$B$314,0))/VLOOKUP($F11,$B$278:$BB$314,MATCH(LEFT(TRIM(AB$6),FIND("~",SUBSTITUTE(AB$6,"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11))*HLOOKUP(LEFT(TRIM(AB$6),FIND("~",SUBSTITUTE(AB$6," ","~",LEN(TRIM(AB$6))-LEN(SUBSTITUTE(TRIM(AB$6)," ",""))))-1)&amp;" Total",$B$6:$BB$314,ROW($A11)-5,FALSE))</f>
        <v>0</v>
      </c>
      <c r="AC11" s="8">
        <f ca="1">IF(AC$5&lt;&gt;"",HLOOKUP(AC$5,Functionalization!$G$6:$R$314,ROW($A11)-5,FALSE),IFERROR(INDEX(AC$278:AC$314,MATCH($F11,$B$278:$B$314,0))/VLOOKUP($F11,$B$278:$BB$314,MATCH(LEFT(TRIM(AC$6),FIND("~",SUBSTITUTE(AC$6,"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11))*HLOOKUP(LEFT(TRIM(AC$6),FIND("~",SUBSTITUTE(AC$6," ","~",LEN(TRIM(AC$6))-LEN(SUBSTITUTE(TRIM(AC$6)," ",""))))-1)&amp;" Total",$B$6:$BB$314,ROW($A11)-5,FALSE))</f>
        <v>0</v>
      </c>
      <c r="AD11" s="8">
        <f ca="1">IF(AD$5&lt;&gt;"",HLOOKUP(AD$5,Functionalization!$G$6:$R$314,ROW($A11)-5,FALSE),IFERROR(INDEX(AD$278:AD$314,MATCH($F11,$B$278:$B$314,0))/VLOOKUP($F11,$B$278:$BB$314,MATCH(LEFT(TRIM(AD$6),FIND("~",SUBSTITUTE(AD$6,"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11))*HLOOKUP(LEFT(TRIM(AD$6),FIND("~",SUBSTITUTE(AD$6," ","~",LEN(TRIM(AD$6))-LEN(SUBSTITUTE(TRIM(AD$6)," ",""))))-1)&amp;" Total",$B$6:$BB$314,ROW($A11)-5,FALSE))</f>
        <v>0</v>
      </c>
      <c r="AE11" s="8">
        <f ca="1">IF(AE$5&lt;&gt;"",HLOOKUP(AE$5,Functionalization!$G$6:$R$314,ROW($A11)-5,FALSE),IFERROR(INDEX(AE$278:AE$314,MATCH($F11,$B$278:$B$314,0))/VLOOKUP($F11,$B$278:$BB$314,MATCH(LEFT(TRIM(AE$6),FIND("~",SUBSTITUTE(AE$6,"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11))*HLOOKUP(LEFT(TRIM(AE$6),FIND("~",SUBSTITUTE(AE$6," ","~",LEN(TRIM(AE$6))-LEN(SUBSTITUTE(TRIM(AE$6)," ",""))))-1)&amp;" Total",$B$6:$BB$314,ROW($A11)-5,FALSE))</f>
        <v>0</v>
      </c>
      <c r="AF11" s="8">
        <f ca="1">IF(AF$5&lt;&gt;"",HLOOKUP(AF$5,Functionalization!$G$6:$R$314,ROW($A11)-5,FALSE),IFERROR(INDEX(AF$278:AF$314,MATCH($F11,$B$278:$B$314,0))/VLOOKUP($F11,$B$278:$BB$314,MATCH(LEFT(TRIM(AF$6),FIND("~",SUBSTITUTE(AF$6,"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11))*HLOOKUP(LEFT(TRIM(AF$6),FIND("~",SUBSTITUTE(AF$6," ","~",LEN(TRIM(AF$6))-LEN(SUBSTITUTE(TRIM(AF$6)," ",""))))-1)&amp;" Total",$B$6:$BB$314,ROW($A11)-5,FALSE))</f>
        <v>0</v>
      </c>
      <c r="AG11" s="8">
        <f ca="1">IF(AG$5&lt;&gt;"",HLOOKUP(AG$5,Functionalization!$G$6:$R$314,ROW($A11)-5,FALSE),IFERROR(INDEX(AG$278:AG$314,MATCH($F11,$B$278:$B$314,0))/VLOOKUP($F11,$B$278:$BB$314,MATCH(LEFT(TRIM(AG$6),FIND("~",SUBSTITUTE(AG$6,"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11))*HLOOKUP(LEFT(TRIM(AG$6),FIND("~",SUBSTITUTE(AG$6," ","~",LEN(TRIM(AG$6))-LEN(SUBSTITUTE(TRIM(AG$6)," ",""))))-1)&amp;" Total",$B$6:$BB$314,ROW($A11)-5,FALSE))</f>
        <v>0</v>
      </c>
      <c r="AH11" s="8">
        <f ca="1">IF(AH$5&lt;&gt;"",HLOOKUP(AH$5,Functionalization!$G$6:$R$314,ROW($A11)-5,FALSE),IFERROR(INDEX(AH$278:AH$314,MATCH($F11,$B$278:$B$314,0))/VLOOKUP($F11,$B$278:$BB$314,MATCH(LEFT(TRIM(AH$6),FIND("~",SUBSTITUTE(AH$6,"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11))*HLOOKUP(LEFT(TRIM(AH$6),FIND("~",SUBSTITUTE(AH$6," ","~",LEN(TRIM(AH$6))-LEN(SUBSTITUTE(TRIM(AH$6)," ",""))))-1)&amp;" Total",$B$6:$BB$314,ROW($A11)-5,FALSE))</f>
        <v>0</v>
      </c>
      <c r="AI11" s="8">
        <f ca="1">IF(AI$5&lt;&gt;"",HLOOKUP(AI$5,Functionalization!$G$6:$R$314,ROW($A11)-5,FALSE),IFERROR(INDEX(AI$278:AI$314,MATCH($F11,$B$278:$B$314,0))/VLOOKUP($F11,$B$278:$BB$314,MATCH(LEFT(TRIM(AI$6),FIND("~",SUBSTITUTE(AI$6,"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11))*HLOOKUP(LEFT(TRIM(AI$6),FIND("~",SUBSTITUTE(AI$6," ","~",LEN(TRIM(AI$6))-LEN(SUBSTITUTE(TRIM(AI$6)," ",""))))-1)&amp;" Total",$B$6:$BB$314,ROW($A11)-5,FALSE))</f>
        <v>0</v>
      </c>
      <c r="AJ11" s="8">
        <f ca="1">IF(AJ$5&lt;&gt;"",HLOOKUP(AJ$5,Functionalization!$G$6:$R$314,ROW($A11)-5,FALSE),IFERROR(INDEX(AJ$278:AJ$314,MATCH($F11,$B$278:$B$314,0))/VLOOKUP($F11,$B$278:$BB$314,MATCH(LEFT(TRIM(AJ$6),FIND("~",SUBSTITUTE(AJ$6,"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11))*HLOOKUP(LEFT(TRIM(AJ$6),FIND("~",SUBSTITUTE(AJ$6," ","~",LEN(TRIM(AJ$6))-LEN(SUBSTITUTE(TRIM(AJ$6)," ",""))))-1)&amp;" Total",$B$6:$BB$314,ROW($A11)-5,FALSE))</f>
        <v>0</v>
      </c>
      <c r="AK11" s="8">
        <f ca="1">IF(AK$5&lt;&gt;"",HLOOKUP(AK$5,Functionalization!$G$6:$R$314,ROW($A11)-5,FALSE),IFERROR(INDEX(AK$278:AK$314,MATCH($F11,$B$278:$B$314,0))/VLOOKUP($F11,$B$278:$BB$314,MATCH(LEFT(TRIM(AK$6),FIND("~",SUBSTITUTE(AK$6,"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11))*HLOOKUP(LEFT(TRIM(AK$6),FIND("~",SUBSTITUTE(AK$6," ","~",LEN(TRIM(AK$6))-LEN(SUBSTITUTE(TRIM(AK$6)," ",""))))-1)&amp;" Total",$B$6:$BB$314,ROW($A11)-5,FALSE))</f>
        <v>0</v>
      </c>
      <c r="AL11" s="8">
        <f ca="1">IF(AL$5&lt;&gt;"",HLOOKUP(AL$5,Functionalization!$G$6:$R$314,ROW($A11)-5,FALSE),IFERROR(INDEX(AL$278:AL$314,MATCH($F11,$B$278:$B$314,0))/VLOOKUP($F11,$B$278:$BB$314,MATCH(LEFT(TRIM(AL$6),FIND("~",SUBSTITUTE(AL$6,"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11))*HLOOKUP(LEFT(TRIM(AL$6),FIND("~",SUBSTITUTE(AL$6," ","~",LEN(TRIM(AL$6))-LEN(SUBSTITUTE(TRIM(AL$6)," ",""))))-1)&amp;" Total",$B$6:$BB$314,ROW($A11)-5,FALSE))</f>
        <v>0</v>
      </c>
      <c r="AM11" s="8">
        <f ca="1">IF(AM$5&lt;&gt;"",HLOOKUP(AM$5,Functionalization!$G$6:$R$314,ROW($A11)-5,FALSE),IFERROR(INDEX(AM$278:AM$314,MATCH($F11,$B$278:$B$314,0))/VLOOKUP($F11,$B$278:$BB$314,MATCH(LEFT(TRIM(AM$6),FIND("~",SUBSTITUTE(AM$6,"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11))*HLOOKUP(LEFT(TRIM(AM$6),FIND("~",SUBSTITUTE(AM$6," ","~",LEN(TRIM(AM$6))-LEN(SUBSTITUTE(TRIM(AM$6)," ",""))))-1)&amp;" Total",$B$6:$BB$314,ROW($A11)-5,FALSE))</f>
        <v>0</v>
      </c>
      <c r="AN11" s="8">
        <f ca="1">IF(AN$5&lt;&gt;"",HLOOKUP(AN$5,Functionalization!$G$6:$R$314,ROW($A11)-5,FALSE),IFERROR(INDEX(AN$278:AN$314,MATCH($F11,$B$278:$B$314,0))/VLOOKUP($F11,$B$278:$BB$314,MATCH(LEFT(TRIM(AN$6),FIND("~",SUBSTITUTE(AN$6,"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11))*HLOOKUP(LEFT(TRIM(AN$6),FIND("~",SUBSTITUTE(AN$6," ","~",LEN(TRIM(AN$6))-LEN(SUBSTITUTE(TRIM(AN$6)," ",""))))-1)&amp;" Total",$B$6:$BB$314,ROW($A11)-5,FALSE))</f>
        <v>0</v>
      </c>
      <c r="AO11" s="8">
        <f ca="1">IF(AO$5&lt;&gt;"",HLOOKUP(AO$5,Functionalization!$G$6:$R$314,ROW($A11)-5,FALSE),IFERROR(INDEX(AO$278:AO$314,MATCH($F11,$B$278:$B$314,0))/VLOOKUP($F11,$B$278:$BB$314,MATCH(LEFT(TRIM(AO$6),FIND("~",SUBSTITUTE(AO$6,"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11))*HLOOKUP(LEFT(TRIM(AO$6),FIND("~",SUBSTITUTE(AO$6," ","~",LEN(TRIM(AO$6))-LEN(SUBSTITUTE(TRIM(AO$6)," ",""))))-1)&amp;" Total",$B$6:$BB$314,ROW($A11)-5,FALSE))</f>
        <v>0</v>
      </c>
      <c r="AP11" s="8">
        <f ca="1">IF(AP$5&lt;&gt;"",HLOOKUP(AP$5,Functionalization!$G$6:$R$314,ROW($A11)-5,FALSE),IFERROR(INDEX(AP$278:AP$314,MATCH($F11,$B$278:$B$314,0))/VLOOKUP($F11,$B$278:$BB$314,MATCH(LEFT(TRIM(AP$6),FIND("~",SUBSTITUTE(AP$6,"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11))*HLOOKUP(LEFT(TRIM(AP$6),FIND("~",SUBSTITUTE(AP$6," ","~",LEN(TRIM(AP$6))-LEN(SUBSTITUTE(TRIM(AP$6)," ",""))))-1)&amp;" Total",$B$6:$BB$314,ROW($A11)-5,FALSE))</f>
        <v>0</v>
      </c>
      <c r="AQ11" s="8">
        <f ca="1">IF(AQ$5&lt;&gt;"",HLOOKUP(AQ$5,Functionalization!$G$6:$R$314,ROW($A11)-5,FALSE),IFERROR(INDEX(AQ$278:AQ$314,MATCH($F11,$B$278:$B$314,0))/VLOOKUP($F11,$B$278:$BB$314,MATCH(LEFT(TRIM(AQ$6),FIND("~",SUBSTITUTE(AQ$6,"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11))*HLOOKUP(LEFT(TRIM(AQ$6),FIND("~",SUBSTITUTE(AQ$6," ","~",LEN(TRIM(AQ$6))-LEN(SUBSTITUTE(TRIM(AQ$6)," ",""))))-1)&amp;" Total",$B$6:$BB$314,ROW($A11)-5,FALSE))</f>
        <v>0</v>
      </c>
      <c r="AR11" s="8">
        <f ca="1">IF(AR$5&lt;&gt;"",HLOOKUP(AR$5,Functionalization!$G$6:$R$314,ROW($A11)-5,FALSE),IFERROR(INDEX(AR$278:AR$314,MATCH($F11,$B$278:$B$314,0))/VLOOKUP($F11,$B$278:$BB$314,MATCH(LEFT(TRIM(AR$6),FIND("~",SUBSTITUTE(AR$6,"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11))*HLOOKUP(LEFT(TRIM(AR$6),FIND("~",SUBSTITUTE(AR$6," ","~",LEN(TRIM(AR$6))-LEN(SUBSTITUTE(TRIM(AR$6)," ",""))))-1)&amp;" Total",$B$6:$BB$314,ROW($A11)-5,FALSE))</f>
        <v>0</v>
      </c>
      <c r="AS11" s="8">
        <f ca="1">IF(AS$5&lt;&gt;"",HLOOKUP(AS$5,Functionalization!$G$6:$R$314,ROW($A11)-5,FALSE),IFERROR(INDEX(AS$278:AS$314,MATCH($F11,$B$278:$B$314,0))/VLOOKUP($F11,$B$278:$BB$314,MATCH(LEFT(TRIM(AS$6),FIND("~",SUBSTITUTE(AS$6,"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11))*HLOOKUP(LEFT(TRIM(AS$6),FIND("~",SUBSTITUTE(AS$6," ","~",LEN(TRIM(AS$6))-LEN(SUBSTITUTE(TRIM(AS$6)," ",""))))-1)&amp;" Total",$B$6:$BB$314,ROW($A11)-5,FALSE))</f>
        <v>0</v>
      </c>
      <c r="AT11" s="8">
        <f ca="1">IF(AT$5&lt;&gt;"",HLOOKUP(AT$5,Functionalization!$G$6:$R$314,ROW($A11)-5,FALSE),IFERROR(INDEX(AT$278:AT$314,MATCH($F11,$B$278:$B$314,0))/VLOOKUP($F11,$B$278:$BB$314,MATCH(LEFT(TRIM(AT$6),FIND("~",SUBSTITUTE(AT$6,"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11))*HLOOKUP(LEFT(TRIM(AT$6),FIND("~",SUBSTITUTE(AT$6," ","~",LEN(TRIM(AT$6))-LEN(SUBSTITUTE(TRIM(AT$6)," ",""))))-1)&amp;" Total",$B$6:$BB$314,ROW($A11)-5,FALSE))</f>
        <v>0</v>
      </c>
      <c r="AU11" s="8">
        <f ca="1">IF(AU$5&lt;&gt;"",HLOOKUP(AU$5,Functionalization!$G$6:$R$314,ROW($A11)-5,FALSE),IFERROR(INDEX(AU$278:AU$314,MATCH($F11,$B$278:$B$314,0))/VLOOKUP($F11,$B$278:$BB$314,MATCH(LEFT(TRIM(AU$6),FIND("~",SUBSTITUTE(AU$6,"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11))*HLOOKUP(LEFT(TRIM(AU$6),FIND("~",SUBSTITUTE(AU$6," ","~",LEN(TRIM(AU$6))-LEN(SUBSTITUTE(TRIM(AU$6)," ",""))))-1)&amp;" Total",$B$6:$BB$314,ROW($A11)-5,FALSE))</f>
        <v>0</v>
      </c>
      <c r="AV11" s="8">
        <f ca="1">IF(AV$5&lt;&gt;"",HLOOKUP(AV$5,Functionalization!$G$6:$R$314,ROW($A11)-5,FALSE),IFERROR(INDEX(AV$278:AV$314,MATCH($F11,$B$278:$B$314,0))/VLOOKUP($F11,$B$278:$BB$314,MATCH(LEFT(TRIM(AV$6),FIND("~",SUBSTITUTE(AV$6,"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11))*HLOOKUP(LEFT(TRIM(AV$6),FIND("~",SUBSTITUTE(AV$6," ","~",LEN(TRIM(AV$6))-LEN(SUBSTITUTE(TRIM(AV$6)," ",""))))-1)&amp;" Total",$B$6:$BB$314,ROW($A11)-5,FALSE))</f>
        <v>0</v>
      </c>
      <c r="AW11" s="8">
        <f ca="1">IF(AW$5&lt;&gt;"",HLOOKUP(AW$5,Functionalization!$G$6:$R$314,ROW($A11)-5,FALSE),IFERROR(INDEX(AW$278:AW$314,MATCH($F11,$B$278:$B$314,0))/VLOOKUP($F11,$B$278:$BB$314,MATCH(LEFT(TRIM(AW$6),FIND("~",SUBSTITUTE(AW$6,"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11))*HLOOKUP(LEFT(TRIM(AW$6),FIND("~",SUBSTITUTE(AW$6," ","~",LEN(TRIM(AW$6))-LEN(SUBSTITUTE(TRIM(AW$6)," ",""))))-1)&amp;" Total",$B$6:$BB$314,ROW($A11)-5,FALSE))</f>
        <v>0</v>
      </c>
      <c r="AX11" s="8">
        <f ca="1">IF(AX$5&lt;&gt;"",HLOOKUP(AX$5,Functionalization!$G$6:$R$314,ROW($A11)-5,FALSE),IFERROR(INDEX(AX$278:AX$314,MATCH($F11,$B$278:$B$314,0))/VLOOKUP($F11,$B$278:$BB$314,MATCH(LEFT(TRIM(AX$6),FIND("~",SUBSTITUTE(AX$6,"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11))*HLOOKUP(LEFT(TRIM(AX$6),FIND("~",SUBSTITUTE(AX$6," ","~",LEN(TRIM(AX$6))-LEN(SUBSTITUTE(TRIM(AX$6)," ",""))))-1)&amp;" Total",$B$6:$BB$314,ROW($A11)-5,FALSE))</f>
        <v>0</v>
      </c>
      <c r="AY11" s="8">
        <f ca="1">IF(AY$5&lt;&gt;"",HLOOKUP(AY$5,Functionalization!$G$6:$R$314,ROW($A11)-5,FALSE),IFERROR(INDEX(AY$278:AY$314,MATCH($F11,$B$278:$B$314,0))/VLOOKUP($F11,$B$278:$BB$314,MATCH(LEFT(TRIM(AY$6),FIND("~",SUBSTITUTE(AY$6,"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11))*HLOOKUP(LEFT(TRIM(AY$6),FIND("~",SUBSTITUTE(AY$6," ","~",LEN(TRIM(AY$6))-LEN(SUBSTITUTE(TRIM(AY$6)," ",""))))-1)&amp;" Total",$B$6:$BB$314,ROW($A11)-5,FALSE))</f>
        <v>0</v>
      </c>
      <c r="AZ11" s="8">
        <f ca="1">IF(AZ$5&lt;&gt;"",HLOOKUP(AZ$5,Functionalization!$G$6:$R$314,ROW($A11)-5,FALSE),IFERROR(INDEX(AZ$278:AZ$314,MATCH($F11,$B$278:$B$314,0))/VLOOKUP($F11,$B$278:$BB$314,MATCH(LEFT(TRIM(AZ$6),FIND("~",SUBSTITUTE(AZ$6,"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11))*HLOOKUP(LEFT(TRIM(AZ$6),FIND("~",SUBSTITUTE(AZ$6," ","~",LEN(TRIM(AZ$6))-LEN(SUBSTITUTE(TRIM(AZ$6)," ",""))))-1)&amp;" Total",$B$6:$BB$314,ROW($A11)-5,FALSE))</f>
        <v>0</v>
      </c>
      <c r="BA11" s="8">
        <f ca="1">IF(BA$5&lt;&gt;"",HLOOKUP(BA$5,Functionalization!$G$6:$R$314,ROW($A11)-5,FALSE),IFERROR(INDEX(BA$278:BA$314,MATCH($F11,$B$278:$B$314,0))/VLOOKUP($F11,$B$278:$BB$314,MATCH(LEFT(TRIM(BA$6),FIND("~",SUBSTITUTE(BA$6,"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11))*HLOOKUP(LEFT(TRIM(BA$6),FIND("~",SUBSTITUTE(BA$6," ","~",LEN(TRIM(BA$6))-LEN(SUBSTITUTE(TRIM(BA$6)," ",""))))-1)&amp;" Total",$B$6:$BB$314,ROW($A11)-5,FALSE))</f>
        <v>0</v>
      </c>
      <c r="BB11" s="8">
        <f ca="1">IF(BB$5&lt;&gt;"",HLOOKUP(BB$5,Functionalization!$G$6:$R$314,ROW($A11)-5,FALSE),IFERROR(INDEX(BB$278:BB$314,MATCH($F11,$B$278:$B$314,0))/VLOOKUP($F11,$B$278:$BB$314,MATCH(LEFT(TRIM(BB$6),FIND("~",SUBSTITUTE(BB$6,"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11))*HLOOKUP(LEFT(TRIM(BB$6),FIND("~",SUBSTITUTE(BB$6," ","~",LEN(TRIM(BB$6))-LEN(SUBSTITUTE(TRIM(BB$6)," ",""))))-1)&amp;" Total",$B$6:$BB$314,ROW($A11)-5,FALSE))</f>
        <v>0</v>
      </c>
      <c r="BD11">
        <f ca="1">IFERROR(IF(SUMIF($G$6:$BB$6,BD$6&amp;" Total",$G11:$BB11)-(SUMIF($G$6:$BB$6,BD$6&amp;" "&amp;'Input-Func_Class'!$D$22,$G11:$BB11)+IFERROR(SUMIF($G$6:$BB$6,BD$6&amp;" "&amp;'Input-Func_Class'!$E$22,$G11:$BB11),SUMIF($G$6:$BB$6,BD$6&amp;" "&amp;'Input-Func_Class'!$B$24,$G11:$BB11))+SUMIF($G$6:$BB$6,BD$6&amp;" "&amp;'Input-Func_Class'!$F$22,$G11:$BB11))&lt;Check_Limit,0,1),1)</f>
        <v>0</v>
      </c>
      <c r="BE11">
        <f ca="1">IFERROR(IF(SUMIF($G$6:$BB$6,BE$6&amp;" Total",$G11:$BB11)-(SUMIF($G$6:$BB$6,BE$6&amp;" "&amp;'Input-Func_Class'!$D$22,$G11:$BB11)+IFERROR(SUMIF($G$6:$BB$6,BE$6&amp;" "&amp;'Input-Func_Class'!$E$22,$G11:$BB11),SUMIF($G$6:$BB$6,BE$6&amp;" "&amp;'Input-Func_Class'!$B$24,$G11:$BB11))+SUMIF($G$6:$BB$6,BE$6&amp;" "&amp;'Input-Func_Class'!$F$22,$G11:$BB11))&lt;Check_Limit,0,1),1)</f>
        <v>0</v>
      </c>
      <c r="BF11">
        <f ca="1">IFERROR(IF(SUMIF($G$6:$BB$6,BF$6&amp;" Total",$G11:$BB11)-(SUMIF($G$6:$BB$6,BF$6&amp;" "&amp;'Input-Func_Class'!$D$22,$G11:$BB11)+IFERROR(SUMIF($G$6:$BB$6,BF$6&amp;" "&amp;'Input-Func_Class'!$E$22,$G11:$BB11),SUMIF($G$6:$BB$6,BF$6&amp;" "&amp;'Input-Func_Class'!$B$24,$G11:$BB11))+SUMIF($G$6:$BB$6,BF$6&amp;" "&amp;'Input-Func_Class'!$F$22,$G11:$BB11))&lt;Check_Limit,0,1),1)</f>
        <v>0</v>
      </c>
      <c r="BG11">
        <f ca="1">IFERROR(IF(SUMIF($G$6:$BB$6,BG$6&amp;" Total",$G11:$BB11)-(SUMIF($G$6:$BB$6,BG$6&amp;" "&amp;'Input-Func_Class'!$D$22,$G11:$BB11)+IFERROR(SUMIF($G$6:$BB$6,BG$6&amp;" "&amp;'Input-Func_Class'!$E$22,$G11:$BB11),SUMIF($G$6:$BB$6,BG$6&amp;" "&amp;'Input-Func_Class'!$B$24,$G11:$BB11))+SUMIF($G$6:$BB$6,BG$6&amp;" "&amp;'Input-Func_Class'!$F$22,$G11:$BB11))&lt;Check_Limit,0,1),1)</f>
        <v>0</v>
      </c>
      <c r="BH11">
        <f ca="1">IFERROR(IF(SUMIF($G$6:$BB$6,BH$6&amp;" Total",$G11:$BB11)-(SUMIF($G$6:$BB$6,BH$6&amp;" "&amp;'Input-Func_Class'!$D$22,$G11:$BB11)+IFERROR(SUMIF($G$6:$BB$6,BH$6&amp;" "&amp;'Input-Func_Class'!$E$22,$G11:$BB11),SUMIF($G$6:$BB$6,BH$6&amp;" "&amp;'Input-Func_Class'!$B$24,$G11:$BB11))+SUMIF($G$6:$BB$6,BH$6&amp;" "&amp;'Input-Func_Class'!$F$22,$G11:$BB11))&lt;Check_Limit,0,1),1)</f>
        <v>0</v>
      </c>
      <c r="BI11">
        <f ca="1">IFERROR(IF(SUMIF($G$6:$BB$6,BI$6&amp;" Total",$G11:$BB11)-(SUMIF($G$6:$BB$6,BI$6&amp;" "&amp;'Input-Func_Class'!$D$22,$G11:$BB11)+IFERROR(SUMIF($G$6:$BB$6,BI$6&amp;" "&amp;'Input-Func_Class'!$E$22,$G11:$BB11),SUMIF($G$6:$BB$6,BI$6&amp;" "&amp;'Input-Func_Class'!$B$24,$G11:$BB11))+SUMIF($G$6:$BB$6,BI$6&amp;" "&amp;'Input-Func_Class'!$F$22,$G11:$BB11))&lt;Check_Limit,0,1),1)</f>
        <v>0</v>
      </c>
      <c r="BJ11">
        <f ca="1">IFERROR(IF(SUMIF($G$6:$BB$6,BJ$6&amp;" Total",$G11:$BB11)-(SUMIF($G$6:$BB$6,BJ$6&amp;" "&amp;'Input-Func_Class'!$D$22,$G11:$BB11)+IFERROR(SUMIF($G$6:$BB$6,BJ$6&amp;" "&amp;'Input-Func_Class'!$E$22,$G11:$BB11),SUMIF($G$6:$BB$6,BJ$6&amp;" "&amp;'Input-Func_Class'!$B$24,$G11:$BB11))+SUMIF($G$6:$BB$6,BJ$6&amp;" "&amp;'Input-Func_Class'!$F$22,$G11:$BB11))&lt;Check_Limit,0,1),1)</f>
        <v>0</v>
      </c>
      <c r="BK11">
        <f ca="1">IFERROR(IF(SUMIF($G$6:$BB$6,BK$6&amp;" Total",$G11:$BB11)-(SUMIF($G$6:$BB$6,BK$6&amp;" "&amp;'Input-Func_Class'!$D$22,$G11:$BB11)+IFERROR(SUMIF($G$6:$BB$6,BK$6&amp;" "&amp;'Input-Func_Class'!$E$22,$G11:$BB11),SUMIF($G$6:$BB$6,BK$6&amp;" "&amp;'Input-Func_Class'!$B$24,$G11:$BB11))+SUMIF($G$6:$BB$6,BK$6&amp;" "&amp;'Input-Func_Class'!$F$22,$G11:$BB11))&lt;Check_Limit,0,1),1)</f>
        <v>0</v>
      </c>
      <c r="BL11">
        <f ca="1">IFERROR(IF(SUMIF($G$6:$BB$6,BL$6&amp;" Total",$G11:$BB11)-(SUMIF($G$6:$BB$6,BL$6&amp;" "&amp;'Input-Func_Class'!$D$22,$G11:$BB11)+IFERROR(SUMIF($G$6:$BB$6,BL$6&amp;" "&amp;'Input-Func_Class'!$E$22,$G11:$BB11),SUMIF($G$6:$BB$6,BL$6&amp;" "&amp;'Input-Func_Class'!$B$24,$G11:$BB11))+SUMIF($G$6:$BB$6,BL$6&amp;" "&amp;'Input-Func_Class'!$F$22,$G11:$BB11))&lt;Check_Limit,0,1),1)</f>
        <v>0</v>
      </c>
      <c r="BM11">
        <f ca="1">IFERROR(IF(SUMIF($G$6:$BB$6,BM$6&amp;" Total",$G11:$BB11)-(SUMIF($G$6:$BB$6,BM$6&amp;" "&amp;'Input-Func_Class'!$D$22,$G11:$BB11)+IFERROR(SUMIF($G$6:$BB$6,BM$6&amp;" "&amp;'Input-Func_Class'!$E$22,$G11:$BB11),SUMIF($G$6:$BB$6,BM$6&amp;" "&amp;'Input-Func_Class'!$B$24,$G11:$BB11))+SUMIF($G$6:$BB$6,BM$6&amp;" "&amp;'Input-Func_Class'!$F$22,$G11:$BB11))&lt;Check_Limit,0,1),1)</f>
        <v>0</v>
      </c>
      <c r="BN11">
        <f ca="1">IFERROR(IF(SUMIF($G$6:$BB$6,BN$6&amp;" Total",$G11:$BB11)-(SUMIF($G$6:$BB$6,BN$6&amp;" "&amp;'Input-Func_Class'!$D$22,$G11:$BB11)+IFERROR(SUMIF($G$6:$BB$6,BN$6&amp;" "&amp;'Input-Func_Class'!$E$22,$G11:$BB11),SUMIF($G$6:$BB$6,BN$6&amp;" "&amp;'Input-Func_Class'!$B$24,$G11:$BB11))+SUMIF($G$6:$BB$6,BN$6&amp;" "&amp;'Input-Func_Class'!$F$22,$G11:$BB11))&lt;Check_Limit,0,1),1)</f>
        <v>0</v>
      </c>
      <c r="BO11">
        <f ca="1">IFERROR(IF(SUMIF($G$6:$BB$6,BO$6&amp;" Total",$G11:$BB11)-(SUMIF($G$6:$BB$6,BO$6&amp;" "&amp;'Input-Func_Class'!$D$22,$G11:$BB11)+IFERROR(SUMIF($G$6:$BB$6,BO$6&amp;" "&amp;'Input-Func_Class'!$E$22,$G11:$BB11),SUMIF($G$6:$BB$6,BO$6&amp;" "&amp;'Input-Func_Class'!$B$24,$G11:$BB11))+SUMIF($G$6:$BB$6,BO$6&amp;" "&amp;'Input-Func_Class'!$F$22,$G11:$BB11))&lt;Check_Limit,0,1),1)</f>
        <v>0</v>
      </c>
    </row>
    <row r="12" spans="1:67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>Functionalization!$D12</f>
        <v>67762.62999999999</v>
      </c>
      <c r="E12" s="8">
        <f ca="1">IFERROR(IF(D12="",0,IF(D12=0,0,IF(ABS(D12-SUM(G12,K12,O12,S12,W12,AA12,AE12,AI12,AM12,AQ12,AU12,AY12))&lt;Check_Limit,0,1))),1)</f>
        <v>0</v>
      </c>
      <c r="F12" s="2" t="str">
        <f>IF($D12=0,"-",IF('Input-Accounts'!$E12&lt;&gt;0,'Input-Accounts'!$E12,'Input-Accounts'!$G12))</f>
        <v>INT_DISTPT_SUBTOTAL</v>
      </c>
      <c r="G12" s="8">
        <f ca="1">IF(G$5&lt;&gt;"",HLOOKUP(G$5,Functionalization!$G$6:$R$314,ROW($A12)-5,FALSE),IFERROR(INDEX(G$278:G$314,MATCH($F12,$B$278:$B$314,0))/VLOOKUP($F12,$B$278:$BB$314,MATCH(LEFT(TRIM(G$6),FIND("~",SUBSTITUTE(G$6,"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12))*HLOOKUP(LEFT(TRIM(G$6),FIND("~",SUBSTITUTE(G$6," ","~",LEN(TRIM(G$6))-LEN(SUBSTITUTE(TRIM(G$6)," ",""))))-1)&amp;" Total",$B$6:$BB$314,ROW($A12)-5,FALSE))</f>
        <v>43270.604623946507</v>
      </c>
      <c r="H12" s="8">
        <f ca="1">IF(H$5&lt;&gt;"",HLOOKUP(H$5,Functionalization!$G$6:$R$314,ROW($A12)-5,FALSE),IFERROR(INDEX(H$278:H$314,MATCH($F12,$B$278:$B$314,0))/VLOOKUP($F12,$B$278:$BB$314,MATCH(LEFT(TRIM(H$6),FIND("~",SUBSTITUTE(H$6,"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12))*HLOOKUP(LEFT(TRIM(H$6),FIND("~",SUBSTITUTE(H$6," ","~",LEN(TRIM(H$6))-LEN(SUBSTITUTE(TRIM(H$6)," ",""))))-1)&amp;" Total",$B$6:$BB$314,ROW($A12)-5,FALSE))</f>
        <v>33011.838760503735</v>
      </c>
      <c r="I12" s="8">
        <f ca="1">IF(I$5&lt;&gt;"",HLOOKUP(I$5,Functionalization!$G$6:$R$314,ROW($A12)-5,FALSE),IFERROR(INDEX(I$278:I$314,MATCH($F12,$B$278:$B$314,0))/VLOOKUP($F12,$B$278:$BB$314,MATCH(LEFT(TRIM(I$6),FIND("~",SUBSTITUTE(I$6,"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12))*HLOOKUP(LEFT(TRIM(I$6),FIND("~",SUBSTITUTE(I$6," ","~",LEN(TRIM(I$6))-LEN(SUBSTITUTE(TRIM(I$6)," ",""))))-1)&amp;" Total",$B$6:$BB$314,ROW($A12)-5,FALSE))</f>
        <v>0</v>
      </c>
      <c r="J12" s="8">
        <f ca="1">IF(J$5&lt;&gt;"",HLOOKUP(J$5,Functionalization!$G$6:$R$314,ROW($A12)-5,FALSE),IFERROR(INDEX(J$278:J$314,MATCH($F12,$B$278:$B$314,0))/VLOOKUP($F12,$B$278:$BB$314,MATCH(LEFT(TRIM(J$6),FIND("~",SUBSTITUTE(J$6,"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12))*HLOOKUP(LEFT(TRIM(J$6),FIND("~",SUBSTITUTE(J$6," ","~",LEN(TRIM(J$6))-LEN(SUBSTITUTE(TRIM(J$6)," ",""))))-1)&amp;" Total",$B$6:$BB$314,ROW($A12)-5,FALSE))</f>
        <v>10258.765863442781</v>
      </c>
      <c r="K12" s="8">
        <f ca="1">IF(K$5&lt;&gt;"",HLOOKUP(K$5,Functionalization!$G$6:$R$314,ROW($A12)-5,FALSE),IFERROR(INDEX(K$278:K$314,MATCH($F12,$B$278:$B$314,0))/VLOOKUP($F12,$B$278:$BB$314,MATCH(LEFT(TRIM(K$6),FIND("~",SUBSTITUTE(K$6,"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12))*HLOOKUP(LEFT(TRIM(K$6),FIND("~",SUBSTITUTE(K$6," ","~",LEN(TRIM(K$6))-LEN(SUBSTITUTE(TRIM(K$6)," ",""))))-1)&amp;" Total",$B$6:$BB$314,ROW($A12)-5,FALSE))</f>
        <v>24492.02537605348</v>
      </c>
      <c r="L12" s="8">
        <f ca="1">IF(L$5&lt;&gt;"",HLOOKUP(L$5,Functionalization!$G$6:$R$314,ROW($A12)-5,FALSE),IFERROR(INDEX(L$278:L$314,MATCH($F12,$B$278:$B$314,0))/VLOOKUP($F12,$B$278:$BB$314,MATCH(LEFT(TRIM(L$6),FIND("~",SUBSTITUTE(L$6,"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12))*HLOOKUP(LEFT(TRIM(L$6),FIND("~",SUBSTITUTE(L$6," ","~",LEN(TRIM(L$6))-LEN(SUBSTITUTE(TRIM(L$6)," ",""))))-1)&amp;" Total",$B$6:$BB$314,ROW($A12)-5,FALSE))</f>
        <v>0</v>
      </c>
      <c r="M12" s="8">
        <f ca="1">IF(M$5&lt;&gt;"",HLOOKUP(M$5,Functionalization!$G$6:$R$314,ROW($A12)-5,FALSE),IFERROR(INDEX(M$278:M$314,MATCH($F12,$B$278:$B$314,0))/VLOOKUP($F12,$B$278:$BB$314,MATCH(LEFT(TRIM(M$6),FIND("~",SUBSTITUTE(M$6,"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12))*HLOOKUP(LEFT(TRIM(M$6),FIND("~",SUBSTITUTE(M$6," ","~",LEN(TRIM(M$6))-LEN(SUBSTITUTE(TRIM(M$6)," ",""))))-1)&amp;" Total",$B$6:$BB$314,ROW($A12)-5,FALSE))</f>
        <v>0</v>
      </c>
      <c r="N12" s="8">
        <f ca="1">IF(N$5&lt;&gt;"",HLOOKUP(N$5,Functionalization!$G$6:$R$314,ROW($A12)-5,FALSE),IFERROR(INDEX(N$278:N$314,MATCH($F12,$B$278:$B$314,0))/VLOOKUP($F12,$B$278:$BB$314,MATCH(LEFT(TRIM(N$6),FIND("~",SUBSTITUTE(N$6,"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12))*HLOOKUP(LEFT(TRIM(N$6),FIND("~",SUBSTITUTE(N$6," ","~",LEN(TRIM(N$6))-LEN(SUBSTITUTE(TRIM(N$6)," ",""))))-1)&amp;" Total",$B$6:$BB$314,ROW($A12)-5,FALSE))</f>
        <v>24492.02537605348</v>
      </c>
      <c r="O12" s="8">
        <f ca="1">IF(O$5&lt;&gt;"",HLOOKUP(O$5,Functionalization!$G$6:$R$314,ROW($A12)-5,FALSE),IFERROR(INDEX(O$278:O$314,MATCH($F12,$B$278:$B$314,0))/VLOOKUP($F12,$B$278:$BB$314,MATCH(LEFT(TRIM(O$6),FIND("~",SUBSTITUTE(O$6,"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12))*HLOOKUP(LEFT(TRIM(O$6),FIND("~",SUBSTITUTE(O$6," ","~",LEN(TRIM(O$6))-LEN(SUBSTITUTE(TRIM(O$6)," ",""))))-1)&amp;" Total",$B$6:$BB$314,ROW($A12)-5,FALSE))</f>
        <v>0</v>
      </c>
      <c r="P12" s="8">
        <f ca="1">IF(P$5&lt;&gt;"",HLOOKUP(P$5,Functionalization!$G$6:$R$314,ROW($A12)-5,FALSE),IFERROR(INDEX(P$278:P$314,MATCH($F12,$B$278:$B$314,0))/VLOOKUP($F12,$B$278:$BB$314,MATCH(LEFT(TRIM(P$6),FIND("~",SUBSTITUTE(P$6,"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12))*HLOOKUP(LEFT(TRIM(P$6),FIND("~",SUBSTITUTE(P$6," ","~",LEN(TRIM(P$6))-LEN(SUBSTITUTE(TRIM(P$6)," ",""))))-1)&amp;" Total",$B$6:$BB$314,ROW($A12)-5,FALSE))</f>
        <v>0</v>
      </c>
      <c r="Q12" s="8">
        <f ca="1">IF(Q$5&lt;&gt;"",HLOOKUP(Q$5,Functionalization!$G$6:$R$314,ROW($A12)-5,FALSE),IFERROR(INDEX(Q$278:Q$314,MATCH($F12,$B$278:$B$314,0))/VLOOKUP($F12,$B$278:$BB$314,MATCH(LEFT(TRIM(Q$6),FIND("~",SUBSTITUTE(Q$6,"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12))*HLOOKUP(LEFT(TRIM(Q$6),FIND("~",SUBSTITUTE(Q$6," ","~",LEN(TRIM(Q$6))-LEN(SUBSTITUTE(TRIM(Q$6)," ",""))))-1)&amp;" Total",$B$6:$BB$314,ROW($A12)-5,FALSE))</f>
        <v>0</v>
      </c>
      <c r="R12" s="8">
        <f ca="1">IF(R$5&lt;&gt;"",HLOOKUP(R$5,Functionalization!$G$6:$R$314,ROW($A12)-5,FALSE),IFERROR(INDEX(R$278:R$314,MATCH($F12,$B$278:$B$314,0))/VLOOKUP($F12,$B$278:$BB$314,MATCH(LEFT(TRIM(R$6),FIND("~",SUBSTITUTE(R$6,"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12))*HLOOKUP(LEFT(TRIM(R$6),FIND("~",SUBSTITUTE(R$6," ","~",LEN(TRIM(R$6))-LEN(SUBSTITUTE(TRIM(R$6)," ",""))))-1)&amp;" Total",$B$6:$BB$314,ROW($A12)-5,FALSE))</f>
        <v>0</v>
      </c>
      <c r="S12" s="8">
        <f ca="1">IF(S$5&lt;&gt;"",HLOOKUP(S$5,Functionalization!$G$6:$R$314,ROW($A12)-5,FALSE),IFERROR(INDEX(S$278:S$314,MATCH($F12,$B$278:$B$314,0))/VLOOKUP($F12,$B$278:$BB$314,MATCH(LEFT(TRIM(S$6),FIND("~",SUBSTITUTE(S$6,"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12))*HLOOKUP(LEFT(TRIM(S$6),FIND("~",SUBSTITUTE(S$6," ","~",LEN(TRIM(S$6))-LEN(SUBSTITUTE(TRIM(S$6)," ",""))))-1)&amp;" Total",$B$6:$BB$314,ROW($A12)-5,FALSE))</f>
        <v>0</v>
      </c>
      <c r="T12" s="8">
        <f ca="1">IF(T$5&lt;&gt;"",HLOOKUP(T$5,Functionalization!$G$6:$R$314,ROW($A12)-5,FALSE),IFERROR(INDEX(T$278:T$314,MATCH($F12,$B$278:$B$314,0))/VLOOKUP($F12,$B$278:$BB$314,MATCH(LEFT(TRIM(T$6),FIND("~",SUBSTITUTE(T$6,"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12))*HLOOKUP(LEFT(TRIM(T$6),FIND("~",SUBSTITUTE(T$6," ","~",LEN(TRIM(T$6))-LEN(SUBSTITUTE(TRIM(T$6)," ",""))))-1)&amp;" Total",$B$6:$BB$314,ROW($A12)-5,FALSE))</f>
        <v>0</v>
      </c>
      <c r="U12" s="8">
        <f ca="1">IF(U$5&lt;&gt;"",HLOOKUP(U$5,Functionalization!$G$6:$R$314,ROW($A12)-5,FALSE),IFERROR(INDEX(U$278:U$314,MATCH($F12,$B$278:$B$314,0))/VLOOKUP($F12,$B$278:$BB$314,MATCH(LEFT(TRIM(U$6),FIND("~",SUBSTITUTE(U$6,"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12))*HLOOKUP(LEFT(TRIM(U$6),FIND("~",SUBSTITUTE(U$6," ","~",LEN(TRIM(U$6))-LEN(SUBSTITUTE(TRIM(U$6)," ",""))))-1)&amp;" Total",$B$6:$BB$314,ROW($A12)-5,FALSE))</f>
        <v>0</v>
      </c>
      <c r="V12" s="8">
        <f ca="1">IF(V$5&lt;&gt;"",HLOOKUP(V$5,Functionalization!$G$6:$R$314,ROW($A12)-5,FALSE),IFERROR(INDEX(V$278:V$314,MATCH($F12,$B$278:$B$314,0))/VLOOKUP($F12,$B$278:$BB$314,MATCH(LEFT(TRIM(V$6),FIND("~",SUBSTITUTE(V$6,"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12))*HLOOKUP(LEFT(TRIM(V$6),FIND("~",SUBSTITUTE(V$6," ","~",LEN(TRIM(V$6))-LEN(SUBSTITUTE(TRIM(V$6)," ",""))))-1)&amp;" Total",$B$6:$BB$314,ROW($A12)-5,FALSE))</f>
        <v>0</v>
      </c>
      <c r="W12" s="8">
        <f ca="1">IF(W$5&lt;&gt;"",HLOOKUP(W$5,Functionalization!$G$6:$R$314,ROW($A12)-5,FALSE),IFERROR(INDEX(W$278:W$314,MATCH($F12,$B$278:$B$314,0))/VLOOKUP($F12,$B$278:$BB$314,MATCH(LEFT(TRIM(W$6),FIND("~",SUBSTITUTE(W$6,"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12))*HLOOKUP(LEFT(TRIM(W$6),FIND("~",SUBSTITUTE(W$6," ","~",LEN(TRIM(W$6))-LEN(SUBSTITUTE(TRIM(W$6)," ",""))))-1)&amp;" Total",$B$6:$BB$314,ROW($A12)-5,FALSE))</f>
        <v>0</v>
      </c>
      <c r="X12" s="8">
        <f ca="1">IF(X$5&lt;&gt;"",HLOOKUP(X$5,Functionalization!$G$6:$R$314,ROW($A12)-5,FALSE),IFERROR(INDEX(X$278:X$314,MATCH($F12,$B$278:$B$314,0))/VLOOKUP($F12,$B$278:$BB$314,MATCH(LEFT(TRIM(X$6),FIND("~",SUBSTITUTE(X$6,"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12))*HLOOKUP(LEFT(TRIM(X$6),FIND("~",SUBSTITUTE(X$6," ","~",LEN(TRIM(X$6))-LEN(SUBSTITUTE(TRIM(X$6)," ",""))))-1)&amp;" Total",$B$6:$BB$314,ROW($A12)-5,FALSE))</f>
        <v>0</v>
      </c>
      <c r="Y12" s="8">
        <f ca="1">IF(Y$5&lt;&gt;"",HLOOKUP(Y$5,Functionalization!$G$6:$R$314,ROW($A12)-5,FALSE),IFERROR(INDEX(Y$278:Y$314,MATCH($F12,$B$278:$B$314,0))/VLOOKUP($F12,$B$278:$BB$314,MATCH(LEFT(TRIM(Y$6),FIND("~",SUBSTITUTE(Y$6,"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12))*HLOOKUP(LEFT(TRIM(Y$6),FIND("~",SUBSTITUTE(Y$6," ","~",LEN(TRIM(Y$6))-LEN(SUBSTITUTE(TRIM(Y$6)," ",""))))-1)&amp;" Total",$B$6:$BB$314,ROW($A12)-5,FALSE))</f>
        <v>0</v>
      </c>
      <c r="Z12" s="8">
        <f ca="1">IF(Z$5&lt;&gt;"",HLOOKUP(Z$5,Functionalization!$G$6:$R$314,ROW($A12)-5,FALSE),IFERROR(INDEX(Z$278:Z$314,MATCH($F12,$B$278:$B$314,0))/VLOOKUP($F12,$B$278:$BB$314,MATCH(LEFT(TRIM(Z$6),FIND("~",SUBSTITUTE(Z$6,"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12))*HLOOKUP(LEFT(TRIM(Z$6),FIND("~",SUBSTITUTE(Z$6," ","~",LEN(TRIM(Z$6))-LEN(SUBSTITUTE(TRIM(Z$6)," ",""))))-1)&amp;" Total",$B$6:$BB$314,ROW($A12)-5,FALSE))</f>
        <v>0</v>
      </c>
      <c r="AA12" s="8">
        <f ca="1">IF(AA$5&lt;&gt;"",HLOOKUP(AA$5,Functionalization!$G$6:$R$314,ROW($A12)-5,FALSE),IFERROR(INDEX(AA$278:AA$314,MATCH($F12,$B$278:$B$314,0))/VLOOKUP($F12,$B$278:$BB$314,MATCH(LEFT(TRIM(AA$6),FIND("~",SUBSTITUTE(AA$6,"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12))*HLOOKUP(LEFT(TRIM(AA$6),FIND("~",SUBSTITUTE(AA$6," ","~",LEN(TRIM(AA$6))-LEN(SUBSTITUTE(TRIM(AA$6)," ",""))))-1)&amp;" Total",$B$6:$BB$314,ROW($A12)-5,FALSE))</f>
        <v>0</v>
      </c>
      <c r="AB12" s="8">
        <f ca="1">IF(AB$5&lt;&gt;"",HLOOKUP(AB$5,Functionalization!$G$6:$R$314,ROW($A12)-5,FALSE),IFERROR(INDEX(AB$278:AB$314,MATCH($F12,$B$278:$B$314,0))/VLOOKUP($F12,$B$278:$BB$314,MATCH(LEFT(TRIM(AB$6),FIND("~",SUBSTITUTE(AB$6,"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12))*HLOOKUP(LEFT(TRIM(AB$6),FIND("~",SUBSTITUTE(AB$6," ","~",LEN(TRIM(AB$6))-LEN(SUBSTITUTE(TRIM(AB$6)," ",""))))-1)&amp;" Total",$B$6:$BB$314,ROW($A12)-5,FALSE))</f>
        <v>0</v>
      </c>
      <c r="AC12" s="8">
        <f ca="1">IF(AC$5&lt;&gt;"",HLOOKUP(AC$5,Functionalization!$G$6:$R$314,ROW($A12)-5,FALSE),IFERROR(INDEX(AC$278:AC$314,MATCH($F12,$B$278:$B$314,0))/VLOOKUP($F12,$B$278:$BB$314,MATCH(LEFT(TRIM(AC$6),FIND("~",SUBSTITUTE(AC$6,"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12))*HLOOKUP(LEFT(TRIM(AC$6),FIND("~",SUBSTITUTE(AC$6," ","~",LEN(TRIM(AC$6))-LEN(SUBSTITUTE(TRIM(AC$6)," ",""))))-1)&amp;" Total",$B$6:$BB$314,ROW($A12)-5,FALSE))</f>
        <v>0</v>
      </c>
      <c r="AD12" s="8">
        <f ca="1">IF(AD$5&lt;&gt;"",HLOOKUP(AD$5,Functionalization!$G$6:$R$314,ROW($A12)-5,FALSE),IFERROR(INDEX(AD$278:AD$314,MATCH($F12,$B$278:$B$314,0))/VLOOKUP($F12,$B$278:$BB$314,MATCH(LEFT(TRIM(AD$6),FIND("~",SUBSTITUTE(AD$6,"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12))*HLOOKUP(LEFT(TRIM(AD$6),FIND("~",SUBSTITUTE(AD$6," ","~",LEN(TRIM(AD$6))-LEN(SUBSTITUTE(TRIM(AD$6)," ",""))))-1)&amp;" Total",$B$6:$BB$314,ROW($A12)-5,FALSE))</f>
        <v>0</v>
      </c>
      <c r="AE12" s="8">
        <f ca="1">IF(AE$5&lt;&gt;"",HLOOKUP(AE$5,Functionalization!$G$6:$R$314,ROW($A12)-5,FALSE),IFERROR(INDEX(AE$278:AE$314,MATCH($F12,$B$278:$B$314,0))/VLOOKUP($F12,$B$278:$BB$314,MATCH(LEFT(TRIM(AE$6),FIND("~",SUBSTITUTE(AE$6,"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12))*HLOOKUP(LEFT(TRIM(AE$6),FIND("~",SUBSTITUTE(AE$6," ","~",LEN(TRIM(AE$6))-LEN(SUBSTITUTE(TRIM(AE$6)," ",""))))-1)&amp;" Total",$B$6:$BB$314,ROW($A12)-5,FALSE))</f>
        <v>0</v>
      </c>
      <c r="AF12" s="8">
        <f ca="1">IF(AF$5&lt;&gt;"",HLOOKUP(AF$5,Functionalization!$G$6:$R$314,ROW($A12)-5,FALSE),IFERROR(INDEX(AF$278:AF$314,MATCH($F12,$B$278:$B$314,0))/VLOOKUP($F12,$B$278:$BB$314,MATCH(LEFT(TRIM(AF$6),FIND("~",SUBSTITUTE(AF$6,"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12))*HLOOKUP(LEFT(TRIM(AF$6),FIND("~",SUBSTITUTE(AF$6," ","~",LEN(TRIM(AF$6))-LEN(SUBSTITUTE(TRIM(AF$6)," ",""))))-1)&amp;" Total",$B$6:$BB$314,ROW($A12)-5,FALSE))</f>
        <v>0</v>
      </c>
      <c r="AG12" s="8">
        <f ca="1">IF(AG$5&lt;&gt;"",HLOOKUP(AG$5,Functionalization!$G$6:$R$314,ROW($A12)-5,FALSE),IFERROR(INDEX(AG$278:AG$314,MATCH($F12,$B$278:$B$314,0))/VLOOKUP($F12,$B$278:$BB$314,MATCH(LEFT(TRIM(AG$6),FIND("~",SUBSTITUTE(AG$6,"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12))*HLOOKUP(LEFT(TRIM(AG$6),FIND("~",SUBSTITUTE(AG$6," ","~",LEN(TRIM(AG$6))-LEN(SUBSTITUTE(TRIM(AG$6)," ",""))))-1)&amp;" Total",$B$6:$BB$314,ROW($A12)-5,FALSE))</f>
        <v>0</v>
      </c>
      <c r="AH12" s="8">
        <f ca="1">IF(AH$5&lt;&gt;"",HLOOKUP(AH$5,Functionalization!$G$6:$R$314,ROW($A12)-5,FALSE),IFERROR(INDEX(AH$278:AH$314,MATCH($F12,$B$278:$B$314,0))/VLOOKUP($F12,$B$278:$BB$314,MATCH(LEFT(TRIM(AH$6),FIND("~",SUBSTITUTE(AH$6,"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12))*HLOOKUP(LEFT(TRIM(AH$6),FIND("~",SUBSTITUTE(AH$6," ","~",LEN(TRIM(AH$6))-LEN(SUBSTITUTE(TRIM(AH$6)," ",""))))-1)&amp;" Total",$B$6:$BB$314,ROW($A12)-5,FALSE))</f>
        <v>0</v>
      </c>
      <c r="AI12" s="8">
        <f ca="1">IF(AI$5&lt;&gt;"",HLOOKUP(AI$5,Functionalization!$G$6:$R$314,ROW($A12)-5,FALSE),IFERROR(INDEX(AI$278:AI$314,MATCH($F12,$B$278:$B$314,0))/VLOOKUP($F12,$B$278:$BB$314,MATCH(LEFT(TRIM(AI$6),FIND("~",SUBSTITUTE(AI$6,"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12))*HLOOKUP(LEFT(TRIM(AI$6),FIND("~",SUBSTITUTE(AI$6," ","~",LEN(TRIM(AI$6))-LEN(SUBSTITUTE(TRIM(AI$6)," ",""))))-1)&amp;" Total",$B$6:$BB$314,ROW($A12)-5,FALSE))</f>
        <v>0</v>
      </c>
      <c r="AJ12" s="8">
        <f ca="1">IF(AJ$5&lt;&gt;"",HLOOKUP(AJ$5,Functionalization!$G$6:$R$314,ROW($A12)-5,FALSE),IFERROR(INDEX(AJ$278:AJ$314,MATCH($F12,$B$278:$B$314,0))/VLOOKUP($F12,$B$278:$BB$314,MATCH(LEFT(TRIM(AJ$6),FIND("~",SUBSTITUTE(AJ$6,"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12))*HLOOKUP(LEFT(TRIM(AJ$6),FIND("~",SUBSTITUTE(AJ$6," ","~",LEN(TRIM(AJ$6))-LEN(SUBSTITUTE(TRIM(AJ$6)," ",""))))-1)&amp;" Total",$B$6:$BB$314,ROW($A12)-5,FALSE))</f>
        <v>0</v>
      </c>
      <c r="AK12" s="8">
        <f ca="1">IF(AK$5&lt;&gt;"",HLOOKUP(AK$5,Functionalization!$G$6:$R$314,ROW($A12)-5,FALSE),IFERROR(INDEX(AK$278:AK$314,MATCH($F12,$B$278:$B$314,0))/VLOOKUP($F12,$B$278:$BB$314,MATCH(LEFT(TRIM(AK$6),FIND("~",SUBSTITUTE(AK$6,"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12))*HLOOKUP(LEFT(TRIM(AK$6),FIND("~",SUBSTITUTE(AK$6," ","~",LEN(TRIM(AK$6))-LEN(SUBSTITUTE(TRIM(AK$6)," ",""))))-1)&amp;" Total",$B$6:$BB$314,ROW($A12)-5,FALSE))</f>
        <v>0</v>
      </c>
      <c r="AL12" s="8">
        <f ca="1">IF(AL$5&lt;&gt;"",HLOOKUP(AL$5,Functionalization!$G$6:$R$314,ROW($A12)-5,FALSE),IFERROR(INDEX(AL$278:AL$314,MATCH($F12,$B$278:$B$314,0))/VLOOKUP($F12,$B$278:$BB$314,MATCH(LEFT(TRIM(AL$6),FIND("~",SUBSTITUTE(AL$6,"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12))*HLOOKUP(LEFT(TRIM(AL$6),FIND("~",SUBSTITUTE(AL$6," ","~",LEN(TRIM(AL$6))-LEN(SUBSTITUTE(TRIM(AL$6)," ",""))))-1)&amp;" Total",$B$6:$BB$314,ROW($A12)-5,FALSE))</f>
        <v>0</v>
      </c>
      <c r="AM12" s="8">
        <f ca="1">IF(AM$5&lt;&gt;"",HLOOKUP(AM$5,Functionalization!$G$6:$R$314,ROW($A12)-5,FALSE),IFERROR(INDEX(AM$278:AM$314,MATCH($F12,$B$278:$B$314,0))/VLOOKUP($F12,$B$278:$BB$314,MATCH(LEFT(TRIM(AM$6),FIND("~",SUBSTITUTE(AM$6,"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12))*HLOOKUP(LEFT(TRIM(AM$6),FIND("~",SUBSTITUTE(AM$6," ","~",LEN(TRIM(AM$6))-LEN(SUBSTITUTE(TRIM(AM$6)," ",""))))-1)&amp;" Total",$B$6:$BB$314,ROW($A12)-5,FALSE))</f>
        <v>0</v>
      </c>
      <c r="AN12" s="8">
        <f ca="1">IF(AN$5&lt;&gt;"",HLOOKUP(AN$5,Functionalization!$G$6:$R$314,ROW($A12)-5,FALSE),IFERROR(INDEX(AN$278:AN$314,MATCH($F12,$B$278:$B$314,0))/VLOOKUP($F12,$B$278:$BB$314,MATCH(LEFT(TRIM(AN$6),FIND("~",SUBSTITUTE(AN$6,"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12))*HLOOKUP(LEFT(TRIM(AN$6),FIND("~",SUBSTITUTE(AN$6," ","~",LEN(TRIM(AN$6))-LEN(SUBSTITUTE(TRIM(AN$6)," ",""))))-1)&amp;" Total",$B$6:$BB$314,ROW($A12)-5,FALSE))</f>
        <v>0</v>
      </c>
      <c r="AO12" s="8">
        <f ca="1">IF(AO$5&lt;&gt;"",HLOOKUP(AO$5,Functionalization!$G$6:$R$314,ROW($A12)-5,FALSE),IFERROR(INDEX(AO$278:AO$314,MATCH($F12,$B$278:$B$314,0))/VLOOKUP($F12,$B$278:$BB$314,MATCH(LEFT(TRIM(AO$6),FIND("~",SUBSTITUTE(AO$6,"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12))*HLOOKUP(LEFT(TRIM(AO$6),FIND("~",SUBSTITUTE(AO$6," ","~",LEN(TRIM(AO$6))-LEN(SUBSTITUTE(TRIM(AO$6)," ",""))))-1)&amp;" Total",$B$6:$BB$314,ROW($A12)-5,FALSE))</f>
        <v>0</v>
      </c>
      <c r="AP12" s="8">
        <f ca="1">IF(AP$5&lt;&gt;"",HLOOKUP(AP$5,Functionalization!$G$6:$R$314,ROW($A12)-5,FALSE),IFERROR(INDEX(AP$278:AP$314,MATCH($F12,$B$278:$B$314,0))/VLOOKUP($F12,$B$278:$BB$314,MATCH(LEFT(TRIM(AP$6),FIND("~",SUBSTITUTE(AP$6,"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12))*HLOOKUP(LEFT(TRIM(AP$6),FIND("~",SUBSTITUTE(AP$6," ","~",LEN(TRIM(AP$6))-LEN(SUBSTITUTE(TRIM(AP$6)," ",""))))-1)&amp;" Total",$B$6:$BB$314,ROW($A12)-5,FALSE))</f>
        <v>0</v>
      </c>
      <c r="AQ12" s="8">
        <f ca="1">IF(AQ$5&lt;&gt;"",HLOOKUP(AQ$5,Functionalization!$G$6:$R$314,ROW($A12)-5,FALSE),IFERROR(INDEX(AQ$278:AQ$314,MATCH($F12,$B$278:$B$314,0))/VLOOKUP($F12,$B$278:$BB$314,MATCH(LEFT(TRIM(AQ$6),FIND("~",SUBSTITUTE(AQ$6,"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12))*HLOOKUP(LEFT(TRIM(AQ$6),FIND("~",SUBSTITUTE(AQ$6," ","~",LEN(TRIM(AQ$6))-LEN(SUBSTITUTE(TRIM(AQ$6)," ",""))))-1)&amp;" Total",$B$6:$BB$314,ROW($A12)-5,FALSE))</f>
        <v>0</v>
      </c>
      <c r="AR12" s="8">
        <f ca="1">IF(AR$5&lt;&gt;"",HLOOKUP(AR$5,Functionalization!$G$6:$R$314,ROW($A12)-5,FALSE),IFERROR(INDEX(AR$278:AR$314,MATCH($F12,$B$278:$B$314,0))/VLOOKUP($F12,$B$278:$BB$314,MATCH(LEFT(TRIM(AR$6),FIND("~",SUBSTITUTE(AR$6,"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12))*HLOOKUP(LEFT(TRIM(AR$6),FIND("~",SUBSTITUTE(AR$6," ","~",LEN(TRIM(AR$6))-LEN(SUBSTITUTE(TRIM(AR$6)," ",""))))-1)&amp;" Total",$B$6:$BB$314,ROW($A12)-5,FALSE))</f>
        <v>0</v>
      </c>
      <c r="AS12" s="8">
        <f ca="1">IF(AS$5&lt;&gt;"",HLOOKUP(AS$5,Functionalization!$G$6:$R$314,ROW($A12)-5,FALSE),IFERROR(INDEX(AS$278:AS$314,MATCH($F12,$B$278:$B$314,0))/VLOOKUP($F12,$B$278:$BB$314,MATCH(LEFT(TRIM(AS$6),FIND("~",SUBSTITUTE(AS$6,"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12))*HLOOKUP(LEFT(TRIM(AS$6),FIND("~",SUBSTITUTE(AS$6," ","~",LEN(TRIM(AS$6))-LEN(SUBSTITUTE(TRIM(AS$6)," ",""))))-1)&amp;" Total",$B$6:$BB$314,ROW($A12)-5,FALSE))</f>
        <v>0</v>
      </c>
      <c r="AT12" s="8">
        <f ca="1">IF(AT$5&lt;&gt;"",HLOOKUP(AT$5,Functionalization!$G$6:$R$314,ROW($A12)-5,FALSE),IFERROR(INDEX(AT$278:AT$314,MATCH($F12,$B$278:$B$314,0))/VLOOKUP($F12,$B$278:$BB$314,MATCH(LEFT(TRIM(AT$6),FIND("~",SUBSTITUTE(AT$6,"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12))*HLOOKUP(LEFT(TRIM(AT$6),FIND("~",SUBSTITUTE(AT$6," ","~",LEN(TRIM(AT$6))-LEN(SUBSTITUTE(TRIM(AT$6)," ",""))))-1)&amp;" Total",$B$6:$BB$314,ROW($A12)-5,FALSE))</f>
        <v>0</v>
      </c>
      <c r="AU12" s="8">
        <f ca="1">IF(AU$5&lt;&gt;"",HLOOKUP(AU$5,Functionalization!$G$6:$R$314,ROW($A12)-5,FALSE),IFERROR(INDEX(AU$278:AU$314,MATCH($F12,$B$278:$B$314,0))/VLOOKUP($F12,$B$278:$BB$314,MATCH(LEFT(TRIM(AU$6),FIND("~",SUBSTITUTE(AU$6,"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12))*HLOOKUP(LEFT(TRIM(AU$6),FIND("~",SUBSTITUTE(AU$6," ","~",LEN(TRIM(AU$6))-LEN(SUBSTITUTE(TRIM(AU$6)," ",""))))-1)&amp;" Total",$B$6:$BB$314,ROW($A12)-5,FALSE))</f>
        <v>0</v>
      </c>
      <c r="AV12" s="8">
        <f ca="1">IF(AV$5&lt;&gt;"",HLOOKUP(AV$5,Functionalization!$G$6:$R$314,ROW($A12)-5,FALSE),IFERROR(INDEX(AV$278:AV$314,MATCH($F12,$B$278:$B$314,0))/VLOOKUP($F12,$B$278:$BB$314,MATCH(LEFT(TRIM(AV$6),FIND("~",SUBSTITUTE(AV$6,"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12))*HLOOKUP(LEFT(TRIM(AV$6),FIND("~",SUBSTITUTE(AV$6," ","~",LEN(TRIM(AV$6))-LEN(SUBSTITUTE(TRIM(AV$6)," ",""))))-1)&amp;" Total",$B$6:$BB$314,ROW($A12)-5,FALSE))</f>
        <v>0</v>
      </c>
      <c r="AW12" s="8">
        <f ca="1">IF(AW$5&lt;&gt;"",HLOOKUP(AW$5,Functionalization!$G$6:$R$314,ROW($A12)-5,FALSE),IFERROR(INDEX(AW$278:AW$314,MATCH($F12,$B$278:$B$314,0))/VLOOKUP($F12,$B$278:$BB$314,MATCH(LEFT(TRIM(AW$6),FIND("~",SUBSTITUTE(AW$6,"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12))*HLOOKUP(LEFT(TRIM(AW$6),FIND("~",SUBSTITUTE(AW$6," ","~",LEN(TRIM(AW$6))-LEN(SUBSTITUTE(TRIM(AW$6)," ",""))))-1)&amp;" Total",$B$6:$BB$314,ROW($A12)-5,FALSE))</f>
        <v>0</v>
      </c>
      <c r="AX12" s="8">
        <f ca="1">IF(AX$5&lt;&gt;"",HLOOKUP(AX$5,Functionalization!$G$6:$R$314,ROW($A12)-5,FALSE),IFERROR(INDEX(AX$278:AX$314,MATCH($F12,$B$278:$B$314,0))/VLOOKUP($F12,$B$278:$BB$314,MATCH(LEFT(TRIM(AX$6),FIND("~",SUBSTITUTE(AX$6,"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12))*HLOOKUP(LEFT(TRIM(AX$6),FIND("~",SUBSTITUTE(AX$6," ","~",LEN(TRIM(AX$6))-LEN(SUBSTITUTE(TRIM(AX$6)," ",""))))-1)&amp;" Total",$B$6:$BB$314,ROW($A12)-5,FALSE))</f>
        <v>0</v>
      </c>
      <c r="AY12" s="8">
        <f ca="1">IF(AY$5&lt;&gt;"",HLOOKUP(AY$5,Functionalization!$G$6:$R$314,ROW($A12)-5,FALSE),IFERROR(INDEX(AY$278:AY$314,MATCH($F12,$B$278:$B$314,0))/VLOOKUP($F12,$B$278:$BB$314,MATCH(LEFT(TRIM(AY$6),FIND("~",SUBSTITUTE(AY$6,"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12))*HLOOKUP(LEFT(TRIM(AY$6),FIND("~",SUBSTITUTE(AY$6," ","~",LEN(TRIM(AY$6))-LEN(SUBSTITUTE(TRIM(AY$6)," ",""))))-1)&amp;" Total",$B$6:$BB$314,ROW($A12)-5,FALSE))</f>
        <v>0</v>
      </c>
      <c r="AZ12" s="8">
        <f ca="1">IF(AZ$5&lt;&gt;"",HLOOKUP(AZ$5,Functionalization!$G$6:$R$314,ROW($A12)-5,FALSE),IFERROR(INDEX(AZ$278:AZ$314,MATCH($F12,$B$278:$B$314,0))/VLOOKUP($F12,$B$278:$BB$314,MATCH(LEFT(TRIM(AZ$6),FIND("~",SUBSTITUTE(AZ$6,"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12))*HLOOKUP(LEFT(TRIM(AZ$6),FIND("~",SUBSTITUTE(AZ$6," ","~",LEN(TRIM(AZ$6))-LEN(SUBSTITUTE(TRIM(AZ$6)," ",""))))-1)&amp;" Total",$B$6:$BB$314,ROW($A12)-5,FALSE))</f>
        <v>0</v>
      </c>
      <c r="BA12" s="8">
        <f ca="1">IF(BA$5&lt;&gt;"",HLOOKUP(BA$5,Functionalization!$G$6:$R$314,ROW($A12)-5,FALSE),IFERROR(INDEX(BA$278:BA$314,MATCH($F12,$B$278:$B$314,0))/VLOOKUP($F12,$B$278:$BB$314,MATCH(LEFT(TRIM(BA$6),FIND("~",SUBSTITUTE(BA$6,"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12))*HLOOKUP(LEFT(TRIM(BA$6),FIND("~",SUBSTITUTE(BA$6," ","~",LEN(TRIM(BA$6))-LEN(SUBSTITUTE(TRIM(BA$6)," ",""))))-1)&amp;" Total",$B$6:$BB$314,ROW($A12)-5,FALSE))</f>
        <v>0</v>
      </c>
      <c r="BB12" s="8">
        <f ca="1">IF(BB$5&lt;&gt;"",HLOOKUP(BB$5,Functionalization!$G$6:$R$314,ROW($A12)-5,FALSE),IFERROR(INDEX(BB$278:BB$314,MATCH($F12,$B$278:$B$314,0))/VLOOKUP($F12,$B$278:$BB$314,MATCH(LEFT(TRIM(BB$6),FIND("~",SUBSTITUTE(BB$6,"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12))*HLOOKUP(LEFT(TRIM(BB$6),FIND("~",SUBSTITUTE(BB$6," ","~",LEN(TRIM(BB$6))-LEN(SUBSTITUTE(TRIM(BB$6)," ",""))))-1)&amp;" Total",$B$6:$BB$314,ROW($A12)-5,FALSE))</f>
        <v>0</v>
      </c>
      <c r="BD12">
        <f ca="1">IFERROR(IF(SUMIF($G$6:$BB$6,BD$6&amp;" Total",$G12:$BB12)-(SUMIF($G$6:$BB$6,BD$6&amp;" "&amp;'Input-Func_Class'!$D$22,$G12:$BB12)+IFERROR(SUMIF($G$6:$BB$6,BD$6&amp;" "&amp;'Input-Func_Class'!$E$22,$G12:$BB12),SUMIF($G$6:$BB$6,BD$6&amp;" "&amp;'Input-Func_Class'!$B$24,$G12:$BB12))+SUMIF($G$6:$BB$6,BD$6&amp;" "&amp;'Input-Func_Class'!$F$22,$G12:$BB12))&lt;Check_Limit,0,1),1)</f>
        <v>0</v>
      </c>
      <c r="BE12">
        <f ca="1">IFERROR(IF(SUMIF($G$6:$BB$6,BE$6&amp;" Total",$G12:$BB12)-(SUMIF($G$6:$BB$6,BE$6&amp;" "&amp;'Input-Func_Class'!$D$22,$G12:$BB12)+IFERROR(SUMIF($G$6:$BB$6,BE$6&amp;" "&amp;'Input-Func_Class'!$E$22,$G12:$BB12),SUMIF($G$6:$BB$6,BE$6&amp;" "&amp;'Input-Func_Class'!$B$24,$G12:$BB12))+SUMIF($G$6:$BB$6,BE$6&amp;" "&amp;'Input-Func_Class'!$F$22,$G12:$BB12))&lt;Check_Limit,0,1),1)</f>
        <v>0</v>
      </c>
      <c r="BF12">
        <f ca="1">IFERROR(IF(SUMIF($G$6:$BB$6,BF$6&amp;" Total",$G12:$BB12)-(SUMIF($G$6:$BB$6,BF$6&amp;" "&amp;'Input-Func_Class'!$D$22,$G12:$BB12)+IFERROR(SUMIF($G$6:$BB$6,BF$6&amp;" "&amp;'Input-Func_Class'!$E$22,$G12:$BB12),SUMIF($G$6:$BB$6,BF$6&amp;" "&amp;'Input-Func_Class'!$B$24,$G12:$BB12))+SUMIF($G$6:$BB$6,BF$6&amp;" "&amp;'Input-Func_Class'!$F$22,$G12:$BB12))&lt;Check_Limit,0,1),1)</f>
        <v>0</v>
      </c>
      <c r="BG12">
        <f ca="1">IFERROR(IF(SUMIF($G$6:$BB$6,BG$6&amp;" Total",$G12:$BB12)-(SUMIF($G$6:$BB$6,BG$6&amp;" "&amp;'Input-Func_Class'!$D$22,$G12:$BB12)+IFERROR(SUMIF($G$6:$BB$6,BG$6&amp;" "&amp;'Input-Func_Class'!$E$22,$G12:$BB12),SUMIF($G$6:$BB$6,BG$6&amp;" "&amp;'Input-Func_Class'!$B$24,$G12:$BB12))+SUMIF($G$6:$BB$6,BG$6&amp;" "&amp;'Input-Func_Class'!$F$22,$G12:$BB12))&lt;Check_Limit,0,1),1)</f>
        <v>0</v>
      </c>
      <c r="BH12">
        <f ca="1">IFERROR(IF(SUMIF($G$6:$BB$6,BH$6&amp;" Total",$G12:$BB12)-(SUMIF($G$6:$BB$6,BH$6&amp;" "&amp;'Input-Func_Class'!$D$22,$G12:$BB12)+IFERROR(SUMIF($G$6:$BB$6,BH$6&amp;" "&amp;'Input-Func_Class'!$E$22,$G12:$BB12),SUMIF($G$6:$BB$6,BH$6&amp;" "&amp;'Input-Func_Class'!$B$24,$G12:$BB12))+SUMIF($G$6:$BB$6,BH$6&amp;" "&amp;'Input-Func_Class'!$F$22,$G12:$BB12))&lt;Check_Limit,0,1),1)</f>
        <v>0</v>
      </c>
      <c r="BI12">
        <f ca="1">IFERROR(IF(SUMIF($G$6:$BB$6,BI$6&amp;" Total",$G12:$BB12)-(SUMIF($G$6:$BB$6,BI$6&amp;" "&amp;'Input-Func_Class'!$D$22,$G12:$BB12)+IFERROR(SUMIF($G$6:$BB$6,BI$6&amp;" "&amp;'Input-Func_Class'!$E$22,$G12:$BB12),SUMIF($G$6:$BB$6,BI$6&amp;" "&amp;'Input-Func_Class'!$B$24,$G12:$BB12))+SUMIF($G$6:$BB$6,BI$6&amp;" "&amp;'Input-Func_Class'!$F$22,$G12:$BB12))&lt;Check_Limit,0,1),1)</f>
        <v>0</v>
      </c>
      <c r="BJ12">
        <f ca="1">IFERROR(IF(SUMIF($G$6:$BB$6,BJ$6&amp;" Total",$G12:$BB12)-(SUMIF($G$6:$BB$6,BJ$6&amp;" "&amp;'Input-Func_Class'!$D$22,$G12:$BB12)+IFERROR(SUMIF($G$6:$BB$6,BJ$6&amp;" "&amp;'Input-Func_Class'!$E$22,$G12:$BB12),SUMIF($G$6:$BB$6,BJ$6&amp;" "&amp;'Input-Func_Class'!$B$24,$G12:$BB12))+SUMIF($G$6:$BB$6,BJ$6&amp;" "&amp;'Input-Func_Class'!$F$22,$G12:$BB12))&lt;Check_Limit,0,1),1)</f>
        <v>0</v>
      </c>
      <c r="BK12">
        <f ca="1">IFERROR(IF(SUMIF($G$6:$BB$6,BK$6&amp;" Total",$G12:$BB12)-(SUMIF($G$6:$BB$6,BK$6&amp;" "&amp;'Input-Func_Class'!$D$22,$G12:$BB12)+IFERROR(SUMIF($G$6:$BB$6,BK$6&amp;" "&amp;'Input-Func_Class'!$E$22,$G12:$BB12),SUMIF($G$6:$BB$6,BK$6&amp;" "&amp;'Input-Func_Class'!$B$24,$G12:$BB12))+SUMIF($G$6:$BB$6,BK$6&amp;" "&amp;'Input-Func_Class'!$F$22,$G12:$BB12))&lt;Check_Limit,0,1),1)</f>
        <v>0</v>
      </c>
      <c r="BL12">
        <f ca="1">IFERROR(IF(SUMIF($G$6:$BB$6,BL$6&amp;" Total",$G12:$BB12)-(SUMIF($G$6:$BB$6,BL$6&amp;" "&amp;'Input-Func_Class'!$D$22,$G12:$BB12)+IFERROR(SUMIF($G$6:$BB$6,BL$6&amp;" "&amp;'Input-Func_Class'!$E$22,$G12:$BB12),SUMIF($G$6:$BB$6,BL$6&amp;" "&amp;'Input-Func_Class'!$B$24,$G12:$BB12))+SUMIF($G$6:$BB$6,BL$6&amp;" "&amp;'Input-Func_Class'!$F$22,$G12:$BB12))&lt;Check_Limit,0,1),1)</f>
        <v>0</v>
      </c>
      <c r="BM12">
        <f ca="1">IFERROR(IF(SUMIF($G$6:$BB$6,BM$6&amp;" Total",$G12:$BB12)-(SUMIF($G$6:$BB$6,BM$6&amp;" "&amp;'Input-Func_Class'!$D$22,$G12:$BB12)+IFERROR(SUMIF($G$6:$BB$6,BM$6&amp;" "&amp;'Input-Func_Class'!$E$22,$G12:$BB12),SUMIF($G$6:$BB$6,BM$6&amp;" "&amp;'Input-Func_Class'!$B$24,$G12:$BB12))+SUMIF($G$6:$BB$6,BM$6&amp;" "&amp;'Input-Func_Class'!$F$22,$G12:$BB12))&lt;Check_Limit,0,1),1)</f>
        <v>0</v>
      </c>
      <c r="BN12">
        <f ca="1">IFERROR(IF(SUMIF($G$6:$BB$6,BN$6&amp;" Total",$G12:$BB12)-(SUMIF($G$6:$BB$6,BN$6&amp;" "&amp;'Input-Func_Class'!$D$22,$G12:$BB12)+IFERROR(SUMIF($G$6:$BB$6,BN$6&amp;" "&amp;'Input-Func_Class'!$E$22,$G12:$BB12),SUMIF($G$6:$BB$6,BN$6&amp;" "&amp;'Input-Func_Class'!$B$24,$G12:$BB12))+SUMIF($G$6:$BB$6,BN$6&amp;" "&amp;'Input-Func_Class'!$F$22,$G12:$BB12))&lt;Check_Limit,0,1),1)</f>
        <v>0</v>
      </c>
      <c r="BO12">
        <f ca="1">IFERROR(IF(SUMIF($G$6:$BB$6,BO$6&amp;" Total",$G12:$BB12)-(SUMIF($G$6:$BB$6,BO$6&amp;" "&amp;'Input-Func_Class'!$D$22,$G12:$BB12)+IFERROR(SUMIF($G$6:$BB$6,BO$6&amp;" "&amp;'Input-Func_Class'!$E$22,$G12:$BB12),SUMIF($G$6:$BB$6,BO$6&amp;" "&amp;'Input-Func_Class'!$B$24,$G12:$BB12))+SUMIF($G$6:$BB$6,BO$6&amp;" "&amp;'Input-Func_Class'!$F$22,$G12:$BB12))&lt;Check_Limit,0,1),1)</f>
        <v>0</v>
      </c>
    </row>
    <row r="13" spans="1:67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>Functionalization!$D13</f>
        <v>18003440.657002222</v>
      </c>
      <c r="E13" s="8">
        <f t="shared" ref="E13" ca="1" si="1">IFERROR(IF(D13="",0,IF(D13=0,0,IF(ABS(D13-SUM(G13,K13,O13,S13,W13,AA13,AE13,AI13,AM13,AQ13,AU13,AY13))&lt;Check_Limit,0,1))),1)</f>
        <v>0</v>
      </c>
      <c r="F13" s="2" t="str">
        <f>IF($D13=0,"-",IF('Input-Accounts'!$E13&lt;&gt;0,'Input-Accounts'!$E13,'Input-Accounts'!$G13))</f>
        <v>INT_DISTPT_SUBTOTAL</v>
      </c>
      <c r="G13" s="8">
        <f ca="1">IF(G$5&lt;&gt;"",HLOOKUP(G$5,Functionalization!$G$6:$R$314,ROW($A13)-5,FALSE),IFERROR(INDEX(G$278:G$314,MATCH($F13,$B$278:$B$314,0))/VLOOKUP($F13,$B$278:$BB$314,MATCH(LEFT(TRIM(G$6),FIND("~",SUBSTITUTE(G$6,"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13))*HLOOKUP(LEFT(TRIM(G$6),FIND("~",SUBSTITUTE(G$6," ","~",LEN(TRIM(G$6))-LEN(SUBSTITUTE(TRIM(G$6)," ",""))))-1)&amp;" Total",$B$6:$BB$314,ROW($A13)-5,FALSE))</f>
        <v>11496303.531014469</v>
      </c>
      <c r="H13" s="8">
        <f ca="1">IF(H$5&lt;&gt;"",HLOOKUP(H$5,Functionalization!$G$6:$R$314,ROW($A13)-5,FALSE),IFERROR(INDEX(H$278:H$314,MATCH($F13,$B$278:$B$314,0))/VLOOKUP($F13,$B$278:$BB$314,MATCH(LEFT(TRIM(H$6),FIND("~",SUBSTITUTE(H$6,"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13))*HLOOKUP(LEFT(TRIM(H$6),FIND("~",SUBSTITUTE(H$6," ","~",LEN(TRIM(H$6))-LEN(SUBSTITUTE(TRIM(H$6)," ",""))))-1)&amp;" Total",$B$6:$BB$314,ROW($A13)-5,FALSE))</f>
        <v>8770714.4794004429</v>
      </c>
      <c r="I13" s="8">
        <f ca="1">IF(I$5&lt;&gt;"",HLOOKUP(I$5,Functionalization!$G$6:$R$314,ROW($A13)-5,FALSE),IFERROR(INDEX(I$278:I$314,MATCH($F13,$B$278:$B$314,0))/VLOOKUP($F13,$B$278:$BB$314,MATCH(LEFT(TRIM(I$6),FIND("~",SUBSTITUTE(I$6,"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13))*HLOOKUP(LEFT(TRIM(I$6),FIND("~",SUBSTITUTE(I$6," ","~",LEN(TRIM(I$6))-LEN(SUBSTITUTE(TRIM(I$6)," ",""))))-1)&amp;" Total",$B$6:$BB$314,ROW($A13)-5,FALSE))</f>
        <v>0</v>
      </c>
      <c r="J13" s="8">
        <f ca="1">IF(J$5&lt;&gt;"",HLOOKUP(J$5,Functionalization!$G$6:$R$314,ROW($A13)-5,FALSE),IFERROR(INDEX(J$278:J$314,MATCH($F13,$B$278:$B$314,0))/VLOOKUP($F13,$B$278:$BB$314,MATCH(LEFT(TRIM(J$6),FIND("~",SUBSTITUTE(J$6,"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13))*HLOOKUP(LEFT(TRIM(J$6),FIND("~",SUBSTITUTE(J$6," ","~",LEN(TRIM(J$6))-LEN(SUBSTITUTE(TRIM(J$6)," ",""))))-1)&amp;" Total",$B$6:$BB$314,ROW($A13)-5,FALSE))</f>
        <v>2725589.0516140279</v>
      </c>
      <c r="K13" s="8">
        <f ca="1">IF(K$5&lt;&gt;"",HLOOKUP(K$5,Functionalization!$G$6:$R$314,ROW($A13)-5,FALSE),IFERROR(INDEX(K$278:K$314,MATCH($F13,$B$278:$B$314,0))/VLOOKUP($F13,$B$278:$BB$314,MATCH(LEFT(TRIM(K$6),FIND("~",SUBSTITUTE(K$6,"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13))*HLOOKUP(LEFT(TRIM(K$6),FIND("~",SUBSTITUTE(K$6," ","~",LEN(TRIM(K$6))-LEN(SUBSTITUTE(TRIM(K$6)," ",""))))-1)&amp;" Total",$B$6:$BB$314,ROW($A13)-5,FALSE))</f>
        <v>6507137.1259877523</v>
      </c>
      <c r="L13" s="8">
        <f ca="1">IF(L$5&lt;&gt;"",HLOOKUP(L$5,Functionalization!$G$6:$R$314,ROW($A13)-5,FALSE),IFERROR(INDEX(L$278:L$314,MATCH($F13,$B$278:$B$314,0))/VLOOKUP($F13,$B$278:$BB$314,MATCH(LEFT(TRIM(L$6),FIND("~",SUBSTITUTE(L$6,"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13))*HLOOKUP(LEFT(TRIM(L$6),FIND("~",SUBSTITUTE(L$6," ","~",LEN(TRIM(L$6))-LEN(SUBSTITUTE(TRIM(L$6)," ",""))))-1)&amp;" Total",$B$6:$BB$314,ROW($A13)-5,FALSE))</f>
        <v>0</v>
      </c>
      <c r="M13" s="8">
        <f ca="1">IF(M$5&lt;&gt;"",HLOOKUP(M$5,Functionalization!$G$6:$R$314,ROW($A13)-5,FALSE),IFERROR(INDEX(M$278:M$314,MATCH($F13,$B$278:$B$314,0))/VLOOKUP($F13,$B$278:$BB$314,MATCH(LEFT(TRIM(M$6),FIND("~",SUBSTITUTE(M$6,"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13))*HLOOKUP(LEFT(TRIM(M$6),FIND("~",SUBSTITUTE(M$6," ","~",LEN(TRIM(M$6))-LEN(SUBSTITUTE(TRIM(M$6)," ",""))))-1)&amp;" Total",$B$6:$BB$314,ROW($A13)-5,FALSE))</f>
        <v>0</v>
      </c>
      <c r="N13" s="8">
        <f ca="1">IF(N$5&lt;&gt;"",HLOOKUP(N$5,Functionalization!$G$6:$R$314,ROW($A13)-5,FALSE),IFERROR(INDEX(N$278:N$314,MATCH($F13,$B$278:$B$314,0))/VLOOKUP($F13,$B$278:$BB$314,MATCH(LEFT(TRIM(N$6),FIND("~",SUBSTITUTE(N$6,"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13))*HLOOKUP(LEFT(TRIM(N$6),FIND("~",SUBSTITUTE(N$6," ","~",LEN(TRIM(N$6))-LEN(SUBSTITUTE(TRIM(N$6)," ",""))))-1)&amp;" Total",$B$6:$BB$314,ROW($A13)-5,FALSE))</f>
        <v>6507137.1259877523</v>
      </c>
      <c r="O13" s="8">
        <f ca="1">IF(O$5&lt;&gt;"",HLOOKUP(O$5,Functionalization!$G$6:$R$314,ROW($A13)-5,FALSE),IFERROR(INDEX(O$278:O$314,MATCH($F13,$B$278:$B$314,0))/VLOOKUP($F13,$B$278:$BB$314,MATCH(LEFT(TRIM(O$6),FIND("~",SUBSTITUTE(O$6,"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13))*HLOOKUP(LEFT(TRIM(O$6),FIND("~",SUBSTITUTE(O$6," ","~",LEN(TRIM(O$6))-LEN(SUBSTITUTE(TRIM(O$6)," ",""))))-1)&amp;" Total",$B$6:$BB$314,ROW($A13)-5,FALSE))</f>
        <v>0</v>
      </c>
      <c r="P13" s="8">
        <f ca="1">IF(P$5&lt;&gt;"",HLOOKUP(P$5,Functionalization!$G$6:$R$314,ROW($A13)-5,FALSE),IFERROR(INDEX(P$278:P$314,MATCH($F13,$B$278:$B$314,0))/VLOOKUP($F13,$B$278:$BB$314,MATCH(LEFT(TRIM(P$6),FIND("~",SUBSTITUTE(P$6,"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13))*HLOOKUP(LEFT(TRIM(P$6),FIND("~",SUBSTITUTE(P$6," ","~",LEN(TRIM(P$6))-LEN(SUBSTITUTE(TRIM(P$6)," ",""))))-1)&amp;" Total",$B$6:$BB$314,ROW($A13)-5,FALSE))</f>
        <v>0</v>
      </c>
      <c r="Q13" s="8">
        <f ca="1">IF(Q$5&lt;&gt;"",HLOOKUP(Q$5,Functionalization!$G$6:$R$314,ROW($A13)-5,FALSE),IFERROR(INDEX(Q$278:Q$314,MATCH($F13,$B$278:$B$314,0))/VLOOKUP($F13,$B$278:$BB$314,MATCH(LEFT(TRIM(Q$6),FIND("~",SUBSTITUTE(Q$6,"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13))*HLOOKUP(LEFT(TRIM(Q$6),FIND("~",SUBSTITUTE(Q$6," ","~",LEN(TRIM(Q$6))-LEN(SUBSTITUTE(TRIM(Q$6)," ",""))))-1)&amp;" Total",$B$6:$BB$314,ROW($A13)-5,FALSE))</f>
        <v>0</v>
      </c>
      <c r="R13" s="8">
        <f ca="1">IF(R$5&lt;&gt;"",HLOOKUP(R$5,Functionalization!$G$6:$R$314,ROW($A13)-5,FALSE),IFERROR(INDEX(R$278:R$314,MATCH($F13,$B$278:$B$314,0))/VLOOKUP($F13,$B$278:$BB$314,MATCH(LEFT(TRIM(R$6),FIND("~",SUBSTITUTE(R$6,"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13))*HLOOKUP(LEFT(TRIM(R$6),FIND("~",SUBSTITUTE(R$6," ","~",LEN(TRIM(R$6))-LEN(SUBSTITUTE(TRIM(R$6)," ",""))))-1)&amp;" Total",$B$6:$BB$314,ROW($A13)-5,FALSE))</f>
        <v>0</v>
      </c>
      <c r="S13" s="8">
        <f ca="1">IF(S$5&lt;&gt;"",HLOOKUP(S$5,Functionalization!$G$6:$R$314,ROW($A13)-5,FALSE),IFERROR(INDEX(S$278:S$314,MATCH($F13,$B$278:$B$314,0))/VLOOKUP($F13,$B$278:$BB$314,MATCH(LEFT(TRIM(S$6),FIND("~",SUBSTITUTE(S$6,"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13))*HLOOKUP(LEFT(TRIM(S$6),FIND("~",SUBSTITUTE(S$6," ","~",LEN(TRIM(S$6))-LEN(SUBSTITUTE(TRIM(S$6)," ",""))))-1)&amp;" Total",$B$6:$BB$314,ROW($A13)-5,FALSE))</f>
        <v>0</v>
      </c>
      <c r="T13" s="8">
        <f ca="1">IF(T$5&lt;&gt;"",HLOOKUP(T$5,Functionalization!$G$6:$R$314,ROW($A13)-5,FALSE),IFERROR(INDEX(T$278:T$314,MATCH($F13,$B$278:$B$314,0))/VLOOKUP($F13,$B$278:$BB$314,MATCH(LEFT(TRIM(T$6),FIND("~",SUBSTITUTE(T$6,"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13))*HLOOKUP(LEFT(TRIM(T$6),FIND("~",SUBSTITUTE(T$6," ","~",LEN(TRIM(T$6))-LEN(SUBSTITUTE(TRIM(T$6)," ",""))))-1)&amp;" Total",$B$6:$BB$314,ROW($A13)-5,FALSE))</f>
        <v>0</v>
      </c>
      <c r="U13" s="8">
        <f ca="1">IF(U$5&lt;&gt;"",HLOOKUP(U$5,Functionalization!$G$6:$R$314,ROW($A13)-5,FALSE),IFERROR(INDEX(U$278:U$314,MATCH($F13,$B$278:$B$314,0))/VLOOKUP($F13,$B$278:$BB$314,MATCH(LEFT(TRIM(U$6),FIND("~",SUBSTITUTE(U$6,"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13))*HLOOKUP(LEFT(TRIM(U$6),FIND("~",SUBSTITUTE(U$6," ","~",LEN(TRIM(U$6))-LEN(SUBSTITUTE(TRIM(U$6)," ",""))))-1)&amp;" Total",$B$6:$BB$314,ROW($A13)-5,FALSE))</f>
        <v>0</v>
      </c>
      <c r="V13" s="8">
        <f ca="1">IF(V$5&lt;&gt;"",HLOOKUP(V$5,Functionalization!$G$6:$R$314,ROW($A13)-5,FALSE),IFERROR(INDEX(V$278:V$314,MATCH($F13,$B$278:$B$314,0))/VLOOKUP($F13,$B$278:$BB$314,MATCH(LEFT(TRIM(V$6),FIND("~",SUBSTITUTE(V$6,"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13))*HLOOKUP(LEFT(TRIM(V$6),FIND("~",SUBSTITUTE(V$6," ","~",LEN(TRIM(V$6))-LEN(SUBSTITUTE(TRIM(V$6)," ",""))))-1)&amp;" Total",$B$6:$BB$314,ROW($A13)-5,FALSE))</f>
        <v>0</v>
      </c>
      <c r="W13" s="8">
        <f ca="1">IF(W$5&lt;&gt;"",HLOOKUP(W$5,Functionalization!$G$6:$R$314,ROW($A13)-5,FALSE),IFERROR(INDEX(W$278:W$314,MATCH($F13,$B$278:$B$314,0))/VLOOKUP($F13,$B$278:$BB$314,MATCH(LEFT(TRIM(W$6),FIND("~",SUBSTITUTE(W$6,"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13))*HLOOKUP(LEFT(TRIM(W$6),FIND("~",SUBSTITUTE(W$6," ","~",LEN(TRIM(W$6))-LEN(SUBSTITUTE(TRIM(W$6)," ",""))))-1)&amp;" Total",$B$6:$BB$314,ROW($A13)-5,FALSE))</f>
        <v>0</v>
      </c>
      <c r="X13" s="8">
        <f ca="1">IF(X$5&lt;&gt;"",HLOOKUP(X$5,Functionalization!$G$6:$R$314,ROW($A13)-5,FALSE),IFERROR(INDEX(X$278:X$314,MATCH($F13,$B$278:$B$314,0))/VLOOKUP($F13,$B$278:$BB$314,MATCH(LEFT(TRIM(X$6),FIND("~",SUBSTITUTE(X$6,"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13))*HLOOKUP(LEFT(TRIM(X$6),FIND("~",SUBSTITUTE(X$6," ","~",LEN(TRIM(X$6))-LEN(SUBSTITUTE(TRIM(X$6)," ",""))))-1)&amp;" Total",$B$6:$BB$314,ROW($A13)-5,FALSE))</f>
        <v>0</v>
      </c>
      <c r="Y13" s="8">
        <f ca="1">IF(Y$5&lt;&gt;"",HLOOKUP(Y$5,Functionalization!$G$6:$R$314,ROW($A13)-5,FALSE),IFERROR(INDEX(Y$278:Y$314,MATCH($F13,$B$278:$B$314,0))/VLOOKUP($F13,$B$278:$BB$314,MATCH(LEFT(TRIM(Y$6),FIND("~",SUBSTITUTE(Y$6,"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13))*HLOOKUP(LEFT(TRIM(Y$6),FIND("~",SUBSTITUTE(Y$6," ","~",LEN(TRIM(Y$6))-LEN(SUBSTITUTE(TRIM(Y$6)," ",""))))-1)&amp;" Total",$B$6:$BB$314,ROW($A13)-5,FALSE))</f>
        <v>0</v>
      </c>
      <c r="Z13" s="8">
        <f ca="1">IF(Z$5&lt;&gt;"",HLOOKUP(Z$5,Functionalization!$G$6:$R$314,ROW($A13)-5,FALSE),IFERROR(INDEX(Z$278:Z$314,MATCH($F13,$B$278:$B$314,0))/VLOOKUP($F13,$B$278:$BB$314,MATCH(LEFT(TRIM(Z$6),FIND("~",SUBSTITUTE(Z$6,"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13))*HLOOKUP(LEFT(TRIM(Z$6),FIND("~",SUBSTITUTE(Z$6," ","~",LEN(TRIM(Z$6))-LEN(SUBSTITUTE(TRIM(Z$6)," ",""))))-1)&amp;" Total",$B$6:$BB$314,ROW($A13)-5,FALSE))</f>
        <v>0</v>
      </c>
      <c r="AA13" s="8">
        <f ca="1">IF(AA$5&lt;&gt;"",HLOOKUP(AA$5,Functionalization!$G$6:$R$314,ROW($A13)-5,FALSE),IFERROR(INDEX(AA$278:AA$314,MATCH($F13,$B$278:$B$314,0))/VLOOKUP($F13,$B$278:$BB$314,MATCH(LEFT(TRIM(AA$6),FIND("~",SUBSTITUTE(AA$6,"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13))*HLOOKUP(LEFT(TRIM(AA$6),FIND("~",SUBSTITUTE(AA$6," ","~",LEN(TRIM(AA$6))-LEN(SUBSTITUTE(TRIM(AA$6)," ",""))))-1)&amp;" Total",$B$6:$BB$314,ROW($A13)-5,FALSE))</f>
        <v>0</v>
      </c>
      <c r="AB13" s="8">
        <f ca="1">IF(AB$5&lt;&gt;"",HLOOKUP(AB$5,Functionalization!$G$6:$R$314,ROW($A13)-5,FALSE),IFERROR(INDEX(AB$278:AB$314,MATCH($F13,$B$278:$B$314,0))/VLOOKUP($F13,$B$278:$BB$314,MATCH(LEFT(TRIM(AB$6),FIND("~",SUBSTITUTE(AB$6,"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13))*HLOOKUP(LEFT(TRIM(AB$6),FIND("~",SUBSTITUTE(AB$6," ","~",LEN(TRIM(AB$6))-LEN(SUBSTITUTE(TRIM(AB$6)," ",""))))-1)&amp;" Total",$B$6:$BB$314,ROW($A13)-5,FALSE))</f>
        <v>0</v>
      </c>
      <c r="AC13" s="8">
        <f ca="1">IF(AC$5&lt;&gt;"",HLOOKUP(AC$5,Functionalization!$G$6:$R$314,ROW($A13)-5,FALSE),IFERROR(INDEX(AC$278:AC$314,MATCH($F13,$B$278:$B$314,0))/VLOOKUP($F13,$B$278:$BB$314,MATCH(LEFT(TRIM(AC$6),FIND("~",SUBSTITUTE(AC$6,"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13))*HLOOKUP(LEFT(TRIM(AC$6),FIND("~",SUBSTITUTE(AC$6," ","~",LEN(TRIM(AC$6))-LEN(SUBSTITUTE(TRIM(AC$6)," ",""))))-1)&amp;" Total",$B$6:$BB$314,ROW($A13)-5,FALSE))</f>
        <v>0</v>
      </c>
      <c r="AD13" s="8">
        <f ca="1">IF(AD$5&lt;&gt;"",HLOOKUP(AD$5,Functionalization!$G$6:$R$314,ROW($A13)-5,FALSE),IFERROR(INDEX(AD$278:AD$314,MATCH($F13,$B$278:$B$314,0))/VLOOKUP($F13,$B$278:$BB$314,MATCH(LEFT(TRIM(AD$6),FIND("~",SUBSTITUTE(AD$6,"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13))*HLOOKUP(LEFT(TRIM(AD$6),FIND("~",SUBSTITUTE(AD$6," ","~",LEN(TRIM(AD$6))-LEN(SUBSTITUTE(TRIM(AD$6)," ",""))))-1)&amp;" Total",$B$6:$BB$314,ROW($A13)-5,FALSE))</f>
        <v>0</v>
      </c>
      <c r="AE13" s="8">
        <f ca="1">IF(AE$5&lt;&gt;"",HLOOKUP(AE$5,Functionalization!$G$6:$R$314,ROW($A13)-5,FALSE),IFERROR(INDEX(AE$278:AE$314,MATCH($F13,$B$278:$B$314,0))/VLOOKUP($F13,$B$278:$BB$314,MATCH(LEFT(TRIM(AE$6),FIND("~",SUBSTITUTE(AE$6,"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13))*HLOOKUP(LEFT(TRIM(AE$6),FIND("~",SUBSTITUTE(AE$6," ","~",LEN(TRIM(AE$6))-LEN(SUBSTITUTE(TRIM(AE$6)," ",""))))-1)&amp;" Total",$B$6:$BB$314,ROW($A13)-5,FALSE))</f>
        <v>0</v>
      </c>
      <c r="AF13" s="8">
        <f ca="1">IF(AF$5&lt;&gt;"",HLOOKUP(AF$5,Functionalization!$G$6:$R$314,ROW($A13)-5,FALSE),IFERROR(INDEX(AF$278:AF$314,MATCH($F13,$B$278:$B$314,0))/VLOOKUP($F13,$B$278:$BB$314,MATCH(LEFT(TRIM(AF$6),FIND("~",SUBSTITUTE(AF$6,"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13))*HLOOKUP(LEFT(TRIM(AF$6),FIND("~",SUBSTITUTE(AF$6," ","~",LEN(TRIM(AF$6))-LEN(SUBSTITUTE(TRIM(AF$6)," ",""))))-1)&amp;" Total",$B$6:$BB$314,ROW($A13)-5,FALSE))</f>
        <v>0</v>
      </c>
      <c r="AG13" s="8">
        <f ca="1">IF(AG$5&lt;&gt;"",HLOOKUP(AG$5,Functionalization!$G$6:$R$314,ROW($A13)-5,FALSE),IFERROR(INDEX(AG$278:AG$314,MATCH($F13,$B$278:$B$314,0))/VLOOKUP($F13,$B$278:$BB$314,MATCH(LEFT(TRIM(AG$6),FIND("~",SUBSTITUTE(AG$6,"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13))*HLOOKUP(LEFT(TRIM(AG$6),FIND("~",SUBSTITUTE(AG$6," ","~",LEN(TRIM(AG$6))-LEN(SUBSTITUTE(TRIM(AG$6)," ",""))))-1)&amp;" Total",$B$6:$BB$314,ROW($A13)-5,FALSE))</f>
        <v>0</v>
      </c>
      <c r="AH13" s="8">
        <f ca="1">IF(AH$5&lt;&gt;"",HLOOKUP(AH$5,Functionalization!$G$6:$R$314,ROW($A13)-5,FALSE),IFERROR(INDEX(AH$278:AH$314,MATCH($F13,$B$278:$B$314,0))/VLOOKUP($F13,$B$278:$BB$314,MATCH(LEFT(TRIM(AH$6),FIND("~",SUBSTITUTE(AH$6,"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13))*HLOOKUP(LEFT(TRIM(AH$6),FIND("~",SUBSTITUTE(AH$6," ","~",LEN(TRIM(AH$6))-LEN(SUBSTITUTE(TRIM(AH$6)," ",""))))-1)&amp;" Total",$B$6:$BB$314,ROW($A13)-5,FALSE))</f>
        <v>0</v>
      </c>
      <c r="AI13" s="8">
        <f ca="1">IF(AI$5&lt;&gt;"",HLOOKUP(AI$5,Functionalization!$G$6:$R$314,ROW($A13)-5,FALSE),IFERROR(INDEX(AI$278:AI$314,MATCH($F13,$B$278:$B$314,0))/VLOOKUP($F13,$B$278:$BB$314,MATCH(LEFT(TRIM(AI$6),FIND("~",SUBSTITUTE(AI$6,"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13))*HLOOKUP(LEFT(TRIM(AI$6),FIND("~",SUBSTITUTE(AI$6," ","~",LEN(TRIM(AI$6))-LEN(SUBSTITUTE(TRIM(AI$6)," ",""))))-1)&amp;" Total",$B$6:$BB$314,ROW($A13)-5,FALSE))</f>
        <v>0</v>
      </c>
      <c r="AJ13" s="8">
        <f ca="1">IF(AJ$5&lt;&gt;"",HLOOKUP(AJ$5,Functionalization!$G$6:$R$314,ROW($A13)-5,FALSE),IFERROR(INDEX(AJ$278:AJ$314,MATCH($F13,$B$278:$B$314,0))/VLOOKUP($F13,$B$278:$BB$314,MATCH(LEFT(TRIM(AJ$6),FIND("~",SUBSTITUTE(AJ$6,"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13))*HLOOKUP(LEFT(TRIM(AJ$6),FIND("~",SUBSTITUTE(AJ$6," ","~",LEN(TRIM(AJ$6))-LEN(SUBSTITUTE(TRIM(AJ$6)," ",""))))-1)&amp;" Total",$B$6:$BB$314,ROW($A13)-5,FALSE))</f>
        <v>0</v>
      </c>
      <c r="AK13" s="8">
        <f ca="1">IF(AK$5&lt;&gt;"",HLOOKUP(AK$5,Functionalization!$G$6:$R$314,ROW($A13)-5,FALSE),IFERROR(INDEX(AK$278:AK$314,MATCH($F13,$B$278:$B$314,0))/VLOOKUP($F13,$B$278:$BB$314,MATCH(LEFT(TRIM(AK$6),FIND("~",SUBSTITUTE(AK$6,"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13))*HLOOKUP(LEFT(TRIM(AK$6),FIND("~",SUBSTITUTE(AK$6," ","~",LEN(TRIM(AK$6))-LEN(SUBSTITUTE(TRIM(AK$6)," ",""))))-1)&amp;" Total",$B$6:$BB$314,ROW($A13)-5,FALSE))</f>
        <v>0</v>
      </c>
      <c r="AL13" s="8">
        <f ca="1">IF(AL$5&lt;&gt;"",HLOOKUP(AL$5,Functionalization!$G$6:$R$314,ROW($A13)-5,FALSE),IFERROR(INDEX(AL$278:AL$314,MATCH($F13,$B$278:$B$314,0))/VLOOKUP($F13,$B$278:$BB$314,MATCH(LEFT(TRIM(AL$6),FIND("~",SUBSTITUTE(AL$6,"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13))*HLOOKUP(LEFT(TRIM(AL$6),FIND("~",SUBSTITUTE(AL$6," ","~",LEN(TRIM(AL$6))-LEN(SUBSTITUTE(TRIM(AL$6)," ",""))))-1)&amp;" Total",$B$6:$BB$314,ROW($A13)-5,FALSE))</f>
        <v>0</v>
      </c>
      <c r="AM13" s="8">
        <f ca="1">IF(AM$5&lt;&gt;"",HLOOKUP(AM$5,Functionalization!$G$6:$R$314,ROW($A13)-5,FALSE),IFERROR(INDEX(AM$278:AM$314,MATCH($F13,$B$278:$B$314,0))/VLOOKUP($F13,$B$278:$BB$314,MATCH(LEFT(TRIM(AM$6),FIND("~",SUBSTITUTE(AM$6,"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13))*HLOOKUP(LEFT(TRIM(AM$6),FIND("~",SUBSTITUTE(AM$6," ","~",LEN(TRIM(AM$6))-LEN(SUBSTITUTE(TRIM(AM$6)," ",""))))-1)&amp;" Total",$B$6:$BB$314,ROW($A13)-5,FALSE))</f>
        <v>0</v>
      </c>
      <c r="AN13" s="8">
        <f ca="1">IF(AN$5&lt;&gt;"",HLOOKUP(AN$5,Functionalization!$G$6:$R$314,ROW($A13)-5,FALSE),IFERROR(INDEX(AN$278:AN$314,MATCH($F13,$B$278:$B$314,0))/VLOOKUP($F13,$B$278:$BB$314,MATCH(LEFT(TRIM(AN$6),FIND("~",SUBSTITUTE(AN$6,"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13))*HLOOKUP(LEFT(TRIM(AN$6),FIND("~",SUBSTITUTE(AN$6," ","~",LEN(TRIM(AN$6))-LEN(SUBSTITUTE(TRIM(AN$6)," ",""))))-1)&amp;" Total",$B$6:$BB$314,ROW($A13)-5,FALSE))</f>
        <v>0</v>
      </c>
      <c r="AO13" s="8">
        <f ca="1">IF(AO$5&lt;&gt;"",HLOOKUP(AO$5,Functionalization!$G$6:$R$314,ROW($A13)-5,FALSE),IFERROR(INDEX(AO$278:AO$314,MATCH($F13,$B$278:$B$314,0))/VLOOKUP($F13,$B$278:$BB$314,MATCH(LEFT(TRIM(AO$6),FIND("~",SUBSTITUTE(AO$6,"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13))*HLOOKUP(LEFT(TRIM(AO$6),FIND("~",SUBSTITUTE(AO$6," ","~",LEN(TRIM(AO$6))-LEN(SUBSTITUTE(TRIM(AO$6)," ",""))))-1)&amp;" Total",$B$6:$BB$314,ROW($A13)-5,FALSE))</f>
        <v>0</v>
      </c>
      <c r="AP13" s="8">
        <f ca="1">IF(AP$5&lt;&gt;"",HLOOKUP(AP$5,Functionalization!$G$6:$R$314,ROW($A13)-5,FALSE),IFERROR(INDEX(AP$278:AP$314,MATCH($F13,$B$278:$B$314,0))/VLOOKUP($F13,$B$278:$BB$314,MATCH(LEFT(TRIM(AP$6),FIND("~",SUBSTITUTE(AP$6,"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13))*HLOOKUP(LEFT(TRIM(AP$6),FIND("~",SUBSTITUTE(AP$6," ","~",LEN(TRIM(AP$6))-LEN(SUBSTITUTE(TRIM(AP$6)," ",""))))-1)&amp;" Total",$B$6:$BB$314,ROW($A13)-5,FALSE))</f>
        <v>0</v>
      </c>
      <c r="AQ13" s="8">
        <f ca="1">IF(AQ$5&lt;&gt;"",HLOOKUP(AQ$5,Functionalization!$G$6:$R$314,ROW($A13)-5,FALSE),IFERROR(INDEX(AQ$278:AQ$314,MATCH($F13,$B$278:$B$314,0))/VLOOKUP($F13,$B$278:$BB$314,MATCH(LEFT(TRIM(AQ$6),FIND("~",SUBSTITUTE(AQ$6,"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13))*HLOOKUP(LEFT(TRIM(AQ$6),FIND("~",SUBSTITUTE(AQ$6," ","~",LEN(TRIM(AQ$6))-LEN(SUBSTITUTE(TRIM(AQ$6)," ",""))))-1)&amp;" Total",$B$6:$BB$314,ROW($A13)-5,FALSE))</f>
        <v>0</v>
      </c>
      <c r="AR13" s="8">
        <f ca="1">IF(AR$5&lt;&gt;"",HLOOKUP(AR$5,Functionalization!$G$6:$R$314,ROW($A13)-5,FALSE),IFERROR(INDEX(AR$278:AR$314,MATCH($F13,$B$278:$B$314,0))/VLOOKUP($F13,$B$278:$BB$314,MATCH(LEFT(TRIM(AR$6),FIND("~",SUBSTITUTE(AR$6,"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13))*HLOOKUP(LEFT(TRIM(AR$6),FIND("~",SUBSTITUTE(AR$6," ","~",LEN(TRIM(AR$6))-LEN(SUBSTITUTE(TRIM(AR$6)," ",""))))-1)&amp;" Total",$B$6:$BB$314,ROW($A13)-5,FALSE))</f>
        <v>0</v>
      </c>
      <c r="AS13" s="8">
        <f ca="1">IF(AS$5&lt;&gt;"",HLOOKUP(AS$5,Functionalization!$G$6:$R$314,ROW($A13)-5,FALSE),IFERROR(INDEX(AS$278:AS$314,MATCH($F13,$B$278:$B$314,0))/VLOOKUP($F13,$B$278:$BB$314,MATCH(LEFT(TRIM(AS$6),FIND("~",SUBSTITUTE(AS$6,"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13))*HLOOKUP(LEFT(TRIM(AS$6),FIND("~",SUBSTITUTE(AS$6," ","~",LEN(TRIM(AS$6))-LEN(SUBSTITUTE(TRIM(AS$6)," ",""))))-1)&amp;" Total",$B$6:$BB$314,ROW($A13)-5,FALSE))</f>
        <v>0</v>
      </c>
      <c r="AT13" s="8">
        <f ca="1">IF(AT$5&lt;&gt;"",HLOOKUP(AT$5,Functionalization!$G$6:$R$314,ROW($A13)-5,FALSE),IFERROR(INDEX(AT$278:AT$314,MATCH($F13,$B$278:$B$314,0))/VLOOKUP($F13,$B$278:$BB$314,MATCH(LEFT(TRIM(AT$6),FIND("~",SUBSTITUTE(AT$6,"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13))*HLOOKUP(LEFT(TRIM(AT$6),FIND("~",SUBSTITUTE(AT$6," ","~",LEN(TRIM(AT$6))-LEN(SUBSTITUTE(TRIM(AT$6)," ",""))))-1)&amp;" Total",$B$6:$BB$314,ROW($A13)-5,FALSE))</f>
        <v>0</v>
      </c>
      <c r="AU13" s="8">
        <f ca="1">IF(AU$5&lt;&gt;"",HLOOKUP(AU$5,Functionalization!$G$6:$R$314,ROW($A13)-5,FALSE),IFERROR(INDEX(AU$278:AU$314,MATCH($F13,$B$278:$B$314,0))/VLOOKUP($F13,$B$278:$BB$314,MATCH(LEFT(TRIM(AU$6),FIND("~",SUBSTITUTE(AU$6,"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13))*HLOOKUP(LEFT(TRIM(AU$6),FIND("~",SUBSTITUTE(AU$6," ","~",LEN(TRIM(AU$6))-LEN(SUBSTITUTE(TRIM(AU$6)," ",""))))-1)&amp;" Total",$B$6:$BB$314,ROW($A13)-5,FALSE))</f>
        <v>0</v>
      </c>
      <c r="AV13" s="8">
        <f ca="1">IF(AV$5&lt;&gt;"",HLOOKUP(AV$5,Functionalization!$G$6:$R$314,ROW($A13)-5,FALSE),IFERROR(INDEX(AV$278:AV$314,MATCH($F13,$B$278:$B$314,0))/VLOOKUP($F13,$B$278:$BB$314,MATCH(LEFT(TRIM(AV$6),FIND("~",SUBSTITUTE(AV$6,"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13))*HLOOKUP(LEFT(TRIM(AV$6),FIND("~",SUBSTITUTE(AV$6," ","~",LEN(TRIM(AV$6))-LEN(SUBSTITUTE(TRIM(AV$6)," ",""))))-1)&amp;" Total",$B$6:$BB$314,ROW($A13)-5,FALSE))</f>
        <v>0</v>
      </c>
      <c r="AW13" s="8">
        <f ca="1">IF(AW$5&lt;&gt;"",HLOOKUP(AW$5,Functionalization!$G$6:$R$314,ROW($A13)-5,FALSE),IFERROR(INDEX(AW$278:AW$314,MATCH($F13,$B$278:$B$314,0))/VLOOKUP($F13,$B$278:$BB$314,MATCH(LEFT(TRIM(AW$6),FIND("~",SUBSTITUTE(AW$6,"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13))*HLOOKUP(LEFT(TRIM(AW$6),FIND("~",SUBSTITUTE(AW$6," ","~",LEN(TRIM(AW$6))-LEN(SUBSTITUTE(TRIM(AW$6)," ",""))))-1)&amp;" Total",$B$6:$BB$314,ROW($A13)-5,FALSE))</f>
        <v>0</v>
      </c>
      <c r="AX13" s="8">
        <f ca="1">IF(AX$5&lt;&gt;"",HLOOKUP(AX$5,Functionalization!$G$6:$R$314,ROW($A13)-5,FALSE),IFERROR(INDEX(AX$278:AX$314,MATCH($F13,$B$278:$B$314,0))/VLOOKUP($F13,$B$278:$BB$314,MATCH(LEFT(TRIM(AX$6),FIND("~",SUBSTITUTE(AX$6,"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13))*HLOOKUP(LEFT(TRIM(AX$6),FIND("~",SUBSTITUTE(AX$6," ","~",LEN(TRIM(AX$6))-LEN(SUBSTITUTE(TRIM(AX$6)," ",""))))-1)&amp;" Total",$B$6:$BB$314,ROW($A13)-5,FALSE))</f>
        <v>0</v>
      </c>
      <c r="AY13" s="8">
        <f ca="1">IF(AY$5&lt;&gt;"",HLOOKUP(AY$5,Functionalization!$G$6:$R$314,ROW($A13)-5,FALSE),IFERROR(INDEX(AY$278:AY$314,MATCH($F13,$B$278:$B$314,0))/VLOOKUP($F13,$B$278:$BB$314,MATCH(LEFT(TRIM(AY$6),FIND("~",SUBSTITUTE(AY$6,"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13))*HLOOKUP(LEFT(TRIM(AY$6),FIND("~",SUBSTITUTE(AY$6," ","~",LEN(TRIM(AY$6))-LEN(SUBSTITUTE(TRIM(AY$6)," ",""))))-1)&amp;" Total",$B$6:$BB$314,ROW($A13)-5,FALSE))</f>
        <v>0</v>
      </c>
      <c r="AZ13" s="8">
        <f ca="1">IF(AZ$5&lt;&gt;"",HLOOKUP(AZ$5,Functionalization!$G$6:$R$314,ROW($A13)-5,FALSE),IFERROR(INDEX(AZ$278:AZ$314,MATCH($F13,$B$278:$B$314,0))/VLOOKUP($F13,$B$278:$BB$314,MATCH(LEFT(TRIM(AZ$6),FIND("~",SUBSTITUTE(AZ$6,"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13))*HLOOKUP(LEFT(TRIM(AZ$6),FIND("~",SUBSTITUTE(AZ$6," ","~",LEN(TRIM(AZ$6))-LEN(SUBSTITUTE(TRIM(AZ$6)," ",""))))-1)&amp;" Total",$B$6:$BB$314,ROW($A13)-5,FALSE))</f>
        <v>0</v>
      </c>
      <c r="BA13" s="8">
        <f ca="1">IF(BA$5&lt;&gt;"",HLOOKUP(BA$5,Functionalization!$G$6:$R$314,ROW($A13)-5,FALSE),IFERROR(INDEX(BA$278:BA$314,MATCH($F13,$B$278:$B$314,0))/VLOOKUP($F13,$B$278:$BB$314,MATCH(LEFT(TRIM(BA$6),FIND("~",SUBSTITUTE(BA$6,"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13))*HLOOKUP(LEFT(TRIM(BA$6),FIND("~",SUBSTITUTE(BA$6," ","~",LEN(TRIM(BA$6))-LEN(SUBSTITUTE(TRIM(BA$6)," ",""))))-1)&amp;" Total",$B$6:$BB$314,ROW($A13)-5,FALSE))</f>
        <v>0</v>
      </c>
      <c r="BB13" s="8">
        <f ca="1">IF(BB$5&lt;&gt;"",HLOOKUP(BB$5,Functionalization!$G$6:$R$314,ROW($A13)-5,FALSE),IFERROR(INDEX(BB$278:BB$314,MATCH($F13,$B$278:$B$314,0))/VLOOKUP($F13,$B$278:$BB$314,MATCH(LEFT(TRIM(BB$6),FIND("~",SUBSTITUTE(BB$6,"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13))*HLOOKUP(LEFT(TRIM(BB$6),FIND("~",SUBSTITUTE(BB$6," ","~",LEN(TRIM(BB$6))-LEN(SUBSTITUTE(TRIM(BB$6)," ",""))))-1)&amp;" Total",$B$6:$BB$314,ROW($A13)-5,FALSE))</f>
        <v>0</v>
      </c>
      <c r="BD13">
        <f ca="1">IFERROR(IF(SUMIF($G$6:$BB$6,BD$6&amp;" Total",$G13:$BB13)-(SUMIF($G$6:$BB$6,BD$6&amp;" "&amp;'Input-Func_Class'!$D$22,$G13:$BB13)+IFERROR(SUMIF($G$6:$BB$6,BD$6&amp;" "&amp;'Input-Func_Class'!$E$22,$G13:$BB13),SUMIF($G$6:$BB$6,BD$6&amp;" "&amp;'Input-Func_Class'!$B$24,$G13:$BB13))+SUMIF($G$6:$BB$6,BD$6&amp;" "&amp;'Input-Func_Class'!$F$22,$G13:$BB13))&lt;Check_Limit,0,1),1)</f>
        <v>0</v>
      </c>
      <c r="BE13">
        <f ca="1">IFERROR(IF(SUMIF($G$6:$BB$6,BE$6&amp;" Total",$G13:$BB13)-(SUMIF($G$6:$BB$6,BE$6&amp;" "&amp;'Input-Func_Class'!$D$22,$G13:$BB13)+IFERROR(SUMIF($G$6:$BB$6,BE$6&amp;" "&amp;'Input-Func_Class'!$E$22,$G13:$BB13),SUMIF($G$6:$BB$6,BE$6&amp;" "&amp;'Input-Func_Class'!$B$24,$G13:$BB13))+SUMIF($G$6:$BB$6,BE$6&amp;" "&amp;'Input-Func_Class'!$F$22,$G13:$BB13))&lt;Check_Limit,0,1),1)</f>
        <v>0</v>
      </c>
      <c r="BF13">
        <f ca="1">IFERROR(IF(SUMIF($G$6:$BB$6,BF$6&amp;" Total",$G13:$BB13)-(SUMIF($G$6:$BB$6,BF$6&amp;" "&amp;'Input-Func_Class'!$D$22,$G13:$BB13)+IFERROR(SUMIF($G$6:$BB$6,BF$6&amp;" "&amp;'Input-Func_Class'!$E$22,$G13:$BB13),SUMIF($G$6:$BB$6,BF$6&amp;" "&amp;'Input-Func_Class'!$B$24,$G13:$BB13))+SUMIF($G$6:$BB$6,BF$6&amp;" "&amp;'Input-Func_Class'!$F$22,$G13:$BB13))&lt;Check_Limit,0,1),1)</f>
        <v>0</v>
      </c>
      <c r="BG13">
        <f ca="1">IFERROR(IF(SUMIF($G$6:$BB$6,BG$6&amp;" Total",$G13:$BB13)-(SUMIF($G$6:$BB$6,BG$6&amp;" "&amp;'Input-Func_Class'!$D$22,$G13:$BB13)+IFERROR(SUMIF($G$6:$BB$6,BG$6&amp;" "&amp;'Input-Func_Class'!$E$22,$G13:$BB13),SUMIF($G$6:$BB$6,BG$6&amp;" "&amp;'Input-Func_Class'!$B$24,$G13:$BB13))+SUMIF($G$6:$BB$6,BG$6&amp;" "&amp;'Input-Func_Class'!$F$22,$G13:$BB13))&lt;Check_Limit,0,1),1)</f>
        <v>0</v>
      </c>
      <c r="BH13">
        <f ca="1">IFERROR(IF(SUMIF($G$6:$BB$6,BH$6&amp;" Total",$G13:$BB13)-(SUMIF($G$6:$BB$6,BH$6&amp;" "&amp;'Input-Func_Class'!$D$22,$G13:$BB13)+IFERROR(SUMIF($G$6:$BB$6,BH$6&amp;" "&amp;'Input-Func_Class'!$E$22,$G13:$BB13),SUMIF($G$6:$BB$6,BH$6&amp;" "&amp;'Input-Func_Class'!$B$24,$G13:$BB13))+SUMIF($G$6:$BB$6,BH$6&amp;" "&amp;'Input-Func_Class'!$F$22,$G13:$BB13))&lt;Check_Limit,0,1),1)</f>
        <v>0</v>
      </c>
      <c r="BI13">
        <f ca="1">IFERROR(IF(SUMIF($G$6:$BB$6,BI$6&amp;" Total",$G13:$BB13)-(SUMIF($G$6:$BB$6,BI$6&amp;" "&amp;'Input-Func_Class'!$D$22,$G13:$BB13)+IFERROR(SUMIF($G$6:$BB$6,BI$6&amp;" "&amp;'Input-Func_Class'!$E$22,$G13:$BB13),SUMIF($G$6:$BB$6,BI$6&amp;" "&amp;'Input-Func_Class'!$B$24,$G13:$BB13))+SUMIF($G$6:$BB$6,BI$6&amp;" "&amp;'Input-Func_Class'!$F$22,$G13:$BB13))&lt;Check_Limit,0,1),1)</f>
        <v>0</v>
      </c>
      <c r="BJ13">
        <f ca="1">IFERROR(IF(SUMIF($G$6:$BB$6,BJ$6&amp;" Total",$G13:$BB13)-(SUMIF($G$6:$BB$6,BJ$6&amp;" "&amp;'Input-Func_Class'!$D$22,$G13:$BB13)+IFERROR(SUMIF($G$6:$BB$6,BJ$6&amp;" "&amp;'Input-Func_Class'!$E$22,$G13:$BB13),SUMIF($G$6:$BB$6,BJ$6&amp;" "&amp;'Input-Func_Class'!$B$24,$G13:$BB13))+SUMIF($G$6:$BB$6,BJ$6&amp;" "&amp;'Input-Func_Class'!$F$22,$G13:$BB13))&lt;Check_Limit,0,1),1)</f>
        <v>0</v>
      </c>
      <c r="BK13">
        <f ca="1">IFERROR(IF(SUMIF($G$6:$BB$6,BK$6&amp;" Total",$G13:$BB13)-(SUMIF($G$6:$BB$6,BK$6&amp;" "&amp;'Input-Func_Class'!$D$22,$G13:$BB13)+IFERROR(SUMIF($G$6:$BB$6,BK$6&amp;" "&amp;'Input-Func_Class'!$E$22,$G13:$BB13),SUMIF($G$6:$BB$6,BK$6&amp;" "&amp;'Input-Func_Class'!$B$24,$G13:$BB13))+SUMIF($G$6:$BB$6,BK$6&amp;" "&amp;'Input-Func_Class'!$F$22,$G13:$BB13))&lt;Check_Limit,0,1),1)</f>
        <v>0</v>
      </c>
      <c r="BL13">
        <f ca="1">IFERROR(IF(SUMIF($G$6:$BB$6,BL$6&amp;" Total",$G13:$BB13)-(SUMIF($G$6:$BB$6,BL$6&amp;" "&amp;'Input-Func_Class'!$D$22,$G13:$BB13)+IFERROR(SUMIF($G$6:$BB$6,BL$6&amp;" "&amp;'Input-Func_Class'!$E$22,$G13:$BB13),SUMIF($G$6:$BB$6,BL$6&amp;" "&amp;'Input-Func_Class'!$B$24,$G13:$BB13))+SUMIF($G$6:$BB$6,BL$6&amp;" "&amp;'Input-Func_Class'!$F$22,$G13:$BB13))&lt;Check_Limit,0,1),1)</f>
        <v>0</v>
      </c>
      <c r="BM13">
        <f ca="1">IFERROR(IF(SUMIF($G$6:$BB$6,BM$6&amp;" Total",$G13:$BB13)-(SUMIF($G$6:$BB$6,BM$6&amp;" "&amp;'Input-Func_Class'!$D$22,$G13:$BB13)+IFERROR(SUMIF($G$6:$BB$6,BM$6&amp;" "&amp;'Input-Func_Class'!$E$22,$G13:$BB13),SUMIF($G$6:$BB$6,BM$6&amp;" "&amp;'Input-Func_Class'!$B$24,$G13:$BB13))+SUMIF($G$6:$BB$6,BM$6&amp;" "&amp;'Input-Func_Class'!$F$22,$G13:$BB13))&lt;Check_Limit,0,1),1)</f>
        <v>0</v>
      </c>
      <c r="BN13">
        <f ca="1">IFERROR(IF(SUMIF($G$6:$BB$6,BN$6&amp;" Total",$G13:$BB13)-(SUMIF($G$6:$BB$6,BN$6&amp;" "&amp;'Input-Func_Class'!$D$22,$G13:$BB13)+IFERROR(SUMIF($G$6:$BB$6,BN$6&amp;" "&amp;'Input-Func_Class'!$E$22,$G13:$BB13),SUMIF($G$6:$BB$6,BN$6&amp;" "&amp;'Input-Func_Class'!$B$24,$G13:$BB13))+SUMIF($G$6:$BB$6,BN$6&amp;" "&amp;'Input-Func_Class'!$F$22,$G13:$BB13))&lt;Check_Limit,0,1),1)</f>
        <v>0</v>
      </c>
      <c r="BO13">
        <f ca="1">IFERROR(IF(SUMIF($G$6:$BB$6,BO$6&amp;" Total",$G13:$BB13)-(SUMIF($G$6:$BB$6,BO$6&amp;" "&amp;'Input-Func_Class'!$D$22,$G13:$BB13)+IFERROR(SUMIF($G$6:$BB$6,BO$6&amp;" "&amp;'Input-Func_Class'!$E$22,$G13:$BB13),SUMIF($G$6:$BB$6,BO$6&amp;" "&amp;'Input-Func_Class'!$B$24,$G13:$BB13))+SUMIF($G$6:$BB$6,BO$6&amp;" "&amp;'Input-Func_Class'!$F$22,$G13:$BB13))&lt;Check_Limit,0,1),1)</f>
        <v>0</v>
      </c>
    </row>
    <row r="14" spans="1:67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>Functionalization!$D14</f>
        <v>10172694.372919049</v>
      </c>
      <c r="E14" s="8">
        <f t="shared" ca="1" si="0"/>
        <v>0</v>
      </c>
      <c r="F14" s="2" t="str">
        <f>IF($D14=0,"-",IF('Input-Accounts'!$E14&lt;&gt;0,'Input-Accounts'!$E14,'Input-Accounts'!$G14))</f>
        <v>INT_DISTPT_SUBTOTAL</v>
      </c>
      <c r="G14" s="8">
        <f ca="1">IF(G$5&lt;&gt;"",HLOOKUP(G$5,Functionalization!$G$6:$R$314,ROW($A14)-5,FALSE),IFERROR(INDEX(G$278:G$314,MATCH($F14,$B$278:$B$314,0))/VLOOKUP($F14,$B$278:$BB$314,MATCH(LEFT(TRIM(G$6),FIND("~",SUBSTITUTE(G$6,"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14))*HLOOKUP(LEFT(TRIM(G$6),FIND("~",SUBSTITUTE(G$6," ","~",LEN(TRIM(G$6))-LEN(SUBSTITUTE(TRIM(G$6)," ",""))))-1)&amp;" Total",$B$6:$BB$314,ROW($A14)-5,FALSE))</f>
        <v>6495890.6726439884</v>
      </c>
      <c r="H14" s="8">
        <f ca="1">IF(H$5&lt;&gt;"",HLOOKUP(H$5,Functionalization!$G$6:$R$314,ROW($A14)-5,FALSE),IFERROR(INDEX(H$278:H$314,MATCH($F14,$B$278:$B$314,0))/VLOOKUP($F14,$B$278:$BB$314,MATCH(LEFT(TRIM(H$6),FIND("~",SUBSTITUTE(H$6,"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14))*HLOOKUP(LEFT(TRIM(H$6),FIND("~",SUBSTITUTE(H$6," ","~",LEN(TRIM(H$6))-LEN(SUBSTITUTE(TRIM(H$6)," ",""))))-1)&amp;" Total",$B$6:$BB$314,ROW($A14)-5,FALSE))</f>
        <v>4955819.2531589661</v>
      </c>
      <c r="I14" s="8">
        <f ca="1">IF(I$5&lt;&gt;"",HLOOKUP(I$5,Functionalization!$G$6:$R$314,ROW($A14)-5,FALSE),IFERROR(INDEX(I$278:I$314,MATCH($F14,$B$278:$B$314,0))/VLOOKUP($F14,$B$278:$BB$314,MATCH(LEFT(TRIM(I$6),FIND("~",SUBSTITUTE(I$6,"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14))*HLOOKUP(LEFT(TRIM(I$6),FIND("~",SUBSTITUTE(I$6," ","~",LEN(TRIM(I$6))-LEN(SUBSTITUTE(TRIM(I$6)," ",""))))-1)&amp;" Total",$B$6:$BB$314,ROW($A14)-5,FALSE))</f>
        <v>0</v>
      </c>
      <c r="J14" s="8">
        <f ca="1">IF(J$5&lt;&gt;"",HLOOKUP(J$5,Functionalization!$G$6:$R$314,ROW($A14)-5,FALSE),IFERROR(INDEX(J$278:J$314,MATCH($F14,$B$278:$B$314,0))/VLOOKUP($F14,$B$278:$BB$314,MATCH(LEFT(TRIM(J$6),FIND("~",SUBSTITUTE(J$6,"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14))*HLOOKUP(LEFT(TRIM(J$6),FIND("~",SUBSTITUTE(J$6," ","~",LEN(TRIM(J$6))-LEN(SUBSTITUTE(TRIM(J$6)," ",""))))-1)&amp;" Total",$B$6:$BB$314,ROW($A14)-5,FALSE))</f>
        <v>1540071.4194850235</v>
      </c>
      <c r="K14" s="8">
        <f ca="1">IF(K$5&lt;&gt;"",HLOOKUP(K$5,Functionalization!$G$6:$R$314,ROW($A14)-5,FALSE),IFERROR(INDEX(K$278:K$314,MATCH($F14,$B$278:$B$314,0))/VLOOKUP($F14,$B$278:$BB$314,MATCH(LEFT(TRIM(K$6),FIND("~",SUBSTITUTE(K$6,"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14))*HLOOKUP(LEFT(TRIM(K$6),FIND("~",SUBSTITUTE(K$6," ","~",LEN(TRIM(K$6))-LEN(SUBSTITUTE(TRIM(K$6)," ",""))))-1)&amp;" Total",$B$6:$BB$314,ROW($A14)-5,FALSE))</f>
        <v>3676803.7002750607</v>
      </c>
      <c r="L14" s="8">
        <f ca="1">IF(L$5&lt;&gt;"",HLOOKUP(L$5,Functionalization!$G$6:$R$314,ROW($A14)-5,FALSE),IFERROR(INDEX(L$278:L$314,MATCH($F14,$B$278:$B$314,0))/VLOOKUP($F14,$B$278:$BB$314,MATCH(LEFT(TRIM(L$6),FIND("~",SUBSTITUTE(L$6,"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14))*HLOOKUP(LEFT(TRIM(L$6),FIND("~",SUBSTITUTE(L$6," ","~",LEN(TRIM(L$6))-LEN(SUBSTITUTE(TRIM(L$6)," ",""))))-1)&amp;" Total",$B$6:$BB$314,ROW($A14)-5,FALSE))</f>
        <v>0</v>
      </c>
      <c r="M14" s="8">
        <f ca="1">IF(M$5&lt;&gt;"",HLOOKUP(M$5,Functionalization!$G$6:$R$314,ROW($A14)-5,FALSE),IFERROR(INDEX(M$278:M$314,MATCH($F14,$B$278:$B$314,0))/VLOOKUP($F14,$B$278:$BB$314,MATCH(LEFT(TRIM(M$6),FIND("~",SUBSTITUTE(M$6,"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14))*HLOOKUP(LEFT(TRIM(M$6),FIND("~",SUBSTITUTE(M$6," ","~",LEN(TRIM(M$6))-LEN(SUBSTITUTE(TRIM(M$6)," ",""))))-1)&amp;" Total",$B$6:$BB$314,ROW($A14)-5,FALSE))</f>
        <v>0</v>
      </c>
      <c r="N14" s="8">
        <f ca="1">IF(N$5&lt;&gt;"",HLOOKUP(N$5,Functionalization!$G$6:$R$314,ROW($A14)-5,FALSE),IFERROR(INDEX(N$278:N$314,MATCH($F14,$B$278:$B$314,0))/VLOOKUP($F14,$B$278:$BB$314,MATCH(LEFT(TRIM(N$6),FIND("~",SUBSTITUTE(N$6,"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14))*HLOOKUP(LEFT(TRIM(N$6),FIND("~",SUBSTITUTE(N$6," ","~",LEN(TRIM(N$6))-LEN(SUBSTITUTE(TRIM(N$6)," ",""))))-1)&amp;" Total",$B$6:$BB$314,ROW($A14)-5,FALSE))</f>
        <v>3676803.7002750607</v>
      </c>
      <c r="O14" s="8">
        <f ca="1">IF(O$5&lt;&gt;"",HLOOKUP(O$5,Functionalization!$G$6:$R$314,ROW($A14)-5,FALSE),IFERROR(INDEX(O$278:O$314,MATCH($F14,$B$278:$B$314,0))/VLOOKUP($F14,$B$278:$BB$314,MATCH(LEFT(TRIM(O$6),FIND("~",SUBSTITUTE(O$6,"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14))*HLOOKUP(LEFT(TRIM(O$6),FIND("~",SUBSTITUTE(O$6," ","~",LEN(TRIM(O$6))-LEN(SUBSTITUTE(TRIM(O$6)," ",""))))-1)&amp;" Total",$B$6:$BB$314,ROW($A14)-5,FALSE))</f>
        <v>0</v>
      </c>
      <c r="P14" s="8">
        <f ca="1">IF(P$5&lt;&gt;"",HLOOKUP(P$5,Functionalization!$G$6:$R$314,ROW($A14)-5,FALSE),IFERROR(INDEX(P$278:P$314,MATCH($F14,$B$278:$B$314,0))/VLOOKUP($F14,$B$278:$BB$314,MATCH(LEFT(TRIM(P$6),FIND("~",SUBSTITUTE(P$6,"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14))*HLOOKUP(LEFT(TRIM(P$6),FIND("~",SUBSTITUTE(P$6," ","~",LEN(TRIM(P$6))-LEN(SUBSTITUTE(TRIM(P$6)," ",""))))-1)&amp;" Total",$B$6:$BB$314,ROW($A14)-5,FALSE))</f>
        <v>0</v>
      </c>
      <c r="Q14" s="8">
        <f ca="1">IF(Q$5&lt;&gt;"",HLOOKUP(Q$5,Functionalization!$G$6:$R$314,ROW($A14)-5,FALSE),IFERROR(INDEX(Q$278:Q$314,MATCH($F14,$B$278:$B$314,0))/VLOOKUP($F14,$B$278:$BB$314,MATCH(LEFT(TRIM(Q$6),FIND("~",SUBSTITUTE(Q$6,"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14))*HLOOKUP(LEFT(TRIM(Q$6),FIND("~",SUBSTITUTE(Q$6," ","~",LEN(TRIM(Q$6))-LEN(SUBSTITUTE(TRIM(Q$6)," ",""))))-1)&amp;" Total",$B$6:$BB$314,ROW($A14)-5,FALSE))</f>
        <v>0</v>
      </c>
      <c r="R14" s="8">
        <f ca="1">IF(R$5&lt;&gt;"",HLOOKUP(R$5,Functionalization!$G$6:$R$314,ROW($A14)-5,FALSE),IFERROR(INDEX(R$278:R$314,MATCH($F14,$B$278:$B$314,0))/VLOOKUP($F14,$B$278:$BB$314,MATCH(LEFT(TRIM(R$6),FIND("~",SUBSTITUTE(R$6,"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14))*HLOOKUP(LEFT(TRIM(R$6),FIND("~",SUBSTITUTE(R$6," ","~",LEN(TRIM(R$6))-LEN(SUBSTITUTE(TRIM(R$6)," ",""))))-1)&amp;" Total",$B$6:$BB$314,ROW($A14)-5,FALSE))</f>
        <v>0</v>
      </c>
      <c r="S14" s="8">
        <f ca="1">IF(S$5&lt;&gt;"",HLOOKUP(S$5,Functionalization!$G$6:$R$314,ROW($A14)-5,FALSE),IFERROR(INDEX(S$278:S$314,MATCH($F14,$B$278:$B$314,0))/VLOOKUP($F14,$B$278:$BB$314,MATCH(LEFT(TRIM(S$6),FIND("~",SUBSTITUTE(S$6,"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14))*HLOOKUP(LEFT(TRIM(S$6),FIND("~",SUBSTITUTE(S$6," ","~",LEN(TRIM(S$6))-LEN(SUBSTITUTE(TRIM(S$6)," ",""))))-1)&amp;" Total",$B$6:$BB$314,ROW($A14)-5,FALSE))</f>
        <v>0</v>
      </c>
      <c r="T14" s="8">
        <f ca="1">IF(T$5&lt;&gt;"",HLOOKUP(T$5,Functionalization!$G$6:$R$314,ROW($A14)-5,FALSE),IFERROR(INDEX(T$278:T$314,MATCH($F14,$B$278:$B$314,0))/VLOOKUP($F14,$B$278:$BB$314,MATCH(LEFT(TRIM(T$6),FIND("~",SUBSTITUTE(T$6,"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14))*HLOOKUP(LEFT(TRIM(T$6),FIND("~",SUBSTITUTE(T$6," ","~",LEN(TRIM(T$6))-LEN(SUBSTITUTE(TRIM(T$6)," ",""))))-1)&amp;" Total",$B$6:$BB$314,ROW($A14)-5,FALSE))</f>
        <v>0</v>
      </c>
      <c r="U14" s="8">
        <f ca="1">IF(U$5&lt;&gt;"",HLOOKUP(U$5,Functionalization!$G$6:$R$314,ROW($A14)-5,FALSE),IFERROR(INDEX(U$278:U$314,MATCH($F14,$B$278:$B$314,0))/VLOOKUP($F14,$B$278:$BB$314,MATCH(LEFT(TRIM(U$6),FIND("~",SUBSTITUTE(U$6,"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14))*HLOOKUP(LEFT(TRIM(U$6),FIND("~",SUBSTITUTE(U$6," ","~",LEN(TRIM(U$6))-LEN(SUBSTITUTE(TRIM(U$6)," ",""))))-1)&amp;" Total",$B$6:$BB$314,ROW($A14)-5,FALSE))</f>
        <v>0</v>
      </c>
      <c r="V14" s="8">
        <f ca="1">IF(V$5&lt;&gt;"",HLOOKUP(V$5,Functionalization!$G$6:$R$314,ROW($A14)-5,FALSE),IFERROR(INDEX(V$278:V$314,MATCH($F14,$B$278:$B$314,0))/VLOOKUP($F14,$B$278:$BB$314,MATCH(LEFT(TRIM(V$6),FIND("~",SUBSTITUTE(V$6,"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14))*HLOOKUP(LEFT(TRIM(V$6),FIND("~",SUBSTITUTE(V$6," ","~",LEN(TRIM(V$6))-LEN(SUBSTITUTE(TRIM(V$6)," ",""))))-1)&amp;" Total",$B$6:$BB$314,ROW($A14)-5,FALSE))</f>
        <v>0</v>
      </c>
      <c r="W14" s="8">
        <f ca="1">IF(W$5&lt;&gt;"",HLOOKUP(W$5,Functionalization!$G$6:$R$314,ROW($A14)-5,FALSE),IFERROR(INDEX(W$278:W$314,MATCH($F14,$B$278:$B$314,0))/VLOOKUP($F14,$B$278:$BB$314,MATCH(LEFT(TRIM(W$6),FIND("~",SUBSTITUTE(W$6,"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14))*HLOOKUP(LEFT(TRIM(W$6),FIND("~",SUBSTITUTE(W$6," ","~",LEN(TRIM(W$6))-LEN(SUBSTITUTE(TRIM(W$6)," ",""))))-1)&amp;" Total",$B$6:$BB$314,ROW($A14)-5,FALSE))</f>
        <v>0</v>
      </c>
      <c r="X14" s="8">
        <f ca="1">IF(X$5&lt;&gt;"",HLOOKUP(X$5,Functionalization!$G$6:$R$314,ROW($A14)-5,FALSE),IFERROR(INDEX(X$278:X$314,MATCH($F14,$B$278:$B$314,0))/VLOOKUP($F14,$B$278:$BB$314,MATCH(LEFT(TRIM(X$6),FIND("~",SUBSTITUTE(X$6,"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14))*HLOOKUP(LEFT(TRIM(X$6),FIND("~",SUBSTITUTE(X$6," ","~",LEN(TRIM(X$6))-LEN(SUBSTITUTE(TRIM(X$6)," ",""))))-1)&amp;" Total",$B$6:$BB$314,ROW($A14)-5,FALSE))</f>
        <v>0</v>
      </c>
      <c r="Y14" s="8">
        <f ca="1">IF(Y$5&lt;&gt;"",HLOOKUP(Y$5,Functionalization!$G$6:$R$314,ROW($A14)-5,FALSE),IFERROR(INDEX(Y$278:Y$314,MATCH($F14,$B$278:$B$314,0))/VLOOKUP($F14,$B$278:$BB$314,MATCH(LEFT(TRIM(Y$6),FIND("~",SUBSTITUTE(Y$6,"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14))*HLOOKUP(LEFT(TRIM(Y$6),FIND("~",SUBSTITUTE(Y$6," ","~",LEN(TRIM(Y$6))-LEN(SUBSTITUTE(TRIM(Y$6)," ",""))))-1)&amp;" Total",$B$6:$BB$314,ROW($A14)-5,FALSE))</f>
        <v>0</v>
      </c>
      <c r="Z14" s="8">
        <f ca="1">IF(Z$5&lt;&gt;"",HLOOKUP(Z$5,Functionalization!$G$6:$R$314,ROW($A14)-5,FALSE),IFERROR(INDEX(Z$278:Z$314,MATCH($F14,$B$278:$B$314,0))/VLOOKUP($F14,$B$278:$BB$314,MATCH(LEFT(TRIM(Z$6),FIND("~",SUBSTITUTE(Z$6,"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14))*HLOOKUP(LEFT(TRIM(Z$6),FIND("~",SUBSTITUTE(Z$6," ","~",LEN(TRIM(Z$6))-LEN(SUBSTITUTE(TRIM(Z$6)," ",""))))-1)&amp;" Total",$B$6:$BB$314,ROW($A14)-5,FALSE))</f>
        <v>0</v>
      </c>
      <c r="AA14" s="8">
        <f ca="1">IF(AA$5&lt;&gt;"",HLOOKUP(AA$5,Functionalization!$G$6:$R$314,ROW($A14)-5,FALSE),IFERROR(INDEX(AA$278:AA$314,MATCH($F14,$B$278:$B$314,0))/VLOOKUP($F14,$B$278:$BB$314,MATCH(LEFT(TRIM(AA$6),FIND("~",SUBSTITUTE(AA$6,"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14))*HLOOKUP(LEFT(TRIM(AA$6),FIND("~",SUBSTITUTE(AA$6," ","~",LEN(TRIM(AA$6))-LEN(SUBSTITUTE(TRIM(AA$6)," ",""))))-1)&amp;" Total",$B$6:$BB$314,ROW($A14)-5,FALSE))</f>
        <v>0</v>
      </c>
      <c r="AB14" s="8">
        <f ca="1">IF(AB$5&lt;&gt;"",HLOOKUP(AB$5,Functionalization!$G$6:$R$314,ROW($A14)-5,FALSE),IFERROR(INDEX(AB$278:AB$314,MATCH($F14,$B$278:$B$314,0))/VLOOKUP($F14,$B$278:$BB$314,MATCH(LEFT(TRIM(AB$6),FIND("~",SUBSTITUTE(AB$6,"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14))*HLOOKUP(LEFT(TRIM(AB$6),FIND("~",SUBSTITUTE(AB$6," ","~",LEN(TRIM(AB$6))-LEN(SUBSTITUTE(TRIM(AB$6)," ",""))))-1)&amp;" Total",$B$6:$BB$314,ROW($A14)-5,FALSE))</f>
        <v>0</v>
      </c>
      <c r="AC14" s="8">
        <f ca="1">IF(AC$5&lt;&gt;"",HLOOKUP(AC$5,Functionalization!$G$6:$R$314,ROW($A14)-5,FALSE),IFERROR(INDEX(AC$278:AC$314,MATCH($F14,$B$278:$B$314,0))/VLOOKUP($F14,$B$278:$BB$314,MATCH(LEFT(TRIM(AC$6),FIND("~",SUBSTITUTE(AC$6,"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14))*HLOOKUP(LEFT(TRIM(AC$6),FIND("~",SUBSTITUTE(AC$6," ","~",LEN(TRIM(AC$6))-LEN(SUBSTITUTE(TRIM(AC$6)," ",""))))-1)&amp;" Total",$B$6:$BB$314,ROW($A14)-5,FALSE))</f>
        <v>0</v>
      </c>
      <c r="AD14" s="8">
        <f ca="1">IF(AD$5&lt;&gt;"",HLOOKUP(AD$5,Functionalization!$G$6:$R$314,ROW($A14)-5,FALSE),IFERROR(INDEX(AD$278:AD$314,MATCH($F14,$B$278:$B$314,0))/VLOOKUP($F14,$B$278:$BB$314,MATCH(LEFT(TRIM(AD$6),FIND("~",SUBSTITUTE(AD$6,"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14))*HLOOKUP(LEFT(TRIM(AD$6),FIND("~",SUBSTITUTE(AD$6," ","~",LEN(TRIM(AD$6))-LEN(SUBSTITUTE(TRIM(AD$6)," ",""))))-1)&amp;" Total",$B$6:$BB$314,ROW($A14)-5,FALSE))</f>
        <v>0</v>
      </c>
      <c r="AE14" s="8">
        <f ca="1">IF(AE$5&lt;&gt;"",HLOOKUP(AE$5,Functionalization!$G$6:$R$314,ROW($A14)-5,FALSE),IFERROR(INDEX(AE$278:AE$314,MATCH($F14,$B$278:$B$314,0))/VLOOKUP($F14,$B$278:$BB$314,MATCH(LEFT(TRIM(AE$6),FIND("~",SUBSTITUTE(AE$6,"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14))*HLOOKUP(LEFT(TRIM(AE$6),FIND("~",SUBSTITUTE(AE$6," ","~",LEN(TRIM(AE$6))-LEN(SUBSTITUTE(TRIM(AE$6)," ",""))))-1)&amp;" Total",$B$6:$BB$314,ROW($A14)-5,FALSE))</f>
        <v>0</v>
      </c>
      <c r="AF14" s="8">
        <f ca="1">IF(AF$5&lt;&gt;"",HLOOKUP(AF$5,Functionalization!$G$6:$R$314,ROW($A14)-5,FALSE),IFERROR(INDEX(AF$278:AF$314,MATCH($F14,$B$278:$B$314,0))/VLOOKUP($F14,$B$278:$BB$314,MATCH(LEFT(TRIM(AF$6),FIND("~",SUBSTITUTE(AF$6,"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14))*HLOOKUP(LEFT(TRIM(AF$6),FIND("~",SUBSTITUTE(AF$6," ","~",LEN(TRIM(AF$6))-LEN(SUBSTITUTE(TRIM(AF$6)," ",""))))-1)&amp;" Total",$B$6:$BB$314,ROW($A14)-5,FALSE))</f>
        <v>0</v>
      </c>
      <c r="AG14" s="8">
        <f ca="1">IF(AG$5&lt;&gt;"",HLOOKUP(AG$5,Functionalization!$G$6:$R$314,ROW($A14)-5,FALSE),IFERROR(INDEX(AG$278:AG$314,MATCH($F14,$B$278:$B$314,0))/VLOOKUP($F14,$B$278:$BB$314,MATCH(LEFT(TRIM(AG$6),FIND("~",SUBSTITUTE(AG$6,"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14))*HLOOKUP(LEFT(TRIM(AG$6),FIND("~",SUBSTITUTE(AG$6," ","~",LEN(TRIM(AG$6))-LEN(SUBSTITUTE(TRIM(AG$6)," ",""))))-1)&amp;" Total",$B$6:$BB$314,ROW($A14)-5,FALSE))</f>
        <v>0</v>
      </c>
      <c r="AH14" s="8">
        <f ca="1">IF(AH$5&lt;&gt;"",HLOOKUP(AH$5,Functionalization!$G$6:$R$314,ROW($A14)-5,FALSE),IFERROR(INDEX(AH$278:AH$314,MATCH($F14,$B$278:$B$314,0))/VLOOKUP($F14,$B$278:$BB$314,MATCH(LEFT(TRIM(AH$6),FIND("~",SUBSTITUTE(AH$6,"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14))*HLOOKUP(LEFT(TRIM(AH$6),FIND("~",SUBSTITUTE(AH$6," ","~",LEN(TRIM(AH$6))-LEN(SUBSTITUTE(TRIM(AH$6)," ",""))))-1)&amp;" Total",$B$6:$BB$314,ROW($A14)-5,FALSE))</f>
        <v>0</v>
      </c>
      <c r="AI14" s="8">
        <f ca="1">IF(AI$5&lt;&gt;"",HLOOKUP(AI$5,Functionalization!$G$6:$R$314,ROW($A14)-5,FALSE),IFERROR(INDEX(AI$278:AI$314,MATCH($F14,$B$278:$B$314,0))/VLOOKUP($F14,$B$278:$BB$314,MATCH(LEFT(TRIM(AI$6),FIND("~",SUBSTITUTE(AI$6,"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14))*HLOOKUP(LEFT(TRIM(AI$6),FIND("~",SUBSTITUTE(AI$6," ","~",LEN(TRIM(AI$6))-LEN(SUBSTITUTE(TRIM(AI$6)," ",""))))-1)&amp;" Total",$B$6:$BB$314,ROW($A14)-5,FALSE))</f>
        <v>0</v>
      </c>
      <c r="AJ14" s="8">
        <f ca="1">IF(AJ$5&lt;&gt;"",HLOOKUP(AJ$5,Functionalization!$G$6:$R$314,ROW($A14)-5,FALSE),IFERROR(INDEX(AJ$278:AJ$314,MATCH($F14,$B$278:$B$314,0))/VLOOKUP($F14,$B$278:$BB$314,MATCH(LEFT(TRIM(AJ$6),FIND("~",SUBSTITUTE(AJ$6,"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14))*HLOOKUP(LEFT(TRIM(AJ$6),FIND("~",SUBSTITUTE(AJ$6," ","~",LEN(TRIM(AJ$6))-LEN(SUBSTITUTE(TRIM(AJ$6)," ",""))))-1)&amp;" Total",$B$6:$BB$314,ROW($A14)-5,FALSE))</f>
        <v>0</v>
      </c>
      <c r="AK14" s="8">
        <f ca="1">IF(AK$5&lt;&gt;"",HLOOKUP(AK$5,Functionalization!$G$6:$R$314,ROW($A14)-5,FALSE),IFERROR(INDEX(AK$278:AK$314,MATCH($F14,$B$278:$B$314,0))/VLOOKUP($F14,$B$278:$BB$314,MATCH(LEFT(TRIM(AK$6),FIND("~",SUBSTITUTE(AK$6,"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14))*HLOOKUP(LEFT(TRIM(AK$6),FIND("~",SUBSTITUTE(AK$6," ","~",LEN(TRIM(AK$6))-LEN(SUBSTITUTE(TRIM(AK$6)," ",""))))-1)&amp;" Total",$B$6:$BB$314,ROW($A14)-5,FALSE))</f>
        <v>0</v>
      </c>
      <c r="AL14" s="8">
        <f ca="1">IF(AL$5&lt;&gt;"",HLOOKUP(AL$5,Functionalization!$G$6:$R$314,ROW($A14)-5,FALSE),IFERROR(INDEX(AL$278:AL$314,MATCH($F14,$B$278:$B$314,0))/VLOOKUP($F14,$B$278:$BB$314,MATCH(LEFT(TRIM(AL$6),FIND("~",SUBSTITUTE(AL$6,"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14))*HLOOKUP(LEFT(TRIM(AL$6),FIND("~",SUBSTITUTE(AL$6," ","~",LEN(TRIM(AL$6))-LEN(SUBSTITUTE(TRIM(AL$6)," ",""))))-1)&amp;" Total",$B$6:$BB$314,ROW($A14)-5,FALSE))</f>
        <v>0</v>
      </c>
      <c r="AM14" s="8">
        <f ca="1">IF(AM$5&lt;&gt;"",HLOOKUP(AM$5,Functionalization!$G$6:$R$314,ROW($A14)-5,FALSE),IFERROR(INDEX(AM$278:AM$314,MATCH($F14,$B$278:$B$314,0))/VLOOKUP($F14,$B$278:$BB$314,MATCH(LEFT(TRIM(AM$6),FIND("~",SUBSTITUTE(AM$6,"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14))*HLOOKUP(LEFT(TRIM(AM$6),FIND("~",SUBSTITUTE(AM$6," ","~",LEN(TRIM(AM$6))-LEN(SUBSTITUTE(TRIM(AM$6)," ",""))))-1)&amp;" Total",$B$6:$BB$314,ROW($A14)-5,FALSE))</f>
        <v>0</v>
      </c>
      <c r="AN14" s="8">
        <f ca="1">IF(AN$5&lt;&gt;"",HLOOKUP(AN$5,Functionalization!$G$6:$R$314,ROW($A14)-5,FALSE),IFERROR(INDEX(AN$278:AN$314,MATCH($F14,$B$278:$B$314,0))/VLOOKUP($F14,$B$278:$BB$314,MATCH(LEFT(TRIM(AN$6),FIND("~",SUBSTITUTE(AN$6,"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14))*HLOOKUP(LEFT(TRIM(AN$6),FIND("~",SUBSTITUTE(AN$6," ","~",LEN(TRIM(AN$6))-LEN(SUBSTITUTE(TRIM(AN$6)," ",""))))-1)&amp;" Total",$B$6:$BB$314,ROW($A14)-5,FALSE))</f>
        <v>0</v>
      </c>
      <c r="AO14" s="8">
        <f ca="1">IF(AO$5&lt;&gt;"",HLOOKUP(AO$5,Functionalization!$G$6:$R$314,ROW($A14)-5,FALSE),IFERROR(INDEX(AO$278:AO$314,MATCH($F14,$B$278:$B$314,0))/VLOOKUP($F14,$B$278:$BB$314,MATCH(LEFT(TRIM(AO$6),FIND("~",SUBSTITUTE(AO$6,"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14))*HLOOKUP(LEFT(TRIM(AO$6),FIND("~",SUBSTITUTE(AO$6," ","~",LEN(TRIM(AO$6))-LEN(SUBSTITUTE(TRIM(AO$6)," ",""))))-1)&amp;" Total",$B$6:$BB$314,ROW($A14)-5,FALSE))</f>
        <v>0</v>
      </c>
      <c r="AP14" s="8">
        <f ca="1">IF(AP$5&lt;&gt;"",HLOOKUP(AP$5,Functionalization!$G$6:$R$314,ROW($A14)-5,FALSE),IFERROR(INDEX(AP$278:AP$314,MATCH($F14,$B$278:$B$314,0))/VLOOKUP($F14,$B$278:$BB$314,MATCH(LEFT(TRIM(AP$6),FIND("~",SUBSTITUTE(AP$6,"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14))*HLOOKUP(LEFT(TRIM(AP$6),FIND("~",SUBSTITUTE(AP$6," ","~",LEN(TRIM(AP$6))-LEN(SUBSTITUTE(TRIM(AP$6)," ",""))))-1)&amp;" Total",$B$6:$BB$314,ROW($A14)-5,FALSE))</f>
        <v>0</v>
      </c>
      <c r="AQ14" s="8">
        <f ca="1">IF(AQ$5&lt;&gt;"",HLOOKUP(AQ$5,Functionalization!$G$6:$R$314,ROW($A14)-5,FALSE),IFERROR(INDEX(AQ$278:AQ$314,MATCH($F14,$B$278:$B$314,0))/VLOOKUP($F14,$B$278:$BB$314,MATCH(LEFT(TRIM(AQ$6),FIND("~",SUBSTITUTE(AQ$6,"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14))*HLOOKUP(LEFT(TRIM(AQ$6),FIND("~",SUBSTITUTE(AQ$6," ","~",LEN(TRIM(AQ$6))-LEN(SUBSTITUTE(TRIM(AQ$6)," ",""))))-1)&amp;" Total",$B$6:$BB$314,ROW($A14)-5,FALSE))</f>
        <v>0</v>
      </c>
      <c r="AR14" s="8">
        <f ca="1">IF(AR$5&lt;&gt;"",HLOOKUP(AR$5,Functionalization!$G$6:$R$314,ROW($A14)-5,FALSE),IFERROR(INDEX(AR$278:AR$314,MATCH($F14,$B$278:$B$314,0))/VLOOKUP($F14,$B$278:$BB$314,MATCH(LEFT(TRIM(AR$6),FIND("~",SUBSTITUTE(AR$6,"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14))*HLOOKUP(LEFT(TRIM(AR$6),FIND("~",SUBSTITUTE(AR$6," ","~",LEN(TRIM(AR$6))-LEN(SUBSTITUTE(TRIM(AR$6)," ",""))))-1)&amp;" Total",$B$6:$BB$314,ROW($A14)-5,FALSE))</f>
        <v>0</v>
      </c>
      <c r="AS14" s="8">
        <f ca="1">IF(AS$5&lt;&gt;"",HLOOKUP(AS$5,Functionalization!$G$6:$R$314,ROW($A14)-5,FALSE),IFERROR(INDEX(AS$278:AS$314,MATCH($F14,$B$278:$B$314,0))/VLOOKUP($F14,$B$278:$BB$314,MATCH(LEFT(TRIM(AS$6),FIND("~",SUBSTITUTE(AS$6,"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14))*HLOOKUP(LEFT(TRIM(AS$6),FIND("~",SUBSTITUTE(AS$6," ","~",LEN(TRIM(AS$6))-LEN(SUBSTITUTE(TRIM(AS$6)," ",""))))-1)&amp;" Total",$B$6:$BB$314,ROW($A14)-5,FALSE))</f>
        <v>0</v>
      </c>
      <c r="AT14" s="8">
        <f ca="1">IF(AT$5&lt;&gt;"",HLOOKUP(AT$5,Functionalization!$G$6:$R$314,ROW($A14)-5,FALSE),IFERROR(INDEX(AT$278:AT$314,MATCH($F14,$B$278:$B$314,0))/VLOOKUP($F14,$B$278:$BB$314,MATCH(LEFT(TRIM(AT$6),FIND("~",SUBSTITUTE(AT$6,"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14))*HLOOKUP(LEFT(TRIM(AT$6),FIND("~",SUBSTITUTE(AT$6," ","~",LEN(TRIM(AT$6))-LEN(SUBSTITUTE(TRIM(AT$6)," ",""))))-1)&amp;" Total",$B$6:$BB$314,ROW($A14)-5,FALSE))</f>
        <v>0</v>
      </c>
      <c r="AU14" s="8">
        <f ca="1">IF(AU$5&lt;&gt;"",HLOOKUP(AU$5,Functionalization!$G$6:$R$314,ROW($A14)-5,FALSE),IFERROR(INDEX(AU$278:AU$314,MATCH($F14,$B$278:$B$314,0))/VLOOKUP($F14,$B$278:$BB$314,MATCH(LEFT(TRIM(AU$6),FIND("~",SUBSTITUTE(AU$6,"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14))*HLOOKUP(LEFT(TRIM(AU$6),FIND("~",SUBSTITUTE(AU$6," ","~",LEN(TRIM(AU$6))-LEN(SUBSTITUTE(TRIM(AU$6)," ",""))))-1)&amp;" Total",$B$6:$BB$314,ROW($A14)-5,FALSE))</f>
        <v>0</v>
      </c>
      <c r="AV14" s="8">
        <f ca="1">IF(AV$5&lt;&gt;"",HLOOKUP(AV$5,Functionalization!$G$6:$R$314,ROW($A14)-5,FALSE),IFERROR(INDEX(AV$278:AV$314,MATCH($F14,$B$278:$B$314,0))/VLOOKUP($F14,$B$278:$BB$314,MATCH(LEFT(TRIM(AV$6),FIND("~",SUBSTITUTE(AV$6,"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14))*HLOOKUP(LEFT(TRIM(AV$6),FIND("~",SUBSTITUTE(AV$6," ","~",LEN(TRIM(AV$6))-LEN(SUBSTITUTE(TRIM(AV$6)," ",""))))-1)&amp;" Total",$B$6:$BB$314,ROW($A14)-5,FALSE))</f>
        <v>0</v>
      </c>
      <c r="AW14" s="8">
        <f ca="1">IF(AW$5&lt;&gt;"",HLOOKUP(AW$5,Functionalization!$G$6:$R$314,ROW($A14)-5,FALSE),IFERROR(INDEX(AW$278:AW$314,MATCH($F14,$B$278:$B$314,0))/VLOOKUP($F14,$B$278:$BB$314,MATCH(LEFT(TRIM(AW$6),FIND("~",SUBSTITUTE(AW$6,"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14))*HLOOKUP(LEFT(TRIM(AW$6),FIND("~",SUBSTITUTE(AW$6," ","~",LEN(TRIM(AW$6))-LEN(SUBSTITUTE(TRIM(AW$6)," ",""))))-1)&amp;" Total",$B$6:$BB$314,ROW($A14)-5,FALSE))</f>
        <v>0</v>
      </c>
      <c r="AX14" s="8">
        <f ca="1">IF(AX$5&lt;&gt;"",HLOOKUP(AX$5,Functionalization!$G$6:$R$314,ROW($A14)-5,FALSE),IFERROR(INDEX(AX$278:AX$314,MATCH($F14,$B$278:$B$314,0))/VLOOKUP($F14,$B$278:$BB$314,MATCH(LEFT(TRIM(AX$6),FIND("~",SUBSTITUTE(AX$6,"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14))*HLOOKUP(LEFT(TRIM(AX$6),FIND("~",SUBSTITUTE(AX$6," ","~",LEN(TRIM(AX$6))-LEN(SUBSTITUTE(TRIM(AX$6)," ",""))))-1)&amp;" Total",$B$6:$BB$314,ROW($A14)-5,FALSE))</f>
        <v>0</v>
      </c>
      <c r="AY14" s="8">
        <f ca="1">IF(AY$5&lt;&gt;"",HLOOKUP(AY$5,Functionalization!$G$6:$R$314,ROW($A14)-5,FALSE),IFERROR(INDEX(AY$278:AY$314,MATCH($F14,$B$278:$B$314,0))/VLOOKUP($F14,$B$278:$BB$314,MATCH(LEFT(TRIM(AY$6),FIND("~",SUBSTITUTE(AY$6,"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14))*HLOOKUP(LEFT(TRIM(AY$6),FIND("~",SUBSTITUTE(AY$6," ","~",LEN(TRIM(AY$6))-LEN(SUBSTITUTE(TRIM(AY$6)," ",""))))-1)&amp;" Total",$B$6:$BB$314,ROW($A14)-5,FALSE))</f>
        <v>0</v>
      </c>
      <c r="AZ14" s="8">
        <f ca="1">IF(AZ$5&lt;&gt;"",HLOOKUP(AZ$5,Functionalization!$G$6:$R$314,ROW($A14)-5,FALSE),IFERROR(INDEX(AZ$278:AZ$314,MATCH($F14,$B$278:$B$314,0))/VLOOKUP($F14,$B$278:$BB$314,MATCH(LEFT(TRIM(AZ$6),FIND("~",SUBSTITUTE(AZ$6,"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14))*HLOOKUP(LEFT(TRIM(AZ$6),FIND("~",SUBSTITUTE(AZ$6," ","~",LEN(TRIM(AZ$6))-LEN(SUBSTITUTE(TRIM(AZ$6)," ",""))))-1)&amp;" Total",$B$6:$BB$314,ROW($A14)-5,FALSE))</f>
        <v>0</v>
      </c>
      <c r="BA14" s="8">
        <f ca="1">IF(BA$5&lt;&gt;"",HLOOKUP(BA$5,Functionalization!$G$6:$R$314,ROW($A14)-5,FALSE),IFERROR(INDEX(BA$278:BA$314,MATCH($F14,$B$278:$B$314,0))/VLOOKUP($F14,$B$278:$BB$314,MATCH(LEFT(TRIM(BA$6),FIND("~",SUBSTITUTE(BA$6,"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14))*HLOOKUP(LEFT(TRIM(BA$6),FIND("~",SUBSTITUTE(BA$6," ","~",LEN(TRIM(BA$6))-LEN(SUBSTITUTE(TRIM(BA$6)," ",""))))-1)&amp;" Total",$B$6:$BB$314,ROW($A14)-5,FALSE))</f>
        <v>0</v>
      </c>
      <c r="BB14" s="8">
        <f ca="1">IF(BB$5&lt;&gt;"",HLOOKUP(BB$5,Functionalization!$G$6:$R$314,ROW($A14)-5,FALSE),IFERROR(INDEX(BB$278:BB$314,MATCH($F14,$B$278:$B$314,0))/VLOOKUP($F14,$B$278:$BB$314,MATCH(LEFT(TRIM(BB$6),FIND("~",SUBSTITUTE(BB$6,"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14))*HLOOKUP(LEFT(TRIM(BB$6),FIND("~",SUBSTITUTE(BB$6," ","~",LEN(TRIM(BB$6))-LEN(SUBSTITUTE(TRIM(BB$6)," ",""))))-1)&amp;" Total",$B$6:$BB$314,ROW($A14)-5,FALSE))</f>
        <v>0</v>
      </c>
      <c r="BD14">
        <f ca="1">IFERROR(IF(SUMIF($G$6:$BB$6,BD$6&amp;" Total",$G14:$BB14)-(SUMIF($G$6:$BB$6,BD$6&amp;" "&amp;'Input-Func_Class'!$D$22,$G14:$BB14)+IFERROR(SUMIF($G$6:$BB$6,BD$6&amp;" "&amp;'Input-Func_Class'!$E$22,$G14:$BB14),SUMIF($G$6:$BB$6,BD$6&amp;" "&amp;'Input-Func_Class'!$B$24,$G14:$BB14))+SUMIF($G$6:$BB$6,BD$6&amp;" "&amp;'Input-Func_Class'!$F$22,$G14:$BB14))&lt;Check_Limit,0,1),1)</f>
        <v>0</v>
      </c>
      <c r="BE14">
        <f ca="1">IFERROR(IF(SUMIF($G$6:$BB$6,BE$6&amp;" Total",$G14:$BB14)-(SUMIF($G$6:$BB$6,BE$6&amp;" "&amp;'Input-Func_Class'!$D$22,$G14:$BB14)+IFERROR(SUMIF($G$6:$BB$6,BE$6&amp;" "&amp;'Input-Func_Class'!$E$22,$G14:$BB14),SUMIF($G$6:$BB$6,BE$6&amp;" "&amp;'Input-Func_Class'!$B$24,$G14:$BB14))+SUMIF($G$6:$BB$6,BE$6&amp;" "&amp;'Input-Func_Class'!$F$22,$G14:$BB14))&lt;Check_Limit,0,1),1)</f>
        <v>0</v>
      </c>
      <c r="BF14">
        <f ca="1">IFERROR(IF(SUMIF($G$6:$BB$6,BF$6&amp;" Total",$G14:$BB14)-(SUMIF($G$6:$BB$6,BF$6&amp;" "&amp;'Input-Func_Class'!$D$22,$G14:$BB14)+IFERROR(SUMIF($G$6:$BB$6,BF$6&amp;" "&amp;'Input-Func_Class'!$E$22,$G14:$BB14),SUMIF($G$6:$BB$6,BF$6&amp;" "&amp;'Input-Func_Class'!$B$24,$G14:$BB14))+SUMIF($G$6:$BB$6,BF$6&amp;" "&amp;'Input-Func_Class'!$F$22,$G14:$BB14))&lt;Check_Limit,0,1),1)</f>
        <v>0</v>
      </c>
      <c r="BG14">
        <f ca="1">IFERROR(IF(SUMIF($G$6:$BB$6,BG$6&amp;" Total",$G14:$BB14)-(SUMIF($G$6:$BB$6,BG$6&amp;" "&amp;'Input-Func_Class'!$D$22,$G14:$BB14)+IFERROR(SUMIF($G$6:$BB$6,BG$6&amp;" "&amp;'Input-Func_Class'!$E$22,$G14:$BB14),SUMIF($G$6:$BB$6,BG$6&amp;" "&amp;'Input-Func_Class'!$B$24,$G14:$BB14))+SUMIF($G$6:$BB$6,BG$6&amp;" "&amp;'Input-Func_Class'!$F$22,$G14:$BB14))&lt;Check_Limit,0,1),1)</f>
        <v>0</v>
      </c>
      <c r="BH14">
        <f ca="1">IFERROR(IF(SUMIF($G$6:$BB$6,BH$6&amp;" Total",$G14:$BB14)-(SUMIF($G$6:$BB$6,BH$6&amp;" "&amp;'Input-Func_Class'!$D$22,$G14:$BB14)+IFERROR(SUMIF($G$6:$BB$6,BH$6&amp;" "&amp;'Input-Func_Class'!$E$22,$G14:$BB14),SUMIF($G$6:$BB$6,BH$6&amp;" "&amp;'Input-Func_Class'!$B$24,$G14:$BB14))+SUMIF($G$6:$BB$6,BH$6&amp;" "&amp;'Input-Func_Class'!$F$22,$G14:$BB14))&lt;Check_Limit,0,1),1)</f>
        <v>0</v>
      </c>
      <c r="BI14">
        <f ca="1">IFERROR(IF(SUMIF($G$6:$BB$6,BI$6&amp;" Total",$G14:$BB14)-(SUMIF($G$6:$BB$6,BI$6&amp;" "&amp;'Input-Func_Class'!$D$22,$G14:$BB14)+IFERROR(SUMIF($G$6:$BB$6,BI$6&amp;" "&amp;'Input-Func_Class'!$E$22,$G14:$BB14),SUMIF($G$6:$BB$6,BI$6&amp;" "&amp;'Input-Func_Class'!$B$24,$G14:$BB14))+SUMIF($G$6:$BB$6,BI$6&amp;" "&amp;'Input-Func_Class'!$F$22,$G14:$BB14))&lt;Check_Limit,0,1),1)</f>
        <v>0</v>
      </c>
      <c r="BJ14">
        <f ca="1">IFERROR(IF(SUMIF($G$6:$BB$6,BJ$6&amp;" Total",$G14:$BB14)-(SUMIF($G$6:$BB$6,BJ$6&amp;" "&amp;'Input-Func_Class'!$D$22,$G14:$BB14)+IFERROR(SUMIF($G$6:$BB$6,BJ$6&amp;" "&amp;'Input-Func_Class'!$E$22,$G14:$BB14),SUMIF($G$6:$BB$6,BJ$6&amp;" "&amp;'Input-Func_Class'!$B$24,$G14:$BB14))+SUMIF($G$6:$BB$6,BJ$6&amp;" "&amp;'Input-Func_Class'!$F$22,$G14:$BB14))&lt;Check_Limit,0,1),1)</f>
        <v>0</v>
      </c>
      <c r="BK14">
        <f ca="1">IFERROR(IF(SUMIF($G$6:$BB$6,BK$6&amp;" Total",$G14:$BB14)-(SUMIF($G$6:$BB$6,BK$6&amp;" "&amp;'Input-Func_Class'!$D$22,$G14:$BB14)+IFERROR(SUMIF($G$6:$BB$6,BK$6&amp;" "&amp;'Input-Func_Class'!$E$22,$G14:$BB14),SUMIF($G$6:$BB$6,BK$6&amp;" "&amp;'Input-Func_Class'!$B$24,$G14:$BB14))+SUMIF($G$6:$BB$6,BK$6&amp;" "&amp;'Input-Func_Class'!$F$22,$G14:$BB14))&lt;Check_Limit,0,1),1)</f>
        <v>0</v>
      </c>
      <c r="BL14">
        <f ca="1">IFERROR(IF(SUMIF($G$6:$BB$6,BL$6&amp;" Total",$G14:$BB14)-(SUMIF($G$6:$BB$6,BL$6&amp;" "&amp;'Input-Func_Class'!$D$22,$G14:$BB14)+IFERROR(SUMIF($G$6:$BB$6,BL$6&amp;" "&amp;'Input-Func_Class'!$E$22,$G14:$BB14),SUMIF($G$6:$BB$6,BL$6&amp;" "&amp;'Input-Func_Class'!$B$24,$G14:$BB14))+SUMIF($G$6:$BB$6,BL$6&amp;" "&amp;'Input-Func_Class'!$F$22,$G14:$BB14))&lt;Check_Limit,0,1),1)</f>
        <v>0</v>
      </c>
      <c r="BM14">
        <f ca="1">IFERROR(IF(SUMIF($G$6:$BB$6,BM$6&amp;" Total",$G14:$BB14)-(SUMIF($G$6:$BB$6,BM$6&amp;" "&amp;'Input-Func_Class'!$D$22,$G14:$BB14)+IFERROR(SUMIF($G$6:$BB$6,BM$6&amp;" "&amp;'Input-Func_Class'!$E$22,$G14:$BB14),SUMIF($G$6:$BB$6,BM$6&amp;" "&amp;'Input-Func_Class'!$B$24,$G14:$BB14))+SUMIF($G$6:$BB$6,BM$6&amp;" "&amp;'Input-Func_Class'!$F$22,$G14:$BB14))&lt;Check_Limit,0,1),1)</f>
        <v>0</v>
      </c>
      <c r="BN14">
        <f ca="1">IFERROR(IF(SUMIF($G$6:$BB$6,BN$6&amp;" Total",$G14:$BB14)-(SUMIF($G$6:$BB$6,BN$6&amp;" "&amp;'Input-Func_Class'!$D$22,$G14:$BB14)+IFERROR(SUMIF($G$6:$BB$6,BN$6&amp;" "&amp;'Input-Func_Class'!$E$22,$G14:$BB14),SUMIF($G$6:$BB$6,BN$6&amp;" "&amp;'Input-Func_Class'!$B$24,$G14:$BB14))+SUMIF($G$6:$BB$6,BN$6&amp;" "&amp;'Input-Func_Class'!$F$22,$G14:$BB14))&lt;Check_Limit,0,1),1)</f>
        <v>0</v>
      </c>
      <c r="BO14">
        <f ca="1">IFERROR(IF(SUMIF($G$6:$BB$6,BO$6&amp;" Total",$G14:$BB14)-(SUMIF($G$6:$BB$6,BO$6&amp;" "&amp;'Input-Func_Class'!$D$22,$G14:$BB14)+IFERROR(SUMIF($G$6:$BB$6,BO$6&amp;" "&amp;'Input-Func_Class'!$E$22,$G14:$BB14),SUMIF($G$6:$BB$6,BO$6&amp;" "&amp;'Input-Func_Class'!$B$24,$G14:$BB14))+SUMIF($G$6:$BB$6,BO$6&amp;" "&amp;'Input-Func_Class'!$F$22,$G14:$BB14))&lt;Check_Limit,0,1),1)</f>
        <v>0</v>
      </c>
    </row>
    <row r="15" spans="1:67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>SUBTOTAL(9,D11:D14)</f>
        <v>28244418.859921269</v>
      </c>
      <c r="E15" s="8">
        <f ca="1">IFERROR(IF(D15="",0,IF(D15=0,0,IF(ABS(D15-SUM(G15,K15,O15,S15,W15,AA15,AE15,AI15,AM15,AQ15,AU15,AY15))&lt;Check_Limit,0,1))),1)</f>
        <v>0</v>
      </c>
      <c r="G15" s="77">
        <f t="shared" ref="G15:BB15" ca="1" si="2">SUBTOTAL(9,G11:G14)</f>
        <v>18035797.626520567</v>
      </c>
      <c r="H15" s="77">
        <f t="shared" ca="1" si="2"/>
        <v>13759799.483695539</v>
      </c>
      <c r="I15" s="77">
        <f t="shared" ca="1" si="2"/>
        <v>0</v>
      </c>
      <c r="J15" s="77">
        <f t="shared" ca="1" si="2"/>
        <v>4275998.1428250326</v>
      </c>
      <c r="K15" s="77">
        <f t="shared" ca="1" si="2"/>
        <v>10208621.233400702</v>
      </c>
      <c r="L15" s="77">
        <f t="shared" ca="1" si="2"/>
        <v>0</v>
      </c>
      <c r="M15" s="77">
        <f t="shared" ca="1" si="2"/>
        <v>0</v>
      </c>
      <c r="N15" s="77">
        <f t="shared" ca="1" si="2"/>
        <v>10208621.233400702</v>
      </c>
      <c r="O15" s="77">
        <f t="shared" ca="1" si="2"/>
        <v>0</v>
      </c>
      <c r="P15" s="77">
        <f t="shared" ca="1" si="2"/>
        <v>0</v>
      </c>
      <c r="Q15" s="77">
        <f t="shared" ca="1" si="2"/>
        <v>0</v>
      </c>
      <c r="R15" s="77">
        <f t="shared" ca="1" si="2"/>
        <v>0</v>
      </c>
      <c r="S15" s="77">
        <f t="shared" ca="1" si="2"/>
        <v>0</v>
      </c>
      <c r="T15" s="77">
        <f t="shared" ca="1" si="2"/>
        <v>0</v>
      </c>
      <c r="U15" s="77">
        <f t="shared" ca="1" si="2"/>
        <v>0</v>
      </c>
      <c r="V15" s="77">
        <f t="shared" ca="1" si="2"/>
        <v>0</v>
      </c>
      <c r="W15" s="77">
        <f t="shared" ca="1" si="2"/>
        <v>0</v>
      </c>
      <c r="X15" s="77">
        <f t="shared" ca="1" si="2"/>
        <v>0</v>
      </c>
      <c r="Y15" s="77">
        <f t="shared" ca="1" si="2"/>
        <v>0</v>
      </c>
      <c r="Z15" s="77">
        <f t="shared" ca="1" si="2"/>
        <v>0</v>
      </c>
      <c r="AA15" s="77">
        <f t="shared" ca="1" si="2"/>
        <v>0</v>
      </c>
      <c r="AB15" s="77">
        <f t="shared" ca="1" si="2"/>
        <v>0</v>
      </c>
      <c r="AC15" s="77">
        <f t="shared" ca="1" si="2"/>
        <v>0</v>
      </c>
      <c r="AD15" s="77">
        <f t="shared" ca="1" si="2"/>
        <v>0</v>
      </c>
      <c r="AE15" s="77">
        <f t="shared" ca="1" si="2"/>
        <v>0</v>
      </c>
      <c r="AF15" s="77">
        <f t="shared" ca="1" si="2"/>
        <v>0</v>
      </c>
      <c r="AG15" s="77">
        <f t="shared" ca="1" si="2"/>
        <v>0</v>
      </c>
      <c r="AH15" s="77">
        <f t="shared" ca="1" si="2"/>
        <v>0</v>
      </c>
      <c r="AI15" s="77">
        <f t="shared" ca="1" si="2"/>
        <v>0</v>
      </c>
      <c r="AJ15" s="77">
        <f t="shared" ca="1" si="2"/>
        <v>0</v>
      </c>
      <c r="AK15" s="77">
        <f t="shared" ca="1" si="2"/>
        <v>0</v>
      </c>
      <c r="AL15" s="77">
        <f t="shared" ca="1" si="2"/>
        <v>0</v>
      </c>
      <c r="AM15" s="77">
        <f t="shared" ca="1" si="2"/>
        <v>0</v>
      </c>
      <c r="AN15" s="77">
        <f t="shared" ca="1" si="2"/>
        <v>0</v>
      </c>
      <c r="AO15" s="77">
        <f t="shared" ca="1" si="2"/>
        <v>0</v>
      </c>
      <c r="AP15" s="77">
        <f t="shared" ca="1" si="2"/>
        <v>0</v>
      </c>
      <c r="AQ15" s="77">
        <f t="shared" ca="1" si="2"/>
        <v>0</v>
      </c>
      <c r="AR15" s="77">
        <f t="shared" ca="1" si="2"/>
        <v>0</v>
      </c>
      <c r="AS15" s="77">
        <f t="shared" ca="1" si="2"/>
        <v>0</v>
      </c>
      <c r="AT15" s="77">
        <f t="shared" ca="1" si="2"/>
        <v>0</v>
      </c>
      <c r="AU15" s="77">
        <f t="shared" ca="1" si="2"/>
        <v>0</v>
      </c>
      <c r="AV15" s="77">
        <f t="shared" ca="1" si="2"/>
        <v>0</v>
      </c>
      <c r="AW15" s="77">
        <f t="shared" ca="1" si="2"/>
        <v>0</v>
      </c>
      <c r="AX15" s="77">
        <f t="shared" ca="1" si="2"/>
        <v>0</v>
      </c>
      <c r="AY15" s="77">
        <f t="shared" ca="1" si="2"/>
        <v>0</v>
      </c>
      <c r="AZ15" s="77">
        <f t="shared" ca="1" si="2"/>
        <v>0</v>
      </c>
      <c r="BA15" s="77">
        <f t="shared" ca="1" si="2"/>
        <v>0</v>
      </c>
      <c r="BB15" s="77">
        <f t="shared" ca="1" si="2"/>
        <v>0</v>
      </c>
      <c r="BD15">
        <f ca="1">IFERROR(IF(SUMIF($G$6:$BB$6,BD$6&amp;" Total",$G15:$BB15)-(SUMIF($G$6:$BB$6,BD$6&amp;" "&amp;'Input-Func_Class'!$D$22,$G15:$BB15)+IFERROR(SUMIF($G$6:$BB$6,BD$6&amp;" "&amp;'Input-Func_Class'!$E$22,$G15:$BB15),SUMIF($G$6:$BB$6,BD$6&amp;" "&amp;'Input-Func_Class'!$B$24,$G15:$BB15))+SUMIF($G$6:$BB$6,BD$6&amp;" "&amp;'Input-Func_Class'!$F$22,$G15:$BB15))&lt;Check_Limit,0,1),1)</f>
        <v>0</v>
      </c>
      <c r="BE15">
        <f ca="1">IFERROR(IF(SUMIF($G$6:$BB$6,BE$6&amp;" Total",$G15:$BB15)-(SUMIF($G$6:$BB$6,BE$6&amp;" "&amp;'Input-Func_Class'!$D$22,$G15:$BB15)+IFERROR(SUMIF($G$6:$BB$6,BE$6&amp;" "&amp;'Input-Func_Class'!$E$22,$G15:$BB15),SUMIF($G$6:$BB$6,BE$6&amp;" "&amp;'Input-Func_Class'!$B$24,$G15:$BB15))+SUMIF($G$6:$BB$6,BE$6&amp;" "&amp;'Input-Func_Class'!$F$22,$G15:$BB15))&lt;Check_Limit,0,1),1)</f>
        <v>0</v>
      </c>
      <c r="BF15">
        <f ca="1">IFERROR(IF(SUMIF($G$6:$BB$6,BF$6&amp;" Total",$G15:$BB15)-(SUMIF($G$6:$BB$6,BF$6&amp;" "&amp;'Input-Func_Class'!$D$22,$G15:$BB15)+IFERROR(SUMIF($G$6:$BB$6,BF$6&amp;" "&amp;'Input-Func_Class'!$E$22,$G15:$BB15),SUMIF($G$6:$BB$6,BF$6&amp;" "&amp;'Input-Func_Class'!$B$24,$G15:$BB15))+SUMIF($G$6:$BB$6,BF$6&amp;" "&amp;'Input-Func_Class'!$F$22,$G15:$BB15))&lt;Check_Limit,0,1),1)</f>
        <v>0</v>
      </c>
      <c r="BG15">
        <f ca="1">IFERROR(IF(SUMIF($G$6:$BB$6,BG$6&amp;" Total",$G15:$BB15)-(SUMIF($G$6:$BB$6,BG$6&amp;" "&amp;'Input-Func_Class'!$D$22,$G15:$BB15)+IFERROR(SUMIF($G$6:$BB$6,BG$6&amp;" "&amp;'Input-Func_Class'!$E$22,$G15:$BB15),SUMIF($G$6:$BB$6,BG$6&amp;" "&amp;'Input-Func_Class'!$B$24,$G15:$BB15))+SUMIF($G$6:$BB$6,BG$6&amp;" "&amp;'Input-Func_Class'!$F$22,$G15:$BB15))&lt;Check_Limit,0,1),1)</f>
        <v>0</v>
      </c>
      <c r="BH15">
        <f ca="1">IFERROR(IF(SUMIF($G$6:$BB$6,BH$6&amp;" Total",$G15:$BB15)-(SUMIF($G$6:$BB$6,BH$6&amp;" "&amp;'Input-Func_Class'!$D$22,$G15:$BB15)+IFERROR(SUMIF($G$6:$BB$6,BH$6&amp;" "&amp;'Input-Func_Class'!$E$22,$G15:$BB15),SUMIF($G$6:$BB$6,BH$6&amp;" "&amp;'Input-Func_Class'!$B$24,$G15:$BB15))+SUMIF($G$6:$BB$6,BH$6&amp;" "&amp;'Input-Func_Class'!$F$22,$G15:$BB15))&lt;Check_Limit,0,1),1)</f>
        <v>0</v>
      </c>
      <c r="BI15">
        <f ca="1">IFERROR(IF(SUMIF($G$6:$BB$6,BI$6&amp;" Total",$G15:$BB15)-(SUMIF($G$6:$BB$6,BI$6&amp;" "&amp;'Input-Func_Class'!$D$22,$G15:$BB15)+IFERROR(SUMIF($G$6:$BB$6,BI$6&amp;" "&amp;'Input-Func_Class'!$E$22,$G15:$BB15),SUMIF($G$6:$BB$6,BI$6&amp;" "&amp;'Input-Func_Class'!$B$24,$G15:$BB15))+SUMIF($G$6:$BB$6,BI$6&amp;" "&amp;'Input-Func_Class'!$F$22,$G15:$BB15))&lt;Check_Limit,0,1),1)</f>
        <v>0</v>
      </c>
      <c r="BJ15">
        <f ca="1">IFERROR(IF(SUMIF($G$6:$BB$6,BJ$6&amp;" Total",$G15:$BB15)-(SUMIF($G$6:$BB$6,BJ$6&amp;" "&amp;'Input-Func_Class'!$D$22,$G15:$BB15)+IFERROR(SUMIF($G$6:$BB$6,BJ$6&amp;" "&amp;'Input-Func_Class'!$E$22,$G15:$BB15),SUMIF($G$6:$BB$6,BJ$6&amp;" "&amp;'Input-Func_Class'!$B$24,$G15:$BB15))+SUMIF($G$6:$BB$6,BJ$6&amp;" "&amp;'Input-Func_Class'!$F$22,$G15:$BB15))&lt;Check_Limit,0,1),1)</f>
        <v>0</v>
      </c>
      <c r="BK15">
        <f ca="1">IFERROR(IF(SUMIF($G$6:$BB$6,BK$6&amp;" Total",$G15:$BB15)-(SUMIF($G$6:$BB$6,BK$6&amp;" "&amp;'Input-Func_Class'!$D$22,$G15:$BB15)+IFERROR(SUMIF($G$6:$BB$6,BK$6&amp;" "&amp;'Input-Func_Class'!$E$22,$G15:$BB15),SUMIF($G$6:$BB$6,BK$6&amp;" "&amp;'Input-Func_Class'!$B$24,$G15:$BB15))+SUMIF($G$6:$BB$6,BK$6&amp;" "&amp;'Input-Func_Class'!$F$22,$G15:$BB15))&lt;Check_Limit,0,1),1)</f>
        <v>0</v>
      </c>
      <c r="BL15">
        <f ca="1">IFERROR(IF(SUMIF($G$6:$BB$6,BL$6&amp;" Total",$G15:$BB15)-(SUMIF($G$6:$BB$6,BL$6&amp;" "&amp;'Input-Func_Class'!$D$22,$G15:$BB15)+IFERROR(SUMIF($G$6:$BB$6,BL$6&amp;" "&amp;'Input-Func_Class'!$E$22,$G15:$BB15),SUMIF($G$6:$BB$6,BL$6&amp;" "&amp;'Input-Func_Class'!$B$24,$G15:$BB15))+SUMIF($G$6:$BB$6,BL$6&amp;" "&amp;'Input-Func_Class'!$F$22,$G15:$BB15))&lt;Check_Limit,0,1),1)</f>
        <v>0</v>
      </c>
      <c r="BM15">
        <f ca="1">IFERROR(IF(SUMIF($G$6:$BB$6,BM$6&amp;" Total",$G15:$BB15)-(SUMIF($G$6:$BB$6,BM$6&amp;" "&amp;'Input-Func_Class'!$D$22,$G15:$BB15)+IFERROR(SUMIF($G$6:$BB$6,BM$6&amp;" "&amp;'Input-Func_Class'!$E$22,$G15:$BB15),SUMIF($G$6:$BB$6,BM$6&amp;" "&amp;'Input-Func_Class'!$B$24,$G15:$BB15))+SUMIF($G$6:$BB$6,BM$6&amp;" "&amp;'Input-Func_Class'!$F$22,$G15:$BB15))&lt;Check_Limit,0,1),1)</f>
        <v>0</v>
      </c>
      <c r="BN15">
        <f ca="1">IFERROR(IF(SUMIF($G$6:$BB$6,BN$6&amp;" Total",$G15:$BB15)-(SUMIF($G$6:$BB$6,BN$6&amp;" "&amp;'Input-Func_Class'!$D$22,$G15:$BB15)+IFERROR(SUMIF($G$6:$BB$6,BN$6&amp;" "&amp;'Input-Func_Class'!$E$22,$G15:$BB15),SUMIF($G$6:$BB$6,BN$6&amp;" "&amp;'Input-Func_Class'!$B$24,$G15:$BB15))+SUMIF($G$6:$BB$6,BN$6&amp;" "&amp;'Input-Func_Class'!$F$22,$G15:$BB15))&lt;Check_Limit,0,1),1)</f>
        <v>0</v>
      </c>
      <c r="BO15">
        <f ca="1">IFERROR(IF(SUMIF($G$6:$BB$6,BO$6&amp;" Total",$G15:$BB15)-(SUMIF($G$6:$BB$6,BO$6&amp;" "&amp;'Input-Func_Class'!$D$22,$G15:$BB15)+IFERROR(SUMIF($G$6:$BB$6,BO$6&amp;" "&amp;'Input-Func_Class'!$E$22,$G15:$BB15),SUMIF($G$6:$BB$6,BO$6&amp;" "&amp;'Input-Func_Class'!$B$24,$G15:$BB15))+SUMIF($G$6:$BB$6,BO$6&amp;" "&amp;'Input-Func_Class'!$F$22,$G15:$BB15))&lt;Check_Limit,0,1),1)</f>
        <v>0</v>
      </c>
    </row>
    <row r="16" spans="1:67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>
        <f t="shared" si="0"/>
        <v>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D16">
        <f>IFERROR(IF(SUMIF($G$6:$BB$6,BD$6&amp;" Total",$G16:$BB16)-(SUMIF($G$6:$BB$6,BD$6&amp;" "&amp;'Input-Func_Class'!$D$22,$G16:$BB16)+IFERROR(SUMIF($G$6:$BB$6,BD$6&amp;" "&amp;'Input-Func_Class'!$E$22,$G16:$BB16),SUMIF($G$6:$BB$6,BD$6&amp;" "&amp;'Input-Func_Class'!$B$24,$G16:$BB16))+SUMIF($G$6:$BB$6,BD$6&amp;" "&amp;'Input-Func_Class'!$F$22,$G16:$BB16))&lt;Check_Limit,0,1),1)</f>
        <v>0</v>
      </c>
      <c r="BE16">
        <f>IFERROR(IF(SUMIF($G$6:$BB$6,BE$6&amp;" Total",$G16:$BB16)-(SUMIF($G$6:$BB$6,BE$6&amp;" "&amp;'Input-Func_Class'!$D$22,$G16:$BB16)+IFERROR(SUMIF($G$6:$BB$6,BE$6&amp;" "&amp;'Input-Func_Class'!$E$22,$G16:$BB16),SUMIF($G$6:$BB$6,BE$6&amp;" "&amp;'Input-Func_Class'!$B$24,$G16:$BB16))+SUMIF($G$6:$BB$6,BE$6&amp;" "&amp;'Input-Func_Class'!$F$22,$G16:$BB16))&lt;Check_Limit,0,1),1)</f>
        <v>0</v>
      </c>
      <c r="BF16">
        <f>IFERROR(IF(SUMIF($G$6:$BB$6,BF$6&amp;" Total",$G16:$BB16)-(SUMIF($G$6:$BB$6,BF$6&amp;" "&amp;'Input-Func_Class'!$D$22,$G16:$BB16)+IFERROR(SUMIF($G$6:$BB$6,BF$6&amp;" "&amp;'Input-Func_Class'!$E$22,$G16:$BB16),SUMIF($G$6:$BB$6,BF$6&amp;" "&amp;'Input-Func_Class'!$B$24,$G16:$BB16))+SUMIF($G$6:$BB$6,BF$6&amp;" "&amp;'Input-Func_Class'!$F$22,$G16:$BB16))&lt;Check_Limit,0,1),1)</f>
        <v>0</v>
      </c>
      <c r="BG16">
        <f>IFERROR(IF(SUMIF($G$6:$BB$6,BG$6&amp;" Total",$G16:$BB16)-(SUMIF($G$6:$BB$6,BG$6&amp;" "&amp;'Input-Func_Class'!$D$22,$G16:$BB16)+IFERROR(SUMIF($G$6:$BB$6,BG$6&amp;" "&amp;'Input-Func_Class'!$E$22,$G16:$BB16),SUMIF($G$6:$BB$6,BG$6&amp;" "&amp;'Input-Func_Class'!$B$24,$G16:$BB16))+SUMIF($G$6:$BB$6,BG$6&amp;" "&amp;'Input-Func_Class'!$F$22,$G16:$BB16))&lt;Check_Limit,0,1),1)</f>
        <v>0</v>
      </c>
      <c r="BH16">
        <f>IFERROR(IF(SUMIF($G$6:$BB$6,BH$6&amp;" Total",$G16:$BB16)-(SUMIF($G$6:$BB$6,BH$6&amp;" "&amp;'Input-Func_Class'!$D$22,$G16:$BB16)+IFERROR(SUMIF($G$6:$BB$6,BH$6&amp;" "&amp;'Input-Func_Class'!$E$22,$G16:$BB16),SUMIF($G$6:$BB$6,BH$6&amp;" "&amp;'Input-Func_Class'!$B$24,$G16:$BB16))+SUMIF($G$6:$BB$6,BH$6&amp;" "&amp;'Input-Func_Class'!$F$22,$G16:$BB16))&lt;Check_Limit,0,1),1)</f>
        <v>0</v>
      </c>
      <c r="BI16">
        <f>IFERROR(IF(SUMIF($G$6:$BB$6,BI$6&amp;" Total",$G16:$BB16)-(SUMIF($G$6:$BB$6,BI$6&amp;" "&amp;'Input-Func_Class'!$D$22,$G16:$BB16)+IFERROR(SUMIF($G$6:$BB$6,BI$6&amp;" "&amp;'Input-Func_Class'!$E$22,$G16:$BB16),SUMIF($G$6:$BB$6,BI$6&amp;" "&amp;'Input-Func_Class'!$B$24,$G16:$BB16))+SUMIF($G$6:$BB$6,BI$6&amp;" "&amp;'Input-Func_Class'!$F$22,$G16:$BB16))&lt;Check_Limit,0,1),1)</f>
        <v>0</v>
      </c>
      <c r="BJ16">
        <f>IFERROR(IF(SUMIF($G$6:$BB$6,BJ$6&amp;" Total",$G16:$BB16)-(SUMIF($G$6:$BB$6,BJ$6&amp;" "&amp;'Input-Func_Class'!$D$22,$G16:$BB16)+IFERROR(SUMIF($G$6:$BB$6,BJ$6&amp;" "&amp;'Input-Func_Class'!$E$22,$G16:$BB16),SUMIF($G$6:$BB$6,BJ$6&amp;" "&amp;'Input-Func_Class'!$B$24,$G16:$BB16))+SUMIF($G$6:$BB$6,BJ$6&amp;" "&amp;'Input-Func_Class'!$F$22,$G16:$BB16))&lt;Check_Limit,0,1),1)</f>
        <v>0</v>
      </c>
      <c r="BK16">
        <f>IFERROR(IF(SUMIF($G$6:$BB$6,BK$6&amp;" Total",$G16:$BB16)-(SUMIF($G$6:$BB$6,BK$6&amp;" "&amp;'Input-Func_Class'!$D$22,$G16:$BB16)+IFERROR(SUMIF($G$6:$BB$6,BK$6&amp;" "&amp;'Input-Func_Class'!$E$22,$G16:$BB16),SUMIF($G$6:$BB$6,BK$6&amp;" "&amp;'Input-Func_Class'!$B$24,$G16:$BB16))+SUMIF($G$6:$BB$6,BK$6&amp;" "&amp;'Input-Func_Class'!$F$22,$G16:$BB16))&lt;Check_Limit,0,1),1)</f>
        <v>0</v>
      </c>
      <c r="BL16">
        <f>IFERROR(IF(SUMIF($G$6:$BB$6,BL$6&amp;" Total",$G16:$BB16)-(SUMIF($G$6:$BB$6,BL$6&amp;" "&amp;'Input-Func_Class'!$D$22,$G16:$BB16)+IFERROR(SUMIF($G$6:$BB$6,BL$6&amp;" "&amp;'Input-Func_Class'!$E$22,$G16:$BB16),SUMIF($G$6:$BB$6,BL$6&amp;" "&amp;'Input-Func_Class'!$B$24,$G16:$BB16))+SUMIF($G$6:$BB$6,BL$6&amp;" "&amp;'Input-Func_Class'!$F$22,$G16:$BB16))&lt;Check_Limit,0,1),1)</f>
        <v>0</v>
      </c>
      <c r="BM16">
        <f>IFERROR(IF(SUMIF($G$6:$BB$6,BM$6&amp;" Total",$G16:$BB16)-(SUMIF($G$6:$BB$6,BM$6&amp;" "&amp;'Input-Func_Class'!$D$22,$G16:$BB16)+IFERROR(SUMIF($G$6:$BB$6,BM$6&amp;" "&amp;'Input-Func_Class'!$E$22,$G16:$BB16),SUMIF($G$6:$BB$6,BM$6&amp;" "&amp;'Input-Func_Class'!$B$24,$G16:$BB16))+SUMIF($G$6:$BB$6,BM$6&amp;" "&amp;'Input-Func_Class'!$F$22,$G16:$BB16))&lt;Check_Limit,0,1),1)</f>
        <v>0</v>
      </c>
      <c r="BN16">
        <f>IFERROR(IF(SUMIF($G$6:$BB$6,BN$6&amp;" Total",$G16:$BB16)-(SUMIF($G$6:$BB$6,BN$6&amp;" "&amp;'Input-Func_Class'!$D$22,$G16:$BB16)+IFERROR(SUMIF($G$6:$BB$6,BN$6&amp;" "&amp;'Input-Func_Class'!$E$22,$G16:$BB16),SUMIF($G$6:$BB$6,BN$6&amp;" "&amp;'Input-Func_Class'!$B$24,$G16:$BB16))+SUMIF($G$6:$BB$6,BN$6&amp;" "&amp;'Input-Func_Class'!$F$22,$G16:$BB16))&lt;Check_Limit,0,1),1)</f>
        <v>0</v>
      </c>
      <c r="BO16">
        <f>IFERROR(IF(SUMIF($G$6:$BB$6,BO$6&amp;" Total",$G16:$BB16)-(SUMIF($G$6:$BB$6,BO$6&amp;" "&amp;'Input-Func_Class'!$D$22,$G16:$BB16)+IFERROR(SUMIF($G$6:$BB$6,BO$6&amp;" "&amp;'Input-Func_Class'!$E$22,$G16:$BB16),SUMIF($G$6:$BB$6,BO$6&amp;" "&amp;'Input-Func_Class'!$B$24,$G16:$BB16))+SUMIF($G$6:$BB$6,BO$6&amp;" "&amp;'Input-Func_Class'!$F$22,$G16:$BB16))&lt;Check_Limit,0,1),1)</f>
        <v>0</v>
      </c>
    </row>
    <row r="17" spans="1:67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>
        <f t="shared" ref="E17:E64" si="3">IFERROR(IF(D17="",0,IF(D17=0,0,IF(ABS(D17-SUM(G17,K17,O17,S17,W17,AA17,AE17,AI17,AM17,AQ17,AU17,AY17))&lt;Check_Limit,0,1))),1)</f>
        <v>0</v>
      </c>
      <c r="F17" s="2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D17">
        <f>IFERROR(IF(SUMIF($G$6:$BB$6,BD$6&amp;" Total",$G17:$BB17)-(SUMIF($G$6:$BB$6,BD$6&amp;" "&amp;'Input-Func_Class'!$D$22,$G17:$BB17)+IFERROR(SUMIF($G$6:$BB$6,BD$6&amp;" "&amp;'Input-Func_Class'!$E$22,$G17:$BB17),SUMIF($G$6:$BB$6,BD$6&amp;" "&amp;'Input-Func_Class'!$B$24,$G17:$BB17))+SUMIF($G$6:$BB$6,BD$6&amp;" "&amp;'Input-Func_Class'!$F$22,$G17:$BB17))&lt;Check_Limit,0,1),1)</f>
        <v>0</v>
      </c>
      <c r="BE17">
        <f>IFERROR(IF(SUMIF($G$6:$BB$6,BE$6&amp;" Total",$G17:$BB17)-(SUMIF($G$6:$BB$6,BE$6&amp;" "&amp;'Input-Func_Class'!$D$22,$G17:$BB17)+IFERROR(SUMIF($G$6:$BB$6,BE$6&amp;" "&amp;'Input-Func_Class'!$E$22,$G17:$BB17),SUMIF($G$6:$BB$6,BE$6&amp;" "&amp;'Input-Func_Class'!$B$24,$G17:$BB17))+SUMIF($G$6:$BB$6,BE$6&amp;" "&amp;'Input-Func_Class'!$F$22,$G17:$BB17))&lt;Check_Limit,0,1),1)</f>
        <v>0</v>
      </c>
      <c r="BF17">
        <f>IFERROR(IF(SUMIF($G$6:$BB$6,BF$6&amp;" Total",$G17:$BB17)-(SUMIF($G$6:$BB$6,BF$6&amp;" "&amp;'Input-Func_Class'!$D$22,$G17:$BB17)+IFERROR(SUMIF($G$6:$BB$6,BF$6&amp;" "&amp;'Input-Func_Class'!$E$22,$G17:$BB17),SUMIF($G$6:$BB$6,BF$6&amp;" "&amp;'Input-Func_Class'!$B$24,$G17:$BB17))+SUMIF($G$6:$BB$6,BF$6&amp;" "&amp;'Input-Func_Class'!$F$22,$G17:$BB17))&lt;Check_Limit,0,1),1)</f>
        <v>0</v>
      </c>
      <c r="BG17">
        <f>IFERROR(IF(SUMIF($G$6:$BB$6,BG$6&amp;" Total",$G17:$BB17)-(SUMIF($G$6:$BB$6,BG$6&amp;" "&amp;'Input-Func_Class'!$D$22,$G17:$BB17)+IFERROR(SUMIF($G$6:$BB$6,BG$6&amp;" "&amp;'Input-Func_Class'!$E$22,$G17:$BB17),SUMIF($G$6:$BB$6,BG$6&amp;" "&amp;'Input-Func_Class'!$B$24,$G17:$BB17))+SUMIF($G$6:$BB$6,BG$6&amp;" "&amp;'Input-Func_Class'!$F$22,$G17:$BB17))&lt;Check_Limit,0,1),1)</f>
        <v>0</v>
      </c>
      <c r="BH17">
        <f>IFERROR(IF(SUMIF($G$6:$BB$6,BH$6&amp;" Total",$G17:$BB17)-(SUMIF($G$6:$BB$6,BH$6&amp;" "&amp;'Input-Func_Class'!$D$22,$G17:$BB17)+IFERROR(SUMIF($G$6:$BB$6,BH$6&amp;" "&amp;'Input-Func_Class'!$E$22,$G17:$BB17),SUMIF($G$6:$BB$6,BH$6&amp;" "&amp;'Input-Func_Class'!$B$24,$G17:$BB17))+SUMIF($G$6:$BB$6,BH$6&amp;" "&amp;'Input-Func_Class'!$F$22,$G17:$BB17))&lt;Check_Limit,0,1),1)</f>
        <v>0</v>
      </c>
      <c r="BI17">
        <f>IFERROR(IF(SUMIF($G$6:$BB$6,BI$6&amp;" Total",$G17:$BB17)-(SUMIF($G$6:$BB$6,BI$6&amp;" "&amp;'Input-Func_Class'!$D$22,$G17:$BB17)+IFERROR(SUMIF($G$6:$BB$6,BI$6&amp;" "&amp;'Input-Func_Class'!$E$22,$G17:$BB17),SUMIF($G$6:$BB$6,BI$6&amp;" "&amp;'Input-Func_Class'!$B$24,$G17:$BB17))+SUMIF($G$6:$BB$6,BI$6&amp;" "&amp;'Input-Func_Class'!$F$22,$G17:$BB17))&lt;Check_Limit,0,1),1)</f>
        <v>0</v>
      </c>
      <c r="BJ17">
        <f>IFERROR(IF(SUMIF($G$6:$BB$6,BJ$6&amp;" Total",$G17:$BB17)-(SUMIF($G$6:$BB$6,BJ$6&amp;" "&amp;'Input-Func_Class'!$D$22,$G17:$BB17)+IFERROR(SUMIF($G$6:$BB$6,BJ$6&amp;" "&amp;'Input-Func_Class'!$E$22,$G17:$BB17),SUMIF($G$6:$BB$6,BJ$6&amp;" "&amp;'Input-Func_Class'!$B$24,$G17:$BB17))+SUMIF($G$6:$BB$6,BJ$6&amp;" "&amp;'Input-Func_Class'!$F$22,$G17:$BB17))&lt;Check_Limit,0,1),1)</f>
        <v>0</v>
      </c>
      <c r="BK17">
        <f>IFERROR(IF(SUMIF($G$6:$BB$6,BK$6&amp;" Total",$G17:$BB17)-(SUMIF($G$6:$BB$6,BK$6&amp;" "&amp;'Input-Func_Class'!$D$22,$G17:$BB17)+IFERROR(SUMIF($G$6:$BB$6,BK$6&amp;" "&amp;'Input-Func_Class'!$E$22,$G17:$BB17),SUMIF($G$6:$BB$6,BK$6&amp;" "&amp;'Input-Func_Class'!$B$24,$G17:$BB17))+SUMIF($G$6:$BB$6,BK$6&amp;" "&amp;'Input-Func_Class'!$F$22,$G17:$BB17))&lt;Check_Limit,0,1),1)</f>
        <v>0</v>
      </c>
      <c r="BL17">
        <f>IFERROR(IF(SUMIF($G$6:$BB$6,BL$6&amp;" Total",$G17:$BB17)-(SUMIF($G$6:$BB$6,BL$6&amp;" "&amp;'Input-Func_Class'!$D$22,$G17:$BB17)+IFERROR(SUMIF($G$6:$BB$6,BL$6&amp;" "&amp;'Input-Func_Class'!$E$22,$G17:$BB17),SUMIF($G$6:$BB$6,BL$6&amp;" "&amp;'Input-Func_Class'!$B$24,$G17:$BB17))+SUMIF($G$6:$BB$6,BL$6&amp;" "&amp;'Input-Func_Class'!$F$22,$G17:$BB17))&lt;Check_Limit,0,1),1)</f>
        <v>0</v>
      </c>
      <c r="BM17">
        <f>IFERROR(IF(SUMIF($G$6:$BB$6,BM$6&amp;" Total",$G17:$BB17)-(SUMIF($G$6:$BB$6,BM$6&amp;" "&amp;'Input-Func_Class'!$D$22,$G17:$BB17)+IFERROR(SUMIF($G$6:$BB$6,BM$6&amp;" "&amp;'Input-Func_Class'!$E$22,$G17:$BB17),SUMIF($G$6:$BB$6,BM$6&amp;" "&amp;'Input-Func_Class'!$B$24,$G17:$BB17))+SUMIF($G$6:$BB$6,BM$6&amp;" "&amp;'Input-Func_Class'!$F$22,$G17:$BB17))&lt;Check_Limit,0,1),1)</f>
        <v>0</v>
      </c>
      <c r="BN17">
        <f>IFERROR(IF(SUMIF($G$6:$BB$6,BN$6&amp;" Total",$G17:$BB17)-(SUMIF($G$6:$BB$6,BN$6&amp;" "&amp;'Input-Func_Class'!$D$22,$G17:$BB17)+IFERROR(SUMIF($G$6:$BB$6,BN$6&amp;" "&amp;'Input-Func_Class'!$E$22,$G17:$BB17),SUMIF($G$6:$BB$6,BN$6&amp;" "&amp;'Input-Func_Class'!$B$24,$G17:$BB17))+SUMIF($G$6:$BB$6,BN$6&amp;" "&amp;'Input-Func_Class'!$F$22,$G17:$BB17))&lt;Check_Limit,0,1),1)</f>
        <v>0</v>
      </c>
      <c r="BO17">
        <f>IFERROR(IF(SUMIF($G$6:$BB$6,BO$6&amp;" Total",$G17:$BB17)-(SUMIF($G$6:$BB$6,BO$6&amp;" "&amp;'Input-Func_Class'!$D$22,$G17:$BB17)+IFERROR(SUMIF($G$6:$BB$6,BO$6&amp;" "&amp;'Input-Func_Class'!$E$22,$G17:$BB17),SUMIF($G$6:$BB$6,BO$6&amp;" "&amp;'Input-Func_Class'!$B$24,$G17:$BB17))+SUMIF($G$6:$BB$6,BO$6&amp;" "&amp;'Input-Func_Class'!$F$22,$G17:$BB17))&lt;Check_Limit,0,1),1)</f>
        <v>0</v>
      </c>
    </row>
    <row r="18" spans="1:67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>Functionalization!$D18</f>
        <v>865477.56000000041</v>
      </c>
      <c r="E18" s="8">
        <f t="shared" ref="E18" ca="1" si="4">IFERROR(IF(D18="",0,IF(D18=0,0,IF(ABS(D18-SUM(G18,K18,O18,S18,W18,AA18,AE18,AI18,AM18,AQ18,AU18,AY18))&lt;Check_Limit,0,1))),1)</f>
        <v>0</v>
      </c>
      <c r="F18" s="2" t="str">
        <f>IF($D18=0,"-",IF('Input-Accounts'!$E18&lt;&gt;0,'Input-Accounts'!$E18,'Input-Accounts'!$G18))</f>
        <v>AVGERAGE STUDY</v>
      </c>
      <c r="G18" s="8">
        <f ca="1">IF(G$5&lt;&gt;"",HLOOKUP(G$5,Functionalization!$G$6:$R$314,ROW($A18)-5,FALSE),IFERROR(INDEX(G$278:G$314,MATCH($F18,$B$278:$B$314,0))/VLOOKUP($F18,$B$278:$BB$314,MATCH(LEFT(TRIM(G$6),FIND("~",SUBSTITUTE(G$6,"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18))*HLOOKUP(LEFT(TRIM(G$6),FIND("~",SUBSTITUTE(G$6," ","~",LEN(TRIM(G$6))-LEN(SUBSTITUTE(TRIM(G$6)," ",""))))-1)&amp;" Total",$B$6:$BB$314,ROW($A18)-5,FALSE))</f>
        <v>865477.56000000041</v>
      </c>
      <c r="H18" s="8">
        <f ca="1">IF(H$5&lt;&gt;"",HLOOKUP(H$5,Functionalization!$G$6:$R$314,ROW($A18)-5,FALSE),IFERROR(INDEX(H$278:H$314,MATCH($F18,$B$278:$B$314,0))/VLOOKUP($F18,$B$278:$BB$314,MATCH(LEFT(TRIM(H$6),FIND("~",SUBSTITUTE(H$6,"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18))*HLOOKUP(LEFT(TRIM(H$6),FIND("~",SUBSTITUTE(H$6," ","~",LEN(TRIM(H$6))-LEN(SUBSTITUTE(TRIM(H$6)," ",""))))-1)&amp;" Total",$B$6:$BB$314,ROW($A18)-5,FALSE))</f>
        <v>660286.72143265232</v>
      </c>
      <c r="I18" s="8">
        <f ca="1">IF(I$5&lt;&gt;"",HLOOKUP(I$5,Functionalization!$G$6:$R$314,ROW($A18)-5,FALSE),IFERROR(INDEX(I$278:I$314,MATCH($F18,$B$278:$B$314,0))/VLOOKUP($F18,$B$278:$BB$314,MATCH(LEFT(TRIM(I$6),FIND("~",SUBSTITUTE(I$6,"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18))*HLOOKUP(LEFT(TRIM(I$6),FIND("~",SUBSTITUTE(I$6," ","~",LEN(TRIM(I$6))-LEN(SUBSTITUTE(TRIM(I$6)," ",""))))-1)&amp;" Total",$B$6:$BB$314,ROW($A18)-5,FALSE))</f>
        <v>0</v>
      </c>
      <c r="J18" s="8">
        <f ca="1">IF(J$5&lt;&gt;"",HLOOKUP(J$5,Functionalization!$G$6:$R$314,ROW($A18)-5,FALSE),IFERROR(INDEX(J$278:J$314,MATCH($F18,$B$278:$B$314,0))/VLOOKUP($F18,$B$278:$BB$314,MATCH(LEFT(TRIM(J$6),FIND("~",SUBSTITUTE(J$6,"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18))*HLOOKUP(LEFT(TRIM(J$6),FIND("~",SUBSTITUTE(J$6," ","~",LEN(TRIM(J$6))-LEN(SUBSTITUTE(TRIM(J$6)," ",""))))-1)&amp;" Total",$B$6:$BB$314,ROW($A18)-5,FALSE))</f>
        <v>205190.83856734814</v>
      </c>
      <c r="K18" s="8">
        <f ca="1">IF(K$5&lt;&gt;"",HLOOKUP(K$5,Functionalization!$G$6:$R$314,ROW($A18)-5,FALSE),IFERROR(INDEX(K$278:K$314,MATCH($F18,$B$278:$B$314,0))/VLOOKUP($F18,$B$278:$BB$314,MATCH(LEFT(TRIM(K$6),FIND("~",SUBSTITUTE(K$6,"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18))*HLOOKUP(LEFT(TRIM(K$6),FIND("~",SUBSTITUTE(K$6," ","~",LEN(TRIM(K$6))-LEN(SUBSTITUTE(TRIM(K$6)," ",""))))-1)&amp;" Total",$B$6:$BB$314,ROW($A18)-5,FALSE))</f>
        <v>0</v>
      </c>
      <c r="L18" s="8">
        <f ca="1">IF(L$5&lt;&gt;"",HLOOKUP(L$5,Functionalization!$G$6:$R$314,ROW($A18)-5,FALSE),IFERROR(INDEX(L$278:L$314,MATCH($F18,$B$278:$B$314,0))/VLOOKUP($F18,$B$278:$BB$314,MATCH(LEFT(TRIM(L$6),FIND("~",SUBSTITUTE(L$6,"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18))*HLOOKUP(LEFT(TRIM(L$6),FIND("~",SUBSTITUTE(L$6," ","~",LEN(TRIM(L$6))-LEN(SUBSTITUTE(TRIM(L$6)," ",""))))-1)&amp;" Total",$B$6:$BB$314,ROW($A18)-5,FALSE))</f>
        <v>0</v>
      </c>
      <c r="M18" s="8">
        <f ca="1">IF(M$5&lt;&gt;"",HLOOKUP(M$5,Functionalization!$G$6:$R$314,ROW($A18)-5,FALSE),IFERROR(INDEX(M$278:M$314,MATCH($F18,$B$278:$B$314,0))/VLOOKUP($F18,$B$278:$BB$314,MATCH(LEFT(TRIM(M$6),FIND("~",SUBSTITUTE(M$6,"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18))*HLOOKUP(LEFT(TRIM(M$6),FIND("~",SUBSTITUTE(M$6," ","~",LEN(TRIM(M$6))-LEN(SUBSTITUTE(TRIM(M$6)," ",""))))-1)&amp;" Total",$B$6:$BB$314,ROW($A18)-5,FALSE))</f>
        <v>0</v>
      </c>
      <c r="N18" s="8">
        <f ca="1">IF(N$5&lt;&gt;"",HLOOKUP(N$5,Functionalization!$G$6:$R$314,ROW($A18)-5,FALSE),IFERROR(INDEX(N$278:N$314,MATCH($F18,$B$278:$B$314,0))/VLOOKUP($F18,$B$278:$BB$314,MATCH(LEFT(TRIM(N$6),FIND("~",SUBSTITUTE(N$6,"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18))*HLOOKUP(LEFT(TRIM(N$6),FIND("~",SUBSTITUTE(N$6," ","~",LEN(TRIM(N$6))-LEN(SUBSTITUTE(TRIM(N$6)," ",""))))-1)&amp;" Total",$B$6:$BB$314,ROW($A18)-5,FALSE))</f>
        <v>0</v>
      </c>
      <c r="O18" s="8">
        <f ca="1">IF(O$5&lt;&gt;"",HLOOKUP(O$5,Functionalization!$G$6:$R$314,ROW($A18)-5,FALSE),IFERROR(INDEX(O$278:O$314,MATCH($F18,$B$278:$B$314,0))/VLOOKUP($F18,$B$278:$BB$314,MATCH(LEFT(TRIM(O$6),FIND("~",SUBSTITUTE(O$6,"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18))*HLOOKUP(LEFT(TRIM(O$6),FIND("~",SUBSTITUTE(O$6," ","~",LEN(TRIM(O$6))-LEN(SUBSTITUTE(TRIM(O$6)," ",""))))-1)&amp;" Total",$B$6:$BB$314,ROW($A18)-5,FALSE))</f>
        <v>0</v>
      </c>
      <c r="P18" s="8">
        <f ca="1">IF(P$5&lt;&gt;"",HLOOKUP(P$5,Functionalization!$G$6:$R$314,ROW($A18)-5,FALSE),IFERROR(INDEX(P$278:P$314,MATCH($F18,$B$278:$B$314,0))/VLOOKUP($F18,$B$278:$BB$314,MATCH(LEFT(TRIM(P$6),FIND("~",SUBSTITUTE(P$6,"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18))*HLOOKUP(LEFT(TRIM(P$6),FIND("~",SUBSTITUTE(P$6," ","~",LEN(TRIM(P$6))-LEN(SUBSTITUTE(TRIM(P$6)," ",""))))-1)&amp;" Total",$B$6:$BB$314,ROW($A18)-5,FALSE))</f>
        <v>0</v>
      </c>
      <c r="Q18" s="8">
        <f ca="1">IF(Q$5&lt;&gt;"",HLOOKUP(Q$5,Functionalization!$G$6:$R$314,ROW($A18)-5,FALSE),IFERROR(INDEX(Q$278:Q$314,MATCH($F18,$B$278:$B$314,0))/VLOOKUP($F18,$B$278:$BB$314,MATCH(LEFT(TRIM(Q$6),FIND("~",SUBSTITUTE(Q$6,"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18))*HLOOKUP(LEFT(TRIM(Q$6),FIND("~",SUBSTITUTE(Q$6," ","~",LEN(TRIM(Q$6))-LEN(SUBSTITUTE(TRIM(Q$6)," ",""))))-1)&amp;" Total",$B$6:$BB$314,ROW($A18)-5,FALSE))</f>
        <v>0</v>
      </c>
      <c r="R18" s="8">
        <f ca="1">IF(R$5&lt;&gt;"",HLOOKUP(R$5,Functionalization!$G$6:$R$314,ROW($A18)-5,FALSE),IFERROR(INDEX(R$278:R$314,MATCH($F18,$B$278:$B$314,0))/VLOOKUP($F18,$B$278:$BB$314,MATCH(LEFT(TRIM(R$6),FIND("~",SUBSTITUTE(R$6,"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18))*HLOOKUP(LEFT(TRIM(R$6),FIND("~",SUBSTITUTE(R$6," ","~",LEN(TRIM(R$6))-LEN(SUBSTITUTE(TRIM(R$6)," ",""))))-1)&amp;" Total",$B$6:$BB$314,ROW($A18)-5,FALSE))</f>
        <v>0</v>
      </c>
      <c r="S18" s="8">
        <f ca="1">IF(S$5&lt;&gt;"",HLOOKUP(S$5,Functionalization!$G$6:$R$314,ROW($A18)-5,FALSE),IFERROR(INDEX(S$278:S$314,MATCH($F18,$B$278:$B$314,0))/VLOOKUP($F18,$B$278:$BB$314,MATCH(LEFT(TRIM(S$6),FIND("~",SUBSTITUTE(S$6,"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18))*HLOOKUP(LEFT(TRIM(S$6),FIND("~",SUBSTITUTE(S$6," ","~",LEN(TRIM(S$6))-LEN(SUBSTITUTE(TRIM(S$6)," ",""))))-1)&amp;" Total",$B$6:$BB$314,ROW($A18)-5,FALSE))</f>
        <v>0</v>
      </c>
      <c r="T18" s="8">
        <f ca="1">IF(T$5&lt;&gt;"",HLOOKUP(T$5,Functionalization!$G$6:$R$314,ROW($A18)-5,FALSE),IFERROR(INDEX(T$278:T$314,MATCH($F18,$B$278:$B$314,0))/VLOOKUP($F18,$B$278:$BB$314,MATCH(LEFT(TRIM(T$6),FIND("~",SUBSTITUTE(T$6,"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18))*HLOOKUP(LEFT(TRIM(T$6),FIND("~",SUBSTITUTE(T$6," ","~",LEN(TRIM(T$6))-LEN(SUBSTITUTE(TRIM(T$6)," ",""))))-1)&amp;" Total",$B$6:$BB$314,ROW($A18)-5,FALSE))</f>
        <v>0</v>
      </c>
      <c r="U18" s="8">
        <f ca="1">IF(U$5&lt;&gt;"",HLOOKUP(U$5,Functionalization!$G$6:$R$314,ROW($A18)-5,FALSE),IFERROR(INDEX(U$278:U$314,MATCH($F18,$B$278:$B$314,0))/VLOOKUP($F18,$B$278:$BB$314,MATCH(LEFT(TRIM(U$6),FIND("~",SUBSTITUTE(U$6,"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18))*HLOOKUP(LEFT(TRIM(U$6),FIND("~",SUBSTITUTE(U$6," ","~",LEN(TRIM(U$6))-LEN(SUBSTITUTE(TRIM(U$6)," ",""))))-1)&amp;" Total",$B$6:$BB$314,ROW($A18)-5,FALSE))</f>
        <v>0</v>
      </c>
      <c r="V18" s="8">
        <f ca="1">IF(V$5&lt;&gt;"",HLOOKUP(V$5,Functionalization!$G$6:$R$314,ROW($A18)-5,FALSE),IFERROR(INDEX(V$278:V$314,MATCH($F18,$B$278:$B$314,0))/VLOOKUP($F18,$B$278:$BB$314,MATCH(LEFT(TRIM(V$6),FIND("~",SUBSTITUTE(V$6,"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18))*HLOOKUP(LEFT(TRIM(V$6),FIND("~",SUBSTITUTE(V$6," ","~",LEN(TRIM(V$6))-LEN(SUBSTITUTE(TRIM(V$6)," ",""))))-1)&amp;" Total",$B$6:$BB$314,ROW($A18)-5,FALSE))</f>
        <v>0</v>
      </c>
      <c r="W18" s="8">
        <f ca="1">IF(W$5&lt;&gt;"",HLOOKUP(W$5,Functionalization!$G$6:$R$314,ROW($A18)-5,FALSE),IFERROR(INDEX(W$278:W$314,MATCH($F18,$B$278:$B$314,0))/VLOOKUP($F18,$B$278:$BB$314,MATCH(LEFT(TRIM(W$6),FIND("~",SUBSTITUTE(W$6,"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18))*HLOOKUP(LEFT(TRIM(W$6),FIND("~",SUBSTITUTE(W$6," ","~",LEN(TRIM(W$6))-LEN(SUBSTITUTE(TRIM(W$6)," ",""))))-1)&amp;" Total",$B$6:$BB$314,ROW($A18)-5,FALSE))</f>
        <v>0</v>
      </c>
      <c r="X18" s="8">
        <f ca="1">IF(X$5&lt;&gt;"",HLOOKUP(X$5,Functionalization!$G$6:$R$314,ROW($A18)-5,FALSE),IFERROR(INDEX(X$278:X$314,MATCH($F18,$B$278:$B$314,0))/VLOOKUP($F18,$B$278:$BB$314,MATCH(LEFT(TRIM(X$6),FIND("~",SUBSTITUTE(X$6,"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18))*HLOOKUP(LEFT(TRIM(X$6),FIND("~",SUBSTITUTE(X$6," ","~",LEN(TRIM(X$6))-LEN(SUBSTITUTE(TRIM(X$6)," ",""))))-1)&amp;" Total",$B$6:$BB$314,ROW($A18)-5,FALSE))</f>
        <v>0</v>
      </c>
      <c r="Y18" s="8">
        <f ca="1">IF(Y$5&lt;&gt;"",HLOOKUP(Y$5,Functionalization!$G$6:$R$314,ROW($A18)-5,FALSE),IFERROR(INDEX(Y$278:Y$314,MATCH($F18,$B$278:$B$314,0))/VLOOKUP($F18,$B$278:$BB$314,MATCH(LEFT(TRIM(Y$6),FIND("~",SUBSTITUTE(Y$6,"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18))*HLOOKUP(LEFT(TRIM(Y$6),FIND("~",SUBSTITUTE(Y$6," ","~",LEN(TRIM(Y$6))-LEN(SUBSTITUTE(TRIM(Y$6)," ",""))))-1)&amp;" Total",$B$6:$BB$314,ROW($A18)-5,FALSE))</f>
        <v>0</v>
      </c>
      <c r="Z18" s="8">
        <f ca="1">IF(Z$5&lt;&gt;"",HLOOKUP(Z$5,Functionalization!$G$6:$R$314,ROW($A18)-5,FALSE),IFERROR(INDEX(Z$278:Z$314,MATCH($F18,$B$278:$B$314,0))/VLOOKUP($F18,$B$278:$BB$314,MATCH(LEFT(TRIM(Z$6),FIND("~",SUBSTITUTE(Z$6,"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18))*HLOOKUP(LEFT(TRIM(Z$6),FIND("~",SUBSTITUTE(Z$6," ","~",LEN(TRIM(Z$6))-LEN(SUBSTITUTE(TRIM(Z$6)," ",""))))-1)&amp;" Total",$B$6:$BB$314,ROW($A18)-5,FALSE))</f>
        <v>0</v>
      </c>
      <c r="AA18" s="8">
        <f ca="1">IF(AA$5&lt;&gt;"",HLOOKUP(AA$5,Functionalization!$G$6:$R$314,ROW($A18)-5,FALSE),IFERROR(INDEX(AA$278:AA$314,MATCH($F18,$B$278:$B$314,0))/VLOOKUP($F18,$B$278:$BB$314,MATCH(LEFT(TRIM(AA$6),FIND("~",SUBSTITUTE(AA$6,"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18))*HLOOKUP(LEFT(TRIM(AA$6),FIND("~",SUBSTITUTE(AA$6," ","~",LEN(TRIM(AA$6))-LEN(SUBSTITUTE(TRIM(AA$6)," ",""))))-1)&amp;" Total",$B$6:$BB$314,ROW($A18)-5,FALSE))</f>
        <v>0</v>
      </c>
      <c r="AB18" s="8">
        <f ca="1">IF(AB$5&lt;&gt;"",HLOOKUP(AB$5,Functionalization!$G$6:$R$314,ROW($A18)-5,FALSE),IFERROR(INDEX(AB$278:AB$314,MATCH($F18,$B$278:$B$314,0))/VLOOKUP($F18,$B$278:$BB$314,MATCH(LEFT(TRIM(AB$6),FIND("~",SUBSTITUTE(AB$6,"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18))*HLOOKUP(LEFT(TRIM(AB$6),FIND("~",SUBSTITUTE(AB$6," ","~",LEN(TRIM(AB$6))-LEN(SUBSTITUTE(TRIM(AB$6)," ",""))))-1)&amp;" Total",$B$6:$BB$314,ROW($A18)-5,FALSE))</f>
        <v>0</v>
      </c>
      <c r="AC18" s="8">
        <f ca="1">IF(AC$5&lt;&gt;"",HLOOKUP(AC$5,Functionalization!$G$6:$R$314,ROW($A18)-5,FALSE),IFERROR(INDEX(AC$278:AC$314,MATCH($F18,$B$278:$B$314,0))/VLOOKUP($F18,$B$278:$BB$314,MATCH(LEFT(TRIM(AC$6),FIND("~",SUBSTITUTE(AC$6,"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18))*HLOOKUP(LEFT(TRIM(AC$6),FIND("~",SUBSTITUTE(AC$6," ","~",LEN(TRIM(AC$6))-LEN(SUBSTITUTE(TRIM(AC$6)," ",""))))-1)&amp;" Total",$B$6:$BB$314,ROW($A18)-5,FALSE))</f>
        <v>0</v>
      </c>
      <c r="AD18" s="8">
        <f ca="1">IF(AD$5&lt;&gt;"",HLOOKUP(AD$5,Functionalization!$G$6:$R$314,ROW($A18)-5,FALSE),IFERROR(INDEX(AD$278:AD$314,MATCH($F18,$B$278:$B$314,0))/VLOOKUP($F18,$B$278:$BB$314,MATCH(LEFT(TRIM(AD$6),FIND("~",SUBSTITUTE(AD$6,"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18))*HLOOKUP(LEFT(TRIM(AD$6),FIND("~",SUBSTITUTE(AD$6," ","~",LEN(TRIM(AD$6))-LEN(SUBSTITUTE(TRIM(AD$6)," ",""))))-1)&amp;" Total",$B$6:$BB$314,ROW($A18)-5,FALSE))</f>
        <v>0</v>
      </c>
      <c r="AE18" s="8">
        <f ca="1">IF(AE$5&lt;&gt;"",HLOOKUP(AE$5,Functionalization!$G$6:$R$314,ROW($A18)-5,FALSE),IFERROR(INDEX(AE$278:AE$314,MATCH($F18,$B$278:$B$314,0))/VLOOKUP($F18,$B$278:$BB$314,MATCH(LEFT(TRIM(AE$6),FIND("~",SUBSTITUTE(AE$6,"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18))*HLOOKUP(LEFT(TRIM(AE$6),FIND("~",SUBSTITUTE(AE$6," ","~",LEN(TRIM(AE$6))-LEN(SUBSTITUTE(TRIM(AE$6)," ",""))))-1)&amp;" Total",$B$6:$BB$314,ROW($A18)-5,FALSE))</f>
        <v>0</v>
      </c>
      <c r="AF18" s="8">
        <f ca="1">IF(AF$5&lt;&gt;"",HLOOKUP(AF$5,Functionalization!$G$6:$R$314,ROW($A18)-5,FALSE),IFERROR(INDEX(AF$278:AF$314,MATCH($F18,$B$278:$B$314,0))/VLOOKUP($F18,$B$278:$BB$314,MATCH(LEFT(TRIM(AF$6),FIND("~",SUBSTITUTE(AF$6,"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18))*HLOOKUP(LEFT(TRIM(AF$6),FIND("~",SUBSTITUTE(AF$6," ","~",LEN(TRIM(AF$6))-LEN(SUBSTITUTE(TRIM(AF$6)," ",""))))-1)&amp;" Total",$B$6:$BB$314,ROW($A18)-5,FALSE))</f>
        <v>0</v>
      </c>
      <c r="AG18" s="8">
        <f ca="1">IF(AG$5&lt;&gt;"",HLOOKUP(AG$5,Functionalization!$G$6:$R$314,ROW($A18)-5,FALSE),IFERROR(INDEX(AG$278:AG$314,MATCH($F18,$B$278:$B$314,0))/VLOOKUP($F18,$B$278:$BB$314,MATCH(LEFT(TRIM(AG$6),FIND("~",SUBSTITUTE(AG$6,"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18))*HLOOKUP(LEFT(TRIM(AG$6),FIND("~",SUBSTITUTE(AG$6," ","~",LEN(TRIM(AG$6))-LEN(SUBSTITUTE(TRIM(AG$6)," ",""))))-1)&amp;" Total",$B$6:$BB$314,ROW($A18)-5,FALSE))</f>
        <v>0</v>
      </c>
      <c r="AH18" s="8">
        <f ca="1">IF(AH$5&lt;&gt;"",HLOOKUP(AH$5,Functionalization!$G$6:$R$314,ROW($A18)-5,FALSE),IFERROR(INDEX(AH$278:AH$314,MATCH($F18,$B$278:$B$314,0))/VLOOKUP($F18,$B$278:$BB$314,MATCH(LEFT(TRIM(AH$6),FIND("~",SUBSTITUTE(AH$6,"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18))*HLOOKUP(LEFT(TRIM(AH$6),FIND("~",SUBSTITUTE(AH$6," ","~",LEN(TRIM(AH$6))-LEN(SUBSTITUTE(TRIM(AH$6)," ",""))))-1)&amp;" Total",$B$6:$BB$314,ROW($A18)-5,FALSE))</f>
        <v>0</v>
      </c>
      <c r="AI18" s="8">
        <f ca="1">IF(AI$5&lt;&gt;"",HLOOKUP(AI$5,Functionalization!$G$6:$R$314,ROW($A18)-5,FALSE),IFERROR(INDEX(AI$278:AI$314,MATCH($F18,$B$278:$B$314,0))/VLOOKUP($F18,$B$278:$BB$314,MATCH(LEFT(TRIM(AI$6),FIND("~",SUBSTITUTE(AI$6,"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18))*HLOOKUP(LEFT(TRIM(AI$6),FIND("~",SUBSTITUTE(AI$6," ","~",LEN(TRIM(AI$6))-LEN(SUBSTITUTE(TRIM(AI$6)," ",""))))-1)&amp;" Total",$B$6:$BB$314,ROW($A18)-5,FALSE))</f>
        <v>0</v>
      </c>
      <c r="AJ18" s="8">
        <f ca="1">IF(AJ$5&lt;&gt;"",HLOOKUP(AJ$5,Functionalization!$G$6:$R$314,ROW($A18)-5,FALSE),IFERROR(INDEX(AJ$278:AJ$314,MATCH($F18,$B$278:$B$314,0))/VLOOKUP($F18,$B$278:$BB$314,MATCH(LEFT(TRIM(AJ$6),FIND("~",SUBSTITUTE(AJ$6,"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18))*HLOOKUP(LEFT(TRIM(AJ$6),FIND("~",SUBSTITUTE(AJ$6," ","~",LEN(TRIM(AJ$6))-LEN(SUBSTITUTE(TRIM(AJ$6)," ",""))))-1)&amp;" Total",$B$6:$BB$314,ROW($A18)-5,FALSE))</f>
        <v>0</v>
      </c>
      <c r="AK18" s="8">
        <f ca="1">IF(AK$5&lt;&gt;"",HLOOKUP(AK$5,Functionalization!$G$6:$R$314,ROW($A18)-5,FALSE),IFERROR(INDEX(AK$278:AK$314,MATCH($F18,$B$278:$B$314,0))/VLOOKUP($F18,$B$278:$BB$314,MATCH(LEFT(TRIM(AK$6),FIND("~",SUBSTITUTE(AK$6,"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18))*HLOOKUP(LEFT(TRIM(AK$6),FIND("~",SUBSTITUTE(AK$6," ","~",LEN(TRIM(AK$6))-LEN(SUBSTITUTE(TRIM(AK$6)," ",""))))-1)&amp;" Total",$B$6:$BB$314,ROW($A18)-5,FALSE))</f>
        <v>0</v>
      </c>
      <c r="AL18" s="8">
        <f ca="1">IF(AL$5&lt;&gt;"",HLOOKUP(AL$5,Functionalization!$G$6:$R$314,ROW($A18)-5,FALSE),IFERROR(INDEX(AL$278:AL$314,MATCH($F18,$B$278:$B$314,0))/VLOOKUP($F18,$B$278:$BB$314,MATCH(LEFT(TRIM(AL$6),FIND("~",SUBSTITUTE(AL$6,"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18))*HLOOKUP(LEFT(TRIM(AL$6),FIND("~",SUBSTITUTE(AL$6," ","~",LEN(TRIM(AL$6))-LEN(SUBSTITUTE(TRIM(AL$6)," ",""))))-1)&amp;" Total",$B$6:$BB$314,ROW($A18)-5,FALSE))</f>
        <v>0</v>
      </c>
      <c r="AM18" s="8">
        <f ca="1">IF(AM$5&lt;&gt;"",HLOOKUP(AM$5,Functionalization!$G$6:$R$314,ROW($A18)-5,FALSE),IFERROR(INDEX(AM$278:AM$314,MATCH($F18,$B$278:$B$314,0))/VLOOKUP($F18,$B$278:$BB$314,MATCH(LEFT(TRIM(AM$6),FIND("~",SUBSTITUTE(AM$6,"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18))*HLOOKUP(LEFT(TRIM(AM$6),FIND("~",SUBSTITUTE(AM$6," ","~",LEN(TRIM(AM$6))-LEN(SUBSTITUTE(TRIM(AM$6)," ",""))))-1)&amp;" Total",$B$6:$BB$314,ROW($A18)-5,FALSE))</f>
        <v>0</v>
      </c>
      <c r="AN18" s="8">
        <f ca="1">IF(AN$5&lt;&gt;"",HLOOKUP(AN$5,Functionalization!$G$6:$R$314,ROW($A18)-5,FALSE),IFERROR(INDEX(AN$278:AN$314,MATCH($F18,$B$278:$B$314,0))/VLOOKUP($F18,$B$278:$BB$314,MATCH(LEFT(TRIM(AN$6),FIND("~",SUBSTITUTE(AN$6,"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18))*HLOOKUP(LEFT(TRIM(AN$6),FIND("~",SUBSTITUTE(AN$6," ","~",LEN(TRIM(AN$6))-LEN(SUBSTITUTE(TRIM(AN$6)," ",""))))-1)&amp;" Total",$B$6:$BB$314,ROW($A18)-5,FALSE))</f>
        <v>0</v>
      </c>
      <c r="AO18" s="8">
        <f ca="1">IF(AO$5&lt;&gt;"",HLOOKUP(AO$5,Functionalization!$G$6:$R$314,ROW($A18)-5,FALSE),IFERROR(INDEX(AO$278:AO$314,MATCH($F18,$B$278:$B$314,0))/VLOOKUP($F18,$B$278:$BB$314,MATCH(LEFT(TRIM(AO$6),FIND("~",SUBSTITUTE(AO$6,"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18))*HLOOKUP(LEFT(TRIM(AO$6),FIND("~",SUBSTITUTE(AO$6," ","~",LEN(TRIM(AO$6))-LEN(SUBSTITUTE(TRIM(AO$6)," ",""))))-1)&amp;" Total",$B$6:$BB$314,ROW($A18)-5,FALSE))</f>
        <v>0</v>
      </c>
      <c r="AP18" s="8">
        <f ca="1">IF(AP$5&lt;&gt;"",HLOOKUP(AP$5,Functionalization!$G$6:$R$314,ROW($A18)-5,FALSE),IFERROR(INDEX(AP$278:AP$314,MATCH($F18,$B$278:$B$314,0))/VLOOKUP($F18,$B$278:$BB$314,MATCH(LEFT(TRIM(AP$6),FIND("~",SUBSTITUTE(AP$6,"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18))*HLOOKUP(LEFT(TRIM(AP$6),FIND("~",SUBSTITUTE(AP$6," ","~",LEN(TRIM(AP$6))-LEN(SUBSTITUTE(TRIM(AP$6)," ",""))))-1)&amp;" Total",$B$6:$BB$314,ROW($A18)-5,FALSE))</f>
        <v>0</v>
      </c>
      <c r="AQ18" s="8">
        <f ca="1">IF(AQ$5&lt;&gt;"",HLOOKUP(AQ$5,Functionalization!$G$6:$R$314,ROW($A18)-5,FALSE),IFERROR(INDEX(AQ$278:AQ$314,MATCH($F18,$B$278:$B$314,0))/VLOOKUP($F18,$B$278:$BB$314,MATCH(LEFT(TRIM(AQ$6),FIND("~",SUBSTITUTE(AQ$6,"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18))*HLOOKUP(LEFT(TRIM(AQ$6),FIND("~",SUBSTITUTE(AQ$6," ","~",LEN(TRIM(AQ$6))-LEN(SUBSTITUTE(TRIM(AQ$6)," ",""))))-1)&amp;" Total",$B$6:$BB$314,ROW($A18)-5,FALSE))</f>
        <v>0</v>
      </c>
      <c r="AR18" s="8">
        <f ca="1">IF(AR$5&lt;&gt;"",HLOOKUP(AR$5,Functionalization!$G$6:$R$314,ROW($A18)-5,FALSE),IFERROR(INDEX(AR$278:AR$314,MATCH($F18,$B$278:$B$314,0))/VLOOKUP($F18,$B$278:$BB$314,MATCH(LEFT(TRIM(AR$6),FIND("~",SUBSTITUTE(AR$6,"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18))*HLOOKUP(LEFT(TRIM(AR$6),FIND("~",SUBSTITUTE(AR$6," ","~",LEN(TRIM(AR$6))-LEN(SUBSTITUTE(TRIM(AR$6)," ",""))))-1)&amp;" Total",$B$6:$BB$314,ROW($A18)-5,FALSE))</f>
        <v>0</v>
      </c>
      <c r="AS18" s="8">
        <f ca="1">IF(AS$5&lt;&gt;"",HLOOKUP(AS$5,Functionalization!$G$6:$R$314,ROW($A18)-5,FALSE),IFERROR(INDEX(AS$278:AS$314,MATCH($F18,$B$278:$B$314,0))/VLOOKUP($F18,$B$278:$BB$314,MATCH(LEFT(TRIM(AS$6),FIND("~",SUBSTITUTE(AS$6,"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18))*HLOOKUP(LEFT(TRIM(AS$6),FIND("~",SUBSTITUTE(AS$6," ","~",LEN(TRIM(AS$6))-LEN(SUBSTITUTE(TRIM(AS$6)," ",""))))-1)&amp;" Total",$B$6:$BB$314,ROW($A18)-5,FALSE))</f>
        <v>0</v>
      </c>
      <c r="AT18" s="8">
        <f ca="1">IF(AT$5&lt;&gt;"",HLOOKUP(AT$5,Functionalization!$G$6:$R$314,ROW($A18)-5,FALSE),IFERROR(INDEX(AT$278:AT$314,MATCH($F18,$B$278:$B$314,0))/VLOOKUP($F18,$B$278:$BB$314,MATCH(LEFT(TRIM(AT$6),FIND("~",SUBSTITUTE(AT$6,"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18))*HLOOKUP(LEFT(TRIM(AT$6),FIND("~",SUBSTITUTE(AT$6," ","~",LEN(TRIM(AT$6))-LEN(SUBSTITUTE(TRIM(AT$6)," ",""))))-1)&amp;" Total",$B$6:$BB$314,ROW($A18)-5,FALSE))</f>
        <v>0</v>
      </c>
      <c r="AU18" s="8">
        <f ca="1">IF(AU$5&lt;&gt;"",HLOOKUP(AU$5,Functionalization!$G$6:$R$314,ROW($A18)-5,FALSE),IFERROR(INDEX(AU$278:AU$314,MATCH($F18,$B$278:$B$314,0))/VLOOKUP($F18,$B$278:$BB$314,MATCH(LEFT(TRIM(AU$6),FIND("~",SUBSTITUTE(AU$6,"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18))*HLOOKUP(LEFT(TRIM(AU$6),FIND("~",SUBSTITUTE(AU$6," ","~",LEN(TRIM(AU$6))-LEN(SUBSTITUTE(TRIM(AU$6)," ",""))))-1)&amp;" Total",$B$6:$BB$314,ROW($A18)-5,FALSE))</f>
        <v>0</v>
      </c>
      <c r="AV18" s="8">
        <f ca="1">IF(AV$5&lt;&gt;"",HLOOKUP(AV$5,Functionalization!$G$6:$R$314,ROW($A18)-5,FALSE),IFERROR(INDEX(AV$278:AV$314,MATCH($F18,$B$278:$B$314,0))/VLOOKUP($F18,$B$278:$BB$314,MATCH(LEFT(TRIM(AV$6),FIND("~",SUBSTITUTE(AV$6,"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18))*HLOOKUP(LEFT(TRIM(AV$6),FIND("~",SUBSTITUTE(AV$6," ","~",LEN(TRIM(AV$6))-LEN(SUBSTITUTE(TRIM(AV$6)," ",""))))-1)&amp;" Total",$B$6:$BB$314,ROW($A18)-5,FALSE))</f>
        <v>0</v>
      </c>
      <c r="AW18" s="8">
        <f ca="1">IF(AW$5&lt;&gt;"",HLOOKUP(AW$5,Functionalization!$G$6:$R$314,ROW($A18)-5,FALSE),IFERROR(INDEX(AW$278:AW$314,MATCH($F18,$B$278:$B$314,0))/VLOOKUP($F18,$B$278:$BB$314,MATCH(LEFT(TRIM(AW$6),FIND("~",SUBSTITUTE(AW$6,"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18))*HLOOKUP(LEFT(TRIM(AW$6),FIND("~",SUBSTITUTE(AW$6," ","~",LEN(TRIM(AW$6))-LEN(SUBSTITUTE(TRIM(AW$6)," ",""))))-1)&amp;" Total",$B$6:$BB$314,ROW($A18)-5,FALSE))</f>
        <v>0</v>
      </c>
      <c r="AX18" s="8">
        <f ca="1">IF(AX$5&lt;&gt;"",HLOOKUP(AX$5,Functionalization!$G$6:$R$314,ROW($A18)-5,FALSE),IFERROR(INDEX(AX$278:AX$314,MATCH($F18,$B$278:$B$314,0))/VLOOKUP($F18,$B$278:$BB$314,MATCH(LEFT(TRIM(AX$6),FIND("~",SUBSTITUTE(AX$6,"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18))*HLOOKUP(LEFT(TRIM(AX$6),FIND("~",SUBSTITUTE(AX$6," ","~",LEN(TRIM(AX$6))-LEN(SUBSTITUTE(TRIM(AX$6)," ",""))))-1)&amp;" Total",$B$6:$BB$314,ROW($A18)-5,FALSE))</f>
        <v>0</v>
      </c>
      <c r="AY18" s="8">
        <f ca="1">IF(AY$5&lt;&gt;"",HLOOKUP(AY$5,Functionalization!$G$6:$R$314,ROW($A18)-5,FALSE),IFERROR(INDEX(AY$278:AY$314,MATCH($F18,$B$278:$B$314,0))/VLOOKUP($F18,$B$278:$BB$314,MATCH(LEFT(TRIM(AY$6),FIND("~",SUBSTITUTE(AY$6,"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18))*HLOOKUP(LEFT(TRIM(AY$6),FIND("~",SUBSTITUTE(AY$6," ","~",LEN(TRIM(AY$6))-LEN(SUBSTITUTE(TRIM(AY$6)," ",""))))-1)&amp;" Total",$B$6:$BB$314,ROW($A18)-5,FALSE))</f>
        <v>0</v>
      </c>
      <c r="AZ18" s="8">
        <f ca="1">IF(AZ$5&lt;&gt;"",HLOOKUP(AZ$5,Functionalization!$G$6:$R$314,ROW($A18)-5,FALSE),IFERROR(INDEX(AZ$278:AZ$314,MATCH($F18,$B$278:$B$314,0))/VLOOKUP($F18,$B$278:$BB$314,MATCH(LEFT(TRIM(AZ$6),FIND("~",SUBSTITUTE(AZ$6,"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18))*HLOOKUP(LEFT(TRIM(AZ$6),FIND("~",SUBSTITUTE(AZ$6," ","~",LEN(TRIM(AZ$6))-LEN(SUBSTITUTE(TRIM(AZ$6)," ",""))))-1)&amp;" Total",$B$6:$BB$314,ROW($A18)-5,FALSE))</f>
        <v>0</v>
      </c>
      <c r="BA18" s="8">
        <f ca="1">IF(BA$5&lt;&gt;"",HLOOKUP(BA$5,Functionalization!$G$6:$R$314,ROW($A18)-5,FALSE),IFERROR(INDEX(BA$278:BA$314,MATCH($F18,$B$278:$B$314,0))/VLOOKUP($F18,$B$278:$BB$314,MATCH(LEFT(TRIM(BA$6),FIND("~",SUBSTITUTE(BA$6,"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18))*HLOOKUP(LEFT(TRIM(BA$6),FIND("~",SUBSTITUTE(BA$6," ","~",LEN(TRIM(BA$6))-LEN(SUBSTITUTE(TRIM(BA$6)," ",""))))-1)&amp;" Total",$B$6:$BB$314,ROW($A18)-5,FALSE))</f>
        <v>0</v>
      </c>
      <c r="BB18" s="8">
        <f ca="1">IF(BB$5&lt;&gt;"",HLOOKUP(BB$5,Functionalization!$G$6:$R$314,ROW($A18)-5,FALSE),IFERROR(INDEX(BB$278:BB$314,MATCH($F18,$B$278:$B$314,0))/VLOOKUP($F18,$B$278:$BB$314,MATCH(LEFT(TRIM(BB$6),FIND("~",SUBSTITUTE(BB$6,"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18))*HLOOKUP(LEFT(TRIM(BB$6),FIND("~",SUBSTITUTE(BB$6," ","~",LEN(TRIM(BB$6))-LEN(SUBSTITUTE(TRIM(BB$6)," ",""))))-1)&amp;" Total",$B$6:$BB$314,ROW($A18)-5,FALSE))</f>
        <v>0</v>
      </c>
      <c r="BD18">
        <f ca="1">IFERROR(IF(SUMIF($G$6:$BB$6,BD$6&amp;" Total",$G18:$BB18)-(SUMIF($G$6:$BB$6,BD$6&amp;" "&amp;'Input-Func_Class'!$D$22,$G18:$BB18)+IFERROR(SUMIF($G$6:$BB$6,BD$6&amp;" "&amp;'Input-Func_Class'!$E$22,$G18:$BB18),SUMIF($G$6:$BB$6,BD$6&amp;" "&amp;'Input-Func_Class'!$B$24,$G18:$BB18))+SUMIF($G$6:$BB$6,BD$6&amp;" "&amp;'Input-Func_Class'!$F$22,$G18:$BB18))&lt;Check_Limit,0,1),1)</f>
        <v>0</v>
      </c>
      <c r="BE18">
        <f ca="1">IFERROR(IF(SUMIF($G$6:$BB$6,BE$6&amp;" Total",$G18:$BB18)-(SUMIF($G$6:$BB$6,BE$6&amp;" "&amp;'Input-Func_Class'!$D$22,$G18:$BB18)+IFERROR(SUMIF($G$6:$BB$6,BE$6&amp;" "&amp;'Input-Func_Class'!$E$22,$G18:$BB18),SUMIF($G$6:$BB$6,BE$6&amp;" "&amp;'Input-Func_Class'!$B$24,$G18:$BB18))+SUMIF($G$6:$BB$6,BE$6&amp;" "&amp;'Input-Func_Class'!$F$22,$G18:$BB18))&lt;Check_Limit,0,1),1)</f>
        <v>0</v>
      </c>
      <c r="BF18">
        <f ca="1">IFERROR(IF(SUMIF($G$6:$BB$6,BF$6&amp;" Total",$G18:$BB18)-(SUMIF($G$6:$BB$6,BF$6&amp;" "&amp;'Input-Func_Class'!$D$22,$G18:$BB18)+IFERROR(SUMIF($G$6:$BB$6,BF$6&amp;" "&amp;'Input-Func_Class'!$E$22,$G18:$BB18),SUMIF($G$6:$BB$6,BF$6&amp;" "&amp;'Input-Func_Class'!$B$24,$G18:$BB18))+SUMIF($G$6:$BB$6,BF$6&amp;" "&amp;'Input-Func_Class'!$F$22,$G18:$BB18))&lt;Check_Limit,0,1),1)</f>
        <v>0</v>
      </c>
      <c r="BG18">
        <f ca="1">IFERROR(IF(SUMIF($G$6:$BB$6,BG$6&amp;" Total",$G18:$BB18)-(SUMIF($G$6:$BB$6,BG$6&amp;" "&amp;'Input-Func_Class'!$D$22,$G18:$BB18)+IFERROR(SUMIF($G$6:$BB$6,BG$6&amp;" "&amp;'Input-Func_Class'!$E$22,$G18:$BB18),SUMIF($G$6:$BB$6,BG$6&amp;" "&amp;'Input-Func_Class'!$B$24,$G18:$BB18))+SUMIF($G$6:$BB$6,BG$6&amp;" "&amp;'Input-Func_Class'!$F$22,$G18:$BB18))&lt;Check_Limit,0,1),1)</f>
        <v>0</v>
      </c>
      <c r="BH18">
        <f ca="1">IFERROR(IF(SUMIF($G$6:$BB$6,BH$6&amp;" Total",$G18:$BB18)-(SUMIF($G$6:$BB$6,BH$6&amp;" "&amp;'Input-Func_Class'!$D$22,$G18:$BB18)+IFERROR(SUMIF($G$6:$BB$6,BH$6&amp;" "&amp;'Input-Func_Class'!$E$22,$G18:$BB18),SUMIF($G$6:$BB$6,BH$6&amp;" "&amp;'Input-Func_Class'!$B$24,$G18:$BB18))+SUMIF($G$6:$BB$6,BH$6&amp;" "&amp;'Input-Func_Class'!$F$22,$G18:$BB18))&lt;Check_Limit,0,1),1)</f>
        <v>0</v>
      </c>
      <c r="BI18">
        <f ca="1">IFERROR(IF(SUMIF($G$6:$BB$6,BI$6&amp;" Total",$G18:$BB18)-(SUMIF($G$6:$BB$6,BI$6&amp;" "&amp;'Input-Func_Class'!$D$22,$G18:$BB18)+IFERROR(SUMIF($G$6:$BB$6,BI$6&amp;" "&amp;'Input-Func_Class'!$E$22,$G18:$BB18),SUMIF($G$6:$BB$6,BI$6&amp;" "&amp;'Input-Func_Class'!$B$24,$G18:$BB18))+SUMIF($G$6:$BB$6,BI$6&amp;" "&amp;'Input-Func_Class'!$F$22,$G18:$BB18))&lt;Check_Limit,0,1),1)</f>
        <v>0</v>
      </c>
      <c r="BJ18">
        <f ca="1">IFERROR(IF(SUMIF($G$6:$BB$6,BJ$6&amp;" Total",$G18:$BB18)-(SUMIF($G$6:$BB$6,BJ$6&amp;" "&amp;'Input-Func_Class'!$D$22,$G18:$BB18)+IFERROR(SUMIF($G$6:$BB$6,BJ$6&amp;" "&amp;'Input-Func_Class'!$E$22,$G18:$BB18),SUMIF($G$6:$BB$6,BJ$6&amp;" "&amp;'Input-Func_Class'!$B$24,$G18:$BB18))+SUMIF($G$6:$BB$6,BJ$6&amp;" "&amp;'Input-Func_Class'!$F$22,$G18:$BB18))&lt;Check_Limit,0,1),1)</f>
        <v>0</v>
      </c>
      <c r="BK18">
        <f ca="1">IFERROR(IF(SUMIF($G$6:$BB$6,BK$6&amp;" Total",$G18:$BB18)-(SUMIF($G$6:$BB$6,BK$6&amp;" "&amp;'Input-Func_Class'!$D$22,$G18:$BB18)+IFERROR(SUMIF($G$6:$BB$6,BK$6&amp;" "&amp;'Input-Func_Class'!$E$22,$G18:$BB18),SUMIF($G$6:$BB$6,BK$6&amp;" "&amp;'Input-Func_Class'!$B$24,$G18:$BB18))+SUMIF($G$6:$BB$6,BK$6&amp;" "&amp;'Input-Func_Class'!$F$22,$G18:$BB18))&lt;Check_Limit,0,1),1)</f>
        <v>0</v>
      </c>
      <c r="BL18">
        <f ca="1">IFERROR(IF(SUMIF($G$6:$BB$6,BL$6&amp;" Total",$G18:$BB18)-(SUMIF($G$6:$BB$6,BL$6&amp;" "&amp;'Input-Func_Class'!$D$22,$G18:$BB18)+IFERROR(SUMIF($G$6:$BB$6,BL$6&amp;" "&amp;'Input-Func_Class'!$E$22,$G18:$BB18),SUMIF($G$6:$BB$6,BL$6&amp;" "&amp;'Input-Func_Class'!$B$24,$G18:$BB18))+SUMIF($G$6:$BB$6,BL$6&amp;" "&amp;'Input-Func_Class'!$F$22,$G18:$BB18))&lt;Check_Limit,0,1),1)</f>
        <v>0</v>
      </c>
      <c r="BM18">
        <f ca="1">IFERROR(IF(SUMIF($G$6:$BB$6,BM$6&amp;" Total",$G18:$BB18)-(SUMIF($G$6:$BB$6,BM$6&amp;" "&amp;'Input-Func_Class'!$D$22,$G18:$BB18)+IFERROR(SUMIF($G$6:$BB$6,BM$6&amp;" "&amp;'Input-Func_Class'!$E$22,$G18:$BB18),SUMIF($G$6:$BB$6,BM$6&amp;" "&amp;'Input-Func_Class'!$B$24,$G18:$BB18))+SUMIF($G$6:$BB$6,BM$6&amp;" "&amp;'Input-Func_Class'!$F$22,$G18:$BB18))&lt;Check_Limit,0,1),1)</f>
        <v>0</v>
      </c>
      <c r="BN18">
        <f ca="1">IFERROR(IF(SUMIF($G$6:$BB$6,BN$6&amp;" Total",$G18:$BB18)-(SUMIF($G$6:$BB$6,BN$6&amp;" "&amp;'Input-Func_Class'!$D$22,$G18:$BB18)+IFERROR(SUMIF($G$6:$BB$6,BN$6&amp;" "&amp;'Input-Func_Class'!$E$22,$G18:$BB18),SUMIF($G$6:$BB$6,BN$6&amp;" "&amp;'Input-Func_Class'!$B$24,$G18:$BB18))+SUMIF($G$6:$BB$6,BN$6&amp;" "&amp;'Input-Func_Class'!$F$22,$G18:$BB18))&lt;Check_Limit,0,1),1)</f>
        <v>0</v>
      </c>
      <c r="BO18">
        <f ca="1">IFERROR(IF(SUMIF($G$6:$BB$6,BO$6&amp;" Total",$G18:$BB18)-(SUMIF($G$6:$BB$6,BO$6&amp;" "&amp;'Input-Func_Class'!$D$22,$G18:$BB18)+IFERROR(SUMIF($G$6:$BB$6,BO$6&amp;" "&amp;'Input-Func_Class'!$E$22,$G18:$BB18),SUMIF($G$6:$BB$6,BO$6&amp;" "&amp;'Input-Func_Class'!$B$24,$G18:$BB18))+SUMIF($G$6:$BB$6,BO$6&amp;" "&amp;'Input-Func_Class'!$F$22,$G18:$BB18))&lt;Check_Limit,0,1),1)</f>
        <v>0</v>
      </c>
    </row>
    <row r="19" spans="1:67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>Functionalization!$D19</f>
        <v>3989298.149211531</v>
      </c>
      <c r="E19" s="8">
        <f t="shared" ca="1" si="3"/>
        <v>0</v>
      </c>
      <c r="F19" s="2" t="str">
        <f>IF($D19=0,"-",IF('Input-Accounts'!$E19&lt;&gt;0,'Input-Accounts'!$E19,'Input-Accounts'!$G19))</f>
        <v>AVGERAGE STUDY</v>
      </c>
      <c r="G19" s="8">
        <f ca="1">IF(G$5&lt;&gt;"",HLOOKUP(G$5,Functionalization!$G$6:$R$314,ROW($A19)-5,FALSE),IFERROR(INDEX(G$278:G$314,MATCH($F19,$B$278:$B$314,0))/VLOOKUP($F19,$B$278:$BB$314,MATCH(LEFT(TRIM(G$6),FIND("~",SUBSTITUTE(G$6,"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19))*HLOOKUP(LEFT(TRIM(G$6),FIND("~",SUBSTITUTE(G$6," ","~",LEN(TRIM(G$6))-LEN(SUBSTITUTE(TRIM(G$6)," ",""))))-1)&amp;" Total",$B$6:$BB$314,ROW($A19)-5,FALSE))</f>
        <v>3989298.149211531</v>
      </c>
      <c r="H19" s="8">
        <f ca="1">IF(H$5&lt;&gt;"",HLOOKUP(H$5,Functionalization!$G$6:$R$314,ROW($A19)-5,FALSE),IFERROR(INDEX(H$278:H$314,MATCH($F19,$B$278:$B$314,0))/VLOOKUP($F19,$B$278:$BB$314,MATCH(LEFT(TRIM(H$6),FIND("~",SUBSTITUTE(H$6,"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19))*HLOOKUP(LEFT(TRIM(H$6),FIND("~",SUBSTITUTE(H$6," ","~",LEN(TRIM(H$6))-LEN(SUBSTITUTE(TRIM(H$6)," ",""))))-1)&amp;" Total",$B$6:$BB$314,ROW($A19)-5,FALSE))</f>
        <v>3043499.5862402581</v>
      </c>
      <c r="I19" s="8">
        <f ca="1">IF(I$5&lt;&gt;"",HLOOKUP(I$5,Functionalization!$G$6:$R$314,ROW($A19)-5,FALSE),IFERROR(INDEX(I$278:I$314,MATCH($F19,$B$278:$B$314,0))/VLOOKUP($F19,$B$278:$BB$314,MATCH(LEFT(TRIM(I$6),FIND("~",SUBSTITUTE(I$6,"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19))*HLOOKUP(LEFT(TRIM(I$6),FIND("~",SUBSTITUTE(I$6," ","~",LEN(TRIM(I$6))-LEN(SUBSTITUTE(TRIM(I$6)," ",""))))-1)&amp;" Total",$B$6:$BB$314,ROW($A19)-5,FALSE))</f>
        <v>0</v>
      </c>
      <c r="J19" s="8">
        <f ca="1">IF(J$5&lt;&gt;"",HLOOKUP(J$5,Functionalization!$G$6:$R$314,ROW($A19)-5,FALSE),IFERROR(INDEX(J$278:J$314,MATCH($F19,$B$278:$B$314,0))/VLOOKUP($F19,$B$278:$BB$314,MATCH(LEFT(TRIM(J$6),FIND("~",SUBSTITUTE(J$6,"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19))*HLOOKUP(LEFT(TRIM(J$6),FIND("~",SUBSTITUTE(J$6," ","~",LEN(TRIM(J$6))-LEN(SUBSTITUTE(TRIM(J$6)," ",""))))-1)&amp;" Total",$B$6:$BB$314,ROW($A19)-5,FALSE))</f>
        <v>945798.56297127286</v>
      </c>
      <c r="K19" s="8">
        <f ca="1">IF(K$5&lt;&gt;"",HLOOKUP(K$5,Functionalization!$G$6:$R$314,ROW($A19)-5,FALSE),IFERROR(INDEX(K$278:K$314,MATCH($F19,$B$278:$B$314,0))/VLOOKUP($F19,$B$278:$BB$314,MATCH(LEFT(TRIM(K$6),FIND("~",SUBSTITUTE(K$6,"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19))*HLOOKUP(LEFT(TRIM(K$6),FIND("~",SUBSTITUTE(K$6," ","~",LEN(TRIM(K$6))-LEN(SUBSTITUTE(TRIM(K$6)," ",""))))-1)&amp;" Total",$B$6:$BB$314,ROW($A19)-5,FALSE))</f>
        <v>0</v>
      </c>
      <c r="L19" s="8">
        <f ca="1">IF(L$5&lt;&gt;"",HLOOKUP(L$5,Functionalization!$G$6:$R$314,ROW($A19)-5,FALSE),IFERROR(INDEX(L$278:L$314,MATCH($F19,$B$278:$B$314,0))/VLOOKUP($F19,$B$278:$BB$314,MATCH(LEFT(TRIM(L$6),FIND("~",SUBSTITUTE(L$6,"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19))*HLOOKUP(LEFT(TRIM(L$6),FIND("~",SUBSTITUTE(L$6," ","~",LEN(TRIM(L$6))-LEN(SUBSTITUTE(TRIM(L$6)," ",""))))-1)&amp;" Total",$B$6:$BB$314,ROW($A19)-5,FALSE))</f>
        <v>0</v>
      </c>
      <c r="M19" s="8">
        <f ca="1">IF(M$5&lt;&gt;"",HLOOKUP(M$5,Functionalization!$G$6:$R$314,ROW($A19)-5,FALSE),IFERROR(INDEX(M$278:M$314,MATCH($F19,$B$278:$B$314,0))/VLOOKUP($F19,$B$278:$BB$314,MATCH(LEFT(TRIM(M$6),FIND("~",SUBSTITUTE(M$6,"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19))*HLOOKUP(LEFT(TRIM(M$6),FIND("~",SUBSTITUTE(M$6," ","~",LEN(TRIM(M$6))-LEN(SUBSTITUTE(TRIM(M$6)," ",""))))-1)&amp;" Total",$B$6:$BB$314,ROW($A19)-5,FALSE))</f>
        <v>0</v>
      </c>
      <c r="N19" s="8">
        <f ca="1">IF(N$5&lt;&gt;"",HLOOKUP(N$5,Functionalization!$G$6:$R$314,ROW($A19)-5,FALSE),IFERROR(INDEX(N$278:N$314,MATCH($F19,$B$278:$B$314,0))/VLOOKUP($F19,$B$278:$BB$314,MATCH(LEFT(TRIM(N$6),FIND("~",SUBSTITUTE(N$6,"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19))*HLOOKUP(LEFT(TRIM(N$6),FIND("~",SUBSTITUTE(N$6," ","~",LEN(TRIM(N$6))-LEN(SUBSTITUTE(TRIM(N$6)," ",""))))-1)&amp;" Total",$B$6:$BB$314,ROW($A19)-5,FALSE))</f>
        <v>0</v>
      </c>
      <c r="O19" s="8">
        <f ca="1">IF(O$5&lt;&gt;"",HLOOKUP(O$5,Functionalization!$G$6:$R$314,ROW($A19)-5,FALSE),IFERROR(INDEX(O$278:O$314,MATCH($F19,$B$278:$B$314,0))/VLOOKUP($F19,$B$278:$BB$314,MATCH(LEFT(TRIM(O$6),FIND("~",SUBSTITUTE(O$6,"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19))*HLOOKUP(LEFT(TRIM(O$6),FIND("~",SUBSTITUTE(O$6," ","~",LEN(TRIM(O$6))-LEN(SUBSTITUTE(TRIM(O$6)," ",""))))-1)&amp;" Total",$B$6:$BB$314,ROW($A19)-5,FALSE))</f>
        <v>0</v>
      </c>
      <c r="P19" s="8">
        <f ca="1">IF(P$5&lt;&gt;"",HLOOKUP(P$5,Functionalization!$G$6:$R$314,ROW($A19)-5,FALSE),IFERROR(INDEX(P$278:P$314,MATCH($F19,$B$278:$B$314,0))/VLOOKUP($F19,$B$278:$BB$314,MATCH(LEFT(TRIM(P$6),FIND("~",SUBSTITUTE(P$6,"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19))*HLOOKUP(LEFT(TRIM(P$6),FIND("~",SUBSTITUTE(P$6," ","~",LEN(TRIM(P$6))-LEN(SUBSTITUTE(TRIM(P$6)," ",""))))-1)&amp;" Total",$B$6:$BB$314,ROW($A19)-5,FALSE))</f>
        <v>0</v>
      </c>
      <c r="Q19" s="8">
        <f ca="1">IF(Q$5&lt;&gt;"",HLOOKUP(Q$5,Functionalization!$G$6:$R$314,ROW($A19)-5,FALSE),IFERROR(INDEX(Q$278:Q$314,MATCH($F19,$B$278:$B$314,0))/VLOOKUP($F19,$B$278:$BB$314,MATCH(LEFT(TRIM(Q$6),FIND("~",SUBSTITUTE(Q$6,"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19))*HLOOKUP(LEFT(TRIM(Q$6),FIND("~",SUBSTITUTE(Q$6," ","~",LEN(TRIM(Q$6))-LEN(SUBSTITUTE(TRIM(Q$6)," ",""))))-1)&amp;" Total",$B$6:$BB$314,ROW($A19)-5,FALSE))</f>
        <v>0</v>
      </c>
      <c r="R19" s="8">
        <f ca="1">IF(R$5&lt;&gt;"",HLOOKUP(R$5,Functionalization!$G$6:$R$314,ROW($A19)-5,FALSE),IFERROR(INDEX(R$278:R$314,MATCH($F19,$B$278:$B$314,0))/VLOOKUP($F19,$B$278:$BB$314,MATCH(LEFT(TRIM(R$6),FIND("~",SUBSTITUTE(R$6,"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19))*HLOOKUP(LEFT(TRIM(R$6),FIND("~",SUBSTITUTE(R$6," ","~",LEN(TRIM(R$6))-LEN(SUBSTITUTE(TRIM(R$6)," ",""))))-1)&amp;" Total",$B$6:$BB$314,ROW($A19)-5,FALSE))</f>
        <v>0</v>
      </c>
      <c r="S19" s="8">
        <f ca="1">IF(S$5&lt;&gt;"",HLOOKUP(S$5,Functionalization!$G$6:$R$314,ROW($A19)-5,FALSE),IFERROR(INDEX(S$278:S$314,MATCH($F19,$B$278:$B$314,0))/VLOOKUP($F19,$B$278:$BB$314,MATCH(LEFT(TRIM(S$6),FIND("~",SUBSTITUTE(S$6,"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19))*HLOOKUP(LEFT(TRIM(S$6),FIND("~",SUBSTITUTE(S$6," ","~",LEN(TRIM(S$6))-LEN(SUBSTITUTE(TRIM(S$6)," ",""))))-1)&amp;" Total",$B$6:$BB$314,ROW($A19)-5,FALSE))</f>
        <v>0</v>
      </c>
      <c r="T19" s="8">
        <f ca="1">IF(T$5&lt;&gt;"",HLOOKUP(T$5,Functionalization!$G$6:$R$314,ROW($A19)-5,FALSE),IFERROR(INDEX(T$278:T$314,MATCH($F19,$B$278:$B$314,0))/VLOOKUP($F19,$B$278:$BB$314,MATCH(LEFT(TRIM(T$6),FIND("~",SUBSTITUTE(T$6,"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19))*HLOOKUP(LEFT(TRIM(T$6),FIND("~",SUBSTITUTE(T$6," ","~",LEN(TRIM(T$6))-LEN(SUBSTITUTE(TRIM(T$6)," ",""))))-1)&amp;" Total",$B$6:$BB$314,ROW($A19)-5,FALSE))</f>
        <v>0</v>
      </c>
      <c r="U19" s="8">
        <f ca="1">IF(U$5&lt;&gt;"",HLOOKUP(U$5,Functionalization!$G$6:$R$314,ROW($A19)-5,FALSE),IFERROR(INDEX(U$278:U$314,MATCH($F19,$B$278:$B$314,0))/VLOOKUP($F19,$B$278:$BB$314,MATCH(LEFT(TRIM(U$6),FIND("~",SUBSTITUTE(U$6,"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19))*HLOOKUP(LEFT(TRIM(U$6),FIND("~",SUBSTITUTE(U$6," ","~",LEN(TRIM(U$6))-LEN(SUBSTITUTE(TRIM(U$6)," ",""))))-1)&amp;" Total",$B$6:$BB$314,ROW($A19)-5,FALSE))</f>
        <v>0</v>
      </c>
      <c r="V19" s="8">
        <f ca="1">IF(V$5&lt;&gt;"",HLOOKUP(V$5,Functionalization!$G$6:$R$314,ROW($A19)-5,FALSE),IFERROR(INDEX(V$278:V$314,MATCH($F19,$B$278:$B$314,0))/VLOOKUP($F19,$B$278:$BB$314,MATCH(LEFT(TRIM(V$6),FIND("~",SUBSTITUTE(V$6,"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19))*HLOOKUP(LEFT(TRIM(V$6),FIND("~",SUBSTITUTE(V$6," ","~",LEN(TRIM(V$6))-LEN(SUBSTITUTE(TRIM(V$6)," ",""))))-1)&amp;" Total",$B$6:$BB$314,ROW($A19)-5,FALSE))</f>
        <v>0</v>
      </c>
      <c r="W19" s="8">
        <f ca="1">IF(W$5&lt;&gt;"",HLOOKUP(W$5,Functionalization!$G$6:$R$314,ROW($A19)-5,FALSE),IFERROR(INDEX(W$278:W$314,MATCH($F19,$B$278:$B$314,0))/VLOOKUP($F19,$B$278:$BB$314,MATCH(LEFT(TRIM(W$6),FIND("~",SUBSTITUTE(W$6,"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19))*HLOOKUP(LEFT(TRIM(W$6),FIND("~",SUBSTITUTE(W$6," ","~",LEN(TRIM(W$6))-LEN(SUBSTITUTE(TRIM(W$6)," ",""))))-1)&amp;" Total",$B$6:$BB$314,ROW($A19)-5,FALSE))</f>
        <v>0</v>
      </c>
      <c r="X19" s="8">
        <f ca="1">IF(X$5&lt;&gt;"",HLOOKUP(X$5,Functionalization!$G$6:$R$314,ROW($A19)-5,FALSE),IFERROR(INDEX(X$278:X$314,MATCH($F19,$B$278:$B$314,0))/VLOOKUP($F19,$B$278:$BB$314,MATCH(LEFT(TRIM(X$6),FIND("~",SUBSTITUTE(X$6,"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19))*HLOOKUP(LEFT(TRIM(X$6),FIND("~",SUBSTITUTE(X$6," ","~",LEN(TRIM(X$6))-LEN(SUBSTITUTE(TRIM(X$6)," ",""))))-1)&amp;" Total",$B$6:$BB$314,ROW($A19)-5,FALSE))</f>
        <v>0</v>
      </c>
      <c r="Y19" s="8">
        <f ca="1">IF(Y$5&lt;&gt;"",HLOOKUP(Y$5,Functionalization!$G$6:$R$314,ROW($A19)-5,FALSE),IFERROR(INDEX(Y$278:Y$314,MATCH($F19,$B$278:$B$314,0))/VLOOKUP($F19,$B$278:$BB$314,MATCH(LEFT(TRIM(Y$6),FIND("~",SUBSTITUTE(Y$6,"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19))*HLOOKUP(LEFT(TRIM(Y$6),FIND("~",SUBSTITUTE(Y$6," ","~",LEN(TRIM(Y$6))-LEN(SUBSTITUTE(TRIM(Y$6)," ",""))))-1)&amp;" Total",$B$6:$BB$314,ROW($A19)-5,FALSE))</f>
        <v>0</v>
      </c>
      <c r="Z19" s="8">
        <f ca="1">IF(Z$5&lt;&gt;"",HLOOKUP(Z$5,Functionalization!$G$6:$R$314,ROW($A19)-5,FALSE),IFERROR(INDEX(Z$278:Z$314,MATCH($F19,$B$278:$B$314,0))/VLOOKUP($F19,$B$278:$BB$314,MATCH(LEFT(TRIM(Z$6),FIND("~",SUBSTITUTE(Z$6,"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19))*HLOOKUP(LEFT(TRIM(Z$6),FIND("~",SUBSTITUTE(Z$6," ","~",LEN(TRIM(Z$6))-LEN(SUBSTITUTE(TRIM(Z$6)," ",""))))-1)&amp;" Total",$B$6:$BB$314,ROW($A19)-5,FALSE))</f>
        <v>0</v>
      </c>
      <c r="AA19" s="8">
        <f ca="1">IF(AA$5&lt;&gt;"",HLOOKUP(AA$5,Functionalization!$G$6:$R$314,ROW($A19)-5,FALSE),IFERROR(INDEX(AA$278:AA$314,MATCH($F19,$B$278:$B$314,0))/VLOOKUP($F19,$B$278:$BB$314,MATCH(LEFT(TRIM(AA$6),FIND("~",SUBSTITUTE(AA$6,"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19))*HLOOKUP(LEFT(TRIM(AA$6),FIND("~",SUBSTITUTE(AA$6," ","~",LEN(TRIM(AA$6))-LEN(SUBSTITUTE(TRIM(AA$6)," ",""))))-1)&amp;" Total",$B$6:$BB$314,ROW($A19)-5,FALSE))</f>
        <v>0</v>
      </c>
      <c r="AB19" s="8">
        <f ca="1">IF(AB$5&lt;&gt;"",HLOOKUP(AB$5,Functionalization!$G$6:$R$314,ROW($A19)-5,FALSE),IFERROR(INDEX(AB$278:AB$314,MATCH($F19,$B$278:$B$314,0))/VLOOKUP($F19,$B$278:$BB$314,MATCH(LEFT(TRIM(AB$6),FIND("~",SUBSTITUTE(AB$6,"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19))*HLOOKUP(LEFT(TRIM(AB$6),FIND("~",SUBSTITUTE(AB$6," ","~",LEN(TRIM(AB$6))-LEN(SUBSTITUTE(TRIM(AB$6)," ",""))))-1)&amp;" Total",$B$6:$BB$314,ROW($A19)-5,FALSE))</f>
        <v>0</v>
      </c>
      <c r="AC19" s="8">
        <f ca="1">IF(AC$5&lt;&gt;"",HLOOKUP(AC$5,Functionalization!$G$6:$R$314,ROW($A19)-5,FALSE),IFERROR(INDEX(AC$278:AC$314,MATCH($F19,$B$278:$B$314,0))/VLOOKUP($F19,$B$278:$BB$314,MATCH(LEFT(TRIM(AC$6),FIND("~",SUBSTITUTE(AC$6,"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19))*HLOOKUP(LEFT(TRIM(AC$6),FIND("~",SUBSTITUTE(AC$6," ","~",LEN(TRIM(AC$6))-LEN(SUBSTITUTE(TRIM(AC$6)," ",""))))-1)&amp;" Total",$B$6:$BB$314,ROW($A19)-5,FALSE))</f>
        <v>0</v>
      </c>
      <c r="AD19" s="8">
        <f ca="1">IF(AD$5&lt;&gt;"",HLOOKUP(AD$5,Functionalization!$G$6:$R$314,ROW($A19)-5,FALSE),IFERROR(INDEX(AD$278:AD$314,MATCH($F19,$B$278:$B$314,0))/VLOOKUP($F19,$B$278:$BB$314,MATCH(LEFT(TRIM(AD$6),FIND("~",SUBSTITUTE(AD$6,"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19))*HLOOKUP(LEFT(TRIM(AD$6),FIND("~",SUBSTITUTE(AD$6," ","~",LEN(TRIM(AD$6))-LEN(SUBSTITUTE(TRIM(AD$6)," ",""))))-1)&amp;" Total",$B$6:$BB$314,ROW($A19)-5,FALSE))</f>
        <v>0</v>
      </c>
      <c r="AE19" s="8">
        <f ca="1">IF(AE$5&lt;&gt;"",HLOOKUP(AE$5,Functionalization!$G$6:$R$314,ROW($A19)-5,FALSE),IFERROR(INDEX(AE$278:AE$314,MATCH($F19,$B$278:$B$314,0))/VLOOKUP($F19,$B$278:$BB$314,MATCH(LEFT(TRIM(AE$6),FIND("~",SUBSTITUTE(AE$6,"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19))*HLOOKUP(LEFT(TRIM(AE$6),FIND("~",SUBSTITUTE(AE$6," ","~",LEN(TRIM(AE$6))-LEN(SUBSTITUTE(TRIM(AE$6)," ",""))))-1)&amp;" Total",$B$6:$BB$314,ROW($A19)-5,FALSE))</f>
        <v>0</v>
      </c>
      <c r="AF19" s="8">
        <f ca="1">IF(AF$5&lt;&gt;"",HLOOKUP(AF$5,Functionalization!$G$6:$R$314,ROW($A19)-5,FALSE),IFERROR(INDEX(AF$278:AF$314,MATCH($F19,$B$278:$B$314,0))/VLOOKUP($F19,$B$278:$BB$314,MATCH(LEFT(TRIM(AF$6),FIND("~",SUBSTITUTE(AF$6,"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19))*HLOOKUP(LEFT(TRIM(AF$6),FIND("~",SUBSTITUTE(AF$6," ","~",LEN(TRIM(AF$6))-LEN(SUBSTITUTE(TRIM(AF$6)," ",""))))-1)&amp;" Total",$B$6:$BB$314,ROW($A19)-5,FALSE))</f>
        <v>0</v>
      </c>
      <c r="AG19" s="8">
        <f ca="1">IF(AG$5&lt;&gt;"",HLOOKUP(AG$5,Functionalization!$G$6:$R$314,ROW($A19)-5,FALSE),IFERROR(INDEX(AG$278:AG$314,MATCH($F19,$B$278:$B$314,0))/VLOOKUP($F19,$B$278:$BB$314,MATCH(LEFT(TRIM(AG$6),FIND("~",SUBSTITUTE(AG$6,"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19))*HLOOKUP(LEFT(TRIM(AG$6),FIND("~",SUBSTITUTE(AG$6," ","~",LEN(TRIM(AG$6))-LEN(SUBSTITUTE(TRIM(AG$6)," ",""))))-1)&amp;" Total",$B$6:$BB$314,ROW($A19)-5,FALSE))</f>
        <v>0</v>
      </c>
      <c r="AH19" s="8">
        <f ca="1">IF(AH$5&lt;&gt;"",HLOOKUP(AH$5,Functionalization!$G$6:$R$314,ROW($A19)-5,FALSE),IFERROR(INDEX(AH$278:AH$314,MATCH($F19,$B$278:$B$314,0))/VLOOKUP($F19,$B$278:$BB$314,MATCH(LEFT(TRIM(AH$6),FIND("~",SUBSTITUTE(AH$6,"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19))*HLOOKUP(LEFT(TRIM(AH$6),FIND("~",SUBSTITUTE(AH$6," ","~",LEN(TRIM(AH$6))-LEN(SUBSTITUTE(TRIM(AH$6)," ",""))))-1)&amp;" Total",$B$6:$BB$314,ROW($A19)-5,FALSE))</f>
        <v>0</v>
      </c>
      <c r="AI19" s="8">
        <f ca="1">IF(AI$5&lt;&gt;"",HLOOKUP(AI$5,Functionalization!$G$6:$R$314,ROW($A19)-5,FALSE),IFERROR(INDEX(AI$278:AI$314,MATCH($F19,$B$278:$B$314,0))/VLOOKUP($F19,$B$278:$BB$314,MATCH(LEFT(TRIM(AI$6),FIND("~",SUBSTITUTE(AI$6,"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19))*HLOOKUP(LEFT(TRIM(AI$6),FIND("~",SUBSTITUTE(AI$6," ","~",LEN(TRIM(AI$6))-LEN(SUBSTITUTE(TRIM(AI$6)," ",""))))-1)&amp;" Total",$B$6:$BB$314,ROW($A19)-5,FALSE))</f>
        <v>0</v>
      </c>
      <c r="AJ19" s="8">
        <f ca="1">IF(AJ$5&lt;&gt;"",HLOOKUP(AJ$5,Functionalization!$G$6:$R$314,ROW($A19)-5,FALSE),IFERROR(INDEX(AJ$278:AJ$314,MATCH($F19,$B$278:$B$314,0))/VLOOKUP($F19,$B$278:$BB$314,MATCH(LEFT(TRIM(AJ$6),FIND("~",SUBSTITUTE(AJ$6,"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19))*HLOOKUP(LEFT(TRIM(AJ$6),FIND("~",SUBSTITUTE(AJ$6," ","~",LEN(TRIM(AJ$6))-LEN(SUBSTITUTE(TRIM(AJ$6)," ",""))))-1)&amp;" Total",$B$6:$BB$314,ROW($A19)-5,FALSE))</f>
        <v>0</v>
      </c>
      <c r="AK19" s="8">
        <f ca="1">IF(AK$5&lt;&gt;"",HLOOKUP(AK$5,Functionalization!$G$6:$R$314,ROW($A19)-5,FALSE),IFERROR(INDEX(AK$278:AK$314,MATCH($F19,$B$278:$B$314,0))/VLOOKUP($F19,$B$278:$BB$314,MATCH(LEFT(TRIM(AK$6),FIND("~",SUBSTITUTE(AK$6,"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19))*HLOOKUP(LEFT(TRIM(AK$6),FIND("~",SUBSTITUTE(AK$6," ","~",LEN(TRIM(AK$6))-LEN(SUBSTITUTE(TRIM(AK$6)," ",""))))-1)&amp;" Total",$B$6:$BB$314,ROW($A19)-5,FALSE))</f>
        <v>0</v>
      </c>
      <c r="AL19" s="8">
        <f ca="1">IF(AL$5&lt;&gt;"",HLOOKUP(AL$5,Functionalization!$G$6:$R$314,ROW($A19)-5,FALSE),IFERROR(INDEX(AL$278:AL$314,MATCH($F19,$B$278:$B$314,0))/VLOOKUP($F19,$B$278:$BB$314,MATCH(LEFT(TRIM(AL$6),FIND("~",SUBSTITUTE(AL$6,"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19))*HLOOKUP(LEFT(TRIM(AL$6),FIND("~",SUBSTITUTE(AL$6," ","~",LEN(TRIM(AL$6))-LEN(SUBSTITUTE(TRIM(AL$6)," ",""))))-1)&amp;" Total",$B$6:$BB$314,ROW($A19)-5,FALSE))</f>
        <v>0</v>
      </c>
      <c r="AM19" s="8">
        <f ca="1">IF(AM$5&lt;&gt;"",HLOOKUP(AM$5,Functionalization!$G$6:$R$314,ROW($A19)-5,FALSE),IFERROR(INDEX(AM$278:AM$314,MATCH($F19,$B$278:$B$314,0))/VLOOKUP($F19,$B$278:$BB$314,MATCH(LEFT(TRIM(AM$6),FIND("~",SUBSTITUTE(AM$6,"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19))*HLOOKUP(LEFT(TRIM(AM$6),FIND("~",SUBSTITUTE(AM$6," ","~",LEN(TRIM(AM$6))-LEN(SUBSTITUTE(TRIM(AM$6)," ",""))))-1)&amp;" Total",$B$6:$BB$314,ROW($A19)-5,FALSE))</f>
        <v>0</v>
      </c>
      <c r="AN19" s="8">
        <f ca="1">IF(AN$5&lt;&gt;"",HLOOKUP(AN$5,Functionalization!$G$6:$R$314,ROW($A19)-5,FALSE),IFERROR(INDEX(AN$278:AN$314,MATCH($F19,$B$278:$B$314,0))/VLOOKUP($F19,$B$278:$BB$314,MATCH(LEFT(TRIM(AN$6),FIND("~",SUBSTITUTE(AN$6,"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19))*HLOOKUP(LEFT(TRIM(AN$6),FIND("~",SUBSTITUTE(AN$6," ","~",LEN(TRIM(AN$6))-LEN(SUBSTITUTE(TRIM(AN$6)," ",""))))-1)&amp;" Total",$B$6:$BB$314,ROW($A19)-5,FALSE))</f>
        <v>0</v>
      </c>
      <c r="AO19" s="8">
        <f ca="1">IF(AO$5&lt;&gt;"",HLOOKUP(AO$5,Functionalization!$G$6:$R$314,ROW($A19)-5,FALSE),IFERROR(INDEX(AO$278:AO$314,MATCH($F19,$B$278:$B$314,0))/VLOOKUP($F19,$B$278:$BB$314,MATCH(LEFT(TRIM(AO$6),FIND("~",SUBSTITUTE(AO$6,"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19))*HLOOKUP(LEFT(TRIM(AO$6),FIND("~",SUBSTITUTE(AO$6," ","~",LEN(TRIM(AO$6))-LEN(SUBSTITUTE(TRIM(AO$6)," ",""))))-1)&amp;" Total",$B$6:$BB$314,ROW($A19)-5,FALSE))</f>
        <v>0</v>
      </c>
      <c r="AP19" s="8">
        <f ca="1">IF(AP$5&lt;&gt;"",HLOOKUP(AP$5,Functionalization!$G$6:$R$314,ROW($A19)-5,FALSE),IFERROR(INDEX(AP$278:AP$314,MATCH($F19,$B$278:$B$314,0))/VLOOKUP($F19,$B$278:$BB$314,MATCH(LEFT(TRIM(AP$6),FIND("~",SUBSTITUTE(AP$6,"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19))*HLOOKUP(LEFT(TRIM(AP$6),FIND("~",SUBSTITUTE(AP$6," ","~",LEN(TRIM(AP$6))-LEN(SUBSTITUTE(TRIM(AP$6)," ",""))))-1)&amp;" Total",$B$6:$BB$314,ROW($A19)-5,FALSE))</f>
        <v>0</v>
      </c>
      <c r="AQ19" s="8">
        <f ca="1">IF(AQ$5&lt;&gt;"",HLOOKUP(AQ$5,Functionalization!$G$6:$R$314,ROW($A19)-5,FALSE),IFERROR(INDEX(AQ$278:AQ$314,MATCH($F19,$B$278:$B$314,0))/VLOOKUP($F19,$B$278:$BB$314,MATCH(LEFT(TRIM(AQ$6),FIND("~",SUBSTITUTE(AQ$6,"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19))*HLOOKUP(LEFT(TRIM(AQ$6),FIND("~",SUBSTITUTE(AQ$6," ","~",LEN(TRIM(AQ$6))-LEN(SUBSTITUTE(TRIM(AQ$6)," ",""))))-1)&amp;" Total",$B$6:$BB$314,ROW($A19)-5,FALSE))</f>
        <v>0</v>
      </c>
      <c r="AR19" s="8">
        <f ca="1">IF(AR$5&lt;&gt;"",HLOOKUP(AR$5,Functionalization!$G$6:$R$314,ROW($A19)-5,FALSE),IFERROR(INDEX(AR$278:AR$314,MATCH($F19,$B$278:$B$314,0))/VLOOKUP($F19,$B$278:$BB$314,MATCH(LEFT(TRIM(AR$6),FIND("~",SUBSTITUTE(AR$6,"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19))*HLOOKUP(LEFT(TRIM(AR$6),FIND("~",SUBSTITUTE(AR$6," ","~",LEN(TRIM(AR$6))-LEN(SUBSTITUTE(TRIM(AR$6)," ",""))))-1)&amp;" Total",$B$6:$BB$314,ROW($A19)-5,FALSE))</f>
        <v>0</v>
      </c>
      <c r="AS19" s="8">
        <f ca="1">IF(AS$5&lt;&gt;"",HLOOKUP(AS$5,Functionalization!$G$6:$R$314,ROW($A19)-5,FALSE),IFERROR(INDEX(AS$278:AS$314,MATCH($F19,$B$278:$B$314,0))/VLOOKUP($F19,$B$278:$BB$314,MATCH(LEFT(TRIM(AS$6),FIND("~",SUBSTITUTE(AS$6,"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19))*HLOOKUP(LEFT(TRIM(AS$6),FIND("~",SUBSTITUTE(AS$6," ","~",LEN(TRIM(AS$6))-LEN(SUBSTITUTE(TRIM(AS$6)," ",""))))-1)&amp;" Total",$B$6:$BB$314,ROW($A19)-5,FALSE))</f>
        <v>0</v>
      </c>
      <c r="AT19" s="8">
        <f ca="1">IF(AT$5&lt;&gt;"",HLOOKUP(AT$5,Functionalization!$G$6:$R$314,ROW($A19)-5,FALSE),IFERROR(INDEX(AT$278:AT$314,MATCH($F19,$B$278:$B$314,0))/VLOOKUP($F19,$B$278:$BB$314,MATCH(LEFT(TRIM(AT$6),FIND("~",SUBSTITUTE(AT$6,"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19))*HLOOKUP(LEFT(TRIM(AT$6),FIND("~",SUBSTITUTE(AT$6," ","~",LEN(TRIM(AT$6))-LEN(SUBSTITUTE(TRIM(AT$6)," ",""))))-1)&amp;" Total",$B$6:$BB$314,ROW($A19)-5,FALSE))</f>
        <v>0</v>
      </c>
      <c r="AU19" s="8">
        <f ca="1">IF(AU$5&lt;&gt;"",HLOOKUP(AU$5,Functionalization!$G$6:$R$314,ROW($A19)-5,FALSE),IFERROR(INDEX(AU$278:AU$314,MATCH($F19,$B$278:$B$314,0))/VLOOKUP($F19,$B$278:$BB$314,MATCH(LEFT(TRIM(AU$6),FIND("~",SUBSTITUTE(AU$6,"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19))*HLOOKUP(LEFT(TRIM(AU$6),FIND("~",SUBSTITUTE(AU$6," ","~",LEN(TRIM(AU$6))-LEN(SUBSTITUTE(TRIM(AU$6)," ",""))))-1)&amp;" Total",$B$6:$BB$314,ROW($A19)-5,FALSE))</f>
        <v>0</v>
      </c>
      <c r="AV19" s="8">
        <f ca="1">IF(AV$5&lt;&gt;"",HLOOKUP(AV$5,Functionalization!$G$6:$R$314,ROW($A19)-5,FALSE),IFERROR(INDEX(AV$278:AV$314,MATCH($F19,$B$278:$B$314,0))/VLOOKUP($F19,$B$278:$BB$314,MATCH(LEFT(TRIM(AV$6),FIND("~",SUBSTITUTE(AV$6,"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19))*HLOOKUP(LEFT(TRIM(AV$6),FIND("~",SUBSTITUTE(AV$6," ","~",LEN(TRIM(AV$6))-LEN(SUBSTITUTE(TRIM(AV$6)," ",""))))-1)&amp;" Total",$B$6:$BB$314,ROW($A19)-5,FALSE))</f>
        <v>0</v>
      </c>
      <c r="AW19" s="8">
        <f ca="1">IF(AW$5&lt;&gt;"",HLOOKUP(AW$5,Functionalization!$G$6:$R$314,ROW($A19)-5,FALSE),IFERROR(INDEX(AW$278:AW$314,MATCH($F19,$B$278:$B$314,0))/VLOOKUP($F19,$B$278:$BB$314,MATCH(LEFT(TRIM(AW$6),FIND("~",SUBSTITUTE(AW$6,"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19))*HLOOKUP(LEFT(TRIM(AW$6),FIND("~",SUBSTITUTE(AW$6," ","~",LEN(TRIM(AW$6))-LEN(SUBSTITUTE(TRIM(AW$6)," ",""))))-1)&amp;" Total",$B$6:$BB$314,ROW($A19)-5,FALSE))</f>
        <v>0</v>
      </c>
      <c r="AX19" s="8">
        <f ca="1">IF(AX$5&lt;&gt;"",HLOOKUP(AX$5,Functionalization!$G$6:$R$314,ROW($A19)-5,FALSE),IFERROR(INDEX(AX$278:AX$314,MATCH($F19,$B$278:$B$314,0))/VLOOKUP($F19,$B$278:$BB$314,MATCH(LEFT(TRIM(AX$6),FIND("~",SUBSTITUTE(AX$6,"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19))*HLOOKUP(LEFT(TRIM(AX$6),FIND("~",SUBSTITUTE(AX$6," ","~",LEN(TRIM(AX$6))-LEN(SUBSTITUTE(TRIM(AX$6)," ",""))))-1)&amp;" Total",$B$6:$BB$314,ROW($A19)-5,FALSE))</f>
        <v>0</v>
      </c>
      <c r="AY19" s="8">
        <f ca="1">IF(AY$5&lt;&gt;"",HLOOKUP(AY$5,Functionalization!$G$6:$R$314,ROW($A19)-5,FALSE),IFERROR(INDEX(AY$278:AY$314,MATCH($F19,$B$278:$B$314,0))/VLOOKUP($F19,$B$278:$BB$314,MATCH(LEFT(TRIM(AY$6),FIND("~",SUBSTITUTE(AY$6,"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19))*HLOOKUP(LEFT(TRIM(AY$6),FIND("~",SUBSTITUTE(AY$6," ","~",LEN(TRIM(AY$6))-LEN(SUBSTITUTE(TRIM(AY$6)," ",""))))-1)&amp;" Total",$B$6:$BB$314,ROW($A19)-5,FALSE))</f>
        <v>0</v>
      </c>
      <c r="AZ19" s="8">
        <f ca="1">IF(AZ$5&lt;&gt;"",HLOOKUP(AZ$5,Functionalization!$G$6:$R$314,ROW($A19)-5,FALSE),IFERROR(INDEX(AZ$278:AZ$314,MATCH($F19,$B$278:$B$314,0))/VLOOKUP($F19,$B$278:$BB$314,MATCH(LEFT(TRIM(AZ$6),FIND("~",SUBSTITUTE(AZ$6,"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19))*HLOOKUP(LEFT(TRIM(AZ$6),FIND("~",SUBSTITUTE(AZ$6," ","~",LEN(TRIM(AZ$6))-LEN(SUBSTITUTE(TRIM(AZ$6)," ",""))))-1)&amp;" Total",$B$6:$BB$314,ROW($A19)-5,FALSE))</f>
        <v>0</v>
      </c>
      <c r="BA19" s="8">
        <f ca="1">IF(BA$5&lt;&gt;"",HLOOKUP(BA$5,Functionalization!$G$6:$R$314,ROW($A19)-5,FALSE),IFERROR(INDEX(BA$278:BA$314,MATCH($F19,$B$278:$B$314,0))/VLOOKUP($F19,$B$278:$BB$314,MATCH(LEFT(TRIM(BA$6),FIND("~",SUBSTITUTE(BA$6,"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19))*HLOOKUP(LEFT(TRIM(BA$6),FIND("~",SUBSTITUTE(BA$6," ","~",LEN(TRIM(BA$6))-LEN(SUBSTITUTE(TRIM(BA$6)," ",""))))-1)&amp;" Total",$B$6:$BB$314,ROW($A19)-5,FALSE))</f>
        <v>0</v>
      </c>
      <c r="BB19" s="8">
        <f ca="1">IF(BB$5&lt;&gt;"",HLOOKUP(BB$5,Functionalization!$G$6:$R$314,ROW($A19)-5,FALSE),IFERROR(INDEX(BB$278:BB$314,MATCH($F19,$B$278:$B$314,0))/VLOOKUP($F19,$B$278:$BB$314,MATCH(LEFT(TRIM(BB$6),FIND("~",SUBSTITUTE(BB$6,"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19))*HLOOKUP(LEFT(TRIM(BB$6),FIND("~",SUBSTITUTE(BB$6," ","~",LEN(TRIM(BB$6))-LEN(SUBSTITUTE(TRIM(BB$6)," ",""))))-1)&amp;" Total",$B$6:$BB$314,ROW($A19)-5,FALSE))</f>
        <v>0</v>
      </c>
      <c r="BD19">
        <f ca="1">IFERROR(IF(SUMIF($G$6:$BB$6,BD$6&amp;" Total",$G19:$BB19)-(SUMIF($G$6:$BB$6,BD$6&amp;" "&amp;'Input-Func_Class'!$D$22,$G19:$BB19)+IFERROR(SUMIF($G$6:$BB$6,BD$6&amp;" "&amp;'Input-Func_Class'!$E$22,$G19:$BB19),SUMIF($G$6:$BB$6,BD$6&amp;" "&amp;'Input-Func_Class'!$B$24,$G19:$BB19))+SUMIF($G$6:$BB$6,BD$6&amp;" "&amp;'Input-Func_Class'!$F$22,$G19:$BB19))&lt;Check_Limit,0,1),1)</f>
        <v>0</v>
      </c>
      <c r="BE19">
        <f ca="1">IFERROR(IF(SUMIF($G$6:$BB$6,BE$6&amp;" Total",$G19:$BB19)-(SUMIF($G$6:$BB$6,BE$6&amp;" "&amp;'Input-Func_Class'!$D$22,$G19:$BB19)+IFERROR(SUMIF($G$6:$BB$6,BE$6&amp;" "&amp;'Input-Func_Class'!$E$22,$G19:$BB19),SUMIF($G$6:$BB$6,BE$6&amp;" "&amp;'Input-Func_Class'!$B$24,$G19:$BB19))+SUMIF($G$6:$BB$6,BE$6&amp;" "&amp;'Input-Func_Class'!$F$22,$G19:$BB19))&lt;Check_Limit,0,1),1)</f>
        <v>0</v>
      </c>
      <c r="BF19">
        <f ca="1">IFERROR(IF(SUMIF($G$6:$BB$6,BF$6&amp;" Total",$G19:$BB19)-(SUMIF($G$6:$BB$6,BF$6&amp;" "&amp;'Input-Func_Class'!$D$22,$G19:$BB19)+IFERROR(SUMIF($G$6:$BB$6,BF$6&amp;" "&amp;'Input-Func_Class'!$E$22,$G19:$BB19),SUMIF($G$6:$BB$6,BF$6&amp;" "&amp;'Input-Func_Class'!$B$24,$G19:$BB19))+SUMIF($G$6:$BB$6,BF$6&amp;" "&amp;'Input-Func_Class'!$F$22,$G19:$BB19))&lt;Check_Limit,0,1),1)</f>
        <v>0</v>
      </c>
      <c r="BG19">
        <f ca="1">IFERROR(IF(SUMIF($G$6:$BB$6,BG$6&amp;" Total",$G19:$BB19)-(SUMIF($G$6:$BB$6,BG$6&amp;" "&amp;'Input-Func_Class'!$D$22,$G19:$BB19)+IFERROR(SUMIF($G$6:$BB$6,BG$6&amp;" "&amp;'Input-Func_Class'!$E$22,$G19:$BB19),SUMIF($G$6:$BB$6,BG$6&amp;" "&amp;'Input-Func_Class'!$B$24,$G19:$BB19))+SUMIF($G$6:$BB$6,BG$6&amp;" "&amp;'Input-Func_Class'!$F$22,$G19:$BB19))&lt;Check_Limit,0,1),1)</f>
        <v>0</v>
      </c>
      <c r="BH19">
        <f ca="1">IFERROR(IF(SUMIF($G$6:$BB$6,BH$6&amp;" Total",$G19:$BB19)-(SUMIF($G$6:$BB$6,BH$6&amp;" "&amp;'Input-Func_Class'!$D$22,$G19:$BB19)+IFERROR(SUMIF($G$6:$BB$6,BH$6&amp;" "&amp;'Input-Func_Class'!$E$22,$G19:$BB19),SUMIF($G$6:$BB$6,BH$6&amp;" "&amp;'Input-Func_Class'!$B$24,$G19:$BB19))+SUMIF($G$6:$BB$6,BH$6&amp;" "&amp;'Input-Func_Class'!$F$22,$G19:$BB19))&lt;Check_Limit,0,1),1)</f>
        <v>0</v>
      </c>
      <c r="BI19">
        <f ca="1">IFERROR(IF(SUMIF($G$6:$BB$6,BI$6&amp;" Total",$G19:$BB19)-(SUMIF($G$6:$BB$6,BI$6&amp;" "&amp;'Input-Func_Class'!$D$22,$G19:$BB19)+IFERROR(SUMIF($G$6:$BB$6,BI$6&amp;" "&amp;'Input-Func_Class'!$E$22,$G19:$BB19),SUMIF($G$6:$BB$6,BI$6&amp;" "&amp;'Input-Func_Class'!$B$24,$G19:$BB19))+SUMIF($G$6:$BB$6,BI$6&amp;" "&amp;'Input-Func_Class'!$F$22,$G19:$BB19))&lt;Check_Limit,0,1),1)</f>
        <v>0</v>
      </c>
      <c r="BJ19">
        <f ca="1">IFERROR(IF(SUMIF($G$6:$BB$6,BJ$6&amp;" Total",$G19:$BB19)-(SUMIF($G$6:$BB$6,BJ$6&amp;" "&amp;'Input-Func_Class'!$D$22,$G19:$BB19)+IFERROR(SUMIF($G$6:$BB$6,BJ$6&amp;" "&amp;'Input-Func_Class'!$E$22,$G19:$BB19),SUMIF($G$6:$BB$6,BJ$6&amp;" "&amp;'Input-Func_Class'!$B$24,$G19:$BB19))+SUMIF($G$6:$BB$6,BJ$6&amp;" "&amp;'Input-Func_Class'!$F$22,$G19:$BB19))&lt;Check_Limit,0,1),1)</f>
        <v>0</v>
      </c>
      <c r="BK19">
        <f ca="1">IFERROR(IF(SUMIF($G$6:$BB$6,BK$6&amp;" Total",$G19:$BB19)-(SUMIF($G$6:$BB$6,BK$6&amp;" "&amp;'Input-Func_Class'!$D$22,$G19:$BB19)+IFERROR(SUMIF($G$6:$BB$6,BK$6&amp;" "&amp;'Input-Func_Class'!$E$22,$G19:$BB19),SUMIF($G$6:$BB$6,BK$6&amp;" "&amp;'Input-Func_Class'!$B$24,$G19:$BB19))+SUMIF($G$6:$BB$6,BK$6&amp;" "&amp;'Input-Func_Class'!$F$22,$G19:$BB19))&lt;Check_Limit,0,1),1)</f>
        <v>0</v>
      </c>
      <c r="BL19">
        <f ca="1">IFERROR(IF(SUMIF($G$6:$BB$6,BL$6&amp;" Total",$G19:$BB19)-(SUMIF($G$6:$BB$6,BL$6&amp;" "&amp;'Input-Func_Class'!$D$22,$G19:$BB19)+IFERROR(SUMIF($G$6:$BB$6,BL$6&amp;" "&amp;'Input-Func_Class'!$E$22,$G19:$BB19),SUMIF($G$6:$BB$6,BL$6&amp;" "&amp;'Input-Func_Class'!$B$24,$G19:$BB19))+SUMIF($G$6:$BB$6,BL$6&amp;" "&amp;'Input-Func_Class'!$F$22,$G19:$BB19))&lt;Check_Limit,0,1),1)</f>
        <v>0</v>
      </c>
      <c r="BM19">
        <f ca="1">IFERROR(IF(SUMIF($G$6:$BB$6,BM$6&amp;" Total",$G19:$BB19)-(SUMIF($G$6:$BB$6,BM$6&amp;" "&amp;'Input-Func_Class'!$D$22,$G19:$BB19)+IFERROR(SUMIF($G$6:$BB$6,BM$6&amp;" "&amp;'Input-Func_Class'!$E$22,$G19:$BB19),SUMIF($G$6:$BB$6,BM$6&amp;" "&amp;'Input-Func_Class'!$B$24,$G19:$BB19))+SUMIF($G$6:$BB$6,BM$6&amp;" "&amp;'Input-Func_Class'!$F$22,$G19:$BB19))&lt;Check_Limit,0,1),1)</f>
        <v>0</v>
      </c>
      <c r="BN19">
        <f ca="1">IFERROR(IF(SUMIF($G$6:$BB$6,BN$6&amp;" Total",$G19:$BB19)-(SUMIF($G$6:$BB$6,BN$6&amp;" "&amp;'Input-Func_Class'!$D$22,$G19:$BB19)+IFERROR(SUMIF($G$6:$BB$6,BN$6&amp;" "&amp;'Input-Func_Class'!$E$22,$G19:$BB19),SUMIF($G$6:$BB$6,BN$6&amp;" "&amp;'Input-Func_Class'!$B$24,$G19:$BB19))+SUMIF($G$6:$BB$6,BN$6&amp;" "&amp;'Input-Func_Class'!$F$22,$G19:$BB19))&lt;Check_Limit,0,1),1)</f>
        <v>0</v>
      </c>
      <c r="BO19">
        <f ca="1">IFERROR(IF(SUMIF($G$6:$BB$6,BO$6&amp;" Total",$G19:$BB19)-(SUMIF($G$6:$BB$6,BO$6&amp;" "&amp;'Input-Func_Class'!$D$22,$G19:$BB19)+IFERROR(SUMIF($G$6:$BB$6,BO$6&amp;" "&amp;'Input-Func_Class'!$E$22,$G19:$BB19),SUMIF($G$6:$BB$6,BO$6&amp;" "&amp;'Input-Func_Class'!$B$24,$G19:$BB19))+SUMIF($G$6:$BB$6,BO$6&amp;" "&amp;'Input-Func_Class'!$F$22,$G19:$BB19))&lt;Check_Limit,0,1),1)</f>
        <v>0</v>
      </c>
    </row>
    <row r="20" spans="1:67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>Functionalization!$D20</f>
        <v>2692648.6299999994</v>
      </c>
      <c r="E20" s="8">
        <f t="shared" ca="1" si="3"/>
        <v>0</v>
      </c>
      <c r="F20" s="2" t="str">
        <f>IF($D20=0,"-",IF('Input-Accounts'!$E20&lt;&gt;0,'Input-Accounts'!$E20,'Input-Accounts'!$G20))</f>
        <v>AVGERAGE STUDY</v>
      </c>
      <c r="G20" s="8">
        <f ca="1">IF(G$5&lt;&gt;"",HLOOKUP(G$5,Functionalization!$G$6:$R$314,ROW($A20)-5,FALSE),IFERROR(INDEX(G$278:G$314,MATCH($F20,$B$278:$B$314,0))/VLOOKUP($F20,$B$278:$BB$314,MATCH(LEFT(TRIM(G$6),FIND("~",SUBSTITUTE(G$6,"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20))*HLOOKUP(LEFT(TRIM(G$6),FIND("~",SUBSTITUTE(G$6," ","~",LEN(TRIM(G$6))-LEN(SUBSTITUTE(TRIM(G$6)," ",""))))-1)&amp;" Total",$B$6:$BB$314,ROW($A20)-5,FALSE))</f>
        <v>2692648.6299999994</v>
      </c>
      <c r="H20" s="8">
        <f ca="1">IF(H$5&lt;&gt;"",HLOOKUP(H$5,Functionalization!$G$6:$R$314,ROW($A20)-5,FALSE),IFERROR(INDEX(H$278:H$314,MATCH($F20,$B$278:$B$314,0))/VLOOKUP($F20,$B$278:$BB$314,MATCH(LEFT(TRIM(H$6),FIND("~",SUBSTITUTE(H$6,"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20))*HLOOKUP(LEFT(TRIM(H$6),FIND("~",SUBSTITUTE(H$6," ","~",LEN(TRIM(H$6))-LEN(SUBSTITUTE(TRIM(H$6)," ",""))))-1)&amp;" Total",$B$6:$BB$314,ROW($A20)-5,FALSE))</f>
        <v>2054264.8568182653</v>
      </c>
      <c r="I20" s="8">
        <f ca="1">IF(I$5&lt;&gt;"",HLOOKUP(I$5,Functionalization!$G$6:$R$314,ROW($A20)-5,FALSE),IFERROR(INDEX(I$278:I$314,MATCH($F20,$B$278:$B$314,0))/VLOOKUP($F20,$B$278:$BB$314,MATCH(LEFT(TRIM(I$6),FIND("~",SUBSTITUTE(I$6,"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20))*HLOOKUP(LEFT(TRIM(I$6),FIND("~",SUBSTITUTE(I$6," ","~",LEN(TRIM(I$6))-LEN(SUBSTITUTE(TRIM(I$6)," ",""))))-1)&amp;" Total",$B$6:$BB$314,ROW($A20)-5,FALSE))</f>
        <v>0</v>
      </c>
      <c r="J20" s="8">
        <f ca="1">IF(J$5&lt;&gt;"",HLOOKUP(J$5,Functionalization!$G$6:$R$314,ROW($A20)-5,FALSE),IFERROR(INDEX(J$278:J$314,MATCH($F20,$B$278:$B$314,0))/VLOOKUP($F20,$B$278:$BB$314,MATCH(LEFT(TRIM(J$6),FIND("~",SUBSTITUTE(J$6,"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20))*HLOOKUP(LEFT(TRIM(J$6),FIND("~",SUBSTITUTE(J$6," ","~",LEN(TRIM(J$6))-LEN(SUBSTITUTE(TRIM(J$6)," ",""))))-1)&amp;" Total",$B$6:$BB$314,ROW($A20)-5,FALSE))</f>
        <v>638383.77318173414</v>
      </c>
      <c r="K20" s="8">
        <f ca="1">IF(K$5&lt;&gt;"",HLOOKUP(K$5,Functionalization!$G$6:$R$314,ROW($A20)-5,FALSE),IFERROR(INDEX(K$278:K$314,MATCH($F20,$B$278:$B$314,0))/VLOOKUP($F20,$B$278:$BB$314,MATCH(LEFT(TRIM(K$6),FIND("~",SUBSTITUTE(K$6,"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20))*HLOOKUP(LEFT(TRIM(K$6),FIND("~",SUBSTITUTE(K$6," ","~",LEN(TRIM(K$6))-LEN(SUBSTITUTE(TRIM(K$6)," ",""))))-1)&amp;" Total",$B$6:$BB$314,ROW($A20)-5,FALSE))</f>
        <v>0</v>
      </c>
      <c r="L20" s="8">
        <f ca="1">IF(L$5&lt;&gt;"",HLOOKUP(L$5,Functionalization!$G$6:$R$314,ROW($A20)-5,FALSE),IFERROR(INDEX(L$278:L$314,MATCH($F20,$B$278:$B$314,0))/VLOOKUP($F20,$B$278:$BB$314,MATCH(LEFT(TRIM(L$6),FIND("~",SUBSTITUTE(L$6,"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20))*HLOOKUP(LEFT(TRIM(L$6),FIND("~",SUBSTITUTE(L$6," ","~",LEN(TRIM(L$6))-LEN(SUBSTITUTE(TRIM(L$6)," ",""))))-1)&amp;" Total",$B$6:$BB$314,ROW($A20)-5,FALSE))</f>
        <v>0</v>
      </c>
      <c r="M20" s="8">
        <f ca="1">IF(M$5&lt;&gt;"",HLOOKUP(M$5,Functionalization!$G$6:$R$314,ROW($A20)-5,FALSE),IFERROR(INDEX(M$278:M$314,MATCH($F20,$B$278:$B$314,0))/VLOOKUP($F20,$B$278:$BB$314,MATCH(LEFT(TRIM(M$6),FIND("~",SUBSTITUTE(M$6,"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20))*HLOOKUP(LEFT(TRIM(M$6),FIND("~",SUBSTITUTE(M$6," ","~",LEN(TRIM(M$6))-LEN(SUBSTITUTE(TRIM(M$6)," ",""))))-1)&amp;" Total",$B$6:$BB$314,ROW($A20)-5,FALSE))</f>
        <v>0</v>
      </c>
      <c r="N20" s="8">
        <f ca="1">IF(N$5&lt;&gt;"",HLOOKUP(N$5,Functionalization!$G$6:$R$314,ROW($A20)-5,FALSE),IFERROR(INDEX(N$278:N$314,MATCH($F20,$B$278:$B$314,0))/VLOOKUP($F20,$B$278:$BB$314,MATCH(LEFT(TRIM(N$6),FIND("~",SUBSTITUTE(N$6,"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20))*HLOOKUP(LEFT(TRIM(N$6),FIND("~",SUBSTITUTE(N$6," ","~",LEN(TRIM(N$6))-LEN(SUBSTITUTE(TRIM(N$6)," ",""))))-1)&amp;" Total",$B$6:$BB$314,ROW($A20)-5,FALSE))</f>
        <v>0</v>
      </c>
      <c r="O20" s="8">
        <f ca="1">IF(O$5&lt;&gt;"",HLOOKUP(O$5,Functionalization!$G$6:$R$314,ROW($A20)-5,FALSE),IFERROR(INDEX(O$278:O$314,MATCH($F20,$B$278:$B$314,0))/VLOOKUP($F20,$B$278:$BB$314,MATCH(LEFT(TRIM(O$6),FIND("~",SUBSTITUTE(O$6,"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20))*HLOOKUP(LEFT(TRIM(O$6),FIND("~",SUBSTITUTE(O$6," ","~",LEN(TRIM(O$6))-LEN(SUBSTITUTE(TRIM(O$6)," ",""))))-1)&amp;" Total",$B$6:$BB$314,ROW($A20)-5,FALSE))</f>
        <v>0</v>
      </c>
      <c r="P20" s="8">
        <f ca="1">IF(P$5&lt;&gt;"",HLOOKUP(P$5,Functionalization!$G$6:$R$314,ROW($A20)-5,FALSE),IFERROR(INDEX(P$278:P$314,MATCH($F20,$B$278:$B$314,0))/VLOOKUP($F20,$B$278:$BB$314,MATCH(LEFT(TRIM(P$6),FIND("~",SUBSTITUTE(P$6,"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20))*HLOOKUP(LEFT(TRIM(P$6),FIND("~",SUBSTITUTE(P$6," ","~",LEN(TRIM(P$6))-LEN(SUBSTITUTE(TRIM(P$6)," ",""))))-1)&amp;" Total",$B$6:$BB$314,ROW($A20)-5,FALSE))</f>
        <v>0</v>
      </c>
      <c r="Q20" s="8">
        <f ca="1">IF(Q$5&lt;&gt;"",HLOOKUP(Q$5,Functionalization!$G$6:$R$314,ROW($A20)-5,FALSE),IFERROR(INDEX(Q$278:Q$314,MATCH($F20,$B$278:$B$314,0))/VLOOKUP($F20,$B$278:$BB$314,MATCH(LEFT(TRIM(Q$6),FIND("~",SUBSTITUTE(Q$6,"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20))*HLOOKUP(LEFT(TRIM(Q$6),FIND("~",SUBSTITUTE(Q$6," ","~",LEN(TRIM(Q$6))-LEN(SUBSTITUTE(TRIM(Q$6)," ",""))))-1)&amp;" Total",$B$6:$BB$314,ROW($A20)-5,FALSE))</f>
        <v>0</v>
      </c>
      <c r="R20" s="8">
        <f ca="1">IF(R$5&lt;&gt;"",HLOOKUP(R$5,Functionalization!$G$6:$R$314,ROW($A20)-5,FALSE),IFERROR(INDEX(R$278:R$314,MATCH($F20,$B$278:$B$314,0))/VLOOKUP($F20,$B$278:$BB$314,MATCH(LEFT(TRIM(R$6),FIND("~",SUBSTITUTE(R$6,"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20))*HLOOKUP(LEFT(TRIM(R$6),FIND("~",SUBSTITUTE(R$6," ","~",LEN(TRIM(R$6))-LEN(SUBSTITUTE(TRIM(R$6)," ",""))))-1)&amp;" Total",$B$6:$BB$314,ROW($A20)-5,FALSE))</f>
        <v>0</v>
      </c>
      <c r="S20" s="8">
        <f ca="1">IF(S$5&lt;&gt;"",HLOOKUP(S$5,Functionalization!$G$6:$R$314,ROW($A20)-5,FALSE),IFERROR(INDEX(S$278:S$314,MATCH($F20,$B$278:$B$314,0))/VLOOKUP($F20,$B$278:$BB$314,MATCH(LEFT(TRIM(S$6),FIND("~",SUBSTITUTE(S$6,"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20))*HLOOKUP(LEFT(TRIM(S$6),FIND("~",SUBSTITUTE(S$6," ","~",LEN(TRIM(S$6))-LEN(SUBSTITUTE(TRIM(S$6)," ",""))))-1)&amp;" Total",$B$6:$BB$314,ROW($A20)-5,FALSE))</f>
        <v>0</v>
      </c>
      <c r="T20" s="8">
        <f ca="1">IF(T$5&lt;&gt;"",HLOOKUP(T$5,Functionalization!$G$6:$R$314,ROW($A20)-5,FALSE),IFERROR(INDEX(T$278:T$314,MATCH($F20,$B$278:$B$314,0))/VLOOKUP($F20,$B$278:$BB$314,MATCH(LEFT(TRIM(T$6),FIND("~",SUBSTITUTE(T$6,"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20))*HLOOKUP(LEFT(TRIM(T$6),FIND("~",SUBSTITUTE(T$6," ","~",LEN(TRIM(T$6))-LEN(SUBSTITUTE(TRIM(T$6)," ",""))))-1)&amp;" Total",$B$6:$BB$314,ROW($A20)-5,FALSE))</f>
        <v>0</v>
      </c>
      <c r="U20" s="8">
        <f ca="1">IF(U$5&lt;&gt;"",HLOOKUP(U$5,Functionalization!$G$6:$R$314,ROW($A20)-5,FALSE),IFERROR(INDEX(U$278:U$314,MATCH($F20,$B$278:$B$314,0))/VLOOKUP($F20,$B$278:$BB$314,MATCH(LEFT(TRIM(U$6),FIND("~",SUBSTITUTE(U$6,"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20))*HLOOKUP(LEFT(TRIM(U$6),FIND("~",SUBSTITUTE(U$6," ","~",LEN(TRIM(U$6))-LEN(SUBSTITUTE(TRIM(U$6)," ",""))))-1)&amp;" Total",$B$6:$BB$314,ROW($A20)-5,FALSE))</f>
        <v>0</v>
      </c>
      <c r="V20" s="8">
        <f ca="1">IF(V$5&lt;&gt;"",HLOOKUP(V$5,Functionalization!$G$6:$R$314,ROW($A20)-5,FALSE),IFERROR(INDEX(V$278:V$314,MATCH($F20,$B$278:$B$314,0))/VLOOKUP($F20,$B$278:$BB$314,MATCH(LEFT(TRIM(V$6),FIND("~",SUBSTITUTE(V$6,"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20))*HLOOKUP(LEFT(TRIM(V$6),FIND("~",SUBSTITUTE(V$6," ","~",LEN(TRIM(V$6))-LEN(SUBSTITUTE(TRIM(V$6)," ",""))))-1)&amp;" Total",$B$6:$BB$314,ROW($A20)-5,FALSE))</f>
        <v>0</v>
      </c>
      <c r="W20" s="8">
        <f ca="1">IF(W$5&lt;&gt;"",HLOOKUP(W$5,Functionalization!$G$6:$R$314,ROW($A20)-5,FALSE),IFERROR(INDEX(W$278:W$314,MATCH($F20,$B$278:$B$314,0))/VLOOKUP($F20,$B$278:$BB$314,MATCH(LEFT(TRIM(W$6),FIND("~",SUBSTITUTE(W$6,"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20))*HLOOKUP(LEFT(TRIM(W$6),FIND("~",SUBSTITUTE(W$6," ","~",LEN(TRIM(W$6))-LEN(SUBSTITUTE(TRIM(W$6)," ",""))))-1)&amp;" Total",$B$6:$BB$314,ROW($A20)-5,FALSE))</f>
        <v>0</v>
      </c>
      <c r="X20" s="8">
        <f ca="1">IF(X$5&lt;&gt;"",HLOOKUP(X$5,Functionalization!$G$6:$R$314,ROW($A20)-5,FALSE),IFERROR(INDEX(X$278:X$314,MATCH($F20,$B$278:$B$314,0))/VLOOKUP($F20,$B$278:$BB$314,MATCH(LEFT(TRIM(X$6),FIND("~",SUBSTITUTE(X$6,"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20))*HLOOKUP(LEFT(TRIM(X$6),FIND("~",SUBSTITUTE(X$6," ","~",LEN(TRIM(X$6))-LEN(SUBSTITUTE(TRIM(X$6)," ",""))))-1)&amp;" Total",$B$6:$BB$314,ROW($A20)-5,FALSE))</f>
        <v>0</v>
      </c>
      <c r="Y20" s="8">
        <f ca="1">IF(Y$5&lt;&gt;"",HLOOKUP(Y$5,Functionalization!$G$6:$R$314,ROW($A20)-5,FALSE),IFERROR(INDEX(Y$278:Y$314,MATCH($F20,$B$278:$B$314,0))/VLOOKUP($F20,$B$278:$BB$314,MATCH(LEFT(TRIM(Y$6),FIND("~",SUBSTITUTE(Y$6,"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20))*HLOOKUP(LEFT(TRIM(Y$6),FIND("~",SUBSTITUTE(Y$6," ","~",LEN(TRIM(Y$6))-LEN(SUBSTITUTE(TRIM(Y$6)," ",""))))-1)&amp;" Total",$B$6:$BB$314,ROW($A20)-5,FALSE))</f>
        <v>0</v>
      </c>
      <c r="Z20" s="8">
        <f ca="1">IF(Z$5&lt;&gt;"",HLOOKUP(Z$5,Functionalization!$G$6:$R$314,ROW($A20)-5,FALSE),IFERROR(INDEX(Z$278:Z$314,MATCH($F20,$B$278:$B$314,0))/VLOOKUP($F20,$B$278:$BB$314,MATCH(LEFT(TRIM(Z$6),FIND("~",SUBSTITUTE(Z$6,"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20))*HLOOKUP(LEFT(TRIM(Z$6),FIND("~",SUBSTITUTE(Z$6," ","~",LEN(TRIM(Z$6))-LEN(SUBSTITUTE(TRIM(Z$6)," ",""))))-1)&amp;" Total",$B$6:$BB$314,ROW($A20)-5,FALSE))</f>
        <v>0</v>
      </c>
      <c r="AA20" s="8">
        <f ca="1">IF(AA$5&lt;&gt;"",HLOOKUP(AA$5,Functionalization!$G$6:$R$314,ROW($A20)-5,FALSE),IFERROR(INDEX(AA$278:AA$314,MATCH($F20,$B$278:$B$314,0))/VLOOKUP($F20,$B$278:$BB$314,MATCH(LEFT(TRIM(AA$6),FIND("~",SUBSTITUTE(AA$6,"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20))*HLOOKUP(LEFT(TRIM(AA$6),FIND("~",SUBSTITUTE(AA$6," ","~",LEN(TRIM(AA$6))-LEN(SUBSTITUTE(TRIM(AA$6)," ",""))))-1)&amp;" Total",$B$6:$BB$314,ROW($A20)-5,FALSE))</f>
        <v>0</v>
      </c>
      <c r="AB20" s="8">
        <f ca="1">IF(AB$5&lt;&gt;"",HLOOKUP(AB$5,Functionalization!$G$6:$R$314,ROW($A20)-5,FALSE),IFERROR(INDEX(AB$278:AB$314,MATCH($F20,$B$278:$B$314,0))/VLOOKUP($F20,$B$278:$BB$314,MATCH(LEFT(TRIM(AB$6),FIND("~",SUBSTITUTE(AB$6,"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20))*HLOOKUP(LEFT(TRIM(AB$6),FIND("~",SUBSTITUTE(AB$6," ","~",LEN(TRIM(AB$6))-LEN(SUBSTITUTE(TRIM(AB$6)," ",""))))-1)&amp;" Total",$B$6:$BB$314,ROW($A20)-5,FALSE))</f>
        <v>0</v>
      </c>
      <c r="AC20" s="8">
        <f ca="1">IF(AC$5&lt;&gt;"",HLOOKUP(AC$5,Functionalization!$G$6:$R$314,ROW($A20)-5,FALSE),IFERROR(INDEX(AC$278:AC$314,MATCH($F20,$B$278:$B$314,0))/VLOOKUP($F20,$B$278:$BB$314,MATCH(LEFT(TRIM(AC$6),FIND("~",SUBSTITUTE(AC$6,"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20))*HLOOKUP(LEFT(TRIM(AC$6),FIND("~",SUBSTITUTE(AC$6," ","~",LEN(TRIM(AC$6))-LEN(SUBSTITUTE(TRIM(AC$6)," ",""))))-1)&amp;" Total",$B$6:$BB$314,ROW($A20)-5,FALSE))</f>
        <v>0</v>
      </c>
      <c r="AD20" s="8">
        <f ca="1">IF(AD$5&lt;&gt;"",HLOOKUP(AD$5,Functionalization!$G$6:$R$314,ROW($A20)-5,FALSE),IFERROR(INDEX(AD$278:AD$314,MATCH($F20,$B$278:$B$314,0))/VLOOKUP($F20,$B$278:$BB$314,MATCH(LEFT(TRIM(AD$6),FIND("~",SUBSTITUTE(AD$6,"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20))*HLOOKUP(LEFT(TRIM(AD$6),FIND("~",SUBSTITUTE(AD$6," ","~",LEN(TRIM(AD$6))-LEN(SUBSTITUTE(TRIM(AD$6)," ",""))))-1)&amp;" Total",$B$6:$BB$314,ROW($A20)-5,FALSE))</f>
        <v>0</v>
      </c>
      <c r="AE20" s="8">
        <f ca="1">IF(AE$5&lt;&gt;"",HLOOKUP(AE$5,Functionalization!$G$6:$R$314,ROW($A20)-5,FALSE),IFERROR(INDEX(AE$278:AE$314,MATCH($F20,$B$278:$B$314,0))/VLOOKUP($F20,$B$278:$BB$314,MATCH(LEFT(TRIM(AE$6),FIND("~",SUBSTITUTE(AE$6,"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20))*HLOOKUP(LEFT(TRIM(AE$6),FIND("~",SUBSTITUTE(AE$6," ","~",LEN(TRIM(AE$6))-LEN(SUBSTITUTE(TRIM(AE$6)," ",""))))-1)&amp;" Total",$B$6:$BB$314,ROW($A20)-5,FALSE))</f>
        <v>0</v>
      </c>
      <c r="AF20" s="8">
        <f ca="1">IF(AF$5&lt;&gt;"",HLOOKUP(AF$5,Functionalization!$G$6:$R$314,ROW($A20)-5,FALSE),IFERROR(INDEX(AF$278:AF$314,MATCH($F20,$B$278:$B$314,0))/VLOOKUP($F20,$B$278:$BB$314,MATCH(LEFT(TRIM(AF$6),FIND("~",SUBSTITUTE(AF$6,"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20))*HLOOKUP(LEFT(TRIM(AF$6),FIND("~",SUBSTITUTE(AF$6," ","~",LEN(TRIM(AF$6))-LEN(SUBSTITUTE(TRIM(AF$6)," ",""))))-1)&amp;" Total",$B$6:$BB$314,ROW($A20)-5,FALSE))</f>
        <v>0</v>
      </c>
      <c r="AG20" s="8">
        <f ca="1">IF(AG$5&lt;&gt;"",HLOOKUP(AG$5,Functionalization!$G$6:$R$314,ROW($A20)-5,FALSE),IFERROR(INDEX(AG$278:AG$314,MATCH($F20,$B$278:$B$314,0))/VLOOKUP($F20,$B$278:$BB$314,MATCH(LEFT(TRIM(AG$6),FIND("~",SUBSTITUTE(AG$6,"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20))*HLOOKUP(LEFT(TRIM(AG$6),FIND("~",SUBSTITUTE(AG$6," ","~",LEN(TRIM(AG$6))-LEN(SUBSTITUTE(TRIM(AG$6)," ",""))))-1)&amp;" Total",$B$6:$BB$314,ROW($A20)-5,FALSE))</f>
        <v>0</v>
      </c>
      <c r="AH20" s="8">
        <f ca="1">IF(AH$5&lt;&gt;"",HLOOKUP(AH$5,Functionalization!$G$6:$R$314,ROW($A20)-5,FALSE),IFERROR(INDEX(AH$278:AH$314,MATCH($F20,$B$278:$B$314,0))/VLOOKUP($F20,$B$278:$BB$314,MATCH(LEFT(TRIM(AH$6),FIND("~",SUBSTITUTE(AH$6,"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20))*HLOOKUP(LEFT(TRIM(AH$6),FIND("~",SUBSTITUTE(AH$6," ","~",LEN(TRIM(AH$6))-LEN(SUBSTITUTE(TRIM(AH$6)," ",""))))-1)&amp;" Total",$B$6:$BB$314,ROW($A20)-5,FALSE))</f>
        <v>0</v>
      </c>
      <c r="AI20" s="8">
        <f ca="1">IF(AI$5&lt;&gt;"",HLOOKUP(AI$5,Functionalization!$G$6:$R$314,ROW($A20)-5,FALSE),IFERROR(INDEX(AI$278:AI$314,MATCH($F20,$B$278:$B$314,0))/VLOOKUP($F20,$B$278:$BB$314,MATCH(LEFT(TRIM(AI$6),FIND("~",SUBSTITUTE(AI$6,"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20))*HLOOKUP(LEFT(TRIM(AI$6),FIND("~",SUBSTITUTE(AI$6," ","~",LEN(TRIM(AI$6))-LEN(SUBSTITUTE(TRIM(AI$6)," ",""))))-1)&amp;" Total",$B$6:$BB$314,ROW($A20)-5,FALSE))</f>
        <v>0</v>
      </c>
      <c r="AJ20" s="8">
        <f ca="1">IF(AJ$5&lt;&gt;"",HLOOKUP(AJ$5,Functionalization!$G$6:$R$314,ROW($A20)-5,FALSE),IFERROR(INDEX(AJ$278:AJ$314,MATCH($F20,$B$278:$B$314,0))/VLOOKUP($F20,$B$278:$BB$314,MATCH(LEFT(TRIM(AJ$6),FIND("~",SUBSTITUTE(AJ$6,"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20))*HLOOKUP(LEFT(TRIM(AJ$6),FIND("~",SUBSTITUTE(AJ$6," ","~",LEN(TRIM(AJ$6))-LEN(SUBSTITUTE(TRIM(AJ$6)," ",""))))-1)&amp;" Total",$B$6:$BB$314,ROW($A20)-5,FALSE))</f>
        <v>0</v>
      </c>
      <c r="AK20" s="8">
        <f ca="1">IF(AK$5&lt;&gt;"",HLOOKUP(AK$5,Functionalization!$G$6:$R$314,ROW($A20)-5,FALSE),IFERROR(INDEX(AK$278:AK$314,MATCH($F20,$B$278:$B$314,0))/VLOOKUP($F20,$B$278:$BB$314,MATCH(LEFT(TRIM(AK$6),FIND("~",SUBSTITUTE(AK$6,"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20))*HLOOKUP(LEFT(TRIM(AK$6),FIND("~",SUBSTITUTE(AK$6," ","~",LEN(TRIM(AK$6))-LEN(SUBSTITUTE(TRIM(AK$6)," ",""))))-1)&amp;" Total",$B$6:$BB$314,ROW($A20)-5,FALSE))</f>
        <v>0</v>
      </c>
      <c r="AL20" s="8">
        <f ca="1">IF(AL$5&lt;&gt;"",HLOOKUP(AL$5,Functionalization!$G$6:$R$314,ROW($A20)-5,FALSE),IFERROR(INDEX(AL$278:AL$314,MATCH($F20,$B$278:$B$314,0))/VLOOKUP($F20,$B$278:$BB$314,MATCH(LEFT(TRIM(AL$6),FIND("~",SUBSTITUTE(AL$6,"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20))*HLOOKUP(LEFT(TRIM(AL$6),FIND("~",SUBSTITUTE(AL$6," ","~",LEN(TRIM(AL$6))-LEN(SUBSTITUTE(TRIM(AL$6)," ",""))))-1)&amp;" Total",$B$6:$BB$314,ROW($A20)-5,FALSE))</f>
        <v>0</v>
      </c>
      <c r="AM20" s="8">
        <f ca="1">IF(AM$5&lt;&gt;"",HLOOKUP(AM$5,Functionalization!$G$6:$R$314,ROW($A20)-5,FALSE),IFERROR(INDEX(AM$278:AM$314,MATCH($F20,$B$278:$B$314,0))/VLOOKUP($F20,$B$278:$BB$314,MATCH(LEFT(TRIM(AM$6),FIND("~",SUBSTITUTE(AM$6,"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20))*HLOOKUP(LEFT(TRIM(AM$6),FIND("~",SUBSTITUTE(AM$6," ","~",LEN(TRIM(AM$6))-LEN(SUBSTITUTE(TRIM(AM$6)," ",""))))-1)&amp;" Total",$B$6:$BB$314,ROW($A20)-5,FALSE))</f>
        <v>0</v>
      </c>
      <c r="AN20" s="8">
        <f ca="1">IF(AN$5&lt;&gt;"",HLOOKUP(AN$5,Functionalization!$G$6:$R$314,ROW($A20)-5,FALSE),IFERROR(INDEX(AN$278:AN$314,MATCH($F20,$B$278:$B$314,0))/VLOOKUP($F20,$B$278:$BB$314,MATCH(LEFT(TRIM(AN$6),FIND("~",SUBSTITUTE(AN$6,"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20))*HLOOKUP(LEFT(TRIM(AN$6),FIND("~",SUBSTITUTE(AN$6," ","~",LEN(TRIM(AN$6))-LEN(SUBSTITUTE(TRIM(AN$6)," ",""))))-1)&amp;" Total",$B$6:$BB$314,ROW($A20)-5,FALSE))</f>
        <v>0</v>
      </c>
      <c r="AO20" s="8">
        <f ca="1">IF(AO$5&lt;&gt;"",HLOOKUP(AO$5,Functionalization!$G$6:$R$314,ROW($A20)-5,FALSE),IFERROR(INDEX(AO$278:AO$314,MATCH($F20,$B$278:$B$314,0))/VLOOKUP($F20,$B$278:$BB$314,MATCH(LEFT(TRIM(AO$6),FIND("~",SUBSTITUTE(AO$6,"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20))*HLOOKUP(LEFT(TRIM(AO$6),FIND("~",SUBSTITUTE(AO$6," ","~",LEN(TRIM(AO$6))-LEN(SUBSTITUTE(TRIM(AO$6)," ",""))))-1)&amp;" Total",$B$6:$BB$314,ROW($A20)-5,FALSE))</f>
        <v>0</v>
      </c>
      <c r="AP20" s="8">
        <f ca="1">IF(AP$5&lt;&gt;"",HLOOKUP(AP$5,Functionalization!$G$6:$R$314,ROW($A20)-5,FALSE),IFERROR(INDEX(AP$278:AP$314,MATCH($F20,$B$278:$B$314,0))/VLOOKUP($F20,$B$278:$BB$314,MATCH(LEFT(TRIM(AP$6),FIND("~",SUBSTITUTE(AP$6,"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20))*HLOOKUP(LEFT(TRIM(AP$6),FIND("~",SUBSTITUTE(AP$6," ","~",LEN(TRIM(AP$6))-LEN(SUBSTITUTE(TRIM(AP$6)," ",""))))-1)&amp;" Total",$B$6:$BB$314,ROW($A20)-5,FALSE))</f>
        <v>0</v>
      </c>
      <c r="AQ20" s="8">
        <f ca="1">IF(AQ$5&lt;&gt;"",HLOOKUP(AQ$5,Functionalization!$G$6:$R$314,ROW($A20)-5,FALSE),IFERROR(INDEX(AQ$278:AQ$314,MATCH($F20,$B$278:$B$314,0))/VLOOKUP($F20,$B$278:$BB$314,MATCH(LEFT(TRIM(AQ$6),FIND("~",SUBSTITUTE(AQ$6,"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20))*HLOOKUP(LEFT(TRIM(AQ$6),FIND("~",SUBSTITUTE(AQ$6," ","~",LEN(TRIM(AQ$6))-LEN(SUBSTITUTE(TRIM(AQ$6)," ",""))))-1)&amp;" Total",$B$6:$BB$314,ROW($A20)-5,FALSE))</f>
        <v>0</v>
      </c>
      <c r="AR20" s="8">
        <f ca="1">IF(AR$5&lt;&gt;"",HLOOKUP(AR$5,Functionalization!$G$6:$R$314,ROW($A20)-5,FALSE),IFERROR(INDEX(AR$278:AR$314,MATCH($F20,$B$278:$B$314,0))/VLOOKUP($F20,$B$278:$BB$314,MATCH(LEFT(TRIM(AR$6),FIND("~",SUBSTITUTE(AR$6,"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20))*HLOOKUP(LEFT(TRIM(AR$6),FIND("~",SUBSTITUTE(AR$6," ","~",LEN(TRIM(AR$6))-LEN(SUBSTITUTE(TRIM(AR$6)," ",""))))-1)&amp;" Total",$B$6:$BB$314,ROW($A20)-5,FALSE))</f>
        <v>0</v>
      </c>
      <c r="AS20" s="8">
        <f ca="1">IF(AS$5&lt;&gt;"",HLOOKUP(AS$5,Functionalization!$G$6:$R$314,ROW($A20)-5,FALSE),IFERROR(INDEX(AS$278:AS$314,MATCH($F20,$B$278:$B$314,0))/VLOOKUP($F20,$B$278:$BB$314,MATCH(LEFT(TRIM(AS$6),FIND("~",SUBSTITUTE(AS$6,"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20))*HLOOKUP(LEFT(TRIM(AS$6),FIND("~",SUBSTITUTE(AS$6," ","~",LEN(TRIM(AS$6))-LEN(SUBSTITUTE(TRIM(AS$6)," ",""))))-1)&amp;" Total",$B$6:$BB$314,ROW($A20)-5,FALSE))</f>
        <v>0</v>
      </c>
      <c r="AT20" s="8">
        <f ca="1">IF(AT$5&lt;&gt;"",HLOOKUP(AT$5,Functionalization!$G$6:$R$314,ROW($A20)-5,FALSE),IFERROR(INDEX(AT$278:AT$314,MATCH($F20,$B$278:$B$314,0))/VLOOKUP($F20,$B$278:$BB$314,MATCH(LEFT(TRIM(AT$6),FIND("~",SUBSTITUTE(AT$6,"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20))*HLOOKUP(LEFT(TRIM(AT$6),FIND("~",SUBSTITUTE(AT$6," ","~",LEN(TRIM(AT$6))-LEN(SUBSTITUTE(TRIM(AT$6)," ",""))))-1)&amp;" Total",$B$6:$BB$314,ROW($A20)-5,FALSE))</f>
        <v>0</v>
      </c>
      <c r="AU20" s="8">
        <f ca="1">IF(AU$5&lt;&gt;"",HLOOKUP(AU$5,Functionalization!$G$6:$R$314,ROW($A20)-5,FALSE),IFERROR(INDEX(AU$278:AU$314,MATCH($F20,$B$278:$B$314,0))/VLOOKUP($F20,$B$278:$BB$314,MATCH(LEFT(TRIM(AU$6),FIND("~",SUBSTITUTE(AU$6,"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20))*HLOOKUP(LEFT(TRIM(AU$6),FIND("~",SUBSTITUTE(AU$6," ","~",LEN(TRIM(AU$6))-LEN(SUBSTITUTE(TRIM(AU$6)," ",""))))-1)&amp;" Total",$B$6:$BB$314,ROW($A20)-5,FALSE))</f>
        <v>0</v>
      </c>
      <c r="AV20" s="8">
        <f ca="1">IF(AV$5&lt;&gt;"",HLOOKUP(AV$5,Functionalization!$G$6:$R$314,ROW($A20)-5,FALSE),IFERROR(INDEX(AV$278:AV$314,MATCH($F20,$B$278:$B$314,0))/VLOOKUP($F20,$B$278:$BB$314,MATCH(LEFT(TRIM(AV$6),FIND("~",SUBSTITUTE(AV$6,"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20))*HLOOKUP(LEFT(TRIM(AV$6),FIND("~",SUBSTITUTE(AV$6," ","~",LEN(TRIM(AV$6))-LEN(SUBSTITUTE(TRIM(AV$6)," ",""))))-1)&amp;" Total",$B$6:$BB$314,ROW($A20)-5,FALSE))</f>
        <v>0</v>
      </c>
      <c r="AW20" s="8">
        <f ca="1">IF(AW$5&lt;&gt;"",HLOOKUP(AW$5,Functionalization!$G$6:$R$314,ROW($A20)-5,FALSE),IFERROR(INDEX(AW$278:AW$314,MATCH($F20,$B$278:$B$314,0))/VLOOKUP($F20,$B$278:$BB$314,MATCH(LEFT(TRIM(AW$6),FIND("~",SUBSTITUTE(AW$6,"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20))*HLOOKUP(LEFT(TRIM(AW$6),FIND("~",SUBSTITUTE(AW$6," ","~",LEN(TRIM(AW$6))-LEN(SUBSTITUTE(TRIM(AW$6)," ",""))))-1)&amp;" Total",$B$6:$BB$314,ROW($A20)-5,FALSE))</f>
        <v>0</v>
      </c>
      <c r="AX20" s="8">
        <f ca="1">IF(AX$5&lt;&gt;"",HLOOKUP(AX$5,Functionalization!$G$6:$R$314,ROW($A20)-5,FALSE),IFERROR(INDEX(AX$278:AX$314,MATCH($F20,$B$278:$B$314,0))/VLOOKUP($F20,$B$278:$BB$314,MATCH(LEFT(TRIM(AX$6),FIND("~",SUBSTITUTE(AX$6,"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20))*HLOOKUP(LEFT(TRIM(AX$6),FIND("~",SUBSTITUTE(AX$6," ","~",LEN(TRIM(AX$6))-LEN(SUBSTITUTE(TRIM(AX$6)," ",""))))-1)&amp;" Total",$B$6:$BB$314,ROW($A20)-5,FALSE))</f>
        <v>0</v>
      </c>
      <c r="AY20" s="8">
        <f ca="1">IF(AY$5&lt;&gt;"",HLOOKUP(AY$5,Functionalization!$G$6:$R$314,ROW($A20)-5,FALSE),IFERROR(INDEX(AY$278:AY$314,MATCH($F20,$B$278:$B$314,0))/VLOOKUP($F20,$B$278:$BB$314,MATCH(LEFT(TRIM(AY$6),FIND("~",SUBSTITUTE(AY$6,"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20))*HLOOKUP(LEFT(TRIM(AY$6),FIND("~",SUBSTITUTE(AY$6," ","~",LEN(TRIM(AY$6))-LEN(SUBSTITUTE(TRIM(AY$6)," ",""))))-1)&amp;" Total",$B$6:$BB$314,ROW($A20)-5,FALSE))</f>
        <v>0</v>
      </c>
      <c r="AZ20" s="8">
        <f ca="1">IF(AZ$5&lt;&gt;"",HLOOKUP(AZ$5,Functionalization!$G$6:$R$314,ROW($A20)-5,FALSE),IFERROR(INDEX(AZ$278:AZ$314,MATCH($F20,$B$278:$B$314,0))/VLOOKUP($F20,$B$278:$BB$314,MATCH(LEFT(TRIM(AZ$6),FIND("~",SUBSTITUTE(AZ$6,"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20))*HLOOKUP(LEFT(TRIM(AZ$6),FIND("~",SUBSTITUTE(AZ$6," ","~",LEN(TRIM(AZ$6))-LEN(SUBSTITUTE(TRIM(AZ$6)," ",""))))-1)&amp;" Total",$B$6:$BB$314,ROW($A20)-5,FALSE))</f>
        <v>0</v>
      </c>
      <c r="BA20" s="8">
        <f ca="1">IF(BA$5&lt;&gt;"",HLOOKUP(BA$5,Functionalization!$G$6:$R$314,ROW($A20)-5,FALSE),IFERROR(INDEX(BA$278:BA$314,MATCH($F20,$B$278:$B$314,0))/VLOOKUP($F20,$B$278:$BB$314,MATCH(LEFT(TRIM(BA$6),FIND("~",SUBSTITUTE(BA$6,"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20))*HLOOKUP(LEFT(TRIM(BA$6),FIND("~",SUBSTITUTE(BA$6," ","~",LEN(TRIM(BA$6))-LEN(SUBSTITUTE(TRIM(BA$6)," ",""))))-1)&amp;" Total",$B$6:$BB$314,ROW($A20)-5,FALSE))</f>
        <v>0</v>
      </c>
      <c r="BB20" s="8">
        <f ca="1">IF(BB$5&lt;&gt;"",HLOOKUP(BB$5,Functionalization!$G$6:$R$314,ROW($A20)-5,FALSE),IFERROR(INDEX(BB$278:BB$314,MATCH($F20,$B$278:$B$314,0))/VLOOKUP($F20,$B$278:$BB$314,MATCH(LEFT(TRIM(BB$6),FIND("~",SUBSTITUTE(BB$6,"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20))*HLOOKUP(LEFT(TRIM(BB$6),FIND("~",SUBSTITUTE(BB$6," ","~",LEN(TRIM(BB$6))-LEN(SUBSTITUTE(TRIM(BB$6)," ",""))))-1)&amp;" Total",$B$6:$BB$314,ROW($A20)-5,FALSE))</f>
        <v>0</v>
      </c>
      <c r="BD20">
        <f ca="1">IFERROR(IF(SUMIF($G$6:$BB$6,BD$6&amp;" Total",$G20:$BB20)-(SUMIF($G$6:$BB$6,BD$6&amp;" "&amp;'Input-Func_Class'!$D$22,$G20:$BB20)+IFERROR(SUMIF($G$6:$BB$6,BD$6&amp;" "&amp;'Input-Func_Class'!$E$22,$G20:$BB20),SUMIF($G$6:$BB$6,BD$6&amp;" "&amp;'Input-Func_Class'!$B$24,$G20:$BB20))+SUMIF($G$6:$BB$6,BD$6&amp;" "&amp;'Input-Func_Class'!$F$22,$G20:$BB20))&lt;Check_Limit,0,1),1)</f>
        <v>0</v>
      </c>
      <c r="BE20">
        <f ca="1">IFERROR(IF(SUMIF($G$6:$BB$6,BE$6&amp;" Total",$G20:$BB20)-(SUMIF($G$6:$BB$6,BE$6&amp;" "&amp;'Input-Func_Class'!$D$22,$G20:$BB20)+IFERROR(SUMIF($G$6:$BB$6,BE$6&amp;" "&amp;'Input-Func_Class'!$E$22,$G20:$BB20),SUMIF($G$6:$BB$6,BE$6&amp;" "&amp;'Input-Func_Class'!$B$24,$G20:$BB20))+SUMIF($G$6:$BB$6,BE$6&amp;" "&amp;'Input-Func_Class'!$F$22,$G20:$BB20))&lt;Check_Limit,0,1),1)</f>
        <v>0</v>
      </c>
      <c r="BF20">
        <f ca="1">IFERROR(IF(SUMIF($G$6:$BB$6,BF$6&amp;" Total",$G20:$BB20)-(SUMIF($G$6:$BB$6,BF$6&amp;" "&amp;'Input-Func_Class'!$D$22,$G20:$BB20)+IFERROR(SUMIF($G$6:$BB$6,BF$6&amp;" "&amp;'Input-Func_Class'!$E$22,$G20:$BB20),SUMIF($G$6:$BB$6,BF$6&amp;" "&amp;'Input-Func_Class'!$B$24,$G20:$BB20))+SUMIF($G$6:$BB$6,BF$6&amp;" "&amp;'Input-Func_Class'!$F$22,$G20:$BB20))&lt;Check_Limit,0,1),1)</f>
        <v>0</v>
      </c>
      <c r="BG20">
        <f ca="1">IFERROR(IF(SUMIF($G$6:$BB$6,BG$6&amp;" Total",$G20:$BB20)-(SUMIF($G$6:$BB$6,BG$6&amp;" "&amp;'Input-Func_Class'!$D$22,$G20:$BB20)+IFERROR(SUMIF($G$6:$BB$6,BG$6&amp;" "&amp;'Input-Func_Class'!$E$22,$G20:$BB20),SUMIF($G$6:$BB$6,BG$6&amp;" "&amp;'Input-Func_Class'!$B$24,$G20:$BB20))+SUMIF($G$6:$BB$6,BG$6&amp;" "&amp;'Input-Func_Class'!$F$22,$G20:$BB20))&lt;Check_Limit,0,1),1)</f>
        <v>0</v>
      </c>
      <c r="BH20">
        <f ca="1">IFERROR(IF(SUMIF($G$6:$BB$6,BH$6&amp;" Total",$G20:$BB20)-(SUMIF($G$6:$BB$6,BH$6&amp;" "&amp;'Input-Func_Class'!$D$22,$G20:$BB20)+IFERROR(SUMIF($G$6:$BB$6,BH$6&amp;" "&amp;'Input-Func_Class'!$E$22,$G20:$BB20),SUMIF($G$6:$BB$6,BH$6&amp;" "&amp;'Input-Func_Class'!$B$24,$G20:$BB20))+SUMIF($G$6:$BB$6,BH$6&amp;" "&amp;'Input-Func_Class'!$F$22,$G20:$BB20))&lt;Check_Limit,0,1),1)</f>
        <v>0</v>
      </c>
      <c r="BI20">
        <f ca="1">IFERROR(IF(SUMIF($G$6:$BB$6,BI$6&amp;" Total",$G20:$BB20)-(SUMIF($G$6:$BB$6,BI$6&amp;" "&amp;'Input-Func_Class'!$D$22,$G20:$BB20)+IFERROR(SUMIF($G$6:$BB$6,BI$6&amp;" "&amp;'Input-Func_Class'!$E$22,$G20:$BB20),SUMIF($G$6:$BB$6,BI$6&amp;" "&amp;'Input-Func_Class'!$B$24,$G20:$BB20))+SUMIF($G$6:$BB$6,BI$6&amp;" "&amp;'Input-Func_Class'!$F$22,$G20:$BB20))&lt;Check_Limit,0,1),1)</f>
        <v>0</v>
      </c>
      <c r="BJ20">
        <f ca="1">IFERROR(IF(SUMIF($G$6:$BB$6,BJ$6&amp;" Total",$G20:$BB20)-(SUMIF($G$6:$BB$6,BJ$6&amp;" "&amp;'Input-Func_Class'!$D$22,$G20:$BB20)+IFERROR(SUMIF($G$6:$BB$6,BJ$6&amp;" "&amp;'Input-Func_Class'!$E$22,$G20:$BB20),SUMIF($G$6:$BB$6,BJ$6&amp;" "&amp;'Input-Func_Class'!$B$24,$G20:$BB20))+SUMIF($G$6:$BB$6,BJ$6&amp;" "&amp;'Input-Func_Class'!$F$22,$G20:$BB20))&lt;Check_Limit,0,1),1)</f>
        <v>0</v>
      </c>
      <c r="BK20">
        <f ca="1">IFERROR(IF(SUMIF($G$6:$BB$6,BK$6&amp;" Total",$G20:$BB20)-(SUMIF($G$6:$BB$6,BK$6&amp;" "&amp;'Input-Func_Class'!$D$22,$G20:$BB20)+IFERROR(SUMIF($G$6:$BB$6,BK$6&amp;" "&amp;'Input-Func_Class'!$E$22,$G20:$BB20),SUMIF($G$6:$BB$6,BK$6&amp;" "&amp;'Input-Func_Class'!$B$24,$G20:$BB20))+SUMIF($G$6:$BB$6,BK$6&amp;" "&amp;'Input-Func_Class'!$F$22,$G20:$BB20))&lt;Check_Limit,0,1),1)</f>
        <v>0</v>
      </c>
      <c r="BL20">
        <f ca="1">IFERROR(IF(SUMIF($G$6:$BB$6,BL$6&amp;" Total",$G20:$BB20)-(SUMIF($G$6:$BB$6,BL$6&amp;" "&amp;'Input-Func_Class'!$D$22,$G20:$BB20)+IFERROR(SUMIF($G$6:$BB$6,BL$6&amp;" "&amp;'Input-Func_Class'!$E$22,$G20:$BB20),SUMIF($G$6:$BB$6,BL$6&amp;" "&amp;'Input-Func_Class'!$B$24,$G20:$BB20))+SUMIF($G$6:$BB$6,BL$6&amp;" "&amp;'Input-Func_Class'!$F$22,$G20:$BB20))&lt;Check_Limit,0,1),1)</f>
        <v>0</v>
      </c>
      <c r="BM20">
        <f ca="1">IFERROR(IF(SUMIF($G$6:$BB$6,BM$6&amp;" Total",$G20:$BB20)-(SUMIF($G$6:$BB$6,BM$6&amp;" "&amp;'Input-Func_Class'!$D$22,$G20:$BB20)+IFERROR(SUMIF($G$6:$BB$6,BM$6&amp;" "&amp;'Input-Func_Class'!$E$22,$G20:$BB20),SUMIF($G$6:$BB$6,BM$6&amp;" "&amp;'Input-Func_Class'!$B$24,$G20:$BB20))+SUMIF($G$6:$BB$6,BM$6&amp;" "&amp;'Input-Func_Class'!$F$22,$G20:$BB20))&lt;Check_Limit,0,1),1)</f>
        <v>0</v>
      </c>
      <c r="BN20">
        <f ca="1">IFERROR(IF(SUMIF($G$6:$BB$6,BN$6&amp;" Total",$G20:$BB20)-(SUMIF($G$6:$BB$6,BN$6&amp;" "&amp;'Input-Func_Class'!$D$22,$G20:$BB20)+IFERROR(SUMIF($G$6:$BB$6,BN$6&amp;" "&amp;'Input-Func_Class'!$E$22,$G20:$BB20),SUMIF($G$6:$BB$6,BN$6&amp;" "&amp;'Input-Func_Class'!$B$24,$G20:$BB20))+SUMIF($G$6:$BB$6,BN$6&amp;" "&amp;'Input-Func_Class'!$F$22,$G20:$BB20))&lt;Check_Limit,0,1),1)</f>
        <v>0</v>
      </c>
      <c r="BO20">
        <f ca="1">IFERROR(IF(SUMIF($G$6:$BB$6,BO$6&amp;" Total",$G20:$BB20)-(SUMIF($G$6:$BB$6,BO$6&amp;" "&amp;'Input-Func_Class'!$D$22,$G20:$BB20)+IFERROR(SUMIF($G$6:$BB$6,BO$6&amp;" "&amp;'Input-Func_Class'!$E$22,$G20:$BB20),SUMIF($G$6:$BB$6,BO$6&amp;" "&amp;'Input-Func_Class'!$B$24,$G20:$BB20))+SUMIF($G$6:$BB$6,BO$6&amp;" "&amp;'Input-Func_Class'!$F$22,$G20:$BB20))&lt;Check_Limit,0,1),1)</f>
        <v>0</v>
      </c>
    </row>
    <row r="21" spans="1:67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>Functionalization!$D21</f>
        <v>3638926.580354468</v>
      </c>
      <c r="E21" s="8">
        <f t="shared" ref="E21:E41" ca="1" si="5">IFERROR(IF(D21="",0,IF(D21=0,0,IF(ABS(D21-SUM(G21,K21,O21,S21,W21,AA21,AE21,AI21,AM21,AQ21,AU21,AY21))&lt;Check_Limit,0,1))),1)</f>
        <v>0</v>
      </c>
      <c r="F21" s="2" t="str">
        <f>IF($D21=0,"-",IF('Input-Accounts'!$E21&lt;&gt;0,'Input-Accounts'!$E21,'Input-Accounts'!$G21))</f>
        <v>AVGERAGE STUDY</v>
      </c>
      <c r="G21" s="8">
        <f ca="1">IF(G$5&lt;&gt;"",HLOOKUP(G$5,Functionalization!$G$6:$R$314,ROW($A21)-5,FALSE),IFERROR(INDEX(G$278:G$314,MATCH($F21,$B$278:$B$314,0))/VLOOKUP($F21,$B$278:$BB$314,MATCH(LEFT(TRIM(G$6),FIND("~",SUBSTITUTE(G$6,"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21))*HLOOKUP(LEFT(TRIM(G$6),FIND("~",SUBSTITUTE(G$6," ","~",LEN(TRIM(G$6))-LEN(SUBSTITUTE(TRIM(G$6)," ",""))))-1)&amp;" Total",$B$6:$BB$314,ROW($A21)-5,FALSE))</f>
        <v>3638926.580354468</v>
      </c>
      <c r="H21" s="8">
        <f ca="1">IF(H$5&lt;&gt;"",HLOOKUP(H$5,Functionalization!$G$6:$R$314,ROW($A21)-5,FALSE),IFERROR(INDEX(H$278:H$314,MATCH($F21,$B$278:$B$314,0))/VLOOKUP($F21,$B$278:$BB$314,MATCH(LEFT(TRIM(H$6),FIND("~",SUBSTITUTE(H$6,"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21))*HLOOKUP(LEFT(TRIM(H$6),FIND("~",SUBSTITUTE(H$6," ","~",LEN(TRIM(H$6))-LEN(SUBSTITUTE(TRIM(H$6)," ",""))))-1)&amp;" Total",$B$6:$BB$314,ROW($A21)-5,FALSE))</f>
        <v>2776195.4928980288</v>
      </c>
      <c r="I21" s="8">
        <f ca="1">IF(I$5&lt;&gt;"",HLOOKUP(I$5,Functionalization!$G$6:$R$314,ROW($A21)-5,FALSE),IFERROR(INDEX(I$278:I$314,MATCH($F21,$B$278:$B$314,0))/VLOOKUP($F21,$B$278:$BB$314,MATCH(LEFT(TRIM(I$6),FIND("~",SUBSTITUTE(I$6,"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21))*HLOOKUP(LEFT(TRIM(I$6),FIND("~",SUBSTITUTE(I$6," ","~",LEN(TRIM(I$6))-LEN(SUBSTITUTE(TRIM(I$6)," ",""))))-1)&amp;" Total",$B$6:$BB$314,ROW($A21)-5,FALSE))</f>
        <v>0</v>
      </c>
      <c r="J21" s="8">
        <f ca="1">IF(J$5&lt;&gt;"",HLOOKUP(J$5,Functionalization!$G$6:$R$314,ROW($A21)-5,FALSE),IFERROR(INDEX(J$278:J$314,MATCH($F21,$B$278:$B$314,0))/VLOOKUP($F21,$B$278:$BB$314,MATCH(LEFT(TRIM(J$6),FIND("~",SUBSTITUTE(J$6,"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21))*HLOOKUP(LEFT(TRIM(J$6),FIND("~",SUBSTITUTE(J$6," ","~",LEN(TRIM(J$6))-LEN(SUBSTITUTE(TRIM(J$6)," ",""))))-1)&amp;" Total",$B$6:$BB$314,ROW($A21)-5,FALSE))</f>
        <v>862731.08745643904</v>
      </c>
      <c r="K21" s="8">
        <f ca="1">IF(K$5&lt;&gt;"",HLOOKUP(K$5,Functionalization!$G$6:$R$314,ROW($A21)-5,FALSE),IFERROR(INDEX(K$278:K$314,MATCH($F21,$B$278:$B$314,0))/VLOOKUP($F21,$B$278:$BB$314,MATCH(LEFT(TRIM(K$6),FIND("~",SUBSTITUTE(K$6,"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21))*HLOOKUP(LEFT(TRIM(K$6),FIND("~",SUBSTITUTE(K$6," ","~",LEN(TRIM(K$6))-LEN(SUBSTITUTE(TRIM(K$6)," ",""))))-1)&amp;" Total",$B$6:$BB$314,ROW($A21)-5,FALSE))</f>
        <v>0</v>
      </c>
      <c r="L21" s="8">
        <f ca="1">IF(L$5&lt;&gt;"",HLOOKUP(L$5,Functionalization!$G$6:$R$314,ROW($A21)-5,FALSE),IFERROR(INDEX(L$278:L$314,MATCH($F21,$B$278:$B$314,0))/VLOOKUP($F21,$B$278:$BB$314,MATCH(LEFT(TRIM(L$6),FIND("~",SUBSTITUTE(L$6,"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21))*HLOOKUP(LEFT(TRIM(L$6),FIND("~",SUBSTITUTE(L$6," ","~",LEN(TRIM(L$6))-LEN(SUBSTITUTE(TRIM(L$6)," ",""))))-1)&amp;" Total",$B$6:$BB$314,ROW($A21)-5,FALSE))</f>
        <v>0</v>
      </c>
      <c r="M21" s="8">
        <f ca="1">IF(M$5&lt;&gt;"",HLOOKUP(M$5,Functionalization!$G$6:$R$314,ROW($A21)-5,FALSE),IFERROR(INDEX(M$278:M$314,MATCH($F21,$B$278:$B$314,0))/VLOOKUP($F21,$B$278:$BB$314,MATCH(LEFT(TRIM(M$6),FIND("~",SUBSTITUTE(M$6,"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21))*HLOOKUP(LEFT(TRIM(M$6),FIND("~",SUBSTITUTE(M$6," ","~",LEN(TRIM(M$6))-LEN(SUBSTITUTE(TRIM(M$6)," ",""))))-1)&amp;" Total",$B$6:$BB$314,ROW($A21)-5,FALSE))</f>
        <v>0</v>
      </c>
      <c r="N21" s="8">
        <f ca="1">IF(N$5&lt;&gt;"",HLOOKUP(N$5,Functionalization!$G$6:$R$314,ROW($A21)-5,FALSE),IFERROR(INDEX(N$278:N$314,MATCH($F21,$B$278:$B$314,0))/VLOOKUP($F21,$B$278:$BB$314,MATCH(LEFT(TRIM(N$6),FIND("~",SUBSTITUTE(N$6,"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21))*HLOOKUP(LEFT(TRIM(N$6),FIND("~",SUBSTITUTE(N$6," ","~",LEN(TRIM(N$6))-LEN(SUBSTITUTE(TRIM(N$6)," ",""))))-1)&amp;" Total",$B$6:$BB$314,ROW($A21)-5,FALSE))</f>
        <v>0</v>
      </c>
      <c r="O21" s="8">
        <f ca="1">IF(O$5&lt;&gt;"",HLOOKUP(O$5,Functionalization!$G$6:$R$314,ROW($A21)-5,FALSE),IFERROR(INDEX(O$278:O$314,MATCH($F21,$B$278:$B$314,0))/VLOOKUP($F21,$B$278:$BB$314,MATCH(LEFT(TRIM(O$6),FIND("~",SUBSTITUTE(O$6,"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21))*HLOOKUP(LEFT(TRIM(O$6),FIND("~",SUBSTITUTE(O$6," ","~",LEN(TRIM(O$6))-LEN(SUBSTITUTE(TRIM(O$6)," ",""))))-1)&amp;" Total",$B$6:$BB$314,ROW($A21)-5,FALSE))</f>
        <v>0</v>
      </c>
      <c r="P21" s="8">
        <f ca="1">IF(P$5&lt;&gt;"",HLOOKUP(P$5,Functionalization!$G$6:$R$314,ROW($A21)-5,FALSE),IFERROR(INDEX(P$278:P$314,MATCH($F21,$B$278:$B$314,0))/VLOOKUP($F21,$B$278:$BB$314,MATCH(LEFT(TRIM(P$6),FIND("~",SUBSTITUTE(P$6,"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21))*HLOOKUP(LEFT(TRIM(P$6),FIND("~",SUBSTITUTE(P$6," ","~",LEN(TRIM(P$6))-LEN(SUBSTITUTE(TRIM(P$6)," ",""))))-1)&amp;" Total",$B$6:$BB$314,ROW($A21)-5,FALSE))</f>
        <v>0</v>
      </c>
      <c r="Q21" s="8">
        <f ca="1">IF(Q$5&lt;&gt;"",HLOOKUP(Q$5,Functionalization!$G$6:$R$314,ROW($A21)-5,FALSE),IFERROR(INDEX(Q$278:Q$314,MATCH($F21,$B$278:$B$314,0))/VLOOKUP($F21,$B$278:$BB$314,MATCH(LEFT(TRIM(Q$6),FIND("~",SUBSTITUTE(Q$6,"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21))*HLOOKUP(LEFT(TRIM(Q$6),FIND("~",SUBSTITUTE(Q$6," ","~",LEN(TRIM(Q$6))-LEN(SUBSTITUTE(TRIM(Q$6)," ",""))))-1)&amp;" Total",$B$6:$BB$314,ROW($A21)-5,FALSE))</f>
        <v>0</v>
      </c>
      <c r="R21" s="8">
        <f ca="1">IF(R$5&lt;&gt;"",HLOOKUP(R$5,Functionalization!$G$6:$R$314,ROW($A21)-5,FALSE),IFERROR(INDEX(R$278:R$314,MATCH($F21,$B$278:$B$314,0))/VLOOKUP($F21,$B$278:$BB$314,MATCH(LEFT(TRIM(R$6),FIND("~",SUBSTITUTE(R$6,"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21))*HLOOKUP(LEFT(TRIM(R$6),FIND("~",SUBSTITUTE(R$6," ","~",LEN(TRIM(R$6))-LEN(SUBSTITUTE(TRIM(R$6)," ",""))))-1)&amp;" Total",$B$6:$BB$314,ROW($A21)-5,FALSE))</f>
        <v>0</v>
      </c>
      <c r="S21" s="8">
        <f ca="1">IF(S$5&lt;&gt;"",HLOOKUP(S$5,Functionalization!$G$6:$R$314,ROW($A21)-5,FALSE),IFERROR(INDEX(S$278:S$314,MATCH($F21,$B$278:$B$314,0))/VLOOKUP($F21,$B$278:$BB$314,MATCH(LEFT(TRIM(S$6),FIND("~",SUBSTITUTE(S$6,"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21))*HLOOKUP(LEFT(TRIM(S$6),FIND("~",SUBSTITUTE(S$6," ","~",LEN(TRIM(S$6))-LEN(SUBSTITUTE(TRIM(S$6)," ",""))))-1)&amp;" Total",$B$6:$BB$314,ROW($A21)-5,FALSE))</f>
        <v>0</v>
      </c>
      <c r="T21" s="8">
        <f ca="1">IF(T$5&lt;&gt;"",HLOOKUP(T$5,Functionalization!$G$6:$R$314,ROW($A21)-5,FALSE),IFERROR(INDEX(T$278:T$314,MATCH($F21,$B$278:$B$314,0))/VLOOKUP($F21,$B$278:$BB$314,MATCH(LEFT(TRIM(T$6),FIND("~",SUBSTITUTE(T$6,"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21))*HLOOKUP(LEFT(TRIM(T$6),FIND("~",SUBSTITUTE(T$6," ","~",LEN(TRIM(T$6))-LEN(SUBSTITUTE(TRIM(T$6)," ",""))))-1)&amp;" Total",$B$6:$BB$314,ROW($A21)-5,FALSE))</f>
        <v>0</v>
      </c>
      <c r="U21" s="8">
        <f ca="1">IF(U$5&lt;&gt;"",HLOOKUP(U$5,Functionalization!$G$6:$R$314,ROW($A21)-5,FALSE),IFERROR(INDEX(U$278:U$314,MATCH($F21,$B$278:$B$314,0))/VLOOKUP($F21,$B$278:$BB$314,MATCH(LEFT(TRIM(U$6),FIND("~",SUBSTITUTE(U$6,"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21))*HLOOKUP(LEFT(TRIM(U$6),FIND("~",SUBSTITUTE(U$6," ","~",LEN(TRIM(U$6))-LEN(SUBSTITUTE(TRIM(U$6)," ",""))))-1)&amp;" Total",$B$6:$BB$314,ROW($A21)-5,FALSE))</f>
        <v>0</v>
      </c>
      <c r="V21" s="8">
        <f ca="1">IF(V$5&lt;&gt;"",HLOOKUP(V$5,Functionalization!$G$6:$R$314,ROW($A21)-5,FALSE),IFERROR(INDEX(V$278:V$314,MATCH($F21,$B$278:$B$314,0))/VLOOKUP($F21,$B$278:$BB$314,MATCH(LEFT(TRIM(V$6),FIND("~",SUBSTITUTE(V$6,"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21))*HLOOKUP(LEFT(TRIM(V$6),FIND("~",SUBSTITUTE(V$6," ","~",LEN(TRIM(V$6))-LEN(SUBSTITUTE(TRIM(V$6)," ",""))))-1)&amp;" Total",$B$6:$BB$314,ROW($A21)-5,FALSE))</f>
        <v>0</v>
      </c>
      <c r="W21" s="8">
        <f ca="1">IF(W$5&lt;&gt;"",HLOOKUP(W$5,Functionalization!$G$6:$R$314,ROW($A21)-5,FALSE),IFERROR(INDEX(W$278:W$314,MATCH($F21,$B$278:$B$314,0))/VLOOKUP($F21,$B$278:$BB$314,MATCH(LEFT(TRIM(W$6),FIND("~",SUBSTITUTE(W$6,"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21))*HLOOKUP(LEFT(TRIM(W$6),FIND("~",SUBSTITUTE(W$6," ","~",LEN(TRIM(W$6))-LEN(SUBSTITUTE(TRIM(W$6)," ",""))))-1)&amp;" Total",$B$6:$BB$314,ROW($A21)-5,FALSE))</f>
        <v>0</v>
      </c>
      <c r="X21" s="8">
        <f ca="1">IF(X$5&lt;&gt;"",HLOOKUP(X$5,Functionalization!$G$6:$R$314,ROW($A21)-5,FALSE),IFERROR(INDEX(X$278:X$314,MATCH($F21,$B$278:$B$314,0))/VLOOKUP($F21,$B$278:$BB$314,MATCH(LEFT(TRIM(X$6),FIND("~",SUBSTITUTE(X$6,"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21))*HLOOKUP(LEFT(TRIM(X$6),FIND("~",SUBSTITUTE(X$6," ","~",LEN(TRIM(X$6))-LEN(SUBSTITUTE(TRIM(X$6)," ",""))))-1)&amp;" Total",$B$6:$BB$314,ROW($A21)-5,FALSE))</f>
        <v>0</v>
      </c>
      <c r="Y21" s="8">
        <f ca="1">IF(Y$5&lt;&gt;"",HLOOKUP(Y$5,Functionalization!$G$6:$R$314,ROW($A21)-5,FALSE),IFERROR(INDEX(Y$278:Y$314,MATCH($F21,$B$278:$B$314,0))/VLOOKUP($F21,$B$278:$BB$314,MATCH(LEFT(TRIM(Y$6),FIND("~",SUBSTITUTE(Y$6,"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21))*HLOOKUP(LEFT(TRIM(Y$6),FIND("~",SUBSTITUTE(Y$6," ","~",LEN(TRIM(Y$6))-LEN(SUBSTITUTE(TRIM(Y$6)," ",""))))-1)&amp;" Total",$B$6:$BB$314,ROW($A21)-5,FALSE))</f>
        <v>0</v>
      </c>
      <c r="Z21" s="8">
        <f ca="1">IF(Z$5&lt;&gt;"",HLOOKUP(Z$5,Functionalization!$G$6:$R$314,ROW($A21)-5,FALSE),IFERROR(INDEX(Z$278:Z$314,MATCH($F21,$B$278:$B$314,0))/VLOOKUP($F21,$B$278:$BB$314,MATCH(LEFT(TRIM(Z$6),FIND("~",SUBSTITUTE(Z$6,"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21))*HLOOKUP(LEFT(TRIM(Z$6),FIND("~",SUBSTITUTE(Z$6," ","~",LEN(TRIM(Z$6))-LEN(SUBSTITUTE(TRIM(Z$6)," ",""))))-1)&amp;" Total",$B$6:$BB$314,ROW($A21)-5,FALSE))</f>
        <v>0</v>
      </c>
      <c r="AA21" s="8">
        <f ca="1">IF(AA$5&lt;&gt;"",HLOOKUP(AA$5,Functionalization!$G$6:$R$314,ROW($A21)-5,FALSE),IFERROR(INDEX(AA$278:AA$314,MATCH($F21,$B$278:$B$314,0))/VLOOKUP($F21,$B$278:$BB$314,MATCH(LEFT(TRIM(AA$6),FIND("~",SUBSTITUTE(AA$6,"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21))*HLOOKUP(LEFT(TRIM(AA$6),FIND("~",SUBSTITUTE(AA$6," ","~",LEN(TRIM(AA$6))-LEN(SUBSTITUTE(TRIM(AA$6)," ",""))))-1)&amp;" Total",$B$6:$BB$314,ROW($A21)-5,FALSE))</f>
        <v>0</v>
      </c>
      <c r="AB21" s="8">
        <f ca="1">IF(AB$5&lt;&gt;"",HLOOKUP(AB$5,Functionalization!$G$6:$R$314,ROW($A21)-5,FALSE),IFERROR(INDEX(AB$278:AB$314,MATCH($F21,$B$278:$B$314,0))/VLOOKUP($F21,$B$278:$BB$314,MATCH(LEFT(TRIM(AB$6),FIND("~",SUBSTITUTE(AB$6,"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21))*HLOOKUP(LEFT(TRIM(AB$6),FIND("~",SUBSTITUTE(AB$6," ","~",LEN(TRIM(AB$6))-LEN(SUBSTITUTE(TRIM(AB$6)," ",""))))-1)&amp;" Total",$B$6:$BB$314,ROW($A21)-5,FALSE))</f>
        <v>0</v>
      </c>
      <c r="AC21" s="8">
        <f ca="1">IF(AC$5&lt;&gt;"",HLOOKUP(AC$5,Functionalization!$G$6:$R$314,ROW($A21)-5,FALSE),IFERROR(INDEX(AC$278:AC$314,MATCH($F21,$B$278:$B$314,0))/VLOOKUP($F21,$B$278:$BB$314,MATCH(LEFT(TRIM(AC$6),FIND("~",SUBSTITUTE(AC$6,"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21))*HLOOKUP(LEFT(TRIM(AC$6),FIND("~",SUBSTITUTE(AC$6," ","~",LEN(TRIM(AC$6))-LEN(SUBSTITUTE(TRIM(AC$6)," ",""))))-1)&amp;" Total",$B$6:$BB$314,ROW($A21)-5,FALSE))</f>
        <v>0</v>
      </c>
      <c r="AD21" s="8">
        <f ca="1">IF(AD$5&lt;&gt;"",HLOOKUP(AD$5,Functionalization!$G$6:$R$314,ROW($A21)-5,FALSE),IFERROR(INDEX(AD$278:AD$314,MATCH($F21,$B$278:$B$314,0))/VLOOKUP($F21,$B$278:$BB$314,MATCH(LEFT(TRIM(AD$6),FIND("~",SUBSTITUTE(AD$6,"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21))*HLOOKUP(LEFT(TRIM(AD$6),FIND("~",SUBSTITUTE(AD$6," ","~",LEN(TRIM(AD$6))-LEN(SUBSTITUTE(TRIM(AD$6)," ",""))))-1)&amp;" Total",$B$6:$BB$314,ROW($A21)-5,FALSE))</f>
        <v>0</v>
      </c>
      <c r="AE21" s="8">
        <f ca="1">IF(AE$5&lt;&gt;"",HLOOKUP(AE$5,Functionalization!$G$6:$R$314,ROW($A21)-5,FALSE),IFERROR(INDEX(AE$278:AE$314,MATCH($F21,$B$278:$B$314,0))/VLOOKUP($F21,$B$278:$BB$314,MATCH(LEFT(TRIM(AE$6),FIND("~",SUBSTITUTE(AE$6,"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21))*HLOOKUP(LEFT(TRIM(AE$6),FIND("~",SUBSTITUTE(AE$6," ","~",LEN(TRIM(AE$6))-LEN(SUBSTITUTE(TRIM(AE$6)," ",""))))-1)&amp;" Total",$B$6:$BB$314,ROW($A21)-5,FALSE))</f>
        <v>0</v>
      </c>
      <c r="AF21" s="8">
        <f ca="1">IF(AF$5&lt;&gt;"",HLOOKUP(AF$5,Functionalization!$G$6:$R$314,ROW($A21)-5,FALSE),IFERROR(INDEX(AF$278:AF$314,MATCH($F21,$B$278:$B$314,0))/VLOOKUP($F21,$B$278:$BB$314,MATCH(LEFT(TRIM(AF$6),FIND("~",SUBSTITUTE(AF$6,"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21))*HLOOKUP(LEFT(TRIM(AF$6),FIND("~",SUBSTITUTE(AF$6," ","~",LEN(TRIM(AF$6))-LEN(SUBSTITUTE(TRIM(AF$6)," ",""))))-1)&amp;" Total",$B$6:$BB$314,ROW($A21)-5,FALSE))</f>
        <v>0</v>
      </c>
      <c r="AG21" s="8">
        <f ca="1">IF(AG$5&lt;&gt;"",HLOOKUP(AG$5,Functionalization!$G$6:$R$314,ROW($A21)-5,FALSE),IFERROR(INDEX(AG$278:AG$314,MATCH($F21,$B$278:$B$314,0))/VLOOKUP($F21,$B$278:$BB$314,MATCH(LEFT(TRIM(AG$6),FIND("~",SUBSTITUTE(AG$6,"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21))*HLOOKUP(LEFT(TRIM(AG$6),FIND("~",SUBSTITUTE(AG$6," ","~",LEN(TRIM(AG$6))-LEN(SUBSTITUTE(TRIM(AG$6)," ",""))))-1)&amp;" Total",$B$6:$BB$314,ROW($A21)-5,FALSE))</f>
        <v>0</v>
      </c>
      <c r="AH21" s="8">
        <f ca="1">IF(AH$5&lt;&gt;"",HLOOKUP(AH$5,Functionalization!$G$6:$R$314,ROW($A21)-5,FALSE),IFERROR(INDEX(AH$278:AH$314,MATCH($F21,$B$278:$B$314,0))/VLOOKUP($F21,$B$278:$BB$314,MATCH(LEFT(TRIM(AH$6),FIND("~",SUBSTITUTE(AH$6,"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21))*HLOOKUP(LEFT(TRIM(AH$6),FIND("~",SUBSTITUTE(AH$6," ","~",LEN(TRIM(AH$6))-LEN(SUBSTITUTE(TRIM(AH$6)," ",""))))-1)&amp;" Total",$B$6:$BB$314,ROW($A21)-5,FALSE))</f>
        <v>0</v>
      </c>
      <c r="AI21" s="8">
        <f ca="1">IF(AI$5&lt;&gt;"",HLOOKUP(AI$5,Functionalization!$G$6:$R$314,ROW($A21)-5,FALSE),IFERROR(INDEX(AI$278:AI$314,MATCH($F21,$B$278:$B$314,0))/VLOOKUP($F21,$B$278:$BB$314,MATCH(LEFT(TRIM(AI$6),FIND("~",SUBSTITUTE(AI$6,"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21))*HLOOKUP(LEFT(TRIM(AI$6),FIND("~",SUBSTITUTE(AI$6," ","~",LEN(TRIM(AI$6))-LEN(SUBSTITUTE(TRIM(AI$6)," ",""))))-1)&amp;" Total",$B$6:$BB$314,ROW($A21)-5,FALSE))</f>
        <v>0</v>
      </c>
      <c r="AJ21" s="8">
        <f ca="1">IF(AJ$5&lt;&gt;"",HLOOKUP(AJ$5,Functionalization!$G$6:$R$314,ROW($A21)-5,FALSE),IFERROR(INDEX(AJ$278:AJ$314,MATCH($F21,$B$278:$B$314,0))/VLOOKUP($F21,$B$278:$BB$314,MATCH(LEFT(TRIM(AJ$6),FIND("~",SUBSTITUTE(AJ$6,"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21))*HLOOKUP(LEFT(TRIM(AJ$6),FIND("~",SUBSTITUTE(AJ$6," ","~",LEN(TRIM(AJ$6))-LEN(SUBSTITUTE(TRIM(AJ$6)," ",""))))-1)&amp;" Total",$B$6:$BB$314,ROW($A21)-5,FALSE))</f>
        <v>0</v>
      </c>
      <c r="AK21" s="8">
        <f ca="1">IF(AK$5&lt;&gt;"",HLOOKUP(AK$5,Functionalization!$G$6:$R$314,ROW($A21)-5,FALSE),IFERROR(INDEX(AK$278:AK$314,MATCH($F21,$B$278:$B$314,0))/VLOOKUP($F21,$B$278:$BB$314,MATCH(LEFT(TRIM(AK$6),FIND("~",SUBSTITUTE(AK$6,"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21))*HLOOKUP(LEFT(TRIM(AK$6),FIND("~",SUBSTITUTE(AK$6," ","~",LEN(TRIM(AK$6))-LEN(SUBSTITUTE(TRIM(AK$6)," ",""))))-1)&amp;" Total",$B$6:$BB$314,ROW($A21)-5,FALSE))</f>
        <v>0</v>
      </c>
      <c r="AL21" s="8">
        <f ca="1">IF(AL$5&lt;&gt;"",HLOOKUP(AL$5,Functionalization!$G$6:$R$314,ROW($A21)-5,FALSE),IFERROR(INDEX(AL$278:AL$314,MATCH($F21,$B$278:$B$314,0))/VLOOKUP($F21,$B$278:$BB$314,MATCH(LEFT(TRIM(AL$6),FIND("~",SUBSTITUTE(AL$6,"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21))*HLOOKUP(LEFT(TRIM(AL$6),FIND("~",SUBSTITUTE(AL$6," ","~",LEN(TRIM(AL$6))-LEN(SUBSTITUTE(TRIM(AL$6)," ",""))))-1)&amp;" Total",$B$6:$BB$314,ROW($A21)-5,FALSE))</f>
        <v>0</v>
      </c>
      <c r="AM21" s="8">
        <f ca="1">IF(AM$5&lt;&gt;"",HLOOKUP(AM$5,Functionalization!$G$6:$R$314,ROW($A21)-5,FALSE),IFERROR(INDEX(AM$278:AM$314,MATCH($F21,$B$278:$B$314,0))/VLOOKUP($F21,$B$278:$BB$314,MATCH(LEFT(TRIM(AM$6),FIND("~",SUBSTITUTE(AM$6,"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21))*HLOOKUP(LEFT(TRIM(AM$6),FIND("~",SUBSTITUTE(AM$6," ","~",LEN(TRIM(AM$6))-LEN(SUBSTITUTE(TRIM(AM$6)," ",""))))-1)&amp;" Total",$B$6:$BB$314,ROW($A21)-5,FALSE))</f>
        <v>0</v>
      </c>
      <c r="AN21" s="8">
        <f ca="1">IF(AN$5&lt;&gt;"",HLOOKUP(AN$5,Functionalization!$G$6:$R$314,ROW($A21)-5,FALSE),IFERROR(INDEX(AN$278:AN$314,MATCH($F21,$B$278:$B$314,0))/VLOOKUP($F21,$B$278:$BB$314,MATCH(LEFT(TRIM(AN$6),FIND("~",SUBSTITUTE(AN$6,"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21))*HLOOKUP(LEFT(TRIM(AN$6),FIND("~",SUBSTITUTE(AN$6," ","~",LEN(TRIM(AN$6))-LEN(SUBSTITUTE(TRIM(AN$6)," ",""))))-1)&amp;" Total",$B$6:$BB$314,ROW($A21)-5,FALSE))</f>
        <v>0</v>
      </c>
      <c r="AO21" s="8">
        <f ca="1">IF(AO$5&lt;&gt;"",HLOOKUP(AO$5,Functionalization!$G$6:$R$314,ROW($A21)-5,FALSE),IFERROR(INDEX(AO$278:AO$314,MATCH($F21,$B$278:$B$314,0))/VLOOKUP($F21,$B$278:$BB$314,MATCH(LEFT(TRIM(AO$6),FIND("~",SUBSTITUTE(AO$6,"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21))*HLOOKUP(LEFT(TRIM(AO$6),FIND("~",SUBSTITUTE(AO$6," ","~",LEN(TRIM(AO$6))-LEN(SUBSTITUTE(TRIM(AO$6)," ",""))))-1)&amp;" Total",$B$6:$BB$314,ROW($A21)-5,FALSE))</f>
        <v>0</v>
      </c>
      <c r="AP21" s="8">
        <f ca="1">IF(AP$5&lt;&gt;"",HLOOKUP(AP$5,Functionalization!$G$6:$R$314,ROW($A21)-5,FALSE),IFERROR(INDEX(AP$278:AP$314,MATCH($F21,$B$278:$B$314,0))/VLOOKUP($F21,$B$278:$BB$314,MATCH(LEFT(TRIM(AP$6),FIND("~",SUBSTITUTE(AP$6,"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21))*HLOOKUP(LEFT(TRIM(AP$6),FIND("~",SUBSTITUTE(AP$6," ","~",LEN(TRIM(AP$6))-LEN(SUBSTITUTE(TRIM(AP$6)," ",""))))-1)&amp;" Total",$B$6:$BB$314,ROW($A21)-5,FALSE))</f>
        <v>0</v>
      </c>
      <c r="AQ21" s="8">
        <f ca="1">IF(AQ$5&lt;&gt;"",HLOOKUP(AQ$5,Functionalization!$G$6:$R$314,ROW($A21)-5,FALSE),IFERROR(INDEX(AQ$278:AQ$314,MATCH($F21,$B$278:$B$314,0))/VLOOKUP($F21,$B$278:$BB$314,MATCH(LEFT(TRIM(AQ$6),FIND("~",SUBSTITUTE(AQ$6,"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21))*HLOOKUP(LEFT(TRIM(AQ$6),FIND("~",SUBSTITUTE(AQ$6," ","~",LEN(TRIM(AQ$6))-LEN(SUBSTITUTE(TRIM(AQ$6)," ",""))))-1)&amp;" Total",$B$6:$BB$314,ROW($A21)-5,FALSE))</f>
        <v>0</v>
      </c>
      <c r="AR21" s="8">
        <f ca="1">IF(AR$5&lt;&gt;"",HLOOKUP(AR$5,Functionalization!$G$6:$R$314,ROW($A21)-5,FALSE),IFERROR(INDEX(AR$278:AR$314,MATCH($F21,$B$278:$B$314,0))/VLOOKUP($F21,$B$278:$BB$314,MATCH(LEFT(TRIM(AR$6),FIND("~",SUBSTITUTE(AR$6,"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21))*HLOOKUP(LEFT(TRIM(AR$6),FIND("~",SUBSTITUTE(AR$6," ","~",LEN(TRIM(AR$6))-LEN(SUBSTITUTE(TRIM(AR$6)," ",""))))-1)&amp;" Total",$B$6:$BB$314,ROW($A21)-5,FALSE))</f>
        <v>0</v>
      </c>
      <c r="AS21" s="8">
        <f ca="1">IF(AS$5&lt;&gt;"",HLOOKUP(AS$5,Functionalization!$G$6:$R$314,ROW($A21)-5,FALSE),IFERROR(INDEX(AS$278:AS$314,MATCH($F21,$B$278:$B$314,0))/VLOOKUP($F21,$B$278:$BB$314,MATCH(LEFT(TRIM(AS$6),FIND("~",SUBSTITUTE(AS$6,"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21))*HLOOKUP(LEFT(TRIM(AS$6),FIND("~",SUBSTITUTE(AS$6," ","~",LEN(TRIM(AS$6))-LEN(SUBSTITUTE(TRIM(AS$6)," ",""))))-1)&amp;" Total",$B$6:$BB$314,ROW($A21)-5,FALSE))</f>
        <v>0</v>
      </c>
      <c r="AT21" s="8">
        <f ca="1">IF(AT$5&lt;&gt;"",HLOOKUP(AT$5,Functionalization!$G$6:$R$314,ROW($A21)-5,FALSE),IFERROR(INDEX(AT$278:AT$314,MATCH($F21,$B$278:$B$314,0))/VLOOKUP($F21,$B$278:$BB$314,MATCH(LEFT(TRIM(AT$6),FIND("~",SUBSTITUTE(AT$6,"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21))*HLOOKUP(LEFT(TRIM(AT$6),FIND("~",SUBSTITUTE(AT$6," ","~",LEN(TRIM(AT$6))-LEN(SUBSTITUTE(TRIM(AT$6)," ",""))))-1)&amp;" Total",$B$6:$BB$314,ROW($A21)-5,FALSE))</f>
        <v>0</v>
      </c>
      <c r="AU21" s="8">
        <f ca="1">IF(AU$5&lt;&gt;"",HLOOKUP(AU$5,Functionalization!$G$6:$R$314,ROW($A21)-5,FALSE),IFERROR(INDEX(AU$278:AU$314,MATCH($F21,$B$278:$B$314,0))/VLOOKUP($F21,$B$278:$BB$314,MATCH(LEFT(TRIM(AU$6),FIND("~",SUBSTITUTE(AU$6,"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21))*HLOOKUP(LEFT(TRIM(AU$6),FIND("~",SUBSTITUTE(AU$6," ","~",LEN(TRIM(AU$6))-LEN(SUBSTITUTE(TRIM(AU$6)," ",""))))-1)&amp;" Total",$B$6:$BB$314,ROW($A21)-5,FALSE))</f>
        <v>0</v>
      </c>
      <c r="AV21" s="8">
        <f ca="1">IF(AV$5&lt;&gt;"",HLOOKUP(AV$5,Functionalization!$G$6:$R$314,ROW($A21)-5,FALSE),IFERROR(INDEX(AV$278:AV$314,MATCH($F21,$B$278:$B$314,0))/VLOOKUP($F21,$B$278:$BB$314,MATCH(LEFT(TRIM(AV$6),FIND("~",SUBSTITUTE(AV$6,"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21))*HLOOKUP(LEFT(TRIM(AV$6),FIND("~",SUBSTITUTE(AV$6," ","~",LEN(TRIM(AV$6))-LEN(SUBSTITUTE(TRIM(AV$6)," ",""))))-1)&amp;" Total",$B$6:$BB$314,ROW($A21)-5,FALSE))</f>
        <v>0</v>
      </c>
      <c r="AW21" s="8">
        <f ca="1">IF(AW$5&lt;&gt;"",HLOOKUP(AW$5,Functionalization!$G$6:$R$314,ROW($A21)-5,FALSE),IFERROR(INDEX(AW$278:AW$314,MATCH($F21,$B$278:$B$314,0))/VLOOKUP($F21,$B$278:$BB$314,MATCH(LEFT(TRIM(AW$6),FIND("~",SUBSTITUTE(AW$6,"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21))*HLOOKUP(LEFT(TRIM(AW$6),FIND("~",SUBSTITUTE(AW$6," ","~",LEN(TRIM(AW$6))-LEN(SUBSTITUTE(TRIM(AW$6)," ",""))))-1)&amp;" Total",$B$6:$BB$314,ROW($A21)-5,FALSE))</f>
        <v>0</v>
      </c>
      <c r="AX21" s="8">
        <f ca="1">IF(AX$5&lt;&gt;"",HLOOKUP(AX$5,Functionalization!$G$6:$R$314,ROW($A21)-5,FALSE),IFERROR(INDEX(AX$278:AX$314,MATCH($F21,$B$278:$B$314,0))/VLOOKUP($F21,$B$278:$BB$314,MATCH(LEFT(TRIM(AX$6),FIND("~",SUBSTITUTE(AX$6,"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21))*HLOOKUP(LEFT(TRIM(AX$6),FIND("~",SUBSTITUTE(AX$6," ","~",LEN(TRIM(AX$6))-LEN(SUBSTITUTE(TRIM(AX$6)," ",""))))-1)&amp;" Total",$B$6:$BB$314,ROW($A21)-5,FALSE))</f>
        <v>0</v>
      </c>
      <c r="AY21" s="8">
        <f ca="1">IF(AY$5&lt;&gt;"",HLOOKUP(AY$5,Functionalization!$G$6:$R$314,ROW($A21)-5,FALSE),IFERROR(INDEX(AY$278:AY$314,MATCH($F21,$B$278:$B$314,0))/VLOOKUP($F21,$B$278:$BB$314,MATCH(LEFT(TRIM(AY$6),FIND("~",SUBSTITUTE(AY$6,"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21))*HLOOKUP(LEFT(TRIM(AY$6),FIND("~",SUBSTITUTE(AY$6," ","~",LEN(TRIM(AY$6))-LEN(SUBSTITUTE(TRIM(AY$6)," ",""))))-1)&amp;" Total",$B$6:$BB$314,ROW($A21)-5,FALSE))</f>
        <v>0</v>
      </c>
      <c r="AZ21" s="8">
        <f ca="1">IF(AZ$5&lt;&gt;"",HLOOKUP(AZ$5,Functionalization!$G$6:$R$314,ROW($A21)-5,FALSE),IFERROR(INDEX(AZ$278:AZ$314,MATCH($F21,$B$278:$B$314,0))/VLOOKUP($F21,$B$278:$BB$314,MATCH(LEFT(TRIM(AZ$6),FIND("~",SUBSTITUTE(AZ$6,"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21))*HLOOKUP(LEFT(TRIM(AZ$6),FIND("~",SUBSTITUTE(AZ$6," ","~",LEN(TRIM(AZ$6))-LEN(SUBSTITUTE(TRIM(AZ$6)," ",""))))-1)&amp;" Total",$B$6:$BB$314,ROW($A21)-5,FALSE))</f>
        <v>0</v>
      </c>
      <c r="BA21" s="8">
        <f ca="1">IF(BA$5&lt;&gt;"",HLOOKUP(BA$5,Functionalization!$G$6:$R$314,ROW($A21)-5,FALSE),IFERROR(INDEX(BA$278:BA$314,MATCH($F21,$B$278:$B$314,0))/VLOOKUP($F21,$B$278:$BB$314,MATCH(LEFT(TRIM(BA$6),FIND("~",SUBSTITUTE(BA$6,"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21))*HLOOKUP(LEFT(TRIM(BA$6),FIND("~",SUBSTITUTE(BA$6," ","~",LEN(TRIM(BA$6))-LEN(SUBSTITUTE(TRIM(BA$6)," ",""))))-1)&amp;" Total",$B$6:$BB$314,ROW($A21)-5,FALSE))</f>
        <v>0</v>
      </c>
      <c r="BB21" s="8">
        <f ca="1">IF(BB$5&lt;&gt;"",HLOOKUP(BB$5,Functionalization!$G$6:$R$314,ROW($A21)-5,FALSE),IFERROR(INDEX(BB$278:BB$314,MATCH($F21,$B$278:$B$314,0))/VLOOKUP($F21,$B$278:$BB$314,MATCH(LEFT(TRIM(BB$6),FIND("~",SUBSTITUTE(BB$6,"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21))*HLOOKUP(LEFT(TRIM(BB$6),FIND("~",SUBSTITUTE(BB$6," ","~",LEN(TRIM(BB$6))-LEN(SUBSTITUTE(TRIM(BB$6)," ",""))))-1)&amp;" Total",$B$6:$BB$314,ROW($A21)-5,FALSE))</f>
        <v>0</v>
      </c>
      <c r="BD21">
        <f ca="1">IFERROR(IF(SUMIF($G$6:$BB$6,BD$6&amp;" Total",$G21:$BB21)-(SUMIF($G$6:$BB$6,BD$6&amp;" "&amp;'Input-Func_Class'!$D$22,$G21:$BB21)+IFERROR(SUMIF($G$6:$BB$6,BD$6&amp;" "&amp;'Input-Func_Class'!$E$22,$G21:$BB21),SUMIF($G$6:$BB$6,BD$6&amp;" "&amp;'Input-Func_Class'!$B$24,$G21:$BB21))+SUMIF($G$6:$BB$6,BD$6&amp;" "&amp;'Input-Func_Class'!$F$22,$G21:$BB21))&lt;Check_Limit,0,1),1)</f>
        <v>0</v>
      </c>
      <c r="BE21">
        <f ca="1">IFERROR(IF(SUMIF($G$6:$BB$6,BE$6&amp;" Total",$G21:$BB21)-(SUMIF($G$6:$BB$6,BE$6&amp;" "&amp;'Input-Func_Class'!$D$22,$G21:$BB21)+IFERROR(SUMIF($G$6:$BB$6,BE$6&amp;" "&amp;'Input-Func_Class'!$E$22,$G21:$BB21),SUMIF($G$6:$BB$6,BE$6&amp;" "&amp;'Input-Func_Class'!$B$24,$G21:$BB21))+SUMIF($G$6:$BB$6,BE$6&amp;" "&amp;'Input-Func_Class'!$F$22,$G21:$BB21))&lt;Check_Limit,0,1),1)</f>
        <v>0</v>
      </c>
      <c r="BF21">
        <f ca="1">IFERROR(IF(SUMIF($G$6:$BB$6,BF$6&amp;" Total",$G21:$BB21)-(SUMIF($G$6:$BB$6,BF$6&amp;" "&amp;'Input-Func_Class'!$D$22,$G21:$BB21)+IFERROR(SUMIF($G$6:$BB$6,BF$6&amp;" "&amp;'Input-Func_Class'!$E$22,$G21:$BB21),SUMIF($G$6:$BB$6,BF$6&amp;" "&amp;'Input-Func_Class'!$B$24,$G21:$BB21))+SUMIF($G$6:$BB$6,BF$6&amp;" "&amp;'Input-Func_Class'!$F$22,$G21:$BB21))&lt;Check_Limit,0,1),1)</f>
        <v>0</v>
      </c>
      <c r="BG21">
        <f ca="1">IFERROR(IF(SUMIF($G$6:$BB$6,BG$6&amp;" Total",$G21:$BB21)-(SUMIF($G$6:$BB$6,BG$6&amp;" "&amp;'Input-Func_Class'!$D$22,$G21:$BB21)+IFERROR(SUMIF($G$6:$BB$6,BG$6&amp;" "&amp;'Input-Func_Class'!$E$22,$G21:$BB21),SUMIF($G$6:$BB$6,BG$6&amp;" "&amp;'Input-Func_Class'!$B$24,$G21:$BB21))+SUMIF($G$6:$BB$6,BG$6&amp;" "&amp;'Input-Func_Class'!$F$22,$G21:$BB21))&lt;Check_Limit,0,1),1)</f>
        <v>0</v>
      </c>
      <c r="BH21">
        <f ca="1">IFERROR(IF(SUMIF($G$6:$BB$6,BH$6&amp;" Total",$G21:$BB21)-(SUMIF($G$6:$BB$6,BH$6&amp;" "&amp;'Input-Func_Class'!$D$22,$G21:$BB21)+IFERROR(SUMIF($G$6:$BB$6,BH$6&amp;" "&amp;'Input-Func_Class'!$E$22,$G21:$BB21),SUMIF($G$6:$BB$6,BH$6&amp;" "&amp;'Input-Func_Class'!$B$24,$G21:$BB21))+SUMIF($G$6:$BB$6,BH$6&amp;" "&amp;'Input-Func_Class'!$F$22,$G21:$BB21))&lt;Check_Limit,0,1),1)</f>
        <v>0</v>
      </c>
      <c r="BI21">
        <f ca="1">IFERROR(IF(SUMIF($G$6:$BB$6,BI$6&amp;" Total",$G21:$BB21)-(SUMIF($G$6:$BB$6,BI$6&amp;" "&amp;'Input-Func_Class'!$D$22,$G21:$BB21)+IFERROR(SUMIF($G$6:$BB$6,BI$6&amp;" "&amp;'Input-Func_Class'!$E$22,$G21:$BB21),SUMIF($G$6:$BB$6,BI$6&amp;" "&amp;'Input-Func_Class'!$B$24,$G21:$BB21))+SUMIF($G$6:$BB$6,BI$6&amp;" "&amp;'Input-Func_Class'!$F$22,$G21:$BB21))&lt;Check_Limit,0,1),1)</f>
        <v>0</v>
      </c>
      <c r="BJ21">
        <f ca="1">IFERROR(IF(SUMIF($G$6:$BB$6,BJ$6&amp;" Total",$G21:$BB21)-(SUMIF($G$6:$BB$6,BJ$6&amp;" "&amp;'Input-Func_Class'!$D$22,$G21:$BB21)+IFERROR(SUMIF($G$6:$BB$6,BJ$6&amp;" "&amp;'Input-Func_Class'!$E$22,$G21:$BB21),SUMIF($G$6:$BB$6,BJ$6&amp;" "&amp;'Input-Func_Class'!$B$24,$G21:$BB21))+SUMIF($G$6:$BB$6,BJ$6&amp;" "&amp;'Input-Func_Class'!$F$22,$G21:$BB21))&lt;Check_Limit,0,1),1)</f>
        <v>0</v>
      </c>
      <c r="BK21">
        <f ca="1">IFERROR(IF(SUMIF($G$6:$BB$6,BK$6&amp;" Total",$G21:$BB21)-(SUMIF($G$6:$BB$6,BK$6&amp;" "&amp;'Input-Func_Class'!$D$22,$G21:$BB21)+IFERROR(SUMIF($G$6:$BB$6,BK$6&amp;" "&amp;'Input-Func_Class'!$E$22,$G21:$BB21),SUMIF($G$6:$BB$6,BK$6&amp;" "&amp;'Input-Func_Class'!$B$24,$G21:$BB21))+SUMIF($G$6:$BB$6,BK$6&amp;" "&amp;'Input-Func_Class'!$F$22,$G21:$BB21))&lt;Check_Limit,0,1),1)</f>
        <v>0</v>
      </c>
      <c r="BL21">
        <f ca="1">IFERROR(IF(SUMIF($G$6:$BB$6,BL$6&amp;" Total",$G21:$BB21)-(SUMIF($G$6:$BB$6,BL$6&amp;" "&amp;'Input-Func_Class'!$D$22,$G21:$BB21)+IFERROR(SUMIF($G$6:$BB$6,BL$6&amp;" "&amp;'Input-Func_Class'!$E$22,$G21:$BB21),SUMIF($G$6:$BB$6,BL$6&amp;" "&amp;'Input-Func_Class'!$B$24,$G21:$BB21))+SUMIF($G$6:$BB$6,BL$6&amp;" "&amp;'Input-Func_Class'!$F$22,$G21:$BB21))&lt;Check_Limit,0,1),1)</f>
        <v>0</v>
      </c>
      <c r="BM21">
        <f ca="1">IFERROR(IF(SUMIF($G$6:$BB$6,BM$6&amp;" Total",$G21:$BB21)-(SUMIF($G$6:$BB$6,BM$6&amp;" "&amp;'Input-Func_Class'!$D$22,$G21:$BB21)+IFERROR(SUMIF($G$6:$BB$6,BM$6&amp;" "&amp;'Input-Func_Class'!$E$22,$G21:$BB21),SUMIF($G$6:$BB$6,BM$6&amp;" "&amp;'Input-Func_Class'!$B$24,$G21:$BB21))+SUMIF($G$6:$BB$6,BM$6&amp;" "&amp;'Input-Func_Class'!$F$22,$G21:$BB21))&lt;Check_Limit,0,1),1)</f>
        <v>0</v>
      </c>
      <c r="BN21">
        <f ca="1">IFERROR(IF(SUMIF($G$6:$BB$6,BN$6&amp;" Total",$G21:$BB21)-(SUMIF($G$6:$BB$6,BN$6&amp;" "&amp;'Input-Func_Class'!$D$22,$G21:$BB21)+IFERROR(SUMIF($G$6:$BB$6,BN$6&amp;" "&amp;'Input-Func_Class'!$E$22,$G21:$BB21),SUMIF($G$6:$BB$6,BN$6&amp;" "&amp;'Input-Func_Class'!$B$24,$G21:$BB21))+SUMIF($G$6:$BB$6,BN$6&amp;" "&amp;'Input-Func_Class'!$F$22,$G21:$BB21))&lt;Check_Limit,0,1),1)</f>
        <v>0</v>
      </c>
      <c r="BO21">
        <f ca="1">IFERROR(IF(SUMIF($G$6:$BB$6,BO$6&amp;" Total",$G21:$BB21)-(SUMIF($G$6:$BB$6,BO$6&amp;" "&amp;'Input-Func_Class'!$D$22,$G21:$BB21)+IFERROR(SUMIF($G$6:$BB$6,BO$6&amp;" "&amp;'Input-Func_Class'!$E$22,$G21:$BB21),SUMIF($G$6:$BB$6,BO$6&amp;" "&amp;'Input-Func_Class'!$B$24,$G21:$BB21))+SUMIF($G$6:$BB$6,BO$6&amp;" "&amp;'Input-Func_Class'!$F$22,$G21:$BB21))&lt;Check_Limit,0,1),1)</f>
        <v>0</v>
      </c>
    </row>
    <row r="22" spans="1:67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>Functionalization!$D22</f>
        <v>46210.76</v>
      </c>
      <c r="E22" s="8">
        <f t="shared" ca="1" si="5"/>
        <v>0</v>
      </c>
      <c r="F22" s="2" t="str">
        <f>IF($D22=0,"-",IF('Input-Accounts'!$E22&lt;&gt;0,'Input-Accounts'!$E22,'Input-Accounts'!$G22))</f>
        <v>AVGERAGE STUDY</v>
      </c>
      <c r="G22" s="8">
        <f ca="1">IF(G$5&lt;&gt;"",HLOOKUP(G$5,Functionalization!$G$6:$R$314,ROW($A22)-5,FALSE),IFERROR(INDEX(G$278:G$314,MATCH($F22,$B$278:$B$314,0))/VLOOKUP($F22,$B$278:$BB$314,MATCH(LEFT(TRIM(G$6),FIND("~",SUBSTITUTE(G$6,"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22))*HLOOKUP(LEFT(TRIM(G$6),FIND("~",SUBSTITUTE(G$6," ","~",LEN(TRIM(G$6))-LEN(SUBSTITUTE(TRIM(G$6)," ",""))))-1)&amp;" Total",$B$6:$BB$314,ROW($A22)-5,FALSE))</f>
        <v>46210.76</v>
      </c>
      <c r="H22" s="8">
        <f ca="1">IF(H$5&lt;&gt;"",HLOOKUP(H$5,Functionalization!$G$6:$R$314,ROW($A22)-5,FALSE),IFERROR(INDEX(H$278:H$314,MATCH($F22,$B$278:$B$314,0))/VLOOKUP($F22,$B$278:$BB$314,MATCH(LEFT(TRIM(H$6),FIND("~",SUBSTITUTE(H$6,"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22))*HLOOKUP(LEFT(TRIM(H$6),FIND("~",SUBSTITUTE(H$6," ","~",LEN(TRIM(H$6))-LEN(SUBSTITUTE(TRIM(H$6)," ",""))))-1)&amp;" Total",$B$6:$BB$314,ROW($A22)-5,FALSE))</f>
        <v>35254.93048636771</v>
      </c>
      <c r="I22" s="8">
        <f ca="1">IF(I$5&lt;&gt;"",HLOOKUP(I$5,Functionalization!$G$6:$R$314,ROW($A22)-5,FALSE),IFERROR(INDEX(I$278:I$314,MATCH($F22,$B$278:$B$314,0))/VLOOKUP($F22,$B$278:$BB$314,MATCH(LEFT(TRIM(I$6),FIND("~",SUBSTITUTE(I$6,"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22))*HLOOKUP(LEFT(TRIM(I$6),FIND("~",SUBSTITUTE(I$6," ","~",LEN(TRIM(I$6))-LEN(SUBSTITUTE(TRIM(I$6)," ",""))))-1)&amp;" Total",$B$6:$BB$314,ROW($A22)-5,FALSE))</f>
        <v>0</v>
      </c>
      <c r="J22" s="8">
        <f ca="1">IF(J$5&lt;&gt;"",HLOOKUP(J$5,Functionalization!$G$6:$R$314,ROW($A22)-5,FALSE),IFERROR(INDEX(J$278:J$314,MATCH($F22,$B$278:$B$314,0))/VLOOKUP($F22,$B$278:$BB$314,MATCH(LEFT(TRIM(J$6),FIND("~",SUBSTITUTE(J$6,"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22))*HLOOKUP(LEFT(TRIM(J$6),FIND("~",SUBSTITUTE(J$6," ","~",LEN(TRIM(J$6))-LEN(SUBSTITUTE(TRIM(J$6)," ",""))))-1)&amp;" Total",$B$6:$BB$314,ROW($A22)-5,FALSE))</f>
        <v>10955.829513632294</v>
      </c>
      <c r="K22" s="8">
        <f ca="1">IF(K$5&lt;&gt;"",HLOOKUP(K$5,Functionalization!$G$6:$R$314,ROW($A22)-5,FALSE),IFERROR(INDEX(K$278:K$314,MATCH($F22,$B$278:$B$314,0))/VLOOKUP($F22,$B$278:$BB$314,MATCH(LEFT(TRIM(K$6),FIND("~",SUBSTITUTE(K$6,"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22))*HLOOKUP(LEFT(TRIM(K$6),FIND("~",SUBSTITUTE(K$6," ","~",LEN(TRIM(K$6))-LEN(SUBSTITUTE(TRIM(K$6)," ",""))))-1)&amp;" Total",$B$6:$BB$314,ROW($A22)-5,FALSE))</f>
        <v>0</v>
      </c>
      <c r="L22" s="8">
        <f ca="1">IF(L$5&lt;&gt;"",HLOOKUP(L$5,Functionalization!$G$6:$R$314,ROW($A22)-5,FALSE),IFERROR(INDEX(L$278:L$314,MATCH($F22,$B$278:$B$314,0))/VLOOKUP($F22,$B$278:$BB$314,MATCH(LEFT(TRIM(L$6),FIND("~",SUBSTITUTE(L$6,"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22))*HLOOKUP(LEFT(TRIM(L$6),FIND("~",SUBSTITUTE(L$6," ","~",LEN(TRIM(L$6))-LEN(SUBSTITUTE(TRIM(L$6)," ",""))))-1)&amp;" Total",$B$6:$BB$314,ROW($A22)-5,FALSE))</f>
        <v>0</v>
      </c>
      <c r="M22" s="8">
        <f ca="1">IF(M$5&lt;&gt;"",HLOOKUP(M$5,Functionalization!$G$6:$R$314,ROW($A22)-5,FALSE),IFERROR(INDEX(M$278:M$314,MATCH($F22,$B$278:$B$314,0))/VLOOKUP($F22,$B$278:$BB$314,MATCH(LEFT(TRIM(M$6),FIND("~",SUBSTITUTE(M$6,"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22))*HLOOKUP(LEFT(TRIM(M$6),FIND("~",SUBSTITUTE(M$6," ","~",LEN(TRIM(M$6))-LEN(SUBSTITUTE(TRIM(M$6)," ",""))))-1)&amp;" Total",$B$6:$BB$314,ROW($A22)-5,FALSE))</f>
        <v>0</v>
      </c>
      <c r="N22" s="8">
        <f ca="1">IF(N$5&lt;&gt;"",HLOOKUP(N$5,Functionalization!$G$6:$R$314,ROW($A22)-5,FALSE),IFERROR(INDEX(N$278:N$314,MATCH($F22,$B$278:$B$314,0))/VLOOKUP($F22,$B$278:$BB$314,MATCH(LEFT(TRIM(N$6),FIND("~",SUBSTITUTE(N$6,"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22))*HLOOKUP(LEFT(TRIM(N$6),FIND("~",SUBSTITUTE(N$6," ","~",LEN(TRIM(N$6))-LEN(SUBSTITUTE(TRIM(N$6)," ",""))))-1)&amp;" Total",$B$6:$BB$314,ROW($A22)-5,FALSE))</f>
        <v>0</v>
      </c>
      <c r="O22" s="8">
        <f ca="1">IF(O$5&lt;&gt;"",HLOOKUP(O$5,Functionalization!$G$6:$R$314,ROW($A22)-5,FALSE),IFERROR(INDEX(O$278:O$314,MATCH($F22,$B$278:$B$314,0))/VLOOKUP($F22,$B$278:$BB$314,MATCH(LEFT(TRIM(O$6),FIND("~",SUBSTITUTE(O$6,"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22))*HLOOKUP(LEFT(TRIM(O$6),FIND("~",SUBSTITUTE(O$6," ","~",LEN(TRIM(O$6))-LEN(SUBSTITUTE(TRIM(O$6)," ",""))))-1)&amp;" Total",$B$6:$BB$314,ROW($A22)-5,FALSE))</f>
        <v>0</v>
      </c>
      <c r="P22" s="8">
        <f ca="1">IF(P$5&lt;&gt;"",HLOOKUP(P$5,Functionalization!$G$6:$R$314,ROW($A22)-5,FALSE),IFERROR(INDEX(P$278:P$314,MATCH($F22,$B$278:$B$314,0))/VLOOKUP($F22,$B$278:$BB$314,MATCH(LEFT(TRIM(P$6),FIND("~",SUBSTITUTE(P$6,"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22))*HLOOKUP(LEFT(TRIM(P$6),FIND("~",SUBSTITUTE(P$6," ","~",LEN(TRIM(P$6))-LEN(SUBSTITUTE(TRIM(P$6)," ",""))))-1)&amp;" Total",$B$6:$BB$314,ROW($A22)-5,FALSE))</f>
        <v>0</v>
      </c>
      <c r="Q22" s="8">
        <f ca="1">IF(Q$5&lt;&gt;"",HLOOKUP(Q$5,Functionalization!$G$6:$R$314,ROW($A22)-5,FALSE),IFERROR(INDEX(Q$278:Q$314,MATCH($F22,$B$278:$B$314,0))/VLOOKUP($F22,$B$278:$BB$314,MATCH(LEFT(TRIM(Q$6),FIND("~",SUBSTITUTE(Q$6,"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22))*HLOOKUP(LEFT(TRIM(Q$6),FIND("~",SUBSTITUTE(Q$6," ","~",LEN(TRIM(Q$6))-LEN(SUBSTITUTE(TRIM(Q$6)," ",""))))-1)&amp;" Total",$B$6:$BB$314,ROW($A22)-5,FALSE))</f>
        <v>0</v>
      </c>
      <c r="R22" s="8">
        <f ca="1">IF(R$5&lt;&gt;"",HLOOKUP(R$5,Functionalization!$G$6:$R$314,ROW($A22)-5,FALSE),IFERROR(INDEX(R$278:R$314,MATCH($F22,$B$278:$B$314,0))/VLOOKUP($F22,$B$278:$BB$314,MATCH(LEFT(TRIM(R$6),FIND("~",SUBSTITUTE(R$6,"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22))*HLOOKUP(LEFT(TRIM(R$6),FIND("~",SUBSTITUTE(R$6," ","~",LEN(TRIM(R$6))-LEN(SUBSTITUTE(TRIM(R$6)," ",""))))-1)&amp;" Total",$B$6:$BB$314,ROW($A22)-5,FALSE))</f>
        <v>0</v>
      </c>
      <c r="S22" s="8">
        <f ca="1">IF(S$5&lt;&gt;"",HLOOKUP(S$5,Functionalization!$G$6:$R$314,ROW($A22)-5,FALSE),IFERROR(INDEX(S$278:S$314,MATCH($F22,$B$278:$B$314,0))/VLOOKUP($F22,$B$278:$BB$314,MATCH(LEFT(TRIM(S$6),FIND("~",SUBSTITUTE(S$6,"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22))*HLOOKUP(LEFT(TRIM(S$6),FIND("~",SUBSTITUTE(S$6," ","~",LEN(TRIM(S$6))-LEN(SUBSTITUTE(TRIM(S$6)," ",""))))-1)&amp;" Total",$B$6:$BB$314,ROW($A22)-5,FALSE))</f>
        <v>0</v>
      </c>
      <c r="T22" s="8">
        <f ca="1">IF(T$5&lt;&gt;"",HLOOKUP(T$5,Functionalization!$G$6:$R$314,ROW($A22)-5,FALSE),IFERROR(INDEX(T$278:T$314,MATCH($F22,$B$278:$B$314,0))/VLOOKUP($F22,$B$278:$BB$314,MATCH(LEFT(TRIM(T$6),FIND("~",SUBSTITUTE(T$6,"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22))*HLOOKUP(LEFT(TRIM(T$6),FIND("~",SUBSTITUTE(T$6," ","~",LEN(TRIM(T$6))-LEN(SUBSTITUTE(TRIM(T$6)," ",""))))-1)&amp;" Total",$B$6:$BB$314,ROW($A22)-5,FALSE))</f>
        <v>0</v>
      </c>
      <c r="U22" s="8">
        <f ca="1">IF(U$5&lt;&gt;"",HLOOKUP(U$5,Functionalization!$G$6:$R$314,ROW($A22)-5,FALSE),IFERROR(INDEX(U$278:U$314,MATCH($F22,$B$278:$B$314,0))/VLOOKUP($F22,$B$278:$BB$314,MATCH(LEFT(TRIM(U$6),FIND("~",SUBSTITUTE(U$6,"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22))*HLOOKUP(LEFT(TRIM(U$6),FIND("~",SUBSTITUTE(U$6," ","~",LEN(TRIM(U$6))-LEN(SUBSTITUTE(TRIM(U$6)," ",""))))-1)&amp;" Total",$B$6:$BB$314,ROW($A22)-5,FALSE))</f>
        <v>0</v>
      </c>
      <c r="V22" s="8">
        <f ca="1">IF(V$5&lt;&gt;"",HLOOKUP(V$5,Functionalization!$G$6:$R$314,ROW($A22)-5,FALSE),IFERROR(INDEX(V$278:V$314,MATCH($F22,$B$278:$B$314,0))/VLOOKUP($F22,$B$278:$BB$314,MATCH(LEFT(TRIM(V$6),FIND("~",SUBSTITUTE(V$6,"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22))*HLOOKUP(LEFT(TRIM(V$6),FIND("~",SUBSTITUTE(V$6," ","~",LEN(TRIM(V$6))-LEN(SUBSTITUTE(TRIM(V$6)," ",""))))-1)&amp;" Total",$B$6:$BB$314,ROW($A22)-5,FALSE))</f>
        <v>0</v>
      </c>
      <c r="W22" s="8">
        <f ca="1">IF(W$5&lt;&gt;"",HLOOKUP(W$5,Functionalization!$G$6:$R$314,ROW($A22)-5,FALSE),IFERROR(INDEX(W$278:W$314,MATCH($F22,$B$278:$B$314,0))/VLOOKUP($F22,$B$278:$BB$314,MATCH(LEFT(TRIM(W$6),FIND("~",SUBSTITUTE(W$6,"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22))*HLOOKUP(LEFT(TRIM(W$6),FIND("~",SUBSTITUTE(W$6," ","~",LEN(TRIM(W$6))-LEN(SUBSTITUTE(TRIM(W$6)," ",""))))-1)&amp;" Total",$B$6:$BB$314,ROW($A22)-5,FALSE))</f>
        <v>0</v>
      </c>
      <c r="X22" s="8">
        <f ca="1">IF(X$5&lt;&gt;"",HLOOKUP(X$5,Functionalization!$G$6:$R$314,ROW($A22)-5,FALSE),IFERROR(INDEX(X$278:X$314,MATCH($F22,$B$278:$B$314,0))/VLOOKUP($F22,$B$278:$BB$314,MATCH(LEFT(TRIM(X$6),FIND("~",SUBSTITUTE(X$6,"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22))*HLOOKUP(LEFT(TRIM(X$6),FIND("~",SUBSTITUTE(X$6," ","~",LEN(TRIM(X$6))-LEN(SUBSTITUTE(TRIM(X$6)," ",""))))-1)&amp;" Total",$B$6:$BB$314,ROW($A22)-5,FALSE))</f>
        <v>0</v>
      </c>
      <c r="Y22" s="8">
        <f ca="1">IF(Y$5&lt;&gt;"",HLOOKUP(Y$5,Functionalization!$G$6:$R$314,ROW($A22)-5,FALSE),IFERROR(INDEX(Y$278:Y$314,MATCH($F22,$B$278:$B$314,0))/VLOOKUP($F22,$B$278:$BB$314,MATCH(LEFT(TRIM(Y$6),FIND("~",SUBSTITUTE(Y$6,"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22))*HLOOKUP(LEFT(TRIM(Y$6),FIND("~",SUBSTITUTE(Y$6," ","~",LEN(TRIM(Y$6))-LEN(SUBSTITUTE(TRIM(Y$6)," ",""))))-1)&amp;" Total",$B$6:$BB$314,ROW($A22)-5,FALSE))</f>
        <v>0</v>
      </c>
      <c r="Z22" s="8">
        <f ca="1">IF(Z$5&lt;&gt;"",HLOOKUP(Z$5,Functionalization!$G$6:$R$314,ROW($A22)-5,FALSE),IFERROR(INDEX(Z$278:Z$314,MATCH($F22,$B$278:$B$314,0))/VLOOKUP($F22,$B$278:$BB$314,MATCH(LEFT(TRIM(Z$6),FIND("~",SUBSTITUTE(Z$6,"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22))*HLOOKUP(LEFT(TRIM(Z$6),FIND("~",SUBSTITUTE(Z$6," ","~",LEN(TRIM(Z$6))-LEN(SUBSTITUTE(TRIM(Z$6)," ",""))))-1)&amp;" Total",$B$6:$BB$314,ROW($A22)-5,FALSE))</f>
        <v>0</v>
      </c>
      <c r="AA22" s="8">
        <f ca="1">IF(AA$5&lt;&gt;"",HLOOKUP(AA$5,Functionalization!$G$6:$R$314,ROW($A22)-5,FALSE),IFERROR(INDEX(AA$278:AA$314,MATCH($F22,$B$278:$B$314,0))/VLOOKUP($F22,$B$278:$BB$314,MATCH(LEFT(TRIM(AA$6),FIND("~",SUBSTITUTE(AA$6,"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22))*HLOOKUP(LEFT(TRIM(AA$6),FIND("~",SUBSTITUTE(AA$6," ","~",LEN(TRIM(AA$6))-LEN(SUBSTITUTE(TRIM(AA$6)," ",""))))-1)&amp;" Total",$B$6:$BB$314,ROW($A22)-5,FALSE))</f>
        <v>0</v>
      </c>
      <c r="AB22" s="8">
        <f ca="1">IF(AB$5&lt;&gt;"",HLOOKUP(AB$5,Functionalization!$G$6:$R$314,ROW($A22)-5,FALSE),IFERROR(INDEX(AB$278:AB$314,MATCH($F22,$B$278:$B$314,0))/VLOOKUP($F22,$B$278:$BB$314,MATCH(LEFT(TRIM(AB$6),FIND("~",SUBSTITUTE(AB$6,"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22))*HLOOKUP(LEFT(TRIM(AB$6),FIND("~",SUBSTITUTE(AB$6," ","~",LEN(TRIM(AB$6))-LEN(SUBSTITUTE(TRIM(AB$6)," ",""))))-1)&amp;" Total",$B$6:$BB$314,ROW($A22)-5,FALSE))</f>
        <v>0</v>
      </c>
      <c r="AC22" s="8">
        <f ca="1">IF(AC$5&lt;&gt;"",HLOOKUP(AC$5,Functionalization!$G$6:$R$314,ROW($A22)-5,FALSE),IFERROR(INDEX(AC$278:AC$314,MATCH($F22,$B$278:$B$314,0))/VLOOKUP($F22,$B$278:$BB$314,MATCH(LEFT(TRIM(AC$6),FIND("~",SUBSTITUTE(AC$6,"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22))*HLOOKUP(LEFT(TRIM(AC$6),FIND("~",SUBSTITUTE(AC$6," ","~",LEN(TRIM(AC$6))-LEN(SUBSTITUTE(TRIM(AC$6)," ",""))))-1)&amp;" Total",$B$6:$BB$314,ROW($A22)-5,FALSE))</f>
        <v>0</v>
      </c>
      <c r="AD22" s="8">
        <f ca="1">IF(AD$5&lt;&gt;"",HLOOKUP(AD$5,Functionalization!$G$6:$R$314,ROW($A22)-5,FALSE),IFERROR(INDEX(AD$278:AD$314,MATCH($F22,$B$278:$B$314,0))/VLOOKUP($F22,$B$278:$BB$314,MATCH(LEFT(TRIM(AD$6),FIND("~",SUBSTITUTE(AD$6,"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22))*HLOOKUP(LEFT(TRIM(AD$6),FIND("~",SUBSTITUTE(AD$6," ","~",LEN(TRIM(AD$6))-LEN(SUBSTITUTE(TRIM(AD$6)," ",""))))-1)&amp;" Total",$B$6:$BB$314,ROW($A22)-5,FALSE))</f>
        <v>0</v>
      </c>
      <c r="AE22" s="8">
        <f ca="1">IF(AE$5&lt;&gt;"",HLOOKUP(AE$5,Functionalization!$G$6:$R$314,ROW($A22)-5,FALSE),IFERROR(INDEX(AE$278:AE$314,MATCH($F22,$B$278:$B$314,0))/VLOOKUP($F22,$B$278:$BB$314,MATCH(LEFT(TRIM(AE$6),FIND("~",SUBSTITUTE(AE$6,"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22))*HLOOKUP(LEFT(TRIM(AE$6),FIND("~",SUBSTITUTE(AE$6," ","~",LEN(TRIM(AE$6))-LEN(SUBSTITUTE(TRIM(AE$6)," ",""))))-1)&amp;" Total",$B$6:$BB$314,ROW($A22)-5,FALSE))</f>
        <v>0</v>
      </c>
      <c r="AF22" s="8">
        <f ca="1">IF(AF$5&lt;&gt;"",HLOOKUP(AF$5,Functionalization!$G$6:$R$314,ROW($A22)-5,FALSE),IFERROR(INDEX(AF$278:AF$314,MATCH($F22,$B$278:$B$314,0))/VLOOKUP($F22,$B$278:$BB$314,MATCH(LEFT(TRIM(AF$6),FIND("~",SUBSTITUTE(AF$6,"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22))*HLOOKUP(LEFT(TRIM(AF$6),FIND("~",SUBSTITUTE(AF$6," ","~",LEN(TRIM(AF$6))-LEN(SUBSTITUTE(TRIM(AF$6)," ",""))))-1)&amp;" Total",$B$6:$BB$314,ROW($A22)-5,FALSE))</f>
        <v>0</v>
      </c>
      <c r="AG22" s="8">
        <f ca="1">IF(AG$5&lt;&gt;"",HLOOKUP(AG$5,Functionalization!$G$6:$R$314,ROW($A22)-5,FALSE),IFERROR(INDEX(AG$278:AG$314,MATCH($F22,$B$278:$B$314,0))/VLOOKUP($F22,$B$278:$BB$314,MATCH(LEFT(TRIM(AG$6),FIND("~",SUBSTITUTE(AG$6,"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22))*HLOOKUP(LEFT(TRIM(AG$6),FIND("~",SUBSTITUTE(AG$6," ","~",LEN(TRIM(AG$6))-LEN(SUBSTITUTE(TRIM(AG$6)," ",""))))-1)&amp;" Total",$B$6:$BB$314,ROW($A22)-5,FALSE))</f>
        <v>0</v>
      </c>
      <c r="AH22" s="8">
        <f ca="1">IF(AH$5&lt;&gt;"",HLOOKUP(AH$5,Functionalization!$G$6:$R$314,ROW($A22)-5,FALSE),IFERROR(INDEX(AH$278:AH$314,MATCH($F22,$B$278:$B$314,0))/VLOOKUP($F22,$B$278:$BB$314,MATCH(LEFT(TRIM(AH$6),FIND("~",SUBSTITUTE(AH$6,"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22))*HLOOKUP(LEFT(TRIM(AH$6),FIND("~",SUBSTITUTE(AH$6," ","~",LEN(TRIM(AH$6))-LEN(SUBSTITUTE(TRIM(AH$6)," ",""))))-1)&amp;" Total",$B$6:$BB$314,ROW($A22)-5,FALSE))</f>
        <v>0</v>
      </c>
      <c r="AI22" s="8">
        <f ca="1">IF(AI$5&lt;&gt;"",HLOOKUP(AI$5,Functionalization!$G$6:$R$314,ROW($A22)-5,FALSE),IFERROR(INDEX(AI$278:AI$314,MATCH($F22,$B$278:$B$314,0))/VLOOKUP($F22,$B$278:$BB$314,MATCH(LEFT(TRIM(AI$6),FIND("~",SUBSTITUTE(AI$6,"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22))*HLOOKUP(LEFT(TRIM(AI$6),FIND("~",SUBSTITUTE(AI$6," ","~",LEN(TRIM(AI$6))-LEN(SUBSTITUTE(TRIM(AI$6)," ",""))))-1)&amp;" Total",$B$6:$BB$314,ROW($A22)-5,FALSE))</f>
        <v>0</v>
      </c>
      <c r="AJ22" s="8">
        <f ca="1">IF(AJ$5&lt;&gt;"",HLOOKUP(AJ$5,Functionalization!$G$6:$R$314,ROW($A22)-5,FALSE),IFERROR(INDEX(AJ$278:AJ$314,MATCH($F22,$B$278:$B$314,0))/VLOOKUP($F22,$B$278:$BB$314,MATCH(LEFT(TRIM(AJ$6),FIND("~",SUBSTITUTE(AJ$6,"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22))*HLOOKUP(LEFT(TRIM(AJ$6),FIND("~",SUBSTITUTE(AJ$6," ","~",LEN(TRIM(AJ$6))-LEN(SUBSTITUTE(TRIM(AJ$6)," ",""))))-1)&amp;" Total",$B$6:$BB$314,ROW($A22)-5,FALSE))</f>
        <v>0</v>
      </c>
      <c r="AK22" s="8">
        <f ca="1">IF(AK$5&lt;&gt;"",HLOOKUP(AK$5,Functionalization!$G$6:$R$314,ROW($A22)-5,FALSE),IFERROR(INDEX(AK$278:AK$314,MATCH($F22,$B$278:$B$314,0))/VLOOKUP($F22,$B$278:$BB$314,MATCH(LEFT(TRIM(AK$6),FIND("~",SUBSTITUTE(AK$6,"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22))*HLOOKUP(LEFT(TRIM(AK$6),FIND("~",SUBSTITUTE(AK$6," ","~",LEN(TRIM(AK$6))-LEN(SUBSTITUTE(TRIM(AK$6)," ",""))))-1)&amp;" Total",$B$6:$BB$314,ROW($A22)-5,FALSE))</f>
        <v>0</v>
      </c>
      <c r="AL22" s="8">
        <f ca="1">IF(AL$5&lt;&gt;"",HLOOKUP(AL$5,Functionalization!$G$6:$R$314,ROW($A22)-5,FALSE),IFERROR(INDEX(AL$278:AL$314,MATCH($F22,$B$278:$B$314,0))/VLOOKUP($F22,$B$278:$BB$314,MATCH(LEFT(TRIM(AL$6),FIND("~",SUBSTITUTE(AL$6,"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22))*HLOOKUP(LEFT(TRIM(AL$6),FIND("~",SUBSTITUTE(AL$6," ","~",LEN(TRIM(AL$6))-LEN(SUBSTITUTE(TRIM(AL$6)," ",""))))-1)&amp;" Total",$B$6:$BB$314,ROW($A22)-5,FALSE))</f>
        <v>0</v>
      </c>
      <c r="AM22" s="8">
        <f ca="1">IF(AM$5&lt;&gt;"",HLOOKUP(AM$5,Functionalization!$G$6:$R$314,ROW($A22)-5,FALSE),IFERROR(INDEX(AM$278:AM$314,MATCH($F22,$B$278:$B$314,0))/VLOOKUP($F22,$B$278:$BB$314,MATCH(LEFT(TRIM(AM$6),FIND("~",SUBSTITUTE(AM$6,"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22))*HLOOKUP(LEFT(TRIM(AM$6),FIND("~",SUBSTITUTE(AM$6," ","~",LEN(TRIM(AM$6))-LEN(SUBSTITUTE(TRIM(AM$6)," ",""))))-1)&amp;" Total",$B$6:$BB$314,ROW($A22)-5,FALSE))</f>
        <v>0</v>
      </c>
      <c r="AN22" s="8">
        <f ca="1">IF(AN$5&lt;&gt;"",HLOOKUP(AN$5,Functionalization!$G$6:$R$314,ROW($A22)-5,FALSE),IFERROR(INDEX(AN$278:AN$314,MATCH($F22,$B$278:$B$314,0))/VLOOKUP($F22,$B$278:$BB$314,MATCH(LEFT(TRIM(AN$6),FIND("~",SUBSTITUTE(AN$6,"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22))*HLOOKUP(LEFT(TRIM(AN$6),FIND("~",SUBSTITUTE(AN$6," ","~",LEN(TRIM(AN$6))-LEN(SUBSTITUTE(TRIM(AN$6)," ",""))))-1)&amp;" Total",$B$6:$BB$314,ROW($A22)-5,FALSE))</f>
        <v>0</v>
      </c>
      <c r="AO22" s="8">
        <f ca="1">IF(AO$5&lt;&gt;"",HLOOKUP(AO$5,Functionalization!$G$6:$R$314,ROW($A22)-5,FALSE),IFERROR(INDEX(AO$278:AO$314,MATCH($F22,$B$278:$B$314,0))/VLOOKUP($F22,$B$278:$BB$314,MATCH(LEFT(TRIM(AO$6),FIND("~",SUBSTITUTE(AO$6,"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22))*HLOOKUP(LEFT(TRIM(AO$6),FIND("~",SUBSTITUTE(AO$6," ","~",LEN(TRIM(AO$6))-LEN(SUBSTITUTE(TRIM(AO$6)," ",""))))-1)&amp;" Total",$B$6:$BB$314,ROW($A22)-5,FALSE))</f>
        <v>0</v>
      </c>
      <c r="AP22" s="8">
        <f ca="1">IF(AP$5&lt;&gt;"",HLOOKUP(AP$5,Functionalization!$G$6:$R$314,ROW($A22)-5,FALSE),IFERROR(INDEX(AP$278:AP$314,MATCH($F22,$B$278:$B$314,0))/VLOOKUP($F22,$B$278:$BB$314,MATCH(LEFT(TRIM(AP$6),FIND("~",SUBSTITUTE(AP$6,"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22))*HLOOKUP(LEFT(TRIM(AP$6),FIND("~",SUBSTITUTE(AP$6," ","~",LEN(TRIM(AP$6))-LEN(SUBSTITUTE(TRIM(AP$6)," ",""))))-1)&amp;" Total",$B$6:$BB$314,ROW($A22)-5,FALSE))</f>
        <v>0</v>
      </c>
      <c r="AQ22" s="8">
        <f ca="1">IF(AQ$5&lt;&gt;"",HLOOKUP(AQ$5,Functionalization!$G$6:$R$314,ROW($A22)-5,FALSE),IFERROR(INDEX(AQ$278:AQ$314,MATCH($F22,$B$278:$B$314,0))/VLOOKUP($F22,$B$278:$BB$314,MATCH(LEFT(TRIM(AQ$6),FIND("~",SUBSTITUTE(AQ$6,"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22))*HLOOKUP(LEFT(TRIM(AQ$6),FIND("~",SUBSTITUTE(AQ$6," ","~",LEN(TRIM(AQ$6))-LEN(SUBSTITUTE(TRIM(AQ$6)," ",""))))-1)&amp;" Total",$B$6:$BB$314,ROW($A22)-5,FALSE))</f>
        <v>0</v>
      </c>
      <c r="AR22" s="8">
        <f ca="1">IF(AR$5&lt;&gt;"",HLOOKUP(AR$5,Functionalization!$G$6:$R$314,ROW($A22)-5,FALSE),IFERROR(INDEX(AR$278:AR$314,MATCH($F22,$B$278:$B$314,0))/VLOOKUP($F22,$B$278:$BB$314,MATCH(LEFT(TRIM(AR$6),FIND("~",SUBSTITUTE(AR$6,"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22))*HLOOKUP(LEFT(TRIM(AR$6),FIND("~",SUBSTITUTE(AR$6," ","~",LEN(TRIM(AR$6))-LEN(SUBSTITUTE(TRIM(AR$6)," ",""))))-1)&amp;" Total",$B$6:$BB$314,ROW($A22)-5,FALSE))</f>
        <v>0</v>
      </c>
      <c r="AS22" s="8">
        <f ca="1">IF(AS$5&lt;&gt;"",HLOOKUP(AS$5,Functionalization!$G$6:$R$314,ROW($A22)-5,FALSE),IFERROR(INDEX(AS$278:AS$314,MATCH($F22,$B$278:$B$314,0))/VLOOKUP($F22,$B$278:$BB$314,MATCH(LEFT(TRIM(AS$6),FIND("~",SUBSTITUTE(AS$6,"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22))*HLOOKUP(LEFT(TRIM(AS$6),FIND("~",SUBSTITUTE(AS$6," ","~",LEN(TRIM(AS$6))-LEN(SUBSTITUTE(TRIM(AS$6)," ",""))))-1)&amp;" Total",$B$6:$BB$314,ROW($A22)-5,FALSE))</f>
        <v>0</v>
      </c>
      <c r="AT22" s="8">
        <f ca="1">IF(AT$5&lt;&gt;"",HLOOKUP(AT$5,Functionalization!$G$6:$R$314,ROW($A22)-5,FALSE),IFERROR(INDEX(AT$278:AT$314,MATCH($F22,$B$278:$B$314,0))/VLOOKUP($F22,$B$278:$BB$314,MATCH(LEFT(TRIM(AT$6),FIND("~",SUBSTITUTE(AT$6,"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22))*HLOOKUP(LEFT(TRIM(AT$6),FIND("~",SUBSTITUTE(AT$6," ","~",LEN(TRIM(AT$6))-LEN(SUBSTITUTE(TRIM(AT$6)," ",""))))-1)&amp;" Total",$B$6:$BB$314,ROW($A22)-5,FALSE))</f>
        <v>0</v>
      </c>
      <c r="AU22" s="8">
        <f ca="1">IF(AU$5&lt;&gt;"",HLOOKUP(AU$5,Functionalization!$G$6:$R$314,ROW($A22)-5,FALSE),IFERROR(INDEX(AU$278:AU$314,MATCH($F22,$B$278:$B$314,0))/VLOOKUP($F22,$B$278:$BB$314,MATCH(LEFT(TRIM(AU$6),FIND("~",SUBSTITUTE(AU$6,"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22))*HLOOKUP(LEFT(TRIM(AU$6),FIND("~",SUBSTITUTE(AU$6," ","~",LEN(TRIM(AU$6))-LEN(SUBSTITUTE(TRIM(AU$6)," ",""))))-1)&amp;" Total",$B$6:$BB$314,ROW($A22)-5,FALSE))</f>
        <v>0</v>
      </c>
      <c r="AV22" s="8">
        <f ca="1">IF(AV$5&lt;&gt;"",HLOOKUP(AV$5,Functionalization!$G$6:$R$314,ROW($A22)-5,FALSE),IFERROR(INDEX(AV$278:AV$314,MATCH($F22,$B$278:$B$314,0))/VLOOKUP($F22,$B$278:$BB$314,MATCH(LEFT(TRIM(AV$6),FIND("~",SUBSTITUTE(AV$6,"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22))*HLOOKUP(LEFT(TRIM(AV$6),FIND("~",SUBSTITUTE(AV$6," ","~",LEN(TRIM(AV$6))-LEN(SUBSTITUTE(TRIM(AV$6)," ",""))))-1)&amp;" Total",$B$6:$BB$314,ROW($A22)-5,FALSE))</f>
        <v>0</v>
      </c>
      <c r="AW22" s="8">
        <f ca="1">IF(AW$5&lt;&gt;"",HLOOKUP(AW$5,Functionalization!$G$6:$R$314,ROW($A22)-5,FALSE),IFERROR(INDEX(AW$278:AW$314,MATCH($F22,$B$278:$B$314,0))/VLOOKUP($F22,$B$278:$BB$314,MATCH(LEFT(TRIM(AW$6),FIND("~",SUBSTITUTE(AW$6,"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22))*HLOOKUP(LEFT(TRIM(AW$6),FIND("~",SUBSTITUTE(AW$6," ","~",LEN(TRIM(AW$6))-LEN(SUBSTITUTE(TRIM(AW$6)," ",""))))-1)&amp;" Total",$B$6:$BB$314,ROW($A22)-5,FALSE))</f>
        <v>0</v>
      </c>
      <c r="AX22" s="8">
        <f ca="1">IF(AX$5&lt;&gt;"",HLOOKUP(AX$5,Functionalization!$G$6:$R$314,ROW($A22)-5,FALSE),IFERROR(INDEX(AX$278:AX$314,MATCH($F22,$B$278:$B$314,0))/VLOOKUP($F22,$B$278:$BB$314,MATCH(LEFT(TRIM(AX$6),FIND("~",SUBSTITUTE(AX$6,"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22))*HLOOKUP(LEFT(TRIM(AX$6),FIND("~",SUBSTITUTE(AX$6," ","~",LEN(TRIM(AX$6))-LEN(SUBSTITUTE(TRIM(AX$6)," ",""))))-1)&amp;" Total",$B$6:$BB$314,ROW($A22)-5,FALSE))</f>
        <v>0</v>
      </c>
      <c r="AY22" s="8">
        <f ca="1">IF(AY$5&lt;&gt;"",HLOOKUP(AY$5,Functionalization!$G$6:$R$314,ROW($A22)-5,FALSE),IFERROR(INDEX(AY$278:AY$314,MATCH($F22,$B$278:$B$314,0))/VLOOKUP($F22,$B$278:$BB$314,MATCH(LEFT(TRIM(AY$6),FIND("~",SUBSTITUTE(AY$6,"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22))*HLOOKUP(LEFT(TRIM(AY$6),FIND("~",SUBSTITUTE(AY$6," ","~",LEN(TRIM(AY$6))-LEN(SUBSTITUTE(TRIM(AY$6)," ",""))))-1)&amp;" Total",$B$6:$BB$314,ROW($A22)-5,FALSE))</f>
        <v>0</v>
      </c>
      <c r="AZ22" s="8">
        <f ca="1">IF(AZ$5&lt;&gt;"",HLOOKUP(AZ$5,Functionalization!$G$6:$R$314,ROW($A22)-5,FALSE),IFERROR(INDEX(AZ$278:AZ$314,MATCH($F22,$B$278:$B$314,0))/VLOOKUP($F22,$B$278:$BB$314,MATCH(LEFT(TRIM(AZ$6),FIND("~",SUBSTITUTE(AZ$6,"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22))*HLOOKUP(LEFT(TRIM(AZ$6),FIND("~",SUBSTITUTE(AZ$6," ","~",LEN(TRIM(AZ$6))-LEN(SUBSTITUTE(TRIM(AZ$6)," ",""))))-1)&amp;" Total",$B$6:$BB$314,ROW($A22)-5,FALSE))</f>
        <v>0</v>
      </c>
      <c r="BA22" s="8">
        <f ca="1">IF(BA$5&lt;&gt;"",HLOOKUP(BA$5,Functionalization!$G$6:$R$314,ROW($A22)-5,FALSE),IFERROR(INDEX(BA$278:BA$314,MATCH($F22,$B$278:$B$314,0))/VLOOKUP($F22,$B$278:$BB$314,MATCH(LEFT(TRIM(BA$6),FIND("~",SUBSTITUTE(BA$6,"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22))*HLOOKUP(LEFT(TRIM(BA$6),FIND("~",SUBSTITUTE(BA$6," ","~",LEN(TRIM(BA$6))-LEN(SUBSTITUTE(TRIM(BA$6)," ",""))))-1)&amp;" Total",$B$6:$BB$314,ROW($A22)-5,FALSE))</f>
        <v>0</v>
      </c>
      <c r="BB22" s="8">
        <f ca="1">IF(BB$5&lt;&gt;"",HLOOKUP(BB$5,Functionalization!$G$6:$R$314,ROW($A22)-5,FALSE),IFERROR(INDEX(BB$278:BB$314,MATCH($F22,$B$278:$B$314,0))/VLOOKUP($F22,$B$278:$BB$314,MATCH(LEFT(TRIM(BB$6),FIND("~",SUBSTITUTE(BB$6,"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22))*HLOOKUP(LEFT(TRIM(BB$6),FIND("~",SUBSTITUTE(BB$6," ","~",LEN(TRIM(BB$6))-LEN(SUBSTITUTE(TRIM(BB$6)," ",""))))-1)&amp;" Total",$B$6:$BB$314,ROW($A22)-5,FALSE))</f>
        <v>0</v>
      </c>
      <c r="BD22">
        <f ca="1">IFERROR(IF(SUMIF($G$6:$BB$6,BD$6&amp;" Total",$G22:$BB22)-(SUMIF($G$6:$BB$6,BD$6&amp;" "&amp;'Input-Func_Class'!$D$22,$G22:$BB22)+IFERROR(SUMIF($G$6:$BB$6,BD$6&amp;" "&amp;'Input-Func_Class'!$E$22,$G22:$BB22),SUMIF($G$6:$BB$6,BD$6&amp;" "&amp;'Input-Func_Class'!$B$24,$G22:$BB22))+SUMIF($G$6:$BB$6,BD$6&amp;" "&amp;'Input-Func_Class'!$F$22,$G22:$BB22))&lt;Check_Limit,0,1),1)</f>
        <v>0</v>
      </c>
      <c r="BE22">
        <f ca="1">IFERROR(IF(SUMIF($G$6:$BB$6,BE$6&amp;" Total",$G22:$BB22)-(SUMIF($G$6:$BB$6,BE$6&amp;" "&amp;'Input-Func_Class'!$D$22,$G22:$BB22)+IFERROR(SUMIF($G$6:$BB$6,BE$6&amp;" "&amp;'Input-Func_Class'!$E$22,$G22:$BB22),SUMIF($G$6:$BB$6,BE$6&amp;" "&amp;'Input-Func_Class'!$B$24,$G22:$BB22))+SUMIF($G$6:$BB$6,BE$6&amp;" "&amp;'Input-Func_Class'!$F$22,$G22:$BB22))&lt;Check_Limit,0,1),1)</f>
        <v>0</v>
      </c>
      <c r="BF22">
        <f ca="1">IFERROR(IF(SUMIF($G$6:$BB$6,BF$6&amp;" Total",$G22:$BB22)-(SUMIF($G$6:$BB$6,BF$6&amp;" "&amp;'Input-Func_Class'!$D$22,$G22:$BB22)+IFERROR(SUMIF($G$6:$BB$6,BF$6&amp;" "&amp;'Input-Func_Class'!$E$22,$G22:$BB22),SUMIF($G$6:$BB$6,BF$6&amp;" "&amp;'Input-Func_Class'!$B$24,$G22:$BB22))+SUMIF($G$6:$BB$6,BF$6&amp;" "&amp;'Input-Func_Class'!$F$22,$G22:$BB22))&lt;Check_Limit,0,1),1)</f>
        <v>0</v>
      </c>
      <c r="BG22">
        <f ca="1">IFERROR(IF(SUMIF($G$6:$BB$6,BG$6&amp;" Total",$G22:$BB22)-(SUMIF($G$6:$BB$6,BG$6&amp;" "&amp;'Input-Func_Class'!$D$22,$G22:$BB22)+IFERROR(SUMIF($G$6:$BB$6,BG$6&amp;" "&amp;'Input-Func_Class'!$E$22,$G22:$BB22),SUMIF($G$6:$BB$6,BG$6&amp;" "&amp;'Input-Func_Class'!$B$24,$G22:$BB22))+SUMIF($G$6:$BB$6,BG$6&amp;" "&amp;'Input-Func_Class'!$F$22,$G22:$BB22))&lt;Check_Limit,0,1),1)</f>
        <v>0</v>
      </c>
      <c r="BH22">
        <f ca="1">IFERROR(IF(SUMIF($G$6:$BB$6,BH$6&amp;" Total",$G22:$BB22)-(SUMIF($G$6:$BB$6,BH$6&amp;" "&amp;'Input-Func_Class'!$D$22,$G22:$BB22)+IFERROR(SUMIF($G$6:$BB$6,BH$6&amp;" "&amp;'Input-Func_Class'!$E$22,$G22:$BB22),SUMIF($G$6:$BB$6,BH$6&amp;" "&amp;'Input-Func_Class'!$B$24,$G22:$BB22))+SUMIF($G$6:$BB$6,BH$6&amp;" "&amp;'Input-Func_Class'!$F$22,$G22:$BB22))&lt;Check_Limit,0,1),1)</f>
        <v>0</v>
      </c>
      <c r="BI22">
        <f ca="1">IFERROR(IF(SUMIF($G$6:$BB$6,BI$6&amp;" Total",$G22:$BB22)-(SUMIF($G$6:$BB$6,BI$6&amp;" "&amp;'Input-Func_Class'!$D$22,$G22:$BB22)+IFERROR(SUMIF($G$6:$BB$6,BI$6&amp;" "&amp;'Input-Func_Class'!$E$22,$G22:$BB22),SUMIF($G$6:$BB$6,BI$6&amp;" "&amp;'Input-Func_Class'!$B$24,$G22:$BB22))+SUMIF($G$6:$BB$6,BI$6&amp;" "&amp;'Input-Func_Class'!$F$22,$G22:$BB22))&lt;Check_Limit,0,1),1)</f>
        <v>0</v>
      </c>
      <c r="BJ22">
        <f ca="1">IFERROR(IF(SUMIF($G$6:$BB$6,BJ$6&amp;" Total",$G22:$BB22)-(SUMIF($G$6:$BB$6,BJ$6&amp;" "&amp;'Input-Func_Class'!$D$22,$G22:$BB22)+IFERROR(SUMIF($G$6:$BB$6,BJ$6&amp;" "&amp;'Input-Func_Class'!$E$22,$G22:$BB22),SUMIF($G$6:$BB$6,BJ$6&amp;" "&amp;'Input-Func_Class'!$B$24,$G22:$BB22))+SUMIF($G$6:$BB$6,BJ$6&amp;" "&amp;'Input-Func_Class'!$F$22,$G22:$BB22))&lt;Check_Limit,0,1),1)</f>
        <v>0</v>
      </c>
      <c r="BK22">
        <f ca="1">IFERROR(IF(SUMIF($G$6:$BB$6,BK$6&amp;" Total",$G22:$BB22)-(SUMIF($G$6:$BB$6,BK$6&amp;" "&amp;'Input-Func_Class'!$D$22,$G22:$BB22)+IFERROR(SUMIF($G$6:$BB$6,BK$6&amp;" "&amp;'Input-Func_Class'!$E$22,$G22:$BB22),SUMIF($G$6:$BB$6,BK$6&amp;" "&amp;'Input-Func_Class'!$B$24,$G22:$BB22))+SUMIF($G$6:$BB$6,BK$6&amp;" "&amp;'Input-Func_Class'!$F$22,$G22:$BB22))&lt;Check_Limit,0,1),1)</f>
        <v>0</v>
      </c>
      <c r="BL22">
        <f ca="1">IFERROR(IF(SUMIF($G$6:$BB$6,BL$6&amp;" Total",$G22:$BB22)-(SUMIF($G$6:$BB$6,BL$6&amp;" "&amp;'Input-Func_Class'!$D$22,$G22:$BB22)+IFERROR(SUMIF($G$6:$BB$6,BL$6&amp;" "&amp;'Input-Func_Class'!$E$22,$G22:$BB22),SUMIF($G$6:$BB$6,BL$6&amp;" "&amp;'Input-Func_Class'!$B$24,$G22:$BB22))+SUMIF($G$6:$BB$6,BL$6&amp;" "&amp;'Input-Func_Class'!$F$22,$G22:$BB22))&lt;Check_Limit,0,1),1)</f>
        <v>0</v>
      </c>
      <c r="BM22">
        <f ca="1">IFERROR(IF(SUMIF($G$6:$BB$6,BM$6&amp;" Total",$G22:$BB22)-(SUMIF($G$6:$BB$6,BM$6&amp;" "&amp;'Input-Func_Class'!$D$22,$G22:$BB22)+IFERROR(SUMIF($G$6:$BB$6,BM$6&amp;" "&amp;'Input-Func_Class'!$E$22,$G22:$BB22),SUMIF($G$6:$BB$6,BM$6&amp;" "&amp;'Input-Func_Class'!$B$24,$G22:$BB22))+SUMIF($G$6:$BB$6,BM$6&amp;" "&amp;'Input-Func_Class'!$F$22,$G22:$BB22))&lt;Check_Limit,0,1),1)</f>
        <v>0</v>
      </c>
      <c r="BN22">
        <f ca="1">IFERROR(IF(SUMIF($G$6:$BB$6,BN$6&amp;" Total",$G22:$BB22)-(SUMIF($G$6:$BB$6,BN$6&amp;" "&amp;'Input-Func_Class'!$D$22,$G22:$BB22)+IFERROR(SUMIF($G$6:$BB$6,BN$6&amp;" "&amp;'Input-Func_Class'!$E$22,$G22:$BB22),SUMIF($G$6:$BB$6,BN$6&amp;" "&amp;'Input-Func_Class'!$B$24,$G22:$BB22))+SUMIF($G$6:$BB$6,BN$6&amp;" "&amp;'Input-Func_Class'!$F$22,$G22:$BB22))&lt;Check_Limit,0,1),1)</f>
        <v>0</v>
      </c>
      <c r="BO22">
        <f ca="1">IFERROR(IF(SUMIF($G$6:$BB$6,BO$6&amp;" Total",$G22:$BB22)-(SUMIF($G$6:$BB$6,BO$6&amp;" "&amp;'Input-Func_Class'!$D$22,$G22:$BB22)+IFERROR(SUMIF($G$6:$BB$6,BO$6&amp;" "&amp;'Input-Func_Class'!$E$22,$G22:$BB22),SUMIF($G$6:$BB$6,BO$6&amp;" "&amp;'Input-Func_Class'!$B$24,$G22:$BB22))+SUMIF($G$6:$BB$6,BO$6&amp;" "&amp;'Input-Func_Class'!$F$22,$G22:$BB22))&lt;Check_Limit,0,1),1)</f>
        <v>0</v>
      </c>
    </row>
    <row r="23" spans="1:67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>Functionalization!$D23</f>
        <v>0</v>
      </c>
      <c r="E23" s="8">
        <f t="shared" si="5"/>
        <v>0</v>
      </c>
      <c r="F23" s="2" t="str">
        <f>IF($D23=0,"-",IF('Input-Accounts'!$E23&lt;&gt;0,'Input-Accounts'!$E23,'Input-Accounts'!$G23))</f>
        <v>-</v>
      </c>
      <c r="G23" s="8">
        <f ca="1">IF(G$5&lt;&gt;"",HLOOKUP(G$5,Functionalization!$G$6:$R$314,ROW($A23)-5,FALSE),IFERROR(INDEX(G$278:G$314,MATCH($F23,$B$278:$B$314,0))/VLOOKUP($F23,$B$278:$BB$314,MATCH(LEFT(TRIM(G$6),FIND("~",SUBSTITUTE(G$6,"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23))*HLOOKUP(LEFT(TRIM(G$6),FIND("~",SUBSTITUTE(G$6," ","~",LEN(TRIM(G$6))-LEN(SUBSTITUTE(TRIM(G$6)," ",""))))-1)&amp;" Total",$B$6:$BB$314,ROW($A23)-5,FALSE))</f>
        <v>0</v>
      </c>
      <c r="H23" s="8">
        <f ca="1">IF(H$5&lt;&gt;"",HLOOKUP(H$5,Functionalization!$G$6:$R$314,ROW($A23)-5,FALSE),IFERROR(INDEX(H$278:H$314,MATCH($F23,$B$278:$B$314,0))/VLOOKUP($F23,$B$278:$BB$314,MATCH(LEFT(TRIM(H$6),FIND("~",SUBSTITUTE(H$6,"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23))*HLOOKUP(LEFT(TRIM(H$6),FIND("~",SUBSTITUTE(H$6," ","~",LEN(TRIM(H$6))-LEN(SUBSTITUTE(TRIM(H$6)," ",""))))-1)&amp;" Total",$B$6:$BB$314,ROW($A23)-5,FALSE))</f>
        <v>0</v>
      </c>
      <c r="I23" s="8">
        <f ca="1">IF(I$5&lt;&gt;"",HLOOKUP(I$5,Functionalization!$G$6:$R$314,ROW($A23)-5,FALSE),IFERROR(INDEX(I$278:I$314,MATCH($F23,$B$278:$B$314,0))/VLOOKUP($F23,$B$278:$BB$314,MATCH(LEFT(TRIM(I$6),FIND("~",SUBSTITUTE(I$6,"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23))*HLOOKUP(LEFT(TRIM(I$6),FIND("~",SUBSTITUTE(I$6," ","~",LEN(TRIM(I$6))-LEN(SUBSTITUTE(TRIM(I$6)," ",""))))-1)&amp;" Total",$B$6:$BB$314,ROW($A23)-5,FALSE))</f>
        <v>0</v>
      </c>
      <c r="J23" s="8">
        <f ca="1">IF(J$5&lt;&gt;"",HLOOKUP(J$5,Functionalization!$G$6:$R$314,ROW($A23)-5,FALSE),IFERROR(INDEX(J$278:J$314,MATCH($F23,$B$278:$B$314,0))/VLOOKUP($F23,$B$278:$BB$314,MATCH(LEFT(TRIM(J$6),FIND("~",SUBSTITUTE(J$6,"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23))*HLOOKUP(LEFT(TRIM(J$6),FIND("~",SUBSTITUTE(J$6," ","~",LEN(TRIM(J$6))-LEN(SUBSTITUTE(TRIM(J$6)," ",""))))-1)&amp;" Total",$B$6:$BB$314,ROW($A23)-5,FALSE))</f>
        <v>0</v>
      </c>
      <c r="K23" s="8">
        <f ca="1">IF(K$5&lt;&gt;"",HLOOKUP(K$5,Functionalization!$G$6:$R$314,ROW($A23)-5,FALSE),IFERROR(INDEX(K$278:K$314,MATCH($F23,$B$278:$B$314,0))/VLOOKUP($F23,$B$278:$BB$314,MATCH(LEFT(TRIM(K$6),FIND("~",SUBSTITUTE(K$6,"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23))*HLOOKUP(LEFT(TRIM(K$6),FIND("~",SUBSTITUTE(K$6," ","~",LEN(TRIM(K$6))-LEN(SUBSTITUTE(TRIM(K$6)," ",""))))-1)&amp;" Total",$B$6:$BB$314,ROW($A23)-5,FALSE))</f>
        <v>0</v>
      </c>
      <c r="L23" s="8">
        <f ca="1">IF(L$5&lt;&gt;"",HLOOKUP(L$5,Functionalization!$G$6:$R$314,ROW($A23)-5,FALSE),IFERROR(INDEX(L$278:L$314,MATCH($F23,$B$278:$B$314,0))/VLOOKUP($F23,$B$278:$BB$314,MATCH(LEFT(TRIM(L$6),FIND("~",SUBSTITUTE(L$6,"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23))*HLOOKUP(LEFT(TRIM(L$6),FIND("~",SUBSTITUTE(L$6," ","~",LEN(TRIM(L$6))-LEN(SUBSTITUTE(TRIM(L$6)," ",""))))-1)&amp;" Total",$B$6:$BB$314,ROW($A23)-5,FALSE))</f>
        <v>0</v>
      </c>
      <c r="M23" s="8">
        <f ca="1">IF(M$5&lt;&gt;"",HLOOKUP(M$5,Functionalization!$G$6:$R$314,ROW($A23)-5,FALSE),IFERROR(INDEX(M$278:M$314,MATCH($F23,$B$278:$B$314,0))/VLOOKUP($F23,$B$278:$BB$314,MATCH(LEFT(TRIM(M$6),FIND("~",SUBSTITUTE(M$6,"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23))*HLOOKUP(LEFT(TRIM(M$6),FIND("~",SUBSTITUTE(M$6," ","~",LEN(TRIM(M$6))-LEN(SUBSTITUTE(TRIM(M$6)," ",""))))-1)&amp;" Total",$B$6:$BB$314,ROW($A23)-5,FALSE))</f>
        <v>0</v>
      </c>
      <c r="N23" s="8">
        <f ca="1">IF(N$5&lt;&gt;"",HLOOKUP(N$5,Functionalization!$G$6:$R$314,ROW($A23)-5,FALSE),IFERROR(INDEX(N$278:N$314,MATCH($F23,$B$278:$B$314,0))/VLOOKUP($F23,$B$278:$BB$314,MATCH(LEFT(TRIM(N$6),FIND("~",SUBSTITUTE(N$6,"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23))*HLOOKUP(LEFT(TRIM(N$6),FIND("~",SUBSTITUTE(N$6," ","~",LEN(TRIM(N$6))-LEN(SUBSTITUTE(TRIM(N$6)," ",""))))-1)&amp;" Total",$B$6:$BB$314,ROW($A23)-5,FALSE))</f>
        <v>0</v>
      </c>
      <c r="O23" s="8">
        <f ca="1">IF(O$5&lt;&gt;"",HLOOKUP(O$5,Functionalization!$G$6:$R$314,ROW($A23)-5,FALSE),IFERROR(INDEX(O$278:O$314,MATCH($F23,$B$278:$B$314,0))/VLOOKUP($F23,$B$278:$BB$314,MATCH(LEFT(TRIM(O$6),FIND("~",SUBSTITUTE(O$6,"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23))*HLOOKUP(LEFT(TRIM(O$6),FIND("~",SUBSTITUTE(O$6," ","~",LEN(TRIM(O$6))-LEN(SUBSTITUTE(TRIM(O$6)," ",""))))-1)&amp;" Total",$B$6:$BB$314,ROW($A23)-5,FALSE))</f>
        <v>0</v>
      </c>
      <c r="P23" s="8">
        <f ca="1">IF(P$5&lt;&gt;"",HLOOKUP(P$5,Functionalization!$G$6:$R$314,ROW($A23)-5,FALSE),IFERROR(INDEX(P$278:P$314,MATCH($F23,$B$278:$B$314,0))/VLOOKUP($F23,$B$278:$BB$314,MATCH(LEFT(TRIM(P$6),FIND("~",SUBSTITUTE(P$6,"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23))*HLOOKUP(LEFT(TRIM(P$6),FIND("~",SUBSTITUTE(P$6," ","~",LEN(TRIM(P$6))-LEN(SUBSTITUTE(TRIM(P$6)," ",""))))-1)&amp;" Total",$B$6:$BB$314,ROW($A23)-5,FALSE))</f>
        <v>0</v>
      </c>
      <c r="Q23" s="8">
        <f ca="1">IF(Q$5&lt;&gt;"",HLOOKUP(Q$5,Functionalization!$G$6:$R$314,ROW($A23)-5,FALSE),IFERROR(INDEX(Q$278:Q$314,MATCH($F23,$B$278:$B$314,0))/VLOOKUP($F23,$B$278:$BB$314,MATCH(LEFT(TRIM(Q$6),FIND("~",SUBSTITUTE(Q$6,"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23))*HLOOKUP(LEFT(TRIM(Q$6),FIND("~",SUBSTITUTE(Q$6," ","~",LEN(TRIM(Q$6))-LEN(SUBSTITUTE(TRIM(Q$6)," ",""))))-1)&amp;" Total",$B$6:$BB$314,ROW($A23)-5,FALSE))</f>
        <v>0</v>
      </c>
      <c r="R23" s="8">
        <f ca="1">IF(R$5&lt;&gt;"",HLOOKUP(R$5,Functionalization!$G$6:$R$314,ROW($A23)-5,FALSE),IFERROR(INDEX(R$278:R$314,MATCH($F23,$B$278:$B$314,0))/VLOOKUP($F23,$B$278:$BB$314,MATCH(LEFT(TRIM(R$6),FIND("~",SUBSTITUTE(R$6,"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23))*HLOOKUP(LEFT(TRIM(R$6),FIND("~",SUBSTITUTE(R$6," ","~",LEN(TRIM(R$6))-LEN(SUBSTITUTE(TRIM(R$6)," ",""))))-1)&amp;" Total",$B$6:$BB$314,ROW($A23)-5,FALSE))</f>
        <v>0</v>
      </c>
      <c r="S23" s="8">
        <f ca="1">IF(S$5&lt;&gt;"",HLOOKUP(S$5,Functionalization!$G$6:$R$314,ROW($A23)-5,FALSE),IFERROR(INDEX(S$278:S$314,MATCH($F23,$B$278:$B$314,0))/VLOOKUP($F23,$B$278:$BB$314,MATCH(LEFT(TRIM(S$6),FIND("~",SUBSTITUTE(S$6,"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23))*HLOOKUP(LEFT(TRIM(S$6),FIND("~",SUBSTITUTE(S$6," ","~",LEN(TRIM(S$6))-LEN(SUBSTITUTE(TRIM(S$6)," ",""))))-1)&amp;" Total",$B$6:$BB$314,ROW($A23)-5,FALSE))</f>
        <v>0</v>
      </c>
      <c r="T23" s="8">
        <f ca="1">IF(T$5&lt;&gt;"",HLOOKUP(T$5,Functionalization!$G$6:$R$314,ROW($A23)-5,FALSE),IFERROR(INDEX(T$278:T$314,MATCH($F23,$B$278:$B$314,0))/VLOOKUP($F23,$B$278:$BB$314,MATCH(LEFT(TRIM(T$6),FIND("~",SUBSTITUTE(T$6,"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23))*HLOOKUP(LEFT(TRIM(T$6),FIND("~",SUBSTITUTE(T$6," ","~",LEN(TRIM(T$6))-LEN(SUBSTITUTE(TRIM(T$6)," ",""))))-1)&amp;" Total",$B$6:$BB$314,ROW($A23)-5,FALSE))</f>
        <v>0</v>
      </c>
      <c r="U23" s="8">
        <f ca="1">IF(U$5&lt;&gt;"",HLOOKUP(U$5,Functionalization!$G$6:$R$314,ROW($A23)-5,FALSE),IFERROR(INDEX(U$278:U$314,MATCH($F23,$B$278:$B$314,0))/VLOOKUP($F23,$B$278:$BB$314,MATCH(LEFT(TRIM(U$6),FIND("~",SUBSTITUTE(U$6,"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23))*HLOOKUP(LEFT(TRIM(U$6),FIND("~",SUBSTITUTE(U$6," ","~",LEN(TRIM(U$6))-LEN(SUBSTITUTE(TRIM(U$6)," ",""))))-1)&amp;" Total",$B$6:$BB$314,ROW($A23)-5,FALSE))</f>
        <v>0</v>
      </c>
      <c r="V23" s="8">
        <f ca="1">IF(V$5&lt;&gt;"",HLOOKUP(V$5,Functionalization!$G$6:$R$314,ROW($A23)-5,FALSE),IFERROR(INDEX(V$278:V$314,MATCH($F23,$B$278:$B$314,0))/VLOOKUP($F23,$B$278:$BB$314,MATCH(LEFT(TRIM(V$6),FIND("~",SUBSTITUTE(V$6,"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23))*HLOOKUP(LEFT(TRIM(V$6),FIND("~",SUBSTITUTE(V$6," ","~",LEN(TRIM(V$6))-LEN(SUBSTITUTE(TRIM(V$6)," ",""))))-1)&amp;" Total",$B$6:$BB$314,ROW($A23)-5,FALSE))</f>
        <v>0</v>
      </c>
      <c r="W23" s="8">
        <f ca="1">IF(W$5&lt;&gt;"",HLOOKUP(W$5,Functionalization!$G$6:$R$314,ROW($A23)-5,FALSE),IFERROR(INDEX(W$278:W$314,MATCH($F23,$B$278:$B$314,0))/VLOOKUP($F23,$B$278:$BB$314,MATCH(LEFT(TRIM(W$6),FIND("~",SUBSTITUTE(W$6,"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23))*HLOOKUP(LEFT(TRIM(W$6),FIND("~",SUBSTITUTE(W$6," ","~",LEN(TRIM(W$6))-LEN(SUBSTITUTE(TRIM(W$6)," ",""))))-1)&amp;" Total",$B$6:$BB$314,ROW($A23)-5,FALSE))</f>
        <v>0</v>
      </c>
      <c r="X23" s="8">
        <f ca="1">IF(X$5&lt;&gt;"",HLOOKUP(X$5,Functionalization!$G$6:$R$314,ROW($A23)-5,FALSE),IFERROR(INDEX(X$278:X$314,MATCH($F23,$B$278:$B$314,0))/VLOOKUP($F23,$B$278:$BB$314,MATCH(LEFT(TRIM(X$6),FIND("~",SUBSTITUTE(X$6,"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23))*HLOOKUP(LEFT(TRIM(X$6),FIND("~",SUBSTITUTE(X$6," ","~",LEN(TRIM(X$6))-LEN(SUBSTITUTE(TRIM(X$6)," ",""))))-1)&amp;" Total",$B$6:$BB$314,ROW($A23)-5,FALSE))</f>
        <v>0</v>
      </c>
      <c r="Y23" s="8">
        <f ca="1">IF(Y$5&lt;&gt;"",HLOOKUP(Y$5,Functionalization!$G$6:$R$314,ROW($A23)-5,FALSE),IFERROR(INDEX(Y$278:Y$314,MATCH($F23,$B$278:$B$314,0))/VLOOKUP($F23,$B$278:$BB$314,MATCH(LEFT(TRIM(Y$6),FIND("~",SUBSTITUTE(Y$6,"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23))*HLOOKUP(LEFT(TRIM(Y$6),FIND("~",SUBSTITUTE(Y$6," ","~",LEN(TRIM(Y$6))-LEN(SUBSTITUTE(TRIM(Y$6)," ",""))))-1)&amp;" Total",$B$6:$BB$314,ROW($A23)-5,FALSE))</f>
        <v>0</v>
      </c>
      <c r="Z23" s="8">
        <f ca="1">IF(Z$5&lt;&gt;"",HLOOKUP(Z$5,Functionalization!$G$6:$R$314,ROW($A23)-5,FALSE),IFERROR(INDEX(Z$278:Z$314,MATCH($F23,$B$278:$B$314,0))/VLOOKUP($F23,$B$278:$BB$314,MATCH(LEFT(TRIM(Z$6),FIND("~",SUBSTITUTE(Z$6,"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23))*HLOOKUP(LEFT(TRIM(Z$6),FIND("~",SUBSTITUTE(Z$6," ","~",LEN(TRIM(Z$6))-LEN(SUBSTITUTE(TRIM(Z$6)," ",""))))-1)&amp;" Total",$B$6:$BB$314,ROW($A23)-5,FALSE))</f>
        <v>0</v>
      </c>
      <c r="AA23" s="8">
        <f ca="1">IF(AA$5&lt;&gt;"",HLOOKUP(AA$5,Functionalization!$G$6:$R$314,ROW($A23)-5,FALSE),IFERROR(INDEX(AA$278:AA$314,MATCH($F23,$B$278:$B$314,0))/VLOOKUP($F23,$B$278:$BB$314,MATCH(LEFT(TRIM(AA$6),FIND("~",SUBSTITUTE(AA$6,"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23))*HLOOKUP(LEFT(TRIM(AA$6),FIND("~",SUBSTITUTE(AA$6," ","~",LEN(TRIM(AA$6))-LEN(SUBSTITUTE(TRIM(AA$6)," ",""))))-1)&amp;" Total",$B$6:$BB$314,ROW($A23)-5,FALSE))</f>
        <v>0</v>
      </c>
      <c r="AB23" s="8">
        <f ca="1">IF(AB$5&lt;&gt;"",HLOOKUP(AB$5,Functionalization!$G$6:$R$314,ROW($A23)-5,FALSE),IFERROR(INDEX(AB$278:AB$314,MATCH($F23,$B$278:$B$314,0))/VLOOKUP($F23,$B$278:$BB$314,MATCH(LEFT(TRIM(AB$6),FIND("~",SUBSTITUTE(AB$6,"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23))*HLOOKUP(LEFT(TRIM(AB$6),FIND("~",SUBSTITUTE(AB$6," ","~",LEN(TRIM(AB$6))-LEN(SUBSTITUTE(TRIM(AB$6)," ",""))))-1)&amp;" Total",$B$6:$BB$314,ROW($A23)-5,FALSE))</f>
        <v>0</v>
      </c>
      <c r="AC23" s="8">
        <f ca="1">IF(AC$5&lt;&gt;"",HLOOKUP(AC$5,Functionalization!$G$6:$R$314,ROW($A23)-5,FALSE),IFERROR(INDEX(AC$278:AC$314,MATCH($F23,$B$278:$B$314,0))/VLOOKUP($F23,$B$278:$BB$314,MATCH(LEFT(TRIM(AC$6),FIND("~",SUBSTITUTE(AC$6,"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23))*HLOOKUP(LEFT(TRIM(AC$6),FIND("~",SUBSTITUTE(AC$6," ","~",LEN(TRIM(AC$6))-LEN(SUBSTITUTE(TRIM(AC$6)," ",""))))-1)&amp;" Total",$B$6:$BB$314,ROW($A23)-5,FALSE))</f>
        <v>0</v>
      </c>
      <c r="AD23" s="8">
        <f ca="1">IF(AD$5&lt;&gt;"",HLOOKUP(AD$5,Functionalization!$G$6:$R$314,ROW($A23)-5,FALSE),IFERROR(INDEX(AD$278:AD$314,MATCH($F23,$B$278:$B$314,0))/VLOOKUP($F23,$B$278:$BB$314,MATCH(LEFT(TRIM(AD$6),FIND("~",SUBSTITUTE(AD$6,"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23))*HLOOKUP(LEFT(TRIM(AD$6),FIND("~",SUBSTITUTE(AD$6," ","~",LEN(TRIM(AD$6))-LEN(SUBSTITUTE(TRIM(AD$6)," ",""))))-1)&amp;" Total",$B$6:$BB$314,ROW($A23)-5,FALSE))</f>
        <v>0</v>
      </c>
      <c r="AE23" s="8">
        <f ca="1">IF(AE$5&lt;&gt;"",HLOOKUP(AE$5,Functionalization!$G$6:$R$314,ROW($A23)-5,FALSE),IFERROR(INDEX(AE$278:AE$314,MATCH($F23,$B$278:$B$314,0))/VLOOKUP($F23,$B$278:$BB$314,MATCH(LEFT(TRIM(AE$6),FIND("~",SUBSTITUTE(AE$6,"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23))*HLOOKUP(LEFT(TRIM(AE$6),FIND("~",SUBSTITUTE(AE$6," ","~",LEN(TRIM(AE$6))-LEN(SUBSTITUTE(TRIM(AE$6)," ",""))))-1)&amp;" Total",$B$6:$BB$314,ROW($A23)-5,FALSE))</f>
        <v>0</v>
      </c>
      <c r="AF23" s="8">
        <f ca="1">IF(AF$5&lt;&gt;"",HLOOKUP(AF$5,Functionalization!$G$6:$R$314,ROW($A23)-5,FALSE),IFERROR(INDEX(AF$278:AF$314,MATCH($F23,$B$278:$B$314,0))/VLOOKUP($F23,$B$278:$BB$314,MATCH(LEFT(TRIM(AF$6),FIND("~",SUBSTITUTE(AF$6,"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23))*HLOOKUP(LEFT(TRIM(AF$6),FIND("~",SUBSTITUTE(AF$6," ","~",LEN(TRIM(AF$6))-LEN(SUBSTITUTE(TRIM(AF$6)," ",""))))-1)&amp;" Total",$B$6:$BB$314,ROW($A23)-5,FALSE))</f>
        <v>0</v>
      </c>
      <c r="AG23" s="8">
        <f ca="1">IF(AG$5&lt;&gt;"",HLOOKUP(AG$5,Functionalization!$G$6:$R$314,ROW($A23)-5,FALSE),IFERROR(INDEX(AG$278:AG$314,MATCH($F23,$B$278:$B$314,0))/VLOOKUP($F23,$B$278:$BB$314,MATCH(LEFT(TRIM(AG$6),FIND("~",SUBSTITUTE(AG$6,"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23))*HLOOKUP(LEFT(TRIM(AG$6),FIND("~",SUBSTITUTE(AG$6," ","~",LEN(TRIM(AG$6))-LEN(SUBSTITUTE(TRIM(AG$6)," ",""))))-1)&amp;" Total",$B$6:$BB$314,ROW($A23)-5,FALSE))</f>
        <v>0</v>
      </c>
      <c r="AH23" s="8">
        <f ca="1">IF(AH$5&lt;&gt;"",HLOOKUP(AH$5,Functionalization!$G$6:$R$314,ROW($A23)-5,FALSE),IFERROR(INDEX(AH$278:AH$314,MATCH($F23,$B$278:$B$314,0))/VLOOKUP($F23,$B$278:$BB$314,MATCH(LEFT(TRIM(AH$6),FIND("~",SUBSTITUTE(AH$6,"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23))*HLOOKUP(LEFT(TRIM(AH$6),FIND("~",SUBSTITUTE(AH$6," ","~",LEN(TRIM(AH$6))-LEN(SUBSTITUTE(TRIM(AH$6)," ",""))))-1)&amp;" Total",$B$6:$BB$314,ROW($A23)-5,FALSE))</f>
        <v>0</v>
      </c>
      <c r="AI23" s="8">
        <f ca="1">IF(AI$5&lt;&gt;"",HLOOKUP(AI$5,Functionalization!$G$6:$R$314,ROW($A23)-5,FALSE),IFERROR(INDEX(AI$278:AI$314,MATCH($F23,$B$278:$B$314,0))/VLOOKUP($F23,$B$278:$BB$314,MATCH(LEFT(TRIM(AI$6),FIND("~",SUBSTITUTE(AI$6,"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23))*HLOOKUP(LEFT(TRIM(AI$6),FIND("~",SUBSTITUTE(AI$6," ","~",LEN(TRIM(AI$6))-LEN(SUBSTITUTE(TRIM(AI$6)," ",""))))-1)&amp;" Total",$B$6:$BB$314,ROW($A23)-5,FALSE))</f>
        <v>0</v>
      </c>
      <c r="AJ23" s="8">
        <f ca="1">IF(AJ$5&lt;&gt;"",HLOOKUP(AJ$5,Functionalization!$G$6:$R$314,ROW($A23)-5,FALSE),IFERROR(INDEX(AJ$278:AJ$314,MATCH($F23,$B$278:$B$314,0))/VLOOKUP($F23,$B$278:$BB$314,MATCH(LEFT(TRIM(AJ$6),FIND("~",SUBSTITUTE(AJ$6,"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23))*HLOOKUP(LEFT(TRIM(AJ$6),FIND("~",SUBSTITUTE(AJ$6," ","~",LEN(TRIM(AJ$6))-LEN(SUBSTITUTE(TRIM(AJ$6)," ",""))))-1)&amp;" Total",$B$6:$BB$314,ROW($A23)-5,FALSE))</f>
        <v>0</v>
      </c>
      <c r="AK23" s="8">
        <f ca="1">IF(AK$5&lt;&gt;"",HLOOKUP(AK$5,Functionalization!$G$6:$R$314,ROW($A23)-5,FALSE),IFERROR(INDEX(AK$278:AK$314,MATCH($F23,$B$278:$B$314,0))/VLOOKUP($F23,$B$278:$BB$314,MATCH(LEFT(TRIM(AK$6),FIND("~",SUBSTITUTE(AK$6,"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23))*HLOOKUP(LEFT(TRIM(AK$6),FIND("~",SUBSTITUTE(AK$6," ","~",LEN(TRIM(AK$6))-LEN(SUBSTITUTE(TRIM(AK$6)," ",""))))-1)&amp;" Total",$B$6:$BB$314,ROW($A23)-5,FALSE))</f>
        <v>0</v>
      </c>
      <c r="AL23" s="8">
        <f ca="1">IF(AL$5&lt;&gt;"",HLOOKUP(AL$5,Functionalization!$G$6:$R$314,ROW($A23)-5,FALSE),IFERROR(INDEX(AL$278:AL$314,MATCH($F23,$B$278:$B$314,0))/VLOOKUP($F23,$B$278:$BB$314,MATCH(LEFT(TRIM(AL$6),FIND("~",SUBSTITUTE(AL$6,"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23))*HLOOKUP(LEFT(TRIM(AL$6),FIND("~",SUBSTITUTE(AL$6," ","~",LEN(TRIM(AL$6))-LEN(SUBSTITUTE(TRIM(AL$6)," ",""))))-1)&amp;" Total",$B$6:$BB$314,ROW($A23)-5,FALSE))</f>
        <v>0</v>
      </c>
      <c r="AM23" s="8">
        <f ca="1">IF(AM$5&lt;&gt;"",HLOOKUP(AM$5,Functionalization!$G$6:$R$314,ROW($A23)-5,FALSE),IFERROR(INDEX(AM$278:AM$314,MATCH($F23,$B$278:$B$314,0))/VLOOKUP($F23,$B$278:$BB$314,MATCH(LEFT(TRIM(AM$6),FIND("~",SUBSTITUTE(AM$6,"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23))*HLOOKUP(LEFT(TRIM(AM$6),FIND("~",SUBSTITUTE(AM$6," ","~",LEN(TRIM(AM$6))-LEN(SUBSTITUTE(TRIM(AM$6)," ",""))))-1)&amp;" Total",$B$6:$BB$314,ROW($A23)-5,FALSE))</f>
        <v>0</v>
      </c>
      <c r="AN23" s="8">
        <f ca="1">IF(AN$5&lt;&gt;"",HLOOKUP(AN$5,Functionalization!$G$6:$R$314,ROW($A23)-5,FALSE),IFERROR(INDEX(AN$278:AN$314,MATCH($F23,$B$278:$B$314,0))/VLOOKUP($F23,$B$278:$BB$314,MATCH(LEFT(TRIM(AN$6),FIND("~",SUBSTITUTE(AN$6,"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23))*HLOOKUP(LEFT(TRIM(AN$6),FIND("~",SUBSTITUTE(AN$6," ","~",LEN(TRIM(AN$6))-LEN(SUBSTITUTE(TRIM(AN$6)," ",""))))-1)&amp;" Total",$B$6:$BB$314,ROW($A23)-5,FALSE))</f>
        <v>0</v>
      </c>
      <c r="AO23" s="8">
        <f ca="1">IF(AO$5&lt;&gt;"",HLOOKUP(AO$5,Functionalization!$G$6:$R$314,ROW($A23)-5,FALSE),IFERROR(INDEX(AO$278:AO$314,MATCH($F23,$B$278:$B$314,0))/VLOOKUP($F23,$B$278:$BB$314,MATCH(LEFT(TRIM(AO$6),FIND("~",SUBSTITUTE(AO$6,"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23))*HLOOKUP(LEFT(TRIM(AO$6),FIND("~",SUBSTITUTE(AO$6," ","~",LEN(TRIM(AO$6))-LEN(SUBSTITUTE(TRIM(AO$6)," ",""))))-1)&amp;" Total",$B$6:$BB$314,ROW($A23)-5,FALSE))</f>
        <v>0</v>
      </c>
      <c r="AP23" s="8">
        <f ca="1">IF(AP$5&lt;&gt;"",HLOOKUP(AP$5,Functionalization!$G$6:$R$314,ROW($A23)-5,FALSE),IFERROR(INDEX(AP$278:AP$314,MATCH($F23,$B$278:$B$314,0))/VLOOKUP($F23,$B$278:$BB$314,MATCH(LEFT(TRIM(AP$6),FIND("~",SUBSTITUTE(AP$6,"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23))*HLOOKUP(LEFT(TRIM(AP$6),FIND("~",SUBSTITUTE(AP$6," ","~",LEN(TRIM(AP$6))-LEN(SUBSTITUTE(TRIM(AP$6)," ",""))))-1)&amp;" Total",$B$6:$BB$314,ROW($A23)-5,FALSE))</f>
        <v>0</v>
      </c>
      <c r="AQ23" s="8">
        <f ca="1">IF(AQ$5&lt;&gt;"",HLOOKUP(AQ$5,Functionalization!$G$6:$R$314,ROW($A23)-5,FALSE),IFERROR(INDEX(AQ$278:AQ$314,MATCH($F23,$B$278:$B$314,0))/VLOOKUP($F23,$B$278:$BB$314,MATCH(LEFT(TRIM(AQ$6),FIND("~",SUBSTITUTE(AQ$6,"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23))*HLOOKUP(LEFT(TRIM(AQ$6),FIND("~",SUBSTITUTE(AQ$6," ","~",LEN(TRIM(AQ$6))-LEN(SUBSTITUTE(TRIM(AQ$6)," ",""))))-1)&amp;" Total",$B$6:$BB$314,ROW($A23)-5,FALSE))</f>
        <v>0</v>
      </c>
      <c r="AR23" s="8">
        <f ca="1">IF(AR$5&lt;&gt;"",HLOOKUP(AR$5,Functionalization!$G$6:$R$314,ROW($A23)-5,FALSE),IFERROR(INDEX(AR$278:AR$314,MATCH($F23,$B$278:$B$314,0))/VLOOKUP($F23,$B$278:$BB$314,MATCH(LEFT(TRIM(AR$6),FIND("~",SUBSTITUTE(AR$6,"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23))*HLOOKUP(LEFT(TRIM(AR$6),FIND("~",SUBSTITUTE(AR$6," ","~",LEN(TRIM(AR$6))-LEN(SUBSTITUTE(TRIM(AR$6)," ",""))))-1)&amp;" Total",$B$6:$BB$314,ROW($A23)-5,FALSE))</f>
        <v>0</v>
      </c>
      <c r="AS23" s="8">
        <f ca="1">IF(AS$5&lt;&gt;"",HLOOKUP(AS$5,Functionalization!$G$6:$R$314,ROW($A23)-5,FALSE),IFERROR(INDEX(AS$278:AS$314,MATCH($F23,$B$278:$B$314,0))/VLOOKUP($F23,$B$278:$BB$314,MATCH(LEFT(TRIM(AS$6),FIND("~",SUBSTITUTE(AS$6,"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23))*HLOOKUP(LEFT(TRIM(AS$6),FIND("~",SUBSTITUTE(AS$6," ","~",LEN(TRIM(AS$6))-LEN(SUBSTITUTE(TRIM(AS$6)," ",""))))-1)&amp;" Total",$B$6:$BB$314,ROW($A23)-5,FALSE))</f>
        <v>0</v>
      </c>
      <c r="AT23" s="8">
        <f ca="1">IF(AT$5&lt;&gt;"",HLOOKUP(AT$5,Functionalization!$G$6:$R$314,ROW($A23)-5,FALSE),IFERROR(INDEX(AT$278:AT$314,MATCH($F23,$B$278:$B$314,0))/VLOOKUP($F23,$B$278:$BB$314,MATCH(LEFT(TRIM(AT$6),FIND("~",SUBSTITUTE(AT$6,"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23))*HLOOKUP(LEFT(TRIM(AT$6),FIND("~",SUBSTITUTE(AT$6," ","~",LEN(TRIM(AT$6))-LEN(SUBSTITUTE(TRIM(AT$6)," ",""))))-1)&amp;" Total",$B$6:$BB$314,ROW($A23)-5,FALSE))</f>
        <v>0</v>
      </c>
      <c r="AU23" s="8">
        <f ca="1">IF(AU$5&lt;&gt;"",HLOOKUP(AU$5,Functionalization!$G$6:$R$314,ROW($A23)-5,FALSE),IFERROR(INDEX(AU$278:AU$314,MATCH($F23,$B$278:$B$314,0))/VLOOKUP($F23,$B$278:$BB$314,MATCH(LEFT(TRIM(AU$6),FIND("~",SUBSTITUTE(AU$6,"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23))*HLOOKUP(LEFT(TRIM(AU$6),FIND("~",SUBSTITUTE(AU$6," ","~",LEN(TRIM(AU$6))-LEN(SUBSTITUTE(TRIM(AU$6)," ",""))))-1)&amp;" Total",$B$6:$BB$314,ROW($A23)-5,FALSE))</f>
        <v>0</v>
      </c>
      <c r="AV23" s="8">
        <f ca="1">IF(AV$5&lt;&gt;"",HLOOKUP(AV$5,Functionalization!$G$6:$R$314,ROW($A23)-5,FALSE),IFERROR(INDEX(AV$278:AV$314,MATCH($F23,$B$278:$B$314,0))/VLOOKUP($F23,$B$278:$BB$314,MATCH(LEFT(TRIM(AV$6),FIND("~",SUBSTITUTE(AV$6,"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23))*HLOOKUP(LEFT(TRIM(AV$6),FIND("~",SUBSTITUTE(AV$6," ","~",LEN(TRIM(AV$6))-LEN(SUBSTITUTE(TRIM(AV$6)," ",""))))-1)&amp;" Total",$B$6:$BB$314,ROW($A23)-5,FALSE))</f>
        <v>0</v>
      </c>
      <c r="AW23" s="8">
        <f ca="1">IF(AW$5&lt;&gt;"",HLOOKUP(AW$5,Functionalization!$G$6:$R$314,ROW($A23)-5,FALSE),IFERROR(INDEX(AW$278:AW$314,MATCH($F23,$B$278:$B$314,0))/VLOOKUP($F23,$B$278:$BB$314,MATCH(LEFT(TRIM(AW$6),FIND("~",SUBSTITUTE(AW$6,"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23))*HLOOKUP(LEFT(TRIM(AW$6),FIND("~",SUBSTITUTE(AW$6," ","~",LEN(TRIM(AW$6))-LEN(SUBSTITUTE(TRIM(AW$6)," ",""))))-1)&amp;" Total",$B$6:$BB$314,ROW($A23)-5,FALSE))</f>
        <v>0</v>
      </c>
      <c r="AX23" s="8">
        <f ca="1">IF(AX$5&lt;&gt;"",HLOOKUP(AX$5,Functionalization!$G$6:$R$314,ROW($A23)-5,FALSE),IFERROR(INDEX(AX$278:AX$314,MATCH($F23,$B$278:$B$314,0))/VLOOKUP($F23,$B$278:$BB$314,MATCH(LEFT(TRIM(AX$6),FIND("~",SUBSTITUTE(AX$6,"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23))*HLOOKUP(LEFT(TRIM(AX$6),FIND("~",SUBSTITUTE(AX$6," ","~",LEN(TRIM(AX$6))-LEN(SUBSTITUTE(TRIM(AX$6)," ",""))))-1)&amp;" Total",$B$6:$BB$314,ROW($A23)-5,FALSE))</f>
        <v>0</v>
      </c>
      <c r="AY23" s="8">
        <f ca="1">IF(AY$5&lt;&gt;"",HLOOKUP(AY$5,Functionalization!$G$6:$R$314,ROW($A23)-5,FALSE),IFERROR(INDEX(AY$278:AY$314,MATCH($F23,$B$278:$B$314,0))/VLOOKUP($F23,$B$278:$BB$314,MATCH(LEFT(TRIM(AY$6),FIND("~",SUBSTITUTE(AY$6,"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23))*HLOOKUP(LEFT(TRIM(AY$6),FIND("~",SUBSTITUTE(AY$6," ","~",LEN(TRIM(AY$6))-LEN(SUBSTITUTE(TRIM(AY$6)," ",""))))-1)&amp;" Total",$B$6:$BB$314,ROW($A23)-5,FALSE))</f>
        <v>0</v>
      </c>
      <c r="AZ23" s="8">
        <f ca="1">IF(AZ$5&lt;&gt;"",HLOOKUP(AZ$5,Functionalization!$G$6:$R$314,ROW($A23)-5,FALSE),IFERROR(INDEX(AZ$278:AZ$314,MATCH($F23,$B$278:$B$314,0))/VLOOKUP($F23,$B$278:$BB$314,MATCH(LEFT(TRIM(AZ$6),FIND("~",SUBSTITUTE(AZ$6,"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23))*HLOOKUP(LEFT(TRIM(AZ$6),FIND("~",SUBSTITUTE(AZ$6," ","~",LEN(TRIM(AZ$6))-LEN(SUBSTITUTE(TRIM(AZ$6)," ",""))))-1)&amp;" Total",$B$6:$BB$314,ROW($A23)-5,FALSE))</f>
        <v>0</v>
      </c>
      <c r="BA23" s="8">
        <f ca="1">IF(BA$5&lt;&gt;"",HLOOKUP(BA$5,Functionalization!$G$6:$R$314,ROW($A23)-5,FALSE),IFERROR(INDEX(BA$278:BA$314,MATCH($F23,$B$278:$B$314,0))/VLOOKUP($F23,$B$278:$BB$314,MATCH(LEFT(TRIM(BA$6),FIND("~",SUBSTITUTE(BA$6,"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23))*HLOOKUP(LEFT(TRIM(BA$6),FIND("~",SUBSTITUTE(BA$6," ","~",LEN(TRIM(BA$6))-LEN(SUBSTITUTE(TRIM(BA$6)," ",""))))-1)&amp;" Total",$B$6:$BB$314,ROW($A23)-5,FALSE))</f>
        <v>0</v>
      </c>
      <c r="BB23" s="8">
        <f ca="1">IF(BB$5&lt;&gt;"",HLOOKUP(BB$5,Functionalization!$G$6:$R$314,ROW($A23)-5,FALSE),IFERROR(INDEX(BB$278:BB$314,MATCH($F23,$B$278:$B$314,0))/VLOOKUP($F23,$B$278:$BB$314,MATCH(LEFT(TRIM(BB$6),FIND("~",SUBSTITUTE(BB$6,"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23))*HLOOKUP(LEFT(TRIM(BB$6),FIND("~",SUBSTITUTE(BB$6," ","~",LEN(TRIM(BB$6))-LEN(SUBSTITUTE(TRIM(BB$6)," ",""))))-1)&amp;" Total",$B$6:$BB$314,ROW($A23)-5,FALSE))</f>
        <v>0</v>
      </c>
      <c r="BD23">
        <f ca="1">IFERROR(IF(SUMIF($G$6:$BB$6,BD$6&amp;" Total",$G23:$BB23)-(SUMIF($G$6:$BB$6,BD$6&amp;" "&amp;'Input-Func_Class'!$D$22,$G23:$BB23)+IFERROR(SUMIF($G$6:$BB$6,BD$6&amp;" "&amp;'Input-Func_Class'!$E$22,$G23:$BB23),SUMIF($G$6:$BB$6,BD$6&amp;" "&amp;'Input-Func_Class'!$B$24,$G23:$BB23))+SUMIF($G$6:$BB$6,BD$6&amp;" "&amp;'Input-Func_Class'!$F$22,$G23:$BB23))&lt;Check_Limit,0,1),1)</f>
        <v>0</v>
      </c>
      <c r="BE23">
        <f ca="1">IFERROR(IF(SUMIF($G$6:$BB$6,BE$6&amp;" Total",$G23:$BB23)-(SUMIF($G$6:$BB$6,BE$6&amp;" "&amp;'Input-Func_Class'!$D$22,$G23:$BB23)+IFERROR(SUMIF($G$6:$BB$6,BE$6&amp;" "&amp;'Input-Func_Class'!$E$22,$G23:$BB23),SUMIF($G$6:$BB$6,BE$6&amp;" "&amp;'Input-Func_Class'!$B$24,$G23:$BB23))+SUMIF($G$6:$BB$6,BE$6&amp;" "&amp;'Input-Func_Class'!$F$22,$G23:$BB23))&lt;Check_Limit,0,1),1)</f>
        <v>0</v>
      </c>
      <c r="BF23">
        <f ca="1">IFERROR(IF(SUMIF($G$6:$BB$6,BF$6&amp;" Total",$G23:$BB23)-(SUMIF($G$6:$BB$6,BF$6&amp;" "&amp;'Input-Func_Class'!$D$22,$G23:$BB23)+IFERROR(SUMIF($G$6:$BB$6,BF$6&amp;" "&amp;'Input-Func_Class'!$E$22,$G23:$BB23),SUMIF($G$6:$BB$6,BF$6&amp;" "&amp;'Input-Func_Class'!$B$24,$G23:$BB23))+SUMIF($G$6:$BB$6,BF$6&amp;" "&amp;'Input-Func_Class'!$F$22,$G23:$BB23))&lt;Check_Limit,0,1),1)</f>
        <v>0</v>
      </c>
      <c r="BG23">
        <f ca="1">IFERROR(IF(SUMIF($G$6:$BB$6,BG$6&amp;" Total",$G23:$BB23)-(SUMIF($G$6:$BB$6,BG$6&amp;" "&amp;'Input-Func_Class'!$D$22,$G23:$BB23)+IFERROR(SUMIF($G$6:$BB$6,BG$6&amp;" "&amp;'Input-Func_Class'!$E$22,$G23:$BB23),SUMIF($G$6:$BB$6,BG$6&amp;" "&amp;'Input-Func_Class'!$B$24,$G23:$BB23))+SUMIF($G$6:$BB$6,BG$6&amp;" "&amp;'Input-Func_Class'!$F$22,$G23:$BB23))&lt;Check_Limit,0,1),1)</f>
        <v>0</v>
      </c>
      <c r="BH23">
        <f ca="1">IFERROR(IF(SUMIF($G$6:$BB$6,BH$6&amp;" Total",$G23:$BB23)-(SUMIF($G$6:$BB$6,BH$6&amp;" "&amp;'Input-Func_Class'!$D$22,$G23:$BB23)+IFERROR(SUMIF($G$6:$BB$6,BH$6&amp;" "&amp;'Input-Func_Class'!$E$22,$G23:$BB23),SUMIF($G$6:$BB$6,BH$6&amp;" "&amp;'Input-Func_Class'!$B$24,$G23:$BB23))+SUMIF($G$6:$BB$6,BH$6&amp;" "&amp;'Input-Func_Class'!$F$22,$G23:$BB23))&lt;Check_Limit,0,1),1)</f>
        <v>0</v>
      </c>
      <c r="BI23">
        <f ca="1">IFERROR(IF(SUMIF($G$6:$BB$6,BI$6&amp;" Total",$G23:$BB23)-(SUMIF($G$6:$BB$6,BI$6&amp;" "&amp;'Input-Func_Class'!$D$22,$G23:$BB23)+IFERROR(SUMIF($G$6:$BB$6,BI$6&amp;" "&amp;'Input-Func_Class'!$E$22,$G23:$BB23),SUMIF($G$6:$BB$6,BI$6&amp;" "&amp;'Input-Func_Class'!$B$24,$G23:$BB23))+SUMIF($G$6:$BB$6,BI$6&amp;" "&amp;'Input-Func_Class'!$F$22,$G23:$BB23))&lt;Check_Limit,0,1),1)</f>
        <v>0</v>
      </c>
      <c r="BJ23">
        <f ca="1">IFERROR(IF(SUMIF($G$6:$BB$6,BJ$6&amp;" Total",$G23:$BB23)-(SUMIF($G$6:$BB$6,BJ$6&amp;" "&amp;'Input-Func_Class'!$D$22,$G23:$BB23)+IFERROR(SUMIF($G$6:$BB$6,BJ$6&amp;" "&amp;'Input-Func_Class'!$E$22,$G23:$BB23),SUMIF($G$6:$BB$6,BJ$6&amp;" "&amp;'Input-Func_Class'!$B$24,$G23:$BB23))+SUMIF($G$6:$BB$6,BJ$6&amp;" "&amp;'Input-Func_Class'!$F$22,$G23:$BB23))&lt;Check_Limit,0,1),1)</f>
        <v>0</v>
      </c>
      <c r="BK23">
        <f ca="1">IFERROR(IF(SUMIF($G$6:$BB$6,BK$6&amp;" Total",$G23:$BB23)-(SUMIF($G$6:$BB$6,BK$6&amp;" "&amp;'Input-Func_Class'!$D$22,$G23:$BB23)+IFERROR(SUMIF($G$6:$BB$6,BK$6&amp;" "&amp;'Input-Func_Class'!$E$22,$G23:$BB23),SUMIF($G$6:$BB$6,BK$6&amp;" "&amp;'Input-Func_Class'!$B$24,$G23:$BB23))+SUMIF($G$6:$BB$6,BK$6&amp;" "&amp;'Input-Func_Class'!$F$22,$G23:$BB23))&lt;Check_Limit,0,1),1)</f>
        <v>0</v>
      </c>
      <c r="BL23">
        <f ca="1">IFERROR(IF(SUMIF($G$6:$BB$6,BL$6&amp;" Total",$G23:$BB23)-(SUMIF($G$6:$BB$6,BL$6&amp;" "&amp;'Input-Func_Class'!$D$22,$G23:$BB23)+IFERROR(SUMIF($G$6:$BB$6,BL$6&amp;" "&amp;'Input-Func_Class'!$E$22,$G23:$BB23),SUMIF($G$6:$BB$6,BL$6&amp;" "&amp;'Input-Func_Class'!$B$24,$G23:$BB23))+SUMIF($G$6:$BB$6,BL$6&amp;" "&amp;'Input-Func_Class'!$F$22,$G23:$BB23))&lt;Check_Limit,0,1),1)</f>
        <v>0</v>
      </c>
      <c r="BM23">
        <f ca="1">IFERROR(IF(SUMIF($G$6:$BB$6,BM$6&amp;" Total",$G23:$BB23)-(SUMIF($G$6:$BB$6,BM$6&amp;" "&amp;'Input-Func_Class'!$D$22,$G23:$BB23)+IFERROR(SUMIF($G$6:$BB$6,BM$6&amp;" "&amp;'Input-Func_Class'!$E$22,$G23:$BB23),SUMIF($G$6:$BB$6,BM$6&amp;" "&amp;'Input-Func_Class'!$B$24,$G23:$BB23))+SUMIF($G$6:$BB$6,BM$6&amp;" "&amp;'Input-Func_Class'!$F$22,$G23:$BB23))&lt;Check_Limit,0,1),1)</f>
        <v>0</v>
      </c>
      <c r="BN23">
        <f ca="1">IFERROR(IF(SUMIF($G$6:$BB$6,BN$6&amp;" Total",$G23:$BB23)-(SUMIF($G$6:$BB$6,BN$6&amp;" "&amp;'Input-Func_Class'!$D$22,$G23:$BB23)+IFERROR(SUMIF($G$6:$BB$6,BN$6&amp;" "&amp;'Input-Func_Class'!$E$22,$G23:$BB23),SUMIF($G$6:$BB$6,BN$6&amp;" "&amp;'Input-Func_Class'!$B$24,$G23:$BB23))+SUMIF($G$6:$BB$6,BN$6&amp;" "&amp;'Input-Func_Class'!$F$22,$G23:$BB23))&lt;Check_Limit,0,1),1)</f>
        <v>0</v>
      </c>
      <c r="BO23">
        <f ca="1">IFERROR(IF(SUMIF($G$6:$BB$6,BO$6&amp;" Total",$G23:$BB23)-(SUMIF($G$6:$BB$6,BO$6&amp;" "&amp;'Input-Func_Class'!$D$22,$G23:$BB23)+IFERROR(SUMIF($G$6:$BB$6,BO$6&amp;" "&amp;'Input-Func_Class'!$E$22,$G23:$BB23),SUMIF($G$6:$BB$6,BO$6&amp;" "&amp;'Input-Func_Class'!$B$24,$G23:$BB23))+SUMIF($G$6:$BB$6,BO$6&amp;" "&amp;'Input-Func_Class'!$F$22,$G23:$BB23))&lt;Check_Limit,0,1),1)</f>
        <v>0</v>
      </c>
    </row>
    <row r="24" spans="1:67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>Functionalization!$D24</f>
        <v>9466014.4700000007</v>
      </c>
      <c r="E24" s="8">
        <f t="shared" ca="1" si="5"/>
        <v>0</v>
      </c>
      <c r="F24" s="2" t="str">
        <f>IF($D24=0,"-",IF('Input-Accounts'!$E24&lt;&gt;0,'Input-Accounts'!$E24,'Input-Accounts'!$G24))</f>
        <v>INT_DISTPT_SUBTOTAL</v>
      </c>
      <c r="G24" s="8">
        <f ca="1">IF(G$5&lt;&gt;"",HLOOKUP(G$5,Functionalization!$G$6:$R$314,ROW($A24)-5,FALSE),IFERROR(INDEX(G$278:G$314,MATCH($F24,$B$278:$B$314,0))/VLOOKUP($F24,$B$278:$BB$314,MATCH(LEFT(TRIM(G$6),FIND("~",SUBSTITUTE(G$6,"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24))*HLOOKUP(LEFT(TRIM(G$6),FIND("~",SUBSTITUTE(G$6," ","~",LEN(TRIM(G$6))-LEN(SUBSTITUTE(TRIM(G$6)," ",""))))-1)&amp;" Total",$B$6:$BB$314,ROW($A24)-5,FALSE))</f>
        <v>6044632.1150157042</v>
      </c>
      <c r="H24" s="8">
        <f ca="1">IF(H$5&lt;&gt;"",HLOOKUP(H$5,Functionalization!$G$6:$R$314,ROW($A24)-5,FALSE),IFERROR(INDEX(H$278:H$314,MATCH($F24,$B$278:$B$314,0))/VLOOKUP($F24,$B$278:$BB$314,MATCH(LEFT(TRIM(H$6),FIND("~",SUBSTITUTE(H$6,"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24))*HLOOKUP(LEFT(TRIM(H$6),FIND("~",SUBSTITUTE(H$6," ","~",LEN(TRIM(H$6))-LEN(SUBSTITUTE(TRIM(H$6)," ",""))))-1)&amp;" Total",$B$6:$BB$314,ROW($A24)-5,FALSE))</f>
        <v>4611546.8568477239</v>
      </c>
      <c r="I24" s="8">
        <f ca="1">IF(I$5&lt;&gt;"",HLOOKUP(I$5,Functionalization!$G$6:$R$314,ROW($A24)-5,FALSE),IFERROR(INDEX(I$278:I$314,MATCH($F24,$B$278:$B$314,0))/VLOOKUP($F24,$B$278:$BB$314,MATCH(LEFT(TRIM(I$6),FIND("~",SUBSTITUTE(I$6,"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24))*HLOOKUP(LEFT(TRIM(I$6),FIND("~",SUBSTITUTE(I$6," ","~",LEN(TRIM(I$6))-LEN(SUBSTITUTE(TRIM(I$6)," ",""))))-1)&amp;" Total",$B$6:$BB$314,ROW($A24)-5,FALSE))</f>
        <v>0</v>
      </c>
      <c r="J24" s="8">
        <f ca="1">IF(J$5&lt;&gt;"",HLOOKUP(J$5,Functionalization!$G$6:$R$314,ROW($A24)-5,FALSE),IFERROR(INDEX(J$278:J$314,MATCH($F24,$B$278:$B$314,0))/VLOOKUP($F24,$B$278:$BB$314,MATCH(LEFT(TRIM(J$6),FIND("~",SUBSTITUTE(J$6,"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24))*HLOOKUP(LEFT(TRIM(J$6),FIND("~",SUBSTITUTE(J$6," ","~",LEN(TRIM(J$6))-LEN(SUBSTITUTE(TRIM(J$6)," ",""))))-1)&amp;" Total",$B$6:$BB$314,ROW($A24)-5,FALSE))</f>
        <v>1433085.2581679819</v>
      </c>
      <c r="K24" s="8">
        <f ca="1">IF(K$5&lt;&gt;"",HLOOKUP(K$5,Functionalization!$G$6:$R$314,ROW($A24)-5,FALSE),IFERROR(INDEX(K$278:K$314,MATCH($F24,$B$278:$B$314,0))/VLOOKUP($F24,$B$278:$BB$314,MATCH(LEFT(TRIM(K$6),FIND("~",SUBSTITUTE(K$6,"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24))*HLOOKUP(LEFT(TRIM(K$6),FIND("~",SUBSTITUTE(K$6," ","~",LEN(TRIM(K$6))-LEN(SUBSTITUTE(TRIM(K$6)," ",""))))-1)&amp;" Total",$B$6:$BB$314,ROW($A24)-5,FALSE))</f>
        <v>3421382.3549842956</v>
      </c>
      <c r="L24" s="8">
        <f ca="1">IF(L$5&lt;&gt;"",HLOOKUP(L$5,Functionalization!$G$6:$R$314,ROW($A24)-5,FALSE),IFERROR(INDEX(L$278:L$314,MATCH($F24,$B$278:$B$314,0))/VLOOKUP($F24,$B$278:$BB$314,MATCH(LEFT(TRIM(L$6),FIND("~",SUBSTITUTE(L$6,"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24))*HLOOKUP(LEFT(TRIM(L$6),FIND("~",SUBSTITUTE(L$6," ","~",LEN(TRIM(L$6))-LEN(SUBSTITUTE(TRIM(L$6)," ",""))))-1)&amp;" Total",$B$6:$BB$314,ROW($A24)-5,FALSE))</f>
        <v>0</v>
      </c>
      <c r="M24" s="8">
        <f ca="1">IF(M$5&lt;&gt;"",HLOOKUP(M$5,Functionalization!$G$6:$R$314,ROW($A24)-5,FALSE),IFERROR(INDEX(M$278:M$314,MATCH($F24,$B$278:$B$314,0))/VLOOKUP($F24,$B$278:$BB$314,MATCH(LEFT(TRIM(M$6),FIND("~",SUBSTITUTE(M$6,"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24))*HLOOKUP(LEFT(TRIM(M$6),FIND("~",SUBSTITUTE(M$6," ","~",LEN(TRIM(M$6))-LEN(SUBSTITUTE(TRIM(M$6)," ",""))))-1)&amp;" Total",$B$6:$BB$314,ROW($A24)-5,FALSE))</f>
        <v>0</v>
      </c>
      <c r="N24" s="8">
        <f ca="1">IF(N$5&lt;&gt;"",HLOOKUP(N$5,Functionalization!$G$6:$R$314,ROW($A24)-5,FALSE),IFERROR(INDEX(N$278:N$314,MATCH($F24,$B$278:$B$314,0))/VLOOKUP($F24,$B$278:$BB$314,MATCH(LEFT(TRIM(N$6),FIND("~",SUBSTITUTE(N$6,"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24))*HLOOKUP(LEFT(TRIM(N$6),FIND("~",SUBSTITUTE(N$6," ","~",LEN(TRIM(N$6))-LEN(SUBSTITUTE(TRIM(N$6)," ",""))))-1)&amp;" Total",$B$6:$BB$314,ROW($A24)-5,FALSE))</f>
        <v>3421382.3549842956</v>
      </c>
      <c r="O24" s="8">
        <f ca="1">IF(O$5&lt;&gt;"",HLOOKUP(O$5,Functionalization!$G$6:$R$314,ROW($A24)-5,FALSE),IFERROR(INDEX(O$278:O$314,MATCH($F24,$B$278:$B$314,0))/VLOOKUP($F24,$B$278:$BB$314,MATCH(LEFT(TRIM(O$6),FIND("~",SUBSTITUTE(O$6,"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24))*HLOOKUP(LEFT(TRIM(O$6),FIND("~",SUBSTITUTE(O$6," ","~",LEN(TRIM(O$6))-LEN(SUBSTITUTE(TRIM(O$6)," ",""))))-1)&amp;" Total",$B$6:$BB$314,ROW($A24)-5,FALSE))</f>
        <v>0</v>
      </c>
      <c r="P24" s="8">
        <f ca="1">IF(P$5&lt;&gt;"",HLOOKUP(P$5,Functionalization!$G$6:$R$314,ROW($A24)-5,FALSE),IFERROR(INDEX(P$278:P$314,MATCH($F24,$B$278:$B$314,0))/VLOOKUP($F24,$B$278:$BB$314,MATCH(LEFT(TRIM(P$6),FIND("~",SUBSTITUTE(P$6,"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24))*HLOOKUP(LEFT(TRIM(P$6),FIND("~",SUBSTITUTE(P$6," ","~",LEN(TRIM(P$6))-LEN(SUBSTITUTE(TRIM(P$6)," ",""))))-1)&amp;" Total",$B$6:$BB$314,ROW($A24)-5,FALSE))</f>
        <v>0</v>
      </c>
      <c r="Q24" s="8">
        <f ca="1">IF(Q$5&lt;&gt;"",HLOOKUP(Q$5,Functionalization!$G$6:$R$314,ROW($A24)-5,FALSE),IFERROR(INDEX(Q$278:Q$314,MATCH($F24,$B$278:$B$314,0))/VLOOKUP($F24,$B$278:$BB$314,MATCH(LEFT(TRIM(Q$6),FIND("~",SUBSTITUTE(Q$6,"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24))*HLOOKUP(LEFT(TRIM(Q$6),FIND("~",SUBSTITUTE(Q$6," ","~",LEN(TRIM(Q$6))-LEN(SUBSTITUTE(TRIM(Q$6)," ",""))))-1)&amp;" Total",$B$6:$BB$314,ROW($A24)-5,FALSE))</f>
        <v>0</v>
      </c>
      <c r="R24" s="8">
        <f ca="1">IF(R$5&lt;&gt;"",HLOOKUP(R$5,Functionalization!$G$6:$R$314,ROW($A24)-5,FALSE),IFERROR(INDEX(R$278:R$314,MATCH($F24,$B$278:$B$314,0))/VLOOKUP($F24,$B$278:$BB$314,MATCH(LEFT(TRIM(R$6),FIND("~",SUBSTITUTE(R$6,"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24))*HLOOKUP(LEFT(TRIM(R$6),FIND("~",SUBSTITUTE(R$6," ","~",LEN(TRIM(R$6))-LEN(SUBSTITUTE(TRIM(R$6)," ",""))))-1)&amp;" Total",$B$6:$BB$314,ROW($A24)-5,FALSE))</f>
        <v>0</v>
      </c>
      <c r="S24" s="8">
        <f ca="1">IF(S$5&lt;&gt;"",HLOOKUP(S$5,Functionalization!$G$6:$R$314,ROW($A24)-5,FALSE),IFERROR(INDEX(S$278:S$314,MATCH($F24,$B$278:$B$314,0))/VLOOKUP($F24,$B$278:$BB$314,MATCH(LEFT(TRIM(S$6),FIND("~",SUBSTITUTE(S$6,"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24))*HLOOKUP(LEFT(TRIM(S$6),FIND("~",SUBSTITUTE(S$6," ","~",LEN(TRIM(S$6))-LEN(SUBSTITUTE(TRIM(S$6)," ",""))))-1)&amp;" Total",$B$6:$BB$314,ROW($A24)-5,FALSE))</f>
        <v>0</v>
      </c>
      <c r="T24" s="8">
        <f ca="1">IF(T$5&lt;&gt;"",HLOOKUP(T$5,Functionalization!$G$6:$R$314,ROW($A24)-5,FALSE),IFERROR(INDEX(T$278:T$314,MATCH($F24,$B$278:$B$314,0))/VLOOKUP($F24,$B$278:$BB$314,MATCH(LEFT(TRIM(T$6),FIND("~",SUBSTITUTE(T$6,"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24))*HLOOKUP(LEFT(TRIM(T$6),FIND("~",SUBSTITUTE(T$6," ","~",LEN(TRIM(T$6))-LEN(SUBSTITUTE(TRIM(T$6)," ",""))))-1)&amp;" Total",$B$6:$BB$314,ROW($A24)-5,FALSE))</f>
        <v>0</v>
      </c>
      <c r="U24" s="8">
        <f ca="1">IF(U$5&lt;&gt;"",HLOOKUP(U$5,Functionalization!$G$6:$R$314,ROW($A24)-5,FALSE),IFERROR(INDEX(U$278:U$314,MATCH($F24,$B$278:$B$314,0))/VLOOKUP($F24,$B$278:$BB$314,MATCH(LEFT(TRIM(U$6),FIND("~",SUBSTITUTE(U$6,"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24))*HLOOKUP(LEFT(TRIM(U$6),FIND("~",SUBSTITUTE(U$6," ","~",LEN(TRIM(U$6))-LEN(SUBSTITUTE(TRIM(U$6)," ",""))))-1)&amp;" Total",$B$6:$BB$314,ROW($A24)-5,FALSE))</f>
        <v>0</v>
      </c>
      <c r="V24" s="8">
        <f ca="1">IF(V$5&lt;&gt;"",HLOOKUP(V$5,Functionalization!$G$6:$R$314,ROW($A24)-5,FALSE),IFERROR(INDEX(V$278:V$314,MATCH($F24,$B$278:$B$314,0))/VLOOKUP($F24,$B$278:$BB$314,MATCH(LEFT(TRIM(V$6),FIND("~",SUBSTITUTE(V$6,"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24))*HLOOKUP(LEFT(TRIM(V$6),FIND("~",SUBSTITUTE(V$6," ","~",LEN(TRIM(V$6))-LEN(SUBSTITUTE(TRIM(V$6)," ",""))))-1)&amp;" Total",$B$6:$BB$314,ROW($A24)-5,FALSE))</f>
        <v>0</v>
      </c>
      <c r="W24" s="8">
        <f ca="1">IF(W$5&lt;&gt;"",HLOOKUP(W$5,Functionalization!$G$6:$R$314,ROW($A24)-5,FALSE),IFERROR(INDEX(W$278:W$314,MATCH($F24,$B$278:$B$314,0))/VLOOKUP($F24,$B$278:$BB$314,MATCH(LEFT(TRIM(W$6),FIND("~",SUBSTITUTE(W$6,"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24))*HLOOKUP(LEFT(TRIM(W$6),FIND("~",SUBSTITUTE(W$6," ","~",LEN(TRIM(W$6))-LEN(SUBSTITUTE(TRIM(W$6)," ",""))))-1)&amp;" Total",$B$6:$BB$314,ROW($A24)-5,FALSE))</f>
        <v>0</v>
      </c>
      <c r="X24" s="8">
        <f ca="1">IF(X$5&lt;&gt;"",HLOOKUP(X$5,Functionalization!$G$6:$R$314,ROW($A24)-5,FALSE),IFERROR(INDEX(X$278:X$314,MATCH($F24,$B$278:$B$314,0))/VLOOKUP($F24,$B$278:$BB$314,MATCH(LEFT(TRIM(X$6),FIND("~",SUBSTITUTE(X$6,"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24))*HLOOKUP(LEFT(TRIM(X$6),FIND("~",SUBSTITUTE(X$6," ","~",LEN(TRIM(X$6))-LEN(SUBSTITUTE(TRIM(X$6)," ",""))))-1)&amp;" Total",$B$6:$BB$314,ROW($A24)-5,FALSE))</f>
        <v>0</v>
      </c>
      <c r="Y24" s="8">
        <f ca="1">IF(Y$5&lt;&gt;"",HLOOKUP(Y$5,Functionalization!$G$6:$R$314,ROW($A24)-5,FALSE),IFERROR(INDEX(Y$278:Y$314,MATCH($F24,$B$278:$B$314,0))/VLOOKUP($F24,$B$278:$BB$314,MATCH(LEFT(TRIM(Y$6),FIND("~",SUBSTITUTE(Y$6,"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24))*HLOOKUP(LEFT(TRIM(Y$6),FIND("~",SUBSTITUTE(Y$6," ","~",LEN(TRIM(Y$6))-LEN(SUBSTITUTE(TRIM(Y$6)," ",""))))-1)&amp;" Total",$B$6:$BB$314,ROW($A24)-5,FALSE))</f>
        <v>0</v>
      </c>
      <c r="Z24" s="8">
        <f ca="1">IF(Z$5&lt;&gt;"",HLOOKUP(Z$5,Functionalization!$G$6:$R$314,ROW($A24)-5,FALSE),IFERROR(INDEX(Z$278:Z$314,MATCH($F24,$B$278:$B$314,0))/VLOOKUP($F24,$B$278:$BB$314,MATCH(LEFT(TRIM(Z$6),FIND("~",SUBSTITUTE(Z$6,"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24))*HLOOKUP(LEFT(TRIM(Z$6),FIND("~",SUBSTITUTE(Z$6," ","~",LEN(TRIM(Z$6))-LEN(SUBSTITUTE(TRIM(Z$6)," ",""))))-1)&amp;" Total",$B$6:$BB$314,ROW($A24)-5,FALSE))</f>
        <v>0</v>
      </c>
      <c r="AA24" s="8">
        <f ca="1">IF(AA$5&lt;&gt;"",HLOOKUP(AA$5,Functionalization!$G$6:$R$314,ROW($A24)-5,FALSE),IFERROR(INDEX(AA$278:AA$314,MATCH($F24,$B$278:$B$314,0))/VLOOKUP($F24,$B$278:$BB$314,MATCH(LEFT(TRIM(AA$6),FIND("~",SUBSTITUTE(AA$6,"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24))*HLOOKUP(LEFT(TRIM(AA$6),FIND("~",SUBSTITUTE(AA$6," ","~",LEN(TRIM(AA$6))-LEN(SUBSTITUTE(TRIM(AA$6)," ",""))))-1)&amp;" Total",$B$6:$BB$314,ROW($A24)-5,FALSE))</f>
        <v>0</v>
      </c>
      <c r="AB24" s="8">
        <f ca="1">IF(AB$5&lt;&gt;"",HLOOKUP(AB$5,Functionalization!$G$6:$R$314,ROW($A24)-5,FALSE),IFERROR(INDEX(AB$278:AB$314,MATCH($F24,$B$278:$B$314,0))/VLOOKUP($F24,$B$278:$BB$314,MATCH(LEFT(TRIM(AB$6),FIND("~",SUBSTITUTE(AB$6,"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24))*HLOOKUP(LEFT(TRIM(AB$6),FIND("~",SUBSTITUTE(AB$6," ","~",LEN(TRIM(AB$6))-LEN(SUBSTITUTE(TRIM(AB$6)," ",""))))-1)&amp;" Total",$B$6:$BB$314,ROW($A24)-5,FALSE))</f>
        <v>0</v>
      </c>
      <c r="AC24" s="8">
        <f ca="1">IF(AC$5&lt;&gt;"",HLOOKUP(AC$5,Functionalization!$G$6:$R$314,ROW($A24)-5,FALSE),IFERROR(INDEX(AC$278:AC$314,MATCH($F24,$B$278:$B$314,0))/VLOOKUP($F24,$B$278:$BB$314,MATCH(LEFT(TRIM(AC$6),FIND("~",SUBSTITUTE(AC$6,"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24))*HLOOKUP(LEFT(TRIM(AC$6),FIND("~",SUBSTITUTE(AC$6," ","~",LEN(TRIM(AC$6))-LEN(SUBSTITUTE(TRIM(AC$6)," ",""))))-1)&amp;" Total",$B$6:$BB$314,ROW($A24)-5,FALSE))</f>
        <v>0</v>
      </c>
      <c r="AD24" s="8">
        <f ca="1">IF(AD$5&lt;&gt;"",HLOOKUP(AD$5,Functionalization!$G$6:$R$314,ROW($A24)-5,FALSE),IFERROR(INDEX(AD$278:AD$314,MATCH($F24,$B$278:$B$314,0))/VLOOKUP($F24,$B$278:$BB$314,MATCH(LEFT(TRIM(AD$6),FIND("~",SUBSTITUTE(AD$6,"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24))*HLOOKUP(LEFT(TRIM(AD$6),FIND("~",SUBSTITUTE(AD$6," ","~",LEN(TRIM(AD$6))-LEN(SUBSTITUTE(TRIM(AD$6)," ",""))))-1)&amp;" Total",$B$6:$BB$314,ROW($A24)-5,FALSE))</f>
        <v>0</v>
      </c>
      <c r="AE24" s="8">
        <f ca="1">IF(AE$5&lt;&gt;"",HLOOKUP(AE$5,Functionalization!$G$6:$R$314,ROW($A24)-5,FALSE),IFERROR(INDEX(AE$278:AE$314,MATCH($F24,$B$278:$B$314,0))/VLOOKUP($F24,$B$278:$BB$314,MATCH(LEFT(TRIM(AE$6),FIND("~",SUBSTITUTE(AE$6,"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24))*HLOOKUP(LEFT(TRIM(AE$6),FIND("~",SUBSTITUTE(AE$6," ","~",LEN(TRIM(AE$6))-LEN(SUBSTITUTE(TRIM(AE$6)," ",""))))-1)&amp;" Total",$B$6:$BB$314,ROW($A24)-5,FALSE))</f>
        <v>0</v>
      </c>
      <c r="AF24" s="8">
        <f ca="1">IF(AF$5&lt;&gt;"",HLOOKUP(AF$5,Functionalization!$G$6:$R$314,ROW($A24)-5,FALSE),IFERROR(INDEX(AF$278:AF$314,MATCH($F24,$B$278:$B$314,0))/VLOOKUP($F24,$B$278:$BB$314,MATCH(LEFT(TRIM(AF$6),FIND("~",SUBSTITUTE(AF$6,"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24))*HLOOKUP(LEFT(TRIM(AF$6),FIND("~",SUBSTITUTE(AF$6," ","~",LEN(TRIM(AF$6))-LEN(SUBSTITUTE(TRIM(AF$6)," ",""))))-1)&amp;" Total",$B$6:$BB$314,ROW($A24)-5,FALSE))</f>
        <v>0</v>
      </c>
      <c r="AG24" s="8">
        <f ca="1">IF(AG$5&lt;&gt;"",HLOOKUP(AG$5,Functionalization!$G$6:$R$314,ROW($A24)-5,FALSE),IFERROR(INDEX(AG$278:AG$314,MATCH($F24,$B$278:$B$314,0))/VLOOKUP($F24,$B$278:$BB$314,MATCH(LEFT(TRIM(AG$6),FIND("~",SUBSTITUTE(AG$6,"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24))*HLOOKUP(LEFT(TRIM(AG$6),FIND("~",SUBSTITUTE(AG$6," ","~",LEN(TRIM(AG$6))-LEN(SUBSTITUTE(TRIM(AG$6)," ",""))))-1)&amp;" Total",$B$6:$BB$314,ROW($A24)-5,FALSE))</f>
        <v>0</v>
      </c>
      <c r="AH24" s="8">
        <f ca="1">IF(AH$5&lt;&gt;"",HLOOKUP(AH$5,Functionalization!$G$6:$R$314,ROW($A24)-5,FALSE),IFERROR(INDEX(AH$278:AH$314,MATCH($F24,$B$278:$B$314,0))/VLOOKUP($F24,$B$278:$BB$314,MATCH(LEFT(TRIM(AH$6),FIND("~",SUBSTITUTE(AH$6,"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24))*HLOOKUP(LEFT(TRIM(AH$6),FIND("~",SUBSTITUTE(AH$6," ","~",LEN(TRIM(AH$6))-LEN(SUBSTITUTE(TRIM(AH$6)," ",""))))-1)&amp;" Total",$B$6:$BB$314,ROW($A24)-5,FALSE))</f>
        <v>0</v>
      </c>
      <c r="AI24" s="8">
        <f ca="1">IF(AI$5&lt;&gt;"",HLOOKUP(AI$5,Functionalization!$G$6:$R$314,ROW($A24)-5,FALSE),IFERROR(INDEX(AI$278:AI$314,MATCH($F24,$B$278:$B$314,0))/VLOOKUP($F24,$B$278:$BB$314,MATCH(LEFT(TRIM(AI$6),FIND("~",SUBSTITUTE(AI$6,"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24))*HLOOKUP(LEFT(TRIM(AI$6),FIND("~",SUBSTITUTE(AI$6," ","~",LEN(TRIM(AI$6))-LEN(SUBSTITUTE(TRIM(AI$6)," ",""))))-1)&amp;" Total",$B$6:$BB$314,ROW($A24)-5,FALSE))</f>
        <v>0</v>
      </c>
      <c r="AJ24" s="8">
        <f ca="1">IF(AJ$5&lt;&gt;"",HLOOKUP(AJ$5,Functionalization!$G$6:$R$314,ROW($A24)-5,FALSE),IFERROR(INDEX(AJ$278:AJ$314,MATCH($F24,$B$278:$B$314,0))/VLOOKUP($F24,$B$278:$BB$314,MATCH(LEFT(TRIM(AJ$6),FIND("~",SUBSTITUTE(AJ$6,"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24))*HLOOKUP(LEFT(TRIM(AJ$6),FIND("~",SUBSTITUTE(AJ$6," ","~",LEN(TRIM(AJ$6))-LEN(SUBSTITUTE(TRIM(AJ$6)," ",""))))-1)&amp;" Total",$B$6:$BB$314,ROW($A24)-5,FALSE))</f>
        <v>0</v>
      </c>
      <c r="AK24" s="8">
        <f ca="1">IF(AK$5&lt;&gt;"",HLOOKUP(AK$5,Functionalization!$G$6:$R$314,ROW($A24)-5,FALSE),IFERROR(INDEX(AK$278:AK$314,MATCH($F24,$B$278:$B$314,0))/VLOOKUP($F24,$B$278:$BB$314,MATCH(LEFT(TRIM(AK$6),FIND("~",SUBSTITUTE(AK$6,"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24))*HLOOKUP(LEFT(TRIM(AK$6),FIND("~",SUBSTITUTE(AK$6," ","~",LEN(TRIM(AK$6))-LEN(SUBSTITUTE(TRIM(AK$6)," ",""))))-1)&amp;" Total",$B$6:$BB$314,ROW($A24)-5,FALSE))</f>
        <v>0</v>
      </c>
      <c r="AL24" s="8">
        <f ca="1">IF(AL$5&lt;&gt;"",HLOOKUP(AL$5,Functionalization!$G$6:$R$314,ROW($A24)-5,FALSE),IFERROR(INDEX(AL$278:AL$314,MATCH($F24,$B$278:$B$314,0))/VLOOKUP($F24,$B$278:$BB$314,MATCH(LEFT(TRIM(AL$6),FIND("~",SUBSTITUTE(AL$6,"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24))*HLOOKUP(LEFT(TRIM(AL$6),FIND("~",SUBSTITUTE(AL$6," ","~",LEN(TRIM(AL$6))-LEN(SUBSTITUTE(TRIM(AL$6)," ",""))))-1)&amp;" Total",$B$6:$BB$314,ROW($A24)-5,FALSE))</f>
        <v>0</v>
      </c>
      <c r="AM24" s="8">
        <f ca="1">IF(AM$5&lt;&gt;"",HLOOKUP(AM$5,Functionalization!$G$6:$R$314,ROW($A24)-5,FALSE),IFERROR(INDEX(AM$278:AM$314,MATCH($F24,$B$278:$B$314,0))/VLOOKUP($F24,$B$278:$BB$314,MATCH(LEFT(TRIM(AM$6),FIND("~",SUBSTITUTE(AM$6,"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24))*HLOOKUP(LEFT(TRIM(AM$6),FIND("~",SUBSTITUTE(AM$6," ","~",LEN(TRIM(AM$6))-LEN(SUBSTITUTE(TRIM(AM$6)," ",""))))-1)&amp;" Total",$B$6:$BB$314,ROW($A24)-5,FALSE))</f>
        <v>0</v>
      </c>
      <c r="AN24" s="8">
        <f ca="1">IF(AN$5&lt;&gt;"",HLOOKUP(AN$5,Functionalization!$G$6:$R$314,ROW($A24)-5,FALSE),IFERROR(INDEX(AN$278:AN$314,MATCH($F24,$B$278:$B$314,0))/VLOOKUP($F24,$B$278:$BB$314,MATCH(LEFT(TRIM(AN$6),FIND("~",SUBSTITUTE(AN$6,"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24))*HLOOKUP(LEFT(TRIM(AN$6),FIND("~",SUBSTITUTE(AN$6," ","~",LEN(TRIM(AN$6))-LEN(SUBSTITUTE(TRIM(AN$6)," ",""))))-1)&amp;" Total",$B$6:$BB$314,ROW($A24)-5,FALSE))</f>
        <v>0</v>
      </c>
      <c r="AO24" s="8">
        <f ca="1">IF(AO$5&lt;&gt;"",HLOOKUP(AO$5,Functionalization!$G$6:$R$314,ROW($A24)-5,FALSE),IFERROR(INDEX(AO$278:AO$314,MATCH($F24,$B$278:$B$314,0))/VLOOKUP($F24,$B$278:$BB$314,MATCH(LEFT(TRIM(AO$6),FIND("~",SUBSTITUTE(AO$6,"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24))*HLOOKUP(LEFT(TRIM(AO$6),FIND("~",SUBSTITUTE(AO$6," ","~",LEN(TRIM(AO$6))-LEN(SUBSTITUTE(TRIM(AO$6)," ",""))))-1)&amp;" Total",$B$6:$BB$314,ROW($A24)-5,FALSE))</f>
        <v>0</v>
      </c>
      <c r="AP24" s="8">
        <f ca="1">IF(AP$5&lt;&gt;"",HLOOKUP(AP$5,Functionalization!$G$6:$R$314,ROW($A24)-5,FALSE),IFERROR(INDEX(AP$278:AP$314,MATCH($F24,$B$278:$B$314,0))/VLOOKUP($F24,$B$278:$BB$314,MATCH(LEFT(TRIM(AP$6),FIND("~",SUBSTITUTE(AP$6,"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24))*HLOOKUP(LEFT(TRIM(AP$6),FIND("~",SUBSTITUTE(AP$6," ","~",LEN(TRIM(AP$6))-LEN(SUBSTITUTE(TRIM(AP$6)," ",""))))-1)&amp;" Total",$B$6:$BB$314,ROW($A24)-5,FALSE))</f>
        <v>0</v>
      </c>
      <c r="AQ24" s="8">
        <f ca="1">IF(AQ$5&lt;&gt;"",HLOOKUP(AQ$5,Functionalization!$G$6:$R$314,ROW($A24)-5,FALSE),IFERROR(INDEX(AQ$278:AQ$314,MATCH($F24,$B$278:$B$314,0))/VLOOKUP($F24,$B$278:$BB$314,MATCH(LEFT(TRIM(AQ$6),FIND("~",SUBSTITUTE(AQ$6,"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24))*HLOOKUP(LEFT(TRIM(AQ$6),FIND("~",SUBSTITUTE(AQ$6," ","~",LEN(TRIM(AQ$6))-LEN(SUBSTITUTE(TRIM(AQ$6)," ",""))))-1)&amp;" Total",$B$6:$BB$314,ROW($A24)-5,FALSE))</f>
        <v>0</v>
      </c>
      <c r="AR24" s="8">
        <f ca="1">IF(AR$5&lt;&gt;"",HLOOKUP(AR$5,Functionalization!$G$6:$R$314,ROW($A24)-5,FALSE),IFERROR(INDEX(AR$278:AR$314,MATCH($F24,$B$278:$B$314,0))/VLOOKUP($F24,$B$278:$BB$314,MATCH(LEFT(TRIM(AR$6),FIND("~",SUBSTITUTE(AR$6,"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24))*HLOOKUP(LEFT(TRIM(AR$6),FIND("~",SUBSTITUTE(AR$6," ","~",LEN(TRIM(AR$6))-LEN(SUBSTITUTE(TRIM(AR$6)," ",""))))-1)&amp;" Total",$B$6:$BB$314,ROW($A24)-5,FALSE))</f>
        <v>0</v>
      </c>
      <c r="AS24" s="8">
        <f ca="1">IF(AS$5&lt;&gt;"",HLOOKUP(AS$5,Functionalization!$G$6:$R$314,ROW($A24)-5,FALSE),IFERROR(INDEX(AS$278:AS$314,MATCH($F24,$B$278:$B$314,0))/VLOOKUP($F24,$B$278:$BB$314,MATCH(LEFT(TRIM(AS$6),FIND("~",SUBSTITUTE(AS$6,"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24))*HLOOKUP(LEFT(TRIM(AS$6),FIND("~",SUBSTITUTE(AS$6," ","~",LEN(TRIM(AS$6))-LEN(SUBSTITUTE(TRIM(AS$6)," ",""))))-1)&amp;" Total",$B$6:$BB$314,ROW($A24)-5,FALSE))</f>
        <v>0</v>
      </c>
      <c r="AT24" s="8">
        <f ca="1">IF(AT$5&lt;&gt;"",HLOOKUP(AT$5,Functionalization!$G$6:$R$314,ROW($A24)-5,FALSE),IFERROR(INDEX(AT$278:AT$314,MATCH($F24,$B$278:$B$314,0))/VLOOKUP($F24,$B$278:$BB$314,MATCH(LEFT(TRIM(AT$6),FIND("~",SUBSTITUTE(AT$6,"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24))*HLOOKUP(LEFT(TRIM(AT$6),FIND("~",SUBSTITUTE(AT$6," ","~",LEN(TRIM(AT$6))-LEN(SUBSTITUTE(TRIM(AT$6)," ",""))))-1)&amp;" Total",$B$6:$BB$314,ROW($A24)-5,FALSE))</f>
        <v>0</v>
      </c>
      <c r="AU24" s="8">
        <f ca="1">IF(AU$5&lt;&gt;"",HLOOKUP(AU$5,Functionalization!$G$6:$R$314,ROW($A24)-5,FALSE),IFERROR(INDEX(AU$278:AU$314,MATCH($F24,$B$278:$B$314,0))/VLOOKUP($F24,$B$278:$BB$314,MATCH(LEFT(TRIM(AU$6),FIND("~",SUBSTITUTE(AU$6,"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24))*HLOOKUP(LEFT(TRIM(AU$6),FIND("~",SUBSTITUTE(AU$6," ","~",LEN(TRIM(AU$6))-LEN(SUBSTITUTE(TRIM(AU$6)," ",""))))-1)&amp;" Total",$B$6:$BB$314,ROW($A24)-5,FALSE))</f>
        <v>0</v>
      </c>
      <c r="AV24" s="8">
        <f ca="1">IF(AV$5&lt;&gt;"",HLOOKUP(AV$5,Functionalization!$G$6:$R$314,ROW($A24)-5,FALSE),IFERROR(INDEX(AV$278:AV$314,MATCH($F24,$B$278:$B$314,0))/VLOOKUP($F24,$B$278:$BB$314,MATCH(LEFT(TRIM(AV$6),FIND("~",SUBSTITUTE(AV$6,"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24))*HLOOKUP(LEFT(TRIM(AV$6),FIND("~",SUBSTITUTE(AV$6," ","~",LEN(TRIM(AV$6))-LEN(SUBSTITUTE(TRIM(AV$6)," ",""))))-1)&amp;" Total",$B$6:$BB$314,ROW($A24)-5,FALSE))</f>
        <v>0</v>
      </c>
      <c r="AW24" s="8">
        <f ca="1">IF(AW$5&lt;&gt;"",HLOOKUP(AW$5,Functionalization!$G$6:$R$314,ROW($A24)-5,FALSE),IFERROR(INDEX(AW$278:AW$314,MATCH($F24,$B$278:$B$314,0))/VLOOKUP($F24,$B$278:$BB$314,MATCH(LEFT(TRIM(AW$6),FIND("~",SUBSTITUTE(AW$6,"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24))*HLOOKUP(LEFT(TRIM(AW$6),FIND("~",SUBSTITUTE(AW$6," ","~",LEN(TRIM(AW$6))-LEN(SUBSTITUTE(TRIM(AW$6)," ",""))))-1)&amp;" Total",$B$6:$BB$314,ROW($A24)-5,FALSE))</f>
        <v>0</v>
      </c>
      <c r="AX24" s="8">
        <f ca="1">IF(AX$5&lt;&gt;"",HLOOKUP(AX$5,Functionalization!$G$6:$R$314,ROW($A24)-5,FALSE),IFERROR(INDEX(AX$278:AX$314,MATCH($F24,$B$278:$B$314,0))/VLOOKUP($F24,$B$278:$BB$314,MATCH(LEFT(TRIM(AX$6),FIND("~",SUBSTITUTE(AX$6,"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24))*HLOOKUP(LEFT(TRIM(AX$6),FIND("~",SUBSTITUTE(AX$6," ","~",LEN(TRIM(AX$6))-LEN(SUBSTITUTE(TRIM(AX$6)," ",""))))-1)&amp;" Total",$B$6:$BB$314,ROW($A24)-5,FALSE))</f>
        <v>0</v>
      </c>
      <c r="AY24" s="8">
        <f ca="1">IF(AY$5&lt;&gt;"",HLOOKUP(AY$5,Functionalization!$G$6:$R$314,ROW($A24)-5,FALSE),IFERROR(INDEX(AY$278:AY$314,MATCH($F24,$B$278:$B$314,0))/VLOOKUP($F24,$B$278:$BB$314,MATCH(LEFT(TRIM(AY$6),FIND("~",SUBSTITUTE(AY$6,"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24))*HLOOKUP(LEFT(TRIM(AY$6),FIND("~",SUBSTITUTE(AY$6," ","~",LEN(TRIM(AY$6))-LEN(SUBSTITUTE(TRIM(AY$6)," ",""))))-1)&amp;" Total",$B$6:$BB$314,ROW($A24)-5,FALSE))</f>
        <v>0</v>
      </c>
      <c r="AZ24" s="8">
        <f ca="1">IF(AZ$5&lt;&gt;"",HLOOKUP(AZ$5,Functionalization!$G$6:$R$314,ROW($A24)-5,FALSE),IFERROR(INDEX(AZ$278:AZ$314,MATCH($F24,$B$278:$B$314,0))/VLOOKUP($F24,$B$278:$BB$314,MATCH(LEFT(TRIM(AZ$6),FIND("~",SUBSTITUTE(AZ$6,"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24))*HLOOKUP(LEFT(TRIM(AZ$6),FIND("~",SUBSTITUTE(AZ$6," ","~",LEN(TRIM(AZ$6))-LEN(SUBSTITUTE(TRIM(AZ$6)," ",""))))-1)&amp;" Total",$B$6:$BB$314,ROW($A24)-5,FALSE))</f>
        <v>0</v>
      </c>
      <c r="BA24" s="8">
        <f ca="1">IF(BA$5&lt;&gt;"",HLOOKUP(BA$5,Functionalization!$G$6:$R$314,ROW($A24)-5,FALSE),IFERROR(INDEX(BA$278:BA$314,MATCH($F24,$B$278:$B$314,0))/VLOOKUP($F24,$B$278:$BB$314,MATCH(LEFT(TRIM(BA$6),FIND("~",SUBSTITUTE(BA$6,"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24))*HLOOKUP(LEFT(TRIM(BA$6),FIND("~",SUBSTITUTE(BA$6," ","~",LEN(TRIM(BA$6))-LEN(SUBSTITUTE(TRIM(BA$6)," ",""))))-1)&amp;" Total",$B$6:$BB$314,ROW($A24)-5,FALSE))</f>
        <v>0</v>
      </c>
      <c r="BB24" s="8">
        <f ca="1">IF(BB$5&lt;&gt;"",HLOOKUP(BB$5,Functionalization!$G$6:$R$314,ROW($A24)-5,FALSE),IFERROR(INDEX(BB$278:BB$314,MATCH($F24,$B$278:$B$314,0))/VLOOKUP($F24,$B$278:$BB$314,MATCH(LEFT(TRIM(BB$6),FIND("~",SUBSTITUTE(BB$6,"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24))*HLOOKUP(LEFT(TRIM(BB$6),FIND("~",SUBSTITUTE(BB$6," ","~",LEN(TRIM(BB$6))-LEN(SUBSTITUTE(TRIM(BB$6)," ",""))))-1)&amp;" Total",$B$6:$BB$314,ROW($A24)-5,FALSE))</f>
        <v>0</v>
      </c>
      <c r="BD24">
        <f ca="1">IFERROR(IF(SUMIF($G$6:$BB$6,BD$6&amp;" Total",$G24:$BB24)-(SUMIF($G$6:$BB$6,BD$6&amp;" "&amp;'Input-Func_Class'!$D$22,$G24:$BB24)+IFERROR(SUMIF($G$6:$BB$6,BD$6&amp;" "&amp;'Input-Func_Class'!$E$22,$G24:$BB24),SUMIF($G$6:$BB$6,BD$6&amp;" "&amp;'Input-Func_Class'!$B$24,$G24:$BB24))+SUMIF($G$6:$BB$6,BD$6&amp;" "&amp;'Input-Func_Class'!$F$22,$G24:$BB24))&lt;Check_Limit,0,1),1)</f>
        <v>0</v>
      </c>
      <c r="BE24">
        <f ca="1">IFERROR(IF(SUMIF($G$6:$BB$6,BE$6&amp;" Total",$G24:$BB24)-(SUMIF($G$6:$BB$6,BE$6&amp;" "&amp;'Input-Func_Class'!$D$22,$G24:$BB24)+IFERROR(SUMIF($G$6:$BB$6,BE$6&amp;" "&amp;'Input-Func_Class'!$E$22,$G24:$BB24),SUMIF($G$6:$BB$6,BE$6&amp;" "&amp;'Input-Func_Class'!$B$24,$G24:$BB24))+SUMIF($G$6:$BB$6,BE$6&amp;" "&amp;'Input-Func_Class'!$F$22,$G24:$BB24))&lt;Check_Limit,0,1),1)</f>
        <v>0</v>
      </c>
      <c r="BF24">
        <f ca="1">IFERROR(IF(SUMIF($G$6:$BB$6,BF$6&amp;" Total",$G24:$BB24)-(SUMIF($G$6:$BB$6,BF$6&amp;" "&amp;'Input-Func_Class'!$D$22,$G24:$BB24)+IFERROR(SUMIF($G$6:$BB$6,BF$6&amp;" "&amp;'Input-Func_Class'!$E$22,$G24:$BB24),SUMIF($G$6:$BB$6,BF$6&amp;" "&amp;'Input-Func_Class'!$B$24,$G24:$BB24))+SUMIF($G$6:$BB$6,BF$6&amp;" "&amp;'Input-Func_Class'!$F$22,$G24:$BB24))&lt;Check_Limit,0,1),1)</f>
        <v>0</v>
      </c>
      <c r="BG24">
        <f ca="1">IFERROR(IF(SUMIF($G$6:$BB$6,BG$6&amp;" Total",$G24:$BB24)-(SUMIF($G$6:$BB$6,BG$6&amp;" "&amp;'Input-Func_Class'!$D$22,$G24:$BB24)+IFERROR(SUMIF($G$6:$BB$6,BG$6&amp;" "&amp;'Input-Func_Class'!$E$22,$G24:$BB24),SUMIF($G$6:$BB$6,BG$6&amp;" "&amp;'Input-Func_Class'!$B$24,$G24:$BB24))+SUMIF($G$6:$BB$6,BG$6&amp;" "&amp;'Input-Func_Class'!$F$22,$G24:$BB24))&lt;Check_Limit,0,1),1)</f>
        <v>0</v>
      </c>
      <c r="BH24">
        <f ca="1">IFERROR(IF(SUMIF($G$6:$BB$6,BH$6&amp;" Total",$G24:$BB24)-(SUMIF($G$6:$BB$6,BH$6&amp;" "&amp;'Input-Func_Class'!$D$22,$G24:$BB24)+IFERROR(SUMIF($G$6:$BB$6,BH$6&amp;" "&amp;'Input-Func_Class'!$E$22,$G24:$BB24),SUMIF($G$6:$BB$6,BH$6&amp;" "&amp;'Input-Func_Class'!$B$24,$G24:$BB24))+SUMIF($G$6:$BB$6,BH$6&amp;" "&amp;'Input-Func_Class'!$F$22,$G24:$BB24))&lt;Check_Limit,0,1),1)</f>
        <v>0</v>
      </c>
      <c r="BI24">
        <f ca="1">IFERROR(IF(SUMIF($G$6:$BB$6,BI$6&amp;" Total",$G24:$BB24)-(SUMIF($G$6:$BB$6,BI$6&amp;" "&amp;'Input-Func_Class'!$D$22,$G24:$BB24)+IFERROR(SUMIF($G$6:$BB$6,BI$6&amp;" "&amp;'Input-Func_Class'!$E$22,$G24:$BB24),SUMIF($G$6:$BB$6,BI$6&amp;" "&amp;'Input-Func_Class'!$B$24,$G24:$BB24))+SUMIF($G$6:$BB$6,BI$6&amp;" "&amp;'Input-Func_Class'!$F$22,$G24:$BB24))&lt;Check_Limit,0,1),1)</f>
        <v>0</v>
      </c>
      <c r="BJ24">
        <f ca="1">IFERROR(IF(SUMIF($G$6:$BB$6,BJ$6&amp;" Total",$G24:$BB24)-(SUMIF($G$6:$BB$6,BJ$6&amp;" "&amp;'Input-Func_Class'!$D$22,$G24:$BB24)+IFERROR(SUMIF($G$6:$BB$6,BJ$6&amp;" "&amp;'Input-Func_Class'!$E$22,$G24:$BB24),SUMIF($G$6:$BB$6,BJ$6&amp;" "&amp;'Input-Func_Class'!$B$24,$G24:$BB24))+SUMIF($G$6:$BB$6,BJ$6&amp;" "&amp;'Input-Func_Class'!$F$22,$G24:$BB24))&lt;Check_Limit,0,1),1)</f>
        <v>0</v>
      </c>
      <c r="BK24">
        <f ca="1">IFERROR(IF(SUMIF($G$6:$BB$6,BK$6&amp;" Total",$G24:$BB24)-(SUMIF($G$6:$BB$6,BK$6&amp;" "&amp;'Input-Func_Class'!$D$22,$G24:$BB24)+IFERROR(SUMIF($G$6:$BB$6,BK$6&amp;" "&amp;'Input-Func_Class'!$E$22,$G24:$BB24),SUMIF($G$6:$BB$6,BK$6&amp;" "&amp;'Input-Func_Class'!$B$24,$G24:$BB24))+SUMIF($G$6:$BB$6,BK$6&amp;" "&amp;'Input-Func_Class'!$F$22,$G24:$BB24))&lt;Check_Limit,0,1),1)</f>
        <v>0</v>
      </c>
      <c r="BL24">
        <f ca="1">IFERROR(IF(SUMIF($G$6:$BB$6,BL$6&amp;" Total",$G24:$BB24)-(SUMIF($G$6:$BB$6,BL$6&amp;" "&amp;'Input-Func_Class'!$D$22,$G24:$BB24)+IFERROR(SUMIF($G$6:$BB$6,BL$6&amp;" "&amp;'Input-Func_Class'!$E$22,$G24:$BB24),SUMIF($G$6:$BB$6,BL$6&amp;" "&amp;'Input-Func_Class'!$B$24,$G24:$BB24))+SUMIF($G$6:$BB$6,BL$6&amp;" "&amp;'Input-Func_Class'!$F$22,$G24:$BB24))&lt;Check_Limit,0,1),1)</f>
        <v>0</v>
      </c>
      <c r="BM24">
        <f ca="1">IFERROR(IF(SUMIF($G$6:$BB$6,BM$6&amp;" Total",$G24:$BB24)-(SUMIF($G$6:$BB$6,BM$6&amp;" "&amp;'Input-Func_Class'!$D$22,$G24:$BB24)+IFERROR(SUMIF($G$6:$BB$6,BM$6&amp;" "&amp;'Input-Func_Class'!$E$22,$G24:$BB24),SUMIF($G$6:$BB$6,BM$6&amp;" "&amp;'Input-Func_Class'!$B$24,$G24:$BB24))+SUMIF($G$6:$BB$6,BM$6&amp;" "&amp;'Input-Func_Class'!$F$22,$G24:$BB24))&lt;Check_Limit,0,1),1)</f>
        <v>0</v>
      </c>
      <c r="BN24">
        <f ca="1">IFERROR(IF(SUMIF($G$6:$BB$6,BN$6&amp;" Total",$G24:$BB24)-(SUMIF($G$6:$BB$6,BN$6&amp;" "&amp;'Input-Func_Class'!$D$22,$G24:$BB24)+IFERROR(SUMIF($G$6:$BB$6,BN$6&amp;" "&amp;'Input-Func_Class'!$E$22,$G24:$BB24),SUMIF($G$6:$BB$6,BN$6&amp;" "&amp;'Input-Func_Class'!$B$24,$G24:$BB24))+SUMIF($G$6:$BB$6,BN$6&amp;" "&amp;'Input-Func_Class'!$F$22,$G24:$BB24))&lt;Check_Limit,0,1),1)</f>
        <v>0</v>
      </c>
      <c r="BO24">
        <f ca="1">IFERROR(IF(SUMIF($G$6:$BB$6,BO$6&amp;" Total",$G24:$BB24)-(SUMIF($G$6:$BB$6,BO$6&amp;" "&amp;'Input-Func_Class'!$D$22,$G24:$BB24)+IFERROR(SUMIF($G$6:$BB$6,BO$6&amp;" "&amp;'Input-Func_Class'!$E$22,$G24:$BB24),SUMIF($G$6:$BB$6,BO$6&amp;" "&amp;'Input-Func_Class'!$B$24,$G24:$BB24))+SUMIF($G$6:$BB$6,BO$6&amp;" "&amp;'Input-Func_Class'!$F$22,$G24:$BB24))&lt;Check_Limit,0,1),1)</f>
        <v>0</v>
      </c>
    </row>
    <row r="25" spans="1:67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>Functionalization!$D25</f>
        <v>707587.8</v>
      </c>
      <c r="E25" s="8">
        <f t="shared" ca="1" si="5"/>
        <v>0</v>
      </c>
      <c r="F25" s="2" t="str">
        <f>IF($D25=0,"-",IF('Input-Accounts'!$E25&lt;&gt;0,'Input-Accounts'!$E25,'Input-Accounts'!$G25))</f>
        <v>INT_DISTPT_SUBTOTAL</v>
      </c>
      <c r="G25" s="8">
        <f ca="1">IF(G$5&lt;&gt;"",HLOOKUP(G$5,Functionalization!$G$6:$R$314,ROW($A25)-5,FALSE),IFERROR(INDEX(G$278:G$314,MATCH($F25,$B$278:$B$314,0))/VLOOKUP($F25,$B$278:$BB$314,MATCH(LEFT(TRIM(G$6),FIND("~",SUBSTITUTE(G$6,"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25))*HLOOKUP(LEFT(TRIM(G$6),FIND("~",SUBSTITUTE(G$6," ","~",LEN(TRIM(G$6))-LEN(SUBSTITUTE(TRIM(G$6)," ",""))))-1)&amp;" Total",$B$6:$BB$314,ROW($A25)-5,FALSE))</f>
        <v>451838.30572290573</v>
      </c>
      <c r="H25" s="8">
        <f ca="1">IF(H$5&lt;&gt;"",HLOOKUP(H$5,Functionalization!$G$6:$R$314,ROW($A25)-5,FALSE),IFERROR(INDEX(H$278:H$314,MATCH($F25,$B$278:$B$314,0))/VLOOKUP($F25,$B$278:$BB$314,MATCH(LEFT(TRIM(H$6),FIND("~",SUBSTITUTE(H$6,"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25))*HLOOKUP(LEFT(TRIM(H$6),FIND("~",SUBSTITUTE(H$6," ","~",LEN(TRIM(H$6))-LEN(SUBSTITUTE(TRIM(H$6)," ",""))))-1)&amp;" Total",$B$6:$BB$314,ROW($A25)-5,FALSE))</f>
        <v>344714.69543758221</v>
      </c>
      <c r="I25" s="8">
        <f ca="1">IF(I$5&lt;&gt;"",HLOOKUP(I$5,Functionalization!$G$6:$R$314,ROW($A25)-5,FALSE),IFERROR(INDEX(I$278:I$314,MATCH($F25,$B$278:$B$314,0))/VLOOKUP($F25,$B$278:$BB$314,MATCH(LEFT(TRIM(I$6),FIND("~",SUBSTITUTE(I$6,"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25))*HLOOKUP(LEFT(TRIM(I$6),FIND("~",SUBSTITUTE(I$6," ","~",LEN(TRIM(I$6))-LEN(SUBSTITUTE(TRIM(I$6)," ",""))))-1)&amp;" Total",$B$6:$BB$314,ROW($A25)-5,FALSE))</f>
        <v>0</v>
      </c>
      <c r="J25" s="8">
        <f ca="1">IF(J$5&lt;&gt;"",HLOOKUP(J$5,Functionalization!$G$6:$R$314,ROW($A25)-5,FALSE),IFERROR(INDEX(J$278:J$314,MATCH($F25,$B$278:$B$314,0))/VLOOKUP($F25,$B$278:$BB$314,MATCH(LEFT(TRIM(J$6),FIND("~",SUBSTITUTE(J$6,"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25))*HLOOKUP(LEFT(TRIM(J$6),FIND("~",SUBSTITUTE(J$6," ","~",LEN(TRIM(J$6))-LEN(SUBSTITUTE(TRIM(J$6)," ",""))))-1)&amp;" Total",$B$6:$BB$314,ROW($A25)-5,FALSE))</f>
        <v>107123.61028532364</v>
      </c>
      <c r="K25" s="8">
        <f ca="1">IF(K$5&lt;&gt;"",HLOOKUP(K$5,Functionalization!$G$6:$R$314,ROW($A25)-5,FALSE),IFERROR(INDEX(K$278:K$314,MATCH($F25,$B$278:$B$314,0))/VLOOKUP($F25,$B$278:$BB$314,MATCH(LEFT(TRIM(K$6),FIND("~",SUBSTITUTE(K$6,"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25))*HLOOKUP(LEFT(TRIM(K$6),FIND("~",SUBSTITUTE(K$6," ","~",LEN(TRIM(K$6))-LEN(SUBSTITUTE(TRIM(K$6)," ",""))))-1)&amp;" Total",$B$6:$BB$314,ROW($A25)-5,FALSE))</f>
        <v>255749.49427709429</v>
      </c>
      <c r="L25" s="8">
        <f ca="1">IF(L$5&lt;&gt;"",HLOOKUP(L$5,Functionalization!$G$6:$R$314,ROW($A25)-5,FALSE),IFERROR(INDEX(L$278:L$314,MATCH($F25,$B$278:$B$314,0))/VLOOKUP($F25,$B$278:$BB$314,MATCH(LEFT(TRIM(L$6),FIND("~",SUBSTITUTE(L$6,"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25))*HLOOKUP(LEFT(TRIM(L$6),FIND("~",SUBSTITUTE(L$6," ","~",LEN(TRIM(L$6))-LEN(SUBSTITUTE(TRIM(L$6)," ",""))))-1)&amp;" Total",$B$6:$BB$314,ROW($A25)-5,FALSE))</f>
        <v>0</v>
      </c>
      <c r="M25" s="8">
        <f ca="1">IF(M$5&lt;&gt;"",HLOOKUP(M$5,Functionalization!$G$6:$R$314,ROW($A25)-5,FALSE),IFERROR(INDEX(M$278:M$314,MATCH($F25,$B$278:$B$314,0))/VLOOKUP($F25,$B$278:$BB$314,MATCH(LEFT(TRIM(M$6),FIND("~",SUBSTITUTE(M$6,"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25))*HLOOKUP(LEFT(TRIM(M$6),FIND("~",SUBSTITUTE(M$6," ","~",LEN(TRIM(M$6))-LEN(SUBSTITUTE(TRIM(M$6)," ",""))))-1)&amp;" Total",$B$6:$BB$314,ROW($A25)-5,FALSE))</f>
        <v>0</v>
      </c>
      <c r="N25" s="8">
        <f ca="1">IF(N$5&lt;&gt;"",HLOOKUP(N$5,Functionalization!$G$6:$R$314,ROW($A25)-5,FALSE),IFERROR(INDEX(N$278:N$314,MATCH($F25,$B$278:$B$314,0))/VLOOKUP($F25,$B$278:$BB$314,MATCH(LEFT(TRIM(N$6),FIND("~",SUBSTITUTE(N$6,"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25))*HLOOKUP(LEFT(TRIM(N$6),FIND("~",SUBSTITUTE(N$6," ","~",LEN(TRIM(N$6))-LEN(SUBSTITUTE(TRIM(N$6)," ",""))))-1)&amp;" Total",$B$6:$BB$314,ROW($A25)-5,FALSE))</f>
        <v>255749.49427709429</v>
      </c>
      <c r="O25" s="8">
        <f ca="1">IF(O$5&lt;&gt;"",HLOOKUP(O$5,Functionalization!$G$6:$R$314,ROW($A25)-5,FALSE),IFERROR(INDEX(O$278:O$314,MATCH($F25,$B$278:$B$314,0))/VLOOKUP($F25,$B$278:$BB$314,MATCH(LEFT(TRIM(O$6),FIND("~",SUBSTITUTE(O$6,"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25))*HLOOKUP(LEFT(TRIM(O$6),FIND("~",SUBSTITUTE(O$6," ","~",LEN(TRIM(O$6))-LEN(SUBSTITUTE(TRIM(O$6)," ",""))))-1)&amp;" Total",$B$6:$BB$314,ROW($A25)-5,FALSE))</f>
        <v>0</v>
      </c>
      <c r="P25" s="8">
        <f ca="1">IF(P$5&lt;&gt;"",HLOOKUP(P$5,Functionalization!$G$6:$R$314,ROW($A25)-5,FALSE),IFERROR(INDEX(P$278:P$314,MATCH($F25,$B$278:$B$314,0))/VLOOKUP($F25,$B$278:$BB$314,MATCH(LEFT(TRIM(P$6),FIND("~",SUBSTITUTE(P$6,"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25))*HLOOKUP(LEFT(TRIM(P$6),FIND("~",SUBSTITUTE(P$6," ","~",LEN(TRIM(P$6))-LEN(SUBSTITUTE(TRIM(P$6)," ",""))))-1)&amp;" Total",$B$6:$BB$314,ROW($A25)-5,FALSE))</f>
        <v>0</v>
      </c>
      <c r="Q25" s="8">
        <f ca="1">IF(Q$5&lt;&gt;"",HLOOKUP(Q$5,Functionalization!$G$6:$R$314,ROW($A25)-5,FALSE),IFERROR(INDEX(Q$278:Q$314,MATCH($F25,$B$278:$B$314,0))/VLOOKUP($F25,$B$278:$BB$314,MATCH(LEFT(TRIM(Q$6),FIND("~",SUBSTITUTE(Q$6,"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25))*HLOOKUP(LEFT(TRIM(Q$6),FIND("~",SUBSTITUTE(Q$6," ","~",LEN(TRIM(Q$6))-LEN(SUBSTITUTE(TRIM(Q$6)," ",""))))-1)&amp;" Total",$B$6:$BB$314,ROW($A25)-5,FALSE))</f>
        <v>0</v>
      </c>
      <c r="R25" s="8">
        <f ca="1">IF(R$5&lt;&gt;"",HLOOKUP(R$5,Functionalization!$G$6:$R$314,ROW($A25)-5,FALSE),IFERROR(INDEX(R$278:R$314,MATCH($F25,$B$278:$B$314,0))/VLOOKUP($F25,$B$278:$BB$314,MATCH(LEFT(TRIM(R$6),FIND("~",SUBSTITUTE(R$6,"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25))*HLOOKUP(LEFT(TRIM(R$6),FIND("~",SUBSTITUTE(R$6," ","~",LEN(TRIM(R$6))-LEN(SUBSTITUTE(TRIM(R$6)," ",""))))-1)&amp;" Total",$B$6:$BB$314,ROW($A25)-5,FALSE))</f>
        <v>0</v>
      </c>
      <c r="S25" s="8">
        <f ca="1">IF(S$5&lt;&gt;"",HLOOKUP(S$5,Functionalization!$G$6:$R$314,ROW($A25)-5,FALSE),IFERROR(INDEX(S$278:S$314,MATCH($F25,$B$278:$B$314,0))/VLOOKUP($F25,$B$278:$BB$314,MATCH(LEFT(TRIM(S$6),FIND("~",SUBSTITUTE(S$6,"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25))*HLOOKUP(LEFT(TRIM(S$6),FIND("~",SUBSTITUTE(S$6," ","~",LEN(TRIM(S$6))-LEN(SUBSTITUTE(TRIM(S$6)," ",""))))-1)&amp;" Total",$B$6:$BB$314,ROW($A25)-5,FALSE))</f>
        <v>0</v>
      </c>
      <c r="T25" s="8">
        <f ca="1">IF(T$5&lt;&gt;"",HLOOKUP(T$5,Functionalization!$G$6:$R$314,ROW($A25)-5,FALSE),IFERROR(INDEX(T$278:T$314,MATCH($F25,$B$278:$B$314,0))/VLOOKUP($F25,$B$278:$BB$314,MATCH(LEFT(TRIM(T$6),FIND("~",SUBSTITUTE(T$6,"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25))*HLOOKUP(LEFT(TRIM(T$6),FIND("~",SUBSTITUTE(T$6," ","~",LEN(TRIM(T$6))-LEN(SUBSTITUTE(TRIM(T$6)," ",""))))-1)&amp;" Total",$B$6:$BB$314,ROW($A25)-5,FALSE))</f>
        <v>0</v>
      </c>
      <c r="U25" s="8">
        <f ca="1">IF(U$5&lt;&gt;"",HLOOKUP(U$5,Functionalization!$G$6:$R$314,ROW($A25)-5,FALSE),IFERROR(INDEX(U$278:U$314,MATCH($F25,$B$278:$B$314,0))/VLOOKUP($F25,$B$278:$BB$314,MATCH(LEFT(TRIM(U$6),FIND("~",SUBSTITUTE(U$6,"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25))*HLOOKUP(LEFT(TRIM(U$6),FIND("~",SUBSTITUTE(U$6," ","~",LEN(TRIM(U$6))-LEN(SUBSTITUTE(TRIM(U$6)," ",""))))-1)&amp;" Total",$B$6:$BB$314,ROW($A25)-5,FALSE))</f>
        <v>0</v>
      </c>
      <c r="V25" s="8">
        <f ca="1">IF(V$5&lt;&gt;"",HLOOKUP(V$5,Functionalization!$G$6:$R$314,ROW($A25)-5,FALSE),IFERROR(INDEX(V$278:V$314,MATCH($F25,$B$278:$B$314,0))/VLOOKUP($F25,$B$278:$BB$314,MATCH(LEFT(TRIM(V$6),FIND("~",SUBSTITUTE(V$6,"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25))*HLOOKUP(LEFT(TRIM(V$6),FIND("~",SUBSTITUTE(V$6," ","~",LEN(TRIM(V$6))-LEN(SUBSTITUTE(TRIM(V$6)," ",""))))-1)&amp;" Total",$B$6:$BB$314,ROW($A25)-5,FALSE))</f>
        <v>0</v>
      </c>
      <c r="W25" s="8">
        <f ca="1">IF(W$5&lt;&gt;"",HLOOKUP(W$5,Functionalization!$G$6:$R$314,ROW($A25)-5,FALSE),IFERROR(INDEX(W$278:W$314,MATCH($F25,$B$278:$B$314,0))/VLOOKUP($F25,$B$278:$BB$314,MATCH(LEFT(TRIM(W$6),FIND("~",SUBSTITUTE(W$6,"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25))*HLOOKUP(LEFT(TRIM(W$6),FIND("~",SUBSTITUTE(W$6," ","~",LEN(TRIM(W$6))-LEN(SUBSTITUTE(TRIM(W$6)," ",""))))-1)&amp;" Total",$B$6:$BB$314,ROW($A25)-5,FALSE))</f>
        <v>0</v>
      </c>
      <c r="X25" s="8">
        <f ca="1">IF(X$5&lt;&gt;"",HLOOKUP(X$5,Functionalization!$G$6:$R$314,ROW($A25)-5,FALSE),IFERROR(INDEX(X$278:X$314,MATCH($F25,$B$278:$B$314,0))/VLOOKUP($F25,$B$278:$BB$314,MATCH(LEFT(TRIM(X$6),FIND("~",SUBSTITUTE(X$6,"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25))*HLOOKUP(LEFT(TRIM(X$6),FIND("~",SUBSTITUTE(X$6," ","~",LEN(TRIM(X$6))-LEN(SUBSTITUTE(TRIM(X$6)," ",""))))-1)&amp;" Total",$B$6:$BB$314,ROW($A25)-5,FALSE))</f>
        <v>0</v>
      </c>
      <c r="Y25" s="8">
        <f ca="1">IF(Y$5&lt;&gt;"",HLOOKUP(Y$5,Functionalization!$G$6:$R$314,ROW($A25)-5,FALSE),IFERROR(INDEX(Y$278:Y$314,MATCH($F25,$B$278:$B$314,0))/VLOOKUP($F25,$B$278:$BB$314,MATCH(LEFT(TRIM(Y$6),FIND("~",SUBSTITUTE(Y$6,"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25))*HLOOKUP(LEFT(TRIM(Y$6),FIND("~",SUBSTITUTE(Y$6," ","~",LEN(TRIM(Y$6))-LEN(SUBSTITUTE(TRIM(Y$6)," ",""))))-1)&amp;" Total",$B$6:$BB$314,ROW($A25)-5,FALSE))</f>
        <v>0</v>
      </c>
      <c r="Z25" s="8">
        <f ca="1">IF(Z$5&lt;&gt;"",HLOOKUP(Z$5,Functionalization!$G$6:$R$314,ROW($A25)-5,FALSE),IFERROR(INDEX(Z$278:Z$314,MATCH($F25,$B$278:$B$314,0))/VLOOKUP($F25,$B$278:$BB$314,MATCH(LEFT(TRIM(Z$6),FIND("~",SUBSTITUTE(Z$6,"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25))*HLOOKUP(LEFT(TRIM(Z$6),FIND("~",SUBSTITUTE(Z$6," ","~",LEN(TRIM(Z$6))-LEN(SUBSTITUTE(TRIM(Z$6)," ",""))))-1)&amp;" Total",$B$6:$BB$314,ROW($A25)-5,FALSE))</f>
        <v>0</v>
      </c>
      <c r="AA25" s="8">
        <f ca="1">IF(AA$5&lt;&gt;"",HLOOKUP(AA$5,Functionalization!$G$6:$R$314,ROW($A25)-5,FALSE),IFERROR(INDEX(AA$278:AA$314,MATCH($F25,$B$278:$B$314,0))/VLOOKUP($F25,$B$278:$BB$314,MATCH(LEFT(TRIM(AA$6),FIND("~",SUBSTITUTE(AA$6,"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25))*HLOOKUP(LEFT(TRIM(AA$6),FIND("~",SUBSTITUTE(AA$6," ","~",LEN(TRIM(AA$6))-LEN(SUBSTITUTE(TRIM(AA$6)," ",""))))-1)&amp;" Total",$B$6:$BB$314,ROW($A25)-5,FALSE))</f>
        <v>0</v>
      </c>
      <c r="AB25" s="8">
        <f ca="1">IF(AB$5&lt;&gt;"",HLOOKUP(AB$5,Functionalization!$G$6:$R$314,ROW($A25)-5,FALSE),IFERROR(INDEX(AB$278:AB$314,MATCH($F25,$B$278:$B$314,0))/VLOOKUP($F25,$B$278:$BB$314,MATCH(LEFT(TRIM(AB$6),FIND("~",SUBSTITUTE(AB$6,"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25))*HLOOKUP(LEFT(TRIM(AB$6),FIND("~",SUBSTITUTE(AB$6," ","~",LEN(TRIM(AB$6))-LEN(SUBSTITUTE(TRIM(AB$6)," ",""))))-1)&amp;" Total",$B$6:$BB$314,ROW($A25)-5,FALSE))</f>
        <v>0</v>
      </c>
      <c r="AC25" s="8">
        <f ca="1">IF(AC$5&lt;&gt;"",HLOOKUP(AC$5,Functionalization!$G$6:$R$314,ROW($A25)-5,FALSE),IFERROR(INDEX(AC$278:AC$314,MATCH($F25,$B$278:$B$314,0))/VLOOKUP($F25,$B$278:$BB$314,MATCH(LEFT(TRIM(AC$6),FIND("~",SUBSTITUTE(AC$6,"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25))*HLOOKUP(LEFT(TRIM(AC$6),FIND("~",SUBSTITUTE(AC$6," ","~",LEN(TRIM(AC$6))-LEN(SUBSTITUTE(TRIM(AC$6)," ",""))))-1)&amp;" Total",$B$6:$BB$314,ROW($A25)-5,FALSE))</f>
        <v>0</v>
      </c>
      <c r="AD25" s="8">
        <f ca="1">IF(AD$5&lt;&gt;"",HLOOKUP(AD$5,Functionalization!$G$6:$R$314,ROW($A25)-5,FALSE),IFERROR(INDEX(AD$278:AD$314,MATCH($F25,$B$278:$B$314,0))/VLOOKUP($F25,$B$278:$BB$314,MATCH(LEFT(TRIM(AD$6),FIND("~",SUBSTITUTE(AD$6,"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25))*HLOOKUP(LEFT(TRIM(AD$6),FIND("~",SUBSTITUTE(AD$6," ","~",LEN(TRIM(AD$6))-LEN(SUBSTITUTE(TRIM(AD$6)," ",""))))-1)&amp;" Total",$B$6:$BB$314,ROW($A25)-5,FALSE))</f>
        <v>0</v>
      </c>
      <c r="AE25" s="8">
        <f ca="1">IF(AE$5&lt;&gt;"",HLOOKUP(AE$5,Functionalization!$G$6:$R$314,ROW($A25)-5,FALSE),IFERROR(INDEX(AE$278:AE$314,MATCH($F25,$B$278:$B$314,0))/VLOOKUP($F25,$B$278:$BB$314,MATCH(LEFT(TRIM(AE$6),FIND("~",SUBSTITUTE(AE$6,"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25))*HLOOKUP(LEFT(TRIM(AE$6),FIND("~",SUBSTITUTE(AE$6," ","~",LEN(TRIM(AE$6))-LEN(SUBSTITUTE(TRIM(AE$6)," ",""))))-1)&amp;" Total",$B$6:$BB$314,ROW($A25)-5,FALSE))</f>
        <v>0</v>
      </c>
      <c r="AF25" s="8">
        <f ca="1">IF(AF$5&lt;&gt;"",HLOOKUP(AF$5,Functionalization!$G$6:$R$314,ROW($A25)-5,FALSE),IFERROR(INDEX(AF$278:AF$314,MATCH($F25,$B$278:$B$314,0))/VLOOKUP($F25,$B$278:$BB$314,MATCH(LEFT(TRIM(AF$6),FIND("~",SUBSTITUTE(AF$6,"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25))*HLOOKUP(LEFT(TRIM(AF$6),FIND("~",SUBSTITUTE(AF$6," ","~",LEN(TRIM(AF$6))-LEN(SUBSTITUTE(TRIM(AF$6)," ",""))))-1)&amp;" Total",$B$6:$BB$314,ROW($A25)-5,FALSE))</f>
        <v>0</v>
      </c>
      <c r="AG25" s="8">
        <f ca="1">IF(AG$5&lt;&gt;"",HLOOKUP(AG$5,Functionalization!$G$6:$R$314,ROW($A25)-5,FALSE),IFERROR(INDEX(AG$278:AG$314,MATCH($F25,$B$278:$B$314,0))/VLOOKUP($F25,$B$278:$BB$314,MATCH(LEFT(TRIM(AG$6),FIND("~",SUBSTITUTE(AG$6,"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25))*HLOOKUP(LEFT(TRIM(AG$6),FIND("~",SUBSTITUTE(AG$6," ","~",LEN(TRIM(AG$6))-LEN(SUBSTITUTE(TRIM(AG$6)," ",""))))-1)&amp;" Total",$B$6:$BB$314,ROW($A25)-5,FALSE))</f>
        <v>0</v>
      </c>
      <c r="AH25" s="8">
        <f ca="1">IF(AH$5&lt;&gt;"",HLOOKUP(AH$5,Functionalization!$G$6:$R$314,ROW($A25)-5,FALSE),IFERROR(INDEX(AH$278:AH$314,MATCH($F25,$B$278:$B$314,0))/VLOOKUP($F25,$B$278:$BB$314,MATCH(LEFT(TRIM(AH$6),FIND("~",SUBSTITUTE(AH$6,"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25))*HLOOKUP(LEFT(TRIM(AH$6),FIND("~",SUBSTITUTE(AH$6," ","~",LEN(TRIM(AH$6))-LEN(SUBSTITUTE(TRIM(AH$6)," ",""))))-1)&amp;" Total",$B$6:$BB$314,ROW($A25)-5,FALSE))</f>
        <v>0</v>
      </c>
      <c r="AI25" s="8">
        <f ca="1">IF(AI$5&lt;&gt;"",HLOOKUP(AI$5,Functionalization!$G$6:$R$314,ROW($A25)-5,FALSE),IFERROR(INDEX(AI$278:AI$314,MATCH($F25,$B$278:$B$314,0))/VLOOKUP($F25,$B$278:$BB$314,MATCH(LEFT(TRIM(AI$6),FIND("~",SUBSTITUTE(AI$6,"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25))*HLOOKUP(LEFT(TRIM(AI$6),FIND("~",SUBSTITUTE(AI$6," ","~",LEN(TRIM(AI$6))-LEN(SUBSTITUTE(TRIM(AI$6)," ",""))))-1)&amp;" Total",$B$6:$BB$314,ROW($A25)-5,FALSE))</f>
        <v>0</v>
      </c>
      <c r="AJ25" s="8">
        <f ca="1">IF(AJ$5&lt;&gt;"",HLOOKUP(AJ$5,Functionalization!$G$6:$R$314,ROW($A25)-5,FALSE),IFERROR(INDEX(AJ$278:AJ$314,MATCH($F25,$B$278:$B$314,0))/VLOOKUP($F25,$B$278:$BB$314,MATCH(LEFT(TRIM(AJ$6),FIND("~",SUBSTITUTE(AJ$6,"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25))*HLOOKUP(LEFT(TRIM(AJ$6),FIND("~",SUBSTITUTE(AJ$6," ","~",LEN(TRIM(AJ$6))-LEN(SUBSTITUTE(TRIM(AJ$6)," ",""))))-1)&amp;" Total",$B$6:$BB$314,ROW($A25)-5,FALSE))</f>
        <v>0</v>
      </c>
      <c r="AK25" s="8">
        <f ca="1">IF(AK$5&lt;&gt;"",HLOOKUP(AK$5,Functionalization!$G$6:$R$314,ROW($A25)-5,FALSE),IFERROR(INDEX(AK$278:AK$314,MATCH($F25,$B$278:$B$314,0))/VLOOKUP($F25,$B$278:$BB$314,MATCH(LEFT(TRIM(AK$6),FIND("~",SUBSTITUTE(AK$6,"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25))*HLOOKUP(LEFT(TRIM(AK$6),FIND("~",SUBSTITUTE(AK$6," ","~",LEN(TRIM(AK$6))-LEN(SUBSTITUTE(TRIM(AK$6)," ",""))))-1)&amp;" Total",$B$6:$BB$314,ROW($A25)-5,FALSE))</f>
        <v>0</v>
      </c>
      <c r="AL25" s="8">
        <f ca="1">IF(AL$5&lt;&gt;"",HLOOKUP(AL$5,Functionalization!$G$6:$R$314,ROW($A25)-5,FALSE),IFERROR(INDEX(AL$278:AL$314,MATCH($F25,$B$278:$B$314,0))/VLOOKUP($F25,$B$278:$BB$314,MATCH(LEFT(TRIM(AL$6),FIND("~",SUBSTITUTE(AL$6,"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25))*HLOOKUP(LEFT(TRIM(AL$6),FIND("~",SUBSTITUTE(AL$6," ","~",LEN(TRIM(AL$6))-LEN(SUBSTITUTE(TRIM(AL$6)," ",""))))-1)&amp;" Total",$B$6:$BB$314,ROW($A25)-5,FALSE))</f>
        <v>0</v>
      </c>
      <c r="AM25" s="8">
        <f ca="1">IF(AM$5&lt;&gt;"",HLOOKUP(AM$5,Functionalization!$G$6:$R$314,ROW($A25)-5,FALSE),IFERROR(INDEX(AM$278:AM$314,MATCH($F25,$B$278:$B$314,0))/VLOOKUP($F25,$B$278:$BB$314,MATCH(LEFT(TRIM(AM$6),FIND("~",SUBSTITUTE(AM$6,"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25))*HLOOKUP(LEFT(TRIM(AM$6),FIND("~",SUBSTITUTE(AM$6," ","~",LEN(TRIM(AM$6))-LEN(SUBSTITUTE(TRIM(AM$6)," ",""))))-1)&amp;" Total",$B$6:$BB$314,ROW($A25)-5,FALSE))</f>
        <v>0</v>
      </c>
      <c r="AN25" s="8">
        <f ca="1">IF(AN$5&lt;&gt;"",HLOOKUP(AN$5,Functionalization!$G$6:$R$314,ROW($A25)-5,FALSE),IFERROR(INDEX(AN$278:AN$314,MATCH($F25,$B$278:$B$314,0))/VLOOKUP($F25,$B$278:$BB$314,MATCH(LEFT(TRIM(AN$6),FIND("~",SUBSTITUTE(AN$6,"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25))*HLOOKUP(LEFT(TRIM(AN$6),FIND("~",SUBSTITUTE(AN$6," ","~",LEN(TRIM(AN$6))-LEN(SUBSTITUTE(TRIM(AN$6)," ",""))))-1)&amp;" Total",$B$6:$BB$314,ROW($A25)-5,FALSE))</f>
        <v>0</v>
      </c>
      <c r="AO25" s="8">
        <f ca="1">IF(AO$5&lt;&gt;"",HLOOKUP(AO$5,Functionalization!$G$6:$R$314,ROW($A25)-5,FALSE),IFERROR(INDEX(AO$278:AO$314,MATCH($F25,$B$278:$B$314,0))/VLOOKUP($F25,$B$278:$BB$314,MATCH(LEFT(TRIM(AO$6),FIND("~",SUBSTITUTE(AO$6,"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25))*HLOOKUP(LEFT(TRIM(AO$6),FIND("~",SUBSTITUTE(AO$6," ","~",LEN(TRIM(AO$6))-LEN(SUBSTITUTE(TRIM(AO$6)," ",""))))-1)&amp;" Total",$B$6:$BB$314,ROW($A25)-5,FALSE))</f>
        <v>0</v>
      </c>
      <c r="AP25" s="8">
        <f ca="1">IF(AP$5&lt;&gt;"",HLOOKUP(AP$5,Functionalization!$G$6:$R$314,ROW($A25)-5,FALSE),IFERROR(INDEX(AP$278:AP$314,MATCH($F25,$B$278:$B$314,0))/VLOOKUP($F25,$B$278:$BB$314,MATCH(LEFT(TRIM(AP$6),FIND("~",SUBSTITUTE(AP$6,"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25))*HLOOKUP(LEFT(TRIM(AP$6),FIND("~",SUBSTITUTE(AP$6," ","~",LEN(TRIM(AP$6))-LEN(SUBSTITUTE(TRIM(AP$6)," ",""))))-1)&amp;" Total",$B$6:$BB$314,ROW($A25)-5,FALSE))</f>
        <v>0</v>
      </c>
      <c r="AQ25" s="8">
        <f ca="1">IF(AQ$5&lt;&gt;"",HLOOKUP(AQ$5,Functionalization!$G$6:$R$314,ROW($A25)-5,FALSE),IFERROR(INDEX(AQ$278:AQ$314,MATCH($F25,$B$278:$B$314,0))/VLOOKUP($F25,$B$278:$BB$314,MATCH(LEFT(TRIM(AQ$6),FIND("~",SUBSTITUTE(AQ$6,"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25))*HLOOKUP(LEFT(TRIM(AQ$6),FIND("~",SUBSTITUTE(AQ$6," ","~",LEN(TRIM(AQ$6))-LEN(SUBSTITUTE(TRIM(AQ$6)," ",""))))-1)&amp;" Total",$B$6:$BB$314,ROW($A25)-5,FALSE))</f>
        <v>0</v>
      </c>
      <c r="AR25" s="8">
        <f ca="1">IF(AR$5&lt;&gt;"",HLOOKUP(AR$5,Functionalization!$G$6:$R$314,ROW($A25)-5,FALSE),IFERROR(INDEX(AR$278:AR$314,MATCH($F25,$B$278:$B$314,0))/VLOOKUP($F25,$B$278:$BB$314,MATCH(LEFT(TRIM(AR$6),FIND("~",SUBSTITUTE(AR$6,"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25))*HLOOKUP(LEFT(TRIM(AR$6),FIND("~",SUBSTITUTE(AR$6," ","~",LEN(TRIM(AR$6))-LEN(SUBSTITUTE(TRIM(AR$6)," ",""))))-1)&amp;" Total",$B$6:$BB$314,ROW($A25)-5,FALSE))</f>
        <v>0</v>
      </c>
      <c r="AS25" s="8">
        <f ca="1">IF(AS$5&lt;&gt;"",HLOOKUP(AS$5,Functionalization!$G$6:$R$314,ROW($A25)-5,FALSE),IFERROR(INDEX(AS$278:AS$314,MATCH($F25,$B$278:$B$314,0))/VLOOKUP($F25,$B$278:$BB$314,MATCH(LEFT(TRIM(AS$6),FIND("~",SUBSTITUTE(AS$6,"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25))*HLOOKUP(LEFT(TRIM(AS$6),FIND("~",SUBSTITUTE(AS$6," ","~",LEN(TRIM(AS$6))-LEN(SUBSTITUTE(TRIM(AS$6)," ",""))))-1)&amp;" Total",$B$6:$BB$314,ROW($A25)-5,FALSE))</f>
        <v>0</v>
      </c>
      <c r="AT25" s="8">
        <f ca="1">IF(AT$5&lt;&gt;"",HLOOKUP(AT$5,Functionalization!$G$6:$R$314,ROW($A25)-5,FALSE),IFERROR(INDEX(AT$278:AT$314,MATCH($F25,$B$278:$B$314,0))/VLOOKUP($F25,$B$278:$BB$314,MATCH(LEFT(TRIM(AT$6),FIND("~",SUBSTITUTE(AT$6,"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25))*HLOOKUP(LEFT(TRIM(AT$6),FIND("~",SUBSTITUTE(AT$6," ","~",LEN(TRIM(AT$6))-LEN(SUBSTITUTE(TRIM(AT$6)," ",""))))-1)&amp;" Total",$B$6:$BB$314,ROW($A25)-5,FALSE))</f>
        <v>0</v>
      </c>
      <c r="AU25" s="8">
        <f ca="1">IF(AU$5&lt;&gt;"",HLOOKUP(AU$5,Functionalization!$G$6:$R$314,ROW($A25)-5,FALSE),IFERROR(INDEX(AU$278:AU$314,MATCH($F25,$B$278:$B$314,0))/VLOOKUP($F25,$B$278:$BB$314,MATCH(LEFT(TRIM(AU$6),FIND("~",SUBSTITUTE(AU$6,"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25))*HLOOKUP(LEFT(TRIM(AU$6),FIND("~",SUBSTITUTE(AU$6," ","~",LEN(TRIM(AU$6))-LEN(SUBSTITUTE(TRIM(AU$6)," ",""))))-1)&amp;" Total",$B$6:$BB$314,ROW($A25)-5,FALSE))</f>
        <v>0</v>
      </c>
      <c r="AV25" s="8">
        <f ca="1">IF(AV$5&lt;&gt;"",HLOOKUP(AV$5,Functionalization!$G$6:$R$314,ROW($A25)-5,FALSE),IFERROR(INDEX(AV$278:AV$314,MATCH($F25,$B$278:$B$314,0))/VLOOKUP($F25,$B$278:$BB$314,MATCH(LEFT(TRIM(AV$6),FIND("~",SUBSTITUTE(AV$6,"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25))*HLOOKUP(LEFT(TRIM(AV$6),FIND("~",SUBSTITUTE(AV$6," ","~",LEN(TRIM(AV$6))-LEN(SUBSTITUTE(TRIM(AV$6)," ",""))))-1)&amp;" Total",$B$6:$BB$314,ROW($A25)-5,FALSE))</f>
        <v>0</v>
      </c>
      <c r="AW25" s="8">
        <f ca="1">IF(AW$5&lt;&gt;"",HLOOKUP(AW$5,Functionalization!$G$6:$R$314,ROW($A25)-5,FALSE),IFERROR(INDEX(AW$278:AW$314,MATCH($F25,$B$278:$B$314,0))/VLOOKUP($F25,$B$278:$BB$314,MATCH(LEFT(TRIM(AW$6),FIND("~",SUBSTITUTE(AW$6,"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25))*HLOOKUP(LEFT(TRIM(AW$6),FIND("~",SUBSTITUTE(AW$6," ","~",LEN(TRIM(AW$6))-LEN(SUBSTITUTE(TRIM(AW$6)," ",""))))-1)&amp;" Total",$B$6:$BB$314,ROW($A25)-5,FALSE))</f>
        <v>0</v>
      </c>
      <c r="AX25" s="8">
        <f ca="1">IF(AX$5&lt;&gt;"",HLOOKUP(AX$5,Functionalization!$G$6:$R$314,ROW($A25)-5,FALSE),IFERROR(INDEX(AX$278:AX$314,MATCH($F25,$B$278:$B$314,0))/VLOOKUP($F25,$B$278:$BB$314,MATCH(LEFT(TRIM(AX$6),FIND("~",SUBSTITUTE(AX$6,"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25))*HLOOKUP(LEFT(TRIM(AX$6),FIND("~",SUBSTITUTE(AX$6," ","~",LEN(TRIM(AX$6))-LEN(SUBSTITUTE(TRIM(AX$6)," ",""))))-1)&amp;" Total",$B$6:$BB$314,ROW($A25)-5,FALSE))</f>
        <v>0</v>
      </c>
      <c r="AY25" s="8">
        <f ca="1">IF(AY$5&lt;&gt;"",HLOOKUP(AY$5,Functionalization!$G$6:$R$314,ROW($A25)-5,FALSE),IFERROR(INDEX(AY$278:AY$314,MATCH($F25,$B$278:$B$314,0))/VLOOKUP($F25,$B$278:$BB$314,MATCH(LEFT(TRIM(AY$6),FIND("~",SUBSTITUTE(AY$6,"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25))*HLOOKUP(LEFT(TRIM(AY$6),FIND("~",SUBSTITUTE(AY$6," ","~",LEN(TRIM(AY$6))-LEN(SUBSTITUTE(TRIM(AY$6)," ",""))))-1)&amp;" Total",$B$6:$BB$314,ROW($A25)-5,FALSE))</f>
        <v>0</v>
      </c>
      <c r="AZ25" s="8">
        <f ca="1">IF(AZ$5&lt;&gt;"",HLOOKUP(AZ$5,Functionalization!$G$6:$R$314,ROW($A25)-5,FALSE),IFERROR(INDEX(AZ$278:AZ$314,MATCH($F25,$B$278:$B$314,0))/VLOOKUP($F25,$B$278:$BB$314,MATCH(LEFT(TRIM(AZ$6),FIND("~",SUBSTITUTE(AZ$6,"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25))*HLOOKUP(LEFT(TRIM(AZ$6),FIND("~",SUBSTITUTE(AZ$6," ","~",LEN(TRIM(AZ$6))-LEN(SUBSTITUTE(TRIM(AZ$6)," ",""))))-1)&amp;" Total",$B$6:$BB$314,ROW($A25)-5,FALSE))</f>
        <v>0</v>
      </c>
      <c r="BA25" s="8">
        <f ca="1">IF(BA$5&lt;&gt;"",HLOOKUP(BA$5,Functionalization!$G$6:$R$314,ROW($A25)-5,FALSE),IFERROR(INDEX(BA$278:BA$314,MATCH($F25,$B$278:$B$314,0))/VLOOKUP($F25,$B$278:$BB$314,MATCH(LEFT(TRIM(BA$6),FIND("~",SUBSTITUTE(BA$6,"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25))*HLOOKUP(LEFT(TRIM(BA$6),FIND("~",SUBSTITUTE(BA$6," ","~",LEN(TRIM(BA$6))-LEN(SUBSTITUTE(TRIM(BA$6)," ",""))))-1)&amp;" Total",$B$6:$BB$314,ROW($A25)-5,FALSE))</f>
        <v>0</v>
      </c>
      <c r="BB25" s="8">
        <f ca="1">IF(BB$5&lt;&gt;"",HLOOKUP(BB$5,Functionalization!$G$6:$R$314,ROW($A25)-5,FALSE),IFERROR(INDEX(BB$278:BB$314,MATCH($F25,$B$278:$B$314,0))/VLOOKUP($F25,$B$278:$BB$314,MATCH(LEFT(TRIM(BB$6),FIND("~",SUBSTITUTE(BB$6,"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25))*HLOOKUP(LEFT(TRIM(BB$6),FIND("~",SUBSTITUTE(BB$6," ","~",LEN(TRIM(BB$6))-LEN(SUBSTITUTE(TRIM(BB$6)," ",""))))-1)&amp;" Total",$B$6:$BB$314,ROW($A25)-5,FALSE))</f>
        <v>0</v>
      </c>
      <c r="BD25">
        <f ca="1">IFERROR(IF(SUMIF($G$6:$BB$6,BD$6&amp;" Total",$G25:$BB25)-(SUMIF($G$6:$BB$6,BD$6&amp;" "&amp;'Input-Func_Class'!$D$22,$G25:$BB25)+IFERROR(SUMIF($G$6:$BB$6,BD$6&amp;" "&amp;'Input-Func_Class'!$E$22,$G25:$BB25),SUMIF($G$6:$BB$6,BD$6&amp;" "&amp;'Input-Func_Class'!$B$24,$G25:$BB25))+SUMIF($G$6:$BB$6,BD$6&amp;" "&amp;'Input-Func_Class'!$F$22,$G25:$BB25))&lt;Check_Limit,0,1),1)</f>
        <v>0</v>
      </c>
      <c r="BE25">
        <f ca="1">IFERROR(IF(SUMIF($G$6:$BB$6,BE$6&amp;" Total",$G25:$BB25)-(SUMIF($G$6:$BB$6,BE$6&amp;" "&amp;'Input-Func_Class'!$D$22,$G25:$BB25)+IFERROR(SUMIF($G$6:$BB$6,BE$6&amp;" "&amp;'Input-Func_Class'!$E$22,$G25:$BB25),SUMIF($G$6:$BB$6,BE$6&amp;" "&amp;'Input-Func_Class'!$B$24,$G25:$BB25))+SUMIF($G$6:$BB$6,BE$6&amp;" "&amp;'Input-Func_Class'!$F$22,$G25:$BB25))&lt;Check_Limit,0,1),1)</f>
        <v>0</v>
      </c>
      <c r="BF25">
        <f ca="1">IFERROR(IF(SUMIF($G$6:$BB$6,BF$6&amp;" Total",$G25:$BB25)-(SUMIF($G$6:$BB$6,BF$6&amp;" "&amp;'Input-Func_Class'!$D$22,$G25:$BB25)+IFERROR(SUMIF($G$6:$BB$6,BF$6&amp;" "&amp;'Input-Func_Class'!$E$22,$G25:$BB25),SUMIF($G$6:$BB$6,BF$6&amp;" "&amp;'Input-Func_Class'!$B$24,$G25:$BB25))+SUMIF($G$6:$BB$6,BF$6&amp;" "&amp;'Input-Func_Class'!$F$22,$G25:$BB25))&lt;Check_Limit,0,1),1)</f>
        <v>0</v>
      </c>
      <c r="BG25">
        <f ca="1">IFERROR(IF(SUMIF($G$6:$BB$6,BG$6&amp;" Total",$G25:$BB25)-(SUMIF($G$6:$BB$6,BG$6&amp;" "&amp;'Input-Func_Class'!$D$22,$G25:$BB25)+IFERROR(SUMIF($G$6:$BB$6,BG$6&amp;" "&amp;'Input-Func_Class'!$E$22,$G25:$BB25),SUMIF($G$6:$BB$6,BG$6&amp;" "&amp;'Input-Func_Class'!$B$24,$G25:$BB25))+SUMIF($G$6:$BB$6,BG$6&amp;" "&amp;'Input-Func_Class'!$F$22,$G25:$BB25))&lt;Check_Limit,0,1),1)</f>
        <v>0</v>
      </c>
      <c r="BH25">
        <f ca="1">IFERROR(IF(SUMIF($G$6:$BB$6,BH$6&amp;" Total",$G25:$BB25)-(SUMIF($G$6:$BB$6,BH$6&amp;" "&amp;'Input-Func_Class'!$D$22,$G25:$BB25)+IFERROR(SUMIF($G$6:$BB$6,BH$6&amp;" "&amp;'Input-Func_Class'!$E$22,$G25:$BB25),SUMIF($G$6:$BB$6,BH$6&amp;" "&amp;'Input-Func_Class'!$B$24,$G25:$BB25))+SUMIF($G$6:$BB$6,BH$6&amp;" "&amp;'Input-Func_Class'!$F$22,$G25:$BB25))&lt;Check_Limit,0,1),1)</f>
        <v>0</v>
      </c>
      <c r="BI25">
        <f ca="1">IFERROR(IF(SUMIF($G$6:$BB$6,BI$6&amp;" Total",$G25:$BB25)-(SUMIF($G$6:$BB$6,BI$6&amp;" "&amp;'Input-Func_Class'!$D$22,$G25:$BB25)+IFERROR(SUMIF($G$6:$BB$6,BI$6&amp;" "&amp;'Input-Func_Class'!$E$22,$G25:$BB25),SUMIF($G$6:$BB$6,BI$6&amp;" "&amp;'Input-Func_Class'!$B$24,$G25:$BB25))+SUMIF($G$6:$BB$6,BI$6&amp;" "&amp;'Input-Func_Class'!$F$22,$G25:$BB25))&lt;Check_Limit,0,1),1)</f>
        <v>0</v>
      </c>
      <c r="BJ25">
        <f ca="1">IFERROR(IF(SUMIF($G$6:$BB$6,BJ$6&amp;" Total",$G25:$BB25)-(SUMIF($G$6:$BB$6,BJ$6&amp;" "&amp;'Input-Func_Class'!$D$22,$G25:$BB25)+IFERROR(SUMIF($G$6:$BB$6,BJ$6&amp;" "&amp;'Input-Func_Class'!$E$22,$G25:$BB25),SUMIF($G$6:$BB$6,BJ$6&amp;" "&amp;'Input-Func_Class'!$B$24,$G25:$BB25))+SUMIF($G$6:$BB$6,BJ$6&amp;" "&amp;'Input-Func_Class'!$F$22,$G25:$BB25))&lt;Check_Limit,0,1),1)</f>
        <v>0</v>
      </c>
      <c r="BK25">
        <f ca="1">IFERROR(IF(SUMIF($G$6:$BB$6,BK$6&amp;" Total",$G25:$BB25)-(SUMIF($G$6:$BB$6,BK$6&amp;" "&amp;'Input-Func_Class'!$D$22,$G25:$BB25)+IFERROR(SUMIF($G$6:$BB$6,BK$6&amp;" "&amp;'Input-Func_Class'!$E$22,$G25:$BB25),SUMIF($G$6:$BB$6,BK$6&amp;" "&amp;'Input-Func_Class'!$B$24,$G25:$BB25))+SUMIF($G$6:$BB$6,BK$6&amp;" "&amp;'Input-Func_Class'!$F$22,$G25:$BB25))&lt;Check_Limit,0,1),1)</f>
        <v>0</v>
      </c>
      <c r="BL25">
        <f ca="1">IFERROR(IF(SUMIF($G$6:$BB$6,BL$6&amp;" Total",$G25:$BB25)-(SUMIF($G$6:$BB$6,BL$6&amp;" "&amp;'Input-Func_Class'!$D$22,$G25:$BB25)+IFERROR(SUMIF($G$6:$BB$6,BL$6&amp;" "&amp;'Input-Func_Class'!$E$22,$G25:$BB25),SUMIF($G$6:$BB$6,BL$6&amp;" "&amp;'Input-Func_Class'!$B$24,$G25:$BB25))+SUMIF($G$6:$BB$6,BL$6&amp;" "&amp;'Input-Func_Class'!$F$22,$G25:$BB25))&lt;Check_Limit,0,1),1)</f>
        <v>0</v>
      </c>
      <c r="BM25">
        <f ca="1">IFERROR(IF(SUMIF($G$6:$BB$6,BM$6&amp;" Total",$G25:$BB25)-(SUMIF($G$6:$BB$6,BM$6&amp;" "&amp;'Input-Func_Class'!$D$22,$G25:$BB25)+IFERROR(SUMIF($G$6:$BB$6,BM$6&amp;" "&amp;'Input-Func_Class'!$E$22,$G25:$BB25),SUMIF($G$6:$BB$6,BM$6&amp;" "&amp;'Input-Func_Class'!$B$24,$G25:$BB25))+SUMIF($G$6:$BB$6,BM$6&amp;" "&amp;'Input-Func_Class'!$F$22,$G25:$BB25))&lt;Check_Limit,0,1),1)</f>
        <v>0</v>
      </c>
      <c r="BN25">
        <f ca="1">IFERROR(IF(SUMIF($G$6:$BB$6,BN$6&amp;" Total",$G25:$BB25)-(SUMIF($G$6:$BB$6,BN$6&amp;" "&amp;'Input-Func_Class'!$D$22,$G25:$BB25)+IFERROR(SUMIF($G$6:$BB$6,BN$6&amp;" "&amp;'Input-Func_Class'!$E$22,$G25:$BB25),SUMIF($G$6:$BB$6,BN$6&amp;" "&amp;'Input-Func_Class'!$B$24,$G25:$BB25))+SUMIF($G$6:$BB$6,BN$6&amp;" "&amp;'Input-Func_Class'!$F$22,$G25:$BB25))&lt;Check_Limit,0,1),1)</f>
        <v>0</v>
      </c>
      <c r="BO25">
        <f ca="1">IFERROR(IF(SUMIF($G$6:$BB$6,BO$6&amp;" Total",$G25:$BB25)-(SUMIF($G$6:$BB$6,BO$6&amp;" "&amp;'Input-Func_Class'!$D$22,$G25:$BB25)+IFERROR(SUMIF($G$6:$BB$6,BO$6&amp;" "&amp;'Input-Func_Class'!$E$22,$G25:$BB25),SUMIF($G$6:$BB$6,BO$6&amp;" "&amp;'Input-Func_Class'!$B$24,$G25:$BB25))+SUMIF($G$6:$BB$6,BO$6&amp;" "&amp;'Input-Func_Class'!$F$22,$G25:$BB25))&lt;Check_Limit,0,1),1)</f>
        <v>0</v>
      </c>
    </row>
    <row r="26" spans="1:67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>Functionalization!$D26</f>
        <v>132125.04</v>
      </c>
      <c r="E26" s="8">
        <f t="shared" ca="1" si="5"/>
        <v>0</v>
      </c>
      <c r="F26" s="2" t="str">
        <f>IF($D26=0,"-",IF('Input-Accounts'!$E26&lt;&gt;0,'Input-Accounts'!$E26,'Input-Accounts'!$G26))</f>
        <v>AVGERAGE STUDY</v>
      </c>
      <c r="G26" s="8">
        <f ca="1">IF(G$5&lt;&gt;"",HLOOKUP(G$5,Functionalization!$G$6:$R$314,ROW($A26)-5,FALSE),IFERROR(INDEX(G$278:G$314,MATCH($F26,$B$278:$B$314,0))/VLOOKUP($F26,$B$278:$BB$314,MATCH(LEFT(TRIM(G$6),FIND("~",SUBSTITUTE(G$6,"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26))*HLOOKUP(LEFT(TRIM(G$6),FIND("~",SUBSTITUTE(G$6," ","~",LEN(TRIM(G$6))-LEN(SUBSTITUTE(TRIM(G$6)," ",""))))-1)&amp;" Total",$B$6:$BB$314,ROW($A26)-5,FALSE))</f>
        <v>132125.04</v>
      </c>
      <c r="H26" s="8">
        <f ca="1">IF(H$5&lt;&gt;"",HLOOKUP(H$5,Functionalization!$G$6:$R$314,ROW($A26)-5,FALSE),IFERROR(INDEX(H$278:H$314,MATCH($F26,$B$278:$B$314,0))/VLOOKUP($F26,$B$278:$BB$314,MATCH(LEFT(TRIM(H$6),FIND("~",SUBSTITUTE(H$6,"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26))*HLOOKUP(LEFT(TRIM(H$6),FIND("~",SUBSTITUTE(H$6," ","~",LEN(TRIM(H$6))-LEN(SUBSTITUTE(TRIM(H$6)," ",""))))-1)&amp;" Total",$B$6:$BB$314,ROW($A26)-5,FALSE))</f>
        <v>100800.31362194763</v>
      </c>
      <c r="I26" s="8">
        <f ca="1">IF(I$5&lt;&gt;"",HLOOKUP(I$5,Functionalization!$G$6:$R$314,ROW($A26)-5,FALSE),IFERROR(INDEX(I$278:I$314,MATCH($F26,$B$278:$B$314,0))/VLOOKUP($F26,$B$278:$BB$314,MATCH(LEFT(TRIM(I$6),FIND("~",SUBSTITUTE(I$6,"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26))*HLOOKUP(LEFT(TRIM(I$6),FIND("~",SUBSTITUTE(I$6," ","~",LEN(TRIM(I$6))-LEN(SUBSTITUTE(TRIM(I$6)," ",""))))-1)&amp;" Total",$B$6:$BB$314,ROW($A26)-5,FALSE))</f>
        <v>0</v>
      </c>
      <c r="J26" s="8">
        <f ca="1">IF(J$5&lt;&gt;"",HLOOKUP(J$5,Functionalization!$G$6:$R$314,ROW($A26)-5,FALSE),IFERROR(INDEX(J$278:J$314,MATCH($F26,$B$278:$B$314,0))/VLOOKUP($F26,$B$278:$BB$314,MATCH(LEFT(TRIM(J$6),FIND("~",SUBSTITUTE(J$6,"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26))*HLOOKUP(LEFT(TRIM(J$6),FIND("~",SUBSTITUTE(J$6," ","~",LEN(TRIM(J$6))-LEN(SUBSTITUTE(TRIM(J$6)," ",""))))-1)&amp;" Total",$B$6:$BB$314,ROW($A26)-5,FALSE))</f>
        <v>31324.726378052372</v>
      </c>
      <c r="K26" s="8">
        <f ca="1">IF(K$5&lt;&gt;"",HLOOKUP(K$5,Functionalization!$G$6:$R$314,ROW($A26)-5,FALSE),IFERROR(INDEX(K$278:K$314,MATCH($F26,$B$278:$B$314,0))/VLOOKUP($F26,$B$278:$BB$314,MATCH(LEFT(TRIM(K$6),FIND("~",SUBSTITUTE(K$6,"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26))*HLOOKUP(LEFT(TRIM(K$6),FIND("~",SUBSTITUTE(K$6," ","~",LEN(TRIM(K$6))-LEN(SUBSTITUTE(TRIM(K$6)," ",""))))-1)&amp;" Total",$B$6:$BB$314,ROW($A26)-5,FALSE))</f>
        <v>0</v>
      </c>
      <c r="L26" s="8">
        <f ca="1">IF(L$5&lt;&gt;"",HLOOKUP(L$5,Functionalization!$G$6:$R$314,ROW($A26)-5,FALSE),IFERROR(INDEX(L$278:L$314,MATCH($F26,$B$278:$B$314,0))/VLOOKUP($F26,$B$278:$BB$314,MATCH(LEFT(TRIM(L$6),FIND("~",SUBSTITUTE(L$6,"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26))*HLOOKUP(LEFT(TRIM(L$6),FIND("~",SUBSTITUTE(L$6," ","~",LEN(TRIM(L$6))-LEN(SUBSTITUTE(TRIM(L$6)," ",""))))-1)&amp;" Total",$B$6:$BB$314,ROW($A26)-5,FALSE))</f>
        <v>0</v>
      </c>
      <c r="M26" s="8">
        <f ca="1">IF(M$5&lt;&gt;"",HLOOKUP(M$5,Functionalization!$G$6:$R$314,ROW($A26)-5,FALSE),IFERROR(INDEX(M$278:M$314,MATCH($F26,$B$278:$B$314,0))/VLOOKUP($F26,$B$278:$BB$314,MATCH(LEFT(TRIM(M$6),FIND("~",SUBSTITUTE(M$6,"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26))*HLOOKUP(LEFT(TRIM(M$6),FIND("~",SUBSTITUTE(M$6," ","~",LEN(TRIM(M$6))-LEN(SUBSTITUTE(TRIM(M$6)," ",""))))-1)&amp;" Total",$B$6:$BB$314,ROW($A26)-5,FALSE))</f>
        <v>0</v>
      </c>
      <c r="N26" s="8">
        <f ca="1">IF(N$5&lt;&gt;"",HLOOKUP(N$5,Functionalization!$G$6:$R$314,ROW($A26)-5,FALSE),IFERROR(INDEX(N$278:N$314,MATCH($F26,$B$278:$B$314,0))/VLOOKUP($F26,$B$278:$BB$314,MATCH(LEFT(TRIM(N$6),FIND("~",SUBSTITUTE(N$6,"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26))*HLOOKUP(LEFT(TRIM(N$6),FIND("~",SUBSTITUTE(N$6," ","~",LEN(TRIM(N$6))-LEN(SUBSTITUTE(TRIM(N$6)," ",""))))-1)&amp;" Total",$B$6:$BB$314,ROW($A26)-5,FALSE))</f>
        <v>0</v>
      </c>
      <c r="O26" s="8">
        <f ca="1">IF(O$5&lt;&gt;"",HLOOKUP(O$5,Functionalization!$G$6:$R$314,ROW($A26)-5,FALSE),IFERROR(INDEX(O$278:O$314,MATCH($F26,$B$278:$B$314,0))/VLOOKUP($F26,$B$278:$BB$314,MATCH(LEFT(TRIM(O$6),FIND("~",SUBSTITUTE(O$6,"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26))*HLOOKUP(LEFT(TRIM(O$6),FIND("~",SUBSTITUTE(O$6," ","~",LEN(TRIM(O$6))-LEN(SUBSTITUTE(TRIM(O$6)," ",""))))-1)&amp;" Total",$B$6:$BB$314,ROW($A26)-5,FALSE))</f>
        <v>0</v>
      </c>
      <c r="P26" s="8">
        <f ca="1">IF(P$5&lt;&gt;"",HLOOKUP(P$5,Functionalization!$G$6:$R$314,ROW($A26)-5,FALSE),IFERROR(INDEX(P$278:P$314,MATCH($F26,$B$278:$B$314,0))/VLOOKUP($F26,$B$278:$BB$314,MATCH(LEFT(TRIM(P$6),FIND("~",SUBSTITUTE(P$6,"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26))*HLOOKUP(LEFT(TRIM(P$6),FIND("~",SUBSTITUTE(P$6," ","~",LEN(TRIM(P$6))-LEN(SUBSTITUTE(TRIM(P$6)," ",""))))-1)&amp;" Total",$B$6:$BB$314,ROW($A26)-5,FALSE))</f>
        <v>0</v>
      </c>
      <c r="Q26" s="8">
        <f ca="1">IF(Q$5&lt;&gt;"",HLOOKUP(Q$5,Functionalization!$G$6:$R$314,ROW($A26)-5,FALSE),IFERROR(INDEX(Q$278:Q$314,MATCH($F26,$B$278:$B$314,0))/VLOOKUP($F26,$B$278:$BB$314,MATCH(LEFT(TRIM(Q$6),FIND("~",SUBSTITUTE(Q$6,"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26))*HLOOKUP(LEFT(TRIM(Q$6),FIND("~",SUBSTITUTE(Q$6," ","~",LEN(TRIM(Q$6))-LEN(SUBSTITUTE(TRIM(Q$6)," ",""))))-1)&amp;" Total",$B$6:$BB$314,ROW($A26)-5,FALSE))</f>
        <v>0</v>
      </c>
      <c r="R26" s="8">
        <f ca="1">IF(R$5&lt;&gt;"",HLOOKUP(R$5,Functionalization!$G$6:$R$314,ROW($A26)-5,FALSE),IFERROR(INDEX(R$278:R$314,MATCH($F26,$B$278:$B$314,0))/VLOOKUP($F26,$B$278:$BB$314,MATCH(LEFT(TRIM(R$6),FIND("~",SUBSTITUTE(R$6,"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26))*HLOOKUP(LEFT(TRIM(R$6),FIND("~",SUBSTITUTE(R$6," ","~",LEN(TRIM(R$6))-LEN(SUBSTITUTE(TRIM(R$6)," ",""))))-1)&amp;" Total",$B$6:$BB$314,ROW($A26)-5,FALSE))</f>
        <v>0</v>
      </c>
      <c r="S26" s="8">
        <f ca="1">IF(S$5&lt;&gt;"",HLOOKUP(S$5,Functionalization!$G$6:$R$314,ROW($A26)-5,FALSE),IFERROR(INDEX(S$278:S$314,MATCH($F26,$B$278:$B$314,0))/VLOOKUP($F26,$B$278:$BB$314,MATCH(LEFT(TRIM(S$6),FIND("~",SUBSTITUTE(S$6,"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26))*HLOOKUP(LEFT(TRIM(S$6),FIND("~",SUBSTITUTE(S$6," ","~",LEN(TRIM(S$6))-LEN(SUBSTITUTE(TRIM(S$6)," ",""))))-1)&amp;" Total",$B$6:$BB$314,ROW($A26)-5,FALSE))</f>
        <v>0</v>
      </c>
      <c r="T26" s="8">
        <f ca="1">IF(T$5&lt;&gt;"",HLOOKUP(T$5,Functionalization!$G$6:$R$314,ROW($A26)-5,FALSE),IFERROR(INDEX(T$278:T$314,MATCH($F26,$B$278:$B$314,0))/VLOOKUP($F26,$B$278:$BB$314,MATCH(LEFT(TRIM(T$6),FIND("~",SUBSTITUTE(T$6,"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26))*HLOOKUP(LEFT(TRIM(T$6),FIND("~",SUBSTITUTE(T$6," ","~",LEN(TRIM(T$6))-LEN(SUBSTITUTE(TRIM(T$6)," ",""))))-1)&amp;" Total",$B$6:$BB$314,ROW($A26)-5,FALSE))</f>
        <v>0</v>
      </c>
      <c r="U26" s="8">
        <f ca="1">IF(U$5&lt;&gt;"",HLOOKUP(U$5,Functionalization!$G$6:$R$314,ROW($A26)-5,FALSE),IFERROR(INDEX(U$278:U$314,MATCH($F26,$B$278:$B$314,0))/VLOOKUP($F26,$B$278:$BB$314,MATCH(LEFT(TRIM(U$6),FIND("~",SUBSTITUTE(U$6,"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26))*HLOOKUP(LEFT(TRIM(U$6),FIND("~",SUBSTITUTE(U$6," ","~",LEN(TRIM(U$6))-LEN(SUBSTITUTE(TRIM(U$6)," ",""))))-1)&amp;" Total",$B$6:$BB$314,ROW($A26)-5,FALSE))</f>
        <v>0</v>
      </c>
      <c r="V26" s="8">
        <f ca="1">IF(V$5&lt;&gt;"",HLOOKUP(V$5,Functionalization!$G$6:$R$314,ROW($A26)-5,FALSE),IFERROR(INDEX(V$278:V$314,MATCH($F26,$B$278:$B$314,0))/VLOOKUP($F26,$B$278:$BB$314,MATCH(LEFT(TRIM(V$6),FIND("~",SUBSTITUTE(V$6,"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26))*HLOOKUP(LEFT(TRIM(V$6),FIND("~",SUBSTITUTE(V$6," ","~",LEN(TRIM(V$6))-LEN(SUBSTITUTE(TRIM(V$6)," ",""))))-1)&amp;" Total",$B$6:$BB$314,ROW($A26)-5,FALSE))</f>
        <v>0</v>
      </c>
      <c r="W26" s="8">
        <f ca="1">IF(W$5&lt;&gt;"",HLOOKUP(W$5,Functionalization!$G$6:$R$314,ROW($A26)-5,FALSE),IFERROR(INDEX(W$278:W$314,MATCH($F26,$B$278:$B$314,0))/VLOOKUP($F26,$B$278:$BB$314,MATCH(LEFT(TRIM(W$6),FIND("~",SUBSTITUTE(W$6,"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26))*HLOOKUP(LEFT(TRIM(W$6),FIND("~",SUBSTITUTE(W$6," ","~",LEN(TRIM(W$6))-LEN(SUBSTITUTE(TRIM(W$6)," ",""))))-1)&amp;" Total",$B$6:$BB$314,ROW($A26)-5,FALSE))</f>
        <v>0</v>
      </c>
      <c r="X26" s="8">
        <f ca="1">IF(X$5&lt;&gt;"",HLOOKUP(X$5,Functionalization!$G$6:$R$314,ROW($A26)-5,FALSE),IFERROR(INDEX(X$278:X$314,MATCH($F26,$B$278:$B$314,0))/VLOOKUP($F26,$B$278:$BB$314,MATCH(LEFT(TRIM(X$6),FIND("~",SUBSTITUTE(X$6,"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26))*HLOOKUP(LEFT(TRIM(X$6),FIND("~",SUBSTITUTE(X$6," ","~",LEN(TRIM(X$6))-LEN(SUBSTITUTE(TRIM(X$6)," ",""))))-1)&amp;" Total",$B$6:$BB$314,ROW($A26)-5,FALSE))</f>
        <v>0</v>
      </c>
      <c r="Y26" s="8">
        <f ca="1">IF(Y$5&lt;&gt;"",HLOOKUP(Y$5,Functionalization!$G$6:$R$314,ROW($A26)-5,FALSE),IFERROR(INDEX(Y$278:Y$314,MATCH($F26,$B$278:$B$314,0))/VLOOKUP($F26,$B$278:$BB$314,MATCH(LEFT(TRIM(Y$6),FIND("~",SUBSTITUTE(Y$6,"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26))*HLOOKUP(LEFT(TRIM(Y$6),FIND("~",SUBSTITUTE(Y$6," ","~",LEN(TRIM(Y$6))-LEN(SUBSTITUTE(TRIM(Y$6)," ",""))))-1)&amp;" Total",$B$6:$BB$314,ROW($A26)-5,FALSE))</f>
        <v>0</v>
      </c>
      <c r="Z26" s="8">
        <f ca="1">IF(Z$5&lt;&gt;"",HLOOKUP(Z$5,Functionalization!$G$6:$R$314,ROW($A26)-5,FALSE),IFERROR(INDEX(Z$278:Z$314,MATCH($F26,$B$278:$B$314,0))/VLOOKUP($F26,$B$278:$BB$314,MATCH(LEFT(TRIM(Z$6),FIND("~",SUBSTITUTE(Z$6,"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26))*HLOOKUP(LEFT(TRIM(Z$6),FIND("~",SUBSTITUTE(Z$6," ","~",LEN(TRIM(Z$6))-LEN(SUBSTITUTE(TRIM(Z$6)," ",""))))-1)&amp;" Total",$B$6:$BB$314,ROW($A26)-5,FALSE))</f>
        <v>0</v>
      </c>
      <c r="AA26" s="8">
        <f ca="1">IF(AA$5&lt;&gt;"",HLOOKUP(AA$5,Functionalization!$G$6:$R$314,ROW($A26)-5,FALSE),IFERROR(INDEX(AA$278:AA$314,MATCH($F26,$B$278:$B$314,0))/VLOOKUP($F26,$B$278:$BB$314,MATCH(LEFT(TRIM(AA$6),FIND("~",SUBSTITUTE(AA$6,"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26))*HLOOKUP(LEFT(TRIM(AA$6),FIND("~",SUBSTITUTE(AA$6," ","~",LEN(TRIM(AA$6))-LEN(SUBSTITUTE(TRIM(AA$6)," ",""))))-1)&amp;" Total",$B$6:$BB$314,ROW($A26)-5,FALSE))</f>
        <v>0</v>
      </c>
      <c r="AB26" s="8">
        <f ca="1">IF(AB$5&lt;&gt;"",HLOOKUP(AB$5,Functionalization!$G$6:$R$314,ROW($A26)-5,FALSE),IFERROR(INDEX(AB$278:AB$314,MATCH($F26,$B$278:$B$314,0))/VLOOKUP($F26,$B$278:$BB$314,MATCH(LEFT(TRIM(AB$6),FIND("~",SUBSTITUTE(AB$6,"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26))*HLOOKUP(LEFT(TRIM(AB$6),FIND("~",SUBSTITUTE(AB$6," ","~",LEN(TRIM(AB$6))-LEN(SUBSTITUTE(TRIM(AB$6)," ",""))))-1)&amp;" Total",$B$6:$BB$314,ROW($A26)-5,FALSE))</f>
        <v>0</v>
      </c>
      <c r="AC26" s="8">
        <f ca="1">IF(AC$5&lt;&gt;"",HLOOKUP(AC$5,Functionalization!$G$6:$R$314,ROW($A26)-5,FALSE),IFERROR(INDEX(AC$278:AC$314,MATCH($F26,$B$278:$B$314,0))/VLOOKUP($F26,$B$278:$BB$314,MATCH(LEFT(TRIM(AC$6),FIND("~",SUBSTITUTE(AC$6,"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26))*HLOOKUP(LEFT(TRIM(AC$6),FIND("~",SUBSTITUTE(AC$6," ","~",LEN(TRIM(AC$6))-LEN(SUBSTITUTE(TRIM(AC$6)," ",""))))-1)&amp;" Total",$B$6:$BB$314,ROW($A26)-5,FALSE))</f>
        <v>0</v>
      </c>
      <c r="AD26" s="8">
        <f ca="1">IF(AD$5&lt;&gt;"",HLOOKUP(AD$5,Functionalization!$G$6:$R$314,ROW($A26)-5,FALSE),IFERROR(INDEX(AD$278:AD$314,MATCH($F26,$B$278:$B$314,0))/VLOOKUP($F26,$B$278:$BB$314,MATCH(LEFT(TRIM(AD$6),FIND("~",SUBSTITUTE(AD$6,"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26))*HLOOKUP(LEFT(TRIM(AD$6),FIND("~",SUBSTITUTE(AD$6," ","~",LEN(TRIM(AD$6))-LEN(SUBSTITUTE(TRIM(AD$6)," ",""))))-1)&amp;" Total",$B$6:$BB$314,ROW($A26)-5,FALSE))</f>
        <v>0</v>
      </c>
      <c r="AE26" s="8">
        <f ca="1">IF(AE$5&lt;&gt;"",HLOOKUP(AE$5,Functionalization!$G$6:$R$314,ROW($A26)-5,FALSE),IFERROR(INDEX(AE$278:AE$314,MATCH($F26,$B$278:$B$314,0))/VLOOKUP($F26,$B$278:$BB$314,MATCH(LEFT(TRIM(AE$6),FIND("~",SUBSTITUTE(AE$6,"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26))*HLOOKUP(LEFT(TRIM(AE$6),FIND("~",SUBSTITUTE(AE$6," ","~",LEN(TRIM(AE$6))-LEN(SUBSTITUTE(TRIM(AE$6)," ",""))))-1)&amp;" Total",$B$6:$BB$314,ROW($A26)-5,FALSE))</f>
        <v>0</v>
      </c>
      <c r="AF26" s="8">
        <f ca="1">IF(AF$5&lt;&gt;"",HLOOKUP(AF$5,Functionalization!$G$6:$R$314,ROW($A26)-5,FALSE),IFERROR(INDEX(AF$278:AF$314,MATCH($F26,$B$278:$B$314,0))/VLOOKUP($F26,$B$278:$BB$314,MATCH(LEFT(TRIM(AF$6),FIND("~",SUBSTITUTE(AF$6,"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26))*HLOOKUP(LEFT(TRIM(AF$6),FIND("~",SUBSTITUTE(AF$6," ","~",LEN(TRIM(AF$6))-LEN(SUBSTITUTE(TRIM(AF$6)," ",""))))-1)&amp;" Total",$B$6:$BB$314,ROW($A26)-5,FALSE))</f>
        <v>0</v>
      </c>
      <c r="AG26" s="8">
        <f ca="1">IF(AG$5&lt;&gt;"",HLOOKUP(AG$5,Functionalization!$G$6:$R$314,ROW($A26)-5,FALSE),IFERROR(INDEX(AG$278:AG$314,MATCH($F26,$B$278:$B$314,0))/VLOOKUP($F26,$B$278:$BB$314,MATCH(LEFT(TRIM(AG$6),FIND("~",SUBSTITUTE(AG$6,"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26))*HLOOKUP(LEFT(TRIM(AG$6),FIND("~",SUBSTITUTE(AG$6," ","~",LEN(TRIM(AG$6))-LEN(SUBSTITUTE(TRIM(AG$6)," ",""))))-1)&amp;" Total",$B$6:$BB$314,ROW($A26)-5,FALSE))</f>
        <v>0</v>
      </c>
      <c r="AH26" s="8">
        <f ca="1">IF(AH$5&lt;&gt;"",HLOOKUP(AH$5,Functionalization!$G$6:$R$314,ROW($A26)-5,FALSE),IFERROR(INDEX(AH$278:AH$314,MATCH($F26,$B$278:$B$314,0))/VLOOKUP($F26,$B$278:$BB$314,MATCH(LEFT(TRIM(AH$6),FIND("~",SUBSTITUTE(AH$6,"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26))*HLOOKUP(LEFT(TRIM(AH$6),FIND("~",SUBSTITUTE(AH$6," ","~",LEN(TRIM(AH$6))-LEN(SUBSTITUTE(TRIM(AH$6)," ",""))))-1)&amp;" Total",$B$6:$BB$314,ROW($A26)-5,FALSE))</f>
        <v>0</v>
      </c>
      <c r="AI26" s="8">
        <f ca="1">IF(AI$5&lt;&gt;"",HLOOKUP(AI$5,Functionalization!$G$6:$R$314,ROW($A26)-5,FALSE),IFERROR(INDEX(AI$278:AI$314,MATCH($F26,$B$278:$B$314,0))/VLOOKUP($F26,$B$278:$BB$314,MATCH(LEFT(TRIM(AI$6),FIND("~",SUBSTITUTE(AI$6,"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26))*HLOOKUP(LEFT(TRIM(AI$6),FIND("~",SUBSTITUTE(AI$6," ","~",LEN(TRIM(AI$6))-LEN(SUBSTITUTE(TRIM(AI$6)," ",""))))-1)&amp;" Total",$B$6:$BB$314,ROW($A26)-5,FALSE))</f>
        <v>0</v>
      </c>
      <c r="AJ26" s="8">
        <f ca="1">IF(AJ$5&lt;&gt;"",HLOOKUP(AJ$5,Functionalization!$G$6:$R$314,ROW($A26)-5,FALSE),IFERROR(INDEX(AJ$278:AJ$314,MATCH($F26,$B$278:$B$314,0))/VLOOKUP($F26,$B$278:$BB$314,MATCH(LEFT(TRIM(AJ$6),FIND("~",SUBSTITUTE(AJ$6,"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26))*HLOOKUP(LEFT(TRIM(AJ$6),FIND("~",SUBSTITUTE(AJ$6," ","~",LEN(TRIM(AJ$6))-LEN(SUBSTITUTE(TRIM(AJ$6)," ",""))))-1)&amp;" Total",$B$6:$BB$314,ROW($A26)-5,FALSE))</f>
        <v>0</v>
      </c>
      <c r="AK26" s="8">
        <f ca="1">IF(AK$5&lt;&gt;"",HLOOKUP(AK$5,Functionalization!$G$6:$R$314,ROW($A26)-5,FALSE),IFERROR(INDEX(AK$278:AK$314,MATCH($F26,$B$278:$B$314,0))/VLOOKUP($F26,$B$278:$BB$314,MATCH(LEFT(TRIM(AK$6),FIND("~",SUBSTITUTE(AK$6,"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26))*HLOOKUP(LEFT(TRIM(AK$6),FIND("~",SUBSTITUTE(AK$6," ","~",LEN(TRIM(AK$6))-LEN(SUBSTITUTE(TRIM(AK$6)," ",""))))-1)&amp;" Total",$B$6:$BB$314,ROW($A26)-5,FALSE))</f>
        <v>0</v>
      </c>
      <c r="AL26" s="8">
        <f ca="1">IF(AL$5&lt;&gt;"",HLOOKUP(AL$5,Functionalization!$G$6:$R$314,ROW($A26)-5,FALSE),IFERROR(INDEX(AL$278:AL$314,MATCH($F26,$B$278:$B$314,0))/VLOOKUP($F26,$B$278:$BB$314,MATCH(LEFT(TRIM(AL$6),FIND("~",SUBSTITUTE(AL$6,"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26))*HLOOKUP(LEFT(TRIM(AL$6),FIND("~",SUBSTITUTE(AL$6," ","~",LEN(TRIM(AL$6))-LEN(SUBSTITUTE(TRIM(AL$6)," ",""))))-1)&amp;" Total",$B$6:$BB$314,ROW($A26)-5,FALSE))</f>
        <v>0</v>
      </c>
      <c r="AM26" s="8">
        <f ca="1">IF(AM$5&lt;&gt;"",HLOOKUP(AM$5,Functionalization!$G$6:$R$314,ROW($A26)-5,FALSE),IFERROR(INDEX(AM$278:AM$314,MATCH($F26,$B$278:$B$314,0))/VLOOKUP($F26,$B$278:$BB$314,MATCH(LEFT(TRIM(AM$6),FIND("~",SUBSTITUTE(AM$6,"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26))*HLOOKUP(LEFT(TRIM(AM$6),FIND("~",SUBSTITUTE(AM$6," ","~",LEN(TRIM(AM$6))-LEN(SUBSTITUTE(TRIM(AM$6)," ",""))))-1)&amp;" Total",$B$6:$BB$314,ROW($A26)-5,FALSE))</f>
        <v>0</v>
      </c>
      <c r="AN26" s="8">
        <f ca="1">IF(AN$5&lt;&gt;"",HLOOKUP(AN$5,Functionalization!$G$6:$R$314,ROW($A26)-5,FALSE),IFERROR(INDEX(AN$278:AN$314,MATCH($F26,$B$278:$B$314,0))/VLOOKUP($F26,$B$278:$BB$314,MATCH(LEFT(TRIM(AN$6),FIND("~",SUBSTITUTE(AN$6,"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26))*HLOOKUP(LEFT(TRIM(AN$6),FIND("~",SUBSTITUTE(AN$6," ","~",LEN(TRIM(AN$6))-LEN(SUBSTITUTE(TRIM(AN$6)," ",""))))-1)&amp;" Total",$B$6:$BB$314,ROW($A26)-5,FALSE))</f>
        <v>0</v>
      </c>
      <c r="AO26" s="8">
        <f ca="1">IF(AO$5&lt;&gt;"",HLOOKUP(AO$5,Functionalization!$G$6:$R$314,ROW($A26)-5,FALSE),IFERROR(INDEX(AO$278:AO$314,MATCH($F26,$B$278:$B$314,0))/VLOOKUP($F26,$B$278:$BB$314,MATCH(LEFT(TRIM(AO$6),FIND("~",SUBSTITUTE(AO$6,"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26))*HLOOKUP(LEFT(TRIM(AO$6),FIND("~",SUBSTITUTE(AO$6," ","~",LEN(TRIM(AO$6))-LEN(SUBSTITUTE(TRIM(AO$6)," ",""))))-1)&amp;" Total",$B$6:$BB$314,ROW($A26)-5,FALSE))</f>
        <v>0</v>
      </c>
      <c r="AP26" s="8">
        <f ca="1">IF(AP$5&lt;&gt;"",HLOOKUP(AP$5,Functionalization!$G$6:$R$314,ROW($A26)-5,FALSE),IFERROR(INDEX(AP$278:AP$314,MATCH($F26,$B$278:$B$314,0))/VLOOKUP($F26,$B$278:$BB$314,MATCH(LEFT(TRIM(AP$6),FIND("~",SUBSTITUTE(AP$6,"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26))*HLOOKUP(LEFT(TRIM(AP$6),FIND("~",SUBSTITUTE(AP$6," ","~",LEN(TRIM(AP$6))-LEN(SUBSTITUTE(TRIM(AP$6)," ",""))))-1)&amp;" Total",$B$6:$BB$314,ROW($A26)-5,FALSE))</f>
        <v>0</v>
      </c>
      <c r="AQ26" s="8">
        <f ca="1">IF(AQ$5&lt;&gt;"",HLOOKUP(AQ$5,Functionalization!$G$6:$R$314,ROW($A26)-5,FALSE),IFERROR(INDEX(AQ$278:AQ$314,MATCH($F26,$B$278:$B$314,0))/VLOOKUP($F26,$B$278:$BB$314,MATCH(LEFT(TRIM(AQ$6),FIND("~",SUBSTITUTE(AQ$6,"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26))*HLOOKUP(LEFT(TRIM(AQ$6),FIND("~",SUBSTITUTE(AQ$6," ","~",LEN(TRIM(AQ$6))-LEN(SUBSTITUTE(TRIM(AQ$6)," ",""))))-1)&amp;" Total",$B$6:$BB$314,ROW($A26)-5,FALSE))</f>
        <v>0</v>
      </c>
      <c r="AR26" s="8">
        <f ca="1">IF(AR$5&lt;&gt;"",HLOOKUP(AR$5,Functionalization!$G$6:$R$314,ROW($A26)-5,FALSE),IFERROR(INDEX(AR$278:AR$314,MATCH($F26,$B$278:$B$314,0))/VLOOKUP($F26,$B$278:$BB$314,MATCH(LEFT(TRIM(AR$6),FIND("~",SUBSTITUTE(AR$6,"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26))*HLOOKUP(LEFT(TRIM(AR$6),FIND("~",SUBSTITUTE(AR$6," ","~",LEN(TRIM(AR$6))-LEN(SUBSTITUTE(TRIM(AR$6)," ",""))))-1)&amp;" Total",$B$6:$BB$314,ROW($A26)-5,FALSE))</f>
        <v>0</v>
      </c>
      <c r="AS26" s="8">
        <f ca="1">IF(AS$5&lt;&gt;"",HLOOKUP(AS$5,Functionalization!$G$6:$R$314,ROW($A26)-5,FALSE),IFERROR(INDEX(AS$278:AS$314,MATCH($F26,$B$278:$B$314,0))/VLOOKUP($F26,$B$278:$BB$314,MATCH(LEFT(TRIM(AS$6),FIND("~",SUBSTITUTE(AS$6,"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26))*HLOOKUP(LEFT(TRIM(AS$6),FIND("~",SUBSTITUTE(AS$6," ","~",LEN(TRIM(AS$6))-LEN(SUBSTITUTE(TRIM(AS$6)," ",""))))-1)&amp;" Total",$B$6:$BB$314,ROW($A26)-5,FALSE))</f>
        <v>0</v>
      </c>
      <c r="AT26" s="8">
        <f ca="1">IF(AT$5&lt;&gt;"",HLOOKUP(AT$5,Functionalization!$G$6:$R$314,ROW($A26)-5,FALSE),IFERROR(INDEX(AT$278:AT$314,MATCH($F26,$B$278:$B$314,0))/VLOOKUP($F26,$B$278:$BB$314,MATCH(LEFT(TRIM(AT$6),FIND("~",SUBSTITUTE(AT$6,"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26))*HLOOKUP(LEFT(TRIM(AT$6),FIND("~",SUBSTITUTE(AT$6," ","~",LEN(TRIM(AT$6))-LEN(SUBSTITUTE(TRIM(AT$6)," ",""))))-1)&amp;" Total",$B$6:$BB$314,ROW($A26)-5,FALSE))</f>
        <v>0</v>
      </c>
      <c r="AU26" s="8">
        <f ca="1">IF(AU$5&lt;&gt;"",HLOOKUP(AU$5,Functionalization!$G$6:$R$314,ROW($A26)-5,FALSE),IFERROR(INDEX(AU$278:AU$314,MATCH($F26,$B$278:$B$314,0))/VLOOKUP($F26,$B$278:$BB$314,MATCH(LEFT(TRIM(AU$6),FIND("~",SUBSTITUTE(AU$6,"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26))*HLOOKUP(LEFT(TRIM(AU$6),FIND("~",SUBSTITUTE(AU$6," ","~",LEN(TRIM(AU$6))-LEN(SUBSTITUTE(TRIM(AU$6)," ",""))))-1)&amp;" Total",$B$6:$BB$314,ROW($A26)-5,FALSE))</f>
        <v>0</v>
      </c>
      <c r="AV26" s="8">
        <f ca="1">IF(AV$5&lt;&gt;"",HLOOKUP(AV$5,Functionalization!$G$6:$R$314,ROW($A26)-5,FALSE),IFERROR(INDEX(AV$278:AV$314,MATCH($F26,$B$278:$B$314,0))/VLOOKUP($F26,$B$278:$BB$314,MATCH(LEFT(TRIM(AV$6),FIND("~",SUBSTITUTE(AV$6,"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26))*HLOOKUP(LEFT(TRIM(AV$6),FIND("~",SUBSTITUTE(AV$6," ","~",LEN(TRIM(AV$6))-LEN(SUBSTITUTE(TRIM(AV$6)," ",""))))-1)&amp;" Total",$B$6:$BB$314,ROW($A26)-5,FALSE))</f>
        <v>0</v>
      </c>
      <c r="AW26" s="8">
        <f ca="1">IF(AW$5&lt;&gt;"",HLOOKUP(AW$5,Functionalization!$G$6:$R$314,ROW($A26)-5,FALSE),IFERROR(INDEX(AW$278:AW$314,MATCH($F26,$B$278:$B$314,0))/VLOOKUP($F26,$B$278:$BB$314,MATCH(LEFT(TRIM(AW$6),FIND("~",SUBSTITUTE(AW$6,"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26))*HLOOKUP(LEFT(TRIM(AW$6),FIND("~",SUBSTITUTE(AW$6," ","~",LEN(TRIM(AW$6))-LEN(SUBSTITUTE(TRIM(AW$6)," ",""))))-1)&amp;" Total",$B$6:$BB$314,ROW($A26)-5,FALSE))</f>
        <v>0</v>
      </c>
      <c r="AX26" s="8">
        <f ca="1">IF(AX$5&lt;&gt;"",HLOOKUP(AX$5,Functionalization!$G$6:$R$314,ROW($A26)-5,FALSE),IFERROR(INDEX(AX$278:AX$314,MATCH($F26,$B$278:$B$314,0))/VLOOKUP($F26,$B$278:$BB$314,MATCH(LEFT(TRIM(AX$6),FIND("~",SUBSTITUTE(AX$6,"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26))*HLOOKUP(LEFT(TRIM(AX$6),FIND("~",SUBSTITUTE(AX$6," ","~",LEN(TRIM(AX$6))-LEN(SUBSTITUTE(TRIM(AX$6)," ",""))))-1)&amp;" Total",$B$6:$BB$314,ROW($A26)-5,FALSE))</f>
        <v>0</v>
      </c>
      <c r="AY26" s="8">
        <f ca="1">IF(AY$5&lt;&gt;"",HLOOKUP(AY$5,Functionalization!$G$6:$R$314,ROW($A26)-5,FALSE),IFERROR(INDEX(AY$278:AY$314,MATCH($F26,$B$278:$B$314,0))/VLOOKUP($F26,$B$278:$BB$314,MATCH(LEFT(TRIM(AY$6),FIND("~",SUBSTITUTE(AY$6,"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26))*HLOOKUP(LEFT(TRIM(AY$6),FIND("~",SUBSTITUTE(AY$6," ","~",LEN(TRIM(AY$6))-LEN(SUBSTITUTE(TRIM(AY$6)," ",""))))-1)&amp;" Total",$B$6:$BB$314,ROW($A26)-5,FALSE))</f>
        <v>0</v>
      </c>
      <c r="AZ26" s="8">
        <f ca="1">IF(AZ$5&lt;&gt;"",HLOOKUP(AZ$5,Functionalization!$G$6:$R$314,ROW($A26)-5,FALSE),IFERROR(INDEX(AZ$278:AZ$314,MATCH($F26,$B$278:$B$314,0))/VLOOKUP($F26,$B$278:$BB$314,MATCH(LEFT(TRIM(AZ$6),FIND("~",SUBSTITUTE(AZ$6,"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26))*HLOOKUP(LEFT(TRIM(AZ$6),FIND("~",SUBSTITUTE(AZ$6," ","~",LEN(TRIM(AZ$6))-LEN(SUBSTITUTE(TRIM(AZ$6)," ",""))))-1)&amp;" Total",$B$6:$BB$314,ROW($A26)-5,FALSE))</f>
        <v>0</v>
      </c>
      <c r="BA26" s="8">
        <f ca="1">IF(BA$5&lt;&gt;"",HLOOKUP(BA$5,Functionalization!$G$6:$R$314,ROW($A26)-5,FALSE),IFERROR(INDEX(BA$278:BA$314,MATCH($F26,$B$278:$B$314,0))/VLOOKUP($F26,$B$278:$BB$314,MATCH(LEFT(TRIM(BA$6),FIND("~",SUBSTITUTE(BA$6,"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26))*HLOOKUP(LEFT(TRIM(BA$6),FIND("~",SUBSTITUTE(BA$6," ","~",LEN(TRIM(BA$6))-LEN(SUBSTITUTE(TRIM(BA$6)," ",""))))-1)&amp;" Total",$B$6:$BB$314,ROW($A26)-5,FALSE))</f>
        <v>0</v>
      </c>
      <c r="BB26" s="8">
        <f ca="1">IF(BB$5&lt;&gt;"",HLOOKUP(BB$5,Functionalization!$G$6:$R$314,ROW($A26)-5,FALSE),IFERROR(INDEX(BB$278:BB$314,MATCH($F26,$B$278:$B$314,0))/VLOOKUP($F26,$B$278:$BB$314,MATCH(LEFT(TRIM(BB$6),FIND("~",SUBSTITUTE(BB$6,"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26))*HLOOKUP(LEFT(TRIM(BB$6),FIND("~",SUBSTITUTE(BB$6," ","~",LEN(TRIM(BB$6))-LEN(SUBSTITUTE(TRIM(BB$6)," ",""))))-1)&amp;" Total",$B$6:$BB$314,ROW($A26)-5,FALSE))</f>
        <v>0</v>
      </c>
      <c r="BD26">
        <f ca="1">IFERROR(IF(SUMIF($G$6:$BB$6,BD$6&amp;" Total",$G26:$BB26)-(SUMIF($G$6:$BB$6,BD$6&amp;" "&amp;'Input-Func_Class'!$D$22,$G26:$BB26)+IFERROR(SUMIF($G$6:$BB$6,BD$6&amp;" "&amp;'Input-Func_Class'!$E$22,$G26:$BB26),SUMIF($G$6:$BB$6,BD$6&amp;" "&amp;'Input-Func_Class'!$B$24,$G26:$BB26))+SUMIF($G$6:$BB$6,BD$6&amp;" "&amp;'Input-Func_Class'!$F$22,$G26:$BB26))&lt;Check_Limit,0,1),1)</f>
        <v>0</v>
      </c>
      <c r="BE26">
        <f ca="1">IFERROR(IF(SUMIF($G$6:$BB$6,BE$6&amp;" Total",$G26:$BB26)-(SUMIF($G$6:$BB$6,BE$6&amp;" "&amp;'Input-Func_Class'!$D$22,$G26:$BB26)+IFERROR(SUMIF($G$6:$BB$6,BE$6&amp;" "&amp;'Input-Func_Class'!$E$22,$G26:$BB26),SUMIF($G$6:$BB$6,BE$6&amp;" "&amp;'Input-Func_Class'!$B$24,$G26:$BB26))+SUMIF($G$6:$BB$6,BE$6&amp;" "&amp;'Input-Func_Class'!$F$22,$G26:$BB26))&lt;Check_Limit,0,1),1)</f>
        <v>0</v>
      </c>
      <c r="BF26">
        <f ca="1">IFERROR(IF(SUMIF($G$6:$BB$6,BF$6&amp;" Total",$G26:$BB26)-(SUMIF($G$6:$BB$6,BF$6&amp;" "&amp;'Input-Func_Class'!$D$22,$G26:$BB26)+IFERROR(SUMIF($G$6:$BB$6,BF$6&amp;" "&amp;'Input-Func_Class'!$E$22,$G26:$BB26),SUMIF($G$6:$BB$6,BF$6&amp;" "&amp;'Input-Func_Class'!$B$24,$G26:$BB26))+SUMIF($G$6:$BB$6,BF$6&amp;" "&amp;'Input-Func_Class'!$F$22,$G26:$BB26))&lt;Check_Limit,0,1),1)</f>
        <v>0</v>
      </c>
      <c r="BG26">
        <f ca="1">IFERROR(IF(SUMIF($G$6:$BB$6,BG$6&amp;" Total",$G26:$BB26)-(SUMIF($G$6:$BB$6,BG$6&amp;" "&amp;'Input-Func_Class'!$D$22,$G26:$BB26)+IFERROR(SUMIF($G$6:$BB$6,BG$6&amp;" "&amp;'Input-Func_Class'!$E$22,$G26:$BB26),SUMIF($G$6:$BB$6,BG$6&amp;" "&amp;'Input-Func_Class'!$B$24,$G26:$BB26))+SUMIF($G$6:$BB$6,BG$6&amp;" "&amp;'Input-Func_Class'!$F$22,$G26:$BB26))&lt;Check_Limit,0,1),1)</f>
        <v>0</v>
      </c>
      <c r="BH26">
        <f ca="1">IFERROR(IF(SUMIF($G$6:$BB$6,BH$6&amp;" Total",$G26:$BB26)-(SUMIF($G$6:$BB$6,BH$6&amp;" "&amp;'Input-Func_Class'!$D$22,$G26:$BB26)+IFERROR(SUMIF($G$6:$BB$6,BH$6&amp;" "&amp;'Input-Func_Class'!$E$22,$G26:$BB26),SUMIF($G$6:$BB$6,BH$6&amp;" "&amp;'Input-Func_Class'!$B$24,$G26:$BB26))+SUMIF($G$6:$BB$6,BH$6&amp;" "&amp;'Input-Func_Class'!$F$22,$G26:$BB26))&lt;Check_Limit,0,1),1)</f>
        <v>0</v>
      </c>
      <c r="BI26">
        <f ca="1">IFERROR(IF(SUMIF($G$6:$BB$6,BI$6&amp;" Total",$G26:$BB26)-(SUMIF($G$6:$BB$6,BI$6&amp;" "&amp;'Input-Func_Class'!$D$22,$G26:$BB26)+IFERROR(SUMIF($G$6:$BB$6,BI$6&amp;" "&amp;'Input-Func_Class'!$E$22,$G26:$BB26),SUMIF($G$6:$BB$6,BI$6&amp;" "&amp;'Input-Func_Class'!$B$24,$G26:$BB26))+SUMIF($G$6:$BB$6,BI$6&amp;" "&amp;'Input-Func_Class'!$F$22,$G26:$BB26))&lt;Check_Limit,0,1),1)</f>
        <v>0</v>
      </c>
      <c r="BJ26">
        <f ca="1">IFERROR(IF(SUMIF($G$6:$BB$6,BJ$6&amp;" Total",$G26:$BB26)-(SUMIF($G$6:$BB$6,BJ$6&amp;" "&amp;'Input-Func_Class'!$D$22,$G26:$BB26)+IFERROR(SUMIF($G$6:$BB$6,BJ$6&amp;" "&amp;'Input-Func_Class'!$E$22,$G26:$BB26),SUMIF($G$6:$BB$6,BJ$6&amp;" "&amp;'Input-Func_Class'!$B$24,$G26:$BB26))+SUMIF($G$6:$BB$6,BJ$6&amp;" "&amp;'Input-Func_Class'!$F$22,$G26:$BB26))&lt;Check_Limit,0,1),1)</f>
        <v>0</v>
      </c>
      <c r="BK26">
        <f ca="1">IFERROR(IF(SUMIF($G$6:$BB$6,BK$6&amp;" Total",$G26:$BB26)-(SUMIF($G$6:$BB$6,BK$6&amp;" "&amp;'Input-Func_Class'!$D$22,$G26:$BB26)+IFERROR(SUMIF($G$6:$BB$6,BK$6&amp;" "&amp;'Input-Func_Class'!$E$22,$G26:$BB26),SUMIF($G$6:$BB$6,BK$6&amp;" "&amp;'Input-Func_Class'!$B$24,$G26:$BB26))+SUMIF($G$6:$BB$6,BK$6&amp;" "&amp;'Input-Func_Class'!$F$22,$G26:$BB26))&lt;Check_Limit,0,1),1)</f>
        <v>0</v>
      </c>
      <c r="BL26">
        <f ca="1">IFERROR(IF(SUMIF($G$6:$BB$6,BL$6&amp;" Total",$G26:$BB26)-(SUMIF($G$6:$BB$6,BL$6&amp;" "&amp;'Input-Func_Class'!$D$22,$G26:$BB26)+IFERROR(SUMIF($G$6:$BB$6,BL$6&amp;" "&amp;'Input-Func_Class'!$E$22,$G26:$BB26),SUMIF($G$6:$BB$6,BL$6&amp;" "&amp;'Input-Func_Class'!$B$24,$G26:$BB26))+SUMIF($G$6:$BB$6,BL$6&amp;" "&amp;'Input-Func_Class'!$F$22,$G26:$BB26))&lt;Check_Limit,0,1),1)</f>
        <v>0</v>
      </c>
      <c r="BM26">
        <f ca="1">IFERROR(IF(SUMIF($G$6:$BB$6,BM$6&amp;" Total",$G26:$BB26)-(SUMIF($G$6:$BB$6,BM$6&amp;" "&amp;'Input-Func_Class'!$D$22,$G26:$BB26)+IFERROR(SUMIF($G$6:$BB$6,BM$6&amp;" "&amp;'Input-Func_Class'!$E$22,$G26:$BB26),SUMIF($G$6:$BB$6,BM$6&amp;" "&amp;'Input-Func_Class'!$B$24,$G26:$BB26))+SUMIF($G$6:$BB$6,BM$6&amp;" "&amp;'Input-Func_Class'!$F$22,$G26:$BB26))&lt;Check_Limit,0,1),1)</f>
        <v>0</v>
      </c>
      <c r="BN26">
        <f ca="1">IFERROR(IF(SUMIF($G$6:$BB$6,BN$6&amp;" Total",$G26:$BB26)-(SUMIF($G$6:$BB$6,BN$6&amp;" "&amp;'Input-Func_Class'!$D$22,$G26:$BB26)+IFERROR(SUMIF($G$6:$BB$6,BN$6&amp;" "&amp;'Input-Func_Class'!$E$22,$G26:$BB26),SUMIF($G$6:$BB$6,BN$6&amp;" "&amp;'Input-Func_Class'!$B$24,$G26:$BB26))+SUMIF($G$6:$BB$6,BN$6&amp;" "&amp;'Input-Func_Class'!$F$22,$G26:$BB26))&lt;Check_Limit,0,1),1)</f>
        <v>0</v>
      </c>
      <c r="BO26">
        <f ca="1">IFERROR(IF(SUMIF($G$6:$BB$6,BO$6&amp;" Total",$G26:$BB26)-(SUMIF($G$6:$BB$6,BO$6&amp;" "&amp;'Input-Func_Class'!$D$22,$G26:$BB26)+IFERROR(SUMIF($G$6:$BB$6,BO$6&amp;" "&amp;'Input-Func_Class'!$E$22,$G26:$BB26),SUMIF($G$6:$BB$6,BO$6&amp;" "&amp;'Input-Func_Class'!$B$24,$G26:$BB26))+SUMIF($G$6:$BB$6,BO$6&amp;" "&amp;'Input-Func_Class'!$F$22,$G26:$BB26))&lt;Check_Limit,0,1),1)</f>
        <v>0</v>
      </c>
    </row>
    <row r="27" spans="1:67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>Functionalization!$D27</f>
        <v>503400503.15133631</v>
      </c>
      <c r="E27" s="8">
        <f t="shared" ca="1" si="5"/>
        <v>0</v>
      </c>
      <c r="F27" s="2" t="str">
        <f>IF($D27=0,"-",IF('Input-Accounts'!$E27&lt;&gt;0,'Input-Accounts'!$E27,'Input-Accounts'!$G27))</f>
        <v>AVGERAGE STUDY</v>
      </c>
      <c r="G27" s="8">
        <f ca="1">IF(G$5&lt;&gt;"",HLOOKUP(G$5,Functionalization!$G$6:$R$314,ROW($A27)-5,FALSE),IFERROR(INDEX(G$278:G$314,MATCH($F27,$B$278:$B$314,0))/VLOOKUP($F27,$B$278:$BB$314,MATCH(LEFT(TRIM(G$6),FIND("~",SUBSTITUTE(G$6,"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27))*HLOOKUP(LEFT(TRIM(G$6),FIND("~",SUBSTITUTE(G$6," ","~",LEN(TRIM(G$6))-LEN(SUBSTITUTE(TRIM(G$6)," ",""))))-1)&amp;" Total",$B$6:$BB$314,ROW($A27)-5,FALSE))</f>
        <v>503400503.15133631</v>
      </c>
      <c r="H27" s="8">
        <f ca="1">IF(H$5&lt;&gt;"",HLOOKUP(H$5,Functionalization!$G$6:$R$314,ROW($A27)-5,FALSE),IFERROR(INDEX(H$278:H$314,MATCH($F27,$B$278:$B$314,0))/VLOOKUP($F27,$B$278:$BB$314,MATCH(LEFT(TRIM(H$6),FIND("~",SUBSTITUTE(H$6,"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27))*HLOOKUP(LEFT(TRIM(H$6),FIND("~",SUBSTITUTE(H$6," ","~",LEN(TRIM(H$6))-LEN(SUBSTITUTE(TRIM(H$6)," ",""))))-1)&amp;" Total",$B$6:$BB$314,ROW($A27)-5,FALSE))</f>
        <v>384052323.42863196</v>
      </c>
      <c r="I27" s="8">
        <f ca="1">IF(I$5&lt;&gt;"",HLOOKUP(I$5,Functionalization!$G$6:$R$314,ROW($A27)-5,FALSE),IFERROR(INDEX(I$278:I$314,MATCH($F27,$B$278:$B$314,0))/VLOOKUP($F27,$B$278:$BB$314,MATCH(LEFT(TRIM(I$6),FIND("~",SUBSTITUTE(I$6,"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27))*HLOOKUP(LEFT(TRIM(I$6),FIND("~",SUBSTITUTE(I$6," ","~",LEN(TRIM(I$6))-LEN(SUBSTITUTE(TRIM(I$6)," ",""))))-1)&amp;" Total",$B$6:$BB$314,ROW($A27)-5,FALSE))</f>
        <v>0</v>
      </c>
      <c r="J27" s="8">
        <f ca="1">IF(J$5&lt;&gt;"",HLOOKUP(J$5,Functionalization!$G$6:$R$314,ROW($A27)-5,FALSE),IFERROR(INDEX(J$278:J$314,MATCH($F27,$B$278:$B$314,0))/VLOOKUP($F27,$B$278:$BB$314,MATCH(LEFT(TRIM(J$6),FIND("~",SUBSTITUTE(J$6,"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27))*HLOOKUP(LEFT(TRIM(J$6),FIND("~",SUBSTITUTE(J$6," ","~",LEN(TRIM(J$6))-LEN(SUBSTITUTE(TRIM(J$6)," ",""))))-1)&amp;" Total",$B$6:$BB$314,ROW($A27)-5,FALSE))</f>
        <v>119348179.72270434</v>
      </c>
      <c r="K27" s="8">
        <f ca="1">IF(K$5&lt;&gt;"",HLOOKUP(K$5,Functionalization!$G$6:$R$314,ROW($A27)-5,FALSE),IFERROR(INDEX(K$278:K$314,MATCH($F27,$B$278:$B$314,0))/VLOOKUP($F27,$B$278:$BB$314,MATCH(LEFT(TRIM(K$6),FIND("~",SUBSTITUTE(K$6,"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27))*HLOOKUP(LEFT(TRIM(K$6),FIND("~",SUBSTITUTE(K$6," ","~",LEN(TRIM(K$6))-LEN(SUBSTITUTE(TRIM(K$6)," ",""))))-1)&amp;" Total",$B$6:$BB$314,ROW($A27)-5,FALSE))</f>
        <v>0</v>
      </c>
      <c r="L27" s="8">
        <f ca="1">IF(L$5&lt;&gt;"",HLOOKUP(L$5,Functionalization!$G$6:$R$314,ROW($A27)-5,FALSE),IFERROR(INDEX(L$278:L$314,MATCH($F27,$B$278:$B$314,0))/VLOOKUP($F27,$B$278:$BB$314,MATCH(LEFT(TRIM(L$6),FIND("~",SUBSTITUTE(L$6,"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27))*HLOOKUP(LEFT(TRIM(L$6),FIND("~",SUBSTITUTE(L$6," ","~",LEN(TRIM(L$6))-LEN(SUBSTITUTE(TRIM(L$6)," ",""))))-1)&amp;" Total",$B$6:$BB$314,ROW($A27)-5,FALSE))</f>
        <v>0</v>
      </c>
      <c r="M27" s="8">
        <f ca="1">IF(M$5&lt;&gt;"",HLOOKUP(M$5,Functionalization!$G$6:$R$314,ROW($A27)-5,FALSE),IFERROR(INDEX(M$278:M$314,MATCH($F27,$B$278:$B$314,0))/VLOOKUP($F27,$B$278:$BB$314,MATCH(LEFT(TRIM(M$6),FIND("~",SUBSTITUTE(M$6,"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27))*HLOOKUP(LEFT(TRIM(M$6),FIND("~",SUBSTITUTE(M$6," ","~",LEN(TRIM(M$6))-LEN(SUBSTITUTE(TRIM(M$6)," ",""))))-1)&amp;" Total",$B$6:$BB$314,ROW($A27)-5,FALSE))</f>
        <v>0</v>
      </c>
      <c r="N27" s="8">
        <f ca="1">IF(N$5&lt;&gt;"",HLOOKUP(N$5,Functionalization!$G$6:$R$314,ROW($A27)-5,FALSE),IFERROR(INDEX(N$278:N$314,MATCH($F27,$B$278:$B$314,0))/VLOOKUP($F27,$B$278:$BB$314,MATCH(LEFT(TRIM(N$6),FIND("~",SUBSTITUTE(N$6,"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27))*HLOOKUP(LEFT(TRIM(N$6),FIND("~",SUBSTITUTE(N$6," ","~",LEN(TRIM(N$6))-LEN(SUBSTITUTE(TRIM(N$6)," ",""))))-1)&amp;" Total",$B$6:$BB$314,ROW($A27)-5,FALSE))</f>
        <v>0</v>
      </c>
      <c r="O27" s="8">
        <f ca="1">IF(O$5&lt;&gt;"",HLOOKUP(O$5,Functionalization!$G$6:$R$314,ROW($A27)-5,FALSE),IFERROR(INDEX(O$278:O$314,MATCH($F27,$B$278:$B$314,0))/VLOOKUP($F27,$B$278:$BB$314,MATCH(LEFT(TRIM(O$6),FIND("~",SUBSTITUTE(O$6,"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27))*HLOOKUP(LEFT(TRIM(O$6),FIND("~",SUBSTITUTE(O$6," ","~",LEN(TRIM(O$6))-LEN(SUBSTITUTE(TRIM(O$6)," ",""))))-1)&amp;" Total",$B$6:$BB$314,ROW($A27)-5,FALSE))</f>
        <v>0</v>
      </c>
      <c r="P27" s="8">
        <f ca="1">IF(P$5&lt;&gt;"",HLOOKUP(P$5,Functionalization!$G$6:$R$314,ROW($A27)-5,FALSE),IFERROR(INDEX(P$278:P$314,MATCH($F27,$B$278:$B$314,0))/VLOOKUP($F27,$B$278:$BB$314,MATCH(LEFT(TRIM(P$6),FIND("~",SUBSTITUTE(P$6,"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27))*HLOOKUP(LEFT(TRIM(P$6),FIND("~",SUBSTITUTE(P$6," ","~",LEN(TRIM(P$6))-LEN(SUBSTITUTE(TRIM(P$6)," ",""))))-1)&amp;" Total",$B$6:$BB$314,ROW($A27)-5,FALSE))</f>
        <v>0</v>
      </c>
      <c r="Q27" s="8">
        <f ca="1">IF(Q$5&lt;&gt;"",HLOOKUP(Q$5,Functionalization!$G$6:$R$314,ROW($A27)-5,FALSE),IFERROR(INDEX(Q$278:Q$314,MATCH($F27,$B$278:$B$314,0))/VLOOKUP($F27,$B$278:$BB$314,MATCH(LEFT(TRIM(Q$6),FIND("~",SUBSTITUTE(Q$6,"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27))*HLOOKUP(LEFT(TRIM(Q$6),FIND("~",SUBSTITUTE(Q$6," ","~",LEN(TRIM(Q$6))-LEN(SUBSTITUTE(TRIM(Q$6)," ",""))))-1)&amp;" Total",$B$6:$BB$314,ROW($A27)-5,FALSE))</f>
        <v>0</v>
      </c>
      <c r="R27" s="8">
        <f ca="1">IF(R$5&lt;&gt;"",HLOOKUP(R$5,Functionalization!$G$6:$R$314,ROW($A27)-5,FALSE),IFERROR(INDEX(R$278:R$314,MATCH($F27,$B$278:$B$314,0))/VLOOKUP($F27,$B$278:$BB$314,MATCH(LEFT(TRIM(R$6),FIND("~",SUBSTITUTE(R$6,"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27))*HLOOKUP(LEFT(TRIM(R$6),FIND("~",SUBSTITUTE(R$6," ","~",LEN(TRIM(R$6))-LEN(SUBSTITUTE(TRIM(R$6)," ",""))))-1)&amp;" Total",$B$6:$BB$314,ROW($A27)-5,FALSE))</f>
        <v>0</v>
      </c>
      <c r="S27" s="8">
        <f ca="1">IF(S$5&lt;&gt;"",HLOOKUP(S$5,Functionalization!$G$6:$R$314,ROW($A27)-5,FALSE),IFERROR(INDEX(S$278:S$314,MATCH($F27,$B$278:$B$314,0))/VLOOKUP($F27,$B$278:$BB$314,MATCH(LEFT(TRIM(S$6),FIND("~",SUBSTITUTE(S$6,"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27))*HLOOKUP(LEFT(TRIM(S$6),FIND("~",SUBSTITUTE(S$6," ","~",LEN(TRIM(S$6))-LEN(SUBSTITUTE(TRIM(S$6)," ",""))))-1)&amp;" Total",$B$6:$BB$314,ROW($A27)-5,FALSE))</f>
        <v>0</v>
      </c>
      <c r="T27" s="8">
        <f ca="1">IF(T$5&lt;&gt;"",HLOOKUP(T$5,Functionalization!$G$6:$R$314,ROW($A27)-5,FALSE),IFERROR(INDEX(T$278:T$314,MATCH($F27,$B$278:$B$314,0))/VLOOKUP($F27,$B$278:$BB$314,MATCH(LEFT(TRIM(T$6),FIND("~",SUBSTITUTE(T$6,"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27))*HLOOKUP(LEFT(TRIM(T$6),FIND("~",SUBSTITUTE(T$6," ","~",LEN(TRIM(T$6))-LEN(SUBSTITUTE(TRIM(T$6)," ",""))))-1)&amp;" Total",$B$6:$BB$314,ROW($A27)-5,FALSE))</f>
        <v>0</v>
      </c>
      <c r="U27" s="8">
        <f ca="1">IF(U$5&lt;&gt;"",HLOOKUP(U$5,Functionalization!$G$6:$R$314,ROW($A27)-5,FALSE),IFERROR(INDEX(U$278:U$314,MATCH($F27,$B$278:$B$314,0))/VLOOKUP($F27,$B$278:$BB$314,MATCH(LEFT(TRIM(U$6),FIND("~",SUBSTITUTE(U$6,"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27))*HLOOKUP(LEFT(TRIM(U$6),FIND("~",SUBSTITUTE(U$6," ","~",LEN(TRIM(U$6))-LEN(SUBSTITUTE(TRIM(U$6)," ",""))))-1)&amp;" Total",$B$6:$BB$314,ROW($A27)-5,FALSE))</f>
        <v>0</v>
      </c>
      <c r="V27" s="8">
        <f ca="1">IF(V$5&lt;&gt;"",HLOOKUP(V$5,Functionalization!$G$6:$R$314,ROW($A27)-5,FALSE),IFERROR(INDEX(V$278:V$314,MATCH($F27,$B$278:$B$314,0))/VLOOKUP($F27,$B$278:$BB$314,MATCH(LEFT(TRIM(V$6),FIND("~",SUBSTITUTE(V$6,"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27))*HLOOKUP(LEFT(TRIM(V$6),FIND("~",SUBSTITUTE(V$6," ","~",LEN(TRIM(V$6))-LEN(SUBSTITUTE(TRIM(V$6)," ",""))))-1)&amp;" Total",$B$6:$BB$314,ROW($A27)-5,FALSE))</f>
        <v>0</v>
      </c>
      <c r="W27" s="8">
        <f ca="1">IF(W$5&lt;&gt;"",HLOOKUP(W$5,Functionalization!$G$6:$R$314,ROW($A27)-5,FALSE),IFERROR(INDEX(W$278:W$314,MATCH($F27,$B$278:$B$314,0))/VLOOKUP($F27,$B$278:$BB$314,MATCH(LEFT(TRIM(W$6),FIND("~",SUBSTITUTE(W$6,"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27))*HLOOKUP(LEFT(TRIM(W$6),FIND("~",SUBSTITUTE(W$6," ","~",LEN(TRIM(W$6))-LEN(SUBSTITUTE(TRIM(W$6)," ",""))))-1)&amp;" Total",$B$6:$BB$314,ROW($A27)-5,FALSE))</f>
        <v>0</v>
      </c>
      <c r="X27" s="8">
        <f ca="1">IF(X$5&lt;&gt;"",HLOOKUP(X$5,Functionalization!$G$6:$R$314,ROW($A27)-5,FALSE),IFERROR(INDEX(X$278:X$314,MATCH($F27,$B$278:$B$314,0))/VLOOKUP($F27,$B$278:$BB$314,MATCH(LEFT(TRIM(X$6),FIND("~",SUBSTITUTE(X$6,"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27))*HLOOKUP(LEFT(TRIM(X$6),FIND("~",SUBSTITUTE(X$6," ","~",LEN(TRIM(X$6))-LEN(SUBSTITUTE(TRIM(X$6)," ",""))))-1)&amp;" Total",$B$6:$BB$314,ROW($A27)-5,FALSE))</f>
        <v>0</v>
      </c>
      <c r="Y27" s="8">
        <f ca="1">IF(Y$5&lt;&gt;"",HLOOKUP(Y$5,Functionalization!$G$6:$R$314,ROW($A27)-5,FALSE),IFERROR(INDEX(Y$278:Y$314,MATCH($F27,$B$278:$B$314,0))/VLOOKUP($F27,$B$278:$BB$314,MATCH(LEFT(TRIM(Y$6),FIND("~",SUBSTITUTE(Y$6,"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27))*HLOOKUP(LEFT(TRIM(Y$6),FIND("~",SUBSTITUTE(Y$6," ","~",LEN(TRIM(Y$6))-LEN(SUBSTITUTE(TRIM(Y$6)," ",""))))-1)&amp;" Total",$B$6:$BB$314,ROW($A27)-5,FALSE))</f>
        <v>0</v>
      </c>
      <c r="Z27" s="8">
        <f ca="1">IF(Z$5&lt;&gt;"",HLOOKUP(Z$5,Functionalization!$G$6:$R$314,ROW($A27)-5,FALSE),IFERROR(INDEX(Z$278:Z$314,MATCH($F27,$B$278:$B$314,0))/VLOOKUP($F27,$B$278:$BB$314,MATCH(LEFT(TRIM(Z$6),FIND("~",SUBSTITUTE(Z$6,"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27))*HLOOKUP(LEFT(TRIM(Z$6),FIND("~",SUBSTITUTE(Z$6," ","~",LEN(TRIM(Z$6))-LEN(SUBSTITUTE(TRIM(Z$6)," ",""))))-1)&amp;" Total",$B$6:$BB$314,ROW($A27)-5,FALSE))</f>
        <v>0</v>
      </c>
      <c r="AA27" s="8">
        <f ca="1">IF(AA$5&lt;&gt;"",HLOOKUP(AA$5,Functionalization!$G$6:$R$314,ROW($A27)-5,FALSE),IFERROR(INDEX(AA$278:AA$314,MATCH($F27,$B$278:$B$314,0))/VLOOKUP($F27,$B$278:$BB$314,MATCH(LEFT(TRIM(AA$6),FIND("~",SUBSTITUTE(AA$6,"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27))*HLOOKUP(LEFT(TRIM(AA$6),FIND("~",SUBSTITUTE(AA$6," ","~",LEN(TRIM(AA$6))-LEN(SUBSTITUTE(TRIM(AA$6)," ",""))))-1)&amp;" Total",$B$6:$BB$314,ROW($A27)-5,FALSE))</f>
        <v>0</v>
      </c>
      <c r="AB27" s="8">
        <f ca="1">IF(AB$5&lt;&gt;"",HLOOKUP(AB$5,Functionalization!$G$6:$R$314,ROW($A27)-5,FALSE),IFERROR(INDEX(AB$278:AB$314,MATCH($F27,$B$278:$B$314,0))/VLOOKUP($F27,$B$278:$BB$314,MATCH(LEFT(TRIM(AB$6),FIND("~",SUBSTITUTE(AB$6,"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27))*HLOOKUP(LEFT(TRIM(AB$6),FIND("~",SUBSTITUTE(AB$6," ","~",LEN(TRIM(AB$6))-LEN(SUBSTITUTE(TRIM(AB$6)," ",""))))-1)&amp;" Total",$B$6:$BB$314,ROW($A27)-5,FALSE))</f>
        <v>0</v>
      </c>
      <c r="AC27" s="8">
        <f ca="1">IF(AC$5&lt;&gt;"",HLOOKUP(AC$5,Functionalization!$G$6:$R$314,ROW($A27)-5,FALSE),IFERROR(INDEX(AC$278:AC$314,MATCH($F27,$B$278:$B$314,0))/VLOOKUP($F27,$B$278:$BB$314,MATCH(LEFT(TRIM(AC$6),FIND("~",SUBSTITUTE(AC$6,"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27))*HLOOKUP(LEFT(TRIM(AC$6),FIND("~",SUBSTITUTE(AC$6," ","~",LEN(TRIM(AC$6))-LEN(SUBSTITUTE(TRIM(AC$6)," ",""))))-1)&amp;" Total",$B$6:$BB$314,ROW($A27)-5,FALSE))</f>
        <v>0</v>
      </c>
      <c r="AD27" s="8">
        <f ca="1">IF(AD$5&lt;&gt;"",HLOOKUP(AD$5,Functionalization!$G$6:$R$314,ROW($A27)-5,FALSE),IFERROR(INDEX(AD$278:AD$314,MATCH($F27,$B$278:$B$314,0))/VLOOKUP($F27,$B$278:$BB$314,MATCH(LEFT(TRIM(AD$6),FIND("~",SUBSTITUTE(AD$6,"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27))*HLOOKUP(LEFT(TRIM(AD$6),FIND("~",SUBSTITUTE(AD$6," ","~",LEN(TRIM(AD$6))-LEN(SUBSTITUTE(TRIM(AD$6)," ",""))))-1)&amp;" Total",$B$6:$BB$314,ROW($A27)-5,FALSE))</f>
        <v>0</v>
      </c>
      <c r="AE27" s="8">
        <f ca="1">IF(AE$5&lt;&gt;"",HLOOKUP(AE$5,Functionalization!$G$6:$R$314,ROW($A27)-5,FALSE),IFERROR(INDEX(AE$278:AE$314,MATCH($F27,$B$278:$B$314,0))/VLOOKUP($F27,$B$278:$BB$314,MATCH(LEFT(TRIM(AE$6),FIND("~",SUBSTITUTE(AE$6,"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27))*HLOOKUP(LEFT(TRIM(AE$6),FIND("~",SUBSTITUTE(AE$6," ","~",LEN(TRIM(AE$6))-LEN(SUBSTITUTE(TRIM(AE$6)," ",""))))-1)&amp;" Total",$B$6:$BB$314,ROW($A27)-5,FALSE))</f>
        <v>0</v>
      </c>
      <c r="AF27" s="8">
        <f ca="1">IF(AF$5&lt;&gt;"",HLOOKUP(AF$5,Functionalization!$G$6:$R$314,ROW($A27)-5,FALSE),IFERROR(INDEX(AF$278:AF$314,MATCH($F27,$B$278:$B$314,0))/VLOOKUP($F27,$B$278:$BB$314,MATCH(LEFT(TRIM(AF$6),FIND("~",SUBSTITUTE(AF$6,"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27))*HLOOKUP(LEFT(TRIM(AF$6),FIND("~",SUBSTITUTE(AF$6," ","~",LEN(TRIM(AF$6))-LEN(SUBSTITUTE(TRIM(AF$6)," ",""))))-1)&amp;" Total",$B$6:$BB$314,ROW($A27)-5,FALSE))</f>
        <v>0</v>
      </c>
      <c r="AG27" s="8">
        <f ca="1">IF(AG$5&lt;&gt;"",HLOOKUP(AG$5,Functionalization!$G$6:$R$314,ROW($A27)-5,FALSE),IFERROR(INDEX(AG$278:AG$314,MATCH($F27,$B$278:$B$314,0))/VLOOKUP($F27,$B$278:$BB$314,MATCH(LEFT(TRIM(AG$6),FIND("~",SUBSTITUTE(AG$6,"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27))*HLOOKUP(LEFT(TRIM(AG$6),FIND("~",SUBSTITUTE(AG$6," ","~",LEN(TRIM(AG$6))-LEN(SUBSTITUTE(TRIM(AG$6)," ",""))))-1)&amp;" Total",$B$6:$BB$314,ROW($A27)-5,FALSE))</f>
        <v>0</v>
      </c>
      <c r="AH27" s="8">
        <f ca="1">IF(AH$5&lt;&gt;"",HLOOKUP(AH$5,Functionalization!$G$6:$R$314,ROW($A27)-5,FALSE),IFERROR(INDEX(AH$278:AH$314,MATCH($F27,$B$278:$B$314,0))/VLOOKUP($F27,$B$278:$BB$314,MATCH(LEFT(TRIM(AH$6),FIND("~",SUBSTITUTE(AH$6,"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27))*HLOOKUP(LEFT(TRIM(AH$6),FIND("~",SUBSTITUTE(AH$6," ","~",LEN(TRIM(AH$6))-LEN(SUBSTITUTE(TRIM(AH$6)," ",""))))-1)&amp;" Total",$B$6:$BB$314,ROW($A27)-5,FALSE))</f>
        <v>0</v>
      </c>
      <c r="AI27" s="8">
        <f ca="1">IF(AI$5&lt;&gt;"",HLOOKUP(AI$5,Functionalization!$G$6:$R$314,ROW($A27)-5,FALSE),IFERROR(INDEX(AI$278:AI$314,MATCH($F27,$B$278:$B$314,0))/VLOOKUP($F27,$B$278:$BB$314,MATCH(LEFT(TRIM(AI$6),FIND("~",SUBSTITUTE(AI$6,"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27))*HLOOKUP(LEFT(TRIM(AI$6),FIND("~",SUBSTITUTE(AI$6," ","~",LEN(TRIM(AI$6))-LEN(SUBSTITUTE(TRIM(AI$6)," ",""))))-1)&amp;" Total",$B$6:$BB$314,ROW($A27)-5,FALSE))</f>
        <v>0</v>
      </c>
      <c r="AJ27" s="8">
        <f ca="1">IF(AJ$5&lt;&gt;"",HLOOKUP(AJ$5,Functionalization!$G$6:$R$314,ROW($A27)-5,FALSE),IFERROR(INDEX(AJ$278:AJ$314,MATCH($F27,$B$278:$B$314,0))/VLOOKUP($F27,$B$278:$BB$314,MATCH(LEFT(TRIM(AJ$6),FIND("~",SUBSTITUTE(AJ$6,"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27))*HLOOKUP(LEFT(TRIM(AJ$6),FIND("~",SUBSTITUTE(AJ$6," ","~",LEN(TRIM(AJ$6))-LEN(SUBSTITUTE(TRIM(AJ$6)," ",""))))-1)&amp;" Total",$B$6:$BB$314,ROW($A27)-5,FALSE))</f>
        <v>0</v>
      </c>
      <c r="AK27" s="8">
        <f ca="1">IF(AK$5&lt;&gt;"",HLOOKUP(AK$5,Functionalization!$G$6:$R$314,ROW($A27)-5,FALSE),IFERROR(INDEX(AK$278:AK$314,MATCH($F27,$B$278:$B$314,0))/VLOOKUP($F27,$B$278:$BB$314,MATCH(LEFT(TRIM(AK$6),FIND("~",SUBSTITUTE(AK$6,"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27))*HLOOKUP(LEFT(TRIM(AK$6),FIND("~",SUBSTITUTE(AK$6," ","~",LEN(TRIM(AK$6))-LEN(SUBSTITUTE(TRIM(AK$6)," ",""))))-1)&amp;" Total",$B$6:$BB$314,ROW($A27)-5,FALSE))</f>
        <v>0</v>
      </c>
      <c r="AL27" s="8">
        <f ca="1">IF(AL$5&lt;&gt;"",HLOOKUP(AL$5,Functionalization!$G$6:$R$314,ROW($A27)-5,FALSE),IFERROR(INDEX(AL$278:AL$314,MATCH($F27,$B$278:$B$314,0))/VLOOKUP($F27,$B$278:$BB$314,MATCH(LEFT(TRIM(AL$6),FIND("~",SUBSTITUTE(AL$6,"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27))*HLOOKUP(LEFT(TRIM(AL$6),FIND("~",SUBSTITUTE(AL$6," ","~",LEN(TRIM(AL$6))-LEN(SUBSTITUTE(TRIM(AL$6)," ",""))))-1)&amp;" Total",$B$6:$BB$314,ROW($A27)-5,FALSE))</f>
        <v>0</v>
      </c>
      <c r="AM27" s="8">
        <f ca="1">IF(AM$5&lt;&gt;"",HLOOKUP(AM$5,Functionalization!$G$6:$R$314,ROW($A27)-5,FALSE),IFERROR(INDEX(AM$278:AM$314,MATCH($F27,$B$278:$B$314,0))/VLOOKUP($F27,$B$278:$BB$314,MATCH(LEFT(TRIM(AM$6),FIND("~",SUBSTITUTE(AM$6,"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27))*HLOOKUP(LEFT(TRIM(AM$6),FIND("~",SUBSTITUTE(AM$6," ","~",LEN(TRIM(AM$6))-LEN(SUBSTITUTE(TRIM(AM$6)," ",""))))-1)&amp;" Total",$B$6:$BB$314,ROW($A27)-5,FALSE))</f>
        <v>0</v>
      </c>
      <c r="AN27" s="8">
        <f ca="1">IF(AN$5&lt;&gt;"",HLOOKUP(AN$5,Functionalization!$G$6:$R$314,ROW($A27)-5,FALSE),IFERROR(INDEX(AN$278:AN$314,MATCH($F27,$B$278:$B$314,0))/VLOOKUP($F27,$B$278:$BB$314,MATCH(LEFT(TRIM(AN$6),FIND("~",SUBSTITUTE(AN$6,"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27))*HLOOKUP(LEFT(TRIM(AN$6),FIND("~",SUBSTITUTE(AN$6," ","~",LEN(TRIM(AN$6))-LEN(SUBSTITUTE(TRIM(AN$6)," ",""))))-1)&amp;" Total",$B$6:$BB$314,ROW($A27)-5,FALSE))</f>
        <v>0</v>
      </c>
      <c r="AO27" s="8">
        <f ca="1">IF(AO$5&lt;&gt;"",HLOOKUP(AO$5,Functionalization!$G$6:$R$314,ROW($A27)-5,FALSE),IFERROR(INDEX(AO$278:AO$314,MATCH($F27,$B$278:$B$314,0))/VLOOKUP($F27,$B$278:$BB$314,MATCH(LEFT(TRIM(AO$6),FIND("~",SUBSTITUTE(AO$6,"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27))*HLOOKUP(LEFT(TRIM(AO$6),FIND("~",SUBSTITUTE(AO$6," ","~",LEN(TRIM(AO$6))-LEN(SUBSTITUTE(TRIM(AO$6)," ",""))))-1)&amp;" Total",$B$6:$BB$314,ROW($A27)-5,FALSE))</f>
        <v>0</v>
      </c>
      <c r="AP27" s="8">
        <f ca="1">IF(AP$5&lt;&gt;"",HLOOKUP(AP$5,Functionalization!$G$6:$R$314,ROW($A27)-5,FALSE),IFERROR(INDEX(AP$278:AP$314,MATCH($F27,$B$278:$B$314,0))/VLOOKUP($F27,$B$278:$BB$314,MATCH(LEFT(TRIM(AP$6),FIND("~",SUBSTITUTE(AP$6,"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27))*HLOOKUP(LEFT(TRIM(AP$6),FIND("~",SUBSTITUTE(AP$6," ","~",LEN(TRIM(AP$6))-LEN(SUBSTITUTE(TRIM(AP$6)," ",""))))-1)&amp;" Total",$B$6:$BB$314,ROW($A27)-5,FALSE))</f>
        <v>0</v>
      </c>
      <c r="AQ27" s="8">
        <f ca="1">IF(AQ$5&lt;&gt;"",HLOOKUP(AQ$5,Functionalization!$G$6:$R$314,ROW($A27)-5,FALSE),IFERROR(INDEX(AQ$278:AQ$314,MATCH($F27,$B$278:$B$314,0))/VLOOKUP($F27,$B$278:$BB$314,MATCH(LEFT(TRIM(AQ$6),FIND("~",SUBSTITUTE(AQ$6,"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27))*HLOOKUP(LEFT(TRIM(AQ$6),FIND("~",SUBSTITUTE(AQ$6," ","~",LEN(TRIM(AQ$6))-LEN(SUBSTITUTE(TRIM(AQ$6)," ",""))))-1)&amp;" Total",$B$6:$BB$314,ROW($A27)-5,FALSE))</f>
        <v>0</v>
      </c>
      <c r="AR27" s="8">
        <f ca="1">IF(AR$5&lt;&gt;"",HLOOKUP(AR$5,Functionalization!$G$6:$R$314,ROW($A27)-5,FALSE),IFERROR(INDEX(AR$278:AR$314,MATCH($F27,$B$278:$B$314,0))/VLOOKUP($F27,$B$278:$BB$314,MATCH(LEFT(TRIM(AR$6),FIND("~",SUBSTITUTE(AR$6,"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27))*HLOOKUP(LEFT(TRIM(AR$6),FIND("~",SUBSTITUTE(AR$6," ","~",LEN(TRIM(AR$6))-LEN(SUBSTITUTE(TRIM(AR$6)," ",""))))-1)&amp;" Total",$B$6:$BB$314,ROW($A27)-5,FALSE))</f>
        <v>0</v>
      </c>
      <c r="AS27" s="8">
        <f ca="1">IF(AS$5&lt;&gt;"",HLOOKUP(AS$5,Functionalization!$G$6:$R$314,ROW($A27)-5,FALSE),IFERROR(INDEX(AS$278:AS$314,MATCH($F27,$B$278:$B$314,0))/VLOOKUP($F27,$B$278:$BB$314,MATCH(LEFT(TRIM(AS$6),FIND("~",SUBSTITUTE(AS$6,"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27))*HLOOKUP(LEFT(TRIM(AS$6),FIND("~",SUBSTITUTE(AS$6," ","~",LEN(TRIM(AS$6))-LEN(SUBSTITUTE(TRIM(AS$6)," ",""))))-1)&amp;" Total",$B$6:$BB$314,ROW($A27)-5,FALSE))</f>
        <v>0</v>
      </c>
      <c r="AT27" s="8">
        <f ca="1">IF(AT$5&lt;&gt;"",HLOOKUP(AT$5,Functionalization!$G$6:$R$314,ROW($A27)-5,FALSE),IFERROR(INDEX(AT$278:AT$314,MATCH($F27,$B$278:$B$314,0))/VLOOKUP($F27,$B$278:$BB$314,MATCH(LEFT(TRIM(AT$6),FIND("~",SUBSTITUTE(AT$6,"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27))*HLOOKUP(LEFT(TRIM(AT$6),FIND("~",SUBSTITUTE(AT$6," ","~",LEN(TRIM(AT$6))-LEN(SUBSTITUTE(TRIM(AT$6)," ",""))))-1)&amp;" Total",$B$6:$BB$314,ROW($A27)-5,FALSE))</f>
        <v>0</v>
      </c>
      <c r="AU27" s="8">
        <f ca="1">IF(AU$5&lt;&gt;"",HLOOKUP(AU$5,Functionalization!$G$6:$R$314,ROW($A27)-5,FALSE),IFERROR(INDEX(AU$278:AU$314,MATCH($F27,$B$278:$B$314,0))/VLOOKUP($F27,$B$278:$BB$314,MATCH(LEFT(TRIM(AU$6),FIND("~",SUBSTITUTE(AU$6,"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27))*HLOOKUP(LEFT(TRIM(AU$6),FIND("~",SUBSTITUTE(AU$6," ","~",LEN(TRIM(AU$6))-LEN(SUBSTITUTE(TRIM(AU$6)," ",""))))-1)&amp;" Total",$B$6:$BB$314,ROW($A27)-5,FALSE))</f>
        <v>0</v>
      </c>
      <c r="AV27" s="8">
        <f ca="1">IF(AV$5&lt;&gt;"",HLOOKUP(AV$5,Functionalization!$G$6:$R$314,ROW($A27)-5,FALSE),IFERROR(INDEX(AV$278:AV$314,MATCH($F27,$B$278:$B$314,0))/VLOOKUP($F27,$B$278:$BB$314,MATCH(LEFT(TRIM(AV$6),FIND("~",SUBSTITUTE(AV$6,"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27))*HLOOKUP(LEFT(TRIM(AV$6),FIND("~",SUBSTITUTE(AV$6," ","~",LEN(TRIM(AV$6))-LEN(SUBSTITUTE(TRIM(AV$6)," ",""))))-1)&amp;" Total",$B$6:$BB$314,ROW($A27)-5,FALSE))</f>
        <v>0</v>
      </c>
      <c r="AW27" s="8">
        <f ca="1">IF(AW$5&lt;&gt;"",HLOOKUP(AW$5,Functionalization!$G$6:$R$314,ROW($A27)-5,FALSE),IFERROR(INDEX(AW$278:AW$314,MATCH($F27,$B$278:$B$314,0))/VLOOKUP($F27,$B$278:$BB$314,MATCH(LEFT(TRIM(AW$6),FIND("~",SUBSTITUTE(AW$6,"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27))*HLOOKUP(LEFT(TRIM(AW$6),FIND("~",SUBSTITUTE(AW$6," ","~",LEN(TRIM(AW$6))-LEN(SUBSTITUTE(TRIM(AW$6)," ",""))))-1)&amp;" Total",$B$6:$BB$314,ROW($A27)-5,FALSE))</f>
        <v>0</v>
      </c>
      <c r="AX27" s="8">
        <f ca="1">IF(AX$5&lt;&gt;"",HLOOKUP(AX$5,Functionalization!$G$6:$R$314,ROW($A27)-5,FALSE),IFERROR(INDEX(AX$278:AX$314,MATCH($F27,$B$278:$B$314,0))/VLOOKUP($F27,$B$278:$BB$314,MATCH(LEFT(TRIM(AX$6),FIND("~",SUBSTITUTE(AX$6,"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27))*HLOOKUP(LEFT(TRIM(AX$6),FIND("~",SUBSTITUTE(AX$6," ","~",LEN(TRIM(AX$6))-LEN(SUBSTITUTE(TRIM(AX$6)," ",""))))-1)&amp;" Total",$B$6:$BB$314,ROW($A27)-5,FALSE))</f>
        <v>0</v>
      </c>
      <c r="AY27" s="8">
        <f ca="1">IF(AY$5&lt;&gt;"",HLOOKUP(AY$5,Functionalization!$G$6:$R$314,ROW($A27)-5,FALSE),IFERROR(INDEX(AY$278:AY$314,MATCH($F27,$B$278:$B$314,0))/VLOOKUP($F27,$B$278:$BB$314,MATCH(LEFT(TRIM(AY$6),FIND("~",SUBSTITUTE(AY$6,"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27))*HLOOKUP(LEFT(TRIM(AY$6),FIND("~",SUBSTITUTE(AY$6," ","~",LEN(TRIM(AY$6))-LEN(SUBSTITUTE(TRIM(AY$6)," ",""))))-1)&amp;" Total",$B$6:$BB$314,ROW($A27)-5,FALSE))</f>
        <v>0</v>
      </c>
      <c r="AZ27" s="8">
        <f ca="1">IF(AZ$5&lt;&gt;"",HLOOKUP(AZ$5,Functionalization!$G$6:$R$314,ROW($A27)-5,FALSE),IFERROR(INDEX(AZ$278:AZ$314,MATCH($F27,$B$278:$B$314,0))/VLOOKUP($F27,$B$278:$BB$314,MATCH(LEFT(TRIM(AZ$6),FIND("~",SUBSTITUTE(AZ$6,"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27))*HLOOKUP(LEFT(TRIM(AZ$6),FIND("~",SUBSTITUTE(AZ$6," ","~",LEN(TRIM(AZ$6))-LEN(SUBSTITUTE(TRIM(AZ$6)," ",""))))-1)&amp;" Total",$B$6:$BB$314,ROW($A27)-5,FALSE))</f>
        <v>0</v>
      </c>
      <c r="BA27" s="8">
        <f ca="1">IF(BA$5&lt;&gt;"",HLOOKUP(BA$5,Functionalization!$G$6:$R$314,ROW($A27)-5,FALSE),IFERROR(INDEX(BA$278:BA$314,MATCH($F27,$B$278:$B$314,0))/VLOOKUP($F27,$B$278:$BB$314,MATCH(LEFT(TRIM(BA$6),FIND("~",SUBSTITUTE(BA$6,"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27))*HLOOKUP(LEFT(TRIM(BA$6),FIND("~",SUBSTITUTE(BA$6," ","~",LEN(TRIM(BA$6))-LEN(SUBSTITUTE(TRIM(BA$6)," ",""))))-1)&amp;" Total",$B$6:$BB$314,ROW($A27)-5,FALSE))</f>
        <v>0</v>
      </c>
      <c r="BB27" s="8">
        <f ca="1">IF(BB$5&lt;&gt;"",HLOOKUP(BB$5,Functionalization!$G$6:$R$314,ROW($A27)-5,FALSE),IFERROR(INDEX(BB$278:BB$314,MATCH($F27,$B$278:$B$314,0))/VLOOKUP($F27,$B$278:$BB$314,MATCH(LEFT(TRIM(BB$6),FIND("~",SUBSTITUTE(BB$6,"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27))*HLOOKUP(LEFT(TRIM(BB$6),FIND("~",SUBSTITUTE(BB$6," ","~",LEN(TRIM(BB$6))-LEN(SUBSTITUTE(TRIM(BB$6)," ",""))))-1)&amp;" Total",$B$6:$BB$314,ROW($A27)-5,FALSE))</f>
        <v>0</v>
      </c>
      <c r="BD27">
        <f ca="1">IFERROR(IF(SUMIF($G$6:$BB$6,BD$6&amp;" Total",$G27:$BB27)-(SUMIF($G$6:$BB$6,BD$6&amp;" "&amp;'Input-Func_Class'!$D$22,$G27:$BB27)+IFERROR(SUMIF($G$6:$BB$6,BD$6&amp;" "&amp;'Input-Func_Class'!$E$22,$G27:$BB27),SUMIF($G$6:$BB$6,BD$6&amp;" "&amp;'Input-Func_Class'!$B$24,$G27:$BB27))+SUMIF($G$6:$BB$6,BD$6&amp;" "&amp;'Input-Func_Class'!$F$22,$G27:$BB27))&lt;Check_Limit,0,1),1)</f>
        <v>0</v>
      </c>
      <c r="BE27">
        <f ca="1">IFERROR(IF(SUMIF($G$6:$BB$6,BE$6&amp;" Total",$G27:$BB27)-(SUMIF($G$6:$BB$6,BE$6&amp;" "&amp;'Input-Func_Class'!$D$22,$G27:$BB27)+IFERROR(SUMIF($G$6:$BB$6,BE$6&amp;" "&amp;'Input-Func_Class'!$E$22,$G27:$BB27),SUMIF($G$6:$BB$6,BE$6&amp;" "&amp;'Input-Func_Class'!$B$24,$G27:$BB27))+SUMIF($G$6:$BB$6,BE$6&amp;" "&amp;'Input-Func_Class'!$F$22,$G27:$BB27))&lt;Check_Limit,0,1),1)</f>
        <v>0</v>
      </c>
      <c r="BF27">
        <f ca="1">IFERROR(IF(SUMIF($G$6:$BB$6,BF$6&amp;" Total",$G27:$BB27)-(SUMIF($G$6:$BB$6,BF$6&amp;" "&amp;'Input-Func_Class'!$D$22,$G27:$BB27)+IFERROR(SUMIF($G$6:$BB$6,BF$6&amp;" "&amp;'Input-Func_Class'!$E$22,$G27:$BB27),SUMIF($G$6:$BB$6,BF$6&amp;" "&amp;'Input-Func_Class'!$B$24,$G27:$BB27))+SUMIF($G$6:$BB$6,BF$6&amp;" "&amp;'Input-Func_Class'!$F$22,$G27:$BB27))&lt;Check_Limit,0,1),1)</f>
        <v>0</v>
      </c>
      <c r="BG27">
        <f ca="1">IFERROR(IF(SUMIF($G$6:$BB$6,BG$6&amp;" Total",$G27:$BB27)-(SUMIF($G$6:$BB$6,BG$6&amp;" "&amp;'Input-Func_Class'!$D$22,$G27:$BB27)+IFERROR(SUMIF($G$6:$BB$6,BG$6&amp;" "&amp;'Input-Func_Class'!$E$22,$G27:$BB27),SUMIF($G$6:$BB$6,BG$6&amp;" "&amp;'Input-Func_Class'!$B$24,$G27:$BB27))+SUMIF($G$6:$BB$6,BG$6&amp;" "&amp;'Input-Func_Class'!$F$22,$G27:$BB27))&lt;Check_Limit,0,1),1)</f>
        <v>0</v>
      </c>
      <c r="BH27">
        <f ca="1">IFERROR(IF(SUMIF($G$6:$BB$6,BH$6&amp;" Total",$G27:$BB27)-(SUMIF($G$6:$BB$6,BH$6&amp;" "&amp;'Input-Func_Class'!$D$22,$G27:$BB27)+IFERROR(SUMIF($G$6:$BB$6,BH$6&amp;" "&amp;'Input-Func_Class'!$E$22,$G27:$BB27),SUMIF($G$6:$BB$6,BH$6&amp;" "&amp;'Input-Func_Class'!$B$24,$G27:$BB27))+SUMIF($G$6:$BB$6,BH$6&amp;" "&amp;'Input-Func_Class'!$F$22,$G27:$BB27))&lt;Check_Limit,0,1),1)</f>
        <v>0</v>
      </c>
      <c r="BI27">
        <f ca="1">IFERROR(IF(SUMIF($G$6:$BB$6,BI$6&amp;" Total",$G27:$BB27)-(SUMIF($G$6:$BB$6,BI$6&amp;" "&amp;'Input-Func_Class'!$D$22,$G27:$BB27)+IFERROR(SUMIF($G$6:$BB$6,BI$6&amp;" "&amp;'Input-Func_Class'!$E$22,$G27:$BB27),SUMIF($G$6:$BB$6,BI$6&amp;" "&amp;'Input-Func_Class'!$B$24,$G27:$BB27))+SUMIF($G$6:$BB$6,BI$6&amp;" "&amp;'Input-Func_Class'!$F$22,$G27:$BB27))&lt;Check_Limit,0,1),1)</f>
        <v>0</v>
      </c>
      <c r="BJ27">
        <f ca="1">IFERROR(IF(SUMIF($G$6:$BB$6,BJ$6&amp;" Total",$G27:$BB27)-(SUMIF($G$6:$BB$6,BJ$6&amp;" "&amp;'Input-Func_Class'!$D$22,$G27:$BB27)+IFERROR(SUMIF($G$6:$BB$6,BJ$6&amp;" "&amp;'Input-Func_Class'!$E$22,$G27:$BB27),SUMIF($G$6:$BB$6,BJ$6&amp;" "&amp;'Input-Func_Class'!$B$24,$G27:$BB27))+SUMIF($G$6:$BB$6,BJ$6&amp;" "&amp;'Input-Func_Class'!$F$22,$G27:$BB27))&lt;Check_Limit,0,1),1)</f>
        <v>0</v>
      </c>
      <c r="BK27">
        <f ca="1">IFERROR(IF(SUMIF($G$6:$BB$6,BK$6&amp;" Total",$G27:$BB27)-(SUMIF($G$6:$BB$6,BK$6&amp;" "&amp;'Input-Func_Class'!$D$22,$G27:$BB27)+IFERROR(SUMIF($G$6:$BB$6,BK$6&amp;" "&amp;'Input-Func_Class'!$E$22,$G27:$BB27),SUMIF($G$6:$BB$6,BK$6&amp;" "&amp;'Input-Func_Class'!$B$24,$G27:$BB27))+SUMIF($G$6:$BB$6,BK$6&amp;" "&amp;'Input-Func_Class'!$F$22,$G27:$BB27))&lt;Check_Limit,0,1),1)</f>
        <v>0</v>
      </c>
      <c r="BL27">
        <f ca="1">IFERROR(IF(SUMIF($G$6:$BB$6,BL$6&amp;" Total",$G27:$BB27)-(SUMIF($G$6:$BB$6,BL$6&amp;" "&amp;'Input-Func_Class'!$D$22,$G27:$BB27)+IFERROR(SUMIF($G$6:$BB$6,BL$6&amp;" "&amp;'Input-Func_Class'!$E$22,$G27:$BB27),SUMIF($G$6:$BB$6,BL$6&amp;" "&amp;'Input-Func_Class'!$B$24,$G27:$BB27))+SUMIF($G$6:$BB$6,BL$6&amp;" "&amp;'Input-Func_Class'!$F$22,$G27:$BB27))&lt;Check_Limit,0,1),1)</f>
        <v>0</v>
      </c>
      <c r="BM27">
        <f ca="1">IFERROR(IF(SUMIF($G$6:$BB$6,BM$6&amp;" Total",$G27:$BB27)-(SUMIF($G$6:$BB$6,BM$6&amp;" "&amp;'Input-Func_Class'!$D$22,$G27:$BB27)+IFERROR(SUMIF($G$6:$BB$6,BM$6&amp;" "&amp;'Input-Func_Class'!$E$22,$G27:$BB27),SUMIF($G$6:$BB$6,BM$6&amp;" "&amp;'Input-Func_Class'!$B$24,$G27:$BB27))+SUMIF($G$6:$BB$6,BM$6&amp;" "&amp;'Input-Func_Class'!$F$22,$G27:$BB27))&lt;Check_Limit,0,1),1)</f>
        <v>0</v>
      </c>
      <c r="BN27">
        <f ca="1">IFERROR(IF(SUMIF($G$6:$BB$6,BN$6&amp;" Total",$G27:$BB27)-(SUMIF($G$6:$BB$6,BN$6&amp;" "&amp;'Input-Func_Class'!$D$22,$G27:$BB27)+IFERROR(SUMIF($G$6:$BB$6,BN$6&amp;" "&amp;'Input-Func_Class'!$E$22,$G27:$BB27),SUMIF($G$6:$BB$6,BN$6&amp;" "&amp;'Input-Func_Class'!$B$24,$G27:$BB27))+SUMIF($G$6:$BB$6,BN$6&amp;" "&amp;'Input-Func_Class'!$F$22,$G27:$BB27))&lt;Check_Limit,0,1),1)</f>
        <v>0</v>
      </c>
      <c r="BO27">
        <f ca="1">IFERROR(IF(SUMIF($G$6:$BB$6,BO$6&amp;" Total",$G27:$BB27)-(SUMIF($G$6:$BB$6,BO$6&amp;" "&amp;'Input-Func_Class'!$D$22,$G27:$BB27)+IFERROR(SUMIF($G$6:$BB$6,BO$6&amp;" "&amp;'Input-Func_Class'!$E$22,$G27:$BB27),SUMIF($G$6:$BB$6,BO$6&amp;" "&amp;'Input-Func_Class'!$B$24,$G27:$BB27))+SUMIF($G$6:$BB$6,BO$6&amp;" "&amp;'Input-Func_Class'!$F$22,$G27:$BB27))&lt;Check_Limit,0,1),1)</f>
        <v>0</v>
      </c>
    </row>
    <row r="28" spans="1:67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>Functionalization!$D28</f>
        <v>0</v>
      </c>
      <c r="E28" s="8">
        <f t="shared" si="5"/>
        <v>0</v>
      </c>
      <c r="F28" s="2" t="str">
        <f>IF($D28=0,"-",IF('Input-Accounts'!$E28&lt;&gt;0,'Input-Accounts'!$E28,'Input-Accounts'!$G28))</f>
        <v>-</v>
      </c>
      <c r="G28" s="8">
        <f ca="1">IF(G$5&lt;&gt;"",HLOOKUP(G$5,Functionalization!$G$6:$R$314,ROW($A28)-5,FALSE),IFERROR(INDEX(G$278:G$314,MATCH($F28,$B$278:$B$314,0))/VLOOKUP($F28,$B$278:$BB$314,MATCH(LEFT(TRIM(G$6),FIND("~",SUBSTITUTE(G$6,"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28))*HLOOKUP(LEFT(TRIM(G$6),FIND("~",SUBSTITUTE(G$6," ","~",LEN(TRIM(G$6))-LEN(SUBSTITUTE(TRIM(G$6)," ",""))))-1)&amp;" Total",$B$6:$BB$314,ROW($A28)-5,FALSE))</f>
        <v>0</v>
      </c>
      <c r="H28" s="8">
        <f ca="1">IF(H$5&lt;&gt;"",HLOOKUP(H$5,Functionalization!$G$6:$R$314,ROW($A28)-5,FALSE),IFERROR(INDEX(H$278:H$314,MATCH($F28,$B$278:$B$314,0))/VLOOKUP($F28,$B$278:$BB$314,MATCH(LEFT(TRIM(H$6),FIND("~",SUBSTITUTE(H$6,"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28))*HLOOKUP(LEFT(TRIM(H$6),FIND("~",SUBSTITUTE(H$6," ","~",LEN(TRIM(H$6))-LEN(SUBSTITUTE(TRIM(H$6)," ",""))))-1)&amp;" Total",$B$6:$BB$314,ROW($A28)-5,FALSE))</f>
        <v>0</v>
      </c>
      <c r="I28" s="8">
        <f ca="1">IF(I$5&lt;&gt;"",HLOOKUP(I$5,Functionalization!$G$6:$R$314,ROW($A28)-5,FALSE),IFERROR(INDEX(I$278:I$314,MATCH($F28,$B$278:$B$314,0))/VLOOKUP($F28,$B$278:$BB$314,MATCH(LEFT(TRIM(I$6),FIND("~",SUBSTITUTE(I$6,"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28))*HLOOKUP(LEFT(TRIM(I$6),FIND("~",SUBSTITUTE(I$6," ","~",LEN(TRIM(I$6))-LEN(SUBSTITUTE(TRIM(I$6)," ",""))))-1)&amp;" Total",$B$6:$BB$314,ROW($A28)-5,FALSE))</f>
        <v>0</v>
      </c>
      <c r="J28" s="8">
        <f ca="1">IF(J$5&lt;&gt;"",HLOOKUP(J$5,Functionalization!$G$6:$R$314,ROW($A28)-5,FALSE),IFERROR(INDEX(J$278:J$314,MATCH($F28,$B$278:$B$314,0))/VLOOKUP($F28,$B$278:$BB$314,MATCH(LEFT(TRIM(J$6),FIND("~",SUBSTITUTE(J$6,"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28))*HLOOKUP(LEFT(TRIM(J$6),FIND("~",SUBSTITUTE(J$6," ","~",LEN(TRIM(J$6))-LEN(SUBSTITUTE(TRIM(J$6)," ",""))))-1)&amp;" Total",$B$6:$BB$314,ROW($A28)-5,FALSE))</f>
        <v>0</v>
      </c>
      <c r="K28" s="8">
        <f ca="1">IF(K$5&lt;&gt;"",HLOOKUP(K$5,Functionalization!$G$6:$R$314,ROW($A28)-5,FALSE),IFERROR(INDEX(K$278:K$314,MATCH($F28,$B$278:$B$314,0))/VLOOKUP($F28,$B$278:$BB$314,MATCH(LEFT(TRIM(K$6),FIND("~",SUBSTITUTE(K$6,"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28))*HLOOKUP(LEFT(TRIM(K$6),FIND("~",SUBSTITUTE(K$6," ","~",LEN(TRIM(K$6))-LEN(SUBSTITUTE(TRIM(K$6)," ",""))))-1)&amp;" Total",$B$6:$BB$314,ROW($A28)-5,FALSE))</f>
        <v>0</v>
      </c>
      <c r="L28" s="8">
        <f ca="1">IF(L$5&lt;&gt;"",HLOOKUP(L$5,Functionalization!$G$6:$R$314,ROW($A28)-5,FALSE),IFERROR(INDEX(L$278:L$314,MATCH($F28,$B$278:$B$314,0))/VLOOKUP($F28,$B$278:$BB$314,MATCH(LEFT(TRIM(L$6),FIND("~",SUBSTITUTE(L$6,"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28))*HLOOKUP(LEFT(TRIM(L$6),FIND("~",SUBSTITUTE(L$6," ","~",LEN(TRIM(L$6))-LEN(SUBSTITUTE(TRIM(L$6)," ",""))))-1)&amp;" Total",$B$6:$BB$314,ROW($A28)-5,FALSE))</f>
        <v>0</v>
      </c>
      <c r="M28" s="8">
        <f ca="1">IF(M$5&lt;&gt;"",HLOOKUP(M$5,Functionalization!$G$6:$R$314,ROW($A28)-5,FALSE),IFERROR(INDEX(M$278:M$314,MATCH($F28,$B$278:$B$314,0))/VLOOKUP($F28,$B$278:$BB$314,MATCH(LEFT(TRIM(M$6),FIND("~",SUBSTITUTE(M$6,"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28))*HLOOKUP(LEFT(TRIM(M$6),FIND("~",SUBSTITUTE(M$6," ","~",LEN(TRIM(M$6))-LEN(SUBSTITUTE(TRIM(M$6)," ",""))))-1)&amp;" Total",$B$6:$BB$314,ROW($A28)-5,FALSE))</f>
        <v>0</v>
      </c>
      <c r="N28" s="8">
        <f ca="1">IF(N$5&lt;&gt;"",HLOOKUP(N$5,Functionalization!$G$6:$R$314,ROW($A28)-5,FALSE),IFERROR(INDEX(N$278:N$314,MATCH($F28,$B$278:$B$314,0))/VLOOKUP($F28,$B$278:$BB$314,MATCH(LEFT(TRIM(N$6),FIND("~",SUBSTITUTE(N$6,"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28))*HLOOKUP(LEFT(TRIM(N$6),FIND("~",SUBSTITUTE(N$6," ","~",LEN(TRIM(N$6))-LEN(SUBSTITUTE(TRIM(N$6)," ",""))))-1)&amp;" Total",$B$6:$BB$314,ROW($A28)-5,FALSE))</f>
        <v>0</v>
      </c>
      <c r="O28" s="8">
        <f ca="1">IF(O$5&lt;&gt;"",HLOOKUP(O$5,Functionalization!$G$6:$R$314,ROW($A28)-5,FALSE),IFERROR(INDEX(O$278:O$314,MATCH($F28,$B$278:$B$314,0))/VLOOKUP($F28,$B$278:$BB$314,MATCH(LEFT(TRIM(O$6),FIND("~",SUBSTITUTE(O$6,"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28))*HLOOKUP(LEFT(TRIM(O$6),FIND("~",SUBSTITUTE(O$6," ","~",LEN(TRIM(O$6))-LEN(SUBSTITUTE(TRIM(O$6)," ",""))))-1)&amp;" Total",$B$6:$BB$314,ROW($A28)-5,FALSE))</f>
        <v>0</v>
      </c>
      <c r="P28" s="8">
        <f ca="1">IF(P$5&lt;&gt;"",HLOOKUP(P$5,Functionalization!$G$6:$R$314,ROW($A28)-5,FALSE),IFERROR(INDEX(P$278:P$314,MATCH($F28,$B$278:$B$314,0))/VLOOKUP($F28,$B$278:$BB$314,MATCH(LEFT(TRIM(P$6),FIND("~",SUBSTITUTE(P$6,"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28))*HLOOKUP(LEFT(TRIM(P$6),FIND("~",SUBSTITUTE(P$6," ","~",LEN(TRIM(P$6))-LEN(SUBSTITUTE(TRIM(P$6)," ",""))))-1)&amp;" Total",$B$6:$BB$314,ROW($A28)-5,FALSE))</f>
        <v>0</v>
      </c>
      <c r="Q28" s="8">
        <f ca="1">IF(Q$5&lt;&gt;"",HLOOKUP(Q$5,Functionalization!$G$6:$R$314,ROW($A28)-5,FALSE),IFERROR(INDEX(Q$278:Q$314,MATCH($F28,$B$278:$B$314,0))/VLOOKUP($F28,$B$278:$BB$314,MATCH(LEFT(TRIM(Q$6),FIND("~",SUBSTITUTE(Q$6,"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28))*HLOOKUP(LEFT(TRIM(Q$6),FIND("~",SUBSTITUTE(Q$6," ","~",LEN(TRIM(Q$6))-LEN(SUBSTITUTE(TRIM(Q$6)," ",""))))-1)&amp;" Total",$B$6:$BB$314,ROW($A28)-5,FALSE))</f>
        <v>0</v>
      </c>
      <c r="R28" s="8">
        <f ca="1">IF(R$5&lt;&gt;"",HLOOKUP(R$5,Functionalization!$G$6:$R$314,ROW($A28)-5,FALSE),IFERROR(INDEX(R$278:R$314,MATCH($F28,$B$278:$B$314,0))/VLOOKUP($F28,$B$278:$BB$314,MATCH(LEFT(TRIM(R$6),FIND("~",SUBSTITUTE(R$6,"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28))*HLOOKUP(LEFT(TRIM(R$6),FIND("~",SUBSTITUTE(R$6," ","~",LEN(TRIM(R$6))-LEN(SUBSTITUTE(TRIM(R$6)," ",""))))-1)&amp;" Total",$B$6:$BB$314,ROW($A28)-5,FALSE))</f>
        <v>0</v>
      </c>
      <c r="S28" s="8">
        <f ca="1">IF(S$5&lt;&gt;"",HLOOKUP(S$5,Functionalization!$G$6:$R$314,ROW($A28)-5,FALSE),IFERROR(INDEX(S$278:S$314,MATCH($F28,$B$278:$B$314,0))/VLOOKUP($F28,$B$278:$BB$314,MATCH(LEFT(TRIM(S$6),FIND("~",SUBSTITUTE(S$6,"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28))*HLOOKUP(LEFT(TRIM(S$6),FIND("~",SUBSTITUTE(S$6," ","~",LEN(TRIM(S$6))-LEN(SUBSTITUTE(TRIM(S$6)," ",""))))-1)&amp;" Total",$B$6:$BB$314,ROW($A28)-5,FALSE))</f>
        <v>0</v>
      </c>
      <c r="T28" s="8">
        <f ca="1">IF(T$5&lt;&gt;"",HLOOKUP(T$5,Functionalization!$G$6:$R$314,ROW($A28)-5,FALSE),IFERROR(INDEX(T$278:T$314,MATCH($F28,$B$278:$B$314,0))/VLOOKUP($F28,$B$278:$BB$314,MATCH(LEFT(TRIM(T$6),FIND("~",SUBSTITUTE(T$6,"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28))*HLOOKUP(LEFT(TRIM(T$6),FIND("~",SUBSTITUTE(T$6," ","~",LEN(TRIM(T$6))-LEN(SUBSTITUTE(TRIM(T$6)," ",""))))-1)&amp;" Total",$B$6:$BB$314,ROW($A28)-5,FALSE))</f>
        <v>0</v>
      </c>
      <c r="U28" s="8">
        <f ca="1">IF(U$5&lt;&gt;"",HLOOKUP(U$5,Functionalization!$G$6:$R$314,ROW($A28)-5,FALSE),IFERROR(INDEX(U$278:U$314,MATCH($F28,$B$278:$B$314,0))/VLOOKUP($F28,$B$278:$BB$314,MATCH(LEFT(TRIM(U$6),FIND("~",SUBSTITUTE(U$6,"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28))*HLOOKUP(LEFT(TRIM(U$6),FIND("~",SUBSTITUTE(U$6," ","~",LEN(TRIM(U$6))-LEN(SUBSTITUTE(TRIM(U$6)," ",""))))-1)&amp;" Total",$B$6:$BB$314,ROW($A28)-5,FALSE))</f>
        <v>0</v>
      </c>
      <c r="V28" s="8">
        <f ca="1">IF(V$5&lt;&gt;"",HLOOKUP(V$5,Functionalization!$G$6:$R$314,ROW($A28)-5,FALSE),IFERROR(INDEX(V$278:V$314,MATCH($F28,$B$278:$B$314,0))/VLOOKUP($F28,$B$278:$BB$314,MATCH(LEFT(TRIM(V$6),FIND("~",SUBSTITUTE(V$6,"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28))*HLOOKUP(LEFT(TRIM(V$6),FIND("~",SUBSTITUTE(V$6," ","~",LEN(TRIM(V$6))-LEN(SUBSTITUTE(TRIM(V$6)," ",""))))-1)&amp;" Total",$B$6:$BB$314,ROW($A28)-5,FALSE))</f>
        <v>0</v>
      </c>
      <c r="W28" s="8">
        <f ca="1">IF(W$5&lt;&gt;"",HLOOKUP(W$5,Functionalization!$G$6:$R$314,ROW($A28)-5,FALSE),IFERROR(INDEX(W$278:W$314,MATCH($F28,$B$278:$B$314,0))/VLOOKUP($F28,$B$278:$BB$314,MATCH(LEFT(TRIM(W$6),FIND("~",SUBSTITUTE(W$6,"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28))*HLOOKUP(LEFT(TRIM(W$6),FIND("~",SUBSTITUTE(W$6," ","~",LEN(TRIM(W$6))-LEN(SUBSTITUTE(TRIM(W$6)," ",""))))-1)&amp;" Total",$B$6:$BB$314,ROW($A28)-5,FALSE))</f>
        <v>0</v>
      </c>
      <c r="X28" s="8">
        <f ca="1">IF(X$5&lt;&gt;"",HLOOKUP(X$5,Functionalization!$G$6:$R$314,ROW($A28)-5,FALSE),IFERROR(INDEX(X$278:X$314,MATCH($F28,$B$278:$B$314,0))/VLOOKUP($F28,$B$278:$BB$314,MATCH(LEFT(TRIM(X$6),FIND("~",SUBSTITUTE(X$6,"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28))*HLOOKUP(LEFT(TRIM(X$6),FIND("~",SUBSTITUTE(X$6," ","~",LEN(TRIM(X$6))-LEN(SUBSTITUTE(TRIM(X$6)," ",""))))-1)&amp;" Total",$B$6:$BB$314,ROW($A28)-5,FALSE))</f>
        <v>0</v>
      </c>
      <c r="Y28" s="8">
        <f ca="1">IF(Y$5&lt;&gt;"",HLOOKUP(Y$5,Functionalization!$G$6:$R$314,ROW($A28)-5,FALSE),IFERROR(INDEX(Y$278:Y$314,MATCH($F28,$B$278:$B$314,0))/VLOOKUP($F28,$B$278:$BB$314,MATCH(LEFT(TRIM(Y$6),FIND("~",SUBSTITUTE(Y$6,"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28))*HLOOKUP(LEFT(TRIM(Y$6),FIND("~",SUBSTITUTE(Y$6," ","~",LEN(TRIM(Y$6))-LEN(SUBSTITUTE(TRIM(Y$6)," ",""))))-1)&amp;" Total",$B$6:$BB$314,ROW($A28)-5,FALSE))</f>
        <v>0</v>
      </c>
      <c r="Z28" s="8">
        <f ca="1">IF(Z$5&lt;&gt;"",HLOOKUP(Z$5,Functionalization!$G$6:$R$314,ROW($A28)-5,FALSE),IFERROR(INDEX(Z$278:Z$314,MATCH($F28,$B$278:$B$314,0))/VLOOKUP($F28,$B$278:$BB$314,MATCH(LEFT(TRIM(Z$6),FIND("~",SUBSTITUTE(Z$6,"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28))*HLOOKUP(LEFT(TRIM(Z$6),FIND("~",SUBSTITUTE(Z$6," ","~",LEN(TRIM(Z$6))-LEN(SUBSTITUTE(TRIM(Z$6)," ",""))))-1)&amp;" Total",$B$6:$BB$314,ROW($A28)-5,FALSE))</f>
        <v>0</v>
      </c>
      <c r="AA28" s="8">
        <f ca="1">IF(AA$5&lt;&gt;"",HLOOKUP(AA$5,Functionalization!$G$6:$R$314,ROW($A28)-5,FALSE),IFERROR(INDEX(AA$278:AA$314,MATCH($F28,$B$278:$B$314,0))/VLOOKUP($F28,$B$278:$BB$314,MATCH(LEFT(TRIM(AA$6),FIND("~",SUBSTITUTE(AA$6,"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28))*HLOOKUP(LEFT(TRIM(AA$6),FIND("~",SUBSTITUTE(AA$6," ","~",LEN(TRIM(AA$6))-LEN(SUBSTITUTE(TRIM(AA$6)," ",""))))-1)&amp;" Total",$B$6:$BB$314,ROW($A28)-5,FALSE))</f>
        <v>0</v>
      </c>
      <c r="AB28" s="8">
        <f ca="1">IF(AB$5&lt;&gt;"",HLOOKUP(AB$5,Functionalization!$G$6:$R$314,ROW($A28)-5,FALSE),IFERROR(INDEX(AB$278:AB$314,MATCH($F28,$B$278:$B$314,0))/VLOOKUP($F28,$B$278:$BB$314,MATCH(LEFT(TRIM(AB$6),FIND("~",SUBSTITUTE(AB$6,"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28))*HLOOKUP(LEFT(TRIM(AB$6),FIND("~",SUBSTITUTE(AB$6," ","~",LEN(TRIM(AB$6))-LEN(SUBSTITUTE(TRIM(AB$6)," ",""))))-1)&amp;" Total",$B$6:$BB$314,ROW($A28)-5,FALSE))</f>
        <v>0</v>
      </c>
      <c r="AC28" s="8">
        <f ca="1">IF(AC$5&lt;&gt;"",HLOOKUP(AC$5,Functionalization!$G$6:$R$314,ROW($A28)-5,FALSE),IFERROR(INDEX(AC$278:AC$314,MATCH($F28,$B$278:$B$314,0))/VLOOKUP($F28,$B$278:$BB$314,MATCH(LEFT(TRIM(AC$6),FIND("~",SUBSTITUTE(AC$6,"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28))*HLOOKUP(LEFT(TRIM(AC$6),FIND("~",SUBSTITUTE(AC$6," ","~",LEN(TRIM(AC$6))-LEN(SUBSTITUTE(TRIM(AC$6)," ",""))))-1)&amp;" Total",$B$6:$BB$314,ROW($A28)-5,FALSE))</f>
        <v>0</v>
      </c>
      <c r="AD28" s="8">
        <f ca="1">IF(AD$5&lt;&gt;"",HLOOKUP(AD$5,Functionalization!$G$6:$R$314,ROW($A28)-5,FALSE),IFERROR(INDEX(AD$278:AD$314,MATCH($F28,$B$278:$B$314,0))/VLOOKUP($F28,$B$278:$BB$314,MATCH(LEFT(TRIM(AD$6),FIND("~",SUBSTITUTE(AD$6,"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28))*HLOOKUP(LEFT(TRIM(AD$6),FIND("~",SUBSTITUTE(AD$6," ","~",LEN(TRIM(AD$6))-LEN(SUBSTITUTE(TRIM(AD$6)," ",""))))-1)&amp;" Total",$B$6:$BB$314,ROW($A28)-5,FALSE))</f>
        <v>0</v>
      </c>
      <c r="AE28" s="8">
        <f ca="1">IF(AE$5&lt;&gt;"",HLOOKUP(AE$5,Functionalization!$G$6:$R$314,ROW($A28)-5,FALSE),IFERROR(INDEX(AE$278:AE$314,MATCH($F28,$B$278:$B$314,0))/VLOOKUP($F28,$B$278:$BB$314,MATCH(LEFT(TRIM(AE$6),FIND("~",SUBSTITUTE(AE$6,"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28))*HLOOKUP(LEFT(TRIM(AE$6),FIND("~",SUBSTITUTE(AE$6," ","~",LEN(TRIM(AE$6))-LEN(SUBSTITUTE(TRIM(AE$6)," ",""))))-1)&amp;" Total",$B$6:$BB$314,ROW($A28)-5,FALSE))</f>
        <v>0</v>
      </c>
      <c r="AF28" s="8">
        <f ca="1">IF(AF$5&lt;&gt;"",HLOOKUP(AF$5,Functionalization!$G$6:$R$314,ROW($A28)-5,FALSE),IFERROR(INDEX(AF$278:AF$314,MATCH($F28,$B$278:$B$314,0))/VLOOKUP($F28,$B$278:$BB$314,MATCH(LEFT(TRIM(AF$6),FIND("~",SUBSTITUTE(AF$6,"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28))*HLOOKUP(LEFT(TRIM(AF$6),FIND("~",SUBSTITUTE(AF$6," ","~",LEN(TRIM(AF$6))-LEN(SUBSTITUTE(TRIM(AF$6)," ",""))))-1)&amp;" Total",$B$6:$BB$314,ROW($A28)-5,FALSE))</f>
        <v>0</v>
      </c>
      <c r="AG28" s="8">
        <f ca="1">IF(AG$5&lt;&gt;"",HLOOKUP(AG$5,Functionalization!$G$6:$R$314,ROW($A28)-5,FALSE),IFERROR(INDEX(AG$278:AG$314,MATCH($F28,$B$278:$B$314,0))/VLOOKUP($F28,$B$278:$BB$314,MATCH(LEFT(TRIM(AG$6),FIND("~",SUBSTITUTE(AG$6,"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28))*HLOOKUP(LEFT(TRIM(AG$6),FIND("~",SUBSTITUTE(AG$6," ","~",LEN(TRIM(AG$6))-LEN(SUBSTITUTE(TRIM(AG$6)," ",""))))-1)&amp;" Total",$B$6:$BB$314,ROW($A28)-5,FALSE))</f>
        <v>0</v>
      </c>
      <c r="AH28" s="8">
        <f ca="1">IF(AH$5&lt;&gt;"",HLOOKUP(AH$5,Functionalization!$G$6:$R$314,ROW($A28)-5,FALSE),IFERROR(INDEX(AH$278:AH$314,MATCH($F28,$B$278:$B$314,0))/VLOOKUP($F28,$B$278:$BB$314,MATCH(LEFT(TRIM(AH$6),FIND("~",SUBSTITUTE(AH$6,"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28))*HLOOKUP(LEFT(TRIM(AH$6),FIND("~",SUBSTITUTE(AH$6," ","~",LEN(TRIM(AH$6))-LEN(SUBSTITUTE(TRIM(AH$6)," ",""))))-1)&amp;" Total",$B$6:$BB$314,ROW($A28)-5,FALSE))</f>
        <v>0</v>
      </c>
      <c r="AI28" s="8">
        <f ca="1">IF(AI$5&lt;&gt;"",HLOOKUP(AI$5,Functionalization!$G$6:$R$314,ROW($A28)-5,FALSE),IFERROR(INDEX(AI$278:AI$314,MATCH($F28,$B$278:$B$314,0))/VLOOKUP($F28,$B$278:$BB$314,MATCH(LEFT(TRIM(AI$6),FIND("~",SUBSTITUTE(AI$6,"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28))*HLOOKUP(LEFT(TRIM(AI$6),FIND("~",SUBSTITUTE(AI$6," ","~",LEN(TRIM(AI$6))-LEN(SUBSTITUTE(TRIM(AI$6)," ",""))))-1)&amp;" Total",$B$6:$BB$314,ROW($A28)-5,FALSE))</f>
        <v>0</v>
      </c>
      <c r="AJ28" s="8">
        <f ca="1">IF(AJ$5&lt;&gt;"",HLOOKUP(AJ$5,Functionalization!$G$6:$R$314,ROW($A28)-5,FALSE),IFERROR(INDEX(AJ$278:AJ$314,MATCH($F28,$B$278:$B$314,0))/VLOOKUP($F28,$B$278:$BB$314,MATCH(LEFT(TRIM(AJ$6),FIND("~",SUBSTITUTE(AJ$6,"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28))*HLOOKUP(LEFT(TRIM(AJ$6),FIND("~",SUBSTITUTE(AJ$6," ","~",LEN(TRIM(AJ$6))-LEN(SUBSTITUTE(TRIM(AJ$6)," ",""))))-1)&amp;" Total",$B$6:$BB$314,ROW($A28)-5,FALSE))</f>
        <v>0</v>
      </c>
      <c r="AK28" s="8">
        <f ca="1">IF(AK$5&lt;&gt;"",HLOOKUP(AK$5,Functionalization!$G$6:$R$314,ROW($A28)-5,FALSE),IFERROR(INDEX(AK$278:AK$314,MATCH($F28,$B$278:$B$314,0))/VLOOKUP($F28,$B$278:$BB$314,MATCH(LEFT(TRIM(AK$6),FIND("~",SUBSTITUTE(AK$6,"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28))*HLOOKUP(LEFT(TRIM(AK$6),FIND("~",SUBSTITUTE(AK$6," ","~",LEN(TRIM(AK$6))-LEN(SUBSTITUTE(TRIM(AK$6)," ",""))))-1)&amp;" Total",$B$6:$BB$314,ROW($A28)-5,FALSE))</f>
        <v>0</v>
      </c>
      <c r="AL28" s="8">
        <f ca="1">IF(AL$5&lt;&gt;"",HLOOKUP(AL$5,Functionalization!$G$6:$R$314,ROW($A28)-5,FALSE),IFERROR(INDEX(AL$278:AL$314,MATCH($F28,$B$278:$B$314,0))/VLOOKUP($F28,$B$278:$BB$314,MATCH(LEFT(TRIM(AL$6),FIND("~",SUBSTITUTE(AL$6,"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28))*HLOOKUP(LEFT(TRIM(AL$6),FIND("~",SUBSTITUTE(AL$6," ","~",LEN(TRIM(AL$6))-LEN(SUBSTITUTE(TRIM(AL$6)," ",""))))-1)&amp;" Total",$B$6:$BB$314,ROW($A28)-5,FALSE))</f>
        <v>0</v>
      </c>
      <c r="AM28" s="8">
        <f ca="1">IF(AM$5&lt;&gt;"",HLOOKUP(AM$5,Functionalization!$G$6:$R$314,ROW($A28)-5,FALSE),IFERROR(INDEX(AM$278:AM$314,MATCH($F28,$B$278:$B$314,0))/VLOOKUP($F28,$B$278:$BB$314,MATCH(LEFT(TRIM(AM$6),FIND("~",SUBSTITUTE(AM$6,"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28))*HLOOKUP(LEFT(TRIM(AM$6),FIND("~",SUBSTITUTE(AM$6," ","~",LEN(TRIM(AM$6))-LEN(SUBSTITUTE(TRIM(AM$6)," ",""))))-1)&amp;" Total",$B$6:$BB$314,ROW($A28)-5,FALSE))</f>
        <v>0</v>
      </c>
      <c r="AN28" s="8">
        <f ca="1">IF(AN$5&lt;&gt;"",HLOOKUP(AN$5,Functionalization!$G$6:$R$314,ROW($A28)-5,FALSE),IFERROR(INDEX(AN$278:AN$314,MATCH($F28,$B$278:$B$314,0))/VLOOKUP($F28,$B$278:$BB$314,MATCH(LEFT(TRIM(AN$6),FIND("~",SUBSTITUTE(AN$6,"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28))*HLOOKUP(LEFT(TRIM(AN$6),FIND("~",SUBSTITUTE(AN$6," ","~",LEN(TRIM(AN$6))-LEN(SUBSTITUTE(TRIM(AN$6)," ",""))))-1)&amp;" Total",$B$6:$BB$314,ROW($A28)-5,FALSE))</f>
        <v>0</v>
      </c>
      <c r="AO28" s="8">
        <f ca="1">IF(AO$5&lt;&gt;"",HLOOKUP(AO$5,Functionalization!$G$6:$R$314,ROW($A28)-5,FALSE),IFERROR(INDEX(AO$278:AO$314,MATCH($F28,$B$278:$B$314,0))/VLOOKUP($F28,$B$278:$BB$314,MATCH(LEFT(TRIM(AO$6),FIND("~",SUBSTITUTE(AO$6,"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28))*HLOOKUP(LEFT(TRIM(AO$6),FIND("~",SUBSTITUTE(AO$6," ","~",LEN(TRIM(AO$6))-LEN(SUBSTITUTE(TRIM(AO$6)," ",""))))-1)&amp;" Total",$B$6:$BB$314,ROW($A28)-5,FALSE))</f>
        <v>0</v>
      </c>
      <c r="AP28" s="8">
        <f ca="1">IF(AP$5&lt;&gt;"",HLOOKUP(AP$5,Functionalization!$G$6:$R$314,ROW($A28)-5,FALSE),IFERROR(INDEX(AP$278:AP$314,MATCH($F28,$B$278:$B$314,0))/VLOOKUP($F28,$B$278:$BB$314,MATCH(LEFT(TRIM(AP$6),FIND("~",SUBSTITUTE(AP$6,"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28))*HLOOKUP(LEFT(TRIM(AP$6),FIND("~",SUBSTITUTE(AP$6," ","~",LEN(TRIM(AP$6))-LEN(SUBSTITUTE(TRIM(AP$6)," ",""))))-1)&amp;" Total",$B$6:$BB$314,ROW($A28)-5,FALSE))</f>
        <v>0</v>
      </c>
      <c r="AQ28" s="8">
        <f ca="1">IF(AQ$5&lt;&gt;"",HLOOKUP(AQ$5,Functionalization!$G$6:$R$314,ROW($A28)-5,FALSE),IFERROR(INDEX(AQ$278:AQ$314,MATCH($F28,$B$278:$B$314,0))/VLOOKUP($F28,$B$278:$BB$314,MATCH(LEFT(TRIM(AQ$6),FIND("~",SUBSTITUTE(AQ$6,"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28))*HLOOKUP(LEFT(TRIM(AQ$6),FIND("~",SUBSTITUTE(AQ$6," ","~",LEN(TRIM(AQ$6))-LEN(SUBSTITUTE(TRIM(AQ$6)," ",""))))-1)&amp;" Total",$B$6:$BB$314,ROW($A28)-5,FALSE))</f>
        <v>0</v>
      </c>
      <c r="AR28" s="8">
        <f ca="1">IF(AR$5&lt;&gt;"",HLOOKUP(AR$5,Functionalization!$G$6:$R$314,ROW($A28)-5,FALSE),IFERROR(INDEX(AR$278:AR$314,MATCH($F28,$B$278:$B$314,0))/VLOOKUP($F28,$B$278:$BB$314,MATCH(LEFT(TRIM(AR$6),FIND("~",SUBSTITUTE(AR$6,"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28))*HLOOKUP(LEFT(TRIM(AR$6),FIND("~",SUBSTITUTE(AR$6," ","~",LEN(TRIM(AR$6))-LEN(SUBSTITUTE(TRIM(AR$6)," ",""))))-1)&amp;" Total",$B$6:$BB$314,ROW($A28)-5,FALSE))</f>
        <v>0</v>
      </c>
      <c r="AS28" s="8">
        <f ca="1">IF(AS$5&lt;&gt;"",HLOOKUP(AS$5,Functionalization!$G$6:$R$314,ROW($A28)-5,FALSE),IFERROR(INDEX(AS$278:AS$314,MATCH($F28,$B$278:$B$314,0))/VLOOKUP($F28,$B$278:$BB$314,MATCH(LEFT(TRIM(AS$6),FIND("~",SUBSTITUTE(AS$6,"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28))*HLOOKUP(LEFT(TRIM(AS$6),FIND("~",SUBSTITUTE(AS$6," ","~",LEN(TRIM(AS$6))-LEN(SUBSTITUTE(TRIM(AS$6)," ",""))))-1)&amp;" Total",$B$6:$BB$314,ROW($A28)-5,FALSE))</f>
        <v>0</v>
      </c>
      <c r="AT28" s="8">
        <f ca="1">IF(AT$5&lt;&gt;"",HLOOKUP(AT$5,Functionalization!$G$6:$R$314,ROW($A28)-5,FALSE),IFERROR(INDEX(AT$278:AT$314,MATCH($F28,$B$278:$B$314,0))/VLOOKUP($F28,$B$278:$BB$314,MATCH(LEFT(TRIM(AT$6),FIND("~",SUBSTITUTE(AT$6,"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28))*HLOOKUP(LEFT(TRIM(AT$6),FIND("~",SUBSTITUTE(AT$6," ","~",LEN(TRIM(AT$6))-LEN(SUBSTITUTE(TRIM(AT$6)," ",""))))-1)&amp;" Total",$B$6:$BB$314,ROW($A28)-5,FALSE))</f>
        <v>0</v>
      </c>
      <c r="AU28" s="8">
        <f ca="1">IF(AU$5&lt;&gt;"",HLOOKUP(AU$5,Functionalization!$G$6:$R$314,ROW($A28)-5,FALSE),IFERROR(INDEX(AU$278:AU$314,MATCH($F28,$B$278:$B$314,0))/VLOOKUP($F28,$B$278:$BB$314,MATCH(LEFT(TRIM(AU$6),FIND("~",SUBSTITUTE(AU$6,"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28))*HLOOKUP(LEFT(TRIM(AU$6),FIND("~",SUBSTITUTE(AU$6," ","~",LEN(TRIM(AU$6))-LEN(SUBSTITUTE(TRIM(AU$6)," ",""))))-1)&amp;" Total",$B$6:$BB$314,ROW($A28)-5,FALSE))</f>
        <v>0</v>
      </c>
      <c r="AV28" s="8">
        <f ca="1">IF(AV$5&lt;&gt;"",HLOOKUP(AV$5,Functionalization!$G$6:$R$314,ROW($A28)-5,FALSE),IFERROR(INDEX(AV$278:AV$314,MATCH($F28,$B$278:$B$314,0))/VLOOKUP($F28,$B$278:$BB$314,MATCH(LEFT(TRIM(AV$6),FIND("~",SUBSTITUTE(AV$6,"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28))*HLOOKUP(LEFT(TRIM(AV$6),FIND("~",SUBSTITUTE(AV$6," ","~",LEN(TRIM(AV$6))-LEN(SUBSTITUTE(TRIM(AV$6)," ",""))))-1)&amp;" Total",$B$6:$BB$314,ROW($A28)-5,FALSE))</f>
        <v>0</v>
      </c>
      <c r="AW28" s="8">
        <f ca="1">IF(AW$5&lt;&gt;"",HLOOKUP(AW$5,Functionalization!$G$6:$R$314,ROW($A28)-5,FALSE),IFERROR(INDEX(AW$278:AW$314,MATCH($F28,$B$278:$B$314,0))/VLOOKUP($F28,$B$278:$BB$314,MATCH(LEFT(TRIM(AW$6),FIND("~",SUBSTITUTE(AW$6,"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28))*HLOOKUP(LEFT(TRIM(AW$6),FIND("~",SUBSTITUTE(AW$6," ","~",LEN(TRIM(AW$6))-LEN(SUBSTITUTE(TRIM(AW$6)," ",""))))-1)&amp;" Total",$B$6:$BB$314,ROW($A28)-5,FALSE))</f>
        <v>0</v>
      </c>
      <c r="AX28" s="8">
        <f ca="1">IF(AX$5&lt;&gt;"",HLOOKUP(AX$5,Functionalization!$G$6:$R$314,ROW($A28)-5,FALSE),IFERROR(INDEX(AX$278:AX$314,MATCH($F28,$B$278:$B$314,0))/VLOOKUP($F28,$B$278:$BB$314,MATCH(LEFT(TRIM(AX$6),FIND("~",SUBSTITUTE(AX$6,"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28))*HLOOKUP(LEFT(TRIM(AX$6),FIND("~",SUBSTITUTE(AX$6," ","~",LEN(TRIM(AX$6))-LEN(SUBSTITUTE(TRIM(AX$6)," ",""))))-1)&amp;" Total",$B$6:$BB$314,ROW($A28)-5,FALSE))</f>
        <v>0</v>
      </c>
      <c r="AY28" s="8">
        <f ca="1">IF(AY$5&lt;&gt;"",HLOOKUP(AY$5,Functionalization!$G$6:$R$314,ROW($A28)-5,FALSE),IFERROR(INDEX(AY$278:AY$314,MATCH($F28,$B$278:$B$314,0))/VLOOKUP($F28,$B$278:$BB$314,MATCH(LEFT(TRIM(AY$6),FIND("~",SUBSTITUTE(AY$6,"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28))*HLOOKUP(LEFT(TRIM(AY$6),FIND("~",SUBSTITUTE(AY$6," ","~",LEN(TRIM(AY$6))-LEN(SUBSTITUTE(TRIM(AY$6)," ",""))))-1)&amp;" Total",$B$6:$BB$314,ROW($A28)-5,FALSE))</f>
        <v>0</v>
      </c>
      <c r="AZ28" s="8">
        <f ca="1">IF(AZ$5&lt;&gt;"",HLOOKUP(AZ$5,Functionalization!$G$6:$R$314,ROW($A28)-5,FALSE),IFERROR(INDEX(AZ$278:AZ$314,MATCH($F28,$B$278:$B$314,0))/VLOOKUP($F28,$B$278:$BB$314,MATCH(LEFT(TRIM(AZ$6),FIND("~",SUBSTITUTE(AZ$6,"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28))*HLOOKUP(LEFT(TRIM(AZ$6),FIND("~",SUBSTITUTE(AZ$6," ","~",LEN(TRIM(AZ$6))-LEN(SUBSTITUTE(TRIM(AZ$6)," ",""))))-1)&amp;" Total",$B$6:$BB$314,ROW($A28)-5,FALSE))</f>
        <v>0</v>
      </c>
      <c r="BA28" s="8">
        <f ca="1">IF(BA$5&lt;&gt;"",HLOOKUP(BA$5,Functionalization!$G$6:$R$314,ROW($A28)-5,FALSE),IFERROR(INDEX(BA$278:BA$314,MATCH($F28,$B$278:$B$314,0))/VLOOKUP($F28,$B$278:$BB$314,MATCH(LEFT(TRIM(BA$6),FIND("~",SUBSTITUTE(BA$6,"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28))*HLOOKUP(LEFT(TRIM(BA$6),FIND("~",SUBSTITUTE(BA$6," ","~",LEN(TRIM(BA$6))-LEN(SUBSTITUTE(TRIM(BA$6)," ",""))))-1)&amp;" Total",$B$6:$BB$314,ROW($A28)-5,FALSE))</f>
        <v>0</v>
      </c>
      <c r="BB28" s="8">
        <f ca="1">IF(BB$5&lt;&gt;"",HLOOKUP(BB$5,Functionalization!$G$6:$R$314,ROW($A28)-5,FALSE),IFERROR(INDEX(BB$278:BB$314,MATCH($F28,$B$278:$B$314,0))/VLOOKUP($F28,$B$278:$BB$314,MATCH(LEFT(TRIM(BB$6),FIND("~",SUBSTITUTE(BB$6,"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28))*HLOOKUP(LEFT(TRIM(BB$6),FIND("~",SUBSTITUTE(BB$6," ","~",LEN(TRIM(BB$6))-LEN(SUBSTITUTE(TRIM(BB$6)," ",""))))-1)&amp;" Total",$B$6:$BB$314,ROW($A28)-5,FALSE))</f>
        <v>0</v>
      </c>
      <c r="BD28">
        <f ca="1">IFERROR(IF(SUMIF($G$6:$BB$6,BD$6&amp;" Total",$G28:$BB28)-(SUMIF($G$6:$BB$6,BD$6&amp;" "&amp;'Input-Func_Class'!$D$22,$G28:$BB28)+IFERROR(SUMIF($G$6:$BB$6,BD$6&amp;" "&amp;'Input-Func_Class'!$E$22,$G28:$BB28),SUMIF($G$6:$BB$6,BD$6&amp;" "&amp;'Input-Func_Class'!$B$24,$G28:$BB28))+SUMIF($G$6:$BB$6,BD$6&amp;" "&amp;'Input-Func_Class'!$F$22,$G28:$BB28))&lt;Check_Limit,0,1),1)</f>
        <v>0</v>
      </c>
      <c r="BE28">
        <f ca="1">IFERROR(IF(SUMIF($G$6:$BB$6,BE$6&amp;" Total",$G28:$BB28)-(SUMIF($G$6:$BB$6,BE$6&amp;" "&amp;'Input-Func_Class'!$D$22,$G28:$BB28)+IFERROR(SUMIF($G$6:$BB$6,BE$6&amp;" "&amp;'Input-Func_Class'!$E$22,$G28:$BB28),SUMIF($G$6:$BB$6,BE$6&amp;" "&amp;'Input-Func_Class'!$B$24,$G28:$BB28))+SUMIF($G$6:$BB$6,BE$6&amp;" "&amp;'Input-Func_Class'!$F$22,$G28:$BB28))&lt;Check_Limit,0,1),1)</f>
        <v>0</v>
      </c>
      <c r="BF28">
        <f ca="1">IFERROR(IF(SUMIF($G$6:$BB$6,BF$6&amp;" Total",$G28:$BB28)-(SUMIF($G$6:$BB$6,BF$6&amp;" "&amp;'Input-Func_Class'!$D$22,$G28:$BB28)+IFERROR(SUMIF($G$6:$BB$6,BF$6&amp;" "&amp;'Input-Func_Class'!$E$22,$G28:$BB28),SUMIF($G$6:$BB$6,BF$6&amp;" "&amp;'Input-Func_Class'!$B$24,$G28:$BB28))+SUMIF($G$6:$BB$6,BF$6&amp;" "&amp;'Input-Func_Class'!$F$22,$G28:$BB28))&lt;Check_Limit,0,1),1)</f>
        <v>0</v>
      </c>
      <c r="BG28">
        <f ca="1">IFERROR(IF(SUMIF($G$6:$BB$6,BG$6&amp;" Total",$G28:$BB28)-(SUMIF($G$6:$BB$6,BG$6&amp;" "&amp;'Input-Func_Class'!$D$22,$G28:$BB28)+IFERROR(SUMIF($G$6:$BB$6,BG$6&amp;" "&amp;'Input-Func_Class'!$E$22,$G28:$BB28),SUMIF($G$6:$BB$6,BG$6&amp;" "&amp;'Input-Func_Class'!$B$24,$G28:$BB28))+SUMIF($G$6:$BB$6,BG$6&amp;" "&amp;'Input-Func_Class'!$F$22,$G28:$BB28))&lt;Check_Limit,0,1),1)</f>
        <v>0</v>
      </c>
      <c r="BH28">
        <f ca="1">IFERROR(IF(SUMIF($G$6:$BB$6,BH$6&amp;" Total",$G28:$BB28)-(SUMIF($G$6:$BB$6,BH$6&amp;" "&amp;'Input-Func_Class'!$D$22,$G28:$BB28)+IFERROR(SUMIF($G$6:$BB$6,BH$6&amp;" "&amp;'Input-Func_Class'!$E$22,$G28:$BB28),SUMIF($G$6:$BB$6,BH$6&amp;" "&amp;'Input-Func_Class'!$B$24,$G28:$BB28))+SUMIF($G$6:$BB$6,BH$6&amp;" "&amp;'Input-Func_Class'!$F$22,$G28:$BB28))&lt;Check_Limit,0,1),1)</f>
        <v>0</v>
      </c>
      <c r="BI28">
        <f ca="1">IFERROR(IF(SUMIF($G$6:$BB$6,BI$6&amp;" Total",$G28:$BB28)-(SUMIF($G$6:$BB$6,BI$6&amp;" "&amp;'Input-Func_Class'!$D$22,$G28:$BB28)+IFERROR(SUMIF($G$6:$BB$6,BI$6&amp;" "&amp;'Input-Func_Class'!$E$22,$G28:$BB28),SUMIF($G$6:$BB$6,BI$6&amp;" "&amp;'Input-Func_Class'!$B$24,$G28:$BB28))+SUMIF($G$6:$BB$6,BI$6&amp;" "&amp;'Input-Func_Class'!$F$22,$G28:$BB28))&lt;Check_Limit,0,1),1)</f>
        <v>0</v>
      </c>
      <c r="BJ28">
        <f ca="1">IFERROR(IF(SUMIF($G$6:$BB$6,BJ$6&amp;" Total",$G28:$BB28)-(SUMIF($G$6:$BB$6,BJ$6&amp;" "&amp;'Input-Func_Class'!$D$22,$G28:$BB28)+IFERROR(SUMIF($G$6:$BB$6,BJ$6&amp;" "&amp;'Input-Func_Class'!$E$22,$G28:$BB28),SUMIF($G$6:$BB$6,BJ$6&amp;" "&amp;'Input-Func_Class'!$B$24,$G28:$BB28))+SUMIF($G$6:$BB$6,BJ$6&amp;" "&amp;'Input-Func_Class'!$F$22,$G28:$BB28))&lt;Check_Limit,0,1),1)</f>
        <v>0</v>
      </c>
      <c r="BK28">
        <f ca="1">IFERROR(IF(SUMIF($G$6:$BB$6,BK$6&amp;" Total",$G28:$BB28)-(SUMIF($G$6:$BB$6,BK$6&amp;" "&amp;'Input-Func_Class'!$D$22,$G28:$BB28)+IFERROR(SUMIF($G$6:$BB$6,BK$6&amp;" "&amp;'Input-Func_Class'!$E$22,$G28:$BB28),SUMIF($G$6:$BB$6,BK$6&amp;" "&amp;'Input-Func_Class'!$B$24,$G28:$BB28))+SUMIF($G$6:$BB$6,BK$6&amp;" "&amp;'Input-Func_Class'!$F$22,$G28:$BB28))&lt;Check_Limit,0,1),1)</f>
        <v>0</v>
      </c>
      <c r="BL28">
        <f ca="1">IFERROR(IF(SUMIF($G$6:$BB$6,BL$6&amp;" Total",$G28:$BB28)-(SUMIF($G$6:$BB$6,BL$6&amp;" "&amp;'Input-Func_Class'!$D$22,$G28:$BB28)+IFERROR(SUMIF($G$6:$BB$6,BL$6&amp;" "&amp;'Input-Func_Class'!$E$22,$G28:$BB28),SUMIF($G$6:$BB$6,BL$6&amp;" "&amp;'Input-Func_Class'!$B$24,$G28:$BB28))+SUMIF($G$6:$BB$6,BL$6&amp;" "&amp;'Input-Func_Class'!$F$22,$G28:$BB28))&lt;Check_Limit,0,1),1)</f>
        <v>0</v>
      </c>
      <c r="BM28">
        <f ca="1">IFERROR(IF(SUMIF($G$6:$BB$6,BM$6&amp;" Total",$G28:$BB28)-(SUMIF($G$6:$BB$6,BM$6&amp;" "&amp;'Input-Func_Class'!$D$22,$G28:$BB28)+IFERROR(SUMIF($G$6:$BB$6,BM$6&amp;" "&amp;'Input-Func_Class'!$E$22,$G28:$BB28),SUMIF($G$6:$BB$6,BM$6&amp;" "&amp;'Input-Func_Class'!$B$24,$G28:$BB28))+SUMIF($G$6:$BB$6,BM$6&amp;" "&amp;'Input-Func_Class'!$F$22,$G28:$BB28))&lt;Check_Limit,0,1),1)</f>
        <v>0</v>
      </c>
      <c r="BN28">
        <f ca="1">IFERROR(IF(SUMIF($G$6:$BB$6,BN$6&amp;" Total",$G28:$BB28)-(SUMIF($G$6:$BB$6,BN$6&amp;" "&amp;'Input-Func_Class'!$D$22,$G28:$BB28)+IFERROR(SUMIF($G$6:$BB$6,BN$6&amp;" "&amp;'Input-Func_Class'!$E$22,$G28:$BB28),SUMIF($G$6:$BB$6,BN$6&amp;" "&amp;'Input-Func_Class'!$B$24,$G28:$BB28))+SUMIF($G$6:$BB$6,BN$6&amp;" "&amp;'Input-Func_Class'!$F$22,$G28:$BB28))&lt;Check_Limit,0,1),1)</f>
        <v>0</v>
      </c>
      <c r="BO28">
        <f ca="1">IFERROR(IF(SUMIF($G$6:$BB$6,BO$6&amp;" Total",$G28:$BB28)-(SUMIF($G$6:$BB$6,BO$6&amp;" "&amp;'Input-Func_Class'!$D$22,$G28:$BB28)+IFERROR(SUMIF($G$6:$BB$6,BO$6&amp;" "&amp;'Input-Func_Class'!$E$22,$G28:$BB28),SUMIF($G$6:$BB$6,BO$6&amp;" "&amp;'Input-Func_Class'!$B$24,$G28:$BB28))+SUMIF($G$6:$BB$6,BO$6&amp;" "&amp;'Input-Func_Class'!$F$22,$G28:$BB28))&lt;Check_Limit,0,1),1)</f>
        <v>0</v>
      </c>
    </row>
    <row r="29" spans="1:67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>Functionalization!$D29</f>
        <v>33227359.157949984</v>
      </c>
      <c r="E29" s="8">
        <f t="shared" ca="1" si="5"/>
        <v>0</v>
      </c>
      <c r="F29" s="2" t="str">
        <f>IF($D29=0,"-",IF('Input-Accounts'!$E29&lt;&gt;0,'Input-Accounts'!$E29,'Input-Accounts'!$G29))</f>
        <v>AVGERAGE STUDY</v>
      </c>
      <c r="G29" s="8">
        <f ca="1">IF(G$5&lt;&gt;"",HLOOKUP(G$5,Functionalization!$G$6:$R$314,ROW($A29)-5,FALSE),IFERROR(INDEX(G$278:G$314,MATCH($F29,$B$278:$B$314,0))/VLOOKUP($F29,$B$278:$BB$314,MATCH(LEFT(TRIM(G$6),FIND("~",SUBSTITUTE(G$6,"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29))*HLOOKUP(LEFT(TRIM(G$6),FIND("~",SUBSTITUTE(G$6," ","~",LEN(TRIM(G$6))-LEN(SUBSTITUTE(TRIM(G$6)," ",""))))-1)&amp;" Total",$B$6:$BB$314,ROW($A29)-5,FALSE))</f>
        <v>33227359.157949984</v>
      </c>
      <c r="H29" s="8">
        <f ca="1">IF(H$5&lt;&gt;"",HLOOKUP(H$5,Functionalization!$G$6:$R$314,ROW($A29)-5,FALSE),IFERROR(INDEX(H$278:H$314,MATCH($F29,$B$278:$B$314,0))/VLOOKUP($F29,$B$278:$BB$314,MATCH(LEFT(TRIM(H$6),FIND("~",SUBSTITUTE(H$6,"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29))*HLOOKUP(LEFT(TRIM(H$6),FIND("~",SUBSTITUTE(H$6," ","~",LEN(TRIM(H$6))-LEN(SUBSTITUTE(TRIM(H$6)," ",""))))-1)&amp;" Total",$B$6:$BB$314,ROW($A29)-5,FALSE))</f>
        <v>25349685.600477032</v>
      </c>
      <c r="I29" s="8">
        <f ca="1">IF(I$5&lt;&gt;"",HLOOKUP(I$5,Functionalization!$G$6:$R$314,ROW($A29)-5,FALSE),IFERROR(INDEX(I$278:I$314,MATCH($F29,$B$278:$B$314,0))/VLOOKUP($F29,$B$278:$BB$314,MATCH(LEFT(TRIM(I$6),FIND("~",SUBSTITUTE(I$6,"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29))*HLOOKUP(LEFT(TRIM(I$6),FIND("~",SUBSTITUTE(I$6," ","~",LEN(TRIM(I$6))-LEN(SUBSTITUTE(TRIM(I$6)," ",""))))-1)&amp;" Total",$B$6:$BB$314,ROW($A29)-5,FALSE))</f>
        <v>0</v>
      </c>
      <c r="J29" s="8">
        <f ca="1">IF(J$5&lt;&gt;"",HLOOKUP(J$5,Functionalization!$G$6:$R$314,ROW($A29)-5,FALSE),IFERROR(INDEX(J$278:J$314,MATCH($F29,$B$278:$B$314,0))/VLOOKUP($F29,$B$278:$BB$314,MATCH(LEFT(TRIM(J$6),FIND("~",SUBSTITUTE(J$6,"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29))*HLOOKUP(LEFT(TRIM(J$6),FIND("~",SUBSTITUTE(J$6," ","~",LEN(TRIM(J$6))-LEN(SUBSTITUTE(TRIM(J$6)," ",""))))-1)&amp;" Total",$B$6:$BB$314,ROW($A29)-5,FALSE))</f>
        <v>7877673.5574729498</v>
      </c>
      <c r="K29" s="8">
        <f ca="1">IF(K$5&lt;&gt;"",HLOOKUP(K$5,Functionalization!$G$6:$R$314,ROW($A29)-5,FALSE),IFERROR(INDEX(K$278:K$314,MATCH($F29,$B$278:$B$314,0))/VLOOKUP($F29,$B$278:$BB$314,MATCH(LEFT(TRIM(K$6),FIND("~",SUBSTITUTE(K$6,"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29))*HLOOKUP(LEFT(TRIM(K$6),FIND("~",SUBSTITUTE(K$6," ","~",LEN(TRIM(K$6))-LEN(SUBSTITUTE(TRIM(K$6)," ",""))))-1)&amp;" Total",$B$6:$BB$314,ROW($A29)-5,FALSE))</f>
        <v>0</v>
      </c>
      <c r="L29" s="8">
        <f ca="1">IF(L$5&lt;&gt;"",HLOOKUP(L$5,Functionalization!$G$6:$R$314,ROW($A29)-5,FALSE),IFERROR(INDEX(L$278:L$314,MATCH($F29,$B$278:$B$314,0))/VLOOKUP($F29,$B$278:$BB$314,MATCH(LEFT(TRIM(L$6),FIND("~",SUBSTITUTE(L$6,"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29))*HLOOKUP(LEFT(TRIM(L$6),FIND("~",SUBSTITUTE(L$6," ","~",LEN(TRIM(L$6))-LEN(SUBSTITUTE(TRIM(L$6)," ",""))))-1)&amp;" Total",$B$6:$BB$314,ROW($A29)-5,FALSE))</f>
        <v>0</v>
      </c>
      <c r="M29" s="8">
        <f ca="1">IF(M$5&lt;&gt;"",HLOOKUP(M$5,Functionalization!$G$6:$R$314,ROW($A29)-5,FALSE),IFERROR(INDEX(M$278:M$314,MATCH($F29,$B$278:$B$314,0))/VLOOKUP($F29,$B$278:$BB$314,MATCH(LEFT(TRIM(M$6),FIND("~",SUBSTITUTE(M$6,"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29))*HLOOKUP(LEFT(TRIM(M$6),FIND("~",SUBSTITUTE(M$6," ","~",LEN(TRIM(M$6))-LEN(SUBSTITUTE(TRIM(M$6)," ",""))))-1)&amp;" Total",$B$6:$BB$314,ROW($A29)-5,FALSE))</f>
        <v>0</v>
      </c>
      <c r="N29" s="8">
        <f ca="1">IF(N$5&lt;&gt;"",HLOOKUP(N$5,Functionalization!$G$6:$R$314,ROW($A29)-5,FALSE),IFERROR(INDEX(N$278:N$314,MATCH($F29,$B$278:$B$314,0))/VLOOKUP($F29,$B$278:$BB$314,MATCH(LEFT(TRIM(N$6),FIND("~",SUBSTITUTE(N$6,"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29))*HLOOKUP(LEFT(TRIM(N$6),FIND("~",SUBSTITUTE(N$6," ","~",LEN(TRIM(N$6))-LEN(SUBSTITUTE(TRIM(N$6)," ",""))))-1)&amp;" Total",$B$6:$BB$314,ROW($A29)-5,FALSE))</f>
        <v>0</v>
      </c>
      <c r="O29" s="8">
        <f ca="1">IF(O$5&lt;&gt;"",HLOOKUP(O$5,Functionalization!$G$6:$R$314,ROW($A29)-5,FALSE),IFERROR(INDEX(O$278:O$314,MATCH($F29,$B$278:$B$314,0))/VLOOKUP($F29,$B$278:$BB$314,MATCH(LEFT(TRIM(O$6),FIND("~",SUBSTITUTE(O$6,"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29))*HLOOKUP(LEFT(TRIM(O$6),FIND("~",SUBSTITUTE(O$6," ","~",LEN(TRIM(O$6))-LEN(SUBSTITUTE(TRIM(O$6)," ",""))))-1)&amp;" Total",$B$6:$BB$314,ROW($A29)-5,FALSE))</f>
        <v>0</v>
      </c>
      <c r="P29" s="8">
        <f ca="1">IF(P$5&lt;&gt;"",HLOOKUP(P$5,Functionalization!$G$6:$R$314,ROW($A29)-5,FALSE),IFERROR(INDEX(P$278:P$314,MATCH($F29,$B$278:$B$314,0))/VLOOKUP($F29,$B$278:$BB$314,MATCH(LEFT(TRIM(P$6),FIND("~",SUBSTITUTE(P$6,"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29))*HLOOKUP(LEFT(TRIM(P$6),FIND("~",SUBSTITUTE(P$6," ","~",LEN(TRIM(P$6))-LEN(SUBSTITUTE(TRIM(P$6)," ",""))))-1)&amp;" Total",$B$6:$BB$314,ROW($A29)-5,FALSE))</f>
        <v>0</v>
      </c>
      <c r="Q29" s="8">
        <f ca="1">IF(Q$5&lt;&gt;"",HLOOKUP(Q$5,Functionalization!$G$6:$R$314,ROW($A29)-5,FALSE),IFERROR(INDEX(Q$278:Q$314,MATCH($F29,$B$278:$B$314,0))/VLOOKUP($F29,$B$278:$BB$314,MATCH(LEFT(TRIM(Q$6),FIND("~",SUBSTITUTE(Q$6,"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29))*HLOOKUP(LEFT(TRIM(Q$6),FIND("~",SUBSTITUTE(Q$6," ","~",LEN(TRIM(Q$6))-LEN(SUBSTITUTE(TRIM(Q$6)," ",""))))-1)&amp;" Total",$B$6:$BB$314,ROW($A29)-5,FALSE))</f>
        <v>0</v>
      </c>
      <c r="R29" s="8">
        <f ca="1">IF(R$5&lt;&gt;"",HLOOKUP(R$5,Functionalization!$G$6:$R$314,ROW($A29)-5,FALSE),IFERROR(INDEX(R$278:R$314,MATCH($F29,$B$278:$B$314,0))/VLOOKUP($F29,$B$278:$BB$314,MATCH(LEFT(TRIM(R$6),FIND("~",SUBSTITUTE(R$6,"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29))*HLOOKUP(LEFT(TRIM(R$6),FIND("~",SUBSTITUTE(R$6," ","~",LEN(TRIM(R$6))-LEN(SUBSTITUTE(TRIM(R$6)," ",""))))-1)&amp;" Total",$B$6:$BB$314,ROW($A29)-5,FALSE))</f>
        <v>0</v>
      </c>
      <c r="S29" s="8">
        <f ca="1">IF(S$5&lt;&gt;"",HLOOKUP(S$5,Functionalization!$G$6:$R$314,ROW($A29)-5,FALSE),IFERROR(INDEX(S$278:S$314,MATCH($F29,$B$278:$B$314,0))/VLOOKUP($F29,$B$278:$BB$314,MATCH(LEFT(TRIM(S$6),FIND("~",SUBSTITUTE(S$6,"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29))*HLOOKUP(LEFT(TRIM(S$6),FIND("~",SUBSTITUTE(S$6," ","~",LEN(TRIM(S$6))-LEN(SUBSTITUTE(TRIM(S$6)," ",""))))-1)&amp;" Total",$B$6:$BB$314,ROW($A29)-5,FALSE))</f>
        <v>0</v>
      </c>
      <c r="T29" s="8">
        <f ca="1">IF(T$5&lt;&gt;"",HLOOKUP(T$5,Functionalization!$G$6:$R$314,ROW($A29)-5,FALSE),IFERROR(INDEX(T$278:T$314,MATCH($F29,$B$278:$B$314,0))/VLOOKUP($F29,$B$278:$BB$314,MATCH(LEFT(TRIM(T$6),FIND("~",SUBSTITUTE(T$6,"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29))*HLOOKUP(LEFT(TRIM(T$6),FIND("~",SUBSTITUTE(T$6," ","~",LEN(TRIM(T$6))-LEN(SUBSTITUTE(TRIM(T$6)," ",""))))-1)&amp;" Total",$B$6:$BB$314,ROW($A29)-5,FALSE))</f>
        <v>0</v>
      </c>
      <c r="U29" s="8">
        <f ca="1">IF(U$5&lt;&gt;"",HLOOKUP(U$5,Functionalization!$G$6:$R$314,ROW($A29)-5,FALSE),IFERROR(INDEX(U$278:U$314,MATCH($F29,$B$278:$B$314,0))/VLOOKUP($F29,$B$278:$BB$314,MATCH(LEFT(TRIM(U$6),FIND("~",SUBSTITUTE(U$6,"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29))*HLOOKUP(LEFT(TRIM(U$6),FIND("~",SUBSTITUTE(U$6," ","~",LEN(TRIM(U$6))-LEN(SUBSTITUTE(TRIM(U$6)," ",""))))-1)&amp;" Total",$B$6:$BB$314,ROW($A29)-5,FALSE))</f>
        <v>0</v>
      </c>
      <c r="V29" s="8">
        <f ca="1">IF(V$5&lt;&gt;"",HLOOKUP(V$5,Functionalization!$G$6:$R$314,ROW($A29)-5,FALSE),IFERROR(INDEX(V$278:V$314,MATCH($F29,$B$278:$B$314,0))/VLOOKUP($F29,$B$278:$BB$314,MATCH(LEFT(TRIM(V$6),FIND("~",SUBSTITUTE(V$6,"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29))*HLOOKUP(LEFT(TRIM(V$6),FIND("~",SUBSTITUTE(V$6," ","~",LEN(TRIM(V$6))-LEN(SUBSTITUTE(TRIM(V$6)," ",""))))-1)&amp;" Total",$B$6:$BB$314,ROW($A29)-5,FALSE))</f>
        <v>0</v>
      </c>
      <c r="W29" s="8">
        <f ca="1">IF(W$5&lt;&gt;"",HLOOKUP(W$5,Functionalization!$G$6:$R$314,ROW($A29)-5,FALSE),IFERROR(INDEX(W$278:W$314,MATCH($F29,$B$278:$B$314,0))/VLOOKUP($F29,$B$278:$BB$314,MATCH(LEFT(TRIM(W$6),FIND("~",SUBSTITUTE(W$6,"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29))*HLOOKUP(LEFT(TRIM(W$6),FIND("~",SUBSTITUTE(W$6," ","~",LEN(TRIM(W$6))-LEN(SUBSTITUTE(TRIM(W$6)," ",""))))-1)&amp;" Total",$B$6:$BB$314,ROW($A29)-5,FALSE))</f>
        <v>0</v>
      </c>
      <c r="X29" s="8">
        <f ca="1">IF(X$5&lt;&gt;"",HLOOKUP(X$5,Functionalization!$G$6:$R$314,ROW($A29)-5,FALSE),IFERROR(INDEX(X$278:X$314,MATCH($F29,$B$278:$B$314,0))/VLOOKUP($F29,$B$278:$BB$314,MATCH(LEFT(TRIM(X$6),FIND("~",SUBSTITUTE(X$6,"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29))*HLOOKUP(LEFT(TRIM(X$6),FIND("~",SUBSTITUTE(X$6," ","~",LEN(TRIM(X$6))-LEN(SUBSTITUTE(TRIM(X$6)," ",""))))-1)&amp;" Total",$B$6:$BB$314,ROW($A29)-5,FALSE))</f>
        <v>0</v>
      </c>
      <c r="Y29" s="8">
        <f ca="1">IF(Y$5&lt;&gt;"",HLOOKUP(Y$5,Functionalization!$G$6:$R$314,ROW($A29)-5,FALSE),IFERROR(INDEX(Y$278:Y$314,MATCH($F29,$B$278:$B$314,0))/VLOOKUP($F29,$B$278:$BB$314,MATCH(LEFT(TRIM(Y$6),FIND("~",SUBSTITUTE(Y$6,"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29))*HLOOKUP(LEFT(TRIM(Y$6),FIND("~",SUBSTITUTE(Y$6," ","~",LEN(TRIM(Y$6))-LEN(SUBSTITUTE(TRIM(Y$6)," ",""))))-1)&amp;" Total",$B$6:$BB$314,ROW($A29)-5,FALSE))</f>
        <v>0</v>
      </c>
      <c r="Z29" s="8">
        <f ca="1">IF(Z$5&lt;&gt;"",HLOOKUP(Z$5,Functionalization!$G$6:$R$314,ROW($A29)-5,FALSE),IFERROR(INDEX(Z$278:Z$314,MATCH($F29,$B$278:$B$314,0))/VLOOKUP($F29,$B$278:$BB$314,MATCH(LEFT(TRIM(Z$6),FIND("~",SUBSTITUTE(Z$6,"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29))*HLOOKUP(LEFT(TRIM(Z$6),FIND("~",SUBSTITUTE(Z$6," ","~",LEN(TRIM(Z$6))-LEN(SUBSTITUTE(TRIM(Z$6)," ",""))))-1)&amp;" Total",$B$6:$BB$314,ROW($A29)-5,FALSE))</f>
        <v>0</v>
      </c>
      <c r="AA29" s="8">
        <f ca="1">IF(AA$5&lt;&gt;"",HLOOKUP(AA$5,Functionalization!$G$6:$R$314,ROW($A29)-5,FALSE),IFERROR(INDEX(AA$278:AA$314,MATCH($F29,$B$278:$B$314,0))/VLOOKUP($F29,$B$278:$BB$314,MATCH(LEFT(TRIM(AA$6),FIND("~",SUBSTITUTE(AA$6,"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29))*HLOOKUP(LEFT(TRIM(AA$6),FIND("~",SUBSTITUTE(AA$6," ","~",LEN(TRIM(AA$6))-LEN(SUBSTITUTE(TRIM(AA$6)," ",""))))-1)&amp;" Total",$B$6:$BB$314,ROW($A29)-5,FALSE))</f>
        <v>0</v>
      </c>
      <c r="AB29" s="8">
        <f ca="1">IF(AB$5&lt;&gt;"",HLOOKUP(AB$5,Functionalization!$G$6:$R$314,ROW($A29)-5,FALSE),IFERROR(INDEX(AB$278:AB$314,MATCH($F29,$B$278:$B$314,0))/VLOOKUP($F29,$B$278:$BB$314,MATCH(LEFT(TRIM(AB$6),FIND("~",SUBSTITUTE(AB$6,"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29))*HLOOKUP(LEFT(TRIM(AB$6),FIND("~",SUBSTITUTE(AB$6," ","~",LEN(TRIM(AB$6))-LEN(SUBSTITUTE(TRIM(AB$6)," ",""))))-1)&amp;" Total",$B$6:$BB$314,ROW($A29)-5,FALSE))</f>
        <v>0</v>
      </c>
      <c r="AC29" s="8">
        <f ca="1">IF(AC$5&lt;&gt;"",HLOOKUP(AC$5,Functionalization!$G$6:$R$314,ROW($A29)-5,FALSE),IFERROR(INDEX(AC$278:AC$314,MATCH($F29,$B$278:$B$314,0))/VLOOKUP($F29,$B$278:$BB$314,MATCH(LEFT(TRIM(AC$6),FIND("~",SUBSTITUTE(AC$6,"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29))*HLOOKUP(LEFT(TRIM(AC$6),FIND("~",SUBSTITUTE(AC$6," ","~",LEN(TRIM(AC$6))-LEN(SUBSTITUTE(TRIM(AC$6)," ",""))))-1)&amp;" Total",$B$6:$BB$314,ROW($A29)-5,FALSE))</f>
        <v>0</v>
      </c>
      <c r="AD29" s="8">
        <f ca="1">IF(AD$5&lt;&gt;"",HLOOKUP(AD$5,Functionalization!$G$6:$R$314,ROW($A29)-5,FALSE),IFERROR(INDEX(AD$278:AD$314,MATCH($F29,$B$278:$B$314,0))/VLOOKUP($F29,$B$278:$BB$314,MATCH(LEFT(TRIM(AD$6),FIND("~",SUBSTITUTE(AD$6,"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29))*HLOOKUP(LEFT(TRIM(AD$6),FIND("~",SUBSTITUTE(AD$6," ","~",LEN(TRIM(AD$6))-LEN(SUBSTITUTE(TRIM(AD$6)," ",""))))-1)&amp;" Total",$B$6:$BB$314,ROW($A29)-5,FALSE))</f>
        <v>0</v>
      </c>
      <c r="AE29" s="8">
        <f ca="1">IF(AE$5&lt;&gt;"",HLOOKUP(AE$5,Functionalization!$G$6:$R$314,ROW($A29)-5,FALSE),IFERROR(INDEX(AE$278:AE$314,MATCH($F29,$B$278:$B$314,0))/VLOOKUP($F29,$B$278:$BB$314,MATCH(LEFT(TRIM(AE$6),FIND("~",SUBSTITUTE(AE$6,"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29))*HLOOKUP(LEFT(TRIM(AE$6),FIND("~",SUBSTITUTE(AE$6," ","~",LEN(TRIM(AE$6))-LEN(SUBSTITUTE(TRIM(AE$6)," ",""))))-1)&amp;" Total",$B$6:$BB$314,ROW($A29)-5,FALSE))</f>
        <v>0</v>
      </c>
      <c r="AF29" s="8">
        <f ca="1">IF(AF$5&lt;&gt;"",HLOOKUP(AF$5,Functionalization!$G$6:$R$314,ROW($A29)-5,FALSE),IFERROR(INDEX(AF$278:AF$314,MATCH($F29,$B$278:$B$314,0))/VLOOKUP($F29,$B$278:$BB$314,MATCH(LEFT(TRIM(AF$6),FIND("~",SUBSTITUTE(AF$6,"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29))*HLOOKUP(LEFT(TRIM(AF$6),FIND("~",SUBSTITUTE(AF$6," ","~",LEN(TRIM(AF$6))-LEN(SUBSTITUTE(TRIM(AF$6)," ",""))))-1)&amp;" Total",$B$6:$BB$314,ROW($A29)-5,FALSE))</f>
        <v>0</v>
      </c>
      <c r="AG29" s="8">
        <f ca="1">IF(AG$5&lt;&gt;"",HLOOKUP(AG$5,Functionalization!$G$6:$R$314,ROW($A29)-5,FALSE),IFERROR(INDEX(AG$278:AG$314,MATCH($F29,$B$278:$B$314,0))/VLOOKUP($F29,$B$278:$BB$314,MATCH(LEFT(TRIM(AG$6),FIND("~",SUBSTITUTE(AG$6,"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29))*HLOOKUP(LEFT(TRIM(AG$6),FIND("~",SUBSTITUTE(AG$6," ","~",LEN(TRIM(AG$6))-LEN(SUBSTITUTE(TRIM(AG$6)," ",""))))-1)&amp;" Total",$B$6:$BB$314,ROW($A29)-5,FALSE))</f>
        <v>0</v>
      </c>
      <c r="AH29" s="8">
        <f ca="1">IF(AH$5&lt;&gt;"",HLOOKUP(AH$5,Functionalization!$G$6:$R$314,ROW($A29)-5,FALSE),IFERROR(INDEX(AH$278:AH$314,MATCH($F29,$B$278:$B$314,0))/VLOOKUP($F29,$B$278:$BB$314,MATCH(LEFT(TRIM(AH$6),FIND("~",SUBSTITUTE(AH$6,"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29))*HLOOKUP(LEFT(TRIM(AH$6),FIND("~",SUBSTITUTE(AH$6," ","~",LEN(TRIM(AH$6))-LEN(SUBSTITUTE(TRIM(AH$6)," ",""))))-1)&amp;" Total",$B$6:$BB$314,ROW($A29)-5,FALSE))</f>
        <v>0</v>
      </c>
      <c r="AI29" s="8">
        <f ca="1">IF(AI$5&lt;&gt;"",HLOOKUP(AI$5,Functionalization!$G$6:$R$314,ROW($A29)-5,FALSE),IFERROR(INDEX(AI$278:AI$314,MATCH($F29,$B$278:$B$314,0))/VLOOKUP($F29,$B$278:$BB$314,MATCH(LEFT(TRIM(AI$6),FIND("~",SUBSTITUTE(AI$6,"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29))*HLOOKUP(LEFT(TRIM(AI$6),FIND("~",SUBSTITUTE(AI$6," ","~",LEN(TRIM(AI$6))-LEN(SUBSTITUTE(TRIM(AI$6)," ",""))))-1)&amp;" Total",$B$6:$BB$314,ROW($A29)-5,FALSE))</f>
        <v>0</v>
      </c>
      <c r="AJ29" s="8">
        <f ca="1">IF(AJ$5&lt;&gt;"",HLOOKUP(AJ$5,Functionalization!$G$6:$R$314,ROW($A29)-5,FALSE),IFERROR(INDEX(AJ$278:AJ$314,MATCH($F29,$B$278:$B$314,0))/VLOOKUP($F29,$B$278:$BB$314,MATCH(LEFT(TRIM(AJ$6),FIND("~",SUBSTITUTE(AJ$6,"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29))*HLOOKUP(LEFT(TRIM(AJ$6),FIND("~",SUBSTITUTE(AJ$6," ","~",LEN(TRIM(AJ$6))-LEN(SUBSTITUTE(TRIM(AJ$6)," ",""))))-1)&amp;" Total",$B$6:$BB$314,ROW($A29)-5,FALSE))</f>
        <v>0</v>
      </c>
      <c r="AK29" s="8">
        <f ca="1">IF(AK$5&lt;&gt;"",HLOOKUP(AK$5,Functionalization!$G$6:$R$314,ROW($A29)-5,FALSE),IFERROR(INDEX(AK$278:AK$314,MATCH($F29,$B$278:$B$314,0))/VLOOKUP($F29,$B$278:$BB$314,MATCH(LEFT(TRIM(AK$6),FIND("~",SUBSTITUTE(AK$6,"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29))*HLOOKUP(LEFT(TRIM(AK$6),FIND("~",SUBSTITUTE(AK$6," ","~",LEN(TRIM(AK$6))-LEN(SUBSTITUTE(TRIM(AK$6)," ",""))))-1)&amp;" Total",$B$6:$BB$314,ROW($A29)-5,FALSE))</f>
        <v>0</v>
      </c>
      <c r="AL29" s="8">
        <f ca="1">IF(AL$5&lt;&gt;"",HLOOKUP(AL$5,Functionalization!$G$6:$R$314,ROW($A29)-5,FALSE),IFERROR(INDEX(AL$278:AL$314,MATCH($F29,$B$278:$B$314,0))/VLOOKUP($F29,$B$278:$BB$314,MATCH(LEFT(TRIM(AL$6),FIND("~",SUBSTITUTE(AL$6,"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29))*HLOOKUP(LEFT(TRIM(AL$6),FIND("~",SUBSTITUTE(AL$6," ","~",LEN(TRIM(AL$6))-LEN(SUBSTITUTE(TRIM(AL$6)," ",""))))-1)&amp;" Total",$B$6:$BB$314,ROW($A29)-5,FALSE))</f>
        <v>0</v>
      </c>
      <c r="AM29" s="8">
        <f ca="1">IF(AM$5&lt;&gt;"",HLOOKUP(AM$5,Functionalization!$G$6:$R$314,ROW($A29)-5,FALSE),IFERROR(INDEX(AM$278:AM$314,MATCH($F29,$B$278:$B$314,0))/VLOOKUP($F29,$B$278:$BB$314,MATCH(LEFT(TRIM(AM$6),FIND("~",SUBSTITUTE(AM$6,"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29))*HLOOKUP(LEFT(TRIM(AM$6),FIND("~",SUBSTITUTE(AM$6," ","~",LEN(TRIM(AM$6))-LEN(SUBSTITUTE(TRIM(AM$6)," ",""))))-1)&amp;" Total",$B$6:$BB$314,ROW($A29)-5,FALSE))</f>
        <v>0</v>
      </c>
      <c r="AN29" s="8">
        <f ca="1">IF(AN$5&lt;&gt;"",HLOOKUP(AN$5,Functionalization!$G$6:$R$314,ROW($A29)-5,FALSE),IFERROR(INDEX(AN$278:AN$314,MATCH($F29,$B$278:$B$314,0))/VLOOKUP($F29,$B$278:$BB$314,MATCH(LEFT(TRIM(AN$6),FIND("~",SUBSTITUTE(AN$6,"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29))*HLOOKUP(LEFT(TRIM(AN$6),FIND("~",SUBSTITUTE(AN$6," ","~",LEN(TRIM(AN$6))-LEN(SUBSTITUTE(TRIM(AN$6)," ",""))))-1)&amp;" Total",$B$6:$BB$314,ROW($A29)-5,FALSE))</f>
        <v>0</v>
      </c>
      <c r="AO29" s="8">
        <f ca="1">IF(AO$5&lt;&gt;"",HLOOKUP(AO$5,Functionalization!$G$6:$R$314,ROW($A29)-5,FALSE),IFERROR(INDEX(AO$278:AO$314,MATCH($F29,$B$278:$B$314,0))/VLOOKUP($F29,$B$278:$BB$314,MATCH(LEFT(TRIM(AO$6),FIND("~",SUBSTITUTE(AO$6,"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29))*HLOOKUP(LEFT(TRIM(AO$6),FIND("~",SUBSTITUTE(AO$6," ","~",LEN(TRIM(AO$6))-LEN(SUBSTITUTE(TRIM(AO$6)," ",""))))-1)&amp;" Total",$B$6:$BB$314,ROW($A29)-5,FALSE))</f>
        <v>0</v>
      </c>
      <c r="AP29" s="8">
        <f ca="1">IF(AP$5&lt;&gt;"",HLOOKUP(AP$5,Functionalization!$G$6:$R$314,ROW($A29)-5,FALSE),IFERROR(INDEX(AP$278:AP$314,MATCH($F29,$B$278:$B$314,0))/VLOOKUP($F29,$B$278:$BB$314,MATCH(LEFT(TRIM(AP$6),FIND("~",SUBSTITUTE(AP$6,"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29))*HLOOKUP(LEFT(TRIM(AP$6),FIND("~",SUBSTITUTE(AP$6," ","~",LEN(TRIM(AP$6))-LEN(SUBSTITUTE(TRIM(AP$6)," ",""))))-1)&amp;" Total",$B$6:$BB$314,ROW($A29)-5,FALSE))</f>
        <v>0</v>
      </c>
      <c r="AQ29" s="8">
        <f ca="1">IF(AQ$5&lt;&gt;"",HLOOKUP(AQ$5,Functionalization!$G$6:$R$314,ROW($A29)-5,FALSE),IFERROR(INDEX(AQ$278:AQ$314,MATCH($F29,$B$278:$B$314,0))/VLOOKUP($F29,$B$278:$BB$314,MATCH(LEFT(TRIM(AQ$6),FIND("~",SUBSTITUTE(AQ$6,"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29))*HLOOKUP(LEFT(TRIM(AQ$6),FIND("~",SUBSTITUTE(AQ$6," ","~",LEN(TRIM(AQ$6))-LEN(SUBSTITUTE(TRIM(AQ$6)," ",""))))-1)&amp;" Total",$B$6:$BB$314,ROW($A29)-5,FALSE))</f>
        <v>0</v>
      </c>
      <c r="AR29" s="8">
        <f ca="1">IF(AR$5&lt;&gt;"",HLOOKUP(AR$5,Functionalization!$G$6:$R$314,ROW($A29)-5,FALSE),IFERROR(INDEX(AR$278:AR$314,MATCH($F29,$B$278:$B$314,0))/VLOOKUP($F29,$B$278:$BB$314,MATCH(LEFT(TRIM(AR$6),FIND("~",SUBSTITUTE(AR$6,"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29))*HLOOKUP(LEFT(TRIM(AR$6),FIND("~",SUBSTITUTE(AR$6," ","~",LEN(TRIM(AR$6))-LEN(SUBSTITUTE(TRIM(AR$6)," ",""))))-1)&amp;" Total",$B$6:$BB$314,ROW($A29)-5,FALSE))</f>
        <v>0</v>
      </c>
      <c r="AS29" s="8">
        <f ca="1">IF(AS$5&lt;&gt;"",HLOOKUP(AS$5,Functionalization!$G$6:$R$314,ROW($A29)-5,FALSE),IFERROR(INDEX(AS$278:AS$314,MATCH($F29,$B$278:$B$314,0))/VLOOKUP($F29,$B$278:$BB$314,MATCH(LEFT(TRIM(AS$6),FIND("~",SUBSTITUTE(AS$6,"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29))*HLOOKUP(LEFT(TRIM(AS$6),FIND("~",SUBSTITUTE(AS$6," ","~",LEN(TRIM(AS$6))-LEN(SUBSTITUTE(TRIM(AS$6)," ",""))))-1)&amp;" Total",$B$6:$BB$314,ROW($A29)-5,FALSE))</f>
        <v>0</v>
      </c>
      <c r="AT29" s="8">
        <f ca="1">IF(AT$5&lt;&gt;"",HLOOKUP(AT$5,Functionalization!$G$6:$R$314,ROW($A29)-5,FALSE),IFERROR(INDEX(AT$278:AT$314,MATCH($F29,$B$278:$B$314,0))/VLOOKUP($F29,$B$278:$BB$314,MATCH(LEFT(TRIM(AT$6),FIND("~",SUBSTITUTE(AT$6,"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29))*HLOOKUP(LEFT(TRIM(AT$6),FIND("~",SUBSTITUTE(AT$6," ","~",LEN(TRIM(AT$6))-LEN(SUBSTITUTE(TRIM(AT$6)," ",""))))-1)&amp;" Total",$B$6:$BB$314,ROW($A29)-5,FALSE))</f>
        <v>0</v>
      </c>
      <c r="AU29" s="8">
        <f ca="1">IF(AU$5&lt;&gt;"",HLOOKUP(AU$5,Functionalization!$G$6:$R$314,ROW($A29)-5,FALSE),IFERROR(INDEX(AU$278:AU$314,MATCH($F29,$B$278:$B$314,0))/VLOOKUP($F29,$B$278:$BB$314,MATCH(LEFT(TRIM(AU$6),FIND("~",SUBSTITUTE(AU$6,"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29))*HLOOKUP(LEFT(TRIM(AU$6),FIND("~",SUBSTITUTE(AU$6," ","~",LEN(TRIM(AU$6))-LEN(SUBSTITUTE(TRIM(AU$6)," ",""))))-1)&amp;" Total",$B$6:$BB$314,ROW($A29)-5,FALSE))</f>
        <v>0</v>
      </c>
      <c r="AV29" s="8">
        <f ca="1">IF(AV$5&lt;&gt;"",HLOOKUP(AV$5,Functionalization!$G$6:$R$314,ROW($A29)-5,FALSE),IFERROR(INDEX(AV$278:AV$314,MATCH($F29,$B$278:$B$314,0))/VLOOKUP($F29,$B$278:$BB$314,MATCH(LEFT(TRIM(AV$6),FIND("~",SUBSTITUTE(AV$6,"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29))*HLOOKUP(LEFT(TRIM(AV$6),FIND("~",SUBSTITUTE(AV$6," ","~",LEN(TRIM(AV$6))-LEN(SUBSTITUTE(TRIM(AV$6)," ",""))))-1)&amp;" Total",$B$6:$BB$314,ROW($A29)-5,FALSE))</f>
        <v>0</v>
      </c>
      <c r="AW29" s="8">
        <f ca="1">IF(AW$5&lt;&gt;"",HLOOKUP(AW$5,Functionalization!$G$6:$R$314,ROW($A29)-5,FALSE),IFERROR(INDEX(AW$278:AW$314,MATCH($F29,$B$278:$B$314,0))/VLOOKUP($F29,$B$278:$BB$314,MATCH(LEFT(TRIM(AW$6),FIND("~",SUBSTITUTE(AW$6,"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29))*HLOOKUP(LEFT(TRIM(AW$6),FIND("~",SUBSTITUTE(AW$6," ","~",LEN(TRIM(AW$6))-LEN(SUBSTITUTE(TRIM(AW$6)," ",""))))-1)&amp;" Total",$B$6:$BB$314,ROW($A29)-5,FALSE))</f>
        <v>0</v>
      </c>
      <c r="AX29" s="8">
        <f ca="1">IF(AX$5&lt;&gt;"",HLOOKUP(AX$5,Functionalization!$G$6:$R$314,ROW($A29)-5,FALSE),IFERROR(INDEX(AX$278:AX$314,MATCH($F29,$B$278:$B$314,0))/VLOOKUP($F29,$B$278:$BB$314,MATCH(LEFT(TRIM(AX$6),FIND("~",SUBSTITUTE(AX$6,"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29))*HLOOKUP(LEFT(TRIM(AX$6),FIND("~",SUBSTITUTE(AX$6," ","~",LEN(TRIM(AX$6))-LEN(SUBSTITUTE(TRIM(AX$6)," ",""))))-1)&amp;" Total",$B$6:$BB$314,ROW($A29)-5,FALSE))</f>
        <v>0</v>
      </c>
      <c r="AY29" s="8">
        <f ca="1">IF(AY$5&lt;&gt;"",HLOOKUP(AY$5,Functionalization!$G$6:$R$314,ROW($A29)-5,FALSE),IFERROR(INDEX(AY$278:AY$314,MATCH($F29,$B$278:$B$314,0))/VLOOKUP($F29,$B$278:$BB$314,MATCH(LEFT(TRIM(AY$6),FIND("~",SUBSTITUTE(AY$6,"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29))*HLOOKUP(LEFT(TRIM(AY$6),FIND("~",SUBSTITUTE(AY$6," ","~",LEN(TRIM(AY$6))-LEN(SUBSTITUTE(TRIM(AY$6)," ",""))))-1)&amp;" Total",$B$6:$BB$314,ROW($A29)-5,FALSE))</f>
        <v>0</v>
      </c>
      <c r="AZ29" s="8">
        <f ca="1">IF(AZ$5&lt;&gt;"",HLOOKUP(AZ$5,Functionalization!$G$6:$R$314,ROW($A29)-5,FALSE),IFERROR(INDEX(AZ$278:AZ$314,MATCH($F29,$B$278:$B$314,0))/VLOOKUP($F29,$B$278:$BB$314,MATCH(LEFT(TRIM(AZ$6),FIND("~",SUBSTITUTE(AZ$6,"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29))*HLOOKUP(LEFT(TRIM(AZ$6),FIND("~",SUBSTITUTE(AZ$6," ","~",LEN(TRIM(AZ$6))-LEN(SUBSTITUTE(TRIM(AZ$6)," ",""))))-1)&amp;" Total",$B$6:$BB$314,ROW($A29)-5,FALSE))</f>
        <v>0</v>
      </c>
      <c r="BA29" s="8">
        <f ca="1">IF(BA$5&lt;&gt;"",HLOOKUP(BA$5,Functionalization!$G$6:$R$314,ROW($A29)-5,FALSE),IFERROR(INDEX(BA$278:BA$314,MATCH($F29,$B$278:$B$314,0))/VLOOKUP($F29,$B$278:$BB$314,MATCH(LEFT(TRIM(BA$6),FIND("~",SUBSTITUTE(BA$6,"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29))*HLOOKUP(LEFT(TRIM(BA$6),FIND("~",SUBSTITUTE(BA$6," ","~",LEN(TRIM(BA$6))-LEN(SUBSTITUTE(TRIM(BA$6)," ",""))))-1)&amp;" Total",$B$6:$BB$314,ROW($A29)-5,FALSE))</f>
        <v>0</v>
      </c>
      <c r="BB29" s="8">
        <f ca="1">IF(BB$5&lt;&gt;"",HLOOKUP(BB$5,Functionalization!$G$6:$R$314,ROW($A29)-5,FALSE),IFERROR(INDEX(BB$278:BB$314,MATCH($F29,$B$278:$B$314,0))/VLOOKUP($F29,$B$278:$BB$314,MATCH(LEFT(TRIM(BB$6),FIND("~",SUBSTITUTE(BB$6,"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29))*HLOOKUP(LEFT(TRIM(BB$6),FIND("~",SUBSTITUTE(BB$6," ","~",LEN(TRIM(BB$6))-LEN(SUBSTITUTE(TRIM(BB$6)," ",""))))-1)&amp;" Total",$B$6:$BB$314,ROW($A29)-5,FALSE))</f>
        <v>0</v>
      </c>
      <c r="BD29">
        <f ca="1">IFERROR(IF(SUMIF($G$6:$BB$6,BD$6&amp;" Total",$G29:$BB29)-(SUMIF($G$6:$BB$6,BD$6&amp;" "&amp;'Input-Func_Class'!$D$22,$G29:$BB29)+IFERROR(SUMIF($G$6:$BB$6,BD$6&amp;" "&amp;'Input-Func_Class'!$E$22,$G29:$BB29),SUMIF($G$6:$BB$6,BD$6&amp;" "&amp;'Input-Func_Class'!$B$24,$G29:$BB29))+SUMIF($G$6:$BB$6,BD$6&amp;" "&amp;'Input-Func_Class'!$F$22,$G29:$BB29))&lt;Check_Limit,0,1),1)</f>
        <v>0</v>
      </c>
      <c r="BE29">
        <f ca="1">IFERROR(IF(SUMIF($G$6:$BB$6,BE$6&amp;" Total",$G29:$BB29)-(SUMIF($G$6:$BB$6,BE$6&amp;" "&amp;'Input-Func_Class'!$D$22,$G29:$BB29)+IFERROR(SUMIF($G$6:$BB$6,BE$6&amp;" "&amp;'Input-Func_Class'!$E$22,$G29:$BB29),SUMIF($G$6:$BB$6,BE$6&amp;" "&amp;'Input-Func_Class'!$B$24,$G29:$BB29))+SUMIF($G$6:$BB$6,BE$6&amp;" "&amp;'Input-Func_Class'!$F$22,$G29:$BB29))&lt;Check_Limit,0,1),1)</f>
        <v>0</v>
      </c>
      <c r="BF29">
        <f ca="1">IFERROR(IF(SUMIF($G$6:$BB$6,BF$6&amp;" Total",$G29:$BB29)-(SUMIF($G$6:$BB$6,BF$6&amp;" "&amp;'Input-Func_Class'!$D$22,$G29:$BB29)+IFERROR(SUMIF($G$6:$BB$6,BF$6&amp;" "&amp;'Input-Func_Class'!$E$22,$G29:$BB29),SUMIF($G$6:$BB$6,BF$6&amp;" "&amp;'Input-Func_Class'!$B$24,$G29:$BB29))+SUMIF($G$6:$BB$6,BF$6&amp;" "&amp;'Input-Func_Class'!$F$22,$G29:$BB29))&lt;Check_Limit,0,1),1)</f>
        <v>0</v>
      </c>
      <c r="BG29">
        <f ca="1">IFERROR(IF(SUMIF($G$6:$BB$6,BG$6&amp;" Total",$G29:$BB29)-(SUMIF($G$6:$BB$6,BG$6&amp;" "&amp;'Input-Func_Class'!$D$22,$G29:$BB29)+IFERROR(SUMIF($G$6:$BB$6,BG$6&amp;" "&amp;'Input-Func_Class'!$E$22,$G29:$BB29),SUMIF($G$6:$BB$6,BG$6&amp;" "&amp;'Input-Func_Class'!$B$24,$G29:$BB29))+SUMIF($G$6:$BB$6,BG$6&amp;" "&amp;'Input-Func_Class'!$F$22,$G29:$BB29))&lt;Check_Limit,0,1),1)</f>
        <v>0</v>
      </c>
      <c r="BH29">
        <f ca="1">IFERROR(IF(SUMIF($G$6:$BB$6,BH$6&amp;" Total",$G29:$BB29)-(SUMIF($G$6:$BB$6,BH$6&amp;" "&amp;'Input-Func_Class'!$D$22,$G29:$BB29)+IFERROR(SUMIF($G$6:$BB$6,BH$6&amp;" "&amp;'Input-Func_Class'!$E$22,$G29:$BB29),SUMIF($G$6:$BB$6,BH$6&amp;" "&amp;'Input-Func_Class'!$B$24,$G29:$BB29))+SUMIF($G$6:$BB$6,BH$6&amp;" "&amp;'Input-Func_Class'!$F$22,$G29:$BB29))&lt;Check_Limit,0,1),1)</f>
        <v>0</v>
      </c>
      <c r="BI29">
        <f ca="1">IFERROR(IF(SUMIF($G$6:$BB$6,BI$6&amp;" Total",$G29:$BB29)-(SUMIF($G$6:$BB$6,BI$6&amp;" "&amp;'Input-Func_Class'!$D$22,$G29:$BB29)+IFERROR(SUMIF($G$6:$BB$6,BI$6&amp;" "&amp;'Input-Func_Class'!$E$22,$G29:$BB29),SUMIF($G$6:$BB$6,BI$6&amp;" "&amp;'Input-Func_Class'!$B$24,$G29:$BB29))+SUMIF($G$6:$BB$6,BI$6&amp;" "&amp;'Input-Func_Class'!$F$22,$G29:$BB29))&lt;Check_Limit,0,1),1)</f>
        <v>0</v>
      </c>
      <c r="BJ29">
        <f ca="1">IFERROR(IF(SUMIF($G$6:$BB$6,BJ$6&amp;" Total",$G29:$BB29)-(SUMIF($G$6:$BB$6,BJ$6&amp;" "&amp;'Input-Func_Class'!$D$22,$G29:$BB29)+IFERROR(SUMIF($G$6:$BB$6,BJ$6&amp;" "&amp;'Input-Func_Class'!$E$22,$G29:$BB29),SUMIF($G$6:$BB$6,BJ$6&amp;" "&amp;'Input-Func_Class'!$B$24,$G29:$BB29))+SUMIF($G$6:$BB$6,BJ$6&amp;" "&amp;'Input-Func_Class'!$F$22,$G29:$BB29))&lt;Check_Limit,0,1),1)</f>
        <v>0</v>
      </c>
      <c r="BK29">
        <f ca="1">IFERROR(IF(SUMIF($G$6:$BB$6,BK$6&amp;" Total",$G29:$BB29)-(SUMIF($G$6:$BB$6,BK$6&amp;" "&amp;'Input-Func_Class'!$D$22,$G29:$BB29)+IFERROR(SUMIF($G$6:$BB$6,BK$6&amp;" "&amp;'Input-Func_Class'!$E$22,$G29:$BB29),SUMIF($G$6:$BB$6,BK$6&amp;" "&amp;'Input-Func_Class'!$B$24,$G29:$BB29))+SUMIF($G$6:$BB$6,BK$6&amp;" "&amp;'Input-Func_Class'!$F$22,$G29:$BB29))&lt;Check_Limit,0,1),1)</f>
        <v>0</v>
      </c>
      <c r="BL29">
        <f ca="1">IFERROR(IF(SUMIF($G$6:$BB$6,BL$6&amp;" Total",$G29:$BB29)-(SUMIF($G$6:$BB$6,BL$6&amp;" "&amp;'Input-Func_Class'!$D$22,$G29:$BB29)+IFERROR(SUMIF($G$6:$BB$6,BL$6&amp;" "&amp;'Input-Func_Class'!$E$22,$G29:$BB29),SUMIF($G$6:$BB$6,BL$6&amp;" "&amp;'Input-Func_Class'!$B$24,$G29:$BB29))+SUMIF($G$6:$BB$6,BL$6&amp;" "&amp;'Input-Func_Class'!$F$22,$G29:$BB29))&lt;Check_Limit,0,1),1)</f>
        <v>0</v>
      </c>
      <c r="BM29">
        <f ca="1">IFERROR(IF(SUMIF($G$6:$BB$6,BM$6&amp;" Total",$G29:$BB29)-(SUMIF($G$6:$BB$6,BM$6&amp;" "&amp;'Input-Func_Class'!$D$22,$G29:$BB29)+IFERROR(SUMIF($G$6:$BB$6,BM$6&amp;" "&amp;'Input-Func_Class'!$E$22,$G29:$BB29),SUMIF($G$6:$BB$6,BM$6&amp;" "&amp;'Input-Func_Class'!$B$24,$G29:$BB29))+SUMIF($G$6:$BB$6,BM$6&amp;" "&amp;'Input-Func_Class'!$F$22,$G29:$BB29))&lt;Check_Limit,0,1),1)</f>
        <v>0</v>
      </c>
      <c r="BN29">
        <f ca="1">IFERROR(IF(SUMIF($G$6:$BB$6,BN$6&amp;" Total",$G29:$BB29)-(SUMIF($G$6:$BB$6,BN$6&amp;" "&amp;'Input-Func_Class'!$D$22,$G29:$BB29)+IFERROR(SUMIF($G$6:$BB$6,BN$6&amp;" "&amp;'Input-Func_Class'!$E$22,$G29:$BB29),SUMIF($G$6:$BB$6,BN$6&amp;" "&amp;'Input-Func_Class'!$B$24,$G29:$BB29))+SUMIF($G$6:$BB$6,BN$6&amp;" "&amp;'Input-Func_Class'!$F$22,$G29:$BB29))&lt;Check_Limit,0,1),1)</f>
        <v>0</v>
      </c>
      <c r="BO29">
        <f ca="1">IFERROR(IF(SUMIF($G$6:$BB$6,BO$6&amp;" Total",$G29:$BB29)-(SUMIF($G$6:$BB$6,BO$6&amp;" "&amp;'Input-Func_Class'!$D$22,$G29:$BB29)+IFERROR(SUMIF($G$6:$BB$6,BO$6&amp;" "&amp;'Input-Func_Class'!$E$22,$G29:$BB29),SUMIF($G$6:$BB$6,BO$6&amp;" "&amp;'Input-Func_Class'!$B$24,$G29:$BB29))+SUMIF($G$6:$BB$6,BO$6&amp;" "&amp;'Input-Func_Class'!$F$22,$G29:$BB29))&lt;Check_Limit,0,1),1)</f>
        <v>0</v>
      </c>
    </row>
    <row r="30" spans="1:67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>Functionalization!$D30</f>
        <v>186001.86</v>
      </c>
      <c r="E30" s="8">
        <f t="shared" ref="E30" ca="1" si="6">IFERROR(IF(D30="",0,IF(D30=0,0,IF(ABS(D30-SUM(G30,K30,O30,S30,W30,AA30,AE30,AI30,AM30,AQ30,AU30,AY30))&lt;Check_Limit,0,1))),1)</f>
        <v>0</v>
      </c>
      <c r="F30" s="2" t="str">
        <f>IF($D30=0,"-",IF('Input-Accounts'!$E30&lt;&gt;0,'Input-Accounts'!$E30,'Input-Accounts'!$G30))</f>
        <v>AVGERAGE STUDY</v>
      </c>
      <c r="G30" s="8">
        <f ca="1">IF(G$5&lt;&gt;"",HLOOKUP(G$5,Functionalization!$G$6:$R$314,ROW($A30)-5,FALSE),IFERROR(INDEX(G$278:G$314,MATCH($F30,$B$278:$B$314,0))/VLOOKUP($F30,$B$278:$BB$314,MATCH(LEFT(TRIM(G$6),FIND("~",SUBSTITUTE(G$6,"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30))*HLOOKUP(LEFT(TRIM(G$6),FIND("~",SUBSTITUTE(G$6," ","~",LEN(TRIM(G$6))-LEN(SUBSTITUTE(TRIM(G$6)," ",""))))-1)&amp;" Total",$B$6:$BB$314,ROW($A30)-5,FALSE))</f>
        <v>186001.86</v>
      </c>
      <c r="H30" s="8">
        <f ca="1">IF(H$5&lt;&gt;"",HLOOKUP(H$5,Functionalization!$G$6:$R$314,ROW($A30)-5,FALSE),IFERROR(INDEX(H$278:H$314,MATCH($F30,$B$278:$B$314,0))/VLOOKUP($F30,$B$278:$BB$314,MATCH(LEFT(TRIM(H$6),FIND("~",SUBSTITUTE(H$6,"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30))*HLOOKUP(LEFT(TRIM(H$6),FIND("~",SUBSTITUTE(H$6," ","~",LEN(TRIM(H$6))-LEN(SUBSTITUTE(TRIM(H$6)," ",""))))-1)&amp;" Total",$B$6:$BB$314,ROW($A30)-5,FALSE))</f>
        <v>141903.80432252353</v>
      </c>
      <c r="I30" s="8">
        <f ca="1">IF(I$5&lt;&gt;"",HLOOKUP(I$5,Functionalization!$G$6:$R$314,ROW($A30)-5,FALSE),IFERROR(INDEX(I$278:I$314,MATCH($F30,$B$278:$B$314,0))/VLOOKUP($F30,$B$278:$BB$314,MATCH(LEFT(TRIM(I$6),FIND("~",SUBSTITUTE(I$6,"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30))*HLOOKUP(LEFT(TRIM(I$6),FIND("~",SUBSTITUTE(I$6," ","~",LEN(TRIM(I$6))-LEN(SUBSTITUTE(TRIM(I$6)," ",""))))-1)&amp;" Total",$B$6:$BB$314,ROW($A30)-5,FALSE))</f>
        <v>0</v>
      </c>
      <c r="J30" s="8">
        <f ca="1">IF(J$5&lt;&gt;"",HLOOKUP(J$5,Functionalization!$G$6:$R$314,ROW($A30)-5,FALSE),IFERROR(INDEX(J$278:J$314,MATCH($F30,$B$278:$B$314,0))/VLOOKUP($F30,$B$278:$BB$314,MATCH(LEFT(TRIM(J$6),FIND("~",SUBSTITUTE(J$6,"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30))*HLOOKUP(LEFT(TRIM(J$6),FIND("~",SUBSTITUTE(J$6," ","~",LEN(TRIM(J$6))-LEN(SUBSTITUTE(TRIM(J$6)," ",""))))-1)&amp;" Total",$B$6:$BB$314,ROW($A30)-5,FALSE))</f>
        <v>44098.055677476455</v>
      </c>
      <c r="K30" s="8">
        <f ca="1">IF(K$5&lt;&gt;"",HLOOKUP(K$5,Functionalization!$G$6:$R$314,ROW($A30)-5,FALSE),IFERROR(INDEX(K$278:K$314,MATCH($F30,$B$278:$B$314,0))/VLOOKUP($F30,$B$278:$BB$314,MATCH(LEFT(TRIM(K$6),FIND("~",SUBSTITUTE(K$6,"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30))*HLOOKUP(LEFT(TRIM(K$6),FIND("~",SUBSTITUTE(K$6," ","~",LEN(TRIM(K$6))-LEN(SUBSTITUTE(TRIM(K$6)," ",""))))-1)&amp;" Total",$B$6:$BB$314,ROW($A30)-5,FALSE))</f>
        <v>0</v>
      </c>
      <c r="L30" s="8">
        <f ca="1">IF(L$5&lt;&gt;"",HLOOKUP(L$5,Functionalization!$G$6:$R$314,ROW($A30)-5,FALSE),IFERROR(INDEX(L$278:L$314,MATCH($F30,$B$278:$B$314,0))/VLOOKUP($F30,$B$278:$BB$314,MATCH(LEFT(TRIM(L$6),FIND("~",SUBSTITUTE(L$6,"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30))*HLOOKUP(LEFT(TRIM(L$6),FIND("~",SUBSTITUTE(L$6," ","~",LEN(TRIM(L$6))-LEN(SUBSTITUTE(TRIM(L$6)," ",""))))-1)&amp;" Total",$B$6:$BB$314,ROW($A30)-5,FALSE))</f>
        <v>0</v>
      </c>
      <c r="M30" s="8">
        <f ca="1">IF(M$5&lt;&gt;"",HLOOKUP(M$5,Functionalization!$G$6:$R$314,ROW($A30)-5,FALSE),IFERROR(INDEX(M$278:M$314,MATCH($F30,$B$278:$B$314,0))/VLOOKUP($F30,$B$278:$BB$314,MATCH(LEFT(TRIM(M$6),FIND("~",SUBSTITUTE(M$6,"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30))*HLOOKUP(LEFT(TRIM(M$6),FIND("~",SUBSTITUTE(M$6," ","~",LEN(TRIM(M$6))-LEN(SUBSTITUTE(TRIM(M$6)," ",""))))-1)&amp;" Total",$B$6:$BB$314,ROW($A30)-5,FALSE))</f>
        <v>0</v>
      </c>
      <c r="N30" s="8">
        <f ca="1">IF(N$5&lt;&gt;"",HLOOKUP(N$5,Functionalization!$G$6:$R$314,ROW($A30)-5,FALSE),IFERROR(INDEX(N$278:N$314,MATCH($F30,$B$278:$B$314,0))/VLOOKUP($F30,$B$278:$BB$314,MATCH(LEFT(TRIM(N$6),FIND("~",SUBSTITUTE(N$6,"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30))*HLOOKUP(LEFT(TRIM(N$6),FIND("~",SUBSTITUTE(N$6," ","~",LEN(TRIM(N$6))-LEN(SUBSTITUTE(TRIM(N$6)," ",""))))-1)&amp;" Total",$B$6:$BB$314,ROW($A30)-5,FALSE))</f>
        <v>0</v>
      </c>
      <c r="O30" s="8">
        <f ca="1">IF(O$5&lt;&gt;"",HLOOKUP(O$5,Functionalization!$G$6:$R$314,ROW($A30)-5,FALSE),IFERROR(INDEX(O$278:O$314,MATCH($F30,$B$278:$B$314,0))/VLOOKUP($F30,$B$278:$BB$314,MATCH(LEFT(TRIM(O$6),FIND("~",SUBSTITUTE(O$6,"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30))*HLOOKUP(LEFT(TRIM(O$6),FIND("~",SUBSTITUTE(O$6," ","~",LEN(TRIM(O$6))-LEN(SUBSTITUTE(TRIM(O$6)," ",""))))-1)&amp;" Total",$B$6:$BB$314,ROW($A30)-5,FALSE))</f>
        <v>0</v>
      </c>
      <c r="P30" s="8">
        <f ca="1">IF(P$5&lt;&gt;"",HLOOKUP(P$5,Functionalization!$G$6:$R$314,ROW($A30)-5,FALSE),IFERROR(INDEX(P$278:P$314,MATCH($F30,$B$278:$B$314,0))/VLOOKUP($F30,$B$278:$BB$314,MATCH(LEFT(TRIM(P$6),FIND("~",SUBSTITUTE(P$6,"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30))*HLOOKUP(LEFT(TRIM(P$6),FIND("~",SUBSTITUTE(P$6," ","~",LEN(TRIM(P$6))-LEN(SUBSTITUTE(TRIM(P$6)," ",""))))-1)&amp;" Total",$B$6:$BB$314,ROW($A30)-5,FALSE))</f>
        <v>0</v>
      </c>
      <c r="Q30" s="8">
        <f ca="1">IF(Q$5&lt;&gt;"",HLOOKUP(Q$5,Functionalization!$G$6:$R$314,ROW($A30)-5,FALSE),IFERROR(INDEX(Q$278:Q$314,MATCH($F30,$B$278:$B$314,0))/VLOOKUP($F30,$B$278:$BB$314,MATCH(LEFT(TRIM(Q$6),FIND("~",SUBSTITUTE(Q$6,"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30))*HLOOKUP(LEFT(TRIM(Q$6),FIND("~",SUBSTITUTE(Q$6," ","~",LEN(TRIM(Q$6))-LEN(SUBSTITUTE(TRIM(Q$6)," ",""))))-1)&amp;" Total",$B$6:$BB$314,ROW($A30)-5,FALSE))</f>
        <v>0</v>
      </c>
      <c r="R30" s="8">
        <f ca="1">IF(R$5&lt;&gt;"",HLOOKUP(R$5,Functionalization!$G$6:$R$314,ROW($A30)-5,FALSE),IFERROR(INDEX(R$278:R$314,MATCH($F30,$B$278:$B$314,0))/VLOOKUP($F30,$B$278:$BB$314,MATCH(LEFT(TRIM(R$6),FIND("~",SUBSTITUTE(R$6,"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30))*HLOOKUP(LEFT(TRIM(R$6),FIND("~",SUBSTITUTE(R$6," ","~",LEN(TRIM(R$6))-LEN(SUBSTITUTE(TRIM(R$6)," ",""))))-1)&amp;" Total",$B$6:$BB$314,ROW($A30)-5,FALSE))</f>
        <v>0</v>
      </c>
      <c r="S30" s="8">
        <f ca="1">IF(S$5&lt;&gt;"",HLOOKUP(S$5,Functionalization!$G$6:$R$314,ROW($A30)-5,FALSE),IFERROR(INDEX(S$278:S$314,MATCH($F30,$B$278:$B$314,0))/VLOOKUP($F30,$B$278:$BB$314,MATCH(LEFT(TRIM(S$6),FIND("~",SUBSTITUTE(S$6,"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30))*HLOOKUP(LEFT(TRIM(S$6),FIND("~",SUBSTITUTE(S$6," ","~",LEN(TRIM(S$6))-LEN(SUBSTITUTE(TRIM(S$6)," ",""))))-1)&amp;" Total",$B$6:$BB$314,ROW($A30)-5,FALSE))</f>
        <v>0</v>
      </c>
      <c r="T30" s="8">
        <f ca="1">IF(T$5&lt;&gt;"",HLOOKUP(T$5,Functionalization!$G$6:$R$314,ROW($A30)-5,FALSE),IFERROR(INDEX(T$278:T$314,MATCH($F30,$B$278:$B$314,0))/VLOOKUP($F30,$B$278:$BB$314,MATCH(LEFT(TRIM(T$6),FIND("~",SUBSTITUTE(T$6,"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30))*HLOOKUP(LEFT(TRIM(T$6),FIND("~",SUBSTITUTE(T$6," ","~",LEN(TRIM(T$6))-LEN(SUBSTITUTE(TRIM(T$6)," ",""))))-1)&amp;" Total",$B$6:$BB$314,ROW($A30)-5,FALSE))</f>
        <v>0</v>
      </c>
      <c r="U30" s="8">
        <f ca="1">IF(U$5&lt;&gt;"",HLOOKUP(U$5,Functionalization!$G$6:$R$314,ROW($A30)-5,FALSE),IFERROR(INDEX(U$278:U$314,MATCH($F30,$B$278:$B$314,0))/VLOOKUP($F30,$B$278:$BB$314,MATCH(LEFT(TRIM(U$6),FIND("~",SUBSTITUTE(U$6,"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30))*HLOOKUP(LEFT(TRIM(U$6),FIND("~",SUBSTITUTE(U$6," ","~",LEN(TRIM(U$6))-LEN(SUBSTITUTE(TRIM(U$6)," ",""))))-1)&amp;" Total",$B$6:$BB$314,ROW($A30)-5,FALSE))</f>
        <v>0</v>
      </c>
      <c r="V30" s="8">
        <f ca="1">IF(V$5&lt;&gt;"",HLOOKUP(V$5,Functionalization!$G$6:$R$314,ROW($A30)-5,FALSE),IFERROR(INDEX(V$278:V$314,MATCH($F30,$B$278:$B$314,0))/VLOOKUP($F30,$B$278:$BB$314,MATCH(LEFT(TRIM(V$6),FIND("~",SUBSTITUTE(V$6,"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30))*HLOOKUP(LEFT(TRIM(V$6),FIND("~",SUBSTITUTE(V$6," ","~",LEN(TRIM(V$6))-LEN(SUBSTITUTE(TRIM(V$6)," ",""))))-1)&amp;" Total",$B$6:$BB$314,ROW($A30)-5,FALSE))</f>
        <v>0</v>
      </c>
      <c r="W30" s="8">
        <f ca="1">IF(W$5&lt;&gt;"",HLOOKUP(W$5,Functionalization!$G$6:$R$314,ROW($A30)-5,FALSE),IFERROR(INDEX(W$278:W$314,MATCH($F30,$B$278:$B$314,0))/VLOOKUP($F30,$B$278:$BB$314,MATCH(LEFT(TRIM(W$6),FIND("~",SUBSTITUTE(W$6,"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30))*HLOOKUP(LEFT(TRIM(W$6),FIND("~",SUBSTITUTE(W$6," ","~",LEN(TRIM(W$6))-LEN(SUBSTITUTE(TRIM(W$6)," ",""))))-1)&amp;" Total",$B$6:$BB$314,ROW($A30)-5,FALSE))</f>
        <v>0</v>
      </c>
      <c r="X30" s="8">
        <f ca="1">IF(X$5&lt;&gt;"",HLOOKUP(X$5,Functionalization!$G$6:$R$314,ROW($A30)-5,FALSE),IFERROR(INDEX(X$278:X$314,MATCH($F30,$B$278:$B$314,0))/VLOOKUP($F30,$B$278:$BB$314,MATCH(LEFT(TRIM(X$6),FIND("~",SUBSTITUTE(X$6,"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30))*HLOOKUP(LEFT(TRIM(X$6),FIND("~",SUBSTITUTE(X$6," ","~",LEN(TRIM(X$6))-LEN(SUBSTITUTE(TRIM(X$6)," ",""))))-1)&amp;" Total",$B$6:$BB$314,ROW($A30)-5,FALSE))</f>
        <v>0</v>
      </c>
      <c r="Y30" s="8">
        <f ca="1">IF(Y$5&lt;&gt;"",HLOOKUP(Y$5,Functionalization!$G$6:$R$314,ROW($A30)-5,FALSE),IFERROR(INDEX(Y$278:Y$314,MATCH($F30,$B$278:$B$314,0))/VLOOKUP($F30,$B$278:$BB$314,MATCH(LEFT(TRIM(Y$6),FIND("~",SUBSTITUTE(Y$6,"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30))*HLOOKUP(LEFT(TRIM(Y$6),FIND("~",SUBSTITUTE(Y$6," ","~",LEN(TRIM(Y$6))-LEN(SUBSTITUTE(TRIM(Y$6)," ",""))))-1)&amp;" Total",$B$6:$BB$314,ROW($A30)-5,FALSE))</f>
        <v>0</v>
      </c>
      <c r="Z30" s="8">
        <f ca="1">IF(Z$5&lt;&gt;"",HLOOKUP(Z$5,Functionalization!$G$6:$R$314,ROW($A30)-5,FALSE),IFERROR(INDEX(Z$278:Z$314,MATCH($F30,$B$278:$B$314,0))/VLOOKUP($F30,$B$278:$BB$314,MATCH(LEFT(TRIM(Z$6),FIND("~",SUBSTITUTE(Z$6,"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30))*HLOOKUP(LEFT(TRIM(Z$6),FIND("~",SUBSTITUTE(Z$6," ","~",LEN(TRIM(Z$6))-LEN(SUBSTITUTE(TRIM(Z$6)," ",""))))-1)&amp;" Total",$B$6:$BB$314,ROW($A30)-5,FALSE))</f>
        <v>0</v>
      </c>
      <c r="AA30" s="8">
        <f ca="1">IF(AA$5&lt;&gt;"",HLOOKUP(AA$5,Functionalization!$G$6:$R$314,ROW($A30)-5,FALSE),IFERROR(INDEX(AA$278:AA$314,MATCH($F30,$B$278:$B$314,0))/VLOOKUP($F30,$B$278:$BB$314,MATCH(LEFT(TRIM(AA$6),FIND("~",SUBSTITUTE(AA$6,"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30))*HLOOKUP(LEFT(TRIM(AA$6),FIND("~",SUBSTITUTE(AA$6," ","~",LEN(TRIM(AA$6))-LEN(SUBSTITUTE(TRIM(AA$6)," ",""))))-1)&amp;" Total",$B$6:$BB$314,ROW($A30)-5,FALSE))</f>
        <v>0</v>
      </c>
      <c r="AB30" s="8">
        <f ca="1">IF(AB$5&lt;&gt;"",HLOOKUP(AB$5,Functionalization!$G$6:$R$314,ROW($A30)-5,FALSE),IFERROR(INDEX(AB$278:AB$314,MATCH($F30,$B$278:$B$314,0))/VLOOKUP($F30,$B$278:$BB$314,MATCH(LEFT(TRIM(AB$6),FIND("~",SUBSTITUTE(AB$6,"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30))*HLOOKUP(LEFT(TRIM(AB$6),FIND("~",SUBSTITUTE(AB$6," ","~",LEN(TRIM(AB$6))-LEN(SUBSTITUTE(TRIM(AB$6)," ",""))))-1)&amp;" Total",$B$6:$BB$314,ROW($A30)-5,FALSE))</f>
        <v>0</v>
      </c>
      <c r="AC30" s="8">
        <f ca="1">IF(AC$5&lt;&gt;"",HLOOKUP(AC$5,Functionalization!$G$6:$R$314,ROW($A30)-5,FALSE),IFERROR(INDEX(AC$278:AC$314,MATCH($F30,$B$278:$B$314,0))/VLOOKUP($F30,$B$278:$BB$314,MATCH(LEFT(TRIM(AC$6),FIND("~",SUBSTITUTE(AC$6,"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30))*HLOOKUP(LEFT(TRIM(AC$6),FIND("~",SUBSTITUTE(AC$6," ","~",LEN(TRIM(AC$6))-LEN(SUBSTITUTE(TRIM(AC$6)," ",""))))-1)&amp;" Total",$B$6:$BB$314,ROW($A30)-5,FALSE))</f>
        <v>0</v>
      </c>
      <c r="AD30" s="8">
        <f ca="1">IF(AD$5&lt;&gt;"",HLOOKUP(AD$5,Functionalization!$G$6:$R$314,ROW($A30)-5,FALSE),IFERROR(INDEX(AD$278:AD$314,MATCH($F30,$B$278:$B$314,0))/VLOOKUP($F30,$B$278:$BB$314,MATCH(LEFT(TRIM(AD$6),FIND("~",SUBSTITUTE(AD$6,"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30))*HLOOKUP(LEFT(TRIM(AD$6),FIND("~",SUBSTITUTE(AD$6," ","~",LEN(TRIM(AD$6))-LEN(SUBSTITUTE(TRIM(AD$6)," ",""))))-1)&amp;" Total",$B$6:$BB$314,ROW($A30)-5,FALSE))</f>
        <v>0</v>
      </c>
      <c r="AE30" s="8">
        <f ca="1">IF(AE$5&lt;&gt;"",HLOOKUP(AE$5,Functionalization!$G$6:$R$314,ROW($A30)-5,FALSE),IFERROR(INDEX(AE$278:AE$314,MATCH($F30,$B$278:$B$314,0))/VLOOKUP($F30,$B$278:$BB$314,MATCH(LEFT(TRIM(AE$6),FIND("~",SUBSTITUTE(AE$6,"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30))*HLOOKUP(LEFT(TRIM(AE$6),FIND("~",SUBSTITUTE(AE$6," ","~",LEN(TRIM(AE$6))-LEN(SUBSTITUTE(TRIM(AE$6)," ",""))))-1)&amp;" Total",$B$6:$BB$314,ROW($A30)-5,FALSE))</f>
        <v>0</v>
      </c>
      <c r="AF30" s="8">
        <f ca="1">IF(AF$5&lt;&gt;"",HLOOKUP(AF$5,Functionalization!$G$6:$R$314,ROW($A30)-5,FALSE),IFERROR(INDEX(AF$278:AF$314,MATCH($F30,$B$278:$B$314,0))/VLOOKUP($F30,$B$278:$BB$314,MATCH(LEFT(TRIM(AF$6),FIND("~",SUBSTITUTE(AF$6,"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30))*HLOOKUP(LEFT(TRIM(AF$6),FIND("~",SUBSTITUTE(AF$6," ","~",LEN(TRIM(AF$6))-LEN(SUBSTITUTE(TRIM(AF$6)," ",""))))-1)&amp;" Total",$B$6:$BB$314,ROW($A30)-5,FALSE))</f>
        <v>0</v>
      </c>
      <c r="AG30" s="8">
        <f ca="1">IF(AG$5&lt;&gt;"",HLOOKUP(AG$5,Functionalization!$G$6:$R$314,ROW($A30)-5,FALSE),IFERROR(INDEX(AG$278:AG$314,MATCH($F30,$B$278:$B$314,0))/VLOOKUP($F30,$B$278:$BB$314,MATCH(LEFT(TRIM(AG$6),FIND("~",SUBSTITUTE(AG$6,"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30))*HLOOKUP(LEFT(TRIM(AG$6),FIND("~",SUBSTITUTE(AG$6," ","~",LEN(TRIM(AG$6))-LEN(SUBSTITUTE(TRIM(AG$6)," ",""))))-1)&amp;" Total",$B$6:$BB$314,ROW($A30)-5,FALSE))</f>
        <v>0</v>
      </c>
      <c r="AH30" s="8">
        <f ca="1">IF(AH$5&lt;&gt;"",HLOOKUP(AH$5,Functionalization!$G$6:$R$314,ROW($A30)-5,FALSE),IFERROR(INDEX(AH$278:AH$314,MATCH($F30,$B$278:$B$314,0))/VLOOKUP($F30,$B$278:$BB$314,MATCH(LEFT(TRIM(AH$6),FIND("~",SUBSTITUTE(AH$6,"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30))*HLOOKUP(LEFT(TRIM(AH$6),FIND("~",SUBSTITUTE(AH$6," ","~",LEN(TRIM(AH$6))-LEN(SUBSTITUTE(TRIM(AH$6)," ",""))))-1)&amp;" Total",$B$6:$BB$314,ROW($A30)-5,FALSE))</f>
        <v>0</v>
      </c>
      <c r="AI30" s="8">
        <f ca="1">IF(AI$5&lt;&gt;"",HLOOKUP(AI$5,Functionalization!$G$6:$R$314,ROW($A30)-5,FALSE),IFERROR(INDEX(AI$278:AI$314,MATCH($F30,$B$278:$B$314,0))/VLOOKUP($F30,$B$278:$BB$314,MATCH(LEFT(TRIM(AI$6),FIND("~",SUBSTITUTE(AI$6,"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30))*HLOOKUP(LEFT(TRIM(AI$6),FIND("~",SUBSTITUTE(AI$6," ","~",LEN(TRIM(AI$6))-LEN(SUBSTITUTE(TRIM(AI$6)," ",""))))-1)&amp;" Total",$B$6:$BB$314,ROW($A30)-5,FALSE))</f>
        <v>0</v>
      </c>
      <c r="AJ30" s="8">
        <f ca="1">IF(AJ$5&lt;&gt;"",HLOOKUP(AJ$5,Functionalization!$G$6:$R$314,ROW($A30)-5,FALSE),IFERROR(INDEX(AJ$278:AJ$314,MATCH($F30,$B$278:$B$314,0))/VLOOKUP($F30,$B$278:$BB$314,MATCH(LEFT(TRIM(AJ$6),FIND("~",SUBSTITUTE(AJ$6,"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30))*HLOOKUP(LEFT(TRIM(AJ$6),FIND("~",SUBSTITUTE(AJ$6," ","~",LEN(TRIM(AJ$6))-LEN(SUBSTITUTE(TRIM(AJ$6)," ",""))))-1)&amp;" Total",$B$6:$BB$314,ROW($A30)-5,FALSE))</f>
        <v>0</v>
      </c>
      <c r="AK30" s="8">
        <f ca="1">IF(AK$5&lt;&gt;"",HLOOKUP(AK$5,Functionalization!$G$6:$R$314,ROW($A30)-5,FALSE),IFERROR(INDEX(AK$278:AK$314,MATCH($F30,$B$278:$B$314,0))/VLOOKUP($F30,$B$278:$BB$314,MATCH(LEFT(TRIM(AK$6),FIND("~",SUBSTITUTE(AK$6,"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30))*HLOOKUP(LEFT(TRIM(AK$6),FIND("~",SUBSTITUTE(AK$6," ","~",LEN(TRIM(AK$6))-LEN(SUBSTITUTE(TRIM(AK$6)," ",""))))-1)&amp;" Total",$B$6:$BB$314,ROW($A30)-5,FALSE))</f>
        <v>0</v>
      </c>
      <c r="AL30" s="8">
        <f ca="1">IF(AL$5&lt;&gt;"",HLOOKUP(AL$5,Functionalization!$G$6:$R$314,ROW($A30)-5,FALSE),IFERROR(INDEX(AL$278:AL$314,MATCH($F30,$B$278:$B$314,0))/VLOOKUP($F30,$B$278:$BB$314,MATCH(LEFT(TRIM(AL$6),FIND("~",SUBSTITUTE(AL$6,"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30))*HLOOKUP(LEFT(TRIM(AL$6),FIND("~",SUBSTITUTE(AL$6," ","~",LEN(TRIM(AL$6))-LEN(SUBSTITUTE(TRIM(AL$6)," ",""))))-1)&amp;" Total",$B$6:$BB$314,ROW($A30)-5,FALSE))</f>
        <v>0</v>
      </c>
      <c r="AM30" s="8">
        <f ca="1">IF(AM$5&lt;&gt;"",HLOOKUP(AM$5,Functionalization!$G$6:$R$314,ROW($A30)-5,FALSE),IFERROR(INDEX(AM$278:AM$314,MATCH($F30,$B$278:$B$314,0))/VLOOKUP($F30,$B$278:$BB$314,MATCH(LEFT(TRIM(AM$6),FIND("~",SUBSTITUTE(AM$6,"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30))*HLOOKUP(LEFT(TRIM(AM$6),FIND("~",SUBSTITUTE(AM$6," ","~",LEN(TRIM(AM$6))-LEN(SUBSTITUTE(TRIM(AM$6)," ",""))))-1)&amp;" Total",$B$6:$BB$314,ROW($A30)-5,FALSE))</f>
        <v>0</v>
      </c>
      <c r="AN30" s="8">
        <f ca="1">IF(AN$5&lt;&gt;"",HLOOKUP(AN$5,Functionalization!$G$6:$R$314,ROW($A30)-5,FALSE),IFERROR(INDEX(AN$278:AN$314,MATCH($F30,$B$278:$B$314,0))/VLOOKUP($F30,$B$278:$BB$314,MATCH(LEFT(TRIM(AN$6),FIND("~",SUBSTITUTE(AN$6,"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30))*HLOOKUP(LEFT(TRIM(AN$6),FIND("~",SUBSTITUTE(AN$6," ","~",LEN(TRIM(AN$6))-LEN(SUBSTITUTE(TRIM(AN$6)," ",""))))-1)&amp;" Total",$B$6:$BB$314,ROW($A30)-5,FALSE))</f>
        <v>0</v>
      </c>
      <c r="AO30" s="8">
        <f ca="1">IF(AO$5&lt;&gt;"",HLOOKUP(AO$5,Functionalization!$G$6:$R$314,ROW($A30)-5,FALSE),IFERROR(INDEX(AO$278:AO$314,MATCH($F30,$B$278:$B$314,0))/VLOOKUP($F30,$B$278:$BB$314,MATCH(LEFT(TRIM(AO$6),FIND("~",SUBSTITUTE(AO$6,"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30))*HLOOKUP(LEFT(TRIM(AO$6),FIND("~",SUBSTITUTE(AO$6," ","~",LEN(TRIM(AO$6))-LEN(SUBSTITUTE(TRIM(AO$6)," ",""))))-1)&amp;" Total",$B$6:$BB$314,ROW($A30)-5,FALSE))</f>
        <v>0</v>
      </c>
      <c r="AP30" s="8">
        <f ca="1">IF(AP$5&lt;&gt;"",HLOOKUP(AP$5,Functionalization!$G$6:$R$314,ROW($A30)-5,FALSE),IFERROR(INDEX(AP$278:AP$314,MATCH($F30,$B$278:$B$314,0))/VLOOKUP($F30,$B$278:$BB$314,MATCH(LEFT(TRIM(AP$6),FIND("~",SUBSTITUTE(AP$6,"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30))*HLOOKUP(LEFT(TRIM(AP$6),FIND("~",SUBSTITUTE(AP$6," ","~",LEN(TRIM(AP$6))-LEN(SUBSTITUTE(TRIM(AP$6)," ",""))))-1)&amp;" Total",$B$6:$BB$314,ROW($A30)-5,FALSE))</f>
        <v>0</v>
      </c>
      <c r="AQ30" s="8">
        <f ca="1">IF(AQ$5&lt;&gt;"",HLOOKUP(AQ$5,Functionalization!$G$6:$R$314,ROW($A30)-5,FALSE),IFERROR(INDEX(AQ$278:AQ$314,MATCH($F30,$B$278:$B$314,0))/VLOOKUP($F30,$B$278:$BB$314,MATCH(LEFT(TRIM(AQ$6),FIND("~",SUBSTITUTE(AQ$6,"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30))*HLOOKUP(LEFT(TRIM(AQ$6),FIND("~",SUBSTITUTE(AQ$6," ","~",LEN(TRIM(AQ$6))-LEN(SUBSTITUTE(TRIM(AQ$6)," ",""))))-1)&amp;" Total",$B$6:$BB$314,ROW($A30)-5,FALSE))</f>
        <v>0</v>
      </c>
      <c r="AR30" s="8">
        <f ca="1">IF(AR$5&lt;&gt;"",HLOOKUP(AR$5,Functionalization!$G$6:$R$314,ROW($A30)-5,FALSE),IFERROR(INDEX(AR$278:AR$314,MATCH($F30,$B$278:$B$314,0))/VLOOKUP($F30,$B$278:$BB$314,MATCH(LEFT(TRIM(AR$6),FIND("~",SUBSTITUTE(AR$6,"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30))*HLOOKUP(LEFT(TRIM(AR$6),FIND("~",SUBSTITUTE(AR$6," ","~",LEN(TRIM(AR$6))-LEN(SUBSTITUTE(TRIM(AR$6)," ",""))))-1)&amp;" Total",$B$6:$BB$314,ROW($A30)-5,FALSE))</f>
        <v>0</v>
      </c>
      <c r="AS30" s="8">
        <f ca="1">IF(AS$5&lt;&gt;"",HLOOKUP(AS$5,Functionalization!$G$6:$R$314,ROW($A30)-5,FALSE),IFERROR(INDEX(AS$278:AS$314,MATCH($F30,$B$278:$B$314,0))/VLOOKUP($F30,$B$278:$BB$314,MATCH(LEFT(TRIM(AS$6),FIND("~",SUBSTITUTE(AS$6,"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30))*HLOOKUP(LEFT(TRIM(AS$6),FIND("~",SUBSTITUTE(AS$6," ","~",LEN(TRIM(AS$6))-LEN(SUBSTITUTE(TRIM(AS$6)," ",""))))-1)&amp;" Total",$B$6:$BB$314,ROW($A30)-5,FALSE))</f>
        <v>0</v>
      </c>
      <c r="AT30" s="8">
        <f ca="1">IF(AT$5&lt;&gt;"",HLOOKUP(AT$5,Functionalization!$G$6:$R$314,ROW($A30)-5,FALSE),IFERROR(INDEX(AT$278:AT$314,MATCH($F30,$B$278:$B$314,0))/VLOOKUP($F30,$B$278:$BB$314,MATCH(LEFT(TRIM(AT$6),FIND("~",SUBSTITUTE(AT$6,"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30))*HLOOKUP(LEFT(TRIM(AT$6),FIND("~",SUBSTITUTE(AT$6," ","~",LEN(TRIM(AT$6))-LEN(SUBSTITUTE(TRIM(AT$6)," ",""))))-1)&amp;" Total",$B$6:$BB$314,ROW($A30)-5,FALSE))</f>
        <v>0</v>
      </c>
      <c r="AU30" s="8">
        <f ca="1">IF(AU$5&lt;&gt;"",HLOOKUP(AU$5,Functionalization!$G$6:$R$314,ROW($A30)-5,FALSE),IFERROR(INDEX(AU$278:AU$314,MATCH($F30,$B$278:$B$314,0))/VLOOKUP($F30,$B$278:$BB$314,MATCH(LEFT(TRIM(AU$6),FIND("~",SUBSTITUTE(AU$6,"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30))*HLOOKUP(LEFT(TRIM(AU$6),FIND("~",SUBSTITUTE(AU$6," ","~",LEN(TRIM(AU$6))-LEN(SUBSTITUTE(TRIM(AU$6)," ",""))))-1)&amp;" Total",$B$6:$BB$314,ROW($A30)-5,FALSE))</f>
        <v>0</v>
      </c>
      <c r="AV30" s="8">
        <f ca="1">IF(AV$5&lt;&gt;"",HLOOKUP(AV$5,Functionalization!$G$6:$R$314,ROW($A30)-5,FALSE),IFERROR(INDEX(AV$278:AV$314,MATCH($F30,$B$278:$B$314,0))/VLOOKUP($F30,$B$278:$BB$314,MATCH(LEFT(TRIM(AV$6),FIND("~",SUBSTITUTE(AV$6,"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30))*HLOOKUP(LEFT(TRIM(AV$6),FIND("~",SUBSTITUTE(AV$6," ","~",LEN(TRIM(AV$6))-LEN(SUBSTITUTE(TRIM(AV$6)," ",""))))-1)&amp;" Total",$B$6:$BB$314,ROW($A30)-5,FALSE))</f>
        <v>0</v>
      </c>
      <c r="AW30" s="8">
        <f ca="1">IF(AW$5&lt;&gt;"",HLOOKUP(AW$5,Functionalization!$G$6:$R$314,ROW($A30)-5,FALSE),IFERROR(INDEX(AW$278:AW$314,MATCH($F30,$B$278:$B$314,0))/VLOOKUP($F30,$B$278:$BB$314,MATCH(LEFT(TRIM(AW$6),FIND("~",SUBSTITUTE(AW$6,"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30))*HLOOKUP(LEFT(TRIM(AW$6),FIND("~",SUBSTITUTE(AW$6," ","~",LEN(TRIM(AW$6))-LEN(SUBSTITUTE(TRIM(AW$6)," ",""))))-1)&amp;" Total",$B$6:$BB$314,ROW($A30)-5,FALSE))</f>
        <v>0</v>
      </c>
      <c r="AX30" s="8">
        <f ca="1">IF(AX$5&lt;&gt;"",HLOOKUP(AX$5,Functionalization!$G$6:$R$314,ROW($A30)-5,FALSE),IFERROR(INDEX(AX$278:AX$314,MATCH($F30,$B$278:$B$314,0))/VLOOKUP($F30,$B$278:$BB$314,MATCH(LEFT(TRIM(AX$6),FIND("~",SUBSTITUTE(AX$6,"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30))*HLOOKUP(LEFT(TRIM(AX$6),FIND("~",SUBSTITUTE(AX$6," ","~",LEN(TRIM(AX$6))-LEN(SUBSTITUTE(TRIM(AX$6)," ",""))))-1)&amp;" Total",$B$6:$BB$314,ROW($A30)-5,FALSE))</f>
        <v>0</v>
      </c>
      <c r="AY30" s="8">
        <f ca="1">IF(AY$5&lt;&gt;"",HLOOKUP(AY$5,Functionalization!$G$6:$R$314,ROW($A30)-5,FALSE),IFERROR(INDEX(AY$278:AY$314,MATCH($F30,$B$278:$B$314,0))/VLOOKUP($F30,$B$278:$BB$314,MATCH(LEFT(TRIM(AY$6),FIND("~",SUBSTITUTE(AY$6,"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30))*HLOOKUP(LEFT(TRIM(AY$6),FIND("~",SUBSTITUTE(AY$6," ","~",LEN(TRIM(AY$6))-LEN(SUBSTITUTE(TRIM(AY$6)," ",""))))-1)&amp;" Total",$B$6:$BB$314,ROW($A30)-5,FALSE))</f>
        <v>0</v>
      </c>
      <c r="AZ30" s="8">
        <f ca="1">IF(AZ$5&lt;&gt;"",HLOOKUP(AZ$5,Functionalization!$G$6:$R$314,ROW($A30)-5,FALSE),IFERROR(INDEX(AZ$278:AZ$314,MATCH($F30,$B$278:$B$314,0))/VLOOKUP($F30,$B$278:$BB$314,MATCH(LEFT(TRIM(AZ$6),FIND("~",SUBSTITUTE(AZ$6,"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30))*HLOOKUP(LEFT(TRIM(AZ$6),FIND("~",SUBSTITUTE(AZ$6," ","~",LEN(TRIM(AZ$6))-LEN(SUBSTITUTE(TRIM(AZ$6)," ",""))))-1)&amp;" Total",$B$6:$BB$314,ROW($A30)-5,FALSE))</f>
        <v>0</v>
      </c>
      <c r="BA30" s="8">
        <f ca="1">IF(BA$5&lt;&gt;"",HLOOKUP(BA$5,Functionalization!$G$6:$R$314,ROW($A30)-5,FALSE),IFERROR(INDEX(BA$278:BA$314,MATCH($F30,$B$278:$B$314,0))/VLOOKUP($F30,$B$278:$BB$314,MATCH(LEFT(TRIM(BA$6),FIND("~",SUBSTITUTE(BA$6,"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30))*HLOOKUP(LEFT(TRIM(BA$6),FIND("~",SUBSTITUTE(BA$6," ","~",LEN(TRIM(BA$6))-LEN(SUBSTITUTE(TRIM(BA$6)," ",""))))-1)&amp;" Total",$B$6:$BB$314,ROW($A30)-5,FALSE))</f>
        <v>0</v>
      </c>
      <c r="BB30" s="8">
        <f ca="1">IF(BB$5&lt;&gt;"",HLOOKUP(BB$5,Functionalization!$G$6:$R$314,ROW($A30)-5,FALSE),IFERROR(INDEX(BB$278:BB$314,MATCH($F30,$B$278:$B$314,0))/VLOOKUP($F30,$B$278:$BB$314,MATCH(LEFT(TRIM(BB$6),FIND("~",SUBSTITUTE(BB$6,"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30))*HLOOKUP(LEFT(TRIM(BB$6),FIND("~",SUBSTITUTE(BB$6," ","~",LEN(TRIM(BB$6))-LEN(SUBSTITUTE(TRIM(BB$6)," ",""))))-1)&amp;" Total",$B$6:$BB$314,ROW($A30)-5,FALSE))</f>
        <v>0</v>
      </c>
      <c r="BD30">
        <f ca="1">IFERROR(IF(SUMIF($G$6:$BB$6,BD$6&amp;" Total",$G30:$BB30)-(SUMIF($G$6:$BB$6,BD$6&amp;" "&amp;'Input-Func_Class'!$D$22,$G30:$BB30)+IFERROR(SUMIF($G$6:$BB$6,BD$6&amp;" "&amp;'Input-Func_Class'!$E$22,$G30:$BB30),SUMIF($G$6:$BB$6,BD$6&amp;" "&amp;'Input-Func_Class'!$B$24,$G30:$BB30))+SUMIF($G$6:$BB$6,BD$6&amp;" "&amp;'Input-Func_Class'!$F$22,$G30:$BB30))&lt;Check_Limit,0,1),1)</f>
        <v>0</v>
      </c>
      <c r="BE30">
        <f ca="1">IFERROR(IF(SUMIF($G$6:$BB$6,BE$6&amp;" Total",$G30:$BB30)-(SUMIF($G$6:$BB$6,BE$6&amp;" "&amp;'Input-Func_Class'!$D$22,$G30:$BB30)+IFERROR(SUMIF($G$6:$BB$6,BE$6&amp;" "&amp;'Input-Func_Class'!$E$22,$G30:$BB30),SUMIF($G$6:$BB$6,BE$6&amp;" "&amp;'Input-Func_Class'!$B$24,$G30:$BB30))+SUMIF($G$6:$BB$6,BE$6&amp;" "&amp;'Input-Func_Class'!$F$22,$G30:$BB30))&lt;Check_Limit,0,1),1)</f>
        <v>0</v>
      </c>
      <c r="BF30">
        <f ca="1">IFERROR(IF(SUMIF($G$6:$BB$6,BF$6&amp;" Total",$G30:$BB30)-(SUMIF($G$6:$BB$6,BF$6&amp;" "&amp;'Input-Func_Class'!$D$22,$G30:$BB30)+IFERROR(SUMIF($G$6:$BB$6,BF$6&amp;" "&amp;'Input-Func_Class'!$E$22,$G30:$BB30),SUMIF($G$6:$BB$6,BF$6&amp;" "&amp;'Input-Func_Class'!$B$24,$G30:$BB30))+SUMIF($G$6:$BB$6,BF$6&amp;" "&amp;'Input-Func_Class'!$F$22,$G30:$BB30))&lt;Check_Limit,0,1),1)</f>
        <v>0</v>
      </c>
      <c r="BG30">
        <f ca="1">IFERROR(IF(SUMIF($G$6:$BB$6,BG$6&amp;" Total",$G30:$BB30)-(SUMIF($G$6:$BB$6,BG$6&amp;" "&amp;'Input-Func_Class'!$D$22,$G30:$BB30)+IFERROR(SUMIF($G$6:$BB$6,BG$6&amp;" "&amp;'Input-Func_Class'!$E$22,$G30:$BB30),SUMIF($G$6:$BB$6,BG$6&amp;" "&amp;'Input-Func_Class'!$B$24,$G30:$BB30))+SUMIF($G$6:$BB$6,BG$6&amp;" "&amp;'Input-Func_Class'!$F$22,$G30:$BB30))&lt;Check_Limit,0,1),1)</f>
        <v>0</v>
      </c>
      <c r="BH30">
        <f ca="1">IFERROR(IF(SUMIF($G$6:$BB$6,BH$6&amp;" Total",$G30:$BB30)-(SUMIF($G$6:$BB$6,BH$6&amp;" "&amp;'Input-Func_Class'!$D$22,$G30:$BB30)+IFERROR(SUMIF($G$6:$BB$6,BH$6&amp;" "&amp;'Input-Func_Class'!$E$22,$G30:$BB30),SUMIF($G$6:$BB$6,BH$6&amp;" "&amp;'Input-Func_Class'!$B$24,$G30:$BB30))+SUMIF($G$6:$BB$6,BH$6&amp;" "&amp;'Input-Func_Class'!$F$22,$G30:$BB30))&lt;Check_Limit,0,1),1)</f>
        <v>0</v>
      </c>
      <c r="BI30">
        <f ca="1">IFERROR(IF(SUMIF($G$6:$BB$6,BI$6&amp;" Total",$G30:$BB30)-(SUMIF($G$6:$BB$6,BI$6&amp;" "&amp;'Input-Func_Class'!$D$22,$G30:$BB30)+IFERROR(SUMIF($G$6:$BB$6,BI$6&amp;" "&amp;'Input-Func_Class'!$E$22,$G30:$BB30),SUMIF($G$6:$BB$6,BI$6&amp;" "&amp;'Input-Func_Class'!$B$24,$G30:$BB30))+SUMIF($G$6:$BB$6,BI$6&amp;" "&amp;'Input-Func_Class'!$F$22,$G30:$BB30))&lt;Check_Limit,0,1),1)</f>
        <v>0</v>
      </c>
      <c r="BJ30">
        <f ca="1">IFERROR(IF(SUMIF($G$6:$BB$6,BJ$6&amp;" Total",$G30:$BB30)-(SUMIF($G$6:$BB$6,BJ$6&amp;" "&amp;'Input-Func_Class'!$D$22,$G30:$BB30)+IFERROR(SUMIF($G$6:$BB$6,BJ$6&amp;" "&amp;'Input-Func_Class'!$E$22,$G30:$BB30),SUMIF($G$6:$BB$6,BJ$6&amp;" "&amp;'Input-Func_Class'!$B$24,$G30:$BB30))+SUMIF($G$6:$BB$6,BJ$6&amp;" "&amp;'Input-Func_Class'!$F$22,$G30:$BB30))&lt;Check_Limit,0,1),1)</f>
        <v>0</v>
      </c>
      <c r="BK30">
        <f ca="1">IFERROR(IF(SUMIF($G$6:$BB$6,BK$6&amp;" Total",$G30:$BB30)-(SUMIF($G$6:$BB$6,BK$6&amp;" "&amp;'Input-Func_Class'!$D$22,$G30:$BB30)+IFERROR(SUMIF($G$6:$BB$6,BK$6&amp;" "&amp;'Input-Func_Class'!$E$22,$G30:$BB30),SUMIF($G$6:$BB$6,BK$6&amp;" "&amp;'Input-Func_Class'!$B$24,$G30:$BB30))+SUMIF($G$6:$BB$6,BK$6&amp;" "&amp;'Input-Func_Class'!$F$22,$G30:$BB30))&lt;Check_Limit,0,1),1)</f>
        <v>0</v>
      </c>
      <c r="BL30">
        <f ca="1">IFERROR(IF(SUMIF($G$6:$BB$6,BL$6&amp;" Total",$G30:$BB30)-(SUMIF($G$6:$BB$6,BL$6&amp;" "&amp;'Input-Func_Class'!$D$22,$G30:$BB30)+IFERROR(SUMIF($G$6:$BB$6,BL$6&amp;" "&amp;'Input-Func_Class'!$E$22,$G30:$BB30),SUMIF($G$6:$BB$6,BL$6&amp;" "&amp;'Input-Func_Class'!$B$24,$G30:$BB30))+SUMIF($G$6:$BB$6,BL$6&amp;" "&amp;'Input-Func_Class'!$F$22,$G30:$BB30))&lt;Check_Limit,0,1),1)</f>
        <v>0</v>
      </c>
      <c r="BM30">
        <f ca="1">IFERROR(IF(SUMIF($G$6:$BB$6,BM$6&amp;" Total",$G30:$BB30)-(SUMIF($G$6:$BB$6,BM$6&amp;" "&amp;'Input-Func_Class'!$D$22,$G30:$BB30)+IFERROR(SUMIF($G$6:$BB$6,BM$6&amp;" "&amp;'Input-Func_Class'!$E$22,$G30:$BB30),SUMIF($G$6:$BB$6,BM$6&amp;" "&amp;'Input-Func_Class'!$B$24,$G30:$BB30))+SUMIF($G$6:$BB$6,BM$6&amp;" "&amp;'Input-Func_Class'!$F$22,$G30:$BB30))&lt;Check_Limit,0,1),1)</f>
        <v>0</v>
      </c>
      <c r="BN30">
        <f ca="1">IFERROR(IF(SUMIF($G$6:$BB$6,BN$6&amp;" Total",$G30:$BB30)-(SUMIF($G$6:$BB$6,BN$6&amp;" "&amp;'Input-Func_Class'!$D$22,$G30:$BB30)+IFERROR(SUMIF($G$6:$BB$6,BN$6&amp;" "&amp;'Input-Func_Class'!$E$22,$G30:$BB30),SUMIF($G$6:$BB$6,BN$6&amp;" "&amp;'Input-Func_Class'!$B$24,$G30:$BB30))+SUMIF($G$6:$BB$6,BN$6&amp;" "&amp;'Input-Func_Class'!$F$22,$G30:$BB30))&lt;Check_Limit,0,1),1)</f>
        <v>0</v>
      </c>
      <c r="BO30">
        <f ca="1">IFERROR(IF(SUMIF($G$6:$BB$6,BO$6&amp;" Total",$G30:$BB30)-(SUMIF($G$6:$BB$6,BO$6&amp;" "&amp;'Input-Func_Class'!$D$22,$G30:$BB30)+IFERROR(SUMIF($G$6:$BB$6,BO$6&amp;" "&amp;'Input-Func_Class'!$E$22,$G30:$BB30),SUMIF($G$6:$BB$6,BO$6&amp;" "&amp;'Input-Func_Class'!$B$24,$G30:$BB30))+SUMIF($G$6:$BB$6,BO$6&amp;" "&amp;'Input-Func_Class'!$F$22,$G30:$BB30))&lt;Check_Limit,0,1),1)</f>
        <v>0</v>
      </c>
    </row>
    <row r="31" spans="1:67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>Functionalization!$D31</f>
        <v>-777092</v>
      </c>
      <c r="E31" s="8">
        <f t="shared" ca="1" si="5"/>
        <v>0</v>
      </c>
      <c r="F31" s="2" t="str">
        <f>IF($D31=0,"-",IF('Input-Accounts'!$E31&lt;&gt;0,'Input-Accounts'!$E31,'Input-Accounts'!$G31))</f>
        <v>AVGERAGE STUDY</v>
      </c>
      <c r="G31" s="8">
        <f ca="1">IF(G$5&lt;&gt;"",HLOOKUP(G$5,Functionalization!$G$6:$R$314,ROW($A31)-5,FALSE),IFERROR(INDEX(G$278:G$314,MATCH($F31,$B$278:$B$314,0))/VLOOKUP($F31,$B$278:$BB$314,MATCH(LEFT(TRIM(G$6),FIND("~",SUBSTITUTE(G$6,"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31))*HLOOKUP(LEFT(TRIM(G$6),FIND("~",SUBSTITUTE(G$6," ","~",LEN(TRIM(G$6))-LEN(SUBSTITUTE(TRIM(G$6)," ",""))))-1)&amp;" Total",$B$6:$BB$314,ROW($A31)-5,FALSE))</f>
        <v>-777092</v>
      </c>
      <c r="H31" s="8">
        <f ca="1">IF(H$5&lt;&gt;"",HLOOKUP(H$5,Functionalization!$G$6:$R$314,ROW($A31)-5,FALSE),IFERROR(INDEX(H$278:H$314,MATCH($F31,$B$278:$B$314,0))/VLOOKUP($F31,$B$278:$BB$314,MATCH(LEFT(TRIM(H$6),FIND("~",SUBSTITUTE(H$6,"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31))*HLOOKUP(LEFT(TRIM(H$6),FIND("~",SUBSTITUTE(H$6," ","~",LEN(TRIM(H$6))-LEN(SUBSTITUTE(TRIM(H$6)," ",""))))-1)&amp;" Total",$B$6:$BB$314,ROW($A31)-5,FALSE))</f>
        <v>-592855.95912104566</v>
      </c>
      <c r="I31" s="8">
        <f ca="1">IF(I$5&lt;&gt;"",HLOOKUP(I$5,Functionalization!$G$6:$R$314,ROW($A31)-5,FALSE),IFERROR(INDEX(I$278:I$314,MATCH($F31,$B$278:$B$314,0))/VLOOKUP($F31,$B$278:$BB$314,MATCH(LEFT(TRIM(I$6),FIND("~",SUBSTITUTE(I$6,"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31))*HLOOKUP(LEFT(TRIM(I$6),FIND("~",SUBSTITUTE(I$6," ","~",LEN(TRIM(I$6))-LEN(SUBSTITUTE(TRIM(I$6)," ",""))))-1)&amp;" Total",$B$6:$BB$314,ROW($A31)-5,FALSE))</f>
        <v>0</v>
      </c>
      <c r="J31" s="8">
        <f ca="1">IF(J$5&lt;&gt;"",HLOOKUP(J$5,Functionalization!$G$6:$R$314,ROW($A31)-5,FALSE),IFERROR(INDEX(J$278:J$314,MATCH($F31,$B$278:$B$314,0))/VLOOKUP($F31,$B$278:$BB$314,MATCH(LEFT(TRIM(J$6),FIND("~",SUBSTITUTE(J$6,"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31))*HLOOKUP(LEFT(TRIM(J$6),FIND("~",SUBSTITUTE(J$6," ","~",LEN(TRIM(J$6))-LEN(SUBSTITUTE(TRIM(J$6)," ",""))))-1)&amp;" Total",$B$6:$BB$314,ROW($A31)-5,FALSE))</f>
        <v>-184236.04087895431</v>
      </c>
      <c r="K31" s="8">
        <f ca="1">IF(K$5&lt;&gt;"",HLOOKUP(K$5,Functionalization!$G$6:$R$314,ROW($A31)-5,FALSE),IFERROR(INDEX(K$278:K$314,MATCH($F31,$B$278:$B$314,0))/VLOOKUP($F31,$B$278:$BB$314,MATCH(LEFT(TRIM(K$6),FIND("~",SUBSTITUTE(K$6,"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31))*HLOOKUP(LEFT(TRIM(K$6),FIND("~",SUBSTITUTE(K$6," ","~",LEN(TRIM(K$6))-LEN(SUBSTITUTE(TRIM(K$6)," ",""))))-1)&amp;" Total",$B$6:$BB$314,ROW($A31)-5,FALSE))</f>
        <v>0</v>
      </c>
      <c r="L31" s="8">
        <f ca="1">IF(L$5&lt;&gt;"",HLOOKUP(L$5,Functionalization!$G$6:$R$314,ROW($A31)-5,FALSE),IFERROR(INDEX(L$278:L$314,MATCH($F31,$B$278:$B$314,0))/VLOOKUP($F31,$B$278:$BB$314,MATCH(LEFT(TRIM(L$6),FIND("~",SUBSTITUTE(L$6,"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31))*HLOOKUP(LEFT(TRIM(L$6),FIND("~",SUBSTITUTE(L$6," ","~",LEN(TRIM(L$6))-LEN(SUBSTITUTE(TRIM(L$6)," ",""))))-1)&amp;" Total",$B$6:$BB$314,ROW($A31)-5,FALSE))</f>
        <v>0</v>
      </c>
      <c r="M31" s="8">
        <f ca="1">IF(M$5&lt;&gt;"",HLOOKUP(M$5,Functionalization!$G$6:$R$314,ROW($A31)-5,FALSE),IFERROR(INDEX(M$278:M$314,MATCH($F31,$B$278:$B$314,0))/VLOOKUP($F31,$B$278:$BB$314,MATCH(LEFT(TRIM(M$6),FIND("~",SUBSTITUTE(M$6,"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31))*HLOOKUP(LEFT(TRIM(M$6),FIND("~",SUBSTITUTE(M$6," ","~",LEN(TRIM(M$6))-LEN(SUBSTITUTE(TRIM(M$6)," ",""))))-1)&amp;" Total",$B$6:$BB$314,ROW($A31)-5,FALSE))</f>
        <v>0</v>
      </c>
      <c r="N31" s="8">
        <f ca="1">IF(N$5&lt;&gt;"",HLOOKUP(N$5,Functionalization!$G$6:$R$314,ROW($A31)-5,FALSE),IFERROR(INDEX(N$278:N$314,MATCH($F31,$B$278:$B$314,0))/VLOOKUP($F31,$B$278:$BB$314,MATCH(LEFT(TRIM(N$6),FIND("~",SUBSTITUTE(N$6,"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31))*HLOOKUP(LEFT(TRIM(N$6),FIND("~",SUBSTITUTE(N$6," ","~",LEN(TRIM(N$6))-LEN(SUBSTITUTE(TRIM(N$6)," ",""))))-1)&amp;" Total",$B$6:$BB$314,ROW($A31)-5,FALSE))</f>
        <v>0</v>
      </c>
      <c r="O31" s="8">
        <f ca="1">IF(O$5&lt;&gt;"",HLOOKUP(O$5,Functionalization!$G$6:$R$314,ROW($A31)-5,FALSE),IFERROR(INDEX(O$278:O$314,MATCH($F31,$B$278:$B$314,0))/VLOOKUP($F31,$B$278:$BB$314,MATCH(LEFT(TRIM(O$6),FIND("~",SUBSTITUTE(O$6,"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31))*HLOOKUP(LEFT(TRIM(O$6),FIND("~",SUBSTITUTE(O$6," ","~",LEN(TRIM(O$6))-LEN(SUBSTITUTE(TRIM(O$6)," ",""))))-1)&amp;" Total",$B$6:$BB$314,ROW($A31)-5,FALSE))</f>
        <v>0</v>
      </c>
      <c r="P31" s="8">
        <f ca="1">IF(P$5&lt;&gt;"",HLOOKUP(P$5,Functionalization!$G$6:$R$314,ROW($A31)-5,FALSE),IFERROR(INDEX(P$278:P$314,MATCH($F31,$B$278:$B$314,0))/VLOOKUP($F31,$B$278:$BB$314,MATCH(LEFT(TRIM(P$6),FIND("~",SUBSTITUTE(P$6,"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31))*HLOOKUP(LEFT(TRIM(P$6),FIND("~",SUBSTITUTE(P$6," ","~",LEN(TRIM(P$6))-LEN(SUBSTITUTE(TRIM(P$6)," ",""))))-1)&amp;" Total",$B$6:$BB$314,ROW($A31)-5,FALSE))</f>
        <v>0</v>
      </c>
      <c r="Q31" s="8">
        <f ca="1">IF(Q$5&lt;&gt;"",HLOOKUP(Q$5,Functionalization!$G$6:$R$314,ROW($A31)-5,FALSE),IFERROR(INDEX(Q$278:Q$314,MATCH($F31,$B$278:$B$314,0))/VLOOKUP($F31,$B$278:$BB$314,MATCH(LEFT(TRIM(Q$6),FIND("~",SUBSTITUTE(Q$6,"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31))*HLOOKUP(LEFT(TRIM(Q$6),FIND("~",SUBSTITUTE(Q$6," ","~",LEN(TRIM(Q$6))-LEN(SUBSTITUTE(TRIM(Q$6)," ",""))))-1)&amp;" Total",$B$6:$BB$314,ROW($A31)-5,FALSE))</f>
        <v>0</v>
      </c>
      <c r="R31" s="8">
        <f ca="1">IF(R$5&lt;&gt;"",HLOOKUP(R$5,Functionalization!$G$6:$R$314,ROW($A31)-5,FALSE),IFERROR(INDEX(R$278:R$314,MATCH($F31,$B$278:$B$314,0))/VLOOKUP($F31,$B$278:$BB$314,MATCH(LEFT(TRIM(R$6),FIND("~",SUBSTITUTE(R$6,"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31))*HLOOKUP(LEFT(TRIM(R$6),FIND("~",SUBSTITUTE(R$6," ","~",LEN(TRIM(R$6))-LEN(SUBSTITUTE(TRIM(R$6)," ",""))))-1)&amp;" Total",$B$6:$BB$314,ROW($A31)-5,FALSE))</f>
        <v>0</v>
      </c>
      <c r="S31" s="8">
        <f ca="1">IF(S$5&lt;&gt;"",HLOOKUP(S$5,Functionalization!$G$6:$R$314,ROW($A31)-5,FALSE),IFERROR(INDEX(S$278:S$314,MATCH($F31,$B$278:$B$314,0))/VLOOKUP($F31,$B$278:$BB$314,MATCH(LEFT(TRIM(S$6),FIND("~",SUBSTITUTE(S$6,"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31))*HLOOKUP(LEFT(TRIM(S$6),FIND("~",SUBSTITUTE(S$6," ","~",LEN(TRIM(S$6))-LEN(SUBSTITUTE(TRIM(S$6)," ",""))))-1)&amp;" Total",$B$6:$BB$314,ROW($A31)-5,FALSE))</f>
        <v>0</v>
      </c>
      <c r="T31" s="8">
        <f ca="1">IF(T$5&lt;&gt;"",HLOOKUP(T$5,Functionalization!$G$6:$R$314,ROW($A31)-5,FALSE),IFERROR(INDEX(T$278:T$314,MATCH($F31,$B$278:$B$314,0))/VLOOKUP($F31,$B$278:$BB$314,MATCH(LEFT(TRIM(T$6),FIND("~",SUBSTITUTE(T$6,"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31))*HLOOKUP(LEFT(TRIM(T$6),FIND("~",SUBSTITUTE(T$6," ","~",LEN(TRIM(T$6))-LEN(SUBSTITUTE(TRIM(T$6)," ",""))))-1)&amp;" Total",$B$6:$BB$314,ROW($A31)-5,FALSE))</f>
        <v>0</v>
      </c>
      <c r="U31" s="8">
        <f ca="1">IF(U$5&lt;&gt;"",HLOOKUP(U$5,Functionalization!$G$6:$R$314,ROW($A31)-5,FALSE),IFERROR(INDEX(U$278:U$314,MATCH($F31,$B$278:$B$314,0))/VLOOKUP($F31,$B$278:$BB$314,MATCH(LEFT(TRIM(U$6),FIND("~",SUBSTITUTE(U$6,"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31))*HLOOKUP(LEFT(TRIM(U$6),FIND("~",SUBSTITUTE(U$6," ","~",LEN(TRIM(U$6))-LEN(SUBSTITUTE(TRIM(U$6)," ",""))))-1)&amp;" Total",$B$6:$BB$314,ROW($A31)-5,FALSE))</f>
        <v>0</v>
      </c>
      <c r="V31" s="8">
        <f ca="1">IF(V$5&lt;&gt;"",HLOOKUP(V$5,Functionalization!$G$6:$R$314,ROW($A31)-5,FALSE),IFERROR(INDEX(V$278:V$314,MATCH($F31,$B$278:$B$314,0))/VLOOKUP($F31,$B$278:$BB$314,MATCH(LEFT(TRIM(V$6),FIND("~",SUBSTITUTE(V$6,"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31))*HLOOKUP(LEFT(TRIM(V$6),FIND("~",SUBSTITUTE(V$6," ","~",LEN(TRIM(V$6))-LEN(SUBSTITUTE(TRIM(V$6)," ",""))))-1)&amp;" Total",$B$6:$BB$314,ROW($A31)-5,FALSE))</f>
        <v>0</v>
      </c>
      <c r="W31" s="8">
        <f ca="1">IF(W$5&lt;&gt;"",HLOOKUP(W$5,Functionalization!$G$6:$R$314,ROW($A31)-5,FALSE),IFERROR(INDEX(W$278:W$314,MATCH($F31,$B$278:$B$314,0))/VLOOKUP($F31,$B$278:$BB$314,MATCH(LEFT(TRIM(W$6),FIND("~",SUBSTITUTE(W$6,"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31))*HLOOKUP(LEFT(TRIM(W$6),FIND("~",SUBSTITUTE(W$6," ","~",LEN(TRIM(W$6))-LEN(SUBSTITUTE(TRIM(W$6)," ",""))))-1)&amp;" Total",$B$6:$BB$314,ROW($A31)-5,FALSE))</f>
        <v>0</v>
      </c>
      <c r="X31" s="8">
        <f ca="1">IF(X$5&lt;&gt;"",HLOOKUP(X$5,Functionalization!$G$6:$R$314,ROW($A31)-5,FALSE),IFERROR(INDEX(X$278:X$314,MATCH($F31,$B$278:$B$314,0))/VLOOKUP($F31,$B$278:$BB$314,MATCH(LEFT(TRIM(X$6),FIND("~",SUBSTITUTE(X$6,"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31))*HLOOKUP(LEFT(TRIM(X$6),FIND("~",SUBSTITUTE(X$6," ","~",LEN(TRIM(X$6))-LEN(SUBSTITUTE(TRIM(X$6)," ",""))))-1)&amp;" Total",$B$6:$BB$314,ROW($A31)-5,FALSE))</f>
        <v>0</v>
      </c>
      <c r="Y31" s="8">
        <f ca="1">IF(Y$5&lt;&gt;"",HLOOKUP(Y$5,Functionalization!$G$6:$R$314,ROW($A31)-5,FALSE),IFERROR(INDEX(Y$278:Y$314,MATCH($F31,$B$278:$B$314,0))/VLOOKUP($F31,$B$278:$BB$314,MATCH(LEFT(TRIM(Y$6),FIND("~",SUBSTITUTE(Y$6,"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31))*HLOOKUP(LEFT(TRIM(Y$6),FIND("~",SUBSTITUTE(Y$6," ","~",LEN(TRIM(Y$6))-LEN(SUBSTITUTE(TRIM(Y$6)," ",""))))-1)&amp;" Total",$B$6:$BB$314,ROW($A31)-5,FALSE))</f>
        <v>0</v>
      </c>
      <c r="Z31" s="8">
        <f ca="1">IF(Z$5&lt;&gt;"",HLOOKUP(Z$5,Functionalization!$G$6:$R$314,ROW($A31)-5,FALSE),IFERROR(INDEX(Z$278:Z$314,MATCH($F31,$B$278:$B$314,0))/VLOOKUP($F31,$B$278:$BB$314,MATCH(LEFT(TRIM(Z$6),FIND("~",SUBSTITUTE(Z$6,"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31))*HLOOKUP(LEFT(TRIM(Z$6),FIND("~",SUBSTITUTE(Z$6," ","~",LEN(TRIM(Z$6))-LEN(SUBSTITUTE(TRIM(Z$6)," ",""))))-1)&amp;" Total",$B$6:$BB$314,ROW($A31)-5,FALSE))</f>
        <v>0</v>
      </c>
      <c r="AA31" s="8">
        <f ca="1">IF(AA$5&lt;&gt;"",HLOOKUP(AA$5,Functionalization!$G$6:$R$314,ROW($A31)-5,FALSE),IFERROR(INDEX(AA$278:AA$314,MATCH($F31,$B$278:$B$314,0))/VLOOKUP($F31,$B$278:$BB$314,MATCH(LEFT(TRIM(AA$6),FIND("~",SUBSTITUTE(AA$6,"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31))*HLOOKUP(LEFT(TRIM(AA$6),FIND("~",SUBSTITUTE(AA$6," ","~",LEN(TRIM(AA$6))-LEN(SUBSTITUTE(TRIM(AA$6)," ",""))))-1)&amp;" Total",$B$6:$BB$314,ROW($A31)-5,FALSE))</f>
        <v>0</v>
      </c>
      <c r="AB31" s="8">
        <f ca="1">IF(AB$5&lt;&gt;"",HLOOKUP(AB$5,Functionalization!$G$6:$R$314,ROW($A31)-5,FALSE),IFERROR(INDEX(AB$278:AB$314,MATCH($F31,$B$278:$B$314,0))/VLOOKUP($F31,$B$278:$BB$314,MATCH(LEFT(TRIM(AB$6),FIND("~",SUBSTITUTE(AB$6,"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31))*HLOOKUP(LEFT(TRIM(AB$6),FIND("~",SUBSTITUTE(AB$6," ","~",LEN(TRIM(AB$6))-LEN(SUBSTITUTE(TRIM(AB$6)," ",""))))-1)&amp;" Total",$B$6:$BB$314,ROW($A31)-5,FALSE))</f>
        <v>0</v>
      </c>
      <c r="AC31" s="8">
        <f ca="1">IF(AC$5&lt;&gt;"",HLOOKUP(AC$5,Functionalization!$G$6:$R$314,ROW($A31)-5,FALSE),IFERROR(INDEX(AC$278:AC$314,MATCH($F31,$B$278:$B$314,0))/VLOOKUP($F31,$B$278:$BB$314,MATCH(LEFT(TRIM(AC$6),FIND("~",SUBSTITUTE(AC$6,"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31))*HLOOKUP(LEFT(TRIM(AC$6),FIND("~",SUBSTITUTE(AC$6," ","~",LEN(TRIM(AC$6))-LEN(SUBSTITUTE(TRIM(AC$6)," ",""))))-1)&amp;" Total",$B$6:$BB$314,ROW($A31)-5,FALSE))</f>
        <v>0</v>
      </c>
      <c r="AD31" s="8">
        <f ca="1">IF(AD$5&lt;&gt;"",HLOOKUP(AD$5,Functionalization!$G$6:$R$314,ROW($A31)-5,FALSE),IFERROR(INDEX(AD$278:AD$314,MATCH($F31,$B$278:$B$314,0))/VLOOKUP($F31,$B$278:$BB$314,MATCH(LEFT(TRIM(AD$6),FIND("~",SUBSTITUTE(AD$6,"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31))*HLOOKUP(LEFT(TRIM(AD$6),FIND("~",SUBSTITUTE(AD$6," ","~",LEN(TRIM(AD$6))-LEN(SUBSTITUTE(TRIM(AD$6)," ",""))))-1)&amp;" Total",$B$6:$BB$314,ROW($A31)-5,FALSE))</f>
        <v>0</v>
      </c>
      <c r="AE31" s="8">
        <f ca="1">IF(AE$5&lt;&gt;"",HLOOKUP(AE$5,Functionalization!$G$6:$R$314,ROW($A31)-5,FALSE),IFERROR(INDEX(AE$278:AE$314,MATCH($F31,$B$278:$B$314,0))/VLOOKUP($F31,$B$278:$BB$314,MATCH(LEFT(TRIM(AE$6),FIND("~",SUBSTITUTE(AE$6,"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31))*HLOOKUP(LEFT(TRIM(AE$6),FIND("~",SUBSTITUTE(AE$6," ","~",LEN(TRIM(AE$6))-LEN(SUBSTITUTE(TRIM(AE$6)," ",""))))-1)&amp;" Total",$B$6:$BB$314,ROW($A31)-5,FALSE))</f>
        <v>0</v>
      </c>
      <c r="AF31" s="8">
        <f ca="1">IF(AF$5&lt;&gt;"",HLOOKUP(AF$5,Functionalization!$G$6:$R$314,ROW($A31)-5,FALSE),IFERROR(INDEX(AF$278:AF$314,MATCH($F31,$B$278:$B$314,0))/VLOOKUP($F31,$B$278:$BB$314,MATCH(LEFT(TRIM(AF$6),FIND("~",SUBSTITUTE(AF$6,"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31))*HLOOKUP(LEFT(TRIM(AF$6),FIND("~",SUBSTITUTE(AF$6," ","~",LEN(TRIM(AF$6))-LEN(SUBSTITUTE(TRIM(AF$6)," ",""))))-1)&amp;" Total",$B$6:$BB$314,ROW($A31)-5,FALSE))</f>
        <v>0</v>
      </c>
      <c r="AG31" s="8">
        <f ca="1">IF(AG$5&lt;&gt;"",HLOOKUP(AG$5,Functionalization!$G$6:$R$314,ROW($A31)-5,FALSE),IFERROR(INDEX(AG$278:AG$314,MATCH($F31,$B$278:$B$314,0))/VLOOKUP($F31,$B$278:$BB$314,MATCH(LEFT(TRIM(AG$6),FIND("~",SUBSTITUTE(AG$6,"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31))*HLOOKUP(LEFT(TRIM(AG$6),FIND("~",SUBSTITUTE(AG$6," ","~",LEN(TRIM(AG$6))-LEN(SUBSTITUTE(TRIM(AG$6)," ",""))))-1)&amp;" Total",$B$6:$BB$314,ROW($A31)-5,FALSE))</f>
        <v>0</v>
      </c>
      <c r="AH31" s="8">
        <f ca="1">IF(AH$5&lt;&gt;"",HLOOKUP(AH$5,Functionalization!$G$6:$R$314,ROW($A31)-5,FALSE),IFERROR(INDEX(AH$278:AH$314,MATCH($F31,$B$278:$B$314,0))/VLOOKUP($F31,$B$278:$BB$314,MATCH(LEFT(TRIM(AH$6),FIND("~",SUBSTITUTE(AH$6,"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31))*HLOOKUP(LEFT(TRIM(AH$6),FIND("~",SUBSTITUTE(AH$6," ","~",LEN(TRIM(AH$6))-LEN(SUBSTITUTE(TRIM(AH$6)," ",""))))-1)&amp;" Total",$B$6:$BB$314,ROW($A31)-5,FALSE))</f>
        <v>0</v>
      </c>
      <c r="AI31" s="8">
        <f ca="1">IF(AI$5&lt;&gt;"",HLOOKUP(AI$5,Functionalization!$G$6:$R$314,ROW($A31)-5,FALSE),IFERROR(INDEX(AI$278:AI$314,MATCH($F31,$B$278:$B$314,0))/VLOOKUP($F31,$B$278:$BB$314,MATCH(LEFT(TRIM(AI$6),FIND("~",SUBSTITUTE(AI$6,"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31))*HLOOKUP(LEFT(TRIM(AI$6),FIND("~",SUBSTITUTE(AI$6," ","~",LEN(TRIM(AI$6))-LEN(SUBSTITUTE(TRIM(AI$6)," ",""))))-1)&amp;" Total",$B$6:$BB$314,ROW($A31)-5,FALSE))</f>
        <v>0</v>
      </c>
      <c r="AJ31" s="8">
        <f ca="1">IF(AJ$5&lt;&gt;"",HLOOKUP(AJ$5,Functionalization!$G$6:$R$314,ROW($A31)-5,FALSE),IFERROR(INDEX(AJ$278:AJ$314,MATCH($F31,$B$278:$B$314,0))/VLOOKUP($F31,$B$278:$BB$314,MATCH(LEFT(TRIM(AJ$6),FIND("~",SUBSTITUTE(AJ$6,"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31))*HLOOKUP(LEFT(TRIM(AJ$6),FIND("~",SUBSTITUTE(AJ$6," ","~",LEN(TRIM(AJ$6))-LEN(SUBSTITUTE(TRIM(AJ$6)," ",""))))-1)&amp;" Total",$B$6:$BB$314,ROW($A31)-5,FALSE))</f>
        <v>0</v>
      </c>
      <c r="AK31" s="8">
        <f ca="1">IF(AK$5&lt;&gt;"",HLOOKUP(AK$5,Functionalization!$G$6:$R$314,ROW($A31)-5,FALSE),IFERROR(INDEX(AK$278:AK$314,MATCH($F31,$B$278:$B$314,0))/VLOOKUP($F31,$B$278:$BB$314,MATCH(LEFT(TRIM(AK$6),FIND("~",SUBSTITUTE(AK$6,"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31))*HLOOKUP(LEFT(TRIM(AK$6),FIND("~",SUBSTITUTE(AK$6," ","~",LEN(TRIM(AK$6))-LEN(SUBSTITUTE(TRIM(AK$6)," ",""))))-1)&amp;" Total",$B$6:$BB$314,ROW($A31)-5,FALSE))</f>
        <v>0</v>
      </c>
      <c r="AL31" s="8">
        <f ca="1">IF(AL$5&lt;&gt;"",HLOOKUP(AL$5,Functionalization!$G$6:$R$314,ROW($A31)-5,FALSE),IFERROR(INDEX(AL$278:AL$314,MATCH($F31,$B$278:$B$314,0))/VLOOKUP($F31,$B$278:$BB$314,MATCH(LEFT(TRIM(AL$6),FIND("~",SUBSTITUTE(AL$6,"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31))*HLOOKUP(LEFT(TRIM(AL$6),FIND("~",SUBSTITUTE(AL$6," ","~",LEN(TRIM(AL$6))-LEN(SUBSTITUTE(TRIM(AL$6)," ",""))))-1)&amp;" Total",$B$6:$BB$314,ROW($A31)-5,FALSE))</f>
        <v>0</v>
      </c>
      <c r="AM31" s="8">
        <f ca="1">IF(AM$5&lt;&gt;"",HLOOKUP(AM$5,Functionalization!$G$6:$R$314,ROW($A31)-5,FALSE),IFERROR(INDEX(AM$278:AM$314,MATCH($F31,$B$278:$B$314,0))/VLOOKUP($F31,$B$278:$BB$314,MATCH(LEFT(TRIM(AM$6),FIND("~",SUBSTITUTE(AM$6,"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31))*HLOOKUP(LEFT(TRIM(AM$6),FIND("~",SUBSTITUTE(AM$6," ","~",LEN(TRIM(AM$6))-LEN(SUBSTITUTE(TRIM(AM$6)," ",""))))-1)&amp;" Total",$B$6:$BB$314,ROW($A31)-5,FALSE))</f>
        <v>0</v>
      </c>
      <c r="AN31" s="8">
        <f ca="1">IF(AN$5&lt;&gt;"",HLOOKUP(AN$5,Functionalization!$G$6:$R$314,ROW($A31)-5,FALSE),IFERROR(INDEX(AN$278:AN$314,MATCH($F31,$B$278:$B$314,0))/VLOOKUP($F31,$B$278:$BB$314,MATCH(LEFT(TRIM(AN$6),FIND("~",SUBSTITUTE(AN$6,"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31))*HLOOKUP(LEFT(TRIM(AN$6),FIND("~",SUBSTITUTE(AN$6," ","~",LEN(TRIM(AN$6))-LEN(SUBSTITUTE(TRIM(AN$6)," ",""))))-1)&amp;" Total",$B$6:$BB$314,ROW($A31)-5,FALSE))</f>
        <v>0</v>
      </c>
      <c r="AO31" s="8">
        <f ca="1">IF(AO$5&lt;&gt;"",HLOOKUP(AO$5,Functionalization!$G$6:$R$314,ROW($A31)-5,FALSE),IFERROR(INDEX(AO$278:AO$314,MATCH($F31,$B$278:$B$314,0))/VLOOKUP($F31,$B$278:$BB$314,MATCH(LEFT(TRIM(AO$6),FIND("~",SUBSTITUTE(AO$6,"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31))*HLOOKUP(LEFT(TRIM(AO$6),FIND("~",SUBSTITUTE(AO$6," ","~",LEN(TRIM(AO$6))-LEN(SUBSTITUTE(TRIM(AO$6)," ",""))))-1)&amp;" Total",$B$6:$BB$314,ROW($A31)-5,FALSE))</f>
        <v>0</v>
      </c>
      <c r="AP31" s="8">
        <f ca="1">IF(AP$5&lt;&gt;"",HLOOKUP(AP$5,Functionalization!$G$6:$R$314,ROW($A31)-5,FALSE),IFERROR(INDEX(AP$278:AP$314,MATCH($F31,$B$278:$B$314,0))/VLOOKUP($F31,$B$278:$BB$314,MATCH(LEFT(TRIM(AP$6),FIND("~",SUBSTITUTE(AP$6,"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31))*HLOOKUP(LEFT(TRIM(AP$6),FIND("~",SUBSTITUTE(AP$6," ","~",LEN(TRIM(AP$6))-LEN(SUBSTITUTE(TRIM(AP$6)," ",""))))-1)&amp;" Total",$B$6:$BB$314,ROW($A31)-5,FALSE))</f>
        <v>0</v>
      </c>
      <c r="AQ31" s="8">
        <f ca="1">IF(AQ$5&lt;&gt;"",HLOOKUP(AQ$5,Functionalization!$G$6:$R$314,ROW($A31)-5,FALSE),IFERROR(INDEX(AQ$278:AQ$314,MATCH($F31,$B$278:$B$314,0))/VLOOKUP($F31,$B$278:$BB$314,MATCH(LEFT(TRIM(AQ$6),FIND("~",SUBSTITUTE(AQ$6,"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31))*HLOOKUP(LEFT(TRIM(AQ$6),FIND("~",SUBSTITUTE(AQ$6," ","~",LEN(TRIM(AQ$6))-LEN(SUBSTITUTE(TRIM(AQ$6)," ",""))))-1)&amp;" Total",$B$6:$BB$314,ROW($A31)-5,FALSE))</f>
        <v>0</v>
      </c>
      <c r="AR31" s="8">
        <f ca="1">IF(AR$5&lt;&gt;"",HLOOKUP(AR$5,Functionalization!$G$6:$R$314,ROW($A31)-5,FALSE),IFERROR(INDEX(AR$278:AR$314,MATCH($F31,$B$278:$B$314,0))/VLOOKUP($F31,$B$278:$BB$314,MATCH(LEFT(TRIM(AR$6),FIND("~",SUBSTITUTE(AR$6,"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31))*HLOOKUP(LEFT(TRIM(AR$6),FIND("~",SUBSTITUTE(AR$6," ","~",LEN(TRIM(AR$6))-LEN(SUBSTITUTE(TRIM(AR$6)," ",""))))-1)&amp;" Total",$B$6:$BB$314,ROW($A31)-5,FALSE))</f>
        <v>0</v>
      </c>
      <c r="AS31" s="8">
        <f ca="1">IF(AS$5&lt;&gt;"",HLOOKUP(AS$5,Functionalization!$G$6:$R$314,ROW($A31)-5,FALSE),IFERROR(INDEX(AS$278:AS$314,MATCH($F31,$B$278:$B$314,0))/VLOOKUP($F31,$B$278:$BB$314,MATCH(LEFT(TRIM(AS$6),FIND("~",SUBSTITUTE(AS$6,"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31))*HLOOKUP(LEFT(TRIM(AS$6),FIND("~",SUBSTITUTE(AS$6," ","~",LEN(TRIM(AS$6))-LEN(SUBSTITUTE(TRIM(AS$6)," ",""))))-1)&amp;" Total",$B$6:$BB$314,ROW($A31)-5,FALSE))</f>
        <v>0</v>
      </c>
      <c r="AT31" s="8">
        <f ca="1">IF(AT$5&lt;&gt;"",HLOOKUP(AT$5,Functionalization!$G$6:$R$314,ROW($A31)-5,FALSE),IFERROR(INDEX(AT$278:AT$314,MATCH($F31,$B$278:$B$314,0))/VLOOKUP($F31,$B$278:$BB$314,MATCH(LEFT(TRIM(AT$6),FIND("~",SUBSTITUTE(AT$6,"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31))*HLOOKUP(LEFT(TRIM(AT$6),FIND("~",SUBSTITUTE(AT$6," ","~",LEN(TRIM(AT$6))-LEN(SUBSTITUTE(TRIM(AT$6)," ",""))))-1)&amp;" Total",$B$6:$BB$314,ROW($A31)-5,FALSE))</f>
        <v>0</v>
      </c>
      <c r="AU31" s="8">
        <f ca="1">IF(AU$5&lt;&gt;"",HLOOKUP(AU$5,Functionalization!$G$6:$R$314,ROW($A31)-5,FALSE),IFERROR(INDEX(AU$278:AU$314,MATCH($F31,$B$278:$B$314,0))/VLOOKUP($F31,$B$278:$BB$314,MATCH(LEFT(TRIM(AU$6),FIND("~",SUBSTITUTE(AU$6,"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31))*HLOOKUP(LEFT(TRIM(AU$6),FIND("~",SUBSTITUTE(AU$6," ","~",LEN(TRIM(AU$6))-LEN(SUBSTITUTE(TRIM(AU$6)," ",""))))-1)&amp;" Total",$B$6:$BB$314,ROW($A31)-5,FALSE))</f>
        <v>0</v>
      </c>
      <c r="AV31" s="8">
        <f ca="1">IF(AV$5&lt;&gt;"",HLOOKUP(AV$5,Functionalization!$G$6:$R$314,ROW($A31)-5,FALSE),IFERROR(INDEX(AV$278:AV$314,MATCH($F31,$B$278:$B$314,0))/VLOOKUP($F31,$B$278:$BB$314,MATCH(LEFT(TRIM(AV$6),FIND("~",SUBSTITUTE(AV$6,"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31))*HLOOKUP(LEFT(TRIM(AV$6),FIND("~",SUBSTITUTE(AV$6," ","~",LEN(TRIM(AV$6))-LEN(SUBSTITUTE(TRIM(AV$6)," ",""))))-1)&amp;" Total",$B$6:$BB$314,ROW($A31)-5,FALSE))</f>
        <v>0</v>
      </c>
      <c r="AW31" s="8">
        <f ca="1">IF(AW$5&lt;&gt;"",HLOOKUP(AW$5,Functionalization!$G$6:$R$314,ROW($A31)-5,FALSE),IFERROR(INDEX(AW$278:AW$314,MATCH($F31,$B$278:$B$314,0))/VLOOKUP($F31,$B$278:$BB$314,MATCH(LEFT(TRIM(AW$6),FIND("~",SUBSTITUTE(AW$6,"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31))*HLOOKUP(LEFT(TRIM(AW$6),FIND("~",SUBSTITUTE(AW$6," ","~",LEN(TRIM(AW$6))-LEN(SUBSTITUTE(TRIM(AW$6)," ",""))))-1)&amp;" Total",$B$6:$BB$314,ROW($A31)-5,FALSE))</f>
        <v>0</v>
      </c>
      <c r="AX31" s="8">
        <f ca="1">IF(AX$5&lt;&gt;"",HLOOKUP(AX$5,Functionalization!$G$6:$R$314,ROW($A31)-5,FALSE),IFERROR(INDEX(AX$278:AX$314,MATCH($F31,$B$278:$B$314,0))/VLOOKUP($F31,$B$278:$BB$314,MATCH(LEFT(TRIM(AX$6),FIND("~",SUBSTITUTE(AX$6,"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31))*HLOOKUP(LEFT(TRIM(AX$6),FIND("~",SUBSTITUTE(AX$6," ","~",LEN(TRIM(AX$6))-LEN(SUBSTITUTE(TRIM(AX$6)," ",""))))-1)&amp;" Total",$B$6:$BB$314,ROW($A31)-5,FALSE))</f>
        <v>0</v>
      </c>
      <c r="AY31" s="8">
        <f ca="1">IF(AY$5&lt;&gt;"",HLOOKUP(AY$5,Functionalization!$G$6:$R$314,ROW($A31)-5,FALSE),IFERROR(INDEX(AY$278:AY$314,MATCH($F31,$B$278:$B$314,0))/VLOOKUP($F31,$B$278:$BB$314,MATCH(LEFT(TRIM(AY$6),FIND("~",SUBSTITUTE(AY$6,"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31))*HLOOKUP(LEFT(TRIM(AY$6),FIND("~",SUBSTITUTE(AY$6," ","~",LEN(TRIM(AY$6))-LEN(SUBSTITUTE(TRIM(AY$6)," ",""))))-1)&amp;" Total",$B$6:$BB$314,ROW($A31)-5,FALSE))</f>
        <v>0</v>
      </c>
      <c r="AZ31" s="8">
        <f ca="1">IF(AZ$5&lt;&gt;"",HLOOKUP(AZ$5,Functionalization!$G$6:$R$314,ROW($A31)-5,FALSE),IFERROR(INDEX(AZ$278:AZ$314,MATCH($F31,$B$278:$B$314,0))/VLOOKUP($F31,$B$278:$BB$314,MATCH(LEFT(TRIM(AZ$6),FIND("~",SUBSTITUTE(AZ$6,"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31))*HLOOKUP(LEFT(TRIM(AZ$6),FIND("~",SUBSTITUTE(AZ$6," ","~",LEN(TRIM(AZ$6))-LEN(SUBSTITUTE(TRIM(AZ$6)," ",""))))-1)&amp;" Total",$B$6:$BB$314,ROW($A31)-5,FALSE))</f>
        <v>0</v>
      </c>
      <c r="BA31" s="8">
        <f ca="1">IF(BA$5&lt;&gt;"",HLOOKUP(BA$5,Functionalization!$G$6:$R$314,ROW($A31)-5,FALSE),IFERROR(INDEX(BA$278:BA$314,MATCH($F31,$B$278:$B$314,0))/VLOOKUP($F31,$B$278:$BB$314,MATCH(LEFT(TRIM(BA$6),FIND("~",SUBSTITUTE(BA$6,"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31))*HLOOKUP(LEFT(TRIM(BA$6),FIND("~",SUBSTITUTE(BA$6," ","~",LEN(TRIM(BA$6))-LEN(SUBSTITUTE(TRIM(BA$6)," ",""))))-1)&amp;" Total",$B$6:$BB$314,ROW($A31)-5,FALSE))</f>
        <v>0</v>
      </c>
      <c r="BB31" s="8">
        <f ca="1">IF(BB$5&lt;&gt;"",HLOOKUP(BB$5,Functionalization!$G$6:$R$314,ROW($A31)-5,FALSE),IFERROR(INDEX(BB$278:BB$314,MATCH($F31,$B$278:$B$314,0))/VLOOKUP($F31,$B$278:$BB$314,MATCH(LEFT(TRIM(BB$6),FIND("~",SUBSTITUTE(BB$6,"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31))*HLOOKUP(LEFT(TRIM(BB$6),FIND("~",SUBSTITUTE(BB$6," ","~",LEN(TRIM(BB$6))-LEN(SUBSTITUTE(TRIM(BB$6)," ",""))))-1)&amp;" Total",$B$6:$BB$314,ROW($A31)-5,FALSE))</f>
        <v>0</v>
      </c>
      <c r="BD31">
        <f ca="1">IFERROR(IF(SUMIF($G$6:$BB$6,BD$6&amp;" Total",$G31:$BB31)-(SUMIF($G$6:$BB$6,BD$6&amp;" "&amp;'Input-Func_Class'!$D$22,$G31:$BB31)+IFERROR(SUMIF($G$6:$BB$6,BD$6&amp;" "&amp;'Input-Func_Class'!$E$22,$G31:$BB31),SUMIF($G$6:$BB$6,BD$6&amp;" "&amp;'Input-Func_Class'!$B$24,$G31:$BB31))+SUMIF($G$6:$BB$6,BD$6&amp;" "&amp;'Input-Func_Class'!$F$22,$G31:$BB31))&lt;Check_Limit,0,1),1)</f>
        <v>0</v>
      </c>
      <c r="BE31">
        <f ca="1">IFERROR(IF(SUMIF($G$6:$BB$6,BE$6&amp;" Total",$G31:$BB31)-(SUMIF($G$6:$BB$6,BE$6&amp;" "&amp;'Input-Func_Class'!$D$22,$G31:$BB31)+IFERROR(SUMIF($G$6:$BB$6,BE$6&amp;" "&amp;'Input-Func_Class'!$E$22,$G31:$BB31),SUMIF($G$6:$BB$6,BE$6&amp;" "&amp;'Input-Func_Class'!$B$24,$G31:$BB31))+SUMIF($G$6:$BB$6,BE$6&amp;" "&amp;'Input-Func_Class'!$F$22,$G31:$BB31))&lt;Check_Limit,0,1),1)</f>
        <v>0</v>
      </c>
      <c r="BF31">
        <f ca="1">IFERROR(IF(SUMIF($G$6:$BB$6,BF$6&amp;" Total",$G31:$BB31)-(SUMIF($G$6:$BB$6,BF$6&amp;" "&amp;'Input-Func_Class'!$D$22,$G31:$BB31)+IFERROR(SUMIF($G$6:$BB$6,BF$6&amp;" "&amp;'Input-Func_Class'!$E$22,$G31:$BB31),SUMIF($G$6:$BB$6,BF$6&amp;" "&amp;'Input-Func_Class'!$B$24,$G31:$BB31))+SUMIF($G$6:$BB$6,BF$6&amp;" "&amp;'Input-Func_Class'!$F$22,$G31:$BB31))&lt;Check_Limit,0,1),1)</f>
        <v>0</v>
      </c>
      <c r="BG31">
        <f ca="1">IFERROR(IF(SUMIF($G$6:$BB$6,BG$6&amp;" Total",$G31:$BB31)-(SUMIF($G$6:$BB$6,BG$6&amp;" "&amp;'Input-Func_Class'!$D$22,$G31:$BB31)+IFERROR(SUMIF($G$6:$BB$6,BG$6&amp;" "&amp;'Input-Func_Class'!$E$22,$G31:$BB31),SUMIF($G$6:$BB$6,BG$6&amp;" "&amp;'Input-Func_Class'!$B$24,$G31:$BB31))+SUMIF($G$6:$BB$6,BG$6&amp;" "&amp;'Input-Func_Class'!$F$22,$G31:$BB31))&lt;Check_Limit,0,1),1)</f>
        <v>0</v>
      </c>
      <c r="BH31">
        <f ca="1">IFERROR(IF(SUMIF($G$6:$BB$6,BH$6&amp;" Total",$G31:$BB31)-(SUMIF($G$6:$BB$6,BH$6&amp;" "&amp;'Input-Func_Class'!$D$22,$G31:$BB31)+IFERROR(SUMIF($G$6:$BB$6,BH$6&amp;" "&amp;'Input-Func_Class'!$E$22,$G31:$BB31),SUMIF($G$6:$BB$6,BH$6&amp;" "&amp;'Input-Func_Class'!$B$24,$G31:$BB31))+SUMIF($G$6:$BB$6,BH$6&amp;" "&amp;'Input-Func_Class'!$F$22,$G31:$BB31))&lt;Check_Limit,0,1),1)</f>
        <v>0</v>
      </c>
      <c r="BI31">
        <f ca="1">IFERROR(IF(SUMIF($G$6:$BB$6,BI$6&amp;" Total",$G31:$BB31)-(SUMIF($G$6:$BB$6,BI$6&amp;" "&amp;'Input-Func_Class'!$D$22,$G31:$BB31)+IFERROR(SUMIF($G$6:$BB$6,BI$6&amp;" "&amp;'Input-Func_Class'!$E$22,$G31:$BB31),SUMIF($G$6:$BB$6,BI$6&amp;" "&amp;'Input-Func_Class'!$B$24,$G31:$BB31))+SUMIF($G$6:$BB$6,BI$6&amp;" "&amp;'Input-Func_Class'!$F$22,$G31:$BB31))&lt;Check_Limit,0,1),1)</f>
        <v>0</v>
      </c>
      <c r="BJ31">
        <f ca="1">IFERROR(IF(SUMIF($G$6:$BB$6,BJ$6&amp;" Total",$G31:$BB31)-(SUMIF($G$6:$BB$6,BJ$6&amp;" "&amp;'Input-Func_Class'!$D$22,$G31:$BB31)+IFERROR(SUMIF($G$6:$BB$6,BJ$6&amp;" "&amp;'Input-Func_Class'!$E$22,$G31:$BB31),SUMIF($G$6:$BB$6,BJ$6&amp;" "&amp;'Input-Func_Class'!$B$24,$G31:$BB31))+SUMIF($G$6:$BB$6,BJ$6&amp;" "&amp;'Input-Func_Class'!$F$22,$G31:$BB31))&lt;Check_Limit,0,1),1)</f>
        <v>0</v>
      </c>
      <c r="BK31">
        <f ca="1">IFERROR(IF(SUMIF($G$6:$BB$6,BK$6&amp;" Total",$G31:$BB31)-(SUMIF($G$6:$BB$6,BK$6&amp;" "&amp;'Input-Func_Class'!$D$22,$G31:$BB31)+IFERROR(SUMIF($G$6:$BB$6,BK$6&amp;" "&amp;'Input-Func_Class'!$E$22,$G31:$BB31),SUMIF($G$6:$BB$6,BK$6&amp;" "&amp;'Input-Func_Class'!$B$24,$G31:$BB31))+SUMIF($G$6:$BB$6,BK$6&amp;" "&amp;'Input-Func_Class'!$F$22,$G31:$BB31))&lt;Check_Limit,0,1),1)</f>
        <v>0</v>
      </c>
      <c r="BL31">
        <f ca="1">IFERROR(IF(SUMIF($G$6:$BB$6,BL$6&amp;" Total",$G31:$BB31)-(SUMIF($G$6:$BB$6,BL$6&amp;" "&amp;'Input-Func_Class'!$D$22,$G31:$BB31)+IFERROR(SUMIF($G$6:$BB$6,BL$6&amp;" "&amp;'Input-Func_Class'!$E$22,$G31:$BB31),SUMIF($G$6:$BB$6,BL$6&amp;" "&amp;'Input-Func_Class'!$B$24,$G31:$BB31))+SUMIF($G$6:$BB$6,BL$6&amp;" "&amp;'Input-Func_Class'!$F$22,$G31:$BB31))&lt;Check_Limit,0,1),1)</f>
        <v>0</v>
      </c>
      <c r="BM31">
        <f ca="1">IFERROR(IF(SUMIF($G$6:$BB$6,BM$6&amp;" Total",$G31:$BB31)-(SUMIF($G$6:$BB$6,BM$6&amp;" "&amp;'Input-Func_Class'!$D$22,$G31:$BB31)+IFERROR(SUMIF($G$6:$BB$6,BM$6&amp;" "&amp;'Input-Func_Class'!$E$22,$G31:$BB31),SUMIF($G$6:$BB$6,BM$6&amp;" "&amp;'Input-Func_Class'!$B$24,$G31:$BB31))+SUMIF($G$6:$BB$6,BM$6&amp;" "&amp;'Input-Func_Class'!$F$22,$G31:$BB31))&lt;Check_Limit,0,1),1)</f>
        <v>0</v>
      </c>
      <c r="BN31">
        <f ca="1">IFERROR(IF(SUMIF($G$6:$BB$6,BN$6&amp;" Total",$G31:$BB31)-(SUMIF($G$6:$BB$6,BN$6&amp;" "&amp;'Input-Func_Class'!$D$22,$G31:$BB31)+IFERROR(SUMIF($G$6:$BB$6,BN$6&amp;" "&amp;'Input-Func_Class'!$E$22,$G31:$BB31),SUMIF($G$6:$BB$6,BN$6&amp;" "&amp;'Input-Func_Class'!$B$24,$G31:$BB31))+SUMIF($G$6:$BB$6,BN$6&amp;" "&amp;'Input-Func_Class'!$F$22,$G31:$BB31))&lt;Check_Limit,0,1),1)</f>
        <v>0</v>
      </c>
      <c r="BO31">
        <f ca="1">IFERROR(IF(SUMIF($G$6:$BB$6,BO$6&amp;" Total",$G31:$BB31)-(SUMIF($G$6:$BB$6,BO$6&amp;" "&amp;'Input-Func_Class'!$D$22,$G31:$BB31)+IFERROR(SUMIF($G$6:$BB$6,BO$6&amp;" "&amp;'Input-Func_Class'!$E$22,$G31:$BB31),SUMIF($G$6:$BB$6,BO$6&amp;" "&amp;'Input-Func_Class'!$B$24,$G31:$BB31))+SUMIF($G$6:$BB$6,BO$6&amp;" "&amp;'Input-Func_Class'!$F$22,$G31:$BB31))&lt;Check_Limit,0,1),1)</f>
        <v>0</v>
      </c>
    </row>
    <row r="32" spans="1:67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>Functionalization!$D32</f>
        <v>1555047.8700000006</v>
      </c>
      <c r="E32" s="8">
        <f t="shared" ca="1" si="5"/>
        <v>0</v>
      </c>
      <c r="F32" s="2" t="str">
        <f>IF($D32=0,"-",IF('Input-Accounts'!$E32&lt;&gt;0,'Input-Accounts'!$E32,'Input-Accounts'!$G32))</f>
        <v>AVGERAGE STUDY</v>
      </c>
      <c r="G32" s="8">
        <f ca="1">IF(G$5&lt;&gt;"",HLOOKUP(G$5,Functionalization!$G$6:$R$314,ROW($A32)-5,FALSE),IFERROR(INDEX(G$278:G$314,MATCH($F32,$B$278:$B$314,0))/VLOOKUP($F32,$B$278:$BB$314,MATCH(LEFT(TRIM(G$6),FIND("~",SUBSTITUTE(G$6,"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32))*HLOOKUP(LEFT(TRIM(G$6),FIND("~",SUBSTITUTE(G$6," ","~",LEN(TRIM(G$6))-LEN(SUBSTITUTE(TRIM(G$6)," ",""))))-1)&amp;" Total",$B$6:$BB$314,ROW($A32)-5,FALSE))</f>
        <v>1555047.8700000006</v>
      </c>
      <c r="H32" s="8">
        <f ca="1">IF(H$5&lt;&gt;"",HLOOKUP(H$5,Functionalization!$G$6:$R$314,ROW($A32)-5,FALSE),IFERROR(INDEX(H$278:H$314,MATCH($F32,$B$278:$B$314,0))/VLOOKUP($F32,$B$278:$BB$314,MATCH(LEFT(TRIM(H$6),FIND("~",SUBSTITUTE(H$6,"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32))*HLOOKUP(LEFT(TRIM(H$6),FIND("~",SUBSTITUTE(H$6," ","~",LEN(TRIM(H$6))-LEN(SUBSTITUTE(TRIM(H$6)," ",""))))-1)&amp;" Total",$B$6:$BB$314,ROW($A32)-5,FALSE))</f>
        <v>1186370.9785301993</v>
      </c>
      <c r="I32" s="8">
        <f ca="1">IF(I$5&lt;&gt;"",HLOOKUP(I$5,Functionalization!$G$6:$R$314,ROW($A32)-5,FALSE),IFERROR(INDEX(I$278:I$314,MATCH($F32,$B$278:$B$314,0))/VLOOKUP($F32,$B$278:$BB$314,MATCH(LEFT(TRIM(I$6),FIND("~",SUBSTITUTE(I$6,"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32))*HLOOKUP(LEFT(TRIM(I$6),FIND("~",SUBSTITUTE(I$6," ","~",LEN(TRIM(I$6))-LEN(SUBSTITUTE(TRIM(I$6)," ",""))))-1)&amp;" Total",$B$6:$BB$314,ROW($A32)-5,FALSE))</f>
        <v>0</v>
      </c>
      <c r="J32" s="8">
        <f ca="1">IF(J$5&lt;&gt;"",HLOOKUP(J$5,Functionalization!$G$6:$R$314,ROW($A32)-5,FALSE),IFERROR(INDEX(J$278:J$314,MATCH($F32,$B$278:$B$314,0))/VLOOKUP($F32,$B$278:$BB$314,MATCH(LEFT(TRIM(J$6),FIND("~",SUBSTITUTE(J$6,"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32))*HLOOKUP(LEFT(TRIM(J$6),FIND("~",SUBSTITUTE(J$6," ","~",LEN(TRIM(J$6))-LEN(SUBSTITUTE(TRIM(J$6)," ",""))))-1)&amp;" Total",$B$6:$BB$314,ROW($A32)-5,FALSE))</f>
        <v>368676.89146980143</v>
      </c>
      <c r="K32" s="8">
        <f ca="1">IF(K$5&lt;&gt;"",HLOOKUP(K$5,Functionalization!$G$6:$R$314,ROW($A32)-5,FALSE),IFERROR(INDEX(K$278:K$314,MATCH($F32,$B$278:$B$314,0))/VLOOKUP($F32,$B$278:$BB$314,MATCH(LEFT(TRIM(K$6),FIND("~",SUBSTITUTE(K$6,"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32))*HLOOKUP(LEFT(TRIM(K$6),FIND("~",SUBSTITUTE(K$6," ","~",LEN(TRIM(K$6))-LEN(SUBSTITUTE(TRIM(K$6)," ",""))))-1)&amp;" Total",$B$6:$BB$314,ROW($A32)-5,FALSE))</f>
        <v>0</v>
      </c>
      <c r="L32" s="8">
        <f ca="1">IF(L$5&lt;&gt;"",HLOOKUP(L$5,Functionalization!$G$6:$R$314,ROW($A32)-5,FALSE),IFERROR(INDEX(L$278:L$314,MATCH($F32,$B$278:$B$314,0))/VLOOKUP($F32,$B$278:$BB$314,MATCH(LEFT(TRIM(L$6),FIND("~",SUBSTITUTE(L$6,"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32))*HLOOKUP(LEFT(TRIM(L$6),FIND("~",SUBSTITUTE(L$6," ","~",LEN(TRIM(L$6))-LEN(SUBSTITUTE(TRIM(L$6)," ",""))))-1)&amp;" Total",$B$6:$BB$314,ROW($A32)-5,FALSE))</f>
        <v>0</v>
      </c>
      <c r="M32" s="8">
        <f ca="1">IF(M$5&lt;&gt;"",HLOOKUP(M$5,Functionalization!$G$6:$R$314,ROW($A32)-5,FALSE),IFERROR(INDEX(M$278:M$314,MATCH($F32,$B$278:$B$314,0))/VLOOKUP($F32,$B$278:$BB$314,MATCH(LEFT(TRIM(M$6),FIND("~",SUBSTITUTE(M$6,"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32))*HLOOKUP(LEFT(TRIM(M$6),FIND("~",SUBSTITUTE(M$6," ","~",LEN(TRIM(M$6))-LEN(SUBSTITUTE(TRIM(M$6)," ",""))))-1)&amp;" Total",$B$6:$BB$314,ROW($A32)-5,FALSE))</f>
        <v>0</v>
      </c>
      <c r="N32" s="8">
        <f ca="1">IF(N$5&lt;&gt;"",HLOOKUP(N$5,Functionalization!$G$6:$R$314,ROW($A32)-5,FALSE),IFERROR(INDEX(N$278:N$314,MATCH($F32,$B$278:$B$314,0))/VLOOKUP($F32,$B$278:$BB$314,MATCH(LEFT(TRIM(N$6),FIND("~",SUBSTITUTE(N$6,"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32))*HLOOKUP(LEFT(TRIM(N$6),FIND("~",SUBSTITUTE(N$6," ","~",LEN(TRIM(N$6))-LEN(SUBSTITUTE(TRIM(N$6)," ",""))))-1)&amp;" Total",$B$6:$BB$314,ROW($A32)-5,FALSE))</f>
        <v>0</v>
      </c>
      <c r="O32" s="8">
        <f ca="1">IF(O$5&lt;&gt;"",HLOOKUP(O$5,Functionalization!$G$6:$R$314,ROW($A32)-5,FALSE),IFERROR(INDEX(O$278:O$314,MATCH($F32,$B$278:$B$314,0))/VLOOKUP($F32,$B$278:$BB$314,MATCH(LEFT(TRIM(O$6),FIND("~",SUBSTITUTE(O$6,"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32))*HLOOKUP(LEFT(TRIM(O$6),FIND("~",SUBSTITUTE(O$6," ","~",LEN(TRIM(O$6))-LEN(SUBSTITUTE(TRIM(O$6)," ",""))))-1)&amp;" Total",$B$6:$BB$314,ROW($A32)-5,FALSE))</f>
        <v>0</v>
      </c>
      <c r="P32" s="8">
        <f ca="1">IF(P$5&lt;&gt;"",HLOOKUP(P$5,Functionalization!$G$6:$R$314,ROW($A32)-5,FALSE),IFERROR(INDEX(P$278:P$314,MATCH($F32,$B$278:$B$314,0))/VLOOKUP($F32,$B$278:$BB$314,MATCH(LEFT(TRIM(P$6),FIND("~",SUBSTITUTE(P$6,"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32))*HLOOKUP(LEFT(TRIM(P$6),FIND("~",SUBSTITUTE(P$6," ","~",LEN(TRIM(P$6))-LEN(SUBSTITUTE(TRIM(P$6)," ",""))))-1)&amp;" Total",$B$6:$BB$314,ROW($A32)-5,FALSE))</f>
        <v>0</v>
      </c>
      <c r="Q32" s="8">
        <f ca="1">IF(Q$5&lt;&gt;"",HLOOKUP(Q$5,Functionalization!$G$6:$R$314,ROW($A32)-5,FALSE),IFERROR(INDEX(Q$278:Q$314,MATCH($F32,$B$278:$B$314,0))/VLOOKUP($F32,$B$278:$BB$314,MATCH(LEFT(TRIM(Q$6),FIND("~",SUBSTITUTE(Q$6,"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32))*HLOOKUP(LEFT(TRIM(Q$6),FIND("~",SUBSTITUTE(Q$6," ","~",LEN(TRIM(Q$6))-LEN(SUBSTITUTE(TRIM(Q$6)," ",""))))-1)&amp;" Total",$B$6:$BB$314,ROW($A32)-5,FALSE))</f>
        <v>0</v>
      </c>
      <c r="R32" s="8">
        <f ca="1">IF(R$5&lt;&gt;"",HLOOKUP(R$5,Functionalization!$G$6:$R$314,ROW($A32)-5,FALSE),IFERROR(INDEX(R$278:R$314,MATCH($F32,$B$278:$B$314,0))/VLOOKUP($F32,$B$278:$BB$314,MATCH(LEFT(TRIM(R$6),FIND("~",SUBSTITUTE(R$6,"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32))*HLOOKUP(LEFT(TRIM(R$6),FIND("~",SUBSTITUTE(R$6," ","~",LEN(TRIM(R$6))-LEN(SUBSTITUTE(TRIM(R$6)," ",""))))-1)&amp;" Total",$B$6:$BB$314,ROW($A32)-5,FALSE))</f>
        <v>0</v>
      </c>
      <c r="S32" s="8">
        <f ca="1">IF(S$5&lt;&gt;"",HLOOKUP(S$5,Functionalization!$G$6:$R$314,ROW($A32)-5,FALSE),IFERROR(INDEX(S$278:S$314,MATCH($F32,$B$278:$B$314,0))/VLOOKUP($F32,$B$278:$BB$314,MATCH(LEFT(TRIM(S$6),FIND("~",SUBSTITUTE(S$6,"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32))*HLOOKUP(LEFT(TRIM(S$6),FIND("~",SUBSTITUTE(S$6," ","~",LEN(TRIM(S$6))-LEN(SUBSTITUTE(TRIM(S$6)," ",""))))-1)&amp;" Total",$B$6:$BB$314,ROW($A32)-5,FALSE))</f>
        <v>0</v>
      </c>
      <c r="T32" s="8">
        <f ca="1">IF(T$5&lt;&gt;"",HLOOKUP(T$5,Functionalization!$G$6:$R$314,ROW($A32)-5,FALSE),IFERROR(INDEX(T$278:T$314,MATCH($F32,$B$278:$B$314,0))/VLOOKUP($F32,$B$278:$BB$314,MATCH(LEFT(TRIM(T$6),FIND("~",SUBSTITUTE(T$6,"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32))*HLOOKUP(LEFT(TRIM(T$6),FIND("~",SUBSTITUTE(T$6," ","~",LEN(TRIM(T$6))-LEN(SUBSTITUTE(TRIM(T$6)," ",""))))-1)&amp;" Total",$B$6:$BB$314,ROW($A32)-5,FALSE))</f>
        <v>0</v>
      </c>
      <c r="U32" s="8">
        <f ca="1">IF(U$5&lt;&gt;"",HLOOKUP(U$5,Functionalization!$G$6:$R$314,ROW($A32)-5,FALSE),IFERROR(INDEX(U$278:U$314,MATCH($F32,$B$278:$B$314,0))/VLOOKUP($F32,$B$278:$BB$314,MATCH(LEFT(TRIM(U$6),FIND("~",SUBSTITUTE(U$6,"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32))*HLOOKUP(LEFT(TRIM(U$6),FIND("~",SUBSTITUTE(U$6," ","~",LEN(TRIM(U$6))-LEN(SUBSTITUTE(TRIM(U$6)," ",""))))-1)&amp;" Total",$B$6:$BB$314,ROW($A32)-5,FALSE))</f>
        <v>0</v>
      </c>
      <c r="V32" s="8">
        <f ca="1">IF(V$5&lt;&gt;"",HLOOKUP(V$5,Functionalization!$G$6:$R$314,ROW($A32)-5,FALSE),IFERROR(INDEX(V$278:V$314,MATCH($F32,$B$278:$B$314,0))/VLOOKUP($F32,$B$278:$BB$314,MATCH(LEFT(TRIM(V$6),FIND("~",SUBSTITUTE(V$6,"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32))*HLOOKUP(LEFT(TRIM(V$6),FIND("~",SUBSTITUTE(V$6," ","~",LEN(TRIM(V$6))-LEN(SUBSTITUTE(TRIM(V$6)," ",""))))-1)&amp;" Total",$B$6:$BB$314,ROW($A32)-5,FALSE))</f>
        <v>0</v>
      </c>
      <c r="W32" s="8">
        <f ca="1">IF(W$5&lt;&gt;"",HLOOKUP(W$5,Functionalization!$G$6:$R$314,ROW($A32)-5,FALSE),IFERROR(INDEX(W$278:W$314,MATCH($F32,$B$278:$B$314,0))/VLOOKUP($F32,$B$278:$BB$314,MATCH(LEFT(TRIM(W$6),FIND("~",SUBSTITUTE(W$6,"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32))*HLOOKUP(LEFT(TRIM(W$6),FIND("~",SUBSTITUTE(W$6," ","~",LEN(TRIM(W$6))-LEN(SUBSTITUTE(TRIM(W$6)," ",""))))-1)&amp;" Total",$B$6:$BB$314,ROW($A32)-5,FALSE))</f>
        <v>0</v>
      </c>
      <c r="X32" s="8">
        <f ca="1">IF(X$5&lt;&gt;"",HLOOKUP(X$5,Functionalization!$G$6:$R$314,ROW($A32)-5,FALSE),IFERROR(INDEX(X$278:X$314,MATCH($F32,$B$278:$B$314,0))/VLOOKUP($F32,$B$278:$BB$314,MATCH(LEFT(TRIM(X$6),FIND("~",SUBSTITUTE(X$6,"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32))*HLOOKUP(LEFT(TRIM(X$6),FIND("~",SUBSTITUTE(X$6," ","~",LEN(TRIM(X$6))-LEN(SUBSTITUTE(TRIM(X$6)," ",""))))-1)&amp;" Total",$B$6:$BB$314,ROW($A32)-5,FALSE))</f>
        <v>0</v>
      </c>
      <c r="Y32" s="8">
        <f ca="1">IF(Y$5&lt;&gt;"",HLOOKUP(Y$5,Functionalization!$G$6:$R$314,ROW($A32)-5,FALSE),IFERROR(INDEX(Y$278:Y$314,MATCH($F32,$B$278:$B$314,0))/VLOOKUP($F32,$B$278:$BB$314,MATCH(LEFT(TRIM(Y$6),FIND("~",SUBSTITUTE(Y$6,"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32))*HLOOKUP(LEFT(TRIM(Y$6),FIND("~",SUBSTITUTE(Y$6," ","~",LEN(TRIM(Y$6))-LEN(SUBSTITUTE(TRIM(Y$6)," ",""))))-1)&amp;" Total",$B$6:$BB$314,ROW($A32)-5,FALSE))</f>
        <v>0</v>
      </c>
      <c r="Z32" s="8">
        <f ca="1">IF(Z$5&lt;&gt;"",HLOOKUP(Z$5,Functionalization!$G$6:$R$314,ROW($A32)-5,FALSE),IFERROR(INDEX(Z$278:Z$314,MATCH($F32,$B$278:$B$314,0))/VLOOKUP($F32,$B$278:$BB$314,MATCH(LEFT(TRIM(Z$6),FIND("~",SUBSTITUTE(Z$6,"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32))*HLOOKUP(LEFT(TRIM(Z$6),FIND("~",SUBSTITUTE(Z$6," ","~",LEN(TRIM(Z$6))-LEN(SUBSTITUTE(TRIM(Z$6)," ",""))))-1)&amp;" Total",$B$6:$BB$314,ROW($A32)-5,FALSE))</f>
        <v>0</v>
      </c>
      <c r="AA32" s="8">
        <f ca="1">IF(AA$5&lt;&gt;"",HLOOKUP(AA$5,Functionalization!$G$6:$R$314,ROW($A32)-5,FALSE),IFERROR(INDEX(AA$278:AA$314,MATCH($F32,$B$278:$B$314,0))/VLOOKUP($F32,$B$278:$BB$314,MATCH(LEFT(TRIM(AA$6),FIND("~",SUBSTITUTE(AA$6,"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32))*HLOOKUP(LEFT(TRIM(AA$6),FIND("~",SUBSTITUTE(AA$6," ","~",LEN(TRIM(AA$6))-LEN(SUBSTITUTE(TRIM(AA$6)," ",""))))-1)&amp;" Total",$B$6:$BB$314,ROW($A32)-5,FALSE))</f>
        <v>0</v>
      </c>
      <c r="AB32" s="8">
        <f ca="1">IF(AB$5&lt;&gt;"",HLOOKUP(AB$5,Functionalization!$G$6:$R$314,ROW($A32)-5,FALSE),IFERROR(INDEX(AB$278:AB$314,MATCH($F32,$B$278:$B$314,0))/VLOOKUP($F32,$B$278:$BB$314,MATCH(LEFT(TRIM(AB$6),FIND("~",SUBSTITUTE(AB$6,"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32))*HLOOKUP(LEFT(TRIM(AB$6),FIND("~",SUBSTITUTE(AB$6," ","~",LEN(TRIM(AB$6))-LEN(SUBSTITUTE(TRIM(AB$6)," ",""))))-1)&amp;" Total",$B$6:$BB$314,ROW($A32)-5,FALSE))</f>
        <v>0</v>
      </c>
      <c r="AC32" s="8">
        <f ca="1">IF(AC$5&lt;&gt;"",HLOOKUP(AC$5,Functionalization!$G$6:$R$314,ROW($A32)-5,FALSE),IFERROR(INDEX(AC$278:AC$314,MATCH($F32,$B$278:$B$314,0))/VLOOKUP($F32,$B$278:$BB$314,MATCH(LEFT(TRIM(AC$6),FIND("~",SUBSTITUTE(AC$6,"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32))*HLOOKUP(LEFT(TRIM(AC$6),FIND("~",SUBSTITUTE(AC$6," ","~",LEN(TRIM(AC$6))-LEN(SUBSTITUTE(TRIM(AC$6)," ",""))))-1)&amp;" Total",$B$6:$BB$314,ROW($A32)-5,FALSE))</f>
        <v>0</v>
      </c>
      <c r="AD32" s="8">
        <f ca="1">IF(AD$5&lt;&gt;"",HLOOKUP(AD$5,Functionalization!$G$6:$R$314,ROW($A32)-5,FALSE),IFERROR(INDEX(AD$278:AD$314,MATCH($F32,$B$278:$B$314,0))/VLOOKUP($F32,$B$278:$BB$314,MATCH(LEFT(TRIM(AD$6),FIND("~",SUBSTITUTE(AD$6,"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32))*HLOOKUP(LEFT(TRIM(AD$6),FIND("~",SUBSTITUTE(AD$6," ","~",LEN(TRIM(AD$6))-LEN(SUBSTITUTE(TRIM(AD$6)," ",""))))-1)&amp;" Total",$B$6:$BB$314,ROW($A32)-5,FALSE))</f>
        <v>0</v>
      </c>
      <c r="AE32" s="8">
        <f ca="1">IF(AE$5&lt;&gt;"",HLOOKUP(AE$5,Functionalization!$G$6:$R$314,ROW($A32)-5,FALSE),IFERROR(INDEX(AE$278:AE$314,MATCH($F32,$B$278:$B$314,0))/VLOOKUP($F32,$B$278:$BB$314,MATCH(LEFT(TRIM(AE$6),FIND("~",SUBSTITUTE(AE$6,"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32))*HLOOKUP(LEFT(TRIM(AE$6),FIND("~",SUBSTITUTE(AE$6," ","~",LEN(TRIM(AE$6))-LEN(SUBSTITUTE(TRIM(AE$6)," ",""))))-1)&amp;" Total",$B$6:$BB$314,ROW($A32)-5,FALSE))</f>
        <v>0</v>
      </c>
      <c r="AF32" s="8">
        <f ca="1">IF(AF$5&lt;&gt;"",HLOOKUP(AF$5,Functionalization!$G$6:$R$314,ROW($A32)-5,FALSE),IFERROR(INDEX(AF$278:AF$314,MATCH($F32,$B$278:$B$314,0))/VLOOKUP($F32,$B$278:$BB$314,MATCH(LEFT(TRIM(AF$6),FIND("~",SUBSTITUTE(AF$6,"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32))*HLOOKUP(LEFT(TRIM(AF$6),FIND("~",SUBSTITUTE(AF$6," ","~",LEN(TRIM(AF$6))-LEN(SUBSTITUTE(TRIM(AF$6)," ",""))))-1)&amp;" Total",$B$6:$BB$314,ROW($A32)-5,FALSE))</f>
        <v>0</v>
      </c>
      <c r="AG32" s="8">
        <f ca="1">IF(AG$5&lt;&gt;"",HLOOKUP(AG$5,Functionalization!$G$6:$R$314,ROW($A32)-5,FALSE),IFERROR(INDEX(AG$278:AG$314,MATCH($F32,$B$278:$B$314,0))/VLOOKUP($F32,$B$278:$BB$314,MATCH(LEFT(TRIM(AG$6),FIND("~",SUBSTITUTE(AG$6,"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32))*HLOOKUP(LEFT(TRIM(AG$6),FIND("~",SUBSTITUTE(AG$6," ","~",LEN(TRIM(AG$6))-LEN(SUBSTITUTE(TRIM(AG$6)," ",""))))-1)&amp;" Total",$B$6:$BB$314,ROW($A32)-5,FALSE))</f>
        <v>0</v>
      </c>
      <c r="AH32" s="8">
        <f ca="1">IF(AH$5&lt;&gt;"",HLOOKUP(AH$5,Functionalization!$G$6:$R$314,ROW($A32)-5,FALSE),IFERROR(INDEX(AH$278:AH$314,MATCH($F32,$B$278:$B$314,0))/VLOOKUP($F32,$B$278:$BB$314,MATCH(LEFT(TRIM(AH$6),FIND("~",SUBSTITUTE(AH$6,"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32))*HLOOKUP(LEFT(TRIM(AH$6),FIND("~",SUBSTITUTE(AH$6," ","~",LEN(TRIM(AH$6))-LEN(SUBSTITUTE(TRIM(AH$6)," ",""))))-1)&amp;" Total",$B$6:$BB$314,ROW($A32)-5,FALSE))</f>
        <v>0</v>
      </c>
      <c r="AI32" s="8">
        <f ca="1">IF(AI$5&lt;&gt;"",HLOOKUP(AI$5,Functionalization!$G$6:$R$314,ROW($A32)-5,FALSE),IFERROR(INDEX(AI$278:AI$314,MATCH($F32,$B$278:$B$314,0))/VLOOKUP($F32,$B$278:$BB$314,MATCH(LEFT(TRIM(AI$6),FIND("~",SUBSTITUTE(AI$6,"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32))*HLOOKUP(LEFT(TRIM(AI$6),FIND("~",SUBSTITUTE(AI$6," ","~",LEN(TRIM(AI$6))-LEN(SUBSTITUTE(TRIM(AI$6)," ",""))))-1)&amp;" Total",$B$6:$BB$314,ROW($A32)-5,FALSE))</f>
        <v>0</v>
      </c>
      <c r="AJ32" s="8">
        <f ca="1">IF(AJ$5&lt;&gt;"",HLOOKUP(AJ$5,Functionalization!$G$6:$R$314,ROW($A32)-5,FALSE),IFERROR(INDEX(AJ$278:AJ$314,MATCH($F32,$B$278:$B$314,0))/VLOOKUP($F32,$B$278:$BB$314,MATCH(LEFT(TRIM(AJ$6),FIND("~",SUBSTITUTE(AJ$6,"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32))*HLOOKUP(LEFT(TRIM(AJ$6),FIND("~",SUBSTITUTE(AJ$6," ","~",LEN(TRIM(AJ$6))-LEN(SUBSTITUTE(TRIM(AJ$6)," ",""))))-1)&amp;" Total",$B$6:$BB$314,ROW($A32)-5,FALSE))</f>
        <v>0</v>
      </c>
      <c r="AK32" s="8">
        <f ca="1">IF(AK$5&lt;&gt;"",HLOOKUP(AK$5,Functionalization!$G$6:$R$314,ROW($A32)-5,FALSE),IFERROR(INDEX(AK$278:AK$314,MATCH($F32,$B$278:$B$314,0))/VLOOKUP($F32,$B$278:$BB$314,MATCH(LEFT(TRIM(AK$6),FIND("~",SUBSTITUTE(AK$6,"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32))*HLOOKUP(LEFT(TRIM(AK$6),FIND("~",SUBSTITUTE(AK$6," ","~",LEN(TRIM(AK$6))-LEN(SUBSTITUTE(TRIM(AK$6)," ",""))))-1)&amp;" Total",$B$6:$BB$314,ROW($A32)-5,FALSE))</f>
        <v>0</v>
      </c>
      <c r="AL32" s="8">
        <f ca="1">IF(AL$5&lt;&gt;"",HLOOKUP(AL$5,Functionalization!$G$6:$R$314,ROW($A32)-5,FALSE),IFERROR(INDEX(AL$278:AL$314,MATCH($F32,$B$278:$B$314,0))/VLOOKUP($F32,$B$278:$BB$314,MATCH(LEFT(TRIM(AL$6),FIND("~",SUBSTITUTE(AL$6,"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32))*HLOOKUP(LEFT(TRIM(AL$6),FIND("~",SUBSTITUTE(AL$6," ","~",LEN(TRIM(AL$6))-LEN(SUBSTITUTE(TRIM(AL$6)," ",""))))-1)&amp;" Total",$B$6:$BB$314,ROW($A32)-5,FALSE))</f>
        <v>0</v>
      </c>
      <c r="AM32" s="8">
        <f ca="1">IF(AM$5&lt;&gt;"",HLOOKUP(AM$5,Functionalization!$G$6:$R$314,ROW($A32)-5,FALSE),IFERROR(INDEX(AM$278:AM$314,MATCH($F32,$B$278:$B$314,0))/VLOOKUP($F32,$B$278:$BB$314,MATCH(LEFT(TRIM(AM$6),FIND("~",SUBSTITUTE(AM$6,"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32))*HLOOKUP(LEFT(TRIM(AM$6),FIND("~",SUBSTITUTE(AM$6," ","~",LEN(TRIM(AM$6))-LEN(SUBSTITUTE(TRIM(AM$6)," ",""))))-1)&amp;" Total",$B$6:$BB$314,ROW($A32)-5,FALSE))</f>
        <v>0</v>
      </c>
      <c r="AN32" s="8">
        <f ca="1">IF(AN$5&lt;&gt;"",HLOOKUP(AN$5,Functionalization!$G$6:$R$314,ROW($A32)-5,FALSE),IFERROR(INDEX(AN$278:AN$314,MATCH($F32,$B$278:$B$314,0))/VLOOKUP($F32,$B$278:$BB$314,MATCH(LEFT(TRIM(AN$6),FIND("~",SUBSTITUTE(AN$6,"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32))*HLOOKUP(LEFT(TRIM(AN$6),FIND("~",SUBSTITUTE(AN$6," ","~",LEN(TRIM(AN$6))-LEN(SUBSTITUTE(TRIM(AN$6)," ",""))))-1)&amp;" Total",$B$6:$BB$314,ROW($A32)-5,FALSE))</f>
        <v>0</v>
      </c>
      <c r="AO32" s="8">
        <f ca="1">IF(AO$5&lt;&gt;"",HLOOKUP(AO$5,Functionalization!$G$6:$R$314,ROW($A32)-5,FALSE),IFERROR(INDEX(AO$278:AO$314,MATCH($F32,$B$278:$B$314,0))/VLOOKUP($F32,$B$278:$BB$314,MATCH(LEFT(TRIM(AO$6),FIND("~",SUBSTITUTE(AO$6,"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32))*HLOOKUP(LEFT(TRIM(AO$6),FIND("~",SUBSTITUTE(AO$6," ","~",LEN(TRIM(AO$6))-LEN(SUBSTITUTE(TRIM(AO$6)," ",""))))-1)&amp;" Total",$B$6:$BB$314,ROW($A32)-5,FALSE))</f>
        <v>0</v>
      </c>
      <c r="AP32" s="8">
        <f ca="1">IF(AP$5&lt;&gt;"",HLOOKUP(AP$5,Functionalization!$G$6:$R$314,ROW($A32)-5,FALSE),IFERROR(INDEX(AP$278:AP$314,MATCH($F32,$B$278:$B$314,0))/VLOOKUP($F32,$B$278:$BB$314,MATCH(LEFT(TRIM(AP$6),FIND("~",SUBSTITUTE(AP$6,"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32))*HLOOKUP(LEFT(TRIM(AP$6),FIND("~",SUBSTITUTE(AP$6," ","~",LEN(TRIM(AP$6))-LEN(SUBSTITUTE(TRIM(AP$6)," ",""))))-1)&amp;" Total",$B$6:$BB$314,ROW($A32)-5,FALSE))</f>
        <v>0</v>
      </c>
      <c r="AQ32" s="8">
        <f ca="1">IF(AQ$5&lt;&gt;"",HLOOKUP(AQ$5,Functionalization!$G$6:$R$314,ROW($A32)-5,FALSE),IFERROR(INDEX(AQ$278:AQ$314,MATCH($F32,$B$278:$B$314,0))/VLOOKUP($F32,$B$278:$BB$314,MATCH(LEFT(TRIM(AQ$6),FIND("~",SUBSTITUTE(AQ$6,"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32))*HLOOKUP(LEFT(TRIM(AQ$6),FIND("~",SUBSTITUTE(AQ$6," ","~",LEN(TRIM(AQ$6))-LEN(SUBSTITUTE(TRIM(AQ$6)," ",""))))-1)&amp;" Total",$B$6:$BB$314,ROW($A32)-5,FALSE))</f>
        <v>0</v>
      </c>
      <c r="AR32" s="8">
        <f ca="1">IF(AR$5&lt;&gt;"",HLOOKUP(AR$5,Functionalization!$G$6:$R$314,ROW($A32)-5,FALSE),IFERROR(INDEX(AR$278:AR$314,MATCH($F32,$B$278:$B$314,0))/VLOOKUP($F32,$B$278:$BB$314,MATCH(LEFT(TRIM(AR$6),FIND("~",SUBSTITUTE(AR$6,"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32))*HLOOKUP(LEFT(TRIM(AR$6),FIND("~",SUBSTITUTE(AR$6," ","~",LEN(TRIM(AR$6))-LEN(SUBSTITUTE(TRIM(AR$6)," ",""))))-1)&amp;" Total",$B$6:$BB$314,ROW($A32)-5,FALSE))</f>
        <v>0</v>
      </c>
      <c r="AS32" s="8">
        <f ca="1">IF(AS$5&lt;&gt;"",HLOOKUP(AS$5,Functionalization!$G$6:$R$314,ROW($A32)-5,FALSE),IFERROR(INDEX(AS$278:AS$314,MATCH($F32,$B$278:$B$314,0))/VLOOKUP($F32,$B$278:$BB$314,MATCH(LEFT(TRIM(AS$6),FIND("~",SUBSTITUTE(AS$6,"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32))*HLOOKUP(LEFT(TRIM(AS$6),FIND("~",SUBSTITUTE(AS$6," ","~",LEN(TRIM(AS$6))-LEN(SUBSTITUTE(TRIM(AS$6)," ",""))))-1)&amp;" Total",$B$6:$BB$314,ROW($A32)-5,FALSE))</f>
        <v>0</v>
      </c>
      <c r="AT32" s="8">
        <f ca="1">IF(AT$5&lt;&gt;"",HLOOKUP(AT$5,Functionalization!$G$6:$R$314,ROW($A32)-5,FALSE),IFERROR(INDEX(AT$278:AT$314,MATCH($F32,$B$278:$B$314,0))/VLOOKUP($F32,$B$278:$BB$314,MATCH(LEFT(TRIM(AT$6),FIND("~",SUBSTITUTE(AT$6,"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32))*HLOOKUP(LEFT(TRIM(AT$6),FIND("~",SUBSTITUTE(AT$6," ","~",LEN(TRIM(AT$6))-LEN(SUBSTITUTE(TRIM(AT$6)," ",""))))-1)&amp;" Total",$B$6:$BB$314,ROW($A32)-5,FALSE))</f>
        <v>0</v>
      </c>
      <c r="AU32" s="8">
        <f ca="1">IF(AU$5&lt;&gt;"",HLOOKUP(AU$5,Functionalization!$G$6:$R$314,ROW($A32)-5,FALSE),IFERROR(INDEX(AU$278:AU$314,MATCH($F32,$B$278:$B$314,0))/VLOOKUP($F32,$B$278:$BB$314,MATCH(LEFT(TRIM(AU$6),FIND("~",SUBSTITUTE(AU$6,"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32))*HLOOKUP(LEFT(TRIM(AU$6),FIND("~",SUBSTITUTE(AU$6," ","~",LEN(TRIM(AU$6))-LEN(SUBSTITUTE(TRIM(AU$6)," ",""))))-1)&amp;" Total",$B$6:$BB$314,ROW($A32)-5,FALSE))</f>
        <v>0</v>
      </c>
      <c r="AV32" s="8">
        <f ca="1">IF(AV$5&lt;&gt;"",HLOOKUP(AV$5,Functionalization!$G$6:$R$314,ROW($A32)-5,FALSE),IFERROR(INDEX(AV$278:AV$314,MATCH($F32,$B$278:$B$314,0))/VLOOKUP($F32,$B$278:$BB$314,MATCH(LEFT(TRIM(AV$6),FIND("~",SUBSTITUTE(AV$6,"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32))*HLOOKUP(LEFT(TRIM(AV$6),FIND("~",SUBSTITUTE(AV$6," ","~",LEN(TRIM(AV$6))-LEN(SUBSTITUTE(TRIM(AV$6)," ",""))))-1)&amp;" Total",$B$6:$BB$314,ROW($A32)-5,FALSE))</f>
        <v>0</v>
      </c>
      <c r="AW32" s="8">
        <f ca="1">IF(AW$5&lt;&gt;"",HLOOKUP(AW$5,Functionalization!$G$6:$R$314,ROW($A32)-5,FALSE),IFERROR(INDEX(AW$278:AW$314,MATCH($F32,$B$278:$B$314,0))/VLOOKUP($F32,$B$278:$BB$314,MATCH(LEFT(TRIM(AW$6),FIND("~",SUBSTITUTE(AW$6,"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32))*HLOOKUP(LEFT(TRIM(AW$6),FIND("~",SUBSTITUTE(AW$6," ","~",LEN(TRIM(AW$6))-LEN(SUBSTITUTE(TRIM(AW$6)," ",""))))-1)&amp;" Total",$B$6:$BB$314,ROW($A32)-5,FALSE))</f>
        <v>0</v>
      </c>
      <c r="AX32" s="8">
        <f ca="1">IF(AX$5&lt;&gt;"",HLOOKUP(AX$5,Functionalization!$G$6:$R$314,ROW($A32)-5,FALSE),IFERROR(INDEX(AX$278:AX$314,MATCH($F32,$B$278:$B$314,0))/VLOOKUP($F32,$B$278:$BB$314,MATCH(LEFT(TRIM(AX$6),FIND("~",SUBSTITUTE(AX$6,"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32))*HLOOKUP(LEFT(TRIM(AX$6),FIND("~",SUBSTITUTE(AX$6," ","~",LEN(TRIM(AX$6))-LEN(SUBSTITUTE(TRIM(AX$6)," ",""))))-1)&amp;" Total",$B$6:$BB$314,ROW($A32)-5,FALSE))</f>
        <v>0</v>
      </c>
      <c r="AY32" s="8">
        <f ca="1">IF(AY$5&lt;&gt;"",HLOOKUP(AY$5,Functionalization!$G$6:$R$314,ROW($A32)-5,FALSE),IFERROR(INDEX(AY$278:AY$314,MATCH($F32,$B$278:$B$314,0))/VLOOKUP($F32,$B$278:$BB$314,MATCH(LEFT(TRIM(AY$6),FIND("~",SUBSTITUTE(AY$6,"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32))*HLOOKUP(LEFT(TRIM(AY$6),FIND("~",SUBSTITUTE(AY$6," ","~",LEN(TRIM(AY$6))-LEN(SUBSTITUTE(TRIM(AY$6)," ",""))))-1)&amp;" Total",$B$6:$BB$314,ROW($A32)-5,FALSE))</f>
        <v>0</v>
      </c>
      <c r="AZ32" s="8">
        <f ca="1">IF(AZ$5&lt;&gt;"",HLOOKUP(AZ$5,Functionalization!$G$6:$R$314,ROW($A32)-5,FALSE),IFERROR(INDEX(AZ$278:AZ$314,MATCH($F32,$B$278:$B$314,0))/VLOOKUP($F32,$B$278:$BB$314,MATCH(LEFT(TRIM(AZ$6),FIND("~",SUBSTITUTE(AZ$6,"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32))*HLOOKUP(LEFT(TRIM(AZ$6),FIND("~",SUBSTITUTE(AZ$6," ","~",LEN(TRIM(AZ$6))-LEN(SUBSTITUTE(TRIM(AZ$6)," ",""))))-1)&amp;" Total",$B$6:$BB$314,ROW($A32)-5,FALSE))</f>
        <v>0</v>
      </c>
      <c r="BA32" s="8">
        <f ca="1">IF(BA$5&lt;&gt;"",HLOOKUP(BA$5,Functionalization!$G$6:$R$314,ROW($A32)-5,FALSE),IFERROR(INDEX(BA$278:BA$314,MATCH($F32,$B$278:$B$314,0))/VLOOKUP($F32,$B$278:$BB$314,MATCH(LEFT(TRIM(BA$6),FIND("~",SUBSTITUTE(BA$6,"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32))*HLOOKUP(LEFT(TRIM(BA$6),FIND("~",SUBSTITUTE(BA$6," ","~",LEN(TRIM(BA$6))-LEN(SUBSTITUTE(TRIM(BA$6)," ",""))))-1)&amp;" Total",$B$6:$BB$314,ROW($A32)-5,FALSE))</f>
        <v>0</v>
      </c>
      <c r="BB32" s="8">
        <f ca="1">IF(BB$5&lt;&gt;"",HLOOKUP(BB$5,Functionalization!$G$6:$R$314,ROW($A32)-5,FALSE),IFERROR(INDEX(BB$278:BB$314,MATCH($F32,$B$278:$B$314,0))/VLOOKUP($F32,$B$278:$BB$314,MATCH(LEFT(TRIM(BB$6),FIND("~",SUBSTITUTE(BB$6,"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32))*HLOOKUP(LEFT(TRIM(BB$6),FIND("~",SUBSTITUTE(BB$6," ","~",LEN(TRIM(BB$6))-LEN(SUBSTITUTE(TRIM(BB$6)," ",""))))-1)&amp;" Total",$B$6:$BB$314,ROW($A32)-5,FALSE))</f>
        <v>0</v>
      </c>
      <c r="BD32">
        <f ca="1">IFERROR(IF(SUMIF($G$6:$BB$6,BD$6&amp;" Total",$G32:$BB32)-(SUMIF($G$6:$BB$6,BD$6&amp;" "&amp;'Input-Func_Class'!$D$22,$G32:$BB32)+IFERROR(SUMIF($G$6:$BB$6,BD$6&amp;" "&amp;'Input-Func_Class'!$E$22,$G32:$BB32),SUMIF($G$6:$BB$6,BD$6&amp;" "&amp;'Input-Func_Class'!$B$24,$G32:$BB32))+SUMIF($G$6:$BB$6,BD$6&amp;" "&amp;'Input-Func_Class'!$F$22,$G32:$BB32))&lt;Check_Limit,0,1),1)</f>
        <v>0</v>
      </c>
      <c r="BE32">
        <f ca="1">IFERROR(IF(SUMIF($G$6:$BB$6,BE$6&amp;" Total",$G32:$BB32)-(SUMIF($G$6:$BB$6,BE$6&amp;" "&amp;'Input-Func_Class'!$D$22,$G32:$BB32)+IFERROR(SUMIF($G$6:$BB$6,BE$6&amp;" "&amp;'Input-Func_Class'!$E$22,$G32:$BB32),SUMIF($G$6:$BB$6,BE$6&amp;" "&amp;'Input-Func_Class'!$B$24,$G32:$BB32))+SUMIF($G$6:$BB$6,BE$6&amp;" "&amp;'Input-Func_Class'!$F$22,$G32:$BB32))&lt;Check_Limit,0,1),1)</f>
        <v>0</v>
      </c>
      <c r="BF32">
        <f ca="1">IFERROR(IF(SUMIF($G$6:$BB$6,BF$6&amp;" Total",$G32:$BB32)-(SUMIF($G$6:$BB$6,BF$6&amp;" "&amp;'Input-Func_Class'!$D$22,$G32:$BB32)+IFERROR(SUMIF($G$6:$BB$6,BF$6&amp;" "&amp;'Input-Func_Class'!$E$22,$G32:$BB32),SUMIF($G$6:$BB$6,BF$6&amp;" "&amp;'Input-Func_Class'!$B$24,$G32:$BB32))+SUMIF($G$6:$BB$6,BF$6&amp;" "&amp;'Input-Func_Class'!$F$22,$G32:$BB32))&lt;Check_Limit,0,1),1)</f>
        <v>0</v>
      </c>
      <c r="BG32">
        <f ca="1">IFERROR(IF(SUMIF($G$6:$BB$6,BG$6&amp;" Total",$G32:$BB32)-(SUMIF($G$6:$BB$6,BG$6&amp;" "&amp;'Input-Func_Class'!$D$22,$G32:$BB32)+IFERROR(SUMIF($G$6:$BB$6,BG$6&amp;" "&amp;'Input-Func_Class'!$E$22,$G32:$BB32),SUMIF($G$6:$BB$6,BG$6&amp;" "&amp;'Input-Func_Class'!$B$24,$G32:$BB32))+SUMIF($G$6:$BB$6,BG$6&amp;" "&amp;'Input-Func_Class'!$F$22,$G32:$BB32))&lt;Check_Limit,0,1),1)</f>
        <v>0</v>
      </c>
      <c r="BH32">
        <f ca="1">IFERROR(IF(SUMIF($G$6:$BB$6,BH$6&amp;" Total",$G32:$BB32)-(SUMIF($G$6:$BB$6,BH$6&amp;" "&amp;'Input-Func_Class'!$D$22,$G32:$BB32)+IFERROR(SUMIF($G$6:$BB$6,BH$6&amp;" "&amp;'Input-Func_Class'!$E$22,$G32:$BB32),SUMIF($G$6:$BB$6,BH$6&amp;" "&amp;'Input-Func_Class'!$B$24,$G32:$BB32))+SUMIF($G$6:$BB$6,BH$6&amp;" "&amp;'Input-Func_Class'!$F$22,$G32:$BB32))&lt;Check_Limit,0,1),1)</f>
        <v>0</v>
      </c>
      <c r="BI32">
        <f ca="1">IFERROR(IF(SUMIF($G$6:$BB$6,BI$6&amp;" Total",$G32:$BB32)-(SUMIF($G$6:$BB$6,BI$6&amp;" "&amp;'Input-Func_Class'!$D$22,$G32:$BB32)+IFERROR(SUMIF($G$6:$BB$6,BI$6&amp;" "&amp;'Input-Func_Class'!$E$22,$G32:$BB32),SUMIF($G$6:$BB$6,BI$6&amp;" "&amp;'Input-Func_Class'!$B$24,$G32:$BB32))+SUMIF($G$6:$BB$6,BI$6&amp;" "&amp;'Input-Func_Class'!$F$22,$G32:$BB32))&lt;Check_Limit,0,1),1)</f>
        <v>0</v>
      </c>
      <c r="BJ32">
        <f ca="1">IFERROR(IF(SUMIF($G$6:$BB$6,BJ$6&amp;" Total",$G32:$BB32)-(SUMIF($G$6:$BB$6,BJ$6&amp;" "&amp;'Input-Func_Class'!$D$22,$G32:$BB32)+IFERROR(SUMIF($G$6:$BB$6,BJ$6&amp;" "&amp;'Input-Func_Class'!$E$22,$G32:$BB32),SUMIF($G$6:$BB$6,BJ$6&amp;" "&amp;'Input-Func_Class'!$B$24,$G32:$BB32))+SUMIF($G$6:$BB$6,BJ$6&amp;" "&amp;'Input-Func_Class'!$F$22,$G32:$BB32))&lt;Check_Limit,0,1),1)</f>
        <v>0</v>
      </c>
      <c r="BK32">
        <f ca="1">IFERROR(IF(SUMIF($G$6:$BB$6,BK$6&amp;" Total",$G32:$BB32)-(SUMIF($G$6:$BB$6,BK$6&amp;" "&amp;'Input-Func_Class'!$D$22,$G32:$BB32)+IFERROR(SUMIF($G$6:$BB$6,BK$6&amp;" "&amp;'Input-Func_Class'!$E$22,$G32:$BB32),SUMIF($G$6:$BB$6,BK$6&amp;" "&amp;'Input-Func_Class'!$B$24,$G32:$BB32))+SUMIF($G$6:$BB$6,BK$6&amp;" "&amp;'Input-Func_Class'!$F$22,$G32:$BB32))&lt;Check_Limit,0,1),1)</f>
        <v>0</v>
      </c>
      <c r="BL32">
        <f ca="1">IFERROR(IF(SUMIF($G$6:$BB$6,BL$6&amp;" Total",$G32:$BB32)-(SUMIF($G$6:$BB$6,BL$6&amp;" "&amp;'Input-Func_Class'!$D$22,$G32:$BB32)+IFERROR(SUMIF($G$6:$BB$6,BL$6&amp;" "&amp;'Input-Func_Class'!$E$22,$G32:$BB32),SUMIF($G$6:$BB$6,BL$6&amp;" "&amp;'Input-Func_Class'!$B$24,$G32:$BB32))+SUMIF($G$6:$BB$6,BL$6&amp;" "&amp;'Input-Func_Class'!$F$22,$G32:$BB32))&lt;Check_Limit,0,1),1)</f>
        <v>0</v>
      </c>
      <c r="BM32">
        <f ca="1">IFERROR(IF(SUMIF($G$6:$BB$6,BM$6&amp;" Total",$G32:$BB32)-(SUMIF($G$6:$BB$6,BM$6&amp;" "&amp;'Input-Func_Class'!$D$22,$G32:$BB32)+IFERROR(SUMIF($G$6:$BB$6,BM$6&amp;" "&amp;'Input-Func_Class'!$E$22,$G32:$BB32),SUMIF($G$6:$BB$6,BM$6&amp;" "&amp;'Input-Func_Class'!$B$24,$G32:$BB32))+SUMIF($G$6:$BB$6,BM$6&amp;" "&amp;'Input-Func_Class'!$F$22,$G32:$BB32))&lt;Check_Limit,0,1),1)</f>
        <v>0</v>
      </c>
      <c r="BN32">
        <f ca="1">IFERROR(IF(SUMIF($G$6:$BB$6,BN$6&amp;" Total",$G32:$BB32)-(SUMIF($G$6:$BB$6,BN$6&amp;" "&amp;'Input-Func_Class'!$D$22,$G32:$BB32)+IFERROR(SUMIF($G$6:$BB$6,BN$6&amp;" "&amp;'Input-Func_Class'!$E$22,$G32:$BB32),SUMIF($G$6:$BB$6,BN$6&amp;" "&amp;'Input-Func_Class'!$B$24,$G32:$BB32))+SUMIF($G$6:$BB$6,BN$6&amp;" "&amp;'Input-Func_Class'!$F$22,$G32:$BB32))&lt;Check_Limit,0,1),1)</f>
        <v>0</v>
      </c>
      <c r="BO32">
        <f ca="1">IFERROR(IF(SUMIF($G$6:$BB$6,BO$6&amp;" Total",$G32:$BB32)-(SUMIF($G$6:$BB$6,BO$6&amp;" "&amp;'Input-Func_Class'!$D$22,$G32:$BB32)+IFERROR(SUMIF($G$6:$BB$6,BO$6&amp;" "&amp;'Input-Func_Class'!$E$22,$G32:$BB32),SUMIF($G$6:$BB$6,BO$6&amp;" "&amp;'Input-Func_Class'!$B$24,$G32:$BB32))+SUMIF($G$6:$BB$6,BO$6&amp;" "&amp;'Input-Func_Class'!$F$22,$G32:$BB32))&lt;Check_Limit,0,1),1)</f>
        <v>0</v>
      </c>
    </row>
    <row r="33" spans="1:67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>Functionalization!$D33</f>
        <v>251105624.83105707</v>
      </c>
      <c r="E33" s="8">
        <f t="shared" ca="1" si="5"/>
        <v>0</v>
      </c>
      <c r="F33" s="2" t="str">
        <f>IF($D33=0,"-",IF('Input-Accounts'!$E33&lt;&gt;0,'Input-Accounts'!$E33,'Input-Accounts'!$G33))</f>
        <v>CUSTOMER</v>
      </c>
      <c r="G33" s="8">
        <f ca="1">IF(G$5&lt;&gt;"",HLOOKUP(G$5,Functionalization!$G$6:$R$314,ROW($A33)-5,FALSE),IFERROR(INDEX(G$278:G$314,MATCH($F33,$B$278:$B$314,0))/VLOOKUP($F33,$B$278:$BB$314,MATCH(LEFT(TRIM(G$6),FIND("~",SUBSTITUTE(G$6,"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33))*HLOOKUP(LEFT(TRIM(G$6),FIND("~",SUBSTITUTE(G$6," ","~",LEN(TRIM(G$6))-LEN(SUBSTITUTE(TRIM(G$6)," ",""))))-1)&amp;" Total",$B$6:$BB$314,ROW($A33)-5,FALSE))</f>
        <v>0</v>
      </c>
      <c r="H33" s="8">
        <f ca="1">IF(H$5&lt;&gt;"",HLOOKUP(H$5,Functionalization!$G$6:$R$314,ROW($A33)-5,FALSE),IFERROR(INDEX(H$278:H$314,MATCH($F33,$B$278:$B$314,0))/VLOOKUP($F33,$B$278:$BB$314,MATCH(LEFT(TRIM(H$6),FIND("~",SUBSTITUTE(H$6,"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33))*HLOOKUP(LEFT(TRIM(H$6),FIND("~",SUBSTITUTE(H$6," ","~",LEN(TRIM(H$6))-LEN(SUBSTITUTE(TRIM(H$6)," ",""))))-1)&amp;" Total",$B$6:$BB$314,ROW($A33)-5,FALSE))</f>
        <v>0</v>
      </c>
      <c r="I33" s="8">
        <f ca="1">IF(I$5&lt;&gt;"",HLOOKUP(I$5,Functionalization!$G$6:$R$314,ROW($A33)-5,FALSE),IFERROR(INDEX(I$278:I$314,MATCH($F33,$B$278:$B$314,0))/VLOOKUP($F33,$B$278:$BB$314,MATCH(LEFT(TRIM(I$6),FIND("~",SUBSTITUTE(I$6,"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33))*HLOOKUP(LEFT(TRIM(I$6),FIND("~",SUBSTITUTE(I$6," ","~",LEN(TRIM(I$6))-LEN(SUBSTITUTE(TRIM(I$6)," ",""))))-1)&amp;" Total",$B$6:$BB$314,ROW($A33)-5,FALSE))</f>
        <v>0</v>
      </c>
      <c r="J33" s="8">
        <f ca="1">IF(J$5&lt;&gt;"",HLOOKUP(J$5,Functionalization!$G$6:$R$314,ROW($A33)-5,FALSE),IFERROR(INDEX(J$278:J$314,MATCH($F33,$B$278:$B$314,0))/VLOOKUP($F33,$B$278:$BB$314,MATCH(LEFT(TRIM(J$6),FIND("~",SUBSTITUTE(J$6,"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33))*HLOOKUP(LEFT(TRIM(J$6),FIND("~",SUBSTITUTE(J$6," ","~",LEN(TRIM(J$6))-LEN(SUBSTITUTE(TRIM(J$6)," ",""))))-1)&amp;" Total",$B$6:$BB$314,ROW($A33)-5,FALSE))</f>
        <v>0</v>
      </c>
      <c r="K33" s="8">
        <f ca="1">IF(K$5&lt;&gt;"",HLOOKUP(K$5,Functionalization!$G$6:$R$314,ROW($A33)-5,FALSE),IFERROR(INDEX(K$278:K$314,MATCH($F33,$B$278:$B$314,0))/VLOOKUP($F33,$B$278:$BB$314,MATCH(LEFT(TRIM(K$6),FIND("~",SUBSTITUTE(K$6,"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33))*HLOOKUP(LEFT(TRIM(K$6),FIND("~",SUBSTITUTE(K$6," ","~",LEN(TRIM(K$6))-LEN(SUBSTITUTE(TRIM(K$6)," ",""))))-1)&amp;" Total",$B$6:$BB$314,ROW($A33)-5,FALSE))</f>
        <v>251105624.83105707</v>
      </c>
      <c r="L33" s="8">
        <f ca="1">IF(L$5&lt;&gt;"",HLOOKUP(L$5,Functionalization!$G$6:$R$314,ROW($A33)-5,FALSE),IFERROR(INDEX(L$278:L$314,MATCH($F33,$B$278:$B$314,0))/VLOOKUP($F33,$B$278:$BB$314,MATCH(LEFT(TRIM(L$6),FIND("~",SUBSTITUTE(L$6,"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33))*HLOOKUP(LEFT(TRIM(L$6),FIND("~",SUBSTITUTE(L$6," ","~",LEN(TRIM(L$6))-LEN(SUBSTITUTE(TRIM(L$6)," ",""))))-1)&amp;" Total",$B$6:$BB$314,ROW($A33)-5,FALSE))</f>
        <v>0</v>
      </c>
      <c r="M33" s="8">
        <f ca="1">IF(M$5&lt;&gt;"",HLOOKUP(M$5,Functionalization!$G$6:$R$314,ROW($A33)-5,FALSE),IFERROR(INDEX(M$278:M$314,MATCH($F33,$B$278:$B$314,0))/VLOOKUP($F33,$B$278:$BB$314,MATCH(LEFT(TRIM(M$6),FIND("~",SUBSTITUTE(M$6,"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33))*HLOOKUP(LEFT(TRIM(M$6),FIND("~",SUBSTITUTE(M$6," ","~",LEN(TRIM(M$6))-LEN(SUBSTITUTE(TRIM(M$6)," ",""))))-1)&amp;" Total",$B$6:$BB$314,ROW($A33)-5,FALSE))</f>
        <v>0</v>
      </c>
      <c r="N33" s="8">
        <f ca="1">IF(N$5&lt;&gt;"",HLOOKUP(N$5,Functionalization!$G$6:$R$314,ROW($A33)-5,FALSE),IFERROR(INDEX(N$278:N$314,MATCH($F33,$B$278:$B$314,0))/VLOOKUP($F33,$B$278:$BB$314,MATCH(LEFT(TRIM(N$6),FIND("~",SUBSTITUTE(N$6,"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33))*HLOOKUP(LEFT(TRIM(N$6),FIND("~",SUBSTITUTE(N$6," ","~",LEN(TRIM(N$6))-LEN(SUBSTITUTE(TRIM(N$6)," ",""))))-1)&amp;" Total",$B$6:$BB$314,ROW($A33)-5,FALSE))</f>
        <v>251105624.83105707</v>
      </c>
      <c r="O33" s="8">
        <f ca="1">IF(O$5&lt;&gt;"",HLOOKUP(O$5,Functionalization!$G$6:$R$314,ROW($A33)-5,FALSE),IFERROR(INDEX(O$278:O$314,MATCH($F33,$B$278:$B$314,0))/VLOOKUP($F33,$B$278:$BB$314,MATCH(LEFT(TRIM(O$6),FIND("~",SUBSTITUTE(O$6,"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33))*HLOOKUP(LEFT(TRIM(O$6),FIND("~",SUBSTITUTE(O$6," ","~",LEN(TRIM(O$6))-LEN(SUBSTITUTE(TRIM(O$6)," ",""))))-1)&amp;" Total",$B$6:$BB$314,ROW($A33)-5,FALSE))</f>
        <v>0</v>
      </c>
      <c r="P33" s="8">
        <f ca="1">IF(P$5&lt;&gt;"",HLOOKUP(P$5,Functionalization!$G$6:$R$314,ROW($A33)-5,FALSE),IFERROR(INDEX(P$278:P$314,MATCH($F33,$B$278:$B$314,0))/VLOOKUP($F33,$B$278:$BB$314,MATCH(LEFT(TRIM(P$6),FIND("~",SUBSTITUTE(P$6,"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33))*HLOOKUP(LEFT(TRIM(P$6),FIND("~",SUBSTITUTE(P$6," ","~",LEN(TRIM(P$6))-LEN(SUBSTITUTE(TRIM(P$6)," ",""))))-1)&amp;" Total",$B$6:$BB$314,ROW($A33)-5,FALSE))</f>
        <v>0</v>
      </c>
      <c r="Q33" s="8">
        <f ca="1">IF(Q$5&lt;&gt;"",HLOOKUP(Q$5,Functionalization!$G$6:$R$314,ROW($A33)-5,FALSE),IFERROR(INDEX(Q$278:Q$314,MATCH($F33,$B$278:$B$314,0))/VLOOKUP($F33,$B$278:$BB$314,MATCH(LEFT(TRIM(Q$6),FIND("~",SUBSTITUTE(Q$6,"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33))*HLOOKUP(LEFT(TRIM(Q$6),FIND("~",SUBSTITUTE(Q$6," ","~",LEN(TRIM(Q$6))-LEN(SUBSTITUTE(TRIM(Q$6)," ",""))))-1)&amp;" Total",$B$6:$BB$314,ROW($A33)-5,FALSE))</f>
        <v>0</v>
      </c>
      <c r="R33" s="8">
        <f ca="1">IF(R$5&lt;&gt;"",HLOOKUP(R$5,Functionalization!$G$6:$R$314,ROW($A33)-5,FALSE),IFERROR(INDEX(R$278:R$314,MATCH($F33,$B$278:$B$314,0))/VLOOKUP($F33,$B$278:$BB$314,MATCH(LEFT(TRIM(R$6),FIND("~",SUBSTITUTE(R$6,"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33))*HLOOKUP(LEFT(TRIM(R$6),FIND("~",SUBSTITUTE(R$6," ","~",LEN(TRIM(R$6))-LEN(SUBSTITUTE(TRIM(R$6)," ",""))))-1)&amp;" Total",$B$6:$BB$314,ROW($A33)-5,FALSE))</f>
        <v>0</v>
      </c>
      <c r="S33" s="8">
        <f ca="1">IF(S$5&lt;&gt;"",HLOOKUP(S$5,Functionalization!$G$6:$R$314,ROW($A33)-5,FALSE),IFERROR(INDEX(S$278:S$314,MATCH($F33,$B$278:$B$314,0))/VLOOKUP($F33,$B$278:$BB$314,MATCH(LEFT(TRIM(S$6),FIND("~",SUBSTITUTE(S$6,"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33))*HLOOKUP(LEFT(TRIM(S$6),FIND("~",SUBSTITUTE(S$6," ","~",LEN(TRIM(S$6))-LEN(SUBSTITUTE(TRIM(S$6)," ",""))))-1)&amp;" Total",$B$6:$BB$314,ROW($A33)-5,FALSE))</f>
        <v>0</v>
      </c>
      <c r="T33" s="8">
        <f ca="1">IF(T$5&lt;&gt;"",HLOOKUP(T$5,Functionalization!$G$6:$R$314,ROW($A33)-5,FALSE),IFERROR(INDEX(T$278:T$314,MATCH($F33,$B$278:$B$314,0))/VLOOKUP($F33,$B$278:$BB$314,MATCH(LEFT(TRIM(T$6),FIND("~",SUBSTITUTE(T$6,"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33))*HLOOKUP(LEFT(TRIM(T$6),FIND("~",SUBSTITUTE(T$6," ","~",LEN(TRIM(T$6))-LEN(SUBSTITUTE(TRIM(T$6)," ",""))))-1)&amp;" Total",$B$6:$BB$314,ROW($A33)-5,FALSE))</f>
        <v>0</v>
      </c>
      <c r="U33" s="8">
        <f ca="1">IF(U$5&lt;&gt;"",HLOOKUP(U$5,Functionalization!$G$6:$R$314,ROW($A33)-5,FALSE),IFERROR(INDEX(U$278:U$314,MATCH($F33,$B$278:$B$314,0))/VLOOKUP($F33,$B$278:$BB$314,MATCH(LEFT(TRIM(U$6),FIND("~",SUBSTITUTE(U$6,"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33))*HLOOKUP(LEFT(TRIM(U$6),FIND("~",SUBSTITUTE(U$6," ","~",LEN(TRIM(U$6))-LEN(SUBSTITUTE(TRIM(U$6)," ",""))))-1)&amp;" Total",$B$6:$BB$314,ROW($A33)-5,FALSE))</f>
        <v>0</v>
      </c>
      <c r="V33" s="8">
        <f ca="1">IF(V$5&lt;&gt;"",HLOOKUP(V$5,Functionalization!$G$6:$R$314,ROW($A33)-5,FALSE),IFERROR(INDEX(V$278:V$314,MATCH($F33,$B$278:$B$314,0))/VLOOKUP($F33,$B$278:$BB$314,MATCH(LEFT(TRIM(V$6),FIND("~",SUBSTITUTE(V$6,"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33))*HLOOKUP(LEFT(TRIM(V$6),FIND("~",SUBSTITUTE(V$6," ","~",LEN(TRIM(V$6))-LEN(SUBSTITUTE(TRIM(V$6)," ",""))))-1)&amp;" Total",$B$6:$BB$314,ROW($A33)-5,FALSE))</f>
        <v>0</v>
      </c>
      <c r="W33" s="8">
        <f ca="1">IF(W$5&lt;&gt;"",HLOOKUP(W$5,Functionalization!$G$6:$R$314,ROW($A33)-5,FALSE),IFERROR(INDEX(W$278:W$314,MATCH($F33,$B$278:$B$314,0))/VLOOKUP($F33,$B$278:$BB$314,MATCH(LEFT(TRIM(W$6),FIND("~",SUBSTITUTE(W$6,"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33))*HLOOKUP(LEFT(TRIM(W$6),FIND("~",SUBSTITUTE(W$6," ","~",LEN(TRIM(W$6))-LEN(SUBSTITUTE(TRIM(W$6)," ",""))))-1)&amp;" Total",$B$6:$BB$314,ROW($A33)-5,FALSE))</f>
        <v>0</v>
      </c>
      <c r="X33" s="8">
        <f ca="1">IF(X$5&lt;&gt;"",HLOOKUP(X$5,Functionalization!$G$6:$R$314,ROW($A33)-5,FALSE),IFERROR(INDEX(X$278:X$314,MATCH($F33,$B$278:$B$314,0))/VLOOKUP($F33,$B$278:$BB$314,MATCH(LEFT(TRIM(X$6),FIND("~",SUBSTITUTE(X$6,"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33))*HLOOKUP(LEFT(TRIM(X$6),FIND("~",SUBSTITUTE(X$6," ","~",LEN(TRIM(X$6))-LEN(SUBSTITUTE(TRIM(X$6)," ",""))))-1)&amp;" Total",$B$6:$BB$314,ROW($A33)-5,FALSE))</f>
        <v>0</v>
      </c>
      <c r="Y33" s="8">
        <f ca="1">IF(Y$5&lt;&gt;"",HLOOKUP(Y$5,Functionalization!$G$6:$R$314,ROW($A33)-5,FALSE),IFERROR(INDEX(Y$278:Y$314,MATCH($F33,$B$278:$B$314,0))/VLOOKUP($F33,$B$278:$BB$314,MATCH(LEFT(TRIM(Y$6),FIND("~",SUBSTITUTE(Y$6,"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33))*HLOOKUP(LEFT(TRIM(Y$6),FIND("~",SUBSTITUTE(Y$6," ","~",LEN(TRIM(Y$6))-LEN(SUBSTITUTE(TRIM(Y$6)," ",""))))-1)&amp;" Total",$B$6:$BB$314,ROW($A33)-5,FALSE))</f>
        <v>0</v>
      </c>
      <c r="Z33" s="8">
        <f ca="1">IF(Z$5&lt;&gt;"",HLOOKUP(Z$5,Functionalization!$G$6:$R$314,ROW($A33)-5,FALSE),IFERROR(INDEX(Z$278:Z$314,MATCH($F33,$B$278:$B$314,0))/VLOOKUP($F33,$B$278:$BB$314,MATCH(LEFT(TRIM(Z$6),FIND("~",SUBSTITUTE(Z$6,"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33))*HLOOKUP(LEFT(TRIM(Z$6),FIND("~",SUBSTITUTE(Z$6," ","~",LEN(TRIM(Z$6))-LEN(SUBSTITUTE(TRIM(Z$6)," ",""))))-1)&amp;" Total",$B$6:$BB$314,ROW($A33)-5,FALSE))</f>
        <v>0</v>
      </c>
      <c r="AA33" s="8">
        <f ca="1">IF(AA$5&lt;&gt;"",HLOOKUP(AA$5,Functionalization!$G$6:$R$314,ROW($A33)-5,FALSE),IFERROR(INDEX(AA$278:AA$314,MATCH($F33,$B$278:$B$314,0))/VLOOKUP($F33,$B$278:$BB$314,MATCH(LEFT(TRIM(AA$6),FIND("~",SUBSTITUTE(AA$6,"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33))*HLOOKUP(LEFT(TRIM(AA$6),FIND("~",SUBSTITUTE(AA$6," ","~",LEN(TRIM(AA$6))-LEN(SUBSTITUTE(TRIM(AA$6)," ",""))))-1)&amp;" Total",$B$6:$BB$314,ROW($A33)-5,FALSE))</f>
        <v>0</v>
      </c>
      <c r="AB33" s="8">
        <f ca="1">IF(AB$5&lt;&gt;"",HLOOKUP(AB$5,Functionalization!$G$6:$R$314,ROW($A33)-5,FALSE),IFERROR(INDEX(AB$278:AB$314,MATCH($F33,$B$278:$B$314,0))/VLOOKUP($F33,$B$278:$BB$314,MATCH(LEFT(TRIM(AB$6),FIND("~",SUBSTITUTE(AB$6,"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33))*HLOOKUP(LEFT(TRIM(AB$6),FIND("~",SUBSTITUTE(AB$6," ","~",LEN(TRIM(AB$6))-LEN(SUBSTITUTE(TRIM(AB$6)," ",""))))-1)&amp;" Total",$B$6:$BB$314,ROW($A33)-5,FALSE))</f>
        <v>0</v>
      </c>
      <c r="AC33" s="8">
        <f ca="1">IF(AC$5&lt;&gt;"",HLOOKUP(AC$5,Functionalization!$G$6:$R$314,ROW($A33)-5,FALSE),IFERROR(INDEX(AC$278:AC$314,MATCH($F33,$B$278:$B$314,0))/VLOOKUP($F33,$B$278:$BB$314,MATCH(LEFT(TRIM(AC$6),FIND("~",SUBSTITUTE(AC$6,"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33))*HLOOKUP(LEFT(TRIM(AC$6),FIND("~",SUBSTITUTE(AC$6," ","~",LEN(TRIM(AC$6))-LEN(SUBSTITUTE(TRIM(AC$6)," ",""))))-1)&amp;" Total",$B$6:$BB$314,ROW($A33)-5,FALSE))</f>
        <v>0</v>
      </c>
      <c r="AD33" s="8">
        <f ca="1">IF(AD$5&lt;&gt;"",HLOOKUP(AD$5,Functionalization!$G$6:$R$314,ROW($A33)-5,FALSE),IFERROR(INDEX(AD$278:AD$314,MATCH($F33,$B$278:$B$314,0))/VLOOKUP($F33,$B$278:$BB$314,MATCH(LEFT(TRIM(AD$6),FIND("~",SUBSTITUTE(AD$6,"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33))*HLOOKUP(LEFT(TRIM(AD$6),FIND("~",SUBSTITUTE(AD$6," ","~",LEN(TRIM(AD$6))-LEN(SUBSTITUTE(TRIM(AD$6)," ",""))))-1)&amp;" Total",$B$6:$BB$314,ROW($A33)-5,FALSE))</f>
        <v>0</v>
      </c>
      <c r="AE33" s="8">
        <f ca="1">IF(AE$5&lt;&gt;"",HLOOKUP(AE$5,Functionalization!$G$6:$R$314,ROW($A33)-5,FALSE),IFERROR(INDEX(AE$278:AE$314,MATCH($F33,$B$278:$B$314,0))/VLOOKUP($F33,$B$278:$BB$314,MATCH(LEFT(TRIM(AE$6),FIND("~",SUBSTITUTE(AE$6,"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33))*HLOOKUP(LEFT(TRIM(AE$6),FIND("~",SUBSTITUTE(AE$6," ","~",LEN(TRIM(AE$6))-LEN(SUBSTITUTE(TRIM(AE$6)," ",""))))-1)&amp;" Total",$B$6:$BB$314,ROW($A33)-5,FALSE))</f>
        <v>0</v>
      </c>
      <c r="AF33" s="8">
        <f ca="1">IF(AF$5&lt;&gt;"",HLOOKUP(AF$5,Functionalization!$G$6:$R$314,ROW($A33)-5,FALSE),IFERROR(INDEX(AF$278:AF$314,MATCH($F33,$B$278:$B$314,0))/VLOOKUP($F33,$B$278:$BB$314,MATCH(LEFT(TRIM(AF$6),FIND("~",SUBSTITUTE(AF$6,"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33))*HLOOKUP(LEFT(TRIM(AF$6),FIND("~",SUBSTITUTE(AF$6," ","~",LEN(TRIM(AF$6))-LEN(SUBSTITUTE(TRIM(AF$6)," ",""))))-1)&amp;" Total",$B$6:$BB$314,ROW($A33)-5,FALSE))</f>
        <v>0</v>
      </c>
      <c r="AG33" s="8">
        <f ca="1">IF(AG$5&lt;&gt;"",HLOOKUP(AG$5,Functionalization!$G$6:$R$314,ROW($A33)-5,FALSE),IFERROR(INDEX(AG$278:AG$314,MATCH($F33,$B$278:$B$314,0))/VLOOKUP($F33,$B$278:$BB$314,MATCH(LEFT(TRIM(AG$6),FIND("~",SUBSTITUTE(AG$6,"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33))*HLOOKUP(LEFT(TRIM(AG$6),FIND("~",SUBSTITUTE(AG$6," ","~",LEN(TRIM(AG$6))-LEN(SUBSTITUTE(TRIM(AG$6)," ",""))))-1)&amp;" Total",$B$6:$BB$314,ROW($A33)-5,FALSE))</f>
        <v>0</v>
      </c>
      <c r="AH33" s="8">
        <f ca="1">IF(AH$5&lt;&gt;"",HLOOKUP(AH$5,Functionalization!$G$6:$R$314,ROW($A33)-5,FALSE),IFERROR(INDEX(AH$278:AH$314,MATCH($F33,$B$278:$B$314,0))/VLOOKUP($F33,$B$278:$BB$314,MATCH(LEFT(TRIM(AH$6),FIND("~",SUBSTITUTE(AH$6,"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33))*HLOOKUP(LEFT(TRIM(AH$6),FIND("~",SUBSTITUTE(AH$6," ","~",LEN(TRIM(AH$6))-LEN(SUBSTITUTE(TRIM(AH$6)," ",""))))-1)&amp;" Total",$B$6:$BB$314,ROW($A33)-5,FALSE))</f>
        <v>0</v>
      </c>
      <c r="AI33" s="8">
        <f ca="1">IF(AI$5&lt;&gt;"",HLOOKUP(AI$5,Functionalization!$G$6:$R$314,ROW($A33)-5,FALSE),IFERROR(INDEX(AI$278:AI$314,MATCH($F33,$B$278:$B$314,0))/VLOOKUP($F33,$B$278:$BB$314,MATCH(LEFT(TRIM(AI$6),FIND("~",SUBSTITUTE(AI$6,"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33))*HLOOKUP(LEFT(TRIM(AI$6),FIND("~",SUBSTITUTE(AI$6," ","~",LEN(TRIM(AI$6))-LEN(SUBSTITUTE(TRIM(AI$6)," ",""))))-1)&amp;" Total",$B$6:$BB$314,ROW($A33)-5,FALSE))</f>
        <v>0</v>
      </c>
      <c r="AJ33" s="8">
        <f ca="1">IF(AJ$5&lt;&gt;"",HLOOKUP(AJ$5,Functionalization!$G$6:$R$314,ROW($A33)-5,FALSE),IFERROR(INDEX(AJ$278:AJ$314,MATCH($F33,$B$278:$B$314,0))/VLOOKUP($F33,$B$278:$BB$314,MATCH(LEFT(TRIM(AJ$6),FIND("~",SUBSTITUTE(AJ$6,"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33))*HLOOKUP(LEFT(TRIM(AJ$6),FIND("~",SUBSTITUTE(AJ$6," ","~",LEN(TRIM(AJ$6))-LEN(SUBSTITUTE(TRIM(AJ$6)," ",""))))-1)&amp;" Total",$B$6:$BB$314,ROW($A33)-5,FALSE))</f>
        <v>0</v>
      </c>
      <c r="AK33" s="8">
        <f ca="1">IF(AK$5&lt;&gt;"",HLOOKUP(AK$5,Functionalization!$G$6:$R$314,ROW($A33)-5,FALSE),IFERROR(INDEX(AK$278:AK$314,MATCH($F33,$B$278:$B$314,0))/VLOOKUP($F33,$B$278:$BB$314,MATCH(LEFT(TRIM(AK$6),FIND("~",SUBSTITUTE(AK$6,"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33))*HLOOKUP(LEFT(TRIM(AK$6),FIND("~",SUBSTITUTE(AK$6," ","~",LEN(TRIM(AK$6))-LEN(SUBSTITUTE(TRIM(AK$6)," ",""))))-1)&amp;" Total",$B$6:$BB$314,ROW($A33)-5,FALSE))</f>
        <v>0</v>
      </c>
      <c r="AL33" s="8">
        <f ca="1">IF(AL$5&lt;&gt;"",HLOOKUP(AL$5,Functionalization!$G$6:$R$314,ROW($A33)-5,FALSE),IFERROR(INDEX(AL$278:AL$314,MATCH($F33,$B$278:$B$314,0))/VLOOKUP($F33,$B$278:$BB$314,MATCH(LEFT(TRIM(AL$6),FIND("~",SUBSTITUTE(AL$6,"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33))*HLOOKUP(LEFT(TRIM(AL$6),FIND("~",SUBSTITUTE(AL$6," ","~",LEN(TRIM(AL$6))-LEN(SUBSTITUTE(TRIM(AL$6)," ",""))))-1)&amp;" Total",$B$6:$BB$314,ROW($A33)-5,FALSE))</f>
        <v>0</v>
      </c>
      <c r="AM33" s="8">
        <f ca="1">IF(AM$5&lt;&gt;"",HLOOKUP(AM$5,Functionalization!$G$6:$R$314,ROW($A33)-5,FALSE),IFERROR(INDEX(AM$278:AM$314,MATCH($F33,$B$278:$B$314,0))/VLOOKUP($F33,$B$278:$BB$314,MATCH(LEFT(TRIM(AM$6),FIND("~",SUBSTITUTE(AM$6,"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33))*HLOOKUP(LEFT(TRIM(AM$6),FIND("~",SUBSTITUTE(AM$6," ","~",LEN(TRIM(AM$6))-LEN(SUBSTITUTE(TRIM(AM$6)," ",""))))-1)&amp;" Total",$B$6:$BB$314,ROW($A33)-5,FALSE))</f>
        <v>0</v>
      </c>
      <c r="AN33" s="8">
        <f ca="1">IF(AN$5&lt;&gt;"",HLOOKUP(AN$5,Functionalization!$G$6:$R$314,ROW($A33)-5,FALSE),IFERROR(INDEX(AN$278:AN$314,MATCH($F33,$B$278:$B$314,0))/VLOOKUP($F33,$B$278:$BB$314,MATCH(LEFT(TRIM(AN$6),FIND("~",SUBSTITUTE(AN$6,"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33))*HLOOKUP(LEFT(TRIM(AN$6),FIND("~",SUBSTITUTE(AN$6," ","~",LEN(TRIM(AN$6))-LEN(SUBSTITUTE(TRIM(AN$6)," ",""))))-1)&amp;" Total",$B$6:$BB$314,ROW($A33)-5,FALSE))</f>
        <v>0</v>
      </c>
      <c r="AO33" s="8">
        <f ca="1">IF(AO$5&lt;&gt;"",HLOOKUP(AO$5,Functionalization!$G$6:$R$314,ROW($A33)-5,FALSE),IFERROR(INDEX(AO$278:AO$314,MATCH($F33,$B$278:$B$314,0))/VLOOKUP($F33,$B$278:$BB$314,MATCH(LEFT(TRIM(AO$6),FIND("~",SUBSTITUTE(AO$6,"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33))*HLOOKUP(LEFT(TRIM(AO$6),FIND("~",SUBSTITUTE(AO$6," ","~",LEN(TRIM(AO$6))-LEN(SUBSTITUTE(TRIM(AO$6)," ",""))))-1)&amp;" Total",$B$6:$BB$314,ROW($A33)-5,FALSE))</f>
        <v>0</v>
      </c>
      <c r="AP33" s="8">
        <f ca="1">IF(AP$5&lt;&gt;"",HLOOKUP(AP$5,Functionalization!$G$6:$R$314,ROW($A33)-5,FALSE),IFERROR(INDEX(AP$278:AP$314,MATCH($F33,$B$278:$B$314,0))/VLOOKUP($F33,$B$278:$BB$314,MATCH(LEFT(TRIM(AP$6),FIND("~",SUBSTITUTE(AP$6,"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33))*HLOOKUP(LEFT(TRIM(AP$6),FIND("~",SUBSTITUTE(AP$6," ","~",LEN(TRIM(AP$6))-LEN(SUBSTITUTE(TRIM(AP$6)," ",""))))-1)&amp;" Total",$B$6:$BB$314,ROW($A33)-5,FALSE))</f>
        <v>0</v>
      </c>
      <c r="AQ33" s="8">
        <f ca="1">IF(AQ$5&lt;&gt;"",HLOOKUP(AQ$5,Functionalization!$G$6:$R$314,ROW($A33)-5,FALSE),IFERROR(INDEX(AQ$278:AQ$314,MATCH($F33,$B$278:$B$314,0))/VLOOKUP($F33,$B$278:$BB$314,MATCH(LEFT(TRIM(AQ$6),FIND("~",SUBSTITUTE(AQ$6,"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33))*HLOOKUP(LEFT(TRIM(AQ$6),FIND("~",SUBSTITUTE(AQ$6," ","~",LEN(TRIM(AQ$6))-LEN(SUBSTITUTE(TRIM(AQ$6)," ",""))))-1)&amp;" Total",$B$6:$BB$314,ROW($A33)-5,FALSE))</f>
        <v>0</v>
      </c>
      <c r="AR33" s="8">
        <f ca="1">IF(AR$5&lt;&gt;"",HLOOKUP(AR$5,Functionalization!$G$6:$R$314,ROW($A33)-5,FALSE),IFERROR(INDEX(AR$278:AR$314,MATCH($F33,$B$278:$B$314,0))/VLOOKUP($F33,$B$278:$BB$314,MATCH(LEFT(TRIM(AR$6),FIND("~",SUBSTITUTE(AR$6,"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33))*HLOOKUP(LEFT(TRIM(AR$6),FIND("~",SUBSTITUTE(AR$6," ","~",LEN(TRIM(AR$6))-LEN(SUBSTITUTE(TRIM(AR$6)," ",""))))-1)&amp;" Total",$B$6:$BB$314,ROW($A33)-5,FALSE))</f>
        <v>0</v>
      </c>
      <c r="AS33" s="8">
        <f ca="1">IF(AS$5&lt;&gt;"",HLOOKUP(AS$5,Functionalization!$G$6:$R$314,ROW($A33)-5,FALSE),IFERROR(INDEX(AS$278:AS$314,MATCH($F33,$B$278:$B$314,0))/VLOOKUP($F33,$B$278:$BB$314,MATCH(LEFT(TRIM(AS$6),FIND("~",SUBSTITUTE(AS$6,"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33))*HLOOKUP(LEFT(TRIM(AS$6),FIND("~",SUBSTITUTE(AS$6," ","~",LEN(TRIM(AS$6))-LEN(SUBSTITUTE(TRIM(AS$6)," ",""))))-1)&amp;" Total",$B$6:$BB$314,ROW($A33)-5,FALSE))</f>
        <v>0</v>
      </c>
      <c r="AT33" s="8">
        <f ca="1">IF(AT$5&lt;&gt;"",HLOOKUP(AT$5,Functionalization!$G$6:$R$314,ROW($A33)-5,FALSE),IFERROR(INDEX(AT$278:AT$314,MATCH($F33,$B$278:$B$314,0))/VLOOKUP($F33,$B$278:$BB$314,MATCH(LEFT(TRIM(AT$6),FIND("~",SUBSTITUTE(AT$6,"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33))*HLOOKUP(LEFT(TRIM(AT$6),FIND("~",SUBSTITUTE(AT$6," ","~",LEN(TRIM(AT$6))-LEN(SUBSTITUTE(TRIM(AT$6)," ",""))))-1)&amp;" Total",$B$6:$BB$314,ROW($A33)-5,FALSE))</f>
        <v>0</v>
      </c>
      <c r="AU33" s="8">
        <f ca="1">IF(AU$5&lt;&gt;"",HLOOKUP(AU$5,Functionalization!$G$6:$R$314,ROW($A33)-5,FALSE),IFERROR(INDEX(AU$278:AU$314,MATCH($F33,$B$278:$B$314,0))/VLOOKUP($F33,$B$278:$BB$314,MATCH(LEFT(TRIM(AU$6),FIND("~",SUBSTITUTE(AU$6,"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33))*HLOOKUP(LEFT(TRIM(AU$6),FIND("~",SUBSTITUTE(AU$6," ","~",LEN(TRIM(AU$6))-LEN(SUBSTITUTE(TRIM(AU$6)," ",""))))-1)&amp;" Total",$B$6:$BB$314,ROW($A33)-5,FALSE))</f>
        <v>0</v>
      </c>
      <c r="AV33" s="8">
        <f ca="1">IF(AV$5&lt;&gt;"",HLOOKUP(AV$5,Functionalization!$G$6:$R$314,ROW($A33)-5,FALSE),IFERROR(INDEX(AV$278:AV$314,MATCH($F33,$B$278:$B$314,0))/VLOOKUP($F33,$B$278:$BB$314,MATCH(LEFT(TRIM(AV$6),FIND("~",SUBSTITUTE(AV$6,"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33))*HLOOKUP(LEFT(TRIM(AV$6),FIND("~",SUBSTITUTE(AV$6," ","~",LEN(TRIM(AV$6))-LEN(SUBSTITUTE(TRIM(AV$6)," ",""))))-1)&amp;" Total",$B$6:$BB$314,ROW($A33)-5,FALSE))</f>
        <v>0</v>
      </c>
      <c r="AW33" s="8">
        <f ca="1">IF(AW$5&lt;&gt;"",HLOOKUP(AW$5,Functionalization!$G$6:$R$314,ROW($A33)-5,FALSE),IFERROR(INDEX(AW$278:AW$314,MATCH($F33,$B$278:$B$314,0))/VLOOKUP($F33,$B$278:$BB$314,MATCH(LEFT(TRIM(AW$6),FIND("~",SUBSTITUTE(AW$6,"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33))*HLOOKUP(LEFT(TRIM(AW$6),FIND("~",SUBSTITUTE(AW$6," ","~",LEN(TRIM(AW$6))-LEN(SUBSTITUTE(TRIM(AW$6)," ",""))))-1)&amp;" Total",$B$6:$BB$314,ROW($A33)-5,FALSE))</f>
        <v>0</v>
      </c>
      <c r="AX33" s="8">
        <f ca="1">IF(AX$5&lt;&gt;"",HLOOKUP(AX$5,Functionalization!$G$6:$R$314,ROW($A33)-5,FALSE),IFERROR(INDEX(AX$278:AX$314,MATCH($F33,$B$278:$B$314,0))/VLOOKUP($F33,$B$278:$BB$314,MATCH(LEFT(TRIM(AX$6),FIND("~",SUBSTITUTE(AX$6,"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33))*HLOOKUP(LEFT(TRIM(AX$6),FIND("~",SUBSTITUTE(AX$6," ","~",LEN(TRIM(AX$6))-LEN(SUBSTITUTE(TRIM(AX$6)," ",""))))-1)&amp;" Total",$B$6:$BB$314,ROW($A33)-5,FALSE))</f>
        <v>0</v>
      </c>
      <c r="AY33" s="8">
        <f ca="1">IF(AY$5&lt;&gt;"",HLOOKUP(AY$5,Functionalization!$G$6:$R$314,ROW($A33)-5,FALSE),IFERROR(INDEX(AY$278:AY$314,MATCH($F33,$B$278:$B$314,0))/VLOOKUP($F33,$B$278:$BB$314,MATCH(LEFT(TRIM(AY$6),FIND("~",SUBSTITUTE(AY$6,"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33))*HLOOKUP(LEFT(TRIM(AY$6),FIND("~",SUBSTITUTE(AY$6," ","~",LEN(TRIM(AY$6))-LEN(SUBSTITUTE(TRIM(AY$6)," ",""))))-1)&amp;" Total",$B$6:$BB$314,ROW($A33)-5,FALSE))</f>
        <v>0</v>
      </c>
      <c r="AZ33" s="8">
        <f ca="1">IF(AZ$5&lt;&gt;"",HLOOKUP(AZ$5,Functionalization!$G$6:$R$314,ROW($A33)-5,FALSE),IFERROR(INDEX(AZ$278:AZ$314,MATCH($F33,$B$278:$B$314,0))/VLOOKUP($F33,$B$278:$BB$314,MATCH(LEFT(TRIM(AZ$6),FIND("~",SUBSTITUTE(AZ$6,"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33))*HLOOKUP(LEFT(TRIM(AZ$6),FIND("~",SUBSTITUTE(AZ$6," ","~",LEN(TRIM(AZ$6))-LEN(SUBSTITUTE(TRIM(AZ$6)," ",""))))-1)&amp;" Total",$B$6:$BB$314,ROW($A33)-5,FALSE))</f>
        <v>0</v>
      </c>
      <c r="BA33" s="8">
        <f ca="1">IF(BA$5&lt;&gt;"",HLOOKUP(BA$5,Functionalization!$G$6:$R$314,ROW($A33)-5,FALSE),IFERROR(INDEX(BA$278:BA$314,MATCH($F33,$B$278:$B$314,0))/VLOOKUP($F33,$B$278:$BB$314,MATCH(LEFT(TRIM(BA$6),FIND("~",SUBSTITUTE(BA$6,"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33))*HLOOKUP(LEFT(TRIM(BA$6),FIND("~",SUBSTITUTE(BA$6," ","~",LEN(TRIM(BA$6))-LEN(SUBSTITUTE(TRIM(BA$6)," ",""))))-1)&amp;" Total",$B$6:$BB$314,ROW($A33)-5,FALSE))</f>
        <v>0</v>
      </c>
      <c r="BB33" s="8">
        <f ca="1">IF(BB$5&lt;&gt;"",HLOOKUP(BB$5,Functionalization!$G$6:$R$314,ROW($A33)-5,FALSE),IFERROR(INDEX(BB$278:BB$314,MATCH($F33,$B$278:$B$314,0))/VLOOKUP($F33,$B$278:$BB$314,MATCH(LEFT(TRIM(BB$6),FIND("~",SUBSTITUTE(BB$6,"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33))*HLOOKUP(LEFT(TRIM(BB$6),FIND("~",SUBSTITUTE(BB$6," ","~",LEN(TRIM(BB$6))-LEN(SUBSTITUTE(TRIM(BB$6)," ",""))))-1)&amp;" Total",$B$6:$BB$314,ROW($A33)-5,FALSE))</f>
        <v>0</v>
      </c>
      <c r="BD33">
        <f ca="1">IFERROR(IF(SUMIF($G$6:$BB$6,BD$6&amp;" Total",$G33:$BB33)-(SUMIF($G$6:$BB$6,BD$6&amp;" "&amp;'Input-Func_Class'!$D$22,$G33:$BB33)+IFERROR(SUMIF($G$6:$BB$6,BD$6&amp;" "&amp;'Input-Func_Class'!$E$22,$G33:$BB33),SUMIF($G$6:$BB$6,BD$6&amp;" "&amp;'Input-Func_Class'!$B$24,$G33:$BB33))+SUMIF($G$6:$BB$6,BD$6&amp;" "&amp;'Input-Func_Class'!$F$22,$G33:$BB33))&lt;Check_Limit,0,1),1)</f>
        <v>0</v>
      </c>
      <c r="BE33">
        <f ca="1">IFERROR(IF(SUMIF($G$6:$BB$6,BE$6&amp;" Total",$G33:$BB33)-(SUMIF($G$6:$BB$6,BE$6&amp;" "&amp;'Input-Func_Class'!$D$22,$G33:$BB33)+IFERROR(SUMIF($G$6:$BB$6,BE$6&amp;" "&amp;'Input-Func_Class'!$E$22,$G33:$BB33),SUMIF($G$6:$BB$6,BE$6&amp;" "&amp;'Input-Func_Class'!$B$24,$G33:$BB33))+SUMIF($G$6:$BB$6,BE$6&amp;" "&amp;'Input-Func_Class'!$F$22,$G33:$BB33))&lt;Check_Limit,0,1),1)</f>
        <v>0</v>
      </c>
      <c r="BF33">
        <f ca="1">IFERROR(IF(SUMIF($G$6:$BB$6,BF$6&amp;" Total",$G33:$BB33)-(SUMIF($G$6:$BB$6,BF$6&amp;" "&amp;'Input-Func_Class'!$D$22,$G33:$BB33)+IFERROR(SUMIF($G$6:$BB$6,BF$6&amp;" "&amp;'Input-Func_Class'!$E$22,$G33:$BB33),SUMIF($G$6:$BB$6,BF$6&amp;" "&amp;'Input-Func_Class'!$B$24,$G33:$BB33))+SUMIF($G$6:$BB$6,BF$6&amp;" "&amp;'Input-Func_Class'!$F$22,$G33:$BB33))&lt;Check_Limit,0,1),1)</f>
        <v>0</v>
      </c>
      <c r="BG33">
        <f ca="1">IFERROR(IF(SUMIF($G$6:$BB$6,BG$6&amp;" Total",$G33:$BB33)-(SUMIF($G$6:$BB$6,BG$6&amp;" "&amp;'Input-Func_Class'!$D$22,$G33:$BB33)+IFERROR(SUMIF($G$6:$BB$6,BG$6&amp;" "&amp;'Input-Func_Class'!$E$22,$G33:$BB33),SUMIF($G$6:$BB$6,BG$6&amp;" "&amp;'Input-Func_Class'!$B$24,$G33:$BB33))+SUMIF($G$6:$BB$6,BG$6&amp;" "&amp;'Input-Func_Class'!$F$22,$G33:$BB33))&lt;Check_Limit,0,1),1)</f>
        <v>0</v>
      </c>
      <c r="BH33">
        <f ca="1">IFERROR(IF(SUMIF($G$6:$BB$6,BH$6&amp;" Total",$G33:$BB33)-(SUMIF($G$6:$BB$6,BH$6&amp;" "&amp;'Input-Func_Class'!$D$22,$G33:$BB33)+IFERROR(SUMIF($G$6:$BB$6,BH$6&amp;" "&amp;'Input-Func_Class'!$E$22,$G33:$BB33),SUMIF($G$6:$BB$6,BH$6&amp;" "&amp;'Input-Func_Class'!$B$24,$G33:$BB33))+SUMIF($G$6:$BB$6,BH$6&amp;" "&amp;'Input-Func_Class'!$F$22,$G33:$BB33))&lt;Check_Limit,0,1),1)</f>
        <v>0</v>
      </c>
      <c r="BI33">
        <f ca="1">IFERROR(IF(SUMIF($G$6:$BB$6,BI$6&amp;" Total",$G33:$BB33)-(SUMIF($G$6:$BB$6,BI$6&amp;" "&amp;'Input-Func_Class'!$D$22,$G33:$BB33)+IFERROR(SUMIF($G$6:$BB$6,BI$6&amp;" "&amp;'Input-Func_Class'!$E$22,$G33:$BB33),SUMIF($G$6:$BB$6,BI$6&amp;" "&amp;'Input-Func_Class'!$B$24,$G33:$BB33))+SUMIF($G$6:$BB$6,BI$6&amp;" "&amp;'Input-Func_Class'!$F$22,$G33:$BB33))&lt;Check_Limit,0,1),1)</f>
        <v>0</v>
      </c>
      <c r="BJ33">
        <f ca="1">IFERROR(IF(SUMIF($G$6:$BB$6,BJ$6&amp;" Total",$G33:$BB33)-(SUMIF($G$6:$BB$6,BJ$6&amp;" "&amp;'Input-Func_Class'!$D$22,$G33:$BB33)+IFERROR(SUMIF($G$6:$BB$6,BJ$6&amp;" "&amp;'Input-Func_Class'!$E$22,$G33:$BB33),SUMIF($G$6:$BB$6,BJ$6&amp;" "&amp;'Input-Func_Class'!$B$24,$G33:$BB33))+SUMIF($G$6:$BB$6,BJ$6&amp;" "&amp;'Input-Func_Class'!$F$22,$G33:$BB33))&lt;Check_Limit,0,1),1)</f>
        <v>0</v>
      </c>
      <c r="BK33">
        <f ca="1">IFERROR(IF(SUMIF($G$6:$BB$6,BK$6&amp;" Total",$G33:$BB33)-(SUMIF($G$6:$BB$6,BK$6&amp;" "&amp;'Input-Func_Class'!$D$22,$G33:$BB33)+IFERROR(SUMIF($G$6:$BB$6,BK$6&amp;" "&amp;'Input-Func_Class'!$E$22,$G33:$BB33),SUMIF($G$6:$BB$6,BK$6&amp;" "&amp;'Input-Func_Class'!$B$24,$G33:$BB33))+SUMIF($G$6:$BB$6,BK$6&amp;" "&amp;'Input-Func_Class'!$F$22,$G33:$BB33))&lt;Check_Limit,0,1),1)</f>
        <v>0</v>
      </c>
      <c r="BL33">
        <f ca="1">IFERROR(IF(SUMIF($G$6:$BB$6,BL$6&amp;" Total",$G33:$BB33)-(SUMIF($G$6:$BB$6,BL$6&amp;" "&amp;'Input-Func_Class'!$D$22,$G33:$BB33)+IFERROR(SUMIF($G$6:$BB$6,BL$6&amp;" "&amp;'Input-Func_Class'!$E$22,$G33:$BB33),SUMIF($G$6:$BB$6,BL$6&amp;" "&amp;'Input-Func_Class'!$B$24,$G33:$BB33))+SUMIF($G$6:$BB$6,BL$6&amp;" "&amp;'Input-Func_Class'!$F$22,$G33:$BB33))&lt;Check_Limit,0,1),1)</f>
        <v>0</v>
      </c>
      <c r="BM33">
        <f ca="1">IFERROR(IF(SUMIF($G$6:$BB$6,BM$6&amp;" Total",$G33:$BB33)-(SUMIF($G$6:$BB$6,BM$6&amp;" "&amp;'Input-Func_Class'!$D$22,$G33:$BB33)+IFERROR(SUMIF($G$6:$BB$6,BM$6&amp;" "&amp;'Input-Func_Class'!$E$22,$G33:$BB33),SUMIF($G$6:$BB$6,BM$6&amp;" "&amp;'Input-Func_Class'!$B$24,$G33:$BB33))+SUMIF($G$6:$BB$6,BM$6&amp;" "&amp;'Input-Func_Class'!$F$22,$G33:$BB33))&lt;Check_Limit,0,1),1)</f>
        <v>0</v>
      </c>
      <c r="BN33">
        <f ca="1">IFERROR(IF(SUMIF($G$6:$BB$6,BN$6&amp;" Total",$G33:$BB33)-(SUMIF($G$6:$BB$6,BN$6&amp;" "&amp;'Input-Func_Class'!$D$22,$G33:$BB33)+IFERROR(SUMIF($G$6:$BB$6,BN$6&amp;" "&amp;'Input-Func_Class'!$E$22,$G33:$BB33),SUMIF($G$6:$BB$6,BN$6&amp;" "&amp;'Input-Func_Class'!$B$24,$G33:$BB33))+SUMIF($G$6:$BB$6,BN$6&amp;" "&amp;'Input-Func_Class'!$F$22,$G33:$BB33))&lt;Check_Limit,0,1),1)</f>
        <v>0</v>
      </c>
      <c r="BO33">
        <f ca="1">IFERROR(IF(SUMIF($G$6:$BB$6,BO$6&amp;" Total",$G33:$BB33)-(SUMIF($G$6:$BB$6,BO$6&amp;" "&amp;'Input-Func_Class'!$D$22,$G33:$BB33)+IFERROR(SUMIF($G$6:$BB$6,BO$6&amp;" "&amp;'Input-Func_Class'!$E$22,$G33:$BB33),SUMIF($G$6:$BB$6,BO$6&amp;" "&amp;'Input-Func_Class'!$B$24,$G33:$BB33))+SUMIF($G$6:$BB$6,BO$6&amp;" "&amp;'Input-Func_Class'!$F$22,$G33:$BB33))&lt;Check_Limit,0,1),1)</f>
        <v>0</v>
      </c>
    </row>
    <row r="34" spans="1:67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>Functionalization!$D34</f>
        <v>21899897.75297343</v>
      </c>
      <c r="E34" s="8">
        <f t="shared" ca="1" si="5"/>
        <v>0</v>
      </c>
      <c r="F34" s="2" t="str">
        <f>IF($D34=0,"-",IF('Input-Accounts'!$E34&lt;&gt;0,'Input-Accounts'!$E34,'Input-Accounts'!$G34))</f>
        <v>CUSTOMER</v>
      </c>
      <c r="G34" s="8">
        <f ca="1">IF(G$5&lt;&gt;"",HLOOKUP(G$5,Functionalization!$G$6:$R$314,ROW($A34)-5,FALSE),IFERROR(INDEX(G$278:G$314,MATCH($F34,$B$278:$B$314,0))/VLOOKUP($F34,$B$278:$BB$314,MATCH(LEFT(TRIM(G$6),FIND("~",SUBSTITUTE(G$6,"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34))*HLOOKUP(LEFT(TRIM(G$6),FIND("~",SUBSTITUTE(G$6," ","~",LEN(TRIM(G$6))-LEN(SUBSTITUTE(TRIM(G$6)," ",""))))-1)&amp;" Total",$B$6:$BB$314,ROW($A34)-5,FALSE))</f>
        <v>0</v>
      </c>
      <c r="H34" s="8">
        <f ca="1">IF(H$5&lt;&gt;"",HLOOKUP(H$5,Functionalization!$G$6:$R$314,ROW($A34)-5,FALSE),IFERROR(INDEX(H$278:H$314,MATCH($F34,$B$278:$B$314,0))/VLOOKUP($F34,$B$278:$BB$314,MATCH(LEFT(TRIM(H$6),FIND("~",SUBSTITUTE(H$6,"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34))*HLOOKUP(LEFT(TRIM(H$6),FIND("~",SUBSTITUTE(H$6," ","~",LEN(TRIM(H$6))-LEN(SUBSTITUTE(TRIM(H$6)," ",""))))-1)&amp;" Total",$B$6:$BB$314,ROW($A34)-5,FALSE))</f>
        <v>0</v>
      </c>
      <c r="I34" s="8">
        <f ca="1">IF(I$5&lt;&gt;"",HLOOKUP(I$5,Functionalization!$G$6:$R$314,ROW($A34)-5,FALSE),IFERROR(INDEX(I$278:I$314,MATCH($F34,$B$278:$B$314,0))/VLOOKUP($F34,$B$278:$BB$314,MATCH(LEFT(TRIM(I$6),FIND("~",SUBSTITUTE(I$6,"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34))*HLOOKUP(LEFT(TRIM(I$6),FIND("~",SUBSTITUTE(I$6," ","~",LEN(TRIM(I$6))-LEN(SUBSTITUTE(TRIM(I$6)," ",""))))-1)&amp;" Total",$B$6:$BB$314,ROW($A34)-5,FALSE))</f>
        <v>0</v>
      </c>
      <c r="J34" s="8">
        <f ca="1">IF(J$5&lt;&gt;"",HLOOKUP(J$5,Functionalization!$G$6:$R$314,ROW($A34)-5,FALSE),IFERROR(INDEX(J$278:J$314,MATCH($F34,$B$278:$B$314,0))/VLOOKUP($F34,$B$278:$BB$314,MATCH(LEFT(TRIM(J$6),FIND("~",SUBSTITUTE(J$6,"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34))*HLOOKUP(LEFT(TRIM(J$6),FIND("~",SUBSTITUTE(J$6," ","~",LEN(TRIM(J$6))-LEN(SUBSTITUTE(TRIM(J$6)," ",""))))-1)&amp;" Total",$B$6:$BB$314,ROW($A34)-5,FALSE))</f>
        <v>0</v>
      </c>
      <c r="K34" s="8">
        <f ca="1">IF(K$5&lt;&gt;"",HLOOKUP(K$5,Functionalization!$G$6:$R$314,ROW($A34)-5,FALSE),IFERROR(INDEX(K$278:K$314,MATCH($F34,$B$278:$B$314,0))/VLOOKUP($F34,$B$278:$BB$314,MATCH(LEFT(TRIM(K$6),FIND("~",SUBSTITUTE(K$6,"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34))*HLOOKUP(LEFT(TRIM(K$6),FIND("~",SUBSTITUTE(K$6," ","~",LEN(TRIM(K$6))-LEN(SUBSTITUTE(TRIM(K$6)," ",""))))-1)&amp;" Total",$B$6:$BB$314,ROW($A34)-5,FALSE))</f>
        <v>21899897.75297343</v>
      </c>
      <c r="L34" s="8">
        <f ca="1">IF(L$5&lt;&gt;"",HLOOKUP(L$5,Functionalization!$G$6:$R$314,ROW($A34)-5,FALSE),IFERROR(INDEX(L$278:L$314,MATCH($F34,$B$278:$B$314,0))/VLOOKUP($F34,$B$278:$BB$314,MATCH(LEFT(TRIM(L$6),FIND("~",SUBSTITUTE(L$6,"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34))*HLOOKUP(LEFT(TRIM(L$6),FIND("~",SUBSTITUTE(L$6," ","~",LEN(TRIM(L$6))-LEN(SUBSTITUTE(TRIM(L$6)," ",""))))-1)&amp;" Total",$B$6:$BB$314,ROW($A34)-5,FALSE))</f>
        <v>0</v>
      </c>
      <c r="M34" s="8">
        <f ca="1">IF(M$5&lt;&gt;"",HLOOKUP(M$5,Functionalization!$G$6:$R$314,ROW($A34)-5,FALSE),IFERROR(INDEX(M$278:M$314,MATCH($F34,$B$278:$B$314,0))/VLOOKUP($F34,$B$278:$BB$314,MATCH(LEFT(TRIM(M$6),FIND("~",SUBSTITUTE(M$6,"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34))*HLOOKUP(LEFT(TRIM(M$6),FIND("~",SUBSTITUTE(M$6," ","~",LEN(TRIM(M$6))-LEN(SUBSTITUTE(TRIM(M$6)," ",""))))-1)&amp;" Total",$B$6:$BB$314,ROW($A34)-5,FALSE))</f>
        <v>0</v>
      </c>
      <c r="N34" s="8">
        <f ca="1">IF(N$5&lt;&gt;"",HLOOKUP(N$5,Functionalization!$G$6:$R$314,ROW($A34)-5,FALSE),IFERROR(INDEX(N$278:N$314,MATCH($F34,$B$278:$B$314,0))/VLOOKUP($F34,$B$278:$BB$314,MATCH(LEFT(TRIM(N$6),FIND("~",SUBSTITUTE(N$6,"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34))*HLOOKUP(LEFT(TRIM(N$6),FIND("~",SUBSTITUTE(N$6," ","~",LEN(TRIM(N$6))-LEN(SUBSTITUTE(TRIM(N$6)," ",""))))-1)&amp;" Total",$B$6:$BB$314,ROW($A34)-5,FALSE))</f>
        <v>21899897.75297343</v>
      </c>
      <c r="O34" s="8">
        <f ca="1">IF(O$5&lt;&gt;"",HLOOKUP(O$5,Functionalization!$G$6:$R$314,ROW($A34)-5,FALSE),IFERROR(INDEX(O$278:O$314,MATCH($F34,$B$278:$B$314,0))/VLOOKUP($F34,$B$278:$BB$314,MATCH(LEFT(TRIM(O$6),FIND("~",SUBSTITUTE(O$6,"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34))*HLOOKUP(LEFT(TRIM(O$6),FIND("~",SUBSTITUTE(O$6," ","~",LEN(TRIM(O$6))-LEN(SUBSTITUTE(TRIM(O$6)," ",""))))-1)&amp;" Total",$B$6:$BB$314,ROW($A34)-5,FALSE))</f>
        <v>0</v>
      </c>
      <c r="P34" s="8">
        <f ca="1">IF(P$5&lt;&gt;"",HLOOKUP(P$5,Functionalization!$G$6:$R$314,ROW($A34)-5,FALSE),IFERROR(INDEX(P$278:P$314,MATCH($F34,$B$278:$B$314,0))/VLOOKUP($F34,$B$278:$BB$314,MATCH(LEFT(TRIM(P$6),FIND("~",SUBSTITUTE(P$6,"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34))*HLOOKUP(LEFT(TRIM(P$6),FIND("~",SUBSTITUTE(P$6," ","~",LEN(TRIM(P$6))-LEN(SUBSTITUTE(TRIM(P$6)," ",""))))-1)&amp;" Total",$B$6:$BB$314,ROW($A34)-5,FALSE))</f>
        <v>0</v>
      </c>
      <c r="Q34" s="8">
        <f ca="1">IF(Q$5&lt;&gt;"",HLOOKUP(Q$5,Functionalization!$G$6:$R$314,ROW($A34)-5,FALSE),IFERROR(INDEX(Q$278:Q$314,MATCH($F34,$B$278:$B$314,0))/VLOOKUP($F34,$B$278:$BB$314,MATCH(LEFT(TRIM(Q$6),FIND("~",SUBSTITUTE(Q$6,"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34))*HLOOKUP(LEFT(TRIM(Q$6),FIND("~",SUBSTITUTE(Q$6," ","~",LEN(TRIM(Q$6))-LEN(SUBSTITUTE(TRIM(Q$6)," ",""))))-1)&amp;" Total",$B$6:$BB$314,ROW($A34)-5,FALSE))</f>
        <v>0</v>
      </c>
      <c r="R34" s="8">
        <f ca="1">IF(R$5&lt;&gt;"",HLOOKUP(R$5,Functionalization!$G$6:$R$314,ROW($A34)-5,FALSE),IFERROR(INDEX(R$278:R$314,MATCH($F34,$B$278:$B$314,0))/VLOOKUP($F34,$B$278:$BB$314,MATCH(LEFT(TRIM(R$6),FIND("~",SUBSTITUTE(R$6,"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34))*HLOOKUP(LEFT(TRIM(R$6),FIND("~",SUBSTITUTE(R$6," ","~",LEN(TRIM(R$6))-LEN(SUBSTITUTE(TRIM(R$6)," ",""))))-1)&amp;" Total",$B$6:$BB$314,ROW($A34)-5,FALSE))</f>
        <v>0</v>
      </c>
      <c r="S34" s="8">
        <f ca="1">IF(S$5&lt;&gt;"",HLOOKUP(S$5,Functionalization!$G$6:$R$314,ROW($A34)-5,FALSE),IFERROR(INDEX(S$278:S$314,MATCH($F34,$B$278:$B$314,0))/VLOOKUP($F34,$B$278:$BB$314,MATCH(LEFT(TRIM(S$6),FIND("~",SUBSTITUTE(S$6,"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34))*HLOOKUP(LEFT(TRIM(S$6),FIND("~",SUBSTITUTE(S$6," ","~",LEN(TRIM(S$6))-LEN(SUBSTITUTE(TRIM(S$6)," ",""))))-1)&amp;" Total",$B$6:$BB$314,ROW($A34)-5,FALSE))</f>
        <v>0</v>
      </c>
      <c r="T34" s="8">
        <f ca="1">IF(T$5&lt;&gt;"",HLOOKUP(T$5,Functionalization!$G$6:$R$314,ROW($A34)-5,FALSE),IFERROR(INDEX(T$278:T$314,MATCH($F34,$B$278:$B$314,0))/VLOOKUP($F34,$B$278:$BB$314,MATCH(LEFT(TRIM(T$6),FIND("~",SUBSTITUTE(T$6,"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34))*HLOOKUP(LEFT(TRIM(T$6),FIND("~",SUBSTITUTE(T$6," ","~",LEN(TRIM(T$6))-LEN(SUBSTITUTE(TRIM(T$6)," ",""))))-1)&amp;" Total",$B$6:$BB$314,ROW($A34)-5,FALSE))</f>
        <v>0</v>
      </c>
      <c r="U34" s="8">
        <f ca="1">IF(U$5&lt;&gt;"",HLOOKUP(U$5,Functionalization!$G$6:$R$314,ROW($A34)-5,FALSE),IFERROR(INDEX(U$278:U$314,MATCH($F34,$B$278:$B$314,0))/VLOOKUP($F34,$B$278:$BB$314,MATCH(LEFT(TRIM(U$6),FIND("~",SUBSTITUTE(U$6,"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34))*HLOOKUP(LEFT(TRIM(U$6),FIND("~",SUBSTITUTE(U$6," ","~",LEN(TRIM(U$6))-LEN(SUBSTITUTE(TRIM(U$6)," ",""))))-1)&amp;" Total",$B$6:$BB$314,ROW($A34)-5,FALSE))</f>
        <v>0</v>
      </c>
      <c r="V34" s="8">
        <f ca="1">IF(V$5&lt;&gt;"",HLOOKUP(V$5,Functionalization!$G$6:$R$314,ROW($A34)-5,FALSE),IFERROR(INDEX(V$278:V$314,MATCH($F34,$B$278:$B$314,0))/VLOOKUP($F34,$B$278:$BB$314,MATCH(LEFT(TRIM(V$6),FIND("~",SUBSTITUTE(V$6,"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34))*HLOOKUP(LEFT(TRIM(V$6),FIND("~",SUBSTITUTE(V$6," ","~",LEN(TRIM(V$6))-LEN(SUBSTITUTE(TRIM(V$6)," ",""))))-1)&amp;" Total",$B$6:$BB$314,ROW($A34)-5,FALSE))</f>
        <v>0</v>
      </c>
      <c r="W34" s="8">
        <f ca="1">IF(W$5&lt;&gt;"",HLOOKUP(W$5,Functionalization!$G$6:$R$314,ROW($A34)-5,FALSE),IFERROR(INDEX(W$278:W$314,MATCH($F34,$B$278:$B$314,0))/VLOOKUP($F34,$B$278:$BB$314,MATCH(LEFT(TRIM(W$6),FIND("~",SUBSTITUTE(W$6,"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34))*HLOOKUP(LEFT(TRIM(W$6),FIND("~",SUBSTITUTE(W$6," ","~",LEN(TRIM(W$6))-LEN(SUBSTITUTE(TRIM(W$6)," ",""))))-1)&amp;" Total",$B$6:$BB$314,ROW($A34)-5,FALSE))</f>
        <v>0</v>
      </c>
      <c r="X34" s="8">
        <f ca="1">IF(X$5&lt;&gt;"",HLOOKUP(X$5,Functionalization!$G$6:$R$314,ROW($A34)-5,FALSE),IFERROR(INDEX(X$278:X$314,MATCH($F34,$B$278:$B$314,0))/VLOOKUP($F34,$B$278:$BB$314,MATCH(LEFT(TRIM(X$6),FIND("~",SUBSTITUTE(X$6,"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34))*HLOOKUP(LEFT(TRIM(X$6),FIND("~",SUBSTITUTE(X$6," ","~",LEN(TRIM(X$6))-LEN(SUBSTITUTE(TRIM(X$6)," ",""))))-1)&amp;" Total",$B$6:$BB$314,ROW($A34)-5,FALSE))</f>
        <v>0</v>
      </c>
      <c r="Y34" s="8">
        <f ca="1">IF(Y$5&lt;&gt;"",HLOOKUP(Y$5,Functionalization!$G$6:$R$314,ROW($A34)-5,FALSE),IFERROR(INDEX(Y$278:Y$314,MATCH($F34,$B$278:$B$314,0))/VLOOKUP($F34,$B$278:$BB$314,MATCH(LEFT(TRIM(Y$6),FIND("~",SUBSTITUTE(Y$6,"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34))*HLOOKUP(LEFT(TRIM(Y$6),FIND("~",SUBSTITUTE(Y$6," ","~",LEN(TRIM(Y$6))-LEN(SUBSTITUTE(TRIM(Y$6)," ",""))))-1)&amp;" Total",$B$6:$BB$314,ROW($A34)-5,FALSE))</f>
        <v>0</v>
      </c>
      <c r="Z34" s="8">
        <f ca="1">IF(Z$5&lt;&gt;"",HLOOKUP(Z$5,Functionalization!$G$6:$R$314,ROW($A34)-5,FALSE),IFERROR(INDEX(Z$278:Z$314,MATCH($F34,$B$278:$B$314,0))/VLOOKUP($F34,$B$278:$BB$314,MATCH(LEFT(TRIM(Z$6),FIND("~",SUBSTITUTE(Z$6,"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34))*HLOOKUP(LEFT(TRIM(Z$6),FIND("~",SUBSTITUTE(Z$6," ","~",LEN(TRIM(Z$6))-LEN(SUBSTITUTE(TRIM(Z$6)," ",""))))-1)&amp;" Total",$B$6:$BB$314,ROW($A34)-5,FALSE))</f>
        <v>0</v>
      </c>
      <c r="AA34" s="8">
        <f ca="1">IF(AA$5&lt;&gt;"",HLOOKUP(AA$5,Functionalization!$G$6:$R$314,ROW($A34)-5,FALSE),IFERROR(INDEX(AA$278:AA$314,MATCH($F34,$B$278:$B$314,0))/VLOOKUP($F34,$B$278:$BB$314,MATCH(LEFT(TRIM(AA$6),FIND("~",SUBSTITUTE(AA$6,"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34))*HLOOKUP(LEFT(TRIM(AA$6),FIND("~",SUBSTITUTE(AA$6," ","~",LEN(TRIM(AA$6))-LEN(SUBSTITUTE(TRIM(AA$6)," ",""))))-1)&amp;" Total",$B$6:$BB$314,ROW($A34)-5,FALSE))</f>
        <v>0</v>
      </c>
      <c r="AB34" s="8">
        <f ca="1">IF(AB$5&lt;&gt;"",HLOOKUP(AB$5,Functionalization!$G$6:$R$314,ROW($A34)-5,FALSE),IFERROR(INDEX(AB$278:AB$314,MATCH($F34,$B$278:$B$314,0))/VLOOKUP($F34,$B$278:$BB$314,MATCH(LEFT(TRIM(AB$6),FIND("~",SUBSTITUTE(AB$6,"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34))*HLOOKUP(LEFT(TRIM(AB$6),FIND("~",SUBSTITUTE(AB$6," ","~",LEN(TRIM(AB$6))-LEN(SUBSTITUTE(TRIM(AB$6)," ",""))))-1)&amp;" Total",$B$6:$BB$314,ROW($A34)-5,FALSE))</f>
        <v>0</v>
      </c>
      <c r="AC34" s="8">
        <f ca="1">IF(AC$5&lt;&gt;"",HLOOKUP(AC$5,Functionalization!$G$6:$R$314,ROW($A34)-5,FALSE),IFERROR(INDEX(AC$278:AC$314,MATCH($F34,$B$278:$B$314,0))/VLOOKUP($F34,$B$278:$BB$314,MATCH(LEFT(TRIM(AC$6),FIND("~",SUBSTITUTE(AC$6,"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34))*HLOOKUP(LEFT(TRIM(AC$6),FIND("~",SUBSTITUTE(AC$6," ","~",LEN(TRIM(AC$6))-LEN(SUBSTITUTE(TRIM(AC$6)," ",""))))-1)&amp;" Total",$B$6:$BB$314,ROW($A34)-5,FALSE))</f>
        <v>0</v>
      </c>
      <c r="AD34" s="8">
        <f ca="1">IF(AD$5&lt;&gt;"",HLOOKUP(AD$5,Functionalization!$G$6:$R$314,ROW($A34)-5,FALSE),IFERROR(INDEX(AD$278:AD$314,MATCH($F34,$B$278:$B$314,0))/VLOOKUP($F34,$B$278:$BB$314,MATCH(LEFT(TRIM(AD$6),FIND("~",SUBSTITUTE(AD$6,"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34))*HLOOKUP(LEFT(TRIM(AD$6),FIND("~",SUBSTITUTE(AD$6," ","~",LEN(TRIM(AD$6))-LEN(SUBSTITUTE(TRIM(AD$6)," ",""))))-1)&amp;" Total",$B$6:$BB$314,ROW($A34)-5,FALSE))</f>
        <v>0</v>
      </c>
      <c r="AE34" s="8">
        <f ca="1">IF(AE$5&lt;&gt;"",HLOOKUP(AE$5,Functionalization!$G$6:$R$314,ROW($A34)-5,FALSE),IFERROR(INDEX(AE$278:AE$314,MATCH($F34,$B$278:$B$314,0))/VLOOKUP($F34,$B$278:$BB$314,MATCH(LEFT(TRIM(AE$6),FIND("~",SUBSTITUTE(AE$6,"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34))*HLOOKUP(LEFT(TRIM(AE$6),FIND("~",SUBSTITUTE(AE$6," ","~",LEN(TRIM(AE$6))-LEN(SUBSTITUTE(TRIM(AE$6)," ",""))))-1)&amp;" Total",$B$6:$BB$314,ROW($A34)-5,FALSE))</f>
        <v>0</v>
      </c>
      <c r="AF34" s="8">
        <f ca="1">IF(AF$5&lt;&gt;"",HLOOKUP(AF$5,Functionalization!$G$6:$R$314,ROW($A34)-5,FALSE),IFERROR(INDEX(AF$278:AF$314,MATCH($F34,$B$278:$B$314,0))/VLOOKUP($F34,$B$278:$BB$314,MATCH(LEFT(TRIM(AF$6),FIND("~",SUBSTITUTE(AF$6,"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34))*HLOOKUP(LEFT(TRIM(AF$6),FIND("~",SUBSTITUTE(AF$6," ","~",LEN(TRIM(AF$6))-LEN(SUBSTITUTE(TRIM(AF$6)," ",""))))-1)&amp;" Total",$B$6:$BB$314,ROW($A34)-5,FALSE))</f>
        <v>0</v>
      </c>
      <c r="AG34" s="8">
        <f ca="1">IF(AG$5&lt;&gt;"",HLOOKUP(AG$5,Functionalization!$G$6:$R$314,ROW($A34)-5,FALSE),IFERROR(INDEX(AG$278:AG$314,MATCH($F34,$B$278:$B$314,0))/VLOOKUP($F34,$B$278:$BB$314,MATCH(LEFT(TRIM(AG$6),FIND("~",SUBSTITUTE(AG$6,"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34))*HLOOKUP(LEFT(TRIM(AG$6),FIND("~",SUBSTITUTE(AG$6," ","~",LEN(TRIM(AG$6))-LEN(SUBSTITUTE(TRIM(AG$6)," ",""))))-1)&amp;" Total",$B$6:$BB$314,ROW($A34)-5,FALSE))</f>
        <v>0</v>
      </c>
      <c r="AH34" s="8">
        <f ca="1">IF(AH$5&lt;&gt;"",HLOOKUP(AH$5,Functionalization!$G$6:$R$314,ROW($A34)-5,FALSE),IFERROR(INDEX(AH$278:AH$314,MATCH($F34,$B$278:$B$314,0))/VLOOKUP($F34,$B$278:$BB$314,MATCH(LEFT(TRIM(AH$6),FIND("~",SUBSTITUTE(AH$6,"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34))*HLOOKUP(LEFT(TRIM(AH$6),FIND("~",SUBSTITUTE(AH$6," ","~",LEN(TRIM(AH$6))-LEN(SUBSTITUTE(TRIM(AH$6)," ",""))))-1)&amp;" Total",$B$6:$BB$314,ROW($A34)-5,FALSE))</f>
        <v>0</v>
      </c>
      <c r="AI34" s="8">
        <f ca="1">IF(AI$5&lt;&gt;"",HLOOKUP(AI$5,Functionalization!$G$6:$R$314,ROW($A34)-5,FALSE),IFERROR(INDEX(AI$278:AI$314,MATCH($F34,$B$278:$B$314,0))/VLOOKUP($F34,$B$278:$BB$314,MATCH(LEFT(TRIM(AI$6),FIND("~",SUBSTITUTE(AI$6,"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34))*HLOOKUP(LEFT(TRIM(AI$6),FIND("~",SUBSTITUTE(AI$6," ","~",LEN(TRIM(AI$6))-LEN(SUBSTITUTE(TRIM(AI$6)," ",""))))-1)&amp;" Total",$B$6:$BB$314,ROW($A34)-5,FALSE))</f>
        <v>0</v>
      </c>
      <c r="AJ34" s="8">
        <f ca="1">IF(AJ$5&lt;&gt;"",HLOOKUP(AJ$5,Functionalization!$G$6:$R$314,ROW($A34)-5,FALSE),IFERROR(INDEX(AJ$278:AJ$314,MATCH($F34,$B$278:$B$314,0))/VLOOKUP($F34,$B$278:$BB$314,MATCH(LEFT(TRIM(AJ$6),FIND("~",SUBSTITUTE(AJ$6,"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34))*HLOOKUP(LEFT(TRIM(AJ$6),FIND("~",SUBSTITUTE(AJ$6," ","~",LEN(TRIM(AJ$6))-LEN(SUBSTITUTE(TRIM(AJ$6)," ",""))))-1)&amp;" Total",$B$6:$BB$314,ROW($A34)-5,FALSE))</f>
        <v>0</v>
      </c>
      <c r="AK34" s="8">
        <f ca="1">IF(AK$5&lt;&gt;"",HLOOKUP(AK$5,Functionalization!$G$6:$R$314,ROW($A34)-5,FALSE),IFERROR(INDEX(AK$278:AK$314,MATCH($F34,$B$278:$B$314,0))/VLOOKUP($F34,$B$278:$BB$314,MATCH(LEFT(TRIM(AK$6),FIND("~",SUBSTITUTE(AK$6,"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34))*HLOOKUP(LEFT(TRIM(AK$6),FIND("~",SUBSTITUTE(AK$6," ","~",LEN(TRIM(AK$6))-LEN(SUBSTITUTE(TRIM(AK$6)," ",""))))-1)&amp;" Total",$B$6:$BB$314,ROW($A34)-5,FALSE))</f>
        <v>0</v>
      </c>
      <c r="AL34" s="8">
        <f ca="1">IF(AL$5&lt;&gt;"",HLOOKUP(AL$5,Functionalization!$G$6:$R$314,ROW($A34)-5,FALSE),IFERROR(INDEX(AL$278:AL$314,MATCH($F34,$B$278:$B$314,0))/VLOOKUP($F34,$B$278:$BB$314,MATCH(LEFT(TRIM(AL$6),FIND("~",SUBSTITUTE(AL$6,"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34))*HLOOKUP(LEFT(TRIM(AL$6),FIND("~",SUBSTITUTE(AL$6," ","~",LEN(TRIM(AL$6))-LEN(SUBSTITUTE(TRIM(AL$6)," ",""))))-1)&amp;" Total",$B$6:$BB$314,ROW($A34)-5,FALSE))</f>
        <v>0</v>
      </c>
      <c r="AM34" s="8">
        <f ca="1">IF(AM$5&lt;&gt;"",HLOOKUP(AM$5,Functionalization!$G$6:$R$314,ROW($A34)-5,FALSE),IFERROR(INDEX(AM$278:AM$314,MATCH($F34,$B$278:$B$314,0))/VLOOKUP($F34,$B$278:$BB$314,MATCH(LEFT(TRIM(AM$6),FIND("~",SUBSTITUTE(AM$6,"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34))*HLOOKUP(LEFT(TRIM(AM$6),FIND("~",SUBSTITUTE(AM$6," ","~",LEN(TRIM(AM$6))-LEN(SUBSTITUTE(TRIM(AM$6)," ",""))))-1)&amp;" Total",$B$6:$BB$314,ROW($A34)-5,FALSE))</f>
        <v>0</v>
      </c>
      <c r="AN34" s="8">
        <f ca="1">IF(AN$5&lt;&gt;"",HLOOKUP(AN$5,Functionalization!$G$6:$R$314,ROW($A34)-5,FALSE),IFERROR(INDEX(AN$278:AN$314,MATCH($F34,$B$278:$B$314,0))/VLOOKUP($F34,$B$278:$BB$314,MATCH(LEFT(TRIM(AN$6),FIND("~",SUBSTITUTE(AN$6,"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34))*HLOOKUP(LEFT(TRIM(AN$6),FIND("~",SUBSTITUTE(AN$6," ","~",LEN(TRIM(AN$6))-LEN(SUBSTITUTE(TRIM(AN$6)," ",""))))-1)&amp;" Total",$B$6:$BB$314,ROW($A34)-5,FALSE))</f>
        <v>0</v>
      </c>
      <c r="AO34" s="8">
        <f ca="1">IF(AO$5&lt;&gt;"",HLOOKUP(AO$5,Functionalization!$G$6:$R$314,ROW($A34)-5,FALSE),IFERROR(INDEX(AO$278:AO$314,MATCH($F34,$B$278:$B$314,0))/VLOOKUP($F34,$B$278:$BB$314,MATCH(LEFT(TRIM(AO$6),FIND("~",SUBSTITUTE(AO$6,"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34))*HLOOKUP(LEFT(TRIM(AO$6),FIND("~",SUBSTITUTE(AO$6," ","~",LEN(TRIM(AO$6))-LEN(SUBSTITUTE(TRIM(AO$6)," ",""))))-1)&amp;" Total",$B$6:$BB$314,ROW($A34)-5,FALSE))</f>
        <v>0</v>
      </c>
      <c r="AP34" s="8">
        <f ca="1">IF(AP$5&lt;&gt;"",HLOOKUP(AP$5,Functionalization!$G$6:$R$314,ROW($A34)-5,FALSE),IFERROR(INDEX(AP$278:AP$314,MATCH($F34,$B$278:$B$314,0))/VLOOKUP($F34,$B$278:$BB$314,MATCH(LEFT(TRIM(AP$6),FIND("~",SUBSTITUTE(AP$6,"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34))*HLOOKUP(LEFT(TRIM(AP$6),FIND("~",SUBSTITUTE(AP$6," ","~",LEN(TRIM(AP$6))-LEN(SUBSTITUTE(TRIM(AP$6)," ",""))))-1)&amp;" Total",$B$6:$BB$314,ROW($A34)-5,FALSE))</f>
        <v>0</v>
      </c>
      <c r="AQ34" s="8">
        <f ca="1">IF(AQ$5&lt;&gt;"",HLOOKUP(AQ$5,Functionalization!$G$6:$R$314,ROW($A34)-5,FALSE),IFERROR(INDEX(AQ$278:AQ$314,MATCH($F34,$B$278:$B$314,0))/VLOOKUP($F34,$B$278:$BB$314,MATCH(LEFT(TRIM(AQ$6),FIND("~",SUBSTITUTE(AQ$6,"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34))*HLOOKUP(LEFT(TRIM(AQ$6),FIND("~",SUBSTITUTE(AQ$6," ","~",LEN(TRIM(AQ$6))-LEN(SUBSTITUTE(TRIM(AQ$6)," ",""))))-1)&amp;" Total",$B$6:$BB$314,ROW($A34)-5,FALSE))</f>
        <v>0</v>
      </c>
      <c r="AR34" s="8">
        <f ca="1">IF(AR$5&lt;&gt;"",HLOOKUP(AR$5,Functionalization!$G$6:$R$314,ROW($A34)-5,FALSE),IFERROR(INDEX(AR$278:AR$314,MATCH($F34,$B$278:$B$314,0))/VLOOKUP($F34,$B$278:$BB$314,MATCH(LEFT(TRIM(AR$6),FIND("~",SUBSTITUTE(AR$6,"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34))*HLOOKUP(LEFT(TRIM(AR$6),FIND("~",SUBSTITUTE(AR$6," ","~",LEN(TRIM(AR$6))-LEN(SUBSTITUTE(TRIM(AR$6)," ",""))))-1)&amp;" Total",$B$6:$BB$314,ROW($A34)-5,FALSE))</f>
        <v>0</v>
      </c>
      <c r="AS34" s="8">
        <f ca="1">IF(AS$5&lt;&gt;"",HLOOKUP(AS$5,Functionalization!$G$6:$R$314,ROW($A34)-5,FALSE),IFERROR(INDEX(AS$278:AS$314,MATCH($F34,$B$278:$B$314,0))/VLOOKUP($F34,$B$278:$BB$314,MATCH(LEFT(TRIM(AS$6),FIND("~",SUBSTITUTE(AS$6,"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34))*HLOOKUP(LEFT(TRIM(AS$6),FIND("~",SUBSTITUTE(AS$6," ","~",LEN(TRIM(AS$6))-LEN(SUBSTITUTE(TRIM(AS$6)," ",""))))-1)&amp;" Total",$B$6:$BB$314,ROW($A34)-5,FALSE))</f>
        <v>0</v>
      </c>
      <c r="AT34" s="8">
        <f ca="1">IF(AT$5&lt;&gt;"",HLOOKUP(AT$5,Functionalization!$G$6:$R$314,ROW($A34)-5,FALSE),IFERROR(INDEX(AT$278:AT$314,MATCH($F34,$B$278:$B$314,0))/VLOOKUP($F34,$B$278:$BB$314,MATCH(LEFT(TRIM(AT$6),FIND("~",SUBSTITUTE(AT$6,"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34))*HLOOKUP(LEFT(TRIM(AT$6),FIND("~",SUBSTITUTE(AT$6," ","~",LEN(TRIM(AT$6))-LEN(SUBSTITUTE(TRIM(AT$6)," ",""))))-1)&amp;" Total",$B$6:$BB$314,ROW($A34)-5,FALSE))</f>
        <v>0</v>
      </c>
      <c r="AU34" s="8">
        <f ca="1">IF(AU$5&lt;&gt;"",HLOOKUP(AU$5,Functionalization!$G$6:$R$314,ROW($A34)-5,FALSE),IFERROR(INDEX(AU$278:AU$314,MATCH($F34,$B$278:$B$314,0))/VLOOKUP($F34,$B$278:$BB$314,MATCH(LEFT(TRIM(AU$6),FIND("~",SUBSTITUTE(AU$6,"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34))*HLOOKUP(LEFT(TRIM(AU$6),FIND("~",SUBSTITUTE(AU$6," ","~",LEN(TRIM(AU$6))-LEN(SUBSTITUTE(TRIM(AU$6)," ",""))))-1)&amp;" Total",$B$6:$BB$314,ROW($A34)-5,FALSE))</f>
        <v>0</v>
      </c>
      <c r="AV34" s="8">
        <f ca="1">IF(AV$5&lt;&gt;"",HLOOKUP(AV$5,Functionalization!$G$6:$R$314,ROW($A34)-5,FALSE),IFERROR(INDEX(AV$278:AV$314,MATCH($F34,$B$278:$B$314,0))/VLOOKUP($F34,$B$278:$BB$314,MATCH(LEFT(TRIM(AV$6),FIND("~",SUBSTITUTE(AV$6,"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34))*HLOOKUP(LEFT(TRIM(AV$6),FIND("~",SUBSTITUTE(AV$6," ","~",LEN(TRIM(AV$6))-LEN(SUBSTITUTE(TRIM(AV$6)," ",""))))-1)&amp;" Total",$B$6:$BB$314,ROW($A34)-5,FALSE))</f>
        <v>0</v>
      </c>
      <c r="AW34" s="8">
        <f ca="1">IF(AW$5&lt;&gt;"",HLOOKUP(AW$5,Functionalization!$G$6:$R$314,ROW($A34)-5,FALSE),IFERROR(INDEX(AW$278:AW$314,MATCH($F34,$B$278:$B$314,0))/VLOOKUP($F34,$B$278:$BB$314,MATCH(LEFT(TRIM(AW$6),FIND("~",SUBSTITUTE(AW$6,"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34))*HLOOKUP(LEFT(TRIM(AW$6),FIND("~",SUBSTITUTE(AW$6," ","~",LEN(TRIM(AW$6))-LEN(SUBSTITUTE(TRIM(AW$6)," ",""))))-1)&amp;" Total",$B$6:$BB$314,ROW($A34)-5,FALSE))</f>
        <v>0</v>
      </c>
      <c r="AX34" s="8">
        <f ca="1">IF(AX$5&lt;&gt;"",HLOOKUP(AX$5,Functionalization!$G$6:$R$314,ROW($A34)-5,FALSE),IFERROR(INDEX(AX$278:AX$314,MATCH($F34,$B$278:$B$314,0))/VLOOKUP($F34,$B$278:$BB$314,MATCH(LEFT(TRIM(AX$6),FIND("~",SUBSTITUTE(AX$6,"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34))*HLOOKUP(LEFT(TRIM(AX$6),FIND("~",SUBSTITUTE(AX$6," ","~",LEN(TRIM(AX$6))-LEN(SUBSTITUTE(TRIM(AX$6)," ",""))))-1)&amp;" Total",$B$6:$BB$314,ROW($A34)-5,FALSE))</f>
        <v>0</v>
      </c>
      <c r="AY34" s="8">
        <f ca="1">IF(AY$5&lt;&gt;"",HLOOKUP(AY$5,Functionalization!$G$6:$R$314,ROW($A34)-5,FALSE),IFERROR(INDEX(AY$278:AY$314,MATCH($F34,$B$278:$B$314,0))/VLOOKUP($F34,$B$278:$BB$314,MATCH(LEFT(TRIM(AY$6),FIND("~",SUBSTITUTE(AY$6,"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34))*HLOOKUP(LEFT(TRIM(AY$6),FIND("~",SUBSTITUTE(AY$6," ","~",LEN(TRIM(AY$6))-LEN(SUBSTITUTE(TRIM(AY$6)," ",""))))-1)&amp;" Total",$B$6:$BB$314,ROW($A34)-5,FALSE))</f>
        <v>0</v>
      </c>
      <c r="AZ34" s="8">
        <f ca="1">IF(AZ$5&lt;&gt;"",HLOOKUP(AZ$5,Functionalization!$G$6:$R$314,ROW($A34)-5,FALSE),IFERROR(INDEX(AZ$278:AZ$314,MATCH($F34,$B$278:$B$314,0))/VLOOKUP($F34,$B$278:$BB$314,MATCH(LEFT(TRIM(AZ$6),FIND("~",SUBSTITUTE(AZ$6,"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34))*HLOOKUP(LEFT(TRIM(AZ$6),FIND("~",SUBSTITUTE(AZ$6," ","~",LEN(TRIM(AZ$6))-LEN(SUBSTITUTE(TRIM(AZ$6)," ",""))))-1)&amp;" Total",$B$6:$BB$314,ROW($A34)-5,FALSE))</f>
        <v>0</v>
      </c>
      <c r="BA34" s="8">
        <f ca="1">IF(BA$5&lt;&gt;"",HLOOKUP(BA$5,Functionalization!$G$6:$R$314,ROW($A34)-5,FALSE),IFERROR(INDEX(BA$278:BA$314,MATCH($F34,$B$278:$B$314,0))/VLOOKUP($F34,$B$278:$BB$314,MATCH(LEFT(TRIM(BA$6),FIND("~",SUBSTITUTE(BA$6,"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34))*HLOOKUP(LEFT(TRIM(BA$6),FIND("~",SUBSTITUTE(BA$6," ","~",LEN(TRIM(BA$6))-LEN(SUBSTITUTE(TRIM(BA$6)," ",""))))-1)&amp;" Total",$B$6:$BB$314,ROW($A34)-5,FALSE))</f>
        <v>0</v>
      </c>
      <c r="BB34" s="8">
        <f ca="1">IF(BB$5&lt;&gt;"",HLOOKUP(BB$5,Functionalization!$G$6:$R$314,ROW($A34)-5,FALSE),IFERROR(INDEX(BB$278:BB$314,MATCH($F34,$B$278:$B$314,0))/VLOOKUP($F34,$B$278:$BB$314,MATCH(LEFT(TRIM(BB$6),FIND("~",SUBSTITUTE(BB$6,"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34))*HLOOKUP(LEFT(TRIM(BB$6),FIND("~",SUBSTITUTE(BB$6," ","~",LEN(TRIM(BB$6))-LEN(SUBSTITUTE(TRIM(BB$6)," ",""))))-1)&amp;" Total",$B$6:$BB$314,ROW($A34)-5,FALSE))</f>
        <v>0</v>
      </c>
      <c r="BD34">
        <f ca="1">IFERROR(IF(SUMIF($G$6:$BB$6,BD$6&amp;" Total",$G34:$BB34)-(SUMIF($G$6:$BB$6,BD$6&amp;" "&amp;'Input-Func_Class'!$D$22,$G34:$BB34)+IFERROR(SUMIF($G$6:$BB$6,BD$6&amp;" "&amp;'Input-Func_Class'!$E$22,$G34:$BB34),SUMIF($G$6:$BB$6,BD$6&amp;" "&amp;'Input-Func_Class'!$B$24,$G34:$BB34))+SUMIF($G$6:$BB$6,BD$6&amp;" "&amp;'Input-Func_Class'!$F$22,$G34:$BB34))&lt;Check_Limit,0,1),1)</f>
        <v>0</v>
      </c>
      <c r="BE34">
        <f ca="1">IFERROR(IF(SUMIF($G$6:$BB$6,BE$6&amp;" Total",$G34:$BB34)-(SUMIF($G$6:$BB$6,BE$6&amp;" "&amp;'Input-Func_Class'!$D$22,$G34:$BB34)+IFERROR(SUMIF($G$6:$BB$6,BE$6&amp;" "&amp;'Input-Func_Class'!$E$22,$G34:$BB34),SUMIF($G$6:$BB$6,BE$6&amp;" "&amp;'Input-Func_Class'!$B$24,$G34:$BB34))+SUMIF($G$6:$BB$6,BE$6&amp;" "&amp;'Input-Func_Class'!$F$22,$G34:$BB34))&lt;Check_Limit,0,1),1)</f>
        <v>0</v>
      </c>
      <c r="BF34">
        <f ca="1">IFERROR(IF(SUMIF($G$6:$BB$6,BF$6&amp;" Total",$G34:$BB34)-(SUMIF($G$6:$BB$6,BF$6&amp;" "&amp;'Input-Func_Class'!$D$22,$G34:$BB34)+IFERROR(SUMIF($G$6:$BB$6,BF$6&amp;" "&amp;'Input-Func_Class'!$E$22,$G34:$BB34),SUMIF($G$6:$BB$6,BF$6&amp;" "&amp;'Input-Func_Class'!$B$24,$G34:$BB34))+SUMIF($G$6:$BB$6,BF$6&amp;" "&amp;'Input-Func_Class'!$F$22,$G34:$BB34))&lt;Check_Limit,0,1),1)</f>
        <v>0</v>
      </c>
      <c r="BG34">
        <f ca="1">IFERROR(IF(SUMIF($G$6:$BB$6,BG$6&amp;" Total",$G34:$BB34)-(SUMIF($G$6:$BB$6,BG$6&amp;" "&amp;'Input-Func_Class'!$D$22,$G34:$BB34)+IFERROR(SUMIF($G$6:$BB$6,BG$6&amp;" "&amp;'Input-Func_Class'!$E$22,$G34:$BB34),SUMIF($G$6:$BB$6,BG$6&amp;" "&amp;'Input-Func_Class'!$B$24,$G34:$BB34))+SUMIF($G$6:$BB$6,BG$6&amp;" "&amp;'Input-Func_Class'!$F$22,$G34:$BB34))&lt;Check_Limit,0,1),1)</f>
        <v>0</v>
      </c>
      <c r="BH34">
        <f ca="1">IFERROR(IF(SUMIF($G$6:$BB$6,BH$6&amp;" Total",$G34:$BB34)-(SUMIF($G$6:$BB$6,BH$6&amp;" "&amp;'Input-Func_Class'!$D$22,$G34:$BB34)+IFERROR(SUMIF($G$6:$BB$6,BH$6&amp;" "&amp;'Input-Func_Class'!$E$22,$G34:$BB34),SUMIF($G$6:$BB$6,BH$6&amp;" "&amp;'Input-Func_Class'!$B$24,$G34:$BB34))+SUMIF($G$6:$BB$6,BH$6&amp;" "&amp;'Input-Func_Class'!$F$22,$G34:$BB34))&lt;Check_Limit,0,1),1)</f>
        <v>0</v>
      </c>
      <c r="BI34">
        <f ca="1">IFERROR(IF(SUMIF($G$6:$BB$6,BI$6&amp;" Total",$G34:$BB34)-(SUMIF($G$6:$BB$6,BI$6&amp;" "&amp;'Input-Func_Class'!$D$22,$G34:$BB34)+IFERROR(SUMIF($G$6:$BB$6,BI$6&amp;" "&amp;'Input-Func_Class'!$E$22,$G34:$BB34),SUMIF($G$6:$BB$6,BI$6&amp;" "&amp;'Input-Func_Class'!$B$24,$G34:$BB34))+SUMIF($G$6:$BB$6,BI$6&amp;" "&amp;'Input-Func_Class'!$F$22,$G34:$BB34))&lt;Check_Limit,0,1),1)</f>
        <v>0</v>
      </c>
      <c r="BJ34">
        <f ca="1">IFERROR(IF(SUMIF($G$6:$BB$6,BJ$6&amp;" Total",$G34:$BB34)-(SUMIF($G$6:$BB$6,BJ$6&amp;" "&amp;'Input-Func_Class'!$D$22,$G34:$BB34)+IFERROR(SUMIF($G$6:$BB$6,BJ$6&amp;" "&amp;'Input-Func_Class'!$E$22,$G34:$BB34),SUMIF($G$6:$BB$6,BJ$6&amp;" "&amp;'Input-Func_Class'!$B$24,$G34:$BB34))+SUMIF($G$6:$BB$6,BJ$6&amp;" "&amp;'Input-Func_Class'!$F$22,$G34:$BB34))&lt;Check_Limit,0,1),1)</f>
        <v>0</v>
      </c>
      <c r="BK34">
        <f ca="1">IFERROR(IF(SUMIF($G$6:$BB$6,BK$6&amp;" Total",$G34:$BB34)-(SUMIF($G$6:$BB$6,BK$6&amp;" "&amp;'Input-Func_Class'!$D$22,$G34:$BB34)+IFERROR(SUMIF($G$6:$BB$6,BK$6&amp;" "&amp;'Input-Func_Class'!$E$22,$G34:$BB34),SUMIF($G$6:$BB$6,BK$6&amp;" "&amp;'Input-Func_Class'!$B$24,$G34:$BB34))+SUMIF($G$6:$BB$6,BK$6&amp;" "&amp;'Input-Func_Class'!$F$22,$G34:$BB34))&lt;Check_Limit,0,1),1)</f>
        <v>0</v>
      </c>
      <c r="BL34">
        <f ca="1">IFERROR(IF(SUMIF($G$6:$BB$6,BL$6&amp;" Total",$G34:$BB34)-(SUMIF($G$6:$BB$6,BL$6&amp;" "&amp;'Input-Func_Class'!$D$22,$G34:$BB34)+IFERROR(SUMIF($G$6:$BB$6,BL$6&amp;" "&amp;'Input-Func_Class'!$E$22,$G34:$BB34),SUMIF($G$6:$BB$6,BL$6&amp;" "&amp;'Input-Func_Class'!$B$24,$G34:$BB34))+SUMIF($G$6:$BB$6,BL$6&amp;" "&amp;'Input-Func_Class'!$F$22,$G34:$BB34))&lt;Check_Limit,0,1),1)</f>
        <v>0</v>
      </c>
      <c r="BM34">
        <f ca="1">IFERROR(IF(SUMIF($G$6:$BB$6,BM$6&amp;" Total",$G34:$BB34)-(SUMIF($G$6:$BB$6,BM$6&amp;" "&amp;'Input-Func_Class'!$D$22,$G34:$BB34)+IFERROR(SUMIF($G$6:$BB$6,BM$6&amp;" "&amp;'Input-Func_Class'!$E$22,$G34:$BB34),SUMIF($G$6:$BB$6,BM$6&amp;" "&amp;'Input-Func_Class'!$B$24,$G34:$BB34))+SUMIF($G$6:$BB$6,BM$6&amp;" "&amp;'Input-Func_Class'!$F$22,$G34:$BB34))&lt;Check_Limit,0,1),1)</f>
        <v>0</v>
      </c>
      <c r="BN34">
        <f ca="1">IFERROR(IF(SUMIF($G$6:$BB$6,BN$6&amp;" Total",$G34:$BB34)-(SUMIF($G$6:$BB$6,BN$6&amp;" "&amp;'Input-Func_Class'!$D$22,$G34:$BB34)+IFERROR(SUMIF($G$6:$BB$6,BN$6&amp;" "&amp;'Input-Func_Class'!$E$22,$G34:$BB34),SUMIF($G$6:$BB$6,BN$6&amp;" "&amp;'Input-Func_Class'!$B$24,$G34:$BB34))+SUMIF($G$6:$BB$6,BN$6&amp;" "&amp;'Input-Func_Class'!$F$22,$G34:$BB34))&lt;Check_Limit,0,1),1)</f>
        <v>0</v>
      </c>
      <c r="BO34">
        <f ca="1">IFERROR(IF(SUMIF($G$6:$BB$6,BO$6&amp;" Total",$G34:$BB34)-(SUMIF($G$6:$BB$6,BO$6&amp;" "&amp;'Input-Func_Class'!$D$22,$G34:$BB34)+IFERROR(SUMIF($G$6:$BB$6,BO$6&amp;" "&amp;'Input-Func_Class'!$E$22,$G34:$BB34),SUMIF($G$6:$BB$6,BO$6&amp;" "&amp;'Input-Func_Class'!$B$24,$G34:$BB34))+SUMIF($G$6:$BB$6,BO$6&amp;" "&amp;'Input-Func_Class'!$F$22,$G34:$BB34))&lt;Check_Limit,0,1),1)</f>
        <v>0</v>
      </c>
    </row>
    <row r="35" spans="1:67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>Functionalization!$D35</f>
        <v>8252969.3900000015</v>
      </c>
      <c r="E35" s="8">
        <f t="shared" ca="1" si="5"/>
        <v>0</v>
      </c>
      <c r="F35" s="2" t="str">
        <f>IF($D35=0,"-",IF('Input-Accounts'!$E35&lt;&gt;0,'Input-Accounts'!$E35,'Input-Accounts'!$G35))</f>
        <v>CUSTOMER</v>
      </c>
      <c r="G35" s="8">
        <f ca="1">IF(G$5&lt;&gt;"",HLOOKUP(G$5,Functionalization!$G$6:$R$314,ROW($A35)-5,FALSE),IFERROR(INDEX(G$278:G$314,MATCH($F35,$B$278:$B$314,0))/VLOOKUP($F35,$B$278:$BB$314,MATCH(LEFT(TRIM(G$6),FIND("~",SUBSTITUTE(G$6,"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35))*HLOOKUP(LEFT(TRIM(G$6),FIND("~",SUBSTITUTE(G$6," ","~",LEN(TRIM(G$6))-LEN(SUBSTITUTE(TRIM(G$6)," ",""))))-1)&amp;" Total",$B$6:$BB$314,ROW($A35)-5,FALSE))</f>
        <v>0</v>
      </c>
      <c r="H35" s="8">
        <f ca="1">IF(H$5&lt;&gt;"",HLOOKUP(H$5,Functionalization!$G$6:$R$314,ROW($A35)-5,FALSE),IFERROR(INDEX(H$278:H$314,MATCH($F35,$B$278:$B$314,0))/VLOOKUP($F35,$B$278:$BB$314,MATCH(LEFT(TRIM(H$6),FIND("~",SUBSTITUTE(H$6,"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35))*HLOOKUP(LEFT(TRIM(H$6),FIND("~",SUBSTITUTE(H$6," ","~",LEN(TRIM(H$6))-LEN(SUBSTITUTE(TRIM(H$6)," ",""))))-1)&amp;" Total",$B$6:$BB$314,ROW($A35)-5,FALSE))</f>
        <v>0</v>
      </c>
      <c r="I35" s="8">
        <f ca="1">IF(I$5&lt;&gt;"",HLOOKUP(I$5,Functionalization!$G$6:$R$314,ROW($A35)-5,FALSE),IFERROR(INDEX(I$278:I$314,MATCH($F35,$B$278:$B$314,0))/VLOOKUP($F35,$B$278:$BB$314,MATCH(LEFT(TRIM(I$6),FIND("~",SUBSTITUTE(I$6,"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35))*HLOOKUP(LEFT(TRIM(I$6),FIND("~",SUBSTITUTE(I$6," ","~",LEN(TRIM(I$6))-LEN(SUBSTITUTE(TRIM(I$6)," ",""))))-1)&amp;" Total",$B$6:$BB$314,ROW($A35)-5,FALSE))</f>
        <v>0</v>
      </c>
      <c r="J35" s="8">
        <f ca="1">IF(J$5&lt;&gt;"",HLOOKUP(J$5,Functionalization!$G$6:$R$314,ROW($A35)-5,FALSE),IFERROR(INDEX(J$278:J$314,MATCH($F35,$B$278:$B$314,0))/VLOOKUP($F35,$B$278:$BB$314,MATCH(LEFT(TRIM(J$6),FIND("~",SUBSTITUTE(J$6,"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35))*HLOOKUP(LEFT(TRIM(J$6),FIND("~",SUBSTITUTE(J$6," ","~",LEN(TRIM(J$6))-LEN(SUBSTITUTE(TRIM(J$6)," ",""))))-1)&amp;" Total",$B$6:$BB$314,ROW($A35)-5,FALSE))</f>
        <v>0</v>
      </c>
      <c r="K35" s="8">
        <f ca="1">IF(K$5&lt;&gt;"",HLOOKUP(K$5,Functionalization!$G$6:$R$314,ROW($A35)-5,FALSE),IFERROR(INDEX(K$278:K$314,MATCH($F35,$B$278:$B$314,0))/VLOOKUP($F35,$B$278:$BB$314,MATCH(LEFT(TRIM(K$6),FIND("~",SUBSTITUTE(K$6,"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35))*HLOOKUP(LEFT(TRIM(K$6),FIND("~",SUBSTITUTE(K$6," ","~",LEN(TRIM(K$6))-LEN(SUBSTITUTE(TRIM(K$6)," ",""))))-1)&amp;" Total",$B$6:$BB$314,ROW($A35)-5,FALSE))</f>
        <v>8252969.3900000015</v>
      </c>
      <c r="L35" s="8">
        <f ca="1">IF(L$5&lt;&gt;"",HLOOKUP(L$5,Functionalization!$G$6:$R$314,ROW($A35)-5,FALSE),IFERROR(INDEX(L$278:L$314,MATCH($F35,$B$278:$B$314,0))/VLOOKUP($F35,$B$278:$BB$314,MATCH(LEFT(TRIM(L$6),FIND("~",SUBSTITUTE(L$6,"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35))*HLOOKUP(LEFT(TRIM(L$6),FIND("~",SUBSTITUTE(L$6," ","~",LEN(TRIM(L$6))-LEN(SUBSTITUTE(TRIM(L$6)," ",""))))-1)&amp;" Total",$B$6:$BB$314,ROW($A35)-5,FALSE))</f>
        <v>0</v>
      </c>
      <c r="M35" s="8">
        <f ca="1">IF(M$5&lt;&gt;"",HLOOKUP(M$5,Functionalization!$G$6:$R$314,ROW($A35)-5,FALSE),IFERROR(INDEX(M$278:M$314,MATCH($F35,$B$278:$B$314,0))/VLOOKUP($F35,$B$278:$BB$314,MATCH(LEFT(TRIM(M$6),FIND("~",SUBSTITUTE(M$6,"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35))*HLOOKUP(LEFT(TRIM(M$6),FIND("~",SUBSTITUTE(M$6," ","~",LEN(TRIM(M$6))-LEN(SUBSTITUTE(TRIM(M$6)," ",""))))-1)&amp;" Total",$B$6:$BB$314,ROW($A35)-5,FALSE))</f>
        <v>0</v>
      </c>
      <c r="N35" s="8">
        <f ca="1">IF(N$5&lt;&gt;"",HLOOKUP(N$5,Functionalization!$G$6:$R$314,ROW($A35)-5,FALSE),IFERROR(INDEX(N$278:N$314,MATCH($F35,$B$278:$B$314,0))/VLOOKUP($F35,$B$278:$BB$314,MATCH(LEFT(TRIM(N$6),FIND("~",SUBSTITUTE(N$6,"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35))*HLOOKUP(LEFT(TRIM(N$6),FIND("~",SUBSTITUTE(N$6," ","~",LEN(TRIM(N$6))-LEN(SUBSTITUTE(TRIM(N$6)," ",""))))-1)&amp;" Total",$B$6:$BB$314,ROW($A35)-5,FALSE))</f>
        <v>8252969.3900000015</v>
      </c>
      <c r="O35" s="8">
        <f ca="1">IF(O$5&lt;&gt;"",HLOOKUP(O$5,Functionalization!$G$6:$R$314,ROW($A35)-5,FALSE),IFERROR(INDEX(O$278:O$314,MATCH($F35,$B$278:$B$314,0))/VLOOKUP($F35,$B$278:$BB$314,MATCH(LEFT(TRIM(O$6),FIND("~",SUBSTITUTE(O$6,"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35))*HLOOKUP(LEFT(TRIM(O$6),FIND("~",SUBSTITUTE(O$6," ","~",LEN(TRIM(O$6))-LEN(SUBSTITUTE(TRIM(O$6)," ",""))))-1)&amp;" Total",$B$6:$BB$314,ROW($A35)-5,FALSE))</f>
        <v>0</v>
      </c>
      <c r="P35" s="8">
        <f ca="1">IF(P$5&lt;&gt;"",HLOOKUP(P$5,Functionalization!$G$6:$R$314,ROW($A35)-5,FALSE),IFERROR(INDEX(P$278:P$314,MATCH($F35,$B$278:$B$314,0))/VLOOKUP($F35,$B$278:$BB$314,MATCH(LEFT(TRIM(P$6),FIND("~",SUBSTITUTE(P$6,"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35))*HLOOKUP(LEFT(TRIM(P$6),FIND("~",SUBSTITUTE(P$6," ","~",LEN(TRIM(P$6))-LEN(SUBSTITUTE(TRIM(P$6)," ",""))))-1)&amp;" Total",$B$6:$BB$314,ROW($A35)-5,FALSE))</f>
        <v>0</v>
      </c>
      <c r="Q35" s="8">
        <f ca="1">IF(Q$5&lt;&gt;"",HLOOKUP(Q$5,Functionalization!$G$6:$R$314,ROW($A35)-5,FALSE),IFERROR(INDEX(Q$278:Q$314,MATCH($F35,$B$278:$B$314,0))/VLOOKUP($F35,$B$278:$BB$314,MATCH(LEFT(TRIM(Q$6),FIND("~",SUBSTITUTE(Q$6,"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35))*HLOOKUP(LEFT(TRIM(Q$6),FIND("~",SUBSTITUTE(Q$6," ","~",LEN(TRIM(Q$6))-LEN(SUBSTITUTE(TRIM(Q$6)," ",""))))-1)&amp;" Total",$B$6:$BB$314,ROW($A35)-5,FALSE))</f>
        <v>0</v>
      </c>
      <c r="R35" s="8">
        <f ca="1">IF(R$5&lt;&gt;"",HLOOKUP(R$5,Functionalization!$G$6:$R$314,ROW($A35)-5,FALSE),IFERROR(INDEX(R$278:R$314,MATCH($F35,$B$278:$B$314,0))/VLOOKUP($F35,$B$278:$BB$314,MATCH(LEFT(TRIM(R$6),FIND("~",SUBSTITUTE(R$6,"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35))*HLOOKUP(LEFT(TRIM(R$6),FIND("~",SUBSTITUTE(R$6," ","~",LEN(TRIM(R$6))-LEN(SUBSTITUTE(TRIM(R$6)," ",""))))-1)&amp;" Total",$B$6:$BB$314,ROW($A35)-5,FALSE))</f>
        <v>0</v>
      </c>
      <c r="S35" s="8">
        <f ca="1">IF(S$5&lt;&gt;"",HLOOKUP(S$5,Functionalization!$G$6:$R$314,ROW($A35)-5,FALSE),IFERROR(INDEX(S$278:S$314,MATCH($F35,$B$278:$B$314,0))/VLOOKUP($F35,$B$278:$BB$314,MATCH(LEFT(TRIM(S$6),FIND("~",SUBSTITUTE(S$6,"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35))*HLOOKUP(LEFT(TRIM(S$6),FIND("~",SUBSTITUTE(S$6," ","~",LEN(TRIM(S$6))-LEN(SUBSTITUTE(TRIM(S$6)," ",""))))-1)&amp;" Total",$B$6:$BB$314,ROW($A35)-5,FALSE))</f>
        <v>0</v>
      </c>
      <c r="T35" s="8">
        <f ca="1">IF(T$5&lt;&gt;"",HLOOKUP(T$5,Functionalization!$G$6:$R$314,ROW($A35)-5,FALSE),IFERROR(INDEX(T$278:T$314,MATCH($F35,$B$278:$B$314,0))/VLOOKUP($F35,$B$278:$BB$314,MATCH(LEFT(TRIM(T$6),FIND("~",SUBSTITUTE(T$6,"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35))*HLOOKUP(LEFT(TRIM(T$6),FIND("~",SUBSTITUTE(T$6," ","~",LEN(TRIM(T$6))-LEN(SUBSTITUTE(TRIM(T$6)," ",""))))-1)&amp;" Total",$B$6:$BB$314,ROW($A35)-5,FALSE))</f>
        <v>0</v>
      </c>
      <c r="U35" s="8">
        <f ca="1">IF(U$5&lt;&gt;"",HLOOKUP(U$5,Functionalization!$G$6:$R$314,ROW($A35)-5,FALSE),IFERROR(INDEX(U$278:U$314,MATCH($F35,$B$278:$B$314,0))/VLOOKUP($F35,$B$278:$BB$314,MATCH(LEFT(TRIM(U$6),FIND("~",SUBSTITUTE(U$6,"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35))*HLOOKUP(LEFT(TRIM(U$6),FIND("~",SUBSTITUTE(U$6," ","~",LEN(TRIM(U$6))-LEN(SUBSTITUTE(TRIM(U$6)," ",""))))-1)&amp;" Total",$B$6:$BB$314,ROW($A35)-5,FALSE))</f>
        <v>0</v>
      </c>
      <c r="V35" s="8">
        <f ca="1">IF(V$5&lt;&gt;"",HLOOKUP(V$5,Functionalization!$G$6:$R$314,ROW($A35)-5,FALSE),IFERROR(INDEX(V$278:V$314,MATCH($F35,$B$278:$B$314,0))/VLOOKUP($F35,$B$278:$BB$314,MATCH(LEFT(TRIM(V$6),FIND("~",SUBSTITUTE(V$6,"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35))*HLOOKUP(LEFT(TRIM(V$6),FIND("~",SUBSTITUTE(V$6," ","~",LEN(TRIM(V$6))-LEN(SUBSTITUTE(TRIM(V$6)," ",""))))-1)&amp;" Total",$B$6:$BB$314,ROW($A35)-5,FALSE))</f>
        <v>0</v>
      </c>
      <c r="W35" s="8">
        <f ca="1">IF(W$5&lt;&gt;"",HLOOKUP(W$5,Functionalization!$G$6:$R$314,ROW($A35)-5,FALSE),IFERROR(INDEX(W$278:W$314,MATCH($F35,$B$278:$B$314,0))/VLOOKUP($F35,$B$278:$BB$314,MATCH(LEFT(TRIM(W$6),FIND("~",SUBSTITUTE(W$6,"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35))*HLOOKUP(LEFT(TRIM(W$6),FIND("~",SUBSTITUTE(W$6," ","~",LEN(TRIM(W$6))-LEN(SUBSTITUTE(TRIM(W$6)," ",""))))-1)&amp;" Total",$B$6:$BB$314,ROW($A35)-5,FALSE))</f>
        <v>0</v>
      </c>
      <c r="X35" s="8">
        <f ca="1">IF(X$5&lt;&gt;"",HLOOKUP(X$5,Functionalization!$G$6:$R$314,ROW($A35)-5,FALSE),IFERROR(INDEX(X$278:X$314,MATCH($F35,$B$278:$B$314,0))/VLOOKUP($F35,$B$278:$BB$314,MATCH(LEFT(TRIM(X$6),FIND("~",SUBSTITUTE(X$6,"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35))*HLOOKUP(LEFT(TRIM(X$6),FIND("~",SUBSTITUTE(X$6," ","~",LEN(TRIM(X$6))-LEN(SUBSTITUTE(TRIM(X$6)," ",""))))-1)&amp;" Total",$B$6:$BB$314,ROW($A35)-5,FALSE))</f>
        <v>0</v>
      </c>
      <c r="Y35" s="8">
        <f ca="1">IF(Y$5&lt;&gt;"",HLOOKUP(Y$5,Functionalization!$G$6:$R$314,ROW($A35)-5,FALSE),IFERROR(INDEX(Y$278:Y$314,MATCH($F35,$B$278:$B$314,0))/VLOOKUP($F35,$B$278:$BB$314,MATCH(LEFT(TRIM(Y$6),FIND("~",SUBSTITUTE(Y$6,"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35))*HLOOKUP(LEFT(TRIM(Y$6),FIND("~",SUBSTITUTE(Y$6," ","~",LEN(TRIM(Y$6))-LEN(SUBSTITUTE(TRIM(Y$6)," ",""))))-1)&amp;" Total",$B$6:$BB$314,ROW($A35)-5,FALSE))</f>
        <v>0</v>
      </c>
      <c r="Z35" s="8">
        <f ca="1">IF(Z$5&lt;&gt;"",HLOOKUP(Z$5,Functionalization!$G$6:$R$314,ROW($A35)-5,FALSE),IFERROR(INDEX(Z$278:Z$314,MATCH($F35,$B$278:$B$314,0))/VLOOKUP($F35,$B$278:$BB$314,MATCH(LEFT(TRIM(Z$6),FIND("~",SUBSTITUTE(Z$6,"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35))*HLOOKUP(LEFT(TRIM(Z$6),FIND("~",SUBSTITUTE(Z$6," ","~",LEN(TRIM(Z$6))-LEN(SUBSTITUTE(TRIM(Z$6)," ",""))))-1)&amp;" Total",$B$6:$BB$314,ROW($A35)-5,FALSE))</f>
        <v>0</v>
      </c>
      <c r="AA35" s="8">
        <f ca="1">IF(AA$5&lt;&gt;"",HLOOKUP(AA$5,Functionalization!$G$6:$R$314,ROW($A35)-5,FALSE),IFERROR(INDEX(AA$278:AA$314,MATCH($F35,$B$278:$B$314,0))/VLOOKUP($F35,$B$278:$BB$314,MATCH(LEFT(TRIM(AA$6),FIND("~",SUBSTITUTE(AA$6,"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35))*HLOOKUP(LEFT(TRIM(AA$6),FIND("~",SUBSTITUTE(AA$6," ","~",LEN(TRIM(AA$6))-LEN(SUBSTITUTE(TRIM(AA$6)," ",""))))-1)&amp;" Total",$B$6:$BB$314,ROW($A35)-5,FALSE))</f>
        <v>0</v>
      </c>
      <c r="AB35" s="8">
        <f ca="1">IF(AB$5&lt;&gt;"",HLOOKUP(AB$5,Functionalization!$G$6:$R$314,ROW($A35)-5,FALSE),IFERROR(INDEX(AB$278:AB$314,MATCH($F35,$B$278:$B$314,0))/VLOOKUP($F35,$B$278:$BB$314,MATCH(LEFT(TRIM(AB$6),FIND("~",SUBSTITUTE(AB$6,"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35))*HLOOKUP(LEFT(TRIM(AB$6),FIND("~",SUBSTITUTE(AB$6," ","~",LEN(TRIM(AB$6))-LEN(SUBSTITUTE(TRIM(AB$6)," ",""))))-1)&amp;" Total",$B$6:$BB$314,ROW($A35)-5,FALSE))</f>
        <v>0</v>
      </c>
      <c r="AC35" s="8">
        <f ca="1">IF(AC$5&lt;&gt;"",HLOOKUP(AC$5,Functionalization!$G$6:$R$314,ROW($A35)-5,FALSE),IFERROR(INDEX(AC$278:AC$314,MATCH($F35,$B$278:$B$314,0))/VLOOKUP($F35,$B$278:$BB$314,MATCH(LEFT(TRIM(AC$6),FIND("~",SUBSTITUTE(AC$6,"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35))*HLOOKUP(LEFT(TRIM(AC$6),FIND("~",SUBSTITUTE(AC$6," ","~",LEN(TRIM(AC$6))-LEN(SUBSTITUTE(TRIM(AC$6)," ",""))))-1)&amp;" Total",$B$6:$BB$314,ROW($A35)-5,FALSE))</f>
        <v>0</v>
      </c>
      <c r="AD35" s="8">
        <f ca="1">IF(AD$5&lt;&gt;"",HLOOKUP(AD$5,Functionalization!$G$6:$R$314,ROW($A35)-5,FALSE),IFERROR(INDEX(AD$278:AD$314,MATCH($F35,$B$278:$B$314,0))/VLOOKUP($F35,$B$278:$BB$314,MATCH(LEFT(TRIM(AD$6),FIND("~",SUBSTITUTE(AD$6,"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35))*HLOOKUP(LEFT(TRIM(AD$6),FIND("~",SUBSTITUTE(AD$6," ","~",LEN(TRIM(AD$6))-LEN(SUBSTITUTE(TRIM(AD$6)," ",""))))-1)&amp;" Total",$B$6:$BB$314,ROW($A35)-5,FALSE))</f>
        <v>0</v>
      </c>
      <c r="AE35" s="8">
        <f ca="1">IF(AE$5&lt;&gt;"",HLOOKUP(AE$5,Functionalization!$G$6:$R$314,ROW($A35)-5,FALSE),IFERROR(INDEX(AE$278:AE$314,MATCH($F35,$B$278:$B$314,0))/VLOOKUP($F35,$B$278:$BB$314,MATCH(LEFT(TRIM(AE$6),FIND("~",SUBSTITUTE(AE$6,"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35))*HLOOKUP(LEFT(TRIM(AE$6),FIND("~",SUBSTITUTE(AE$6," ","~",LEN(TRIM(AE$6))-LEN(SUBSTITUTE(TRIM(AE$6)," ",""))))-1)&amp;" Total",$B$6:$BB$314,ROW($A35)-5,FALSE))</f>
        <v>0</v>
      </c>
      <c r="AF35" s="8">
        <f ca="1">IF(AF$5&lt;&gt;"",HLOOKUP(AF$5,Functionalization!$G$6:$R$314,ROW($A35)-5,FALSE),IFERROR(INDEX(AF$278:AF$314,MATCH($F35,$B$278:$B$314,0))/VLOOKUP($F35,$B$278:$BB$314,MATCH(LEFT(TRIM(AF$6),FIND("~",SUBSTITUTE(AF$6,"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35))*HLOOKUP(LEFT(TRIM(AF$6),FIND("~",SUBSTITUTE(AF$6," ","~",LEN(TRIM(AF$6))-LEN(SUBSTITUTE(TRIM(AF$6)," ",""))))-1)&amp;" Total",$B$6:$BB$314,ROW($A35)-5,FALSE))</f>
        <v>0</v>
      </c>
      <c r="AG35" s="8">
        <f ca="1">IF(AG$5&lt;&gt;"",HLOOKUP(AG$5,Functionalization!$G$6:$R$314,ROW($A35)-5,FALSE),IFERROR(INDEX(AG$278:AG$314,MATCH($F35,$B$278:$B$314,0))/VLOOKUP($F35,$B$278:$BB$314,MATCH(LEFT(TRIM(AG$6),FIND("~",SUBSTITUTE(AG$6,"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35))*HLOOKUP(LEFT(TRIM(AG$6),FIND("~",SUBSTITUTE(AG$6," ","~",LEN(TRIM(AG$6))-LEN(SUBSTITUTE(TRIM(AG$6)," ",""))))-1)&amp;" Total",$B$6:$BB$314,ROW($A35)-5,FALSE))</f>
        <v>0</v>
      </c>
      <c r="AH35" s="8">
        <f ca="1">IF(AH$5&lt;&gt;"",HLOOKUP(AH$5,Functionalization!$G$6:$R$314,ROW($A35)-5,FALSE),IFERROR(INDEX(AH$278:AH$314,MATCH($F35,$B$278:$B$314,0))/VLOOKUP($F35,$B$278:$BB$314,MATCH(LEFT(TRIM(AH$6),FIND("~",SUBSTITUTE(AH$6,"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35))*HLOOKUP(LEFT(TRIM(AH$6),FIND("~",SUBSTITUTE(AH$6," ","~",LEN(TRIM(AH$6))-LEN(SUBSTITUTE(TRIM(AH$6)," ",""))))-1)&amp;" Total",$B$6:$BB$314,ROW($A35)-5,FALSE))</f>
        <v>0</v>
      </c>
      <c r="AI35" s="8">
        <f ca="1">IF(AI$5&lt;&gt;"",HLOOKUP(AI$5,Functionalization!$G$6:$R$314,ROW($A35)-5,FALSE),IFERROR(INDEX(AI$278:AI$314,MATCH($F35,$B$278:$B$314,0))/VLOOKUP($F35,$B$278:$BB$314,MATCH(LEFT(TRIM(AI$6),FIND("~",SUBSTITUTE(AI$6,"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35))*HLOOKUP(LEFT(TRIM(AI$6),FIND("~",SUBSTITUTE(AI$6," ","~",LEN(TRIM(AI$6))-LEN(SUBSTITUTE(TRIM(AI$6)," ",""))))-1)&amp;" Total",$B$6:$BB$314,ROW($A35)-5,FALSE))</f>
        <v>0</v>
      </c>
      <c r="AJ35" s="8">
        <f ca="1">IF(AJ$5&lt;&gt;"",HLOOKUP(AJ$5,Functionalization!$G$6:$R$314,ROW($A35)-5,FALSE),IFERROR(INDEX(AJ$278:AJ$314,MATCH($F35,$B$278:$B$314,0))/VLOOKUP($F35,$B$278:$BB$314,MATCH(LEFT(TRIM(AJ$6),FIND("~",SUBSTITUTE(AJ$6,"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35))*HLOOKUP(LEFT(TRIM(AJ$6),FIND("~",SUBSTITUTE(AJ$6," ","~",LEN(TRIM(AJ$6))-LEN(SUBSTITUTE(TRIM(AJ$6)," ",""))))-1)&amp;" Total",$B$6:$BB$314,ROW($A35)-5,FALSE))</f>
        <v>0</v>
      </c>
      <c r="AK35" s="8">
        <f ca="1">IF(AK$5&lt;&gt;"",HLOOKUP(AK$5,Functionalization!$G$6:$R$314,ROW($A35)-5,FALSE),IFERROR(INDEX(AK$278:AK$314,MATCH($F35,$B$278:$B$314,0))/VLOOKUP($F35,$B$278:$BB$314,MATCH(LEFT(TRIM(AK$6),FIND("~",SUBSTITUTE(AK$6,"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35))*HLOOKUP(LEFT(TRIM(AK$6),FIND("~",SUBSTITUTE(AK$6," ","~",LEN(TRIM(AK$6))-LEN(SUBSTITUTE(TRIM(AK$6)," ",""))))-1)&amp;" Total",$B$6:$BB$314,ROW($A35)-5,FALSE))</f>
        <v>0</v>
      </c>
      <c r="AL35" s="8">
        <f ca="1">IF(AL$5&lt;&gt;"",HLOOKUP(AL$5,Functionalization!$G$6:$R$314,ROW($A35)-5,FALSE),IFERROR(INDEX(AL$278:AL$314,MATCH($F35,$B$278:$B$314,0))/VLOOKUP($F35,$B$278:$BB$314,MATCH(LEFT(TRIM(AL$6),FIND("~",SUBSTITUTE(AL$6,"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35))*HLOOKUP(LEFT(TRIM(AL$6),FIND("~",SUBSTITUTE(AL$6," ","~",LEN(TRIM(AL$6))-LEN(SUBSTITUTE(TRIM(AL$6)," ",""))))-1)&amp;" Total",$B$6:$BB$314,ROW($A35)-5,FALSE))</f>
        <v>0</v>
      </c>
      <c r="AM35" s="8">
        <f ca="1">IF(AM$5&lt;&gt;"",HLOOKUP(AM$5,Functionalization!$G$6:$R$314,ROW($A35)-5,FALSE),IFERROR(INDEX(AM$278:AM$314,MATCH($F35,$B$278:$B$314,0))/VLOOKUP($F35,$B$278:$BB$314,MATCH(LEFT(TRIM(AM$6),FIND("~",SUBSTITUTE(AM$6,"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35))*HLOOKUP(LEFT(TRIM(AM$6),FIND("~",SUBSTITUTE(AM$6," ","~",LEN(TRIM(AM$6))-LEN(SUBSTITUTE(TRIM(AM$6)," ",""))))-1)&amp;" Total",$B$6:$BB$314,ROW($A35)-5,FALSE))</f>
        <v>0</v>
      </c>
      <c r="AN35" s="8">
        <f ca="1">IF(AN$5&lt;&gt;"",HLOOKUP(AN$5,Functionalization!$G$6:$R$314,ROW($A35)-5,FALSE),IFERROR(INDEX(AN$278:AN$314,MATCH($F35,$B$278:$B$314,0))/VLOOKUP($F35,$B$278:$BB$314,MATCH(LEFT(TRIM(AN$6),FIND("~",SUBSTITUTE(AN$6,"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35))*HLOOKUP(LEFT(TRIM(AN$6),FIND("~",SUBSTITUTE(AN$6," ","~",LEN(TRIM(AN$6))-LEN(SUBSTITUTE(TRIM(AN$6)," ",""))))-1)&amp;" Total",$B$6:$BB$314,ROW($A35)-5,FALSE))</f>
        <v>0</v>
      </c>
      <c r="AO35" s="8">
        <f ca="1">IF(AO$5&lt;&gt;"",HLOOKUP(AO$5,Functionalization!$G$6:$R$314,ROW($A35)-5,FALSE),IFERROR(INDEX(AO$278:AO$314,MATCH($F35,$B$278:$B$314,0))/VLOOKUP($F35,$B$278:$BB$314,MATCH(LEFT(TRIM(AO$6),FIND("~",SUBSTITUTE(AO$6,"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35))*HLOOKUP(LEFT(TRIM(AO$6),FIND("~",SUBSTITUTE(AO$6," ","~",LEN(TRIM(AO$6))-LEN(SUBSTITUTE(TRIM(AO$6)," ",""))))-1)&amp;" Total",$B$6:$BB$314,ROW($A35)-5,FALSE))</f>
        <v>0</v>
      </c>
      <c r="AP35" s="8">
        <f ca="1">IF(AP$5&lt;&gt;"",HLOOKUP(AP$5,Functionalization!$G$6:$R$314,ROW($A35)-5,FALSE),IFERROR(INDEX(AP$278:AP$314,MATCH($F35,$B$278:$B$314,0))/VLOOKUP($F35,$B$278:$BB$314,MATCH(LEFT(TRIM(AP$6),FIND("~",SUBSTITUTE(AP$6,"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35))*HLOOKUP(LEFT(TRIM(AP$6),FIND("~",SUBSTITUTE(AP$6," ","~",LEN(TRIM(AP$6))-LEN(SUBSTITUTE(TRIM(AP$6)," ",""))))-1)&amp;" Total",$B$6:$BB$314,ROW($A35)-5,FALSE))</f>
        <v>0</v>
      </c>
      <c r="AQ35" s="8">
        <f ca="1">IF(AQ$5&lt;&gt;"",HLOOKUP(AQ$5,Functionalization!$G$6:$R$314,ROW($A35)-5,FALSE),IFERROR(INDEX(AQ$278:AQ$314,MATCH($F35,$B$278:$B$314,0))/VLOOKUP($F35,$B$278:$BB$314,MATCH(LEFT(TRIM(AQ$6),FIND("~",SUBSTITUTE(AQ$6,"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35))*HLOOKUP(LEFT(TRIM(AQ$6),FIND("~",SUBSTITUTE(AQ$6," ","~",LEN(TRIM(AQ$6))-LEN(SUBSTITUTE(TRIM(AQ$6)," ",""))))-1)&amp;" Total",$B$6:$BB$314,ROW($A35)-5,FALSE))</f>
        <v>0</v>
      </c>
      <c r="AR35" s="8">
        <f ca="1">IF(AR$5&lt;&gt;"",HLOOKUP(AR$5,Functionalization!$G$6:$R$314,ROW($A35)-5,FALSE),IFERROR(INDEX(AR$278:AR$314,MATCH($F35,$B$278:$B$314,0))/VLOOKUP($F35,$B$278:$BB$314,MATCH(LEFT(TRIM(AR$6),FIND("~",SUBSTITUTE(AR$6,"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35))*HLOOKUP(LEFT(TRIM(AR$6),FIND("~",SUBSTITUTE(AR$6," ","~",LEN(TRIM(AR$6))-LEN(SUBSTITUTE(TRIM(AR$6)," ",""))))-1)&amp;" Total",$B$6:$BB$314,ROW($A35)-5,FALSE))</f>
        <v>0</v>
      </c>
      <c r="AS35" s="8">
        <f ca="1">IF(AS$5&lt;&gt;"",HLOOKUP(AS$5,Functionalization!$G$6:$R$314,ROW($A35)-5,FALSE),IFERROR(INDEX(AS$278:AS$314,MATCH($F35,$B$278:$B$314,0))/VLOOKUP($F35,$B$278:$BB$314,MATCH(LEFT(TRIM(AS$6),FIND("~",SUBSTITUTE(AS$6,"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35))*HLOOKUP(LEFT(TRIM(AS$6),FIND("~",SUBSTITUTE(AS$6," ","~",LEN(TRIM(AS$6))-LEN(SUBSTITUTE(TRIM(AS$6)," ",""))))-1)&amp;" Total",$B$6:$BB$314,ROW($A35)-5,FALSE))</f>
        <v>0</v>
      </c>
      <c r="AT35" s="8">
        <f ca="1">IF(AT$5&lt;&gt;"",HLOOKUP(AT$5,Functionalization!$G$6:$R$314,ROW($A35)-5,FALSE),IFERROR(INDEX(AT$278:AT$314,MATCH($F35,$B$278:$B$314,0))/VLOOKUP($F35,$B$278:$BB$314,MATCH(LEFT(TRIM(AT$6),FIND("~",SUBSTITUTE(AT$6,"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35))*HLOOKUP(LEFT(TRIM(AT$6),FIND("~",SUBSTITUTE(AT$6," ","~",LEN(TRIM(AT$6))-LEN(SUBSTITUTE(TRIM(AT$6)," ",""))))-1)&amp;" Total",$B$6:$BB$314,ROW($A35)-5,FALSE))</f>
        <v>0</v>
      </c>
      <c r="AU35" s="8">
        <f ca="1">IF(AU$5&lt;&gt;"",HLOOKUP(AU$5,Functionalization!$G$6:$R$314,ROW($A35)-5,FALSE),IFERROR(INDEX(AU$278:AU$314,MATCH($F35,$B$278:$B$314,0))/VLOOKUP($F35,$B$278:$BB$314,MATCH(LEFT(TRIM(AU$6),FIND("~",SUBSTITUTE(AU$6,"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35))*HLOOKUP(LEFT(TRIM(AU$6),FIND("~",SUBSTITUTE(AU$6," ","~",LEN(TRIM(AU$6))-LEN(SUBSTITUTE(TRIM(AU$6)," ",""))))-1)&amp;" Total",$B$6:$BB$314,ROW($A35)-5,FALSE))</f>
        <v>0</v>
      </c>
      <c r="AV35" s="8">
        <f ca="1">IF(AV$5&lt;&gt;"",HLOOKUP(AV$5,Functionalization!$G$6:$R$314,ROW($A35)-5,FALSE),IFERROR(INDEX(AV$278:AV$314,MATCH($F35,$B$278:$B$314,0))/VLOOKUP($F35,$B$278:$BB$314,MATCH(LEFT(TRIM(AV$6),FIND("~",SUBSTITUTE(AV$6,"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35))*HLOOKUP(LEFT(TRIM(AV$6),FIND("~",SUBSTITUTE(AV$6," ","~",LEN(TRIM(AV$6))-LEN(SUBSTITUTE(TRIM(AV$6)," ",""))))-1)&amp;" Total",$B$6:$BB$314,ROW($A35)-5,FALSE))</f>
        <v>0</v>
      </c>
      <c r="AW35" s="8">
        <f ca="1">IF(AW$5&lt;&gt;"",HLOOKUP(AW$5,Functionalization!$G$6:$R$314,ROW($A35)-5,FALSE),IFERROR(INDEX(AW$278:AW$314,MATCH($F35,$B$278:$B$314,0))/VLOOKUP($F35,$B$278:$BB$314,MATCH(LEFT(TRIM(AW$6),FIND("~",SUBSTITUTE(AW$6,"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35))*HLOOKUP(LEFT(TRIM(AW$6),FIND("~",SUBSTITUTE(AW$6," ","~",LEN(TRIM(AW$6))-LEN(SUBSTITUTE(TRIM(AW$6)," ",""))))-1)&amp;" Total",$B$6:$BB$314,ROW($A35)-5,FALSE))</f>
        <v>0</v>
      </c>
      <c r="AX35" s="8">
        <f ca="1">IF(AX$5&lt;&gt;"",HLOOKUP(AX$5,Functionalization!$G$6:$R$314,ROW($A35)-5,FALSE),IFERROR(INDEX(AX$278:AX$314,MATCH($F35,$B$278:$B$314,0))/VLOOKUP($F35,$B$278:$BB$314,MATCH(LEFT(TRIM(AX$6),FIND("~",SUBSTITUTE(AX$6,"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35))*HLOOKUP(LEFT(TRIM(AX$6),FIND("~",SUBSTITUTE(AX$6," ","~",LEN(TRIM(AX$6))-LEN(SUBSTITUTE(TRIM(AX$6)," ",""))))-1)&amp;" Total",$B$6:$BB$314,ROW($A35)-5,FALSE))</f>
        <v>0</v>
      </c>
      <c r="AY35" s="8">
        <f ca="1">IF(AY$5&lt;&gt;"",HLOOKUP(AY$5,Functionalization!$G$6:$R$314,ROW($A35)-5,FALSE),IFERROR(INDEX(AY$278:AY$314,MATCH($F35,$B$278:$B$314,0))/VLOOKUP($F35,$B$278:$BB$314,MATCH(LEFT(TRIM(AY$6),FIND("~",SUBSTITUTE(AY$6,"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35))*HLOOKUP(LEFT(TRIM(AY$6),FIND("~",SUBSTITUTE(AY$6," ","~",LEN(TRIM(AY$6))-LEN(SUBSTITUTE(TRIM(AY$6)," ",""))))-1)&amp;" Total",$B$6:$BB$314,ROW($A35)-5,FALSE))</f>
        <v>0</v>
      </c>
      <c r="AZ35" s="8">
        <f ca="1">IF(AZ$5&lt;&gt;"",HLOOKUP(AZ$5,Functionalization!$G$6:$R$314,ROW($A35)-5,FALSE),IFERROR(INDEX(AZ$278:AZ$314,MATCH($F35,$B$278:$B$314,0))/VLOOKUP($F35,$B$278:$BB$314,MATCH(LEFT(TRIM(AZ$6),FIND("~",SUBSTITUTE(AZ$6,"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35))*HLOOKUP(LEFT(TRIM(AZ$6),FIND("~",SUBSTITUTE(AZ$6," ","~",LEN(TRIM(AZ$6))-LEN(SUBSTITUTE(TRIM(AZ$6)," ",""))))-1)&amp;" Total",$B$6:$BB$314,ROW($A35)-5,FALSE))</f>
        <v>0</v>
      </c>
      <c r="BA35" s="8">
        <f ca="1">IF(BA$5&lt;&gt;"",HLOOKUP(BA$5,Functionalization!$G$6:$R$314,ROW($A35)-5,FALSE),IFERROR(INDEX(BA$278:BA$314,MATCH($F35,$B$278:$B$314,0))/VLOOKUP($F35,$B$278:$BB$314,MATCH(LEFT(TRIM(BA$6),FIND("~",SUBSTITUTE(BA$6,"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35))*HLOOKUP(LEFT(TRIM(BA$6),FIND("~",SUBSTITUTE(BA$6," ","~",LEN(TRIM(BA$6))-LEN(SUBSTITUTE(TRIM(BA$6)," ",""))))-1)&amp;" Total",$B$6:$BB$314,ROW($A35)-5,FALSE))</f>
        <v>0</v>
      </c>
      <c r="BB35" s="8">
        <f ca="1">IF(BB$5&lt;&gt;"",HLOOKUP(BB$5,Functionalization!$G$6:$R$314,ROW($A35)-5,FALSE),IFERROR(INDEX(BB$278:BB$314,MATCH($F35,$B$278:$B$314,0))/VLOOKUP($F35,$B$278:$BB$314,MATCH(LEFT(TRIM(BB$6),FIND("~",SUBSTITUTE(BB$6,"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35))*HLOOKUP(LEFT(TRIM(BB$6),FIND("~",SUBSTITUTE(BB$6," ","~",LEN(TRIM(BB$6))-LEN(SUBSTITUTE(TRIM(BB$6)," ",""))))-1)&amp;" Total",$B$6:$BB$314,ROW($A35)-5,FALSE))</f>
        <v>0</v>
      </c>
      <c r="BD35">
        <f ca="1">IFERROR(IF(SUMIF($G$6:$BB$6,BD$6&amp;" Total",$G35:$BB35)-(SUMIF($G$6:$BB$6,BD$6&amp;" "&amp;'Input-Func_Class'!$D$22,$G35:$BB35)+IFERROR(SUMIF($G$6:$BB$6,BD$6&amp;" "&amp;'Input-Func_Class'!$E$22,$G35:$BB35),SUMIF($G$6:$BB$6,BD$6&amp;" "&amp;'Input-Func_Class'!$B$24,$G35:$BB35))+SUMIF($G$6:$BB$6,BD$6&amp;" "&amp;'Input-Func_Class'!$F$22,$G35:$BB35))&lt;Check_Limit,0,1),1)</f>
        <v>0</v>
      </c>
      <c r="BE35">
        <f ca="1">IFERROR(IF(SUMIF($G$6:$BB$6,BE$6&amp;" Total",$G35:$BB35)-(SUMIF($G$6:$BB$6,BE$6&amp;" "&amp;'Input-Func_Class'!$D$22,$G35:$BB35)+IFERROR(SUMIF($G$6:$BB$6,BE$6&amp;" "&amp;'Input-Func_Class'!$E$22,$G35:$BB35),SUMIF($G$6:$BB$6,BE$6&amp;" "&amp;'Input-Func_Class'!$B$24,$G35:$BB35))+SUMIF($G$6:$BB$6,BE$6&amp;" "&amp;'Input-Func_Class'!$F$22,$G35:$BB35))&lt;Check_Limit,0,1),1)</f>
        <v>0</v>
      </c>
      <c r="BF35">
        <f ca="1">IFERROR(IF(SUMIF($G$6:$BB$6,BF$6&amp;" Total",$G35:$BB35)-(SUMIF($G$6:$BB$6,BF$6&amp;" "&amp;'Input-Func_Class'!$D$22,$G35:$BB35)+IFERROR(SUMIF($G$6:$BB$6,BF$6&amp;" "&amp;'Input-Func_Class'!$E$22,$G35:$BB35),SUMIF($G$6:$BB$6,BF$6&amp;" "&amp;'Input-Func_Class'!$B$24,$G35:$BB35))+SUMIF($G$6:$BB$6,BF$6&amp;" "&amp;'Input-Func_Class'!$F$22,$G35:$BB35))&lt;Check_Limit,0,1),1)</f>
        <v>0</v>
      </c>
      <c r="BG35">
        <f ca="1">IFERROR(IF(SUMIF($G$6:$BB$6,BG$6&amp;" Total",$G35:$BB35)-(SUMIF($G$6:$BB$6,BG$6&amp;" "&amp;'Input-Func_Class'!$D$22,$G35:$BB35)+IFERROR(SUMIF($G$6:$BB$6,BG$6&amp;" "&amp;'Input-Func_Class'!$E$22,$G35:$BB35),SUMIF($G$6:$BB$6,BG$6&amp;" "&amp;'Input-Func_Class'!$B$24,$G35:$BB35))+SUMIF($G$6:$BB$6,BG$6&amp;" "&amp;'Input-Func_Class'!$F$22,$G35:$BB35))&lt;Check_Limit,0,1),1)</f>
        <v>0</v>
      </c>
      <c r="BH35">
        <f ca="1">IFERROR(IF(SUMIF($G$6:$BB$6,BH$6&amp;" Total",$G35:$BB35)-(SUMIF($G$6:$BB$6,BH$6&amp;" "&amp;'Input-Func_Class'!$D$22,$G35:$BB35)+IFERROR(SUMIF($G$6:$BB$6,BH$6&amp;" "&amp;'Input-Func_Class'!$E$22,$G35:$BB35),SUMIF($G$6:$BB$6,BH$6&amp;" "&amp;'Input-Func_Class'!$B$24,$G35:$BB35))+SUMIF($G$6:$BB$6,BH$6&amp;" "&amp;'Input-Func_Class'!$F$22,$G35:$BB35))&lt;Check_Limit,0,1),1)</f>
        <v>0</v>
      </c>
      <c r="BI35">
        <f ca="1">IFERROR(IF(SUMIF($G$6:$BB$6,BI$6&amp;" Total",$G35:$BB35)-(SUMIF($G$6:$BB$6,BI$6&amp;" "&amp;'Input-Func_Class'!$D$22,$G35:$BB35)+IFERROR(SUMIF($G$6:$BB$6,BI$6&amp;" "&amp;'Input-Func_Class'!$E$22,$G35:$BB35),SUMIF($G$6:$BB$6,BI$6&amp;" "&amp;'Input-Func_Class'!$B$24,$G35:$BB35))+SUMIF($G$6:$BB$6,BI$6&amp;" "&amp;'Input-Func_Class'!$F$22,$G35:$BB35))&lt;Check_Limit,0,1),1)</f>
        <v>0</v>
      </c>
      <c r="BJ35">
        <f ca="1">IFERROR(IF(SUMIF($G$6:$BB$6,BJ$6&amp;" Total",$G35:$BB35)-(SUMIF($G$6:$BB$6,BJ$6&amp;" "&amp;'Input-Func_Class'!$D$22,$G35:$BB35)+IFERROR(SUMIF($G$6:$BB$6,BJ$6&amp;" "&amp;'Input-Func_Class'!$E$22,$G35:$BB35),SUMIF($G$6:$BB$6,BJ$6&amp;" "&amp;'Input-Func_Class'!$B$24,$G35:$BB35))+SUMIF($G$6:$BB$6,BJ$6&amp;" "&amp;'Input-Func_Class'!$F$22,$G35:$BB35))&lt;Check_Limit,0,1),1)</f>
        <v>0</v>
      </c>
      <c r="BK35">
        <f ca="1">IFERROR(IF(SUMIF($G$6:$BB$6,BK$6&amp;" Total",$G35:$BB35)-(SUMIF($G$6:$BB$6,BK$6&amp;" "&amp;'Input-Func_Class'!$D$22,$G35:$BB35)+IFERROR(SUMIF($G$6:$BB$6,BK$6&amp;" "&amp;'Input-Func_Class'!$E$22,$G35:$BB35),SUMIF($G$6:$BB$6,BK$6&amp;" "&amp;'Input-Func_Class'!$B$24,$G35:$BB35))+SUMIF($G$6:$BB$6,BK$6&amp;" "&amp;'Input-Func_Class'!$F$22,$G35:$BB35))&lt;Check_Limit,0,1),1)</f>
        <v>0</v>
      </c>
      <c r="BL35">
        <f ca="1">IFERROR(IF(SUMIF($G$6:$BB$6,BL$6&amp;" Total",$G35:$BB35)-(SUMIF($G$6:$BB$6,BL$6&amp;" "&amp;'Input-Func_Class'!$D$22,$G35:$BB35)+IFERROR(SUMIF($G$6:$BB$6,BL$6&amp;" "&amp;'Input-Func_Class'!$E$22,$G35:$BB35),SUMIF($G$6:$BB$6,BL$6&amp;" "&amp;'Input-Func_Class'!$B$24,$G35:$BB35))+SUMIF($G$6:$BB$6,BL$6&amp;" "&amp;'Input-Func_Class'!$F$22,$G35:$BB35))&lt;Check_Limit,0,1),1)</f>
        <v>0</v>
      </c>
      <c r="BM35">
        <f ca="1">IFERROR(IF(SUMIF($G$6:$BB$6,BM$6&amp;" Total",$G35:$BB35)-(SUMIF($G$6:$BB$6,BM$6&amp;" "&amp;'Input-Func_Class'!$D$22,$G35:$BB35)+IFERROR(SUMIF($G$6:$BB$6,BM$6&amp;" "&amp;'Input-Func_Class'!$E$22,$G35:$BB35),SUMIF($G$6:$BB$6,BM$6&amp;" "&amp;'Input-Func_Class'!$B$24,$G35:$BB35))+SUMIF($G$6:$BB$6,BM$6&amp;" "&amp;'Input-Func_Class'!$F$22,$G35:$BB35))&lt;Check_Limit,0,1),1)</f>
        <v>0</v>
      </c>
      <c r="BN35">
        <f ca="1">IFERROR(IF(SUMIF($G$6:$BB$6,BN$6&amp;" Total",$G35:$BB35)-(SUMIF($G$6:$BB$6,BN$6&amp;" "&amp;'Input-Func_Class'!$D$22,$G35:$BB35)+IFERROR(SUMIF($G$6:$BB$6,BN$6&amp;" "&amp;'Input-Func_Class'!$E$22,$G35:$BB35),SUMIF($G$6:$BB$6,BN$6&amp;" "&amp;'Input-Func_Class'!$B$24,$G35:$BB35))+SUMIF($G$6:$BB$6,BN$6&amp;" "&amp;'Input-Func_Class'!$F$22,$G35:$BB35))&lt;Check_Limit,0,1),1)</f>
        <v>0</v>
      </c>
      <c r="BO35">
        <f ca="1">IFERROR(IF(SUMIF($G$6:$BB$6,BO$6&amp;" Total",$G35:$BB35)-(SUMIF($G$6:$BB$6,BO$6&amp;" "&amp;'Input-Func_Class'!$D$22,$G35:$BB35)+IFERROR(SUMIF($G$6:$BB$6,BO$6&amp;" "&amp;'Input-Func_Class'!$E$22,$G35:$BB35),SUMIF($G$6:$BB$6,BO$6&amp;" "&amp;'Input-Func_Class'!$B$24,$G35:$BB35))+SUMIF($G$6:$BB$6,BO$6&amp;" "&amp;'Input-Func_Class'!$F$22,$G35:$BB35))&lt;Check_Limit,0,1),1)</f>
        <v>0</v>
      </c>
    </row>
    <row r="36" spans="1:67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>Functionalization!$D36</f>
        <v>12571611.842936261</v>
      </c>
      <c r="E36" s="8">
        <f t="shared" ca="1" si="5"/>
        <v>0</v>
      </c>
      <c r="F36" s="2" t="str">
        <f>IF($D36=0,"-",IF('Input-Accounts'!$E36&lt;&gt;0,'Input-Accounts'!$E36,'Input-Accounts'!$G36))</f>
        <v>CUSTOMER</v>
      </c>
      <c r="G36" s="8">
        <f ca="1">IF(G$5&lt;&gt;"",HLOOKUP(G$5,Functionalization!$G$6:$R$314,ROW($A36)-5,FALSE),IFERROR(INDEX(G$278:G$314,MATCH($F36,$B$278:$B$314,0))/VLOOKUP($F36,$B$278:$BB$314,MATCH(LEFT(TRIM(G$6),FIND("~",SUBSTITUTE(G$6,"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36))*HLOOKUP(LEFT(TRIM(G$6),FIND("~",SUBSTITUTE(G$6," ","~",LEN(TRIM(G$6))-LEN(SUBSTITUTE(TRIM(G$6)," ",""))))-1)&amp;" Total",$B$6:$BB$314,ROW($A36)-5,FALSE))</f>
        <v>0</v>
      </c>
      <c r="H36" s="8">
        <f ca="1">IF(H$5&lt;&gt;"",HLOOKUP(H$5,Functionalization!$G$6:$R$314,ROW($A36)-5,FALSE),IFERROR(INDEX(H$278:H$314,MATCH($F36,$B$278:$B$314,0))/VLOOKUP($F36,$B$278:$BB$314,MATCH(LEFT(TRIM(H$6),FIND("~",SUBSTITUTE(H$6,"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36))*HLOOKUP(LEFT(TRIM(H$6),FIND("~",SUBSTITUTE(H$6," ","~",LEN(TRIM(H$6))-LEN(SUBSTITUTE(TRIM(H$6)," ",""))))-1)&amp;" Total",$B$6:$BB$314,ROW($A36)-5,FALSE))</f>
        <v>0</v>
      </c>
      <c r="I36" s="8">
        <f ca="1">IF(I$5&lt;&gt;"",HLOOKUP(I$5,Functionalization!$G$6:$R$314,ROW($A36)-5,FALSE),IFERROR(INDEX(I$278:I$314,MATCH($F36,$B$278:$B$314,0))/VLOOKUP($F36,$B$278:$BB$314,MATCH(LEFT(TRIM(I$6),FIND("~",SUBSTITUTE(I$6,"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36))*HLOOKUP(LEFT(TRIM(I$6),FIND("~",SUBSTITUTE(I$6," ","~",LEN(TRIM(I$6))-LEN(SUBSTITUTE(TRIM(I$6)," ",""))))-1)&amp;" Total",$B$6:$BB$314,ROW($A36)-5,FALSE))</f>
        <v>0</v>
      </c>
      <c r="J36" s="8">
        <f ca="1">IF(J$5&lt;&gt;"",HLOOKUP(J$5,Functionalization!$G$6:$R$314,ROW($A36)-5,FALSE),IFERROR(INDEX(J$278:J$314,MATCH($F36,$B$278:$B$314,0))/VLOOKUP($F36,$B$278:$BB$314,MATCH(LEFT(TRIM(J$6),FIND("~",SUBSTITUTE(J$6,"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36))*HLOOKUP(LEFT(TRIM(J$6),FIND("~",SUBSTITUTE(J$6," ","~",LEN(TRIM(J$6))-LEN(SUBSTITUTE(TRIM(J$6)," ",""))))-1)&amp;" Total",$B$6:$BB$314,ROW($A36)-5,FALSE))</f>
        <v>0</v>
      </c>
      <c r="K36" s="8">
        <f ca="1">IF(K$5&lt;&gt;"",HLOOKUP(K$5,Functionalization!$G$6:$R$314,ROW($A36)-5,FALSE),IFERROR(INDEX(K$278:K$314,MATCH($F36,$B$278:$B$314,0))/VLOOKUP($F36,$B$278:$BB$314,MATCH(LEFT(TRIM(K$6),FIND("~",SUBSTITUTE(K$6,"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36))*HLOOKUP(LEFT(TRIM(K$6),FIND("~",SUBSTITUTE(K$6," ","~",LEN(TRIM(K$6))-LEN(SUBSTITUTE(TRIM(K$6)," ",""))))-1)&amp;" Total",$B$6:$BB$314,ROW($A36)-5,FALSE))</f>
        <v>12571611.842936261</v>
      </c>
      <c r="L36" s="8">
        <f ca="1">IF(L$5&lt;&gt;"",HLOOKUP(L$5,Functionalization!$G$6:$R$314,ROW($A36)-5,FALSE),IFERROR(INDEX(L$278:L$314,MATCH($F36,$B$278:$B$314,0))/VLOOKUP($F36,$B$278:$BB$314,MATCH(LEFT(TRIM(L$6),FIND("~",SUBSTITUTE(L$6,"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36))*HLOOKUP(LEFT(TRIM(L$6),FIND("~",SUBSTITUTE(L$6," ","~",LEN(TRIM(L$6))-LEN(SUBSTITUTE(TRIM(L$6)," ",""))))-1)&amp;" Total",$B$6:$BB$314,ROW($A36)-5,FALSE))</f>
        <v>0</v>
      </c>
      <c r="M36" s="8">
        <f ca="1">IF(M$5&lt;&gt;"",HLOOKUP(M$5,Functionalization!$G$6:$R$314,ROW($A36)-5,FALSE),IFERROR(INDEX(M$278:M$314,MATCH($F36,$B$278:$B$314,0))/VLOOKUP($F36,$B$278:$BB$314,MATCH(LEFT(TRIM(M$6),FIND("~",SUBSTITUTE(M$6,"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36))*HLOOKUP(LEFT(TRIM(M$6),FIND("~",SUBSTITUTE(M$6," ","~",LEN(TRIM(M$6))-LEN(SUBSTITUTE(TRIM(M$6)," ",""))))-1)&amp;" Total",$B$6:$BB$314,ROW($A36)-5,FALSE))</f>
        <v>0</v>
      </c>
      <c r="N36" s="8">
        <f ca="1">IF(N$5&lt;&gt;"",HLOOKUP(N$5,Functionalization!$G$6:$R$314,ROW($A36)-5,FALSE),IFERROR(INDEX(N$278:N$314,MATCH($F36,$B$278:$B$314,0))/VLOOKUP($F36,$B$278:$BB$314,MATCH(LEFT(TRIM(N$6),FIND("~",SUBSTITUTE(N$6,"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36))*HLOOKUP(LEFT(TRIM(N$6),FIND("~",SUBSTITUTE(N$6," ","~",LEN(TRIM(N$6))-LEN(SUBSTITUTE(TRIM(N$6)," ",""))))-1)&amp;" Total",$B$6:$BB$314,ROW($A36)-5,FALSE))</f>
        <v>12571611.842936261</v>
      </c>
      <c r="O36" s="8">
        <f ca="1">IF(O$5&lt;&gt;"",HLOOKUP(O$5,Functionalization!$G$6:$R$314,ROW($A36)-5,FALSE),IFERROR(INDEX(O$278:O$314,MATCH($F36,$B$278:$B$314,0))/VLOOKUP($F36,$B$278:$BB$314,MATCH(LEFT(TRIM(O$6),FIND("~",SUBSTITUTE(O$6,"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36))*HLOOKUP(LEFT(TRIM(O$6),FIND("~",SUBSTITUTE(O$6," ","~",LEN(TRIM(O$6))-LEN(SUBSTITUTE(TRIM(O$6)," ",""))))-1)&amp;" Total",$B$6:$BB$314,ROW($A36)-5,FALSE))</f>
        <v>0</v>
      </c>
      <c r="P36" s="8">
        <f ca="1">IF(P$5&lt;&gt;"",HLOOKUP(P$5,Functionalization!$G$6:$R$314,ROW($A36)-5,FALSE),IFERROR(INDEX(P$278:P$314,MATCH($F36,$B$278:$B$314,0))/VLOOKUP($F36,$B$278:$BB$314,MATCH(LEFT(TRIM(P$6),FIND("~",SUBSTITUTE(P$6,"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36))*HLOOKUP(LEFT(TRIM(P$6),FIND("~",SUBSTITUTE(P$6," ","~",LEN(TRIM(P$6))-LEN(SUBSTITUTE(TRIM(P$6)," ",""))))-1)&amp;" Total",$B$6:$BB$314,ROW($A36)-5,FALSE))</f>
        <v>0</v>
      </c>
      <c r="Q36" s="8">
        <f ca="1">IF(Q$5&lt;&gt;"",HLOOKUP(Q$5,Functionalization!$G$6:$R$314,ROW($A36)-5,FALSE),IFERROR(INDEX(Q$278:Q$314,MATCH($F36,$B$278:$B$314,0))/VLOOKUP($F36,$B$278:$BB$314,MATCH(LEFT(TRIM(Q$6),FIND("~",SUBSTITUTE(Q$6,"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36))*HLOOKUP(LEFT(TRIM(Q$6),FIND("~",SUBSTITUTE(Q$6," ","~",LEN(TRIM(Q$6))-LEN(SUBSTITUTE(TRIM(Q$6)," ",""))))-1)&amp;" Total",$B$6:$BB$314,ROW($A36)-5,FALSE))</f>
        <v>0</v>
      </c>
      <c r="R36" s="8">
        <f ca="1">IF(R$5&lt;&gt;"",HLOOKUP(R$5,Functionalization!$G$6:$R$314,ROW($A36)-5,FALSE),IFERROR(INDEX(R$278:R$314,MATCH($F36,$B$278:$B$314,0))/VLOOKUP($F36,$B$278:$BB$314,MATCH(LEFT(TRIM(R$6),FIND("~",SUBSTITUTE(R$6,"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36))*HLOOKUP(LEFT(TRIM(R$6),FIND("~",SUBSTITUTE(R$6," ","~",LEN(TRIM(R$6))-LEN(SUBSTITUTE(TRIM(R$6)," ",""))))-1)&amp;" Total",$B$6:$BB$314,ROW($A36)-5,FALSE))</f>
        <v>0</v>
      </c>
      <c r="S36" s="8">
        <f ca="1">IF(S$5&lt;&gt;"",HLOOKUP(S$5,Functionalization!$G$6:$R$314,ROW($A36)-5,FALSE),IFERROR(INDEX(S$278:S$314,MATCH($F36,$B$278:$B$314,0))/VLOOKUP($F36,$B$278:$BB$314,MATCH(LEFT(TRIM(S$6),FIND("~",SUBSTITUTE(S$6,"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36))*HLOOKUP(LEFT(TRIM(S$6),FIND("~",SUBSTITUTE(S$6," ","~",LEN(TRIM(S$6))-LEN(SUBSTITUTE(TRIM(S$6)," ",""))))-1)&amp;" Total",$B$6:$BB$314,ROW($A36)-5,FALSE))</f>
        <v>0</v>
      </c>
      <c r="T36" s="8">
        <f ca="1">IF(T$5&lt;&gt;"",HLOOKUP(T$5,Functionalization!$G$6:$R$314,ROW($A36)-5,FALSE),IFERROR(INDEX(T$278:T$314,MATCH($F36,$B$278:$B$314,0))/VLOOKUP($F36,$B$278:$BB$314,MATCH(LEFT(TRIM(T$6),FIND("~",SUBSTITUTE(T$6,"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36))*HLOOKUP(LEFT(TRIM(T$6),FIND("~",SUBSTITUTE(T$6," ","~",LEN(TRIM(T$6))-LEN(SUBSTITUTE(TRIM(T$6)," ",""))))-1)&amp;" Total",$B$6:$BB$314,ROW($A36)-5,FALSE))</f>
        <v>0</v>
      </c>
      <c r="U36" s="8">
        <f ca="1">IF(U$5&lt;&gt;"",HLOOKUP(U$5,Functionalization!$G$6:$R$314,ROW($A36)-5,FALSE),IFERROR(INDEX(U$278:U$314,MATCH($F36,$B$278:$B$314,0))/VLOOKUP($F36,$B$278:$BB$314,MATCH(LEFT(TRIM(U$6),FIND("~",SUBSTITUTE(U$6,"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36))*HLOOKUP(LEFT(TRIM(U$6),FIND("~",SUBSTITUTE(U$6," ","~",LEN(TRIM(U$6))-LEN(SUBSTITUTE(TRIM(U$6)," ",""))))-1)&amp;" Total",$B$6:$BB$314,ROW($A36)-5,FALSE))</f>
        <v>0</v>
      </c>
      <c r="V36" s="8">
        <f ca="1">IF(V$5&lt;&gt;"",HLOOKUP(V$5,Functionalization!$G$6:$R$314,ROW($A36)-5,FALSE),IFERROR(INDEX(V$278:V$314,MATCH($F36,$B$278:$B$314,0))/VLOOKUP($F36,$B$278:$BB$314,MATCH(LEFT(TRIM(V$6),FIND("~",SUBSTITUTE(V$6,"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36))*HLOOKUP(LEFT(TRIM(V$6),FIND("~",SUBSTITUTE(V$6," ","~",LEN(TRIM(V$6))-LEN(SUBSTITUTE(TRIM(V$6)," ",""))))-1)&amp;" Total",$B$6:$BB$314,ROW($A36)-5,FALSE))</f>
        <v>0</v>
      </c>
      <c r="W36" s="8">
        <f ca="1">IF(W$5&lt;&gt;"",HLOOKUP(W$5,Functionalization!$G$6:$R$314,ROW($A36)-5,FALSE),IFERROR(INDEX(W$278:W$314,MATCH($F36,$B$278:$B$314,0))/VLOOKUP($F36,$B$278:$BB$314,MATCH(LEFT(TRIM(W$6),FIND("~",SUBSTITUTE(W$6,"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36))*HLOOKUP(LEFT(TRIM(W$6),FIND("~",SUBSTITUTE(W$6," ","~",LEN(TRIM(W$6))-LEN(SUBSTITUTE(TRIM(W$6)," ",""))))-1)&amp;" Total",$B$6:$BB$314,ROW($A36)-5,FALSE))</f>
        <v>0</v>
      </c>
      <c r="X36" s="8">
        <f ca="1">IF(X$5&lt;&gt;"",HLOOKUP(X$5,Functionalization!$G$6:$R$314,ROW($A36)-5,FALSE),IFERROR(INDEX(X$278:X$314,MATCH($F36,$B$278:$B$314,0))/VLOOKUP($F36,$B$278:$BB$314,MATCH(LEFT(TRIM(X$6),FIND("~",SUBSTITUTE(X$6,"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36))*HLOOKUP(LEFT(TRIM(X$6),FIND("~",SUBSTITUTE(X$6," ","~",LEN(TRIM(X$6))-LEN(SUBSTITUTE(TRIM(X$6)," ",""))))-1)&amp;" Total",$B$6:$BB$314,ROW($A36)-5,FALSE))</f>
        <v>0</v>
      </c>
      <c r="Y36" s="8">
        <f ca="1">IF(Y$5&lt;&gt;"",HLOOKUP(Y$5,Functionalization!$G$6:$R$314,ROW($A36)-5,FALSE),IFERROR(INDEX(Y$278:Y$314,MATCH($F36,$B$278:$B$314,0))/VLOOKUP($F36,$B$278:$BB$314,MATCH(LEFT(TRIM(Y$6),FIND("~",SUBSTITUTE(Y$6,"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36))*HLOOKUP(LEFT(TRIM(Y$6),FIND("~",SUBSTITUTE(Y$6," ","~",LEN(TRIM(Y$6))-LEN(SUBSTITUTE(TRIM(Y$6)," ",""))))-1)&amp;" Total",$B$6:$BB$314,ROW($A36)-5,FALSE))</f>
        <v>0</v>
      </c>
      <c r="Z36" s="8">
        <f ca="1">IF(Z$5&lt;&gt;"",HLOOKUP(Z$5,Functionalization!$G$6:$R$314,ROW($A36)-5,FALSE),IFERROR(INDEX(Z$278:Z$314,MATCH($F36,$B$278:$B$314,0))/VLOOKUP($F36,$B$278:$BB$314,MATCH(LEFT(TRIM(Z$6),FIND("~",SUBSTITUTE(Z$6,"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36))*HLOOKUP(LEFT(TRIM(Z$6),FIND("~",SUBSTITUTE(Z$6," ","~",LEN(TRIM(Z$6))-LEN(SUBSTITUTE(TRIM(Z$6)," ",""))))-1)&amp;" Total",$B$6:$BB$314,ROW($A36)-5,FALSE))</f>
        <v>0</v>
      </c>
      <c r="AA36" s="8">
        <f ca="1">IF(AA$5&lt;&gt;"",HLOOKUP(AA$5,Functionalization!$G$6:$R$314,ROW($A36)-5,FALSE),IFERROR(INDEX(AA$278:AA$314,MATCH($F36,$B$278:$B$314,0))/VLOOKUP($F36,$B$278:$BB$314,MATCH(LEFT(TRIM(AA$6),FIND("~",SUBSTITUTE(AA$6,"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36))*HLOOKUP(LEFT(TRIM(AA$6),FIND("~",SUBSTITUTE(AA$6," ","~",LEN(TRIM(AA$6))-LEN(SUBSTITUTE(TRIM(AA$6)," ",""))))-1)&amp;" Total",$B$6:$BB$314,ROW($A36)-5,FALSE))</f>
        <v>0</v>
      </c>
      <c r="AB36" s="8">
        <f ca="1">IF(AB$5&lt;&gt;"",HLOOKUP(AB$5,Functionalization!$G$6:$R$314,ROW($A36)-5,FALSE),IFERROR(INDEX(AB$278:AB$314,MATCH($F36,$B$278:$B$314,0))/VLOOKUP($F36,$B$278:$BB$314,MATCH(LEFT(TRIM(AB$6),FIND("~",SUBSTITUTE(AB$6,"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36))*HLOOKUP(LEFT(TRIM(AB$6),FIND("~",SUBSTITUTE(AB$6," ","~",LEN(TRIM(AB$6))-LEN(SUBSTITUTE(TRIM(AB$6)," ",""))))-1)&amp;" Total",$B$6:$BB$314,ROW($A36)-5,FALSE))</f>
        <v>0</v>
      </c>
      <c r="AC36" s="8">
        <f ca="1">IF(AC$5&lt;&gt;"",HLOOKUP(AC$5,Functionalization!$G$6:$R$314,ROW($A36)-5,FALSE),IFERROR(INDEX(AC$278:AC$314,MATCH($F36,$B$278:$B$314,0))/VLOOKUP($F36,$B$278:$BB$314,MATCH(LEFT(TRIM(AC$6),FIND("~",SUBSTITUTE(AC$6,"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36))*HLOOKUP(LEFT(TRIM(AC$6),FIND("~",SUBSTITUTE(AC$6," ","~",LEN(TRIM(AC$6))-LEN(SUBSTITUTE(TRIM(AC$6)," ",""))))-1)&amp;" Total",$B$6:$BB$314,ROW($A36)-5,FALSE))</f>
        <v>0</v>
      </c>
      <c r="AD36" s="8">
        <f ca="1">IF(AD$5&lt;&gt;"",HLOOKUP(AD$5,Functionalization!$G$6:$R$314,ROW($A36)-5,FALSE),IFERROR(INDEX(AD$278:AD$314,MATCH($F36,$B$278:$B$314,0))/VLOOKUP($F36,$B$278:$BB$314,MATCH(LEFT(TRIM(AD$6),FIND("~",SUBSTITUTE(AD$6,"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36))*HLOOKUP(LEFT(TRIM(AD$6),FIND("~",SUBSTITUTE(AD$6," ","~",LEN(TRIM(AD$6))-LEN(SUBSTITUTE(TRIM(AD$6)," ",""))))-1)&amp;" Total",$B$6:$BB$314,ROW($A36)-5,FALSE))</f>
        <v>0</v>
      </c>
      <c r="AE36" s="8">
        <f ca="1">IF(AE$5&lt;&gt;"",HLOOKUP(AE$5,Functionalization!$G$6:$R$314,ROW($A36)-5,FALSE),IFERROR(INDEX(AE$278:AE$314,MATCH($F36,$B$278:$B$314,0))/VLOOKUP($F36,$B$278:$BB$314,MATCH(LEFT(TRIM(AE$6),FIND("~",SUBSTITUTE(AE$6,"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36))*HLOOKUP(LEFT(TRIM(AE$6),FIND("~",SUBSTITUTE(AE$6," ","~",LEN(TRIM(AE$6))-LEN(SUBSTITUTE(TRIM(AE$6)," ",""))))-1)&amp;" Total",$B$6:$BB$314,ROW($A36)-5,FALSE))</f>
        <v>0</v>
      </c>
      <c r="AF36" s="8">
        <f ca="1">IF(AF$5&lt;&gt;"",HLOOKUP(AF$5,Functionalization!$G$6:$R$314,ROW($A36)-5,FALSE),IFERROR(INDEX(AF$278:AF$314,MATCH($F36,$B$278:$B$314,0))/VLOOKUP($F36,$B$278:$BB$314,MATCH(LEFT(TRIM(AF$6),FIND("~",SUBSTITUTE(AF$6,"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36))*HLOOKUP(LEFT(TRIM(AF$6),FIND("~",SUBSTITUTE(AF$6," ","~",LEN(TRIM(AF$6))-LEN(SUBSTITUTE(TRIM(AF$6)," ",""))))-1)&amp;" Total",$B$6:$BB$314,ROW($A36)-5,FALSE))</f>
        <v>0</v>
      </c>
      <c r="AG36" s="8">
        <f ca="1">IF(AG$5&lt;&gt;"",HLOOKUP(AG$5,Functionalization!$G$6:$R$314,ROW($A36)-5,FALSE),IFERROR(INDEX(AG$278:AG$314,MATCH($F36,$B$278:$B$314,0))/VLOOKUP($F36,$B$278:$BB$314,MATCH(LEFT(TRIM(AG$6),FIND("~",SUBSTITUTE(AG$6,"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36))*HLOOKUP(LEFT(TRIM(AG$6),FIND("~",SUBSTITUTE(AG$6," ","~",LEN(TRIM(AG$6))-LEN(SUBSTITUTE(TRIM(AG$6)," ",""))))-1)&amp;" Total",$B$6:$BB$314,ROW($A36)-5,FALSE))</f>
        <v>0</v>
      </c>
      <c r="AH36" s="8">
        <f ca="1">IF(AH$5&lt;&gt;"",HLOOKUP(AH$5,Functionalization!$G$6:$R$314,ROW($A36)-5,FALSE),IFERROR(INDEX(AH$278:AH$314,MATCH($F36,$B$278:$B$314,0))/VLOOKUP($F36,$B$278:$BB$314,MATCH(LEFT(TRIM(AH$6),FIND("~",SUBSTITUTE(AH$6,"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36))*HLOOKUP(LEFT(TRIM(AH$6),FIND("~",SUBSTITUTE(AH$6," ","~",LEN(TRIM(AH$6))-LEN(SUBSTITUTE(TRIM(AH$6)," ",""))))-1)&amp;" Total",$B$6:$BB$314,ROW($A36)-5,FALSE))</f>
        <v>0</v>
      </c>
      <c r="AI36" s="8">
        <f ca="1">IF(AI$5&lt;&gt;"",HLOOKUP(AI$5,Functionalization!$G$6:$R$314,ROW($A36)-5,FALSE),IFERROR(INDEX(AI$278:AI$314,MATCH($F36,$B$278:$B$314,0))/VLOOKUP($F36,$B$278:$BB$314,MATCH(LEFT(TRIM(AI$6),FIND("~",SUBSTITUTE(AI$6,"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36))*HLOOKUP(LEFT(TRIM(AI$6),FIND("~",SUBSTITUTE(AI$6," ","~",LEN(TRIM(AI$6))-LEN(SUBSTITUTE(TRIM(AI$6)," ",""))))-1)&amp;" Total",$B$6:$BB$314,ROW($A36)-5,FALSE))</f>
        <v>0</v>
      </c>
      <c r="AJ36" s="8">
        <f ca="1">IF(AJ$5&lt;&gt;"",HLOOKUP(AJ$5,Functionalization!$G$6:$R$314,ROW($A36)-5,FALSE),IFERROR(INDEX(AJ$278:AJ$314,MATCH($F36,$B$278:$B$314,0))/VLOOKUP($F36,$B$278:$BB$314,MATCH(LEFT(TRIM(AJ$6),FIND("~",SUBSTITUTE(AJ$6,"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36))*HLOOKUP(LEFT(TRIM(AJ$6),FIND("~",SUBSTITUTE(AJ$6," ","~",LEN(TRIM(AJ$6))-LEN(SUBSTITUTE(TRIM(AJ$6)," ",""))))-1)&amp;" Total",$B$6:$BB$314,ROW($A36)-5,FALSE))</f>
        <v>0</v>
      </c>
      <c r="AK36" s="8">
        <f ca="1">IF(AK$5&lt;&gt;"",HLOOKUP(AK$5,Functionalization!$G$6:$R$314,ROW($A36)-5,FALSE),IFERROR(INDEX(AK$278:AK$314,MATCH($F36,$B$278:$B$314,0))/VLOOKUP($F36,$B$278:$BB$314,MATCH(LEFT(TRIM(AK$6),FIND("~",SUBSTITUTE(AK$6,"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36))*HLOOKUP(LEFT(TRIM(AK$6),FIND("~",SUBSTITUTE(AK$6," ","~",LEN(TRIM(AK$6))-LEN(SUBSTITUTE(TRIM(AK$6)," ",""))))-1)&amp;" Total",$B$6:$BB$314,ROW($A36)-5,FALSE))</f>
        <v>0</v>
      </c>
      <c r="AL36" s="8">
        <f ca="1">IF(AL$5&lt;&gt;"",HLOOKUP(AL$5,Functionalization!$G$6:$R$314,ROW($A36)-5,FALSE),IFERROR(INDEX(AL$278:AL$314,MATCH($F36,$B$278:$B$314,0))/VLOOKUP($F36,$B$278:$BB$314,MATCH(LEFT(TRIM(AL$6),FIND("~",SUBSTITUTE(AL$6,"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36))*HLOOKUP(LEFT(TRIM(AL$6),FIND("~",SUBSTITUTE(AL$6," ","~",LEN(TRIM(AL$6))-LEN(SUBSTITUTE(TRIM(AL$6)," ",""))))-1)&amp;" Total",$B$6:$BB$314,ROW($A36)-5,FALSE))</f>
        <v>0</v>
      </c>
      <c r="AM36" s="8">
        <f ca="1">IF(AM$5&lt;&gt;"",HLOOKUP(AM$5,Functionalization!$G$6:$R$314,ROW($A36)-5,FALSE),IFERROR(INDEX(AM$278:AM$314,MATCH($F36,$B$278:$B$314,0))/VLOOKUP($F36,$B$278:$BB$314,MATCH(LEFT(TRIM(AM$6),FIND("~",SUBSTITUTE(AM$6,"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36))*HLOOKUP(LEFT(TRIM(AM$6),FIND("~",SUBSTITUTE(AM$6," ","~",LEN(TRIM(AM$6))-LEN(SUBSTITUTE(TRIM(AM$6)," ",""))))-1)&amp;" Total",$B$6:$BB$314,ROW($A36)-5,FALSE))</f>
        <v>0</v>
      </c>
      <c r="AN36" s="8">
        <f ca="1">IF(AN$5&lt;&gt;"",HLOOKUP(AN$5,Functionalization!$G$6:$R$314,ROW($A36)-5,FALSE),IFERROR(INDEX(AN$278:AN$314,MATCH($F36,$B$278:$B$314,0))/VLOOKUP($F36,$B$278:$BB$314,MATCH(LEFT(TRIM(AN$6),FIND("~",SUBSTITUTE(AN$6,"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36))*HLOOKUP(LEFT(TRIM(AN$6),FIND("~",SUBSTITUTE(AN$6," ","~",LEN(TRIM(AN$6))-LEN(SUBSTITUTE(TRIM(AN$6)," ",""))))-1)&amp;" Total",$B$6:$BB$314,ROW($A36)-5,FALSE))</f>
        <v>0</v>
      </c>
      <c r="AO36" s="8">
        <f ca="1">IF(AO$5&lt;&gt;"",HLOOKUP(AO$5,Functionalization!$G$6:$R$314,ROW($A36)-5,FALSE),IFERROR(INDEX(AO$278:AO$314,MATCH($F36,$B$278:$B$314,0))/VLOOKUP($F36,$B$278:$BB$314,MATCH(LEFT(TRIM(AO$6),FIND("~",SUBSTITUTE(AO$6,"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36))*HLOOKUP(LEFT(TRIM(AO$6),FIND("~",SUBSTITUTE(AO$6," ","~",LEN(TRIM(AO$6))-LEN(SUBSTITUTE(TRIM(AO$6)," ",""))))-1)&amp;" Total",$B$6:$BB$314,ROW($A36)-5,FALSE))</f>
        <v>0</v>
      </c>
      <c r="AP36" s="8">
        <f ca="1">IF(AP$5&lt;&gt;"",HLOOKUP(AP$5,Functionalization!$G$6:$R$314,ROW($A36)-5,FALSE),IFERROR(INDEX(AP$278:AP$314,MATCH($F36,$B$278:$B$314,0))/VLOOKUP($F36,$B$278:$BB$314,MATCH(LEFT(TRIM(AP$6),FIND("~",SUBSTITUTE(AP$6,"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36))*HLOOKUP(LEFT(TRIM(AP$6),FIND("~",SUBSTITUTE(AP$6," ","~",LEN(TRIM(AP$6))-LEN(SUBSTITUTE(TRIM(AP$6)," ",""))))-1)&amp;" Total",$B$6:$BB$314,ROW($A36)-5,FALSE))</f>
        <v>0</v>
      </c>
      <c r="AQ36" s="8">
        <f ca="1">IF(AQ$5&lt;&gt;"",HLOOKUP(AQ$5,Functionalization!$G$6:$R$314,ROW($A36)-5,FALSE),IFERROR(INDEX(AQ$278:AQ$314,MATCH($F36,$B$278:$B$314,0))/VLOOKUP($F36,$B$278:$BB$314,MATCH(LEFT(TRIM(AQ$6),FIND("~",SUBSTITUTE(AQ$6,"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36))*HLOOKUP(LEFT(TRIM(AQ$6),FIND("~",SUBSTITUTE(AQ$6," ","~",LEN(TRIM(AQ$6))-LEN(SUBSTITUTE(TRIM(AQ$6)," ",""))))-1)&amp;" Total",$B$6:$BB$314,ROW($A36)-5,FALSE))</f>
        <v>0</v>
      </c>
      <c r="AR36" s="8">
        <f ca="1">IF(AR$5&lt;&gt;"",HLOOKUP(AR$5,Functionalization!$G$6:$R$314,ROW($A36)-5,FALSE),IFERROR(INDEX(AR$278:AR$314,MATCH($F36,$B$278:$B$314,0))/VLOOKUP($F36,$B$278:$BB$314,MATCH(LEFT(TRIM(AR$6),FIND("~",SUBSTITUTE(AR$6,"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36))*HLOOKUP(LEFT(TRIM(AR$6),FIND("~",SUBSTITUTE(AR$6," ","~",LEN(TRIM(AR$6))-LEN(SUBSTITUTE(TRIM(AR$6)," ",""))))-1)&amp;" Total",$B$6:$BB$314,ROW($A36)-5,FALSE))</f>
        <v>0</v>
      </c>
      <c r="AS36" s="8">
        <f ca="1">IF(AS$5&lt;&gt;"",HLOOKUP(AS$5,Functionalization!$G$6:$R$314,ROW($A36)-5,FALSE),IFERROR(INDEX(AS$278:AS$314,MATCH($F36,$B$278:$B$314,0))/VLOOKUP($F36,$B$278:$BB$314,MATCH(LEFT(TRIM(AS$6),FIND("~",SUBSTITUTE(AS$6,"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36))*HLOOKUP(LEFT(TRIM(AS$6),FIND("~",SUBSTITUTE(AS$6," ","~",LEN(TRIM(AS$6))-LEN(SUBSTITUTE(TRIM(AS$6)," ",""))))-1)&amp;" Total",$B$6:$BB$314,ROW($A36)-5,FALSE))</f>
        <v>0</v>
      </c>
      <c r="AT36" s="8">
        <f ca="1">IF(AT$5&lt;&gt;"",HLOOKUP(AT$5,Functionalization!$G$6:$R$314,ROW($A36)-5,FALSE),IFERROR(INDEX(AT$278:AT$314,MATCH($F36,$B$278:$B$314,0))/VLOOKUP($F36,$B$278:$BB$314,MATCH(LEFT(TRIM(AT$6),FIND("~",SUBSTITUTE(AT$6,"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36))*HLOOKUP(LEFT(TRIM(AT$6),FIND("~",SUBSTITUTE(AT$6," ","~",LEN(TRIM(AT$6))-LEN(SUBSTITUTE(TRIM(AT$6)," ",""))))-1)&amp;" Total",$B$6:$BB$314,ROW($A36)-5,FALSE))</f>
        <v>0</v>
      </c>
      <c r="AU36" s="8">
        <f ca="1">IF(AU$5&lt;&gt;"",HLOOKUP(AU$5,Functionalization!$G$6:$R$314,ROW($A36)-5,FALSE),IFERROR(INDEX(AU$278:AU$314,MATCH($F36,$B$278:$B$314,0))/VLOOKUP($F36,$B$278:$BB$314,MATCH(LEFT(TRIM(AU$6),FIND("~",SUBSTITUTE(AU$6,"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36))*HLOOKUP(LEFT(TRIM(AU$6),FIND("~",SUBSTITUTE(AU$6," ","~",LEN(TRIM(AU$6))-LEN(SUBSTITUTE(TRIM(AU$6)," ",""))))-1)&amp;" Total",$B$6:$BB$314,ROW($A36)-5,FALSE))</f>
        <v>0</v>
      </c>
      <c r="AV36" s="8">
        <f ca="1">IF(AV$5&lt;&gt;"",HLOOKUP(AV$5,Functionalization!$G$6:$R$314,ROW($A36)-5,FALSE),IFERROR(INDEX(AV$278:AV$314,MATCH($F36,$B$278:$B$314,0))/VLOOKUP($F36,$B$278:$BB$314,MATCH(LEFT(TRIM(AV$6),FIND("~",SUBSTITUTE(AV$6,"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36))*HLOOKUP(LEFT(TRIM(AV$6),FIND("~",SUBSTITUTE(AV$6," ","~",LEN(TRIM(AV$6))-LEN(SUBSTITUTE(TRIM(AV$6)," ",""))))-1)&amp;" Total",$B$6:$BB$314,ROW($A36)-5,FALSE))</f>
        <v>0</v>
      </c>
      <c r="AW36" s="8">
        <f ca="1">IF(AW$5&lt;&gt;"",HLOOKUP(AW$5,Functionalization!$G$6:$R$314,ROW($A36)-5,FALSE),IFERROR(INDEX(AW$278:AW$314,MATCH($F36,$B$278:$B$314,0))/VLOOKUP($F36,$B$278:$BB$314,MATCH(LEFT(TRIM(AW$6),FIND("~",SUBSTITUTE(AW$6,"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36))*HLOOKUP(LEFT(TRIM(AW$6),FIND("~",SUBSTITUTE(AW$6," ","~",LEN(TRIM(AW$6))-LEN(SUBSTITUTE(TRIM(AW$6)," ",""))))-1)&amp;" Total",$B$6:$BB$314,ROW($A36)-5,FALSE))</f>
        <v>0</v>
      </c>
      <c r="AX36" s="8">
        <f ca="1">IF(AX$5&lt;&gt;"",HLOOKUP(AX$5,Functionalization!$G$6:$R$314,ROW($A36)-5,FALSE),IFERROR(INDEX(AX$278:AX$314,MATCH($F36,$B$278:$B$314,0))/VLOOKUP($F36,$B$278:$BB$314,MATCH(LEFT(TRIM(AX$6),FIND("~",SUBSTITUTE(AX$6,"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36))*HLOOKUP(LEFT(TRIM(AX$6),FIND("~",SUBSTITUTE(AX$6," ","~",LEN(TRIM(AX$6))-LEN(SUBSTITUTE(TRIM(AX$6)," ",""))))-1)&amp;" Total",$B$6:$BB$314,ROW($A36)-5,FALSE))</f>
        <v>0</v>
      </c>
      <c r="AY36" s="8">
        <f ca="1">IF(AY$5&lt;&gt;"",HLOOKUP(AY$5,Functionalization!$G$6:$R$314,ROW($A36)-5,FALSE),IFERROR(INDEX(AY$278:AY$314,MATCH($F36,$B$278:$B$314,0))/VLOOKUP($F36,$B$278:$BB$314,MATCH(LEFT(TRIM(AY$6),FIND("~",SUBSTITUTE(AY$6,"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36))*HLOOKUP(LEFT(TRIM(AY$6),FIND("~",SUBSTITUTE(AY$6," ","~",LEN(TRIM(AY$6))-LEN(SUBSTITUTE(TRIM(AY$6)," ",""))))-1)&amp;" Total",$B$6:$BB$314,ROW($A36)-5,FALSE))</f>
        <v>0</v>
      </c>
      <c r="AZ36" s="8">
        <f ca="1">IF(AZ$5&lt;&gt;"",HLOOKUP(AZ$5,Functionalization!$G$6:$R$314,ROW($A36)-5,FALSE),IFERROR(INDEX(AZ$278:AZ$314,MATCH($F36,$B$278:$B$314,0))/VLOOKUP($F36,$B$278:$BB$314,MATCH(LEFT(TRIM(AZ$6),FIND("~",SUBSTITUTE(AZ$6,"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36))*HLOOKUP(LEFT(TRIM(AZ$6),FIND("~",SUBSTITUTE(AZ$6," ","~",LEN(TRIM(AZ$6))-LEN(SUBSTITUTE(TRIM(AZ$6)," ",""))))-1)&amp;" Total",$B$6:$BB$314,ROW($A36)-5,FALSE))</f>
        <v>0</v>
      </c>
      <c r="BA36" s="8">
        <f ca="1">IF(BA$5&lt;&gt;"",HLOOKUP(BA$5,Functionalization!$G$6:$R$314,ROW($A36)-5,FALSE),IFERROR(INDEX(BA$278:BA$314,MATCH($F36,$B$278:$B$314,0))/VLOOKUP($F36,$B$278:$BB$314,MATCH(LEFT(TRIM(BA$6),FIND("~",SUBSTITUTE(BA$6,"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36))*HLOOKUP(LEFT(TRIM(BA$6),FIND("~",SUBSTITUTE(BA$6," ","~",LEN(TRIM(BA$6))-LEN(SUBSTITUTE(TRIM(BA$6)," ",""))))-1)&amp;" Total",$B$6:$BB$314,ROW($A36)-5,FALSE))</f>
        <v>0</v>
      </c>
      <c r="BB36" s="8">
        <f ca="1">IF(BB$5&lt;&gt;"",HLOOKUP(BB$5,Functionalization!$G$6:$R$314,ROW($A36)-5,FALSE),IFERROR(INDEX(BB$278:BB$314,MATCH($F36,$B$278:$B$314,0))/VLOOKUP($F36,$B$278:$BB$314,MATCH(LEFT(TRIM(BB$6),FIND("~",SUBSTITUTE(BB$6,"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36))*HLOOKUP(LEFT(TRIM(BB$6),FIND("~",SUBSTITUTE(BB$6," ","~",LEN(TRIM(BB$6))-LEN(SUBSTITUTE(TRIM(BB$6)," ",""))))-1)&amp;" Total",$B$6:$BB$314,ROW($A36)-5,FALSE))</f>
        <v>0</v>
      </c>
      <c r="BD36">
        <f ca="1">IFERROR(IF(SUMIF($G$6:$BB$6,BD$6&amp;" Total",$G36:$BB36)-(SUMIF($G$6:$BB$6,BD$6&amp;" "&amp;'Input-Func_Class'!$D$22,$G36:$BB36)+IFERROR(SUMIF($G$6:$BB$6,BD$6&amp;" "&amp;'Input-Func_Class'!$E$22,$G36:$BB36),SUMIF($G$6:$BB$6,BD$6&amp;" "&amp;'Input-Func_Class'!$B$24,$G36:$BB36))+SUMIF($G$6:$BB$6,BD$6&amp;" "&amp;'Input-Func_Class'!$F$22,$G36:$BB36))&lt;Check_Limit,0,1),1)</f>
        <v>0</v>
      </c>
      <c r="BE36">
        <f ca="1">IFERROR(IF(SUMIF($G$6:$BB$6,BE$6&amp;" Total",$G36:$BB36)-(SUMIF($G$6:$BB$6,BE$6&amp;" "&amp;'Input-Func_Class'!$D$22,$G36:$BB36)+IFERROR(SUMIF($G$6:$BB$6,BE$6&amp;" "&amp;'Input-Func_Class'!$E$22,$G36:$BB36),SUMIF($G$6:$BB$6,BE$6&amp;" "&amp;'Input-Func_Class'!$B$24,$G36:$BB36))+SUMIF($G$6:$BB$6,BE$6&amp;" "&amp;'Input-Func_Class'!$F$22,$G36:$BB36))&lt;Check_Limit,0,1),1)</f>
        <v>0</v>
      </c>
      <c r="BF36">
        <f ca="1">IFERROR(IF(SUMIF($G$6:$BB$6,BF$6&amp;" Total",$G36:$BB36)-(SUMIF($G$6:$BB$6,BF$6&amp;" "&amp;'Input-Func_Class'!$D$22,$G36:$BB36)+IFERROR(SUMIF($G$6:$BB$6,BF$6&amp;" "&amp;'Input-Func_Class'!$E$22,$G36:$BB36),SUMIF($G$6:$BB$6,BF$6&amp;" "&amp;'Input-Func_Class'!$B$24,$G36:$BB36))+SUMIF($G$6:$BB$6,BF$6&amp;" "&amp;'Input-Func_Class'!$F$22,$G36:$BB36))&lt;Check_Limit,0,1),1)</f>
        <v>0</v>
      </c>
      <c r="BG36">
        <f ca="1">IFERROR(IF(SUMIF($G$6:$BB$6,BG$6&amp;" Total",$G36:$BB36)-(SUMIF($G$6:$BB$6,BG$6&amp;" "&amp;'Input-Func_Class'!$D$22,$G36:$BB36)+IFERROR(SUMIF($G$6:$BB$6,BG$6&amp;" "&amp;'Input-Func_Class'!$E$22,$G36:$BB36),SUMIF($G$6:$BB$6,BG$6&amp;" "&amp;'Input-Func_Class'!$B$24,$G36:$BB36))+SUMIF($G$6:$BB$6,BG$6&amp;" "&amp;'Input-Func_Class'!$F$22,$G36:$BB36))&lt;Check_Limit,0,1),1)</f>
        <v>0</v>
      </c>
      <c r="BH36">
        <f ca="1">IFERROR(IF(SUMIF($G$6:$BB$6,BH$6&amp;" Total",$G36:$BB36)-(SUMIF($G$6:$BB$6,BH$6&amp;" "&amp;'Input-Func_Class'!$D$22,$G36:$BB36)+IFERROR(SUMIF($G$6:$BB$6,BH$6&amp;" "&amp;'Input-Func_Class'!$E$22,$G36:$BB36),SUMIF($G$6:$BB$6,BH$6&amp;" "&amp;'Input-Func_Class'!$B$24,$G36:$BB36))+SUMIF($G$6:$BB$6,BH$6&amp;" "&amp;'Input-Func_Class'!$F$22,$G36:$BB36))&lt;Check_Limit,0,1),1)</f>
        <v>0</v>
      </c>
      <c r="BI36">
        <f ca="1">IFERROR(IF(SUMIF($G$6:$BB$6,BI$6&amp;" Total",$G36:$BB36)-(SUMIF($G$6:$BB$6,BI$6&amp;" "&amp;'Input-Func_Class'!$D$22,$G36:$BB36)+IFERROR(SUMIF($G$6:$BB$6,BI$6&amp;" "&amp;'Input-Func_Class'!$E$22,$G36:$BB36),SUMIF($G$6:$BB$6,BI$6&amp;" "&amp;'Input-Func_Class'!$B$24,$G36:$BB36))+SUMIF($G$6:$BB$6,BI$6&amp;" "&amp;'Input-Func_Class'!$F$22,$G36:$BB36))&lt;Check_Limit,0,1),1)</f>
        <v>0</v>
      </c>
      <c r="BJ36">
        <f ca="1">IFERROR(IF(SUMIF($G$6:$BB$6,BJ$6&amp;" Total",$G36:$BB36)-(SUMIF($G$6:$BB$6,BJ$6&amp;" "&amp;'Input-Func_Class'!$D$22,$G36:$BB36)+IFERROR(SUMIF($G$6:$BB$6,BJ$6&amp;" "&amp;'Input-Func_Class'!$E$22,$G36:$BB36),SUMIF($G$6:$BB$6,BJ$6&amp;" "&amp;'Input-Func_Class'!$B$24,$G36:$BB36))+SUMIF($G$6:$BB$6,BJ$6&amp;" "&amp;'Input-Func_Class'!$F$22,$G36:$BB36))&lt;Check_Limit,0,1),1)</f>
        <v>0</v>
      </c>
      <c r="BK36">
        <f ca="1">IFERROR(IF(SUMIF($G$6:$BB$6,BK$6&amp;" Total",$G36:$BB36)-(SUMIF($G$6:$BB$6,BK$6&amp;" "&amp;'Input-Func_Class'!$D$22,$G36:$BB36)+IFERROR(SUMIF($G$6:$BB$6,BK$6&amp;" "&amp;'Input-Func_Class'!$E$22,$G36:$BB36),SUMIF($G$6:$BB$6,BK$6&amp;" "&amp;'Input-Func_Class'!$B$24,$G36:$BB36))+SUMIF($G$6:$BB$6,BK$6&amp;" "&amp;'Input-Func_Class'!$F$22,$G36:$BB36))&lt;Check_Limit,0,1),1)</f>
        <v>0</v>
      </c>
      <c r="BL36">
        <f ca="1">IFERROR(IF(SUMIF($G$6:$BB$6,BL$6&amp;" Total",$G36:$BB36)-(SUMIF($G$6:$BB$6,BL$6&amp;" "&amp;'Input-Func_Class'!$D$22,$G36:$BB36)+IFERROR(SUMIF($G$6:$BB$6,BL$6&amp;" "&amp;'Input-Func_Class'!$E$22,$G36:$BB36),SUMIF($G$6:$BB$6,BL$6&amp;" "&amp;'Input-Func_Class'!$B$24,$G36:$BB36))+SUMIF($G$6:$BB$6,BL$6&amp;" "&amp;'Input-Func_Class'!$F$22,$G36:$BB36))&lt;Check_Limit,0,1),1)</f>
        <v>0</v>
      </c>
      <c r="BM36">
        <f ca="1">IFERROR(IF(SUMIF($G$6:$BB$6,BM$6&amp;" Total",$G36:$BB36)-(SUMIF($G$6:$BB$6,BM$6&amp;" "&amp;'Input-Func_Class'!$D$22,$G36:$BB36)+IFERROR(SUMIF($G$6:$BB$6,BM$6&amp;" "&amp;'Input-Func_Class'!$E$22,$G36:$BB36),SUMIF($G$6:$BB$6,BM$6&amp;" "&amp;'Input-Func_Class'!$B$24,$G36:$BB36))+SUMIF($G$6:$BB$6,BM$6&amp;" "&amp;'Input-Func_Class'!$F$22,$G36:$BB36))&lt;Check_Limit,0,1),1)</f>
        <v>0</v>
      </c>
      <c r="BN36">
        <f ca="1">IFERROR(IF(SUMIF($G$6:$BB$6,BN$6&amp;" Total",$G36:$BB36)-(SUMIF($G$6:$BB$6,BN$6&amp;" "&amp;'Input-Func_Class'!$D$22,$G36:$BB36)+IFERROR(SUMIF($G$6:$BB$6,BN$6&amp;" "&amp;'Input-Func_Class'!$E$22,$G36:$BB36),SUMIF($G$6:$BB$6,BN$6&amp;" "&amp;'Input-Func_Class'!$B$24,$G36:$BB36))+SUMIF($G$6:$BB$6,BN$6&amp;" "&amp;'Input-Func_Class'!$F$22,$G36:$BB36))&lt;Check_Limit,0,1),1)</f>
        <v>0</v>
      </c>
      <c r="BO36">
        <f ca="1">IFERROR(IF(SUMIF($G$6:$BB$6,BO$6&amp;" Total",$G36:$BB36)-(SUMIF($G$6:$BB$6,BO$6&amp;" "&amp;'Input-Func_Class'!$D$22,$G36:$BB36)+IFERROR(SUMIF($G$6:$BB$6,BO$6&amp;" "&amp;'Input-Func_Class'!$E$22,$G36:$BB36),SUMIF($G$6:$BB$6,BO$6&amp;" "&amp;'Input-Func_Class'!$B$24,$G36:$BB36))+SUMIF($G$6:$BB$6,BO$6&amp;" "&amp;'Input-Func_Class'!$F$22,$G36:$BB36))&lt;Check_Limit,0,1),1)</f>
        <v>0</v>
      </c>
    </row>
    <row r="37" spans="1:67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>Functionalization!$D37</f>
        <v>9748686.7647432275</v>
      </c>
      <c r="E37" s="8">
        <f t="shared" ca="1" si="5"/>
        <v>0</v>
      </c>
      <c r="F37" s="2" t="str">
        <f>IF($D37=0,"-",IF('Input-Accounts'!$E37&lt;&gt;0,'Input-Accounts'!$E37,'Input-Accounts'!$G37))</f>
        <v>CUSTOMER</v>
      </c>
      <c r="G37" s="8">
        <f ca="1">IF(G$5&lt;&gt;"",HLOOKUP(G$5,Functionalization!$G$6:$R$314,ROW($A37)-5,FALSE),IFERROR(INDEX(G$278:G$314,MATCH($F37,$B$278:$B$314,0))/VLOOKUP($F37,$B$278:$BB$314,MATCH(LEFT(TRIM(G$6),FIND("~",SUBSTITUTE(G$6,"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37))*HLOOKUP(LEFT(TRIM(G$6),FIND("~",SUBSTITUTE(G$6," ","~",LEN(TRIM(G$6))-LEN(SUBSTITUTE(TRIM(G$6)," ",""))))-1)&amp;" Total",$B$6:$BB$314,ROW($A37)-5,FALSE))</f>
        <v>0</v>
      </c>
      <c r="H37" s="8">
        <f ca="1">IF(H$5&lt;&gt;"",HLOOKUP(H$5,Functionalization!$G$6:$R$314,ROW($A37)-5,FALSE),IFERROR(INDEX(H$278:H$314,MATCH($F37,$B$278:$B$314,0))/VLOOKUP($F37,$B$278:$BB$314,MATCH(LEFT(TRIM(H$6),FIND("~",SUBSTITUTE(H$6,"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37))*HLOOKUP(LEFT(TRIM(H$6),FIND("~",SUBSTITUTE(H$6," ","~",LEN(TRIM(H$6))-LEN(SUBSTITUTE(TRIM(H$6)," ",""))))-1)&amp;" Total",$B$6:$BB$314,ROW($A37)-5,FALSE))</f>
        <v>0</v>
      </c>
      <c r="I37" s="8">
        <f ca="1">IF(I$5&lt;&gt;"",HLOOKUP(I$5,Functionalization!$G$6:$R$314,ROW($A37)-5,FALSE),IFERROR(INDEX(I$278:I$314,MATCH($F37,$B$278:$B$314,0))/VLOOKUP($F37,$B$278:$BB$314,MATCH(LEFT(TRIM(I$6),FIND("~",SUBSTITUTE(I$6,"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37))*HLOOKUP(LEFT(TRIM(I$6),FIND("~",SUBSTITUTE(I$6," ","~",LEN(TRIM(I$6))-LEN(SUBSTITUTE(TRIM(I$6)," ",""))))-1)&amp;" Total",$B$6:$BB$314,ROW($A37)-5,FALSE))</f>
        <v>0</v>
      </c>
      <c r="J37" s="8">
        <f ca="1">IF(J$5&lt;&gt;"",HLOOKUP(J$5,Functionalization!$G$6:$R$314,ROW($A37)-5,FALSE),IFERROR(INDEX(J$278:J$314,MATCH($F37,$B$278:$B$314,0))/VLOOKUP($F37,$B$278:$BB$314,MATCH(LEFT(TRIM(J$6),FIND("~",SUBSTITUTE(J$6,"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37))*HLOOKUP(LEFT(TRIM(J$6),FIND("~",SUBSTITUTE(J$6," ","~",LEN(TRIM(J$6))-LEN(SUBSTITUTE(TRIM(J$6)," ",""))))-1)&amp;" Total",$B$6:$BB$314,ROW($A37)-5,FALSE))</f>
        <v>0</v>
      </c>
      <c r="K37" s="8">
        <f ca="1">IF(K$5&lt;&gt;"",HLOOKUP(K$5,Functionalization!$G$6:$R$314,ROW($A37)-5,FALSE),IFERROR(INDEX(K$278:K$314,MATCH($F37,$B$278:$B$314,0))/VLOOKUP($F37,$B$278:$BB$314,MATCH(LEFT(TRIM(K$6),FIND("~",SUBSTITUTE(K$6,"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37))*HLOOKUP(LEFT(TRIM(K$6),FIND("~",SUBSTITUTE(K$6," ","~",LEN(TRIM(K$6))-LEN(SUBSTITUTE(TRIM(K$6)," ",""))))-1)&amp;" Total",$B$6:$BB$314,ROW($A37)-5,FALSE))</f>
        <v>9748686.7647432275</v>
      </c>
      <c r="L37" s="8">
        <f ca="1">IF(L$5&lt;&gt;"",HLOOKUP(L$5,Functionalization!$G$6:$R$314,ROW($A37)-5,FALSE),IFERROR(INDEX(L$278:L$314,MATCH($F37,$B$278:$B$314,0))/VLOOKUP($F37,$B$278:$BB$314,MATCH(LEFT(TRIM(L$6),FIND("~",SUBSTITUTE(L$6,"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37))*HLOOKUP(LEFT(TRIM(L$6),FIND("~",SUBSTITUTE(L$6," ","~",LEN(TRIM(L$6))-LEN(SUBSTITUTE(TRIM(L$6)," ",""))))-1)&amp;" Total",$B$6:$BB$314,ROW($A37)-5,FALSE))</f>
        <v>0</v>
      </c>
      <c r="M37" s="8">
        <f ca="1">IF(M$5&lt;&gt;"",HLOOKUP(M$5,Functionalization!$G$6:$R$314,ROW($A37)-5,FALSE),IFERROR(INDEX(M$278:M$314,MATCH($F37,$B$278:$B$314,0))/VLOOKUP($F37,$B$278:$BB$314,MATCH(LEFT(TRIM(M$6),FIND("~",SUBSTITUTE(M$6,"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37))*HLOOKUP(LEFT(TRIM(M$6),FIND("~",SUBSTITUTE(M$6," ","~",LEN(TRIM(M$6))-LEN(SUBSTITUTE(TRIM(M$6)," ",""))))-1)&amp;" Total",$B$6:$BB$314,ROW($A37)-5,FALSE))</f>
        <v>0</v>
      </c>
      <c r="N37" s="8">
        <f ca="1">IF(N$5&lt;&gt;"",HLOOKUP(N$5,Functionalization!$G$6:$R$314,ROW($A37)-5,FALSE),IFERROR(INDEX(N$278:N$314,MATCH($F37,$B$278:$B$314,0))/VLOOKUP($F37,$B$278:$BB$314,MATCH(LEFT(TRIM(N$6),FIND("~",SUBSTITUTE(N$6,"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37))*HLOOKUP(LEFT(TRIM(N$6),FIND("~",SUBSTITUTE(N$6," ","~",LEN(TRIM(N$6))-LEN(SUBSTITUTE(TRIM(N$6)," ",""))))-1)&amp;" Total",$B$6:$BB$314,ROW($A37)-5,FALSE))</f>
        <v>9748686.7647432275</v>
      </c>
      <c r="O37" s="8">
        <f ca="1">IF(O$5&lt;&gt;"",HLOOKUP(O$5,Functionalization!$G$6:$R$314,ROW($A37)-5,FALSE),IFERROR(INDEX(O$278:O$314,MATCH($F37,$B$278:$B$314,0))/VLOOKUP($F37,$B$278:$BB$314,MATCH(LEFT(TRIM(O$6),FIND("~",SUBSTITUTE(O$6,"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37))*HLOOKUP(LEFT(TRIM(O$6),FIND("~",SUBSTITUTE(O$6," ","~",LEN(TRIM(O$6))-LEN(SUBSTITUTE(TRIM(O$6)," ",""))))-1)&amp;" Total",$B$6:$BB$314,ROW($A37)-5,FALSE))</f>
        <v>0</v>
      </c>
      <c r="P37" s="8">
        <f ca="1">IF(P$5&lt;&gt;"",HLOOKUP(P$5,Functionalization!$G$6:$R$314,ROW($A37)-5,FALSE),IFERROR(INDEX(P$278:P$314,MATCH($F37,$B$278:$B$314,0))/VLOOKUP($F37,$B$278:$BB$314,MATCH(LEFT(TRIM(P$6),FIND("~",SUBSTITUTE(P$6,"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37))*HLOOKUP(LEFT(TRIM(P$6),FIND("~",SUBSTITUTE(P$6," ","~",LEN(TRIM(P$6))-LEN(SUBSTITUTE(TRIM(P$6)," ",""))))-1)&amp;" Total",$B$6:$BB$314,ROW($A37)-5,FALSE))</f>
        <v>0</v>
      </c>
      <c r="Q37" s="8">
        <f ca="1">IF(Q$5&lt;&gt;"",HLOOKUP(Q$5,Functionalization!$G$6:$R$314,ROW($A37)-5,FALSE),IFERROR(INDEX(Q$278:Q$314,MATCH($F37,$B$278:$B$314,0))/VLOOKUP($F37,$B$278:$BB$314,MATCH(LEFT(TRIM(Q$6),FIND("~",SUBSTITUTE(Q$6,"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37))*HLOOKUP(LEFT(TRIM(Q$6),FIND("~",SUBSTITUTE(Q$6," ","~",LEN(TRIM(Q$6))-LEN(SUBSTITUTE(TRIM(Q$6)," ",""))))-1)&amp;" Total",$B$6:$BB$314,ROW($A37)-5,FALSE))</f>
        <v>0</v>
      </c>
      <c r="R37" s="8">
        <f ca="1">IF(R$5&lt;&gt;"",HLOOKUP(R$5,Functionalization!$G$6:$R$314,ROW($A37)-5,FALSE),IFERROR(INDEX(R$278:R$314,MATCH($F37,$B$278:$B$314,0))/VLOOKUP($F37,$B$278:$BB$314,MATCH(LEFT(TRIM(R$6),FIND("~",SUBSTITUTE(R$6,"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37))*HLOOKUP(LEFT(TRIM(R$6),FIND("~",SUBSTITUTE(R$6," ","~",LEN(TRIM(R$6))-LEN(SUBSTITUTE(TRIM(R$6)," ",""))))-1)&amp;" Total",$B$6:$BB$314,ROW($A37)-5,FALSE))</f>
        <v>0</v>
      </c>
      <c r="S37" s="8">
        <f ca="1">IF(S$5&lt;&gt;"",HLOOKUP(S$5,Functionalization!$G$6:$R$314,ROW($A37)-5,FALSE),IFERROR(INDEX(S$278:S$314,MATCH($F37,$B$278:$B$314,0))/VLOOKUP($F37,$B$278:$BB$314,MATCH(LEFT(TRIM(S$6),FIND("~",SUBSTITUTE(S$6,"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37))*HLOOKUP(LEFT(TRIM(S$6),FIND("~",SUBSTITUTE(S$6," ","~",LEN(TRIM(S$6))-LEN(SUBSTITUTE(TRIM(S$6)," ",""))))-1)&amp;" Total",$B$6:$BB$314,ROW($A37)-5,FALSE))</f>
        <v>0</v>
      </c>
      <c r="T37" s="8">
        <f ca="1">IF(T$5&lt;&gt;"",HLOOKUP(T$5,Functionalization!$G$6:$R$314,ROW($A37)-5,FALSE),IFERROR(INDEX(T$278:T$314,MATCH($F37,$B$278:$B$314,0))/VLOOKUP($F37,$B$278:$BB$314,MATCH(LEFT(TRIM(T$6),FIND("~",SUBSTITUTE(T$6,"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37))*HLOOKUP(LEFT(TRIM(T$6),FIND("~",SUBSTITUTE(T$6," ","~",LEN(TRIM(T$6))-LEN(SUBSTITUTE(TRIM(T$6)," ",""))))-1)&amp;" Total",$B$6:$BB$314,ROW($A37)-5,FALSE))</f>
        <v>0</v>
      </c>
      <c r="U37" s="8">
        <f ca="1">IF(U$5&lt;&gt;"",HLOOKUP(U$5,Functionalization!$G$6:$R$314,ROW($A37)-5,FALSE),IFERROR(INDEX(U$278:U$314,MATCH($F37,$B$278:$B$314,0))/VLOOKUP($F37,$B$278:$BB$314,MATCH(LEFT(TRIM(U$6),FIND("~",SUBSTITUTE(U$6,"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37))*HLOOKUP(LEFT(TRIM(U$6),FIND("~",SUBSTITUTE(U$6," ","~",LEN(TRIM(U$6))-LEN(SUBSTITUTE(TRIM(U$6)," ",""))))-1)&amp;" Total",$B$6:$BB$314,ROW($A37)-5,FALSE))</f>
        <v>0</v>
      </c>
      <c r="V37" s="8">
        <f ca="1">IF(V$5&lt;&gt;"",HLOOKUP(V$5,Functionalization!$G$6:$R$314,ROW($A37)-5,FALSE),IFERROR(INDEX(V$278:V$314,MATCH($F37,$B$278:$B$314,0))/VLOOKUP($F37,$B$278:$BB$314,MATCH(LEFT(TRIM(V$6),FIND("~",SUBSTITUTE(V$6,"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37))*HLOOKUP(LEFT(TRIM(V$6),FIND("~",SUBSTITUTE(V$6," ","~",LEN(TRIM(V$6))-LEN(SUBSTITUTE(TRIM(V$6)," ",""))))-1)&amp;" Total",$B$6:$BB$314,ROW($A37)-5,FALSE))</f>
        <v>0</v>
      </c>
      <c r="W37" s="8">
        <f ca="1">IF(W$5&lt;&gt;"",HLOOKUP(W$5,Functionalization!$G$6:$R$314,ROW($A37)-5,FALSE),IFERROR(INDEX(W$278:W$314,MATCH($F37,$B$278:$B$314,0))/VLOOKUP($F37,$B$278:$BB$314,MATCH(LEFT(TRIM(W$6),FIND("~",SUBSTITUTE(W$6,"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37))*HLOOKUP(LEFT(TRIM(W$6),FIND("~",SUBSTITUTE(W$6," ","~",LEN(TRIM(W$6))-LEN(SUBSTITUTE(TRIM(W$6)," ",""))))-1)&amp;" Total",$B$6:$BB$314,ROW($A37)-5,FALSE))</f>
        <v>0</v>
      </c>
      <c r="X37" s="8">
        <f ca="1">IF(X$5&lt;&gt;"",HLOOKUP(X$5,Functionalization!$G$6:$R$314,ROW($A37)-5,FALSE),IFERROR(INDEX(X$278:X$314,MATCH($F37,$B$278:$B$314,0))/VLOOKUP($F37,$B$278:$BB$314,MATCH(LEFT(TRIM(X$6),FIND("~",SUBSTITUTE(X$6,"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37))*HLOOKUP(LEFT(TRIM(X$6),FIND("~",SUBSTITUTE(X$6," ","~",LEN(TRIM(X$6))-LEN(SUBSTITUTE(TRIM(X$6)," ",""))))-1)&amp;" Total",$B$6:$BB$314,ROW($A37)-5,FALSE))</f>
        <v>0</v>
      </c>
      <c r="Y37" s="8">
        <f ca="1">IF(Y$5&lt;&gt;"",HLOOKUP(Y$5,Functionalization!$G$6:$R$314,ROW($A37)-5,FALSE),IFERROR(INDEX(Y$278:Y$314,MATCH($F37,$B$278:$B$314,0))/VLOOKUP($F37,$B$278:$BB$314,MATCH(LEFT(TRIM(Y$6),FIND("~",SUBSTITUTE(Y$6,"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37))*HLOOKUP(LEFT(TRIM(Y$6),FIND("~",SUBSTITUTE(Y$6," ","~",LEN(TRIM(Y$6))-LEN(SUBSTITUTE(TRIM(Y$6)," ",""))))-1)&amp;" Total",$B$6:$BB$314,ROW($A37)-5,FALSE))</f>
        <v>0</v>
      </c>
      <c r="Z37" s="8">
        <f ca="1">IF(Z$5&lt;&gt;"",HLOOKUP(Z$5,Functionalization!$G$6:$R$314,ROW($A37)-5,FALSE),IFERROR(INDEX(Z$278:Z$314,MATCH($F37,$B$278:$B$314,0))/VLOOKUP($F37,$B$278:$BB$314,MATCH(LEFT(TRIM(Z$6),FIND("~",SUBSTITUTE(Z$6,"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37))*HLOOKUP(LEFT(TRIM(Z$6),FIND("~",SUBSTITUTE(Z$6," ","~",LEN(TRIM(Z$6))-LEN(SUBSTITUTE(TRIM(Z$6)," ",""))))-1)&amp;" Total",$B$6:$BB$314,ROW($A37)-5,FALSE))</f>
        <v>0</v>
      </c>
      <c r="AA37" s="8">
        <f ca="1">IF(AA$5&lt;&gt;"",HLOOKUP(AA$5,Functionalization!$G$6:$R$314,ROW($A37)-5,FALSE),IFERROR(INDEX(AA$278:AA$314,MATCH($F37,$B$278:$B$314,0))/VLOOKUP($F37,$B$278:$BB$314,MATCH(LEFT(TRIM(AA$6),FIND("~",SUBSTITUTE(AA$6,"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37))*HLOOKUP(LEFT(TRIM(AA$6),FIND("~",SUBSTITUTE(AA$6," ","~",LEN(TRIM(AA$6))-LEN(SUBSTITUTE(TRIM(AA$6)," ",""))))-1)&amp;" Total",$B$6:$BB$314,ROW($A37)-5,FALSE))</f>
        <v>0</v>
      </c>
      <c r="AB37" s="8">
        <f ca="1">IF(AB$5&lt;&gt;"",HLOOKUP(AB$5,Functionalization!$G$6:$R$314,ROW($A37)-5,FALSE),IFERROR(INDEX(AB$278:AB$314,MATCH($F37,$B$278:$B$314,0))/VLOOKUP($F37,$B$278:$BB$314,MATCH(LEFT(TRIM(AB$6),FIND("~",SUBSTITUTE(AB$6,"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37))*HLOOKUP(LEFT(TRIM(AB$6),FIND("~",SUBSTITUTE(AB$6," ","~",LEN(TRIM(AB$6))-LEN(SUBSTITUTE(TRIM(AB$6)," ",""))))-1)&amp;" Total",$B$6:$BB$314,ROW($A37)-5,FALSE))</f>
        <v>0</v>
      </c>
      <c r="AC37" s="8">
        <f ca="1">IF(AC$5&lt;&gt;"",HLOOKUP(AC$5,Functionalization!$G$6:$R$314,ROW($A37)-5,FALSE),IFERROR(INDEX(AC$278:AC$314,MATCH($F37,$B$278:$B$314,0))/VLOOKUP($F37,$B$278:$BB$314,MATCH(LEFT(TRIM(AC$6),FIND("~",SUBSTITUTE(AC$6,"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37))*HLOOKUP(LEFT(TRIM(AC$6),FIND("~",SUBSTITUTE(AC$6," ","~",LEN(TRIM(AC$6))-LEN(SUBSTITUTE(TRIM(AC$6)," ",""))))-1)&amp;" Total",$B$6:$BB$314,ROW($A37)-5,FALSE))</f>
        <v>0</v>
      </c>
      <c r="AD37" s="8">
        <f ca="1">IF(AD$5&lt;&gt;"",HLOOKUP(AD$5,Functionalization!$G$6:$R$314,ROW($A37)-5,FALSE),IFERROR(INDEX(AD$278:AD$314,MATCH($F37,$B$278:$B$314,0))/VLOOKUP($F37,$B$278:$BB$314,MATCH(LEFT(TRIM(AD$6),FIND("~",SUBSTITUTE(AD$6,"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37))*HLOOKUP(LEFT(TRIM(AD$6),FIND("~",SUBSTITUTE(AD$6," ","~",LEN(TRIM(AD$6))-LEN(SUBSTITUTE(TRIM(AD$6)," ",""))))-1)&amp;" Total",$B$6:$BB$314,ROW($A37)-5,FALSE))</f>
        <v>0</v>
      </c>
      <c r="AE37" s="8">
        <f ca="1">IF(AE$5&lt;&gt;"",HLOOKUP(AE$5,Functionalization!$G$6:$R$314,ROW($A37)-5,FALSE),IFERROR(INDEX(AE$278:AE$314,MATCH($F37,$B$278:$B$314,0))/VLOOKUP($F37,$B$278:$BB$314,MATCH(LEFT(TRIM(AE$6),FIND("~",SUBSTITUTE(AE$6,"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37))*HLOOKUP(LEFT(TRIM(AE$6),FIND("~",SUBSTITUTE(AE$6," ","~",LEN(TRIM(AE$6))-LEN(SUBSTITUTE(TRIM(AE$6)," ",""))))-1)&amp;" Total",$B$6:$BB$314,ROW($A37)-5,FALSE))</f>
        <v>0</v>
      </c>
      <c r="AF37" s="8">
        <f ca="1">IF(AF$5&lt;&gt;"",HLOOKUP(AF$5,Functionalization!$G$6:$R$314,ROW($A37)-5,FALSE),IFERROR(INDEX(AF$278:AF$314,MATCH($F37,$B$278:$B$314,0))/VLOOKUP($F37,$B$278:$BB$314,MATCH(LEFT(TRIM(AF$6),FIND("~",SUBSTITUTE(AF$6,"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37))*HLOOKUP(LEFT(TRIM(AF$6),FIND("~",SUBSTITUTE(AF$6," ","~",LEN(TRIM(AF$6))-LEN(SUBSTITUTE(TRIM(AF$6)," ",""))))-1)&amp;" Total",$B$6:$BB$314,ROW($A37)-5,FALSE))</f>
        <v>0</v>
      </c>
      <c r="AG37" s="8">
        <f ca="1">IF(AG$5&lt;&gt;"",HLOOKUP(AG$5,Functionalization!$G$6:$R$314,ROW($A37)-5,FALSE),IFERROR(INDEX(AG$278:AG$314,MATCH($F37,$B$278:$B$314,0))/VLOOKUP($F37,$B$278:$BB$314,MATCH(LEFT(TRIM(AG$6),FIND("~",SUBSTITUTE(AG$6,"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37))*HLOOKUP(LEFT(TRIM(AG$6),FIND("~",SUBSTITUTE(AG$6," ","~",LEN(TRIM(AG$6))-LEN(SUBSTITUTE(TRIM(AG$6)," ",""))))-1)&amp;" Total",$B$6:$BB$314,ROW($A37)-5,FALSE))</f>
        <v>0</v>
      </c>
      <c r="AH37" s="8">
        <f ca="1">IF(AH$5&lt;&gt;"",HLOOKUP(AH$5,Functionalization!$G$6:$R$314,ROW($A37)-5,FALSE),IFERROR(INDEX(AH$278:AH$314,MATCH($F37,$B$278:$B$314,0))/VLOOKUP($F37,$B$278:$BB$314,MATCH(LEFT(TRIM(AH$6),FIND("~",SUBSTITUTE(AH$6,"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37))*HLOOKUP(LEFT(TRIM(AH$6),FIND("~",SUBSTITUTE(AH$6," ","~",LEN(TRIM(AH$6))-LEN(SUBSTITUTE(TRIM(AH$6)," ",""))))-1)&amp;" Total",$B$6:$BB$314,ROW($A37)-5,FALSE))</f>
        <v>0</v>
      </c>
      <c r="AI37" s="8">
        <f ca="1">IF(AI$5&lt;&gt;"",HLOOKUP(AI$5,Functionalization!$G$6:$R$314,ROW($A37)-5,FALSE),IFERROR(INDEX(AI$278:AI$314,MATCH($F37,$B$278:$B$314,0))/VLOOKUP($F37,$B$278:$BB$314,MATCH(LEFT(TRIM(AI$6),FIND("~",SUBSTITUTE(AI$6,"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37))*HLOOKUP(LEFT(TRIM(AI$6),FIND("~",SUBSTITUTE(AI$6," ","~",LEN(TRIM(AI$6))-LEN(SUBSTITUTE(TRIM(AI$6)," ",""))))-1)&amp;" Total",$B$6:$BB$314,ROW($A37)-5,FALSE))</f>
        <v>0</v>
      </c>
      <c r="AJ37" s="8">
        <f ca="1">IF(AJ$5&lt;&gt;"",HLOOKUP(AJ$5,Functionalization!$G$6:$R$314,ROW($A37)-5,FALSE),IFERROR(INDEX(AJ$278:AJ$314,MATCH($F37,$B$278:$B$314,0))/VLOOKUP($F37,$B$278:$BB$314,MATCH(LEFT(TRIM(AJ$6),FIND("~",SUBSTITUTE(AJ$6,"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37))*HLOOKUP(LEFT(TRIM(AJ$6),FIND("~",SUBSTITUTE(AJ$6," ","~",LEN(TRIM(AJ$6))-LEN(SUBSTITUTE(TRIM(AJ$6)," ",""))))-1)&amp;" Total",$B$6:$BB$314,ROW($A37)-5,FALSE))</f>
        <v>0</v>
      </c>
      <c r="AK37" s="8">
        <f ca="1">IF(AK$5&lt;&gt;"",HLOOKUP(AK$5,Functionalization!$G$6:$R$314,ROW($A37)-5,FALSE),IFERROR(INDEX(AK$278:AK$314,MATCH($F37,$B$278:$B$314,0))/VLOOKUP($F37,$B$278:$BB$314,MATCH(LEFT(TRIM(AK$6),FIND("~",SUBSTITUTE(AK$6,"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37))*HLOOKUP(LEFT(TRIM(AK$6),FIND("~",SUBSTITUTE(AK$6," ","~",LEN(TRIM(AK$6))-LEN(SUBSTITUTE(TRIM(AK$6)," ",""))))-1)&amp;" Total",$B$6:$BB$314,ROW($A37)-5,FALSE))</f>
        <v>0</v>
      </c>
      <c r="AL37" s="8">
        <f ca="1">IF(AL$5&lt;&gt;"",HLOOKUP(AL$5,Functionalization!$G$6:$R$314,ROW($A37)-5,FALSE),IFERROR(INDEX(AL$278:AL$314,MATCH($F37,$B$278:$B$314,0))/VLOOKUP($F37,$B$278:$BB$314,MATCH(LEFT(TRIM(AL$6),FIND("~",SUBSTITUTE(AL$6,"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37))*HLOOKUP(LEFT(TRIM(AL$6),FIND("~",SUBSTITUTE(AL$6," ","~",LEN(TRIM(AL$6))-LEN(SUBSTITUTE(TRIM(AL$6)," ",""))))-1)&amp;" Total",$B$6:$BB$314,ROW($A37)-5,FALSE))</f>
        <v>0</v>
      </c>
      <c r="AM37" s="8">
        <f ca="1">IF(AM$5&lt;&gt;"",HLOOKUP(AM$5,Functionalization!$G$6:$R$314,ROW($A37)-5,FALSE),IFERROR(INDEX(AM$278:AM$314,MATCH($F37,$B$278:$B$314,0))/VLOOKUP($F37,$B$278:$BB$314,MATCH(LEFT(TRIM(AM$6),FIND("~",SUBSTITUTE(AM$6,"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37))*HLOOKUP(LEFT(TRIM(AM$6),FIND("~",SUBSTITUTE(AM$6," ","~",LEN(TRIM(AM$6))-LEN(SUBSTITUTE(TRIM(AM$6)," ",""))))-1)&amp;" Total",$B$6:$BB$314,ROW($A37)-5,FALSE))</f>
        <v>0</v>
      </c>
      <c r="AN37" s="8">
        <f ca="1">IF(AN$5&lt;&gt;"",HLOOKUP(AN$5,Functionalization!$G$6:$R$314,ROW($A37)-5,FALSE),IFERROR(INDEX(AN$278:AN$314,MATCH($F37,$B$278:$B$314,0))/VLOOKUP($F37,$B$278:$BB$314,MATCH(LEFT(TRIM(AN$6),FIND("~",SUBSTITUTE(AN$6,"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37))*HLOOKUP(LEFT(TRIM(AN$6),FIND("~",SUBSTITUTE(AN$6," ","~",LEN(TRIM(AN$6))-LEN(SUBSTITUTE(TRIM(AN$6)," ",""))))-1)&amp;" Total",$B$6:$BB$314,ROW($A37)-5,FALSE))</f>
        <v>0</v>
      </c>
      <c r="AO37" s="8">
        <f ca="1">IF(AO$5&lt;&gt;"",HLOOKUP(AO$5,Functionalization!$G$6:$R$314,ROW($A37)-5,FALSE),IFERROR(INDEX(AO$278:AO$314,MATCH($F37,$B$278:$B$314,0))/VLOOKUP($F37,$B$278:$BB$314,MATCH(LEFT(TRIM(AO$6),FIND("~",SUBSTITUTE(AO$6,"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37))*HLOOKUP(LEFT(TRIM(AO$6),FIND("~",SUBSTITUTE(AO$6," ","~",LEN(TRIM(AO$6))-LEN(SUBSTITUTE(TRIM(AO$6)," ",""))))-1)&amp;" Total",$B$6:$BB$314,ROW($A37)-5,FALSE))</f>
        <v>0</v>
      </c>
      <c r="AP37" s="8">
        <f ca="1">IF(AP$5&lt;&gt;"",HLOOKUP(AP$5,Functionalization!$G$6:$R$314,ROW($A37)-5,FALSE),IFERROR(INDEX(AP$278:AP$314,MATCH($F37,$B$278:$B$314,0))/VLOOKUP($F37,$B$278:$BB$314,MATCH(LEFT(TRIM(AP$6),FIND("~",SUBSTITUTE(AP$6,"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37))*HLOOKUP(LEFT(TRIM(AP$6),FIND("~",SUBSTITUTE(AP$6," ","~",LEN(TRIM(AP$6))-LEN(SUBSTITUTE(TRIM(AP$6)," ",""))))-1)&amp;" Total",$B$6:$BB$314,ROW($A37)-5,FALSE))</f>
        <v>0</v>
      </c>
      <c r="AQ37" s="8">
        <f ca="1">IF(AQ$5&lt;&gt;"",HLOOKUP(AQ$5,Functionalization!$G$6:$R$314,ROW($A37)-5,FALSE),IFERROR(INDEX(AQ$278:AQ$314,MATCH($F37,$B$278:$B$314,0))/VLOOKUP($F37,$B$278:$BB$314,MATCH(LEFT(TRIM(AQ$6),FIND("~",SUBSTITUTE(AQ$6,"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37))*HLOOKUP(LEFT(TRIM(AQ$6),FIND("~",SUBSTITUTE(AQ$6," ","~",LEN(TRIM(AQ$6))-LEN(SUBSTITUTE(TRIM(AQ$6)," ",""))))-1)&amp;" Total",$B$6:$BB$314,ROW($A37)-5,FALSE))</f>
        <v>0</v>
      </c>
      <c r="AR37" s="8">
        <f ca="1">IF(AR$5&lt;&gt;"",HLOOKUP(AR$5,Functionalization!$G$6:$R$314,ROW($A37)-5,FALSE),IFERROR(INDEX(AR$278:AR$314,MATCH($F37,$B$278:$B$314,0))/VLOOKUP($F37,$B$278:$BB$314,MATCH(LEFT(TRIM(AR$6),FIND("~",SUBSTITUTE(AR$6,"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37))*HLOOKUP(LEFT(TRIM(AR$6),FIND("~",SUBSTITUTE(AR$6," ","~",LEN(TRIM(AR$6))-LEN(SUBSTITUTE(TRIM(AR$6)," ",""))))-1)&amp;" Total",$B$6:$BB$314,ROW($A37)-5,FALSE))</f>
        <v>0</v>
      </c>
      <c r="AS37" s="8">
        <f ca="1">IF(AS$5&lt;&gt;"",HLOOKUP(AS$5,Functionalization!$G$6:$R$314,ROW($A37)-5,FALSE),IFERROR(INDEX(AS$278:AS$314,MATCH($F37,$B$278:$B$314,0))/VLOOKUP($F37,$B$278:$BB$314,MATCH(LEFT(TRIM(AS$6),FIND("~",SUBSTITUTE(AS$6,"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37))*HLOOKUP(LEFT(TRIM(AS$6),FIND("~",SUBSTITUTE(AS$6," ","~",LEN(TRIM(AS$6))-LEN(SUBSTITUTE(TRIM(AS$6)," ",""))))-1)&amp;" Total",$B$6:$BB$314,ROW($A37)-5,FALSE))</f>
        <v>0</v>
      </c>
      <c r="AT37" s="8">
        <f ca="1">IF(AT$5&lt;&gt;"",HLOOKUP(AT$5,Functionalization!$G$6:$R$314,ROW($A37)-5,FALSE),IFERROR(INDEX(AT$278:AT$314,MATCH($F37,$B$278:$B$314,0))/VLOOKUP($F37,$B$278:$BB$314,MATCH(LEFT(TRIM(AT$6),FIND("~",SUBSTITUTE(AT$6,"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37))*HLOOKUP(LEFT(TRIM(AT$6),FIND("~",SUBSTITUTE(AT$6," ","~",LEN(TRIM(AT$6))-LEN(SUBSTITUTE(TRIM(AT$6)," ",""))))-1)&amp;" Total",$B$6:$BB$314,ROW($A37)-5,FALSE))</f>
        <v>0</v>
      </c>
      <c r="AU37" s="8">
        <f ca="1">IF(AU$5&lt;&gt;"",HLOOKUP(AU$5,Functionalization!$G$6:$R$314,ROW($A37)-5,FALSE),IFERROR(INDEX(AU$278:AU$314,MATCH($F37,$B$278:$B$314,0))/VLOOKUP($F37,$B$278:$BB$314,MATCH(LEFT(TRIM(AU$6),FIND("~",SUBSTITUTE(AU$6,"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37))*HLOOKUP(LEFT(TRIM(AU$6),FIND("~",SUBSTITUTE(AU$6," ","~",LEN(TRIM(AU$6))-LEN(SUBSTITUTE(TRIM(AU$6)," ",""))))-1)&amp;" Total",$B$6:$BB$314,ROW($A37)-5,FALSE))</f>
        <v>0</v>
      </c>
      <c r="AV37" s="8">
        <f ca="1">IF(AV$5&lt;&gt;"",HLOOKUP(AV$5,Functionalization!$G$6:$R$314,ROW($A37)-5,FALSE),IFERROR(INDEX(AV$278:AV$314,MATCH($F37,$B$278:$B$314,0))/VLOOKUP($F37,$B$278:$BB$314,MATCH(LEFT(TRIM(AV$6),FIND("~",SUBSTITUTE(AV$6,"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37))*HLOOKUP(LEFT(TRIM(AV$6),FIND("~",SUBSTITUTE(AV$6," ","~",LEN(TRIM(AV$6))-LEN(SUBSTITUTE(TRIM(AV$6)," ",""))))-1)&amp;" Total",$B$6:$BB$314,ROW($A37)-5,FALSE))</f>
        <v>0</v>
      </c>
      <c r="AW37" s="8">
        <f ca="1">IF(AW$5&lt;&gt;"",HLOOKUP(AW$5,Functionalization!$G$6:$R$314,ROW($A37)-5,FALSE),IFERROR(INDEX(AW$278:AW$314,MATCH($F37,$B$278:$B$314,0))/VLOOKUP($F37,$B$278:$BB$314,MATCH(LEFT(TRIM(AW$6),FIND("~",SUBSTITUTE(AW$6,"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37))*HLOOKUP(LEFT(TRIM(AW$6),FIND("~",SUBSTITUTE(AW$6," ","~",LEN(TRIM(AW$6))-LEN(SUBSTITUTE(TRIM(AW$6)," ",""))))-1)&amp;" Total",$B$6:$BB$314,ROW($A37)-5,FALSE))</f>
        <v>0</v>
      </c>
      <c r="AX37" s="8">
        <f ca="1">IF(AX$5&lt;&gt;"",HLOOKUP(AX$5,Functionalization!$G$6:$R$314,ROW($A37)-5,FALSE),IFERROR(INDEX(AX$278:AX$314,MATCH($F37,$B$278:$B$314,0))/VLOOKUP($F37,$B$278:$BB$314,MATCH(LEFT(TRIM(AX$6),FIND("~",SUBSTITUTE(AX$6,"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37))*HLOOKUP(LEFT(TRIM(AX$6),FIND("~",SUBSTITUTE(AX$6," ","~",LEN(TRIM(AX$6))-LEN(SUBSTITUTE(TRIM(AX$6)," ",""))))-1)&amp;" Total",$B$6:$BB$314,ROW($A37)-5,FALSE))</f>
        <v>0</v>
      </c>
      <c r="AY37" s="8">
        <f ca="1">IF(AY$5&lt;&gt;"",HLOOKUP(AY$5,Functionalization!$G$6:$R$314,ROW($A37)-5,FALSE),IFERROR(INDEX(AY$278:AY$314,MATCH($F37,$B$278:$B$314,0))/VLOOKUP($F37,$B$278:$BB$314,MATCH(LEFT(TRIM(AY$6),FIND("~",SUBSTITUTE(AY$6,"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37))*HLOOKUP(LEFT(TRIM(AY$6),FIND("~",SUBSTITUTE(AY$6," ","~",LEN(TRIM(AY$6))-LEN(SUBSTITUTE(TRIM(AY$6)," ",""))))-1)&amp;" Total",$B$6:$BB$314,ROW($A37)-5,FALSE))</f>
        <v>0</v>
      </c>
      <c r="AZ37" s="8">
        <f ca="1">IF(AZ$5&lt;&gt;"",HLOOKUP(AZ$5,Functionalization!$G$6:$R$314,ROW($A37)-5,FALSE),IFERROR(INDEX(AZ$278:AZ$314,MATCH($F37,$B$278:$B$314,0))/VLOOKUP($F37,$B$278:$BB$314,MATCH(LEFT(TRIM(AZ$6),FIND("~",SUBSTITUTE(AZ$6,"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37))*HLOOKUP(LEFT(TRIM(AZ$6),FIND("~",SUBSTITUTE(AZ$6," ","~",LEN(TRIM(AZ$6))-LEN(SUBSTITUTE(TRIM(AZ$6)," ",""))))-1)&amp;" Total",$B$6:$BB$314,ROW($A37)-5,FALSE))</f>
        <v>0</v>
      </c>
      <c r="BA37" s="8">
        <f ca="1">IF(BA$5&lt;&gt;"",HLOOKUP(BA$5,Functionalization!$G$6:$R$314,ROW($A37)-5,FALSE),IFERROR(INDEX(BA$278:BA$314,MATCH($F37,$B$278:$B$314,0))/VLOOKUP($F37,$B$278:$BB$314,MATCH(LEFT(TRIM(BA$6),FIND("~",SUBSTITUTE(BA$6,"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37))*HLOOKUP(LEFT(TRIM(BA$6),FIND("~",SUBSTITUTE(BA$6," ","~",LEN(TRIM(BA$6))-LEN(SUBSTITUTE(TRIM(BA$6)," ",""))))-1)&amp;" Total",$B$6:$BB$314,ROW($A37)-5,FALSE))</f>
        <v>0</v>
      </c>
      <c r="BB37" s="8">
        <f ca="1">IF(BB$5&lt;&gt;"",HLOOKUP(BB$5,Functionalization!$G$6:$R$314,ROW($A37)-5,FALSE),IFERROR(INDEX(BB$278:BB$314,MATCH($F37,$B$278:$B$314,0))/VLOOKUP($F37,$B$278:$BB$314,MATCH(LEFT(TRIM(BB$6),FIND("~",SUBSTITUTE(BB$6,"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37))*HLOOKUP(LEFT(TRIM(BB$6),FIND("~",SUBSTITUTE(BB$6," ","~",LEN(TRIM(BB$6))-LEN(SUBSTITUTE(TRIM(BB$6)," ",""))))-1)&amp;" Total",$B$6:$BB$314,ROW($A37)-5,FALSE))</f>
        <v>0</v>
      </c>
      <c r="BD37">
        <f ca="1">IFERROR(IF(SUMIF($G$6:$BB$6,BD$6&amp;" Total",$G37:$BB37)-(SUMIF($G$6:$BB$6,BD$6&amp;" "&amp;'Input-Func_Class'!$D$22,$G37:$BB37)+IFERROR(SUMIF($G$6:$BB$6,BD$6&amp;" "&amp;'Input-Func_Class'!$E$22,$G37:$BB37),SUMIF($G$6:$BB$6,BD$6&amp;" "&amp;'Input-Func_Class'!$B$24,$G37:$BB37))+SUMIF($G$6:$BB$6,BD$6&amp;" "&amp;'Input-Func_Class'!$F$22,$G37:$BB37))&lt;Check_Limit,0,1),1)</f>
        <v>0</v>
      </c>
      <c r="BE37">
        <f ca="1">IFERROR(IF(SUMIF($G$6:$BB$6,BE$6&amp;" Total",$G37:$BB37)-(SUMIF($G$6:$BB$6,BE$6&amp;" "&amp;'Input-Func_Class'!$D$22,$G37:$BB37)+IFERROR(SUMIF($G$6:$BB$6,BE$6&amp;" "&amp;'Input-Func_Class'!$E$22,$G37:$BB37),SUMIF($G$6:$BB$6,BE$6&amp;" "&amp;'Input-Func_Class'!$B$24,$G37:$BB37))+SUMIF($G$6:$BB$6,BE$6&amp;" "&amp;'Input-Func_Class'!$F$22,$G37:$BB37))&lt;Check_Limit,0,1),1)</f>
        <v>0</v>
      </c>
      <c r="BF37">
        <f ca="1">IFERROR(IF(SUMIF($G$6:$BB$6,BF$6&amp;" Total",$G37:$BB37)-(SUMIF($G$6:$BB$6,BF$6&amp;" "&amp;'Input-Func_Class'!$D$22,$G37:$BB37)+IFERROR(SUMIF($G$6:$BB$6,BF$6&amp;" "&amp;'Input-Func_Class'!$E$22,$G37:$BB37),SUMIF($G$6:$BB$6,BF$6&amp;" "&amp;'Input-Func_Class'!$B$24,$G37:$BB37))+SUMIF($G$6:$BB$6,BF$6&amp;" "&amp;'Input-Func_Class'!$F$22,$G37:$BB37))&lt;Check_Limit,0,1),1)</f>
        <v>0</v>
      </c>
      <c r="BG37">
        <f ca="1">IFERROR(IF(SUMIF($G$6:$BB$6,BG$6&amp;" Total",$G37:$BB37)-(SUMIF($G$6:$BB$6,BG$6&amp;" "&amp;'Input-Func_Class'!$D$22,$G37:$BB37)+IFERROR(SUMIF($G$6:$BB$6,BG$6&amp;" "&amp;'Input-Func_Class'!$E$22,$G37:$BB37),SUMIF($G$6:$BB$6,BG$6&amp;" "&amp;'Input-Func_Class'!$B$24,$G37:$BB37))+SUMIF($G$6:$BB$6,BG$6&amp;" "&amp;'Input-Func_Class'!$F$22,$G37:$BB37))&lt;Check_Limit,0,1),1)</f>
        <v>0</v>
      </c>
      <c r="BH37">
        <f ca="1">IFERROR(IF(SUMIF($G$6:$BB$6,BH$6&amp;" Total",$G37:$BB37)-(SUMIF($G$6:$BB$6,BH$6&amp;" "&amp;'Input-Func_Class'!$D$22,$G37:$BB37)+IFERROR(SUMIF($G$6:$BB$6,BH$6&amp;" "&amp;'Input-Func_Class'!$E$22,$G37:$BB37),SUMIF($G$6:$BB$6,BH$6&amp;" "&amp;'Input-Func_Class'!$B$24,$G37:$BB37))+SUMIF($G$6:$BB$6,BH$6&amp;" "&amp;'Input-Func_Class'!$F$22,$G37:$BB37))&lt;Check_Limit,0,1),1)</f>
        <v>0</v>
      </c>
      <c r="BI37">
        <f ca="1">IFERROR(IF(SUMIF($G$6:$BB$6,BI$6&amp;" Total",$G37:$BB37)-(SUMIF($G$6:$BB$6,BI$6&amp;" "&amp;'Input-Func_Class'!$D$22,$G37:$BB37)+IFERROR(SUMIF($G$6:$BB$6,BI$6&amp;" "&amp;'Input-Func_Class'!$E$22,$G37:$BB37),SUMIF($G$6:$BB$6,BI$6&amp;" "&amp;'Input-Func_Class'!$B$24,$G37:$BB37))+SUMIF($G$6:$BB$6,BI$6&amp;" "&amp;'Input-Func_Class'!$F$22,$G37:$BB37))&lt;Check_Limit,0,1),1)</f>
        <v>0</v>
      </c>
      <c r="BJ37">
        <f ca="1">IFERROR(IF(SUMIF($G$6:$BB$6,BJ$6&amp;" Total",$G37:$BB37)-(SUMIF($G$6:$BB$6,BJ$6&amp;" "&amp;'Input-Func_Class'!$D$22,$G37:$BB37)+IFERROR(SUMIF($G$6:$BB$6,BJ$6&amp;" "&amp;'Input-Func_Class'!$E$22,$G37:$BB37),SUMIF($G$6:$BB$6,BJ$6&amp;" "&amp;'Input-Func_Class'!$B$24,$G37:$BB37))+SUMIF($G$6:$BB$6,BJ$6&amp;" "&amp;'Input-Func_Class'!$F$22,$G37:$BB37))&lt;Check_Limit,0,1),1)</f>
        <v>0</v>
      </c>
      <c r="BK37">
        <f ca="1">IFERROR(IF(SUMIF($G$6:$BB$6,BK$6&amp;" Total",$G37:$BB37)-(SUMIF($G$6:$BB$6,BK$6&amp;" "&amp;'Input-Func_Class'!$D$22,$G37:$BB37)+IFERROR(SUMIF($G$6:$BB$6,BK$6&amp;" "&amp;'Input-Func_Class'!$E$22,$G37:$BB37),SUMIF($G$6:$BB$6,BK$6&amp;" "&amp;'Input-Func_Class'!$B$24,$G37:$BB37))+SUMIF($G$6:$BB$6,BK$6&amp;" "&amp;'Input-Func_Class'!$F$22,$G37:$BB37))&lt;Check_Limit,0,1),1)</f>
        <v>0</v>
      </c>
      <c r="BL37">
        <f ca="1">IFERROR(IF(SUMIF($G$6:$BB$6,BL$6&amp;" Total",$G37:$BB37)-(SUMIF($G$6:$BB$6,BL$6&amp;" "&amp;'Input-Func_Class'!$D$22,$G37:$BB37)+IFERROR(SUMIF($G$6:$BB$6,BL$6&amp;" "&amp;'Input-Func_Class'!$E$22,$G37:$BB37),SUMIF($G$6:$BB$6,BL$6&amp;" "&amp;'Input-Func_Class'!$B$24,$G37:$BB37))+SUMIF($G$6:$BB$6,BL$6&amp;" "&amp;'Input-Func_Class'!$F$22,$G37:$BB37))&lt;Check_Limit,0,1),1)</f>
        <v>0</v>
      </c>
      <c r="BM37">
        <f ca="1">IFERROR(IF(SUMIF($G$6:$BB$6,BM$6&amp;" Total",$G37:$BB37)-(SUMIF($G$6:$BB$6,BM$6&amp;" "&amp;'Input-Func_Class'!$D$22,$G37:$BB37)+IFERROR(SUMIF($G$6:$BB$6,BM$6&amp;" "&amp;'Input-Func_Class'!$E$22,$G37:$BB37),SUMIF($G$6:$BB$6,BM$6&amp;" "&amp;'Input-Func_Class'!$B$24,$G37:$BB37))+SUMIF($G$6:$BB$6,BM$6&amp;" "&amp;'Input-Func_Class'!$F$22,$G37:$BB37))&lt;Check_Limit,0,1),1)</f>
        <v>0</v>
      </c>
      <c r="BN37">
        <f ca="1">IFERROR(IF(SUMIF($G$6:$BB$6,BN$6&amp;" Total",$G37:$BB37)-(SUMIF($G$6:$BB$6,BN$6&amp;" "&amp;'Input-Func_Class'!$D$22,$G37:$BB37)+IFERROR(SUMIF($G$6:$BB$6,BN$6&amp;" "&amp;'Input-Func_Class'!$E$22,$G37:$BB37),SUMIF($G$6:$BB$6,BN$6&amp;" "&amp;'Input-Func_Class'!$B$24,$G37:$BB37))+SUMIF($G$6:$BB$6,BN$6&amp;" "&amp;'Input-Func_Class'!$F$22,$G37:$BB37))&lt;Check_Limit,0,1),1)</f>
        <v>0</v>
      </c>
      <c r="BO37">
        <f ca="1">IFERROR(IF(SUMIF($G$6:$BB$6,BO$6&amp;" Total",$G37:$BB37)-(SUMIF($G$6:$BB$6,BO$6&amp;" "&amp;'Input-Func_Class'!$D$22,$G37:$BB37)+IFERROR(SUMIF($G$6:$BB$6,BO$6&amp;" "&amp;'Input-Func_Class'!$E$22,$G37:$BB37),SUMIF($G$6:$BB$6,BO$6&amp;" "&amp;'Input-Func_Class'!$B$24,$G37:$BB37))+SUMIF($G$6:$BB$6,BO$6&amp;" "&amp;'Input-Func_Class'!$F$22,$G37:$BB37))&lt;Check_Limit,0,1),1)</f>
        <v>0</v>
      </c>
    </row>
    <row r="38" spans="1:67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>Functionalization!$D38</f>
        <v>-395.57480865872753</v>
      </c>
      <c r="E38" s="8">
        <f t="shared" ca="1" si="5"/>
        <v>0</v>
      </c>
      <c r="F38" s="2" t="str">
        <f>IF($D38=0,"-",IF('Input-Accounts'!$E38&lt;&gt;0,'Input-Accounts'!$E38,'Input-Accounts'!$G38))</f>
        <v>CUSTOMER</v>
      </c>
      <c r="G38" s="8">
        <f ca="1">IF(G$5&lt;&gt;"",HLOOKUP(G$5,Functionalization!$G$6:$R$314,ROW($A38)-5,FALSE),IFERROR(INDEX(G$278:G$314,MATCH($F38,$B$278:$B$314,0))/VLOOKUP($F38,$B$278:$BB$314,MATCH(LEFT(TRIM(G$6),FIND("~",SUBSTITUTE(G$6,"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38))*HLOOKUP(LEFT(TRIM(G$6),FIND("~",SUBSTITUTE(G$6," ","~",LEN(TRIM(G$6))-LEN(SUBSTITUTE(TRIM(G$6)," ",""))))-1)&amp;" Total",$B$6:$BB$314,ROW($A38)-5,FALSE))</f>
        <v>0</v>
      </c>
      <c r="H38" s="8">
        <f ca="1">IF(H$5&lt;&gt;"",HLOOKUP(H$5,Functionalization!$G$6:$R$314,ROW($A38)-5,FALSE),IFERROR(INDEX(H$278:H$314,MATCH($F38,$B$278:$B$314,0))/VLOOKUP($F38,$B$278:$BB$314,MATCH(LEFT(TRIM(H$6),FIND("~",SUBSTITUTE(H$6,"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38))*HLOOKUP(LEFT(TRIM(H$6),FIND("~",SUBSTITUTE(H$6," ","~",LEN(TRIM(H$6))-LEN(SUBSTITUTE(TRIM(H$6)," ",""))))-1)&amp;" Total",$B$6:$BB$314,ROW($A38)-5,FALSE))</f>
        <v>0</v>
      </c>
      <c r="I38" s="8">
        <f ca="1">IF(I$5&lt;&gt;"",HLOOKUP(I$5,Functionalization!$G$6:$R$314,ROW($A38)-5,FALSE),IFERROR(INDEX(I$278:I$314,MATCH($F38,$B$278:$B$314,0))/VLOOKUP($F38,$B$278:$BB$314,MATCH(LEFT(TRIM(I$6),FIND("~",SUBSTITUTE(I$6,"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38))*HLOOKUP(LEFT(TRIM(I$6),FIND("~",SUBSTITUTE(I$6," ","~",LEN(TRIM(I$6))-LEN(SUBSTITUTE(TRIM(I$6)," ",""))))-1)&amp;" Total",$B$6:$BB$314,ROW($A38)-5,FALSE))</f>
        <v>0</v>
      </c>
      <c r="J38" s="8">
        <f ca="1">IF(J$5&lt;&gt;"",HLOOKUP(J$5,Functionalization!$G$6:$R$314,ROW($A38)-5,FALSE),IFERROR(INDEX(J$278:J$314,MATCH($F38,$B$278:$B$314,0))/VLOOKUP($F38,$B$278:$BB$314,MATCH(LEFT(TRIM(J$6),FIND("~",SUBSTITUTE(J$6,"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38))*HLOOKUP(LEFT(TRIM(J$6),FIND("~",SUBSTITUTE(J$6," ","~",LEN(TRIM(J$6))-LEN(SUBSTITUTE(TRIM(J$6)," ",""))))-1)&amp;" Total",$B$6:$BB$314,ROW($A38)-5,FALSE))</f>
        <v>0</v>
      </c>
      <c r="K38" s="8">
        <f ca="1">IF(K$5&lt;&gt;"",HLOOKUP(K$5,Functionalization!$G$6:$R$314,ROW($A38)-5,FALSE),IFERROR(INDEX(K$278:K$314,MATCH($F38,$B$278:$B$314,0))/VLOOKUP($F38,$B$278:$BB$314,MATCH(LEFT(TRIM(K$6),FIND("~",SUBSTITUTE(K$6,"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38))*HLOOKUP(LEFT(TRIM(K$6),FIND("~",SUBSTITUTE(K$6," ","~",LEN(TRIM(K$6))-LEN(SUBSTITUTE(TRIM(K$6)," ",""))))-1)&amp;" Total",$B$6:$BB$314,ROW($A38)-5,FALSE))</f>
        <v>-395.57480865872753</v>
      </c>
      <c r="L38" s="8">
        <f ca="1">IF(L$5&lt;&gt;"",HLOOKUP(L$5,Functionalization!$G$6:$R$314,ROW($A38)-5,FALSE),IFERROR(INDEX(L$278:L$314,MATCH($F38,$B$278:$B$314,0))/VLOOKUP($F38,$B$278:$BB$314,MATCH(LEFT(TRIM(L$6),FIND("~",SUBSTITUTE(L$6,"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38))*HLOOKUP(LEFT(TRIM(L$6),FIND("~",SUBSTITUTE(L$6," ","~",LEN(TRIM(L$6))-LEN(SUBSTITUTE(TRIM(L$6)," ",""))))-1)&amp;" Total",$B$6:$BB$314,ROW($A38)-5,FALSE))</f>
        <v>0</v>
      </c>
      <c r="M38" s="8">
        <f ca="1">IF(M$5&lt;&gt;"",HLOOKUP(M$5,Functionalization!$G$6:$R$314,ROW($A38)-5,FALSE),IFERROR(INDEX(M$278:M$314,MATCH($F38,$B$278:$B$314,0))/VLOOKUP($F38,$B$278:$BB$314,MATCH(LEFT(TRIM(M$6),FIND("~",SUBSTITUTE(M$6,"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38))*HLOOKUP(LEFT(TRIM(M$6),FIND("~",SUBSTITUTE(M$6," ","~",LEN(TRIM(M$6))-LEN(SUBSTITUTE(TRIM(M$6)," ",""))))-1)&amp;" Total",$B$6:$BB$314,ROW($A38)-5,FALSE))</f>
        <v>0</v>
      </c>
      <c r="N38" s="8">
        <f ca="1">IF(N$5&lt;&gt;"",HLOOKUP(N$5,Functionalization!$G$6:$R$314,ROW($A38)-5,FALSE),IFERROR(INDEX(N$278:N$314,MATCH($F38,$B$278:$B$314,0))/VLOOKUP($F38,$B$278:$BB$314,MATCH(LEFT(TRIM(N$6),FIND("~",SUBSTITUTE(N$6,"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38))*HLOOKUP(LEFT(TRIM(N$6),FIND("~",SUBSTITUTE(N$6," ","~",LEN(TRIM(N$6))-LEN(SUBSTITUTE(TRIM(N$6)," ",""))))-1)&amp;" Total",$B$6:$BB$314,ROW($A38)-5,FALSE))</f>
        <v>-395.57480865872753</v>
      </c>
      <c r="O38" s="8">
        <f ca="1">IF(O$5&lt;&gt;"",HLOOKUP(O$5,Functionalization!$G$6:$R$314,ROW($A38)-5,FALSE),IFERROR(INDEX(O$278:O$314,MATCH($F38,$B$278:$B$314,0))/VLOOKUP($F38,$B$278:$BB$314,MATCH(LEFT(TRIM(O$6),FIND("~",SUBSTITUTE(O$6,"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38))*HLOOKUP(LEFT(TRIM(O$6),FIND("~",SUBSTITUTE(O$6," ","~",LEN(TRIM(O$6))-LEN(SUBSTITUTE(TRIM(O$6)," ",""))))-1)&amp;" Total",$B$6:$BB$314,ROW($A38)-5,FALSE))</f>
        <v>0</v>
      </c>
      <c r="P38" s="8">
        <f ca="1">IF(P$5&lt;&gt;"",HLOOKUP(P$5,Functionalization!$G$6:$R$314,ROW($A38)-5,FALSE),IFERROR(INDEX(P$278:P$314,MATCH($F38,$B$278:$B$314,0))/VLOOKUP($F38,$B$278:$BB$314,MATCH(LEFT(TRIM(P$6),FIND("~",SUBSTITUTE(P$6,"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38))*HLOOKUP(LEFT(TRIM(P$6),FIND("~",SUBSTITUTE(P$6," ","~",LEN(TRIM(P$6))-LEN(SUBSTITUTE(TRIM(P$6)," ",""))))-1)&amp;" Total",$B$6:$BB$314,ROW($A38)-5,FALSE))</f>
        <v>0</v>
      </c>
      <c r="Q38" s="8">
        <f ca="1">IF(Q$5&lt;&gt;"",HLOOKUP(Q$5,Functionalization!$G$6:$R$314,ROW($A38)-5,FALSE),IFERROR(INDEX(Q$278:Q$314,MATCH($F38,$B$278:$B$314,0))/VLOOKUP($F38,$B$278:$BB$314,MATCH(LEFT(TRIM(Q$6),FIND("~",SUBSTITUTE(Q$6,"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38))*HLOOKUP(LEFT(TRIM(Q$6),FIND("~",SUBSTITUTE(Q$6," ","~",LEN(TRIM(Q$6))-LEN(SUBSTITUTE(TRIM(Q$6)," ",""))))-1)&amp;" Total",$B$6:$BB$314,ROW($A38)-5,FALSE))</f>
        <v>0</v>
      </c>
      <c r="R38" s="8">
        <f ca="1">IF(R$5&lt;&gt;"",HLOOKUP(R$5,Functionalization!$G$6:$R$314,ROW($A38)-5,FALSE),IFERROR(INDEX(R$278:R$314,MATCH($F38,$B$278:$B$314,0))/VLOOKUP($F38,$B$278:$BB$314,MATCH(LEFT(TRIM(R$6),FIND("~",SUBSTITUTE(R$6,"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38))*HLOOKUP(LEFT(TRIM(R$6),FIND("~",SUBSTITUTE(R$6," ","~",LEN(TRIM(R$6))-LEN(SUBSTITUTE(TRIM(R$6)," ",""))))-1)&amp;" Total",$B$6:$BB$314,ROW($A38)-5,FALSE))</f>
        <v>0</v>
      </c>
      <c r="S38" s="8">
        <f ca="1">IF(S$5&lt;&gt;"",HLOOKUP(S$5,Functionalization!$G$6:$R$314,ROW($A38)-5,FALSE),IFERROR(INDEX(S$278:S$314,MATCH($F38,$B$278:$B$314,0))/VLOOKUP($F38,$B$278:$BB$314,MATCH(LEFT(TRIM(S$6),FIND("~",SUBSTITUTE(S$6,"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38))*HLOOKUP(LEFT(TRIM(S$6),FIND("~",SUBSTITUTE(S$6," ","~",LEN(TRIM(S$6))-LEN(SUBSTITUTE(TRIM(S$6)," ",""))))-1)&amp;" Total",$B$6:$BB$314,ROW($A38)-5,FALSE))</f>
        <v>0</v>
      </c>
      <c r="T38" s="8">
        <f ca="1">IF(T$5&lt;&gt;"",HLOOKUP(T$5,Functionalization!$G$6:$R$314,ROW($A38)-5,FALSE),IFERROR(INDEX(T$278:T$314,MATCH($F38,$B$278:$B$314,0))/VLOOKUP($F38,$B$278:$BB$314,MATCH(LEFT(TRIM(T$6),FIND("~",SUBSTITUTE(T$6,"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38))*HLOOKUP(LEFT(TRIM(T$6),FIND("~",SUBSTITUTE(T$6," ","~",LEN(TRIM(T$6))-LEN(SUBSTITUTE(TRIM(T$6)," ",""))))-1)&amp;" Total",$B$6:$BB$314,ROW($A38)-5,FALSE))</f>
        <v>0</v>
      </c>
      <c r="U38" s="8">
        <f ca="1">IF(U$5&lt;&gt;"",HLOOKUP(U$5,Functionalization!$G$6:$R$314,ROW($A38)-5,FALSE),IFERROR(INDEX(U$278:U$314,MATCH($F38,$B$278:$B$314,0))/VLOOKUP($F38,$B$278:$BB$314,MATCH(LEFT(TRIM(U$6),FIND("~",SUBSTITUTE(U$6,"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38))*HLOOKUP(LEFT(TRIM(U$6),FIND("~",SUBSTITUTE(U$6," ","~",LEN(TRIM(U$6))-LEN(SUBSTITUTE(TRIM(U$6)," ",""))))-1)&amp;" Total",$B$6:$BB$314,ROW($A38)-5,FALSE))</f>
        <v>0</v>
      </c>
      <c r="V38" s="8">
        <f ca="1">IF(V$5&lt;&gt;"",HLOOKUP(V$5,Functionalization!$G$6:$R$314,ROW($A38)-5,FALSE),IFERROR(INDEX(V$278:V$314,MATCH($F38,$B$278:$B$314,0))/VLOOKUP($F38,$B$278:$BB$314,MATCH(LEFT(TRIM(V$6),FIND("~",SUBSTITUTE(V$6,"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38))*HLOOKUP(LEFT(TRIM(V$6),FIND("~",SUBSTITUTE(V$6," ","~",LEN(TRIM(V$6))-LEN(SUBSTITUTE(TRIM(V$6)," ",""))))-1)&amp;" Total",$B$6:$BB$314,ROW($A38)-5,FALSE))</f>
        <v>0</v>
      </c>
      <c r="W38" s="8">
        <f ca="1">IF(W$5&lt;&gt;"",HLOOKUP(W$5,Functionalization!$G$6:$R$314,ROW($A38)-5,FALSE),IFERROR(INDEX(W$278:W$314,MATCH($F38,$B$278:$B$314,0))/VLOOKUP($F38,$B$278:$BB$314,MATCH(LEFT(TRIM(W$6),FIND("~",SUBSTITUTE(W$6,"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38))*HLOOKUP(LEFT(TRIM(W$6),FIND("~",SUBSTITUTE(W$6," ","~",LEN(TRIM(W$6))-LEN(SUBSTITUTE(TRIM(W$6)," ",""))))-1)&amp;" Total",$B$6:$BB$314,ROW($A38)-5,FALSE))</f>
        <v>0</v>
      </c>
      <c r="X38" s="8">
        <f ca="1">IF(X$5&lt;&gt;"",HLOOKUP(X$5,Functionalization!$G$6:$R$314,ROW($A38)-5,FALSE),IFERROR(INDEX(X$278:X$314,MATCH($F38,$B$278:$B$314,0))/VLOOKUP($F38,$B$278:$BB$314,MATCH(LEFT(TRIM(X$6),FIND("~",SUBSTITUTE(X$6,"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38))*HLOOKUP(LEFT(TRIM(X$6),FIND("~",SUBSTITUTE(X$6," ","~",LEN(TRIM(X$6))-LEN(SUBSTITUTE(TRIM(X$6)," ",""))))-1)&amp;" Total",$B$6:$BB$314,ROW($A38)-5,FALSE))</f>
        <v>0</v>
      </c>
      <c r="Y38" s="8">
        <f ca="1">IF(Y$5&lt;&gt;"",HLOOKUP(Y$5,Functionalization!$G$6:$R$314,ROW($A38)-5,FALSE),IFERROR(INDEX(Y$278:Y$314,MATCH($F38,$B$278:$B$314,0))/VLOOKUP($F38,$B$278:$BB$314,MATCH(LEFT(TRIM(Y$6),FIND("~",SUBSTITUTE(Y$6,"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38))*HLOOKUP(LEFT(TRIM(Y$6),FIND("~",SUBSTITUTE(Y$6," ","~",LEN(TRIM(Y$6))-LEN(SUBSTITUTE(TRIM(Y$6)," ",""))))-1)&amp;" Total",$B$6:$BB$314,ROW($A38)-5,FALSE))</f>
        <v>0</v>
      </c>
      <c r="Z38" s="8">
        <f ca="1">IF(Z$5&lt;&gt;"",HLOOKUP(Z$5,Functionalization!$G$6:$R$314,ROW($A38)-5,FALSE),IFERROR(INDEX(Z$278:Z$314,MATCH($F38,$B$278:$B$314,0))/VLOOKUP($F38,$B$278:$BB$314,MATCH(LEFT(TRIM(Z$6),FIND("~",SUBSTITUTE(Z$6,"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38))*HLOOKUP(LEFT(TRIM(Z$6),FIND("~",SUBSTITUTE(Z$6," ","~",LEN(TRIM(Z$6))-LEN(SUBSTITUTE(TRIM(Z$6)," ",""))))-1)&amp;" Total",$B$6:$BB$314,ROW($A38)-5,FALSE))</f>
        <v>0</v>
      </c>
      <c r="AA38" s="8">
        <f ca="1">IF(AA$5&lt;&gt;"",HLOOKUP(AA$5,Functionalization!$G$6:$R$314,ROW($A38)-5,FALSE),IFERROR(INDEX(AA$278:AA$314,MATCH($F38,$B$278:$B$314,0))/VLOOKUP($F38,$B$278:$BB$314,MATCH(LEFT(TRIM(AA$6),FIND("~",SUBSTITUTE(AA$6,"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38))*HLOOKUP(LEFT(TRIM(AA$6),FIND("~",SUBSTITUTE(AA$6," ","~",LEN(TRIM(AA$6))-LEN(SUBSTITUTE(TRIM(AA$6)," ",""))))-1)&amp;" Total",$B$6:$BB$314,ROW($A38)-5,FALSE))</f>
        <v>0</v>
      </c>
      <c r="AB38" s="8">
        <f ca="1">IF(AB$5&lt;&gt;"",HLOOKUP(AB$5,Functionalization!$G$6:$R$314,ROW($A38)-5,FALSE),IFERROR(INDEX(AB$278:AB$314,MATCH($F38,$B$278:$B$314,0))/VLOOKUP($F38,$B$278:$BB$314,MATCH(LEFT(TRIM(AB$6),FIND("~",SUBSTITUTE(AB$6,"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38))*HLOOKUP(LEFT(TRIM(AB$6),FIND("~",SUBSTITUTE(AB$6," ","~",LEN(TRIM(AB$6))-LEN(SUBSTITUTE(TRIM(AB$6)," ",""))))-1)&amp;" Total",$B$6:$BB$314,ROW($A38)-5,FALSE))</f>
        <v>0</v>
      </c>
      <c r="AC38" s="8">
        <f ca="1">IF(AC$5&lt;&gt;"",HLOOKUP(AC$5,Functionalization!$G$6:$R$314,ROW($A38)-5,FALSE),IFERROR(INDEX(AC$278:AC$314,MATCH($F38,$B$278:$B$314,0))/VLOOKUP($F38,$B$278:$BB$314,MATCH(LEFT(TRIM(AC$6),FIND("~",SUBSTITUTE(AC$6,"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38))*HLOOKUP(LEFT(TRIM(AC$6),FIND("~",SUBSTITUTE(AC$6," ","~",LEN(TRIM(AC$6))-LEN(SUBSTITUTE(TRIM(AC$6)," ",""))))-1)&amp;" Total",$B$6:$BB$314,ROW($A38)-5,FALSE))</f>
        <v>0</v>
      </c>
      <c r="AD38" s="8">
        <f ca="1">IF(AD$5&lt;&gt;"",HLOOKUP(AD$5,Functionalization!$G$6:$R$314,ROW($A38)-5,FALSE),IFERROR(INDEX(AD$278:AD$314,MATCH($F38,$B$278:$B$314,0))/VLOOKUP($F38,$B$278:$BB$314,MATCH(LEFT(TRIM(AD$6),FIND("~",SUBSTITUTE(AD$6,"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38))*HLOOKUP(LEFT(TRIM(AD$6),FIND("~",SUBSTITUTE(AD$6," ","~",LEN(TRIM(AD$6))-LEN(SUBSTITUTE(TRIM(AD$6)," ",""))))-1)&amp;" Total",$B$6:$BB$314,ROW($A38)-5,FALSE))</f>
        <v>0</v>
      </c>
      <c r="AE38" s="8">
        <f ca="1">IF(AE$5&lt;&gt;"",HLOOKUP(AE$5,Functionalization!$G$6:$R$314,ROW($A38)-5,FALSE),IFERROR(INDEX(AE$278:AE$314,MATCH($F38,$B$278:$B$314,0))/VLOOKUP($F38,$B$278:$BB$314,MATCH(LEFT(TRIM(AE$6),FIND("~",SUBSTITUTE(AE$6,"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38))*HLOOKUP(LEFT(TRIM(AE$6),FIND("~",SUBSTITUTE(AE$6," ","~",LEN(TRIM(AE$6))-LEN(SUBSTITUTE(TRIM(AE$6)," ",""))))-1)&amp;" Total",$B$6:$BB$314,ROW($A38)-5,FALSE))</f>
        <v>0</v>
      </c>
      <c r="AF38" s="8">
        <f ca="1">IF(AF$5&lt;&gt;"",HLOOKUP(AF$5,Functionalization!$G$6:$R$314,ROW($A38)-5,FALSE),IFERROR(INDEX(AF$278:AF$314,MATCH($F38,$B$278:$B$314,0))/VLOOKUP($F38,$B$278:$BB$314,MATCH(LEFT(TRIM(AF$6),FIND("~",SUBSTITUTE(AF$6,"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38))*HLOOKUP(LEFT(TRIM(AF$6),FIND("~",SUBSTITUTE(AF$6," ","~",LEN(TRIM(AF$6))-LEN(SUBSTITUTE(TRIM(AF$6)," ",""))))-1)&amp;" Total",$B$6:$BB$314,ROW($A38)-5,FALSE))</f>
        <v>0</v>
      </c>
      <c r="AG38" s="8">
        <f ca="1">IF(AG$5&lt;&gt;"",HLOOKUP(AG$5,Functionalization!$G$6:$R$314,ROW($A38)-5,FALSE),IFERROR(INDEX(AG$278:AG$314,MATCH($F38,$B$278:$B$314,0))/VLOOKUP($F38,$B$278:$BB$314,MATCH(LEFT(TRIM(AG$6),FIND("~",SUBSTITUTE(AG$6,"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38))*HLOOKUP(LEFT(TRIM(AG$6),FIND("~",SUBSTITUTE(AG$6," ","~",LEN(TRIM(AG$6))-LEN(SUBSTITUTE(TRIM(AG$6)," ",""))))-1)&amp;" Total",$B$6:$BB$314,ROW($A38)-5,FALSE))</f>
        <v>0</v>
      </c>
      <c r="AH38" s="8">
        <f ca="1">IF(AH$5&lt;&gt;"",HLOOKUP(AH$5,Functionalization!$G$6:$R$314,ROW($A38)-5,FALSE),IFERROR(INDEX(AH$278:AH$314,MATCH($F38,$B$278:$B$314,0))/VLOOKUP($F38,$B$278:$BB$314,MATCH(LEFT(TRIM(AH$6),FIND("~",SUBSTITUTE(AH$6,"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38))*HLOOKUP(LEFT(TRIM(AH$6),FIND("~",SUBSTITUTE(AH$6," ","~",LEN(TRIM(AH$6))-LEN(SUBSTITUTE(TRIM(AH$6)," ",""))))-1)&amp;" Total",$B$6:$BB$314,ROW($A38)-5,FALSE))</f>
        <v>0</v>
      </c>
      <c r="AI38" s="8">
        <f ca="1">IF(AI$5&lt;&gt;"",HLOOKUP(AI$5,Functionalization!$G$6:$R$314,ROW($A38)-5,FALSE),IFERROR(INDEX(AI$278:AI$314,MATCH($F38,$B$278:$B$314,0))/VLOOKUP($F38,$B$278:$BB$314,MATCH(LEFT(TRIM(AI$6),FIND("~",SUBSTITUTE(AI$6,"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38))*HLOOKUP(LEFT(TRIM(AI$6),FIND("~",SUBSTITUTE(AI$6," ","~",LEN(TRIM(AI$6))-LEN(SUBSTITUTE(TRIM(AI$6)," ",""))))-1)&amp;" Total",$B$6:$BB$314,ROW($A38)-5,FALSE))</f>
        <v>0</v>
      </c>
      <c r="AJ38" s="8">
        <f ca="1">IF(AJ$5&lt;&gt;"",HLOOKUP(AJ$5,Functionalization!$G$6:$R$314,ROW($A38)-5,FALSE),IFERROR(INDEX(AJ$278:AJ$314,MATCH($F38,$B$278:$B$314,0))/VLOOKUP($F38,$B$278:$BB$314,MATCH(LEFT(TRIM(AJ$6),FIND("~",SUBSTITUTE(AJ$6,"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38))*HLOOKUP(LEFT(TRIM(AJ$6),FIND("~",SUBSTITUTE(AJ$6," ","~",LEN(TRIM(AJ$6))-LEN(SUBSTITUTE(TRIM(AJ$6)," ",""))))-1)&amp;" Total",$B$6:$BB$314,ROW($A38)-5,FALSE))</f>
        <v>0</v>
      </c>
      <c r="AK38" s="8">
        <f ca="1">IF(AK$5&lt;&gt;"",HLOOKUP(AK$5,Functionalization!$G$6:$R$314,ROW($A38)-5,FALSE),IFERROR(INDEX(AK$278:AK$314,MATCH($F38,$B$278:$B$314,0))/VLOOKUP($F38,$B$278:$BB$314,MATCH(LEFT(TRIM(AK$6),FIND("~",SUBSTITUTE(AK$6,"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38))*HLOOKUP(LEFT(TRIM(AK$6),FIND("~",SUBSTITUTE(AK$6," ","~",LEN(TRIM(AK$6))-LEN(SUBSTITUTE(TRIM(AK$6)," ",""))))-1)&amp;" Total",$B$6:$BB$314,ROW($A38)-5,FALSE))</f>
        <v>0</v>
      </c>
      <c r="AL38" s="8">
        <f ca="1">IF(AL$5&lt;&gt;"",HLOOKUP(AL$5,Functionalization!$G$6:$R$314,ROW($A38)-5,FALSE),IFERROR(INDEX(AL$278:AL$314,MATCH($F38,$B$278:$B$314,0))/VLOOKUP($F38,$B$278:$BB$314,MATCH(LEFT(TRIM(AL$6),FIND("~",SUBSTITUTE(AL$6,"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38))*HLOOKUP(LEFT(TRIM(AL$6),FIND("~",SUBSTITUTE(AL$6," ","~",LEN(TRIM(AL$6))-LEN(SUBSTITUTE(TRIM(AL$6)," ",""))))-1)&amp;" Total",$B$6:$BB$314,ROW($A38)-5,FALSE))</f>
        <v>0</v>
      </c>
      <c r="AM38" s="8">
        <f ca="1">IF(AM$5&lt;&gt;"",HLOOKUP(AM$5,Functionalization!$G$6:$R$314,ROW($A38)-5,FALSE),IFERROR(INDEX(AM$278:AM$314,MATCH($F38,$B$278:$B$314,0))/VLOOKUP($F38,$B$278:$BB$314,MATCH(LEFT(TRIM(AM$6),FIND("~",SUBSTITUTE(AM$6,"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38))*HLOOKUP(LEFT(TRIM(AM$6),FIND("~",SUBSTITUTE(AM$6," ","~",LEN(TRIM(AM$6))-LEN(SUBSTITUTE(TRIM(AM$6)," ",""))))-1)&amp;" Total",$B$6:$BB$314,ROW($A38)-5,FALSE))</f>
        <v>0</v>
      </c>
      <c r="AN38" s="8">
        <f ca="1">IF(AN$5&lt;&gt;"",HLOOKUP(AN$5,Functionalization!$G$6:$R$314,ROW($A38)-5,FALSE),IFERROR(INDEX(AN$278:AN$314,MATCH($F38,$B$278:$B$314,0))/VLOOKUP($F38,$B$278:$BB$314,MATCH(LEFT(TRIM(AN$6),FIND("~",SUBSTITUTE(AN$6,"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38))*HLOOKUP(LEFT(TRIM(AN$6),FIND("~",SUBSTITUTE(AN$6," ","~",LEN(TRIM(AN$6))-LEN(SUBSTITUTE(TRIM(AN$6)," ",""))))-1)&amp;" Total",$B$6:$BB$314,ROW($A38)-5,FALSE))</f>
        <v>0</v>
      </c>
      <c r="AO38" s="8">
        <f ca="1">IF(AO$5&lt;&gt;"",HLOOKUP(AO$5,Functionalization!$G$6:$R$314,ROW($A38)-5,FALSE),IFERROR(INDEX(AO$278:AO$314,MATCH($F38,$B$278:$B$314,0))/VLOOKUP($F38,$B$278:$BB$314,MATCH(LEFT(TRIM(AO$6),FIND("~",SUBSTITUTE(AO$6,"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38))*HLOOKUP(LEFT(TRIM(AO$6),FIND("~",SUBSTITUTE(AO$6," ","~",LEN(TRIM(AO$6))-LEN(SUBSTITUTE(TRIM(AO$6)," ",""))))-1)&amp;" Total",$B$6:$BB$314,ROW($A38)-5,FALSE))</f>
        <v>0</v>
      </c>
      <c r="AP38" s="8">
        <f ca="1">IF(AP$5&lt;&gt;"",HLOOKUP(AP$5,Functionalization!$G$6:$R$314,ROW($A38)-5,FALSE),IFERROR(INDEX(AP$278:AP$314,MATCH($F38,$B$278:$B$314,0))/VLOOKUP($F38,$B$278:$BB$314,MATCH(LEFT(TRIM(AP$6),FIND("~",SUBSTITUTE(AP$6,"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38))*HLOOKUP(LEFT(TRIM(AP$6),FIND("~",SUBSTITUTE(AP$6," ","~",LEN(TRIM(AP$6))-LEN(SUBSTITUTE(TRIM(AP$6)," ",""))))-1)&amp;" Total",$B$6:$BB$314,ROW($A38)-5,FALSE))</f>
        <v>0</v>
      </c>
      <c r="AQ38" s="8">
        <f ca="1">IF(AQ$5&lt;&gt;"",HLOOKUP(AQ$5,Functionalization!$G$6:$R$314,ROW($A38)-5,FALSE),IFERROR(INDEX(AQ$278:AQ$314,MATCH($F38,$B$278:$B$314,0))/VLOOKUP($F38,$B$278:$BB$314,MATCH(LEFT(TRIM(AQ$6),FIND("~",SUBSTITUTE(AQ$6,"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38))*HLOOKUP(LEFT(TRIM(AQ$6),FIND("~",SUBSTITUTE(AQ$6," ","~",LEN(TRIM(AQ$6))-LEN(SUBSTITUTE(TRIM(AQ$6)," ",""))))-1)&amp;" Total",$B$6:$BB$314,ROW($A38)-5,FALSE))</f>
        <v>0</v>
      </c>
      <c r="AR38" s="8">
        <f ca="1">IF(AR$5&lt;&gt;"",HLOOKUP(AR$5,Functionalization!$G$6:$R$314,ROW($A38)-5,FALSE),IFERROR(INDEX(AR$278:AR$314,MATCH($F38,$B$278:$B$314,0))/VLOOKUP($F38,$B$278:$BB$314,MATCH(LEFT(TRIM(AR$6),FIND("~",SUBSTITUTE(AR$6,"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38))*HLOOKUP(LEFT(TRIM(AR$6),FIND("~",SUBSTITUTE(AR$6," ","~",LEN(TRIM(AR$6))-LEN(SUBSTITUTE(TRIM(AR$6)," ",""))))-1)&amp;" Total",$B$6:$BB$314,ROW($A38)-5,FALSE))</f>
        <v>0</v>
      </c>
      <c r="AS38" s="8">
        <f ca="1">IF(AS$5&lt;&gt;"",HLOOKUP(AS$5,Functionalization!$G$6:$R$314,ROW($A38)-5,FALSE),IFERROR(INDEX(AS$278:AS$314,MATCH($F38,$B$278:$B$314,0))/VLOOKUP($F38,$B$278:$BB$314,MATCH(LEFT(TRIM(AS$6),FIND("~",SUBSTITUTE(AS$6,"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38))*HLOOKUP(LEFT(TRIM(AS$6),FIND("~",SUBSTITUTE(AS$6," ","~",LEN(TRIM(AS$6))-LEN(SUBSTITUTE(TRIM(AS$6)," ",""))))-1)&amp;" Total",$B$6:$BB$314,ROW($A38)-5,FALSE))</f>
        <v>0</v>
      </c>
      <c r="AT38" s="8">
        <f ca="1">IF(AT$5&lt;&gt;"",HLOOKUP(AT$5,Functionalization!$G$6:$R$314,ROW($A38)-5,FALSE),IFERROR(INDEX(AT$278:AT$314,MATCH($F38,$B$278:$B$314,0))/VLOOKUP($F38,$B$278:$BB$314,MATCH(LEFT(TRIM(AT$6),FIND("~",SUBSTITUTE(AT$6,"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38))*HLOOKUP(LEFT(TRIM(AT$6),FIND("~",SUBSTITUTE(AT$6," ","~",LEN(TRIM(AT$6))-LEN(SUBSTITUTE(TRIM(AT$6)," ",""))))-1)&amp;" Total",$B$6:$BB$314,ROW($A38)-5,FALSE))</f>
        <v>0</v>
      </c>
      <c r="AU38" s="8">
        <f ca="1">IF(AU$5&lt;&gt;"",HLOOKUP(AU$5,Functionalization!$G$6:$R$314,ROW($A38)-5,FALSE),IFERROR(INDEX(AU$278:AU$314,MATCH($F38,$B$278:$B$314,0))/VLOOKUP($F38,$B$278:$BB$314,MATCH(LEFT(TRIM(AU$6),FIND("~",SUBSTITUTE(AU$6,"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38))*HLOOKUP(LEFT(TRIM(AU$6),FIND("~",SUBSTITUTE(AU$6," ","~",LEN(TRIM(AU$6))-LEN(SUBSTITUTE(TRIM(AU$6)," ",""))))-1)&amp;" Total",$B$6:$BB$314,ROW($A38)-5,FALSE))</f>
        <v>0</v>
      </c>
      <c r="AV38" s="8">
        <f ca="1">IF(AV$5&lt;&gt;"",HLOOKUP(AV$5,Functionalization!$G$6:$R$314,ROW($A38)-5,FALSE),IFERROR(INDEX(AV$278:AV$314,MATCH($F38,$B$278:$B$314,0))/VLOOKUP($F38,$B$278:$BB$314,MATCH(LEFT(TRIM(AV$6),FIND("~",SUBSTITUTE(AV$6,"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38))*HLOOKUP(LEFT(TRIM(AV$6),FIND("~",SUBSTITUTE(AV$6," ","~",LEN(TRIM(AV$6))-LEN(SUBSTITUTE(TRIM(AV$6)," ",""))))-1)&amp;" Total",$B$6:$BB$314,ROW($A38)-5,FALSE))</f>
        <v>0</v>
      </c>
      <c r="AW38" s="8">
        <f ca="1">IF(AW$5&lt;&gt;"",HLOOKUP(AW$5,Functionalization!$G$6:$R$314,ROW($A38)-5,FALSE),IFERROR(INDEX(AW$278:AW$314,MATCH($F38,$B$278:$B$314,0))/VLOOKUP($F38,$B$278:$BB$314,MATCH(LEFT(TRIM(AW$6),FIND("~",SUBSTITUTE(AW$6,"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38))*HLOOKUP(LEFT(TRIM(AW$6),FIND("~",SUBSTITUTE(AW$6," ","~",LEN(TRIM(AW$6))-LEN(SUBSTITUTE(TRIM(AW$6)," ",""))))-1)&amp;" Total",$B$6:$BB$314,ROW($A38)-5,FALSE))</f>
        <v>0</v>
      </c>
      <c r="AX38" s="8">
        <f ca="1">IF(AX$5&lt;&gt;"",HLOOKUP(AX$5,Functionalization!$G$6:$R$314,ROW($A38)-5,FALSE),IFERROR(INDEX(AX$278:AX$314,MATCH($F38,$B$278:$B$314,0))/VLOOKUP($F38,$B$278:$BB$314,MATCH(LEFT(TRIM(AX$6),FIND("~",SUBSTITUTE(AX$6,"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38))*HLOOKUP(LEFT(TRIM(AX$6),FIND("~",SUBSTITUTE(AX$6," ","~",LEN(TRIM(AX$6))-LEN(SUBSTITUTE(TRIM(AX$6)," ",""))))-1)&amp;" Total",$B$6:$BB$314,ROW($A38)-5,FALSE))</f>
        <v>0</v>
      </c>
      <c r="AY38" s="8">
        <f ca="1">IF(AY$5&lt;&gt;"",HLOOKUP(AY$5,Functionalization!$G$6:$R$314,ROW($A38)-5,FALSE),IFERROR(INDEX(AY$278:AY$314,MATCH($F38,$B$278:$B$314,0))/VLOOKUP($F38,$B$278:$BB$314,MATCH(LEFT(TRIM(AY$6),FIND("~",SUBSTITUTE(AY$6,"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38))*HLOOKUP(LEFT(TRIM(AY$6),FIND("~",SUBSTITUTE(AY$6," ","~",LEN(TRIM(AY$6))-LEN(SUBSTITUTE(TRIM(AY$6)," ",""))))-1)&amp;" Total",$B$6:$BB$314,ROW($A38)-5,FALSE))</f>
        <v>0</v>
      </c>
      <c r="AZ38" s="8">
        <f ca="1">IF(AZ$5&lt;&gt;"",HLOOKUP(AZ$5,Functionalization!$G$6:$R$314,ROW($A38)-5,FALSE),IFERROR(INDEX(AZ$278:AZ$314,MATCH($F38,$B$278:$B$314,0))/VLOOKUP($F38,$B$278:$BB$314,MATCH(LEFT(TRIM(AZ$6),FIND("~",SUBSTITUTE(AZ$6,"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38))*HLOOKUP(LEFT(TRIM(AZ$6),FIND("~",SUBSTITUTE(AZ$6," ","~",LEN(TRIM(AZ$6))-LEN(SUBSTITUTE(TRIM(AZ$6)," ",""))))-1)&amp;" Total",$B$6:$BB$314,ROW($A38)-5,FALSE))</f>
        <v>0</v>
      </c>
      <c r="BA38" s="8">
        <f ca="1">IF(BA$5&lt;&gt;"",HLOOKUP(BA$5,Functionalization!$G$6:$R$314,ROW($A38)-5,FALSE),IFERROR(INDEX(BA$278:BA$314,MATCH($F38,$B$278:$B$314,0))/VLOOKUP($F38,$B$278:$BB$314,MATCH(LEFT(TRIM(BA$6),FIND("~",SUBSTITUTE(BA$6,"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38))*HLOOKUP(LEFT(TRIM(BA$6),FIND("~",SUBSTITUTE(BA$6," ","~",LEN(TRIM(BA$6))-LEN(SUBSTITUTE(TRIM(BA$6)," ",""))))-1)&amp;" Total",$B$6:$BB$314,ROW($A38)-5,FALSE))</f>
        <v>0</v>
      </c>
      <c r="BB38" s="8">
        <f ca="1">IF(BB$5&lt;&gt;"",HLOOKUP(BB$5,Functionalization!$G$6:$R$314,ROW($A38)-5,FALSE),IFERROR(INDEX(BB$278:BB$314,MATCH($F38,$B$278:$B$314,0))/VLOOKUP($F38,$B$278:$BB$314,MATCH(LEFT(TRIM(BB$6),FIND("~",SUBSTITUTE(BB$6,"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38))*HLOOKUP(LEFT(TRIM(BB$6),FIND("~",SUBSTITUTE(BB$6," ","~",LEN(TRIM(BB$6))-LEN(SUBSTITUTE(TRIM(BB$6)," ",""))))-1)&amp;" Total",$B$6:$BB$314,ROW($A38)-5,FALSE))</f>
        <v>0</v>
      </c>
      <c r="BD38">
        <f ca="1">IFERROR(IF(SUMIF($G$6:$BB$6,BD$6&amp;" Total",$G38:$BB38)-(SUMIF($G$6:$BB$6,BD$6&amp;" "&amp;'Input-Func_Class'!$D$22,$G38:$BB38)+IFERROR(SUMIF($G$6:$BB$6,BD$6&amp;" "&amp;'Input-Func_Class'!$E$22,$G38:$BB38),SUMIF($G$6:$BB$6,BD$6&amp;" "&amp;'Input-Func_Class'!$B$24,$G38:$BB38))+SUMIF($G$6:$BB$6,BD$6&amp;" "&amp;'Input-Func_Class'!$F$22,$G38:$BB38))&lt;Check_Limit,0,1),1)</f>
        <v>0</v>
      </c>
      <c r="BE38">
        <f ca="1">IFERROR(IF(SUMIF($G$6:$BB$6,BE$6&amp;" Total",$G38:$BB38)-(SUMIF($G$6:$BB$6,BE$6&amp;" "&amp;'Input-Func_Class'!$D$22,$G38:$BB38)+IFERROR(SUMIF($G$6:$BB$6,BE$6&amp;" "&amp;'Input-Func_Class'!$E$22,$G38:$BB38),SUMIF($G$6:$BB$6,BE$6&amp;" "&amp;'Input-Func_Class'!$B$24,$G38:$BB38))+SUMIF($G$6:$BB$6,BE$6&amp;" "&amp;'Input-Func_Class'!$F$22,$G38:$BB38))&lt;Check_Limit,0,1),1)</f>
        <v>0</v>
      </c>
      <c r="BF38">
        <f ca="1">IFERROR(IF(SUMIF($G$6:$BB$6,BF$6&amp;" Total",$G38:$BB38)-(SUMIF($G$6:$BB$6,BF$6&amp;" "&amp;'Input-Func_Class'!$D$22,$G38:$BB38)+IFERROR(SUMIF($G$6:$BB$6,BF$6&amp;" "&amp;'Input-Func_Class'!$E$22,$G38:$BB38),SUMIF($G$6:$BB$6,BF$6&amp;" "&amp;'Input-Func_Class'!$B$24,$G38:$BB38))+SUMIF($G$6:$BB$6,BF$6&amp;" "&amp;'Input-Func_Class'!$F$22,$G38:$BB38))&lt;Check_Limit,0,1),1)</f>
        <v>0</v>
      </c>
      <c r="BG38">
        <f ca="1">IFERROR(IF(SUMIF($G$6:$BB$6,BG$6&amp;" Total",$G38:$BB38)-(SUMIF($G$6:$BB$6,BG$6&amp;" "&amp;'Input-Func_Class'!$D$22,$G38:$BB38)+IFERROR(SUMIF($G$6:$BB$6,BG$6&amp;" "&amp;'Input-Func_Class'!$E$22,$G38:$BB38),SUMIF($G$6:$BB$6,BG$6&amp;" "&amp;'Input-Func_Class'!$B$24,$G38:$BB38))+SUMIF($G$6:$BB$6,BG$6&amp;" "&amp;'Input-Func_Class'!$F$22,$G38:$BB38))&lt;Check_Limit,0,1),1)</f>
        <v>0</v>
      </c>
      <c r="BH38">
        <f ca="1">IFERROR(IF(SUMIF($G$6:$BB$6,BH$6&amp;" Total",$G38:$BB38)-(SUMIF($G$6:$BB$6,BH$6&amp;" "&amp;'Input-Func_Class'!$D$22,$G38:$BB38)+IFERROR(SUMIF($G$6:$BB$6,BH$6&amp;" "&amp;'Input-Func_Class'!$E$22,$G38:$BB38),SUMIF($G$6:$BB$6,BH$6&amp;" "&amp;'Input-Func_Class'!$B$24,$G38:$BB38))+SUMIF($G$6:$BB$6,BH$6&amp;" "&amp;'Input-Func_Class'!$F$22,$G38:$BB38))&lt;Check_Limit,0,1),1)</f>
        <v>0</v>
      </c>
      <c r="BI38">
        <f ca="1">IFERROR(IF(SUMIF($G$6:$BB$6,BI$6&amp;" Total",$G38:$BB38)-(SUMIF($G$6:$BB$6,BI$6&amp;" "&amp;'Input-Func_Class'!$D$22,$G38:$BB38)+IFERROR(SUMIF($G$6:$BB$6,BI$6&amp;" "&amp;'Input-Func_Class'!$E$22,$G38:$BB38),SUMIF($G$6:$BB$6,BI$6&amp;" "&amp;'Input-Func_Class'!$B$24,$G38:$BB38))+SUMIF($G$6:$BB$6,BI$6&amp;" "&amp;'Input-Func_Class'!$F$22,$G38:$BB38))&lt;Check_Limit,0,1),1)</f>
        <v>0</v>
      </c>
      <c r="BJ38">
        <f ca="1">IFERROR(IF(SUMIF($G$6:$BB$6,BJ$6&amp;" Total",$G38:$BB38)-(SUMIF($G$6:$BB$6,BJ$6&amp;" "&amp;'Input-Func_Class'!$D$22,$G38:$BB38)+IFERROR(SUMIF($G$6:$BB$6,BJ$6&amp;" "&amp;'Input-Func_Class'!$E$22,$G38:$BB38),SUMIF($G$6:$BB$6,BJ$6&amp;" "&amp;'Input-Func_Class'!$B$24,$G38:$BB38))+SUMIF($G$6:$BB$6,BJ$6&amp;" "&amp;'Input-Func_Class'!$F$22,$G38:$BB38))&lt;Check_Limit,0,1),1)</f>
        <v>0</v>
      </c>
      <c r="BK38">
        <f ca="1">IFERROR(IF(SUMIF($G$6:$BB$6,BK$6&amp;" Total",$G38:$BB38)-(SUMIF($G$6:$BB$6,BK$6&amp;" "&amp;'Input-Func_Class'!$D$22,$G38:$BB38)+IFERROR(SUMIF($G$6:$BB$6,BK$6&amp;" "&amp;'Input-Func_Class'!$E$22,$G38:$BB38),SUMIF($G$6:$BB$6,BK$6&amp;" "&amp;'Input-Func_Class'!$B$24,$G38:$BB38))+SUMIF($G$6:$BB$6,BK$6&amp;" "&amp;'Input-Func_Class'!$F$22,$G38:$BB38))&lt;Check_Limit,0,1),1)</f>
        <v>0</v>
      </c>
      <c r="BL38">
        <f ca="1">IFERROR(IF(SUMIF($G$6:$BB$6,BL$6&amp;" Total",$G38:$BB38)-(SUMIF($G$6:$BB$6,BL$6&amp;" "&amp;'Input-Func_Class'!$D$22,$G38:$BB38)+IFERROR(SUMIF($G$6:$BB$6,BL$6&amp;" "&amp;'Input-Func_Class'!$E$22,$G38:$BB38),SUMIF($G$6:$BB$6,BL$6&amp;" "&amp;'Input-Func_Class'!$B$24,$G38:$BB38))+SUMIF($G$6:$BB$6,BL$6&amp;" "&amp;'Input-Func_Class'!$F$22,$G38:$BB38))&lt;Check_Limit,0,1),1)</f>
        <v>0</v>
      </c>
      <c r="BM38">
        <f ca="1">IFERROR(IF(SUMIF($G$6:$BB$6,BM$6&amp;" Total",$G38:$BB38)-(SUMIF($G$6:$BB$6,BM$6&amp;" "&amp;'Input-Func_Class'!$D$22,$G38:$BB38)+IFERROR(SUMIF($G$6:$BB$6,BM$6&amp;" "&amp;'Input-Func_Class'!$E$22,$G38:$BB38),SUMIF($G$6:$BB$6,BM$6&amp;" "&amp;'Input-Func_Class'!$B$24,$G38:$BB38))+SUMIF($G$6:$BB$6,BM$6&amp;" "&amp;'Input-Func_Class'!$F$22,$G38:$BB38))&lt;Check_Limit,0,1),1)</f>
        <v>0</v>
      </c>
      <c r="BN38">
        <f ca="1">IFERROR(IF(SUMIF($G$6:$BB$6,BN$6&amp;" Total",$G38:$BB38)-(SUMIF($G$6:$BB$6,BN$6&amp;" "&amp;'Input-Func_Class'!$D$22,$G38:$BB38)+IFERROR(SUMIF($G$6:$BB$6,BN$6&amp;" "&amp;'Input-Func_Class'!$E$22,$G38:$BB38),SUMIF($G$6:$BB$6,BN$6&amp;" "&amp;'Input-Func_Class'!$B$24,$G38:$BB38))+SUMIF($G$6:$BB$6,BN$6&amp;" "&amp;'Input-Func_Class'!$F$22,$G38:$BB38))&lt;Check_Limit,0,1),1)</f>
        <v>0</v>
      </c>
      <c r="BO38">
        <f ca="1">IFERROR(IF(SUMIF($G$6:$BB$6,BO$6&amp;" Total",$G38:$BB38)-(SUMIF($G$6:$BB$6,BO$6&amp;" "&amp;'Input-Func_Class'!$D$22,$G38:$BB38)+IFERROR(SUMIF($G$6:$BB$6,BO$6&amp;" "&amp;'Input-Func_Class'!$E$22,$G38:$BB38),SUMIF($G$6:$BB$6,BO$6&amp;" "&amp;'Input-Func_Class'!$B$24,$G38:$BB38))+SUMIF($G$6:$BB$6,BO$6&amp;" "&amp;'Input-Func_Class'!$F$22,$G38:$BB38))&lt;Check_Limit,0,1),1)</f>
        <v>0</v>
      </c>
    </row>
    <row r="39" spans="1:67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>Functionalization!$D39</f>
        <v>6222321.7834075158</v>
      </c>
      <c r="E39" s="8">
        <f t="shared" ca="1" si="5"/>
        <v>0</v>
      </c>
      <c r="F39" s="2" t="str">
        <f>IF($D39=0,"-",IF('Input-Accounts'!$E39&lt;&gt;0,'Input-Accounts'!$E39,'Input-Accounts'!$G39))</f>
        <v>CUSTOMER</v>
      </c>
      <c r="G39" s="8">
        <f ca="1">IF(G$5&lt;&gt;"",HLOOKUP(G$5,Functionalization!$G$6:$R$314,ROW($A39)-5,FALSE),IFERROR(INDEX(G$278:G$314,MATCH($F39,$B$278:$B$314,0))/VLOOKUP($F39,$B$278:$BB$314,MATCH(LEFT(TRIM(G$6),FIND("~",SUBSTITUTE(G$6,"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39))*HLOOKUP(LEFT(TRIM(G$6),FIND("~",SUBSTITUTE(G$6," ","~",LEN(TRIM(G$6))-LEN(SUBSTITUTE(TRIM(G$6)," ",""))))-1)&amp;" Total",$B$6:$BB$314,ROW($A39)-5,FALSE))</f>
        <v>0</v>
      </c>
      <c r="H39" s="8">
        <f ca="1">IF(H$5&lt;&gt;"",HLOOKUP(H$5,Functionalization!$G$6:$R$314,ROW($A39)-5,FALSE),IFERROR(INDEX(H$278:H$314,MATCH($F39,$B$278:$B$314,0))/VLOOKUP($F39,$B$278:$BB$314,MATCH(LEFT(TRIM(H$6),FIND("~",SUBSTITUTE(H$6,"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39))*HLOOKUP(LEFT(TRIM(H$6),FIND("~",SUBSTITUTE(H$6," ","~",LEN(TRIM(H$6))-LEN(SUBSTITUTE(TRIM(H$6)," ",""))))-1)&amp;" Total",$B$6:$BB$314,ROW($A39)-5,FALSE))</f>
        <v>0</v>
      </c>
      <c r="I39" s="8">
        <f ca="1">IF(I$5&lt;&gt;"",HLOOKUP(I$5,Functionalization!$G$6:$R$314,ROW($A39)-5,FALSE),IFERROR(INDEX(I$278:I$314,MATCH($F39,$B$278:$B$314,0))/VLOOKUP($F39,$B$278:$BB$314,MATCH(LEFT(TRIM(I$6),FIND("~",SUBSTITUTE(I$6,"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39))*HLOOKUP(LEFT(TRIM(I$6),FIND("~",SUBSTITUTE(I$6," ","~",LEN(TRIM(I$6))-LEN(SUBSTITUTE(TRIM(I$6)," ",""))))-1)&amp;" Total",$B$6:$BB$314,ROW($A39)-5,FALSE))</f>
        <v>0</v>
      </c>
      <c r="J39" s="8">
        <f ca="1">IF(J$5&lt;&gt;"",HLOOKUP(J$5,Functionalization!$G$6:$R$314,ROW($A39)-5,FALSE),IFERROR(INDEX(J$278:J$314,MATCH($F39,$B$278:$B$314,0))/VLOOKUP($F39,$B$278:$BB$314,MATCH(LEFT(TRIM(J$6),FIND("~",SUBSTITUTE(J$6,"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39))*HLOOKUP(LEFT(TRIM(J$6),FIND("~",SUBSTITUTE(J$6," ","~",LEN(TRIM(J$6))-LEN(SUBSTITUTE(TRIM(J$6)," ",""))))-1)&amp;" Total",$B$6:$BB$314,ROW($A39)-5,FALSE))</f>
        <v>0</v>
      </c>
      <c r="K39" s="8">
        <f ca="1">IF(K$5&lt;&gt;"",HLOOKUP(K$5,Functionalization!$G$6:$R$314,ROW($A39)-5,FALSE),IFERROR(INDEX(K$278:K$314,MATCH($F39,$B$278:$B$314,0))/VLOOKUP($F39,$B$278:$BB$314,MATCH(LEFT(TRIM(K$6),FIND("~",SUBSTITUTE(K$6,"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39))*HLOOKUP(LEFT(TRIM(K$6),FIND("~",SUBSTITUTE(K$6," ","~",LEN(TRIM(K$6))-LEN(SUBSTITUTE(TRIM(K$6)," ",""))))-1)&amp;" Total",$B$6:$BB$314,ROW($A39)-5,FALSE))</f>
        <v>6222321.7834075158</v>
      </c>
      <c r="L39" s="8">
        <f ca="1">IF(L$5&lt;&gt;"",HLOOKUP(L$5,Functionalization!$G$6:$R$314,ROW($A39)-5,FALSE),IFERROR(INDEX(L$278:L$314,MATCH($F39,$B$278:$B$314,0))/VLOOKUP($F39,$B$278:$BB$314,MATCH(LEFT(TRIM(L$6),FIND("~",SUBSTITUTE(L$6,"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39))*HLOOKUP(LEFT(TRIM(L$6),FIND("~",SUBSTITUTE(L$6," ","~",LEN(TRIM(L$6))-LEN(SUBSTITUTE(TRIM(L$6)," ",""))))-1)&amp;" Total",$B$6:$BB$314,ROW($A39)-5,FALSE))</f>
        <v>0</v>
      </c>
      <c r="M39" s="8">
        <f ca="1">IF(M$5&lt;&gt;"",HLOOKUP(M$5,Functionalization!$G$6:$R$314,ROW($A39)-5,FALSE),IFERROR(INDEX(M$278:M$314,MATCH($F39,$B$278:$B$314,0))/VLOOKUP($F39,$B$278:$BB$314,MATCH(LEFT(TRIM(M$6),FIND("~",SUBSTITUTE(M$6,"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39))*HLOOKUP(LEFT(TRIM(M$6),FIND("~",SUBSTITUTE(M$6," ","~",LEN(TRIM(M$6))-LEN(SUBSTITUTE(TRIM(M$6)," ",""))))-1)&amp;" Total",$B$6:$BB$314,ROW($A39)-5,FALSE))</f>
        <v>0</v>
      </c>
      <c r="N39" s="8">
        <f ca="1">IF(N$5&lt;&gt;"",HLOOKUP(N$5,Functionalization!$G$6:$R$314,ROW($A39)-5,FALSE),IFERROR(INDEX(N$278:N$314,MATCH($F39,$B$278:$B$314,0))/VLOOKUP($F39,$B$278:$BB$314,MATCH(LEFT(TRIM(N$6),FIND("~",SUBSTITUTE(N$6,"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39))*HLOOKUP(LEFT(TRIM(N$6),FIND("~",SUBSTITUTE(N$6," ","~",LEN(TRIM(N$6))-LEN(SUBSTITUTE(TRIM(N$6)," ",""))))-1)&amp;" Total",$B$6:$BB$314,ROW($A39)-5,FALSE))</f>
        <v>6222321.7834075158</v>
      </c>
      <c r="O39" s="8">
        <f ca="1">IF(O$5&lt;&gt;"",HLOOKUP(O$5,Functionalization!$G$6:$R$314,ROW($A39)-5,FALSE),IFERROR(INDEX(O$278:O$314,MATCH($F39,$B$278:$B$314,0))/VLOOKUP($F39,$B$278:$BB$314,MATCH(LEFT(TRIM(O$6),FIND("~",SUBSTITUTE(O$6,"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39))*HLOOKUP(LEFT(TRIM(O$6),FIND("~",SUBSTITUTE(O$6," ","~",LEN(TRIM(O$6))-LEN(SUBSTITUTE(TRIM(O$6)," ",""))))-1)&amp;" Total",$B$6:$BB$314,ROW($A39)-5,FALSE))</f>
        <v>0</v>
      </c>
      <c r="P39" s="8">
        <f ca="1">IF(P$5&lt;&gt;"",HLOOKUP(P$5,Functionalization!$G$6:$R$314,ROW($A39)-5,FALSE),IFERROR(INDEX(P$278:P$314,MATCH($F39,$B$278:$B$314,0))/VLOOKUP($F39,$B$278:$BB$314,MATCH(LEFT(TRIM(P$6),FIND("~",SUBSTITUTE(P$6,"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39))*HLOOKUP(LEFT(TRIM(P$6),FIND("~",SUBSTITUTE(P$6," ","~",LEN(TRIM(P$6))-LEN(SUBSTITUTE(TRIM(P$6)," ",""))))-1)&amp;" Total",$B$6:$BB$314,ROW($A39)-5,FALSE))</f>
        <v>0</v>
      </c>
      <c r="Q39" s="8">
        <f ca="1">IF(Q$5&lt;&gt;"",HLOOKUP(Q$5,Functionalization!$G$6:$R$314,ROW($A39)-5,FALSE),IFERROR(INDEX(Q$278:Q$314,MATCH($F39,$B$278:$B$314,0))/VLOOKUP($F39,$B$278:$BB$314,MATCH(LEFT(TRIM(Q$6),FIND("~",SUBSTITUTE(Q$6,"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39))*HLOOKUP(LEFT(TRIM(Q$6),FIND("~",SUBSTITUTE(Q$6," ","~",LEN(TRIM(Q$6))-LEN(SUBSTITUTE(TRIM(Q$6)," ",""))))-1)&amp;" Total",$B$6:$BB$314,ROW($A39)-5,FALSE))</f>
        <v>0</v>
      </c>
      <c r="R39" s="8">
        <f ca="1">IF(R$5&lt;&gt;"",HLOOKUP(R$5,Functionalization!$G$6:$R$314,ROW($A39)-5,FALSE),IFERROR(INDEX(R$278:R$314,MATCH($F39,$B$278:$B$314,0))/VLOOKUP($F39,$B$278:$BB$314,MATCH(LEFT(TRIM(R$6),FIND("~",SUBSTITUTE(R$6,"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39))*HLOOKUP(LEFT(TRIM(R$6),FIND("~",SUBSTITUTE(R$6," ","~",LEN(TRIM(R$6))-LEN(SUBSTITUTE(TRIM(R$6)," ",""))))-1)&amp;" Total",$B$6:$BB$314,ROW($A39)-5,FALSE))</f>
        <v>0</v>
      </c>
      <c r="S39" s="8">
        <f ca="1">IF(S$5&lt;&gt;"",HLOOKUP(S$5,Functionalization!$G$6:$R$314,ROW($A39)-5,FALSE),IFERROR(INDEX(S$278:S$314,MATCH($F39,$B$278:$B$314,0))/VLOOKUP($F39,$B$278:$BB$314,MATCH(LEFT(TRIM(S$6),FIND("~",SUBSTITUTE(S$6,"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39))*HLOOKUP(LEFT(TRIM(S$6),FIND("~",SUBSTITUTE(S$6," ","~",LEN(TRIM(S$6))-LEN(SUBSTITUTE(TRIM(S$6)," ",""))))-1)&amp;" Total",$B$6:$BB$314,ROW($A39)-5,FALSE))</f>
        <v>0</v>
      </c>
      <c r="T39" s="8">
        <f ca="1">IF(T$5&lt;&gt;"",HLOOKUP(T$5,Functionalization!$G$6:$R$314,ROW($A39)-5,FALSE),IFERROR(INDEX(T$278:T$314,MATCH($F39,$B$278:$B$314,0))/VLOOKUP($F39,$B$278:$BB$314,MATCH(LEFT(TRIM(T$6),FIND("~",SUBSTITUTE(T$6,"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39))*HLOOKUP(LEFT(TRIM(T$6),FIND("~",SUBSTITUTE(T$6," ","~",LEN(TRIM(T$6))-LEN(SUBSTITUTE(TRIM(T$6)," ",""))))-1)&amp;" Total",$B$6:$BB$314,ROW($A39)-5,FALSE))</f>
        <v>0</v>
      </c>
      <c r="U39" s="8">
        <f ca="1">IF(U$5&lt;&gt;"",HLOOKUP(U$5,Functionalization!$G$6:$R$314,ROW($A39)-5,FALSE),IFERROR(INDEX(U$278:U$314,MATCH($F39,$B$278:$B$314,0))/VLOOKUP($F39,$B$278:$BB$314,MATCH(LEFT(TRIM(U$6),FIND("~",SUBSTITUTE(U$6,"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39))*HLOOKUP(LEFT(TRIM(U$6),FIND("~",SUBSTITUTE(U$6," ","~",LEN(TRIM(U$6))-LEN(SUBSTITUTE(TRIM(U$6)," ",""))))-1)&amp;" Total",$B$6:$BB$314,ROW($A39)-5,FALSE))</f>
        <v>0</v>
      </c>
      <c r="V39" s="8">
        <f ca="1">IF(V$5&lt;&gt;"",HLOOKUP(V$5,Functionalization!$G$6:$R$314,ROW($A39)-5,FALSE),IFERROR(INDEX(V$278:V$314,MATCH($F39,$B$278:$B$314,0))/VLOOKUP($F39,$B$278:$BB$314,MATCH(LEFT(TRIM(V$6),FIND("~",SUBSTITUTE(V$6,"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39))*HLOOKUP(LEFT(TRIM(V$6),FIND("~",SUBSTITUTE(V$6," ","~",LEN(TRIM(V$6))-LEN(SUBSTITUTE(TRIM(V$6)," ",""))))-1)&amp;" Total",$B$6:$BB$314,ROW($A39)-5,FALSE))</f>
        <v>0</v>
      </c>
      <c r="W39" s="8">
        <f ca="1">IF(W$5&lt;&gt;"",HLOOKUP(W$5,Functionalization!$G$6:$R$314,ROW($A39)-5,FALSE),IFERROR(INDEX(W$278:W$314,MATCH($F39,$B$278:$B$314,0))/VLOOKUP($F39,$B$278:$BB$314,MATCH(LEFT(TRIM(W$6),FIND("~",SUBSTITUTE(W$6,"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39))*HLOOKUP(LEFT(TRIM(W$6),FIND("~",SUBSTITUTE(W$6," ","~",LEN(TRIM(W$6))-LEN(SUBSTITUTE(TRIM(W$6)," ",""))))-1)&amp;" Total",$B$6:$BB$314,ROW($A39)-5,FALSE))</f>
        <v>0</v>
      </c>
      <c r="X39" s="8">
        <f ca="1">IF(X$5&lt;&gt;"",HLOOKUP(X$5,Functionalization!$G$6:$R$314,ROW($A39)-5,FALSE),IFERROR(INDEX(X$278:X$314,MATCH($F39,$B$278:$B$314,0))/VLOOKUP($F39,$B$278:$BB$314,MATCH(LEFT(TRIM(X$6),FIND("~",SUBSTITUTE(X$6,"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39))*HLOOKUP(LEFT(TRIM(X$6),FIND("~",SUBSTITUTE(X$6," ","~",LEN(TRIM(X$6))-LEN(SUBSTITUTE(TRIM(X$6)," ",""))))-1)&amp;" Total",$B$6:$BB$314,ROW($A39)-5,FALSE))</f>
        <v>0</v>
      </c>
      <c r="Y39" s="8">
        <f ca="1">IF(Y$5&lt;&gt;"",HLOOKUP(Y$5,Functionalization!$G$6:$R$314,ROW($A39)-5,FALSE),IFERROR(INDEX(Y$278:Y$314,MATCH($F39,$B$278:$B$314,0))/VLOOKUP($F39,$B$278:$BB$314,MATCH(LEFT(TRIM(Y$6),FIND("~",SUBSTITUTE(Y$6,"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39))*HLOOKUP(LEFT(TRIM(Y$6),FIND("~",SUBSTITUTE(Y$6," ","~",LEN(TRIM(Y$6))-LEN(SUBSTITUTE(TRIM(Y$6)," ",""))))-1)&amp;" Total",$B$6:$BB$314,ROW($A39)-5,FALSE))</f>
        <v>0</v>
      </c>
      <c r="Z39" s="8">
        <f ca="1">IF(Z$5&lt;&gt;"",HLOOKUP(Z$5,Functionalization!$G$6:$R$314,ROW($A39)-5,FALSE),IFERROR(INDEX(Z$278:Z$314,MATCH($F39,$B$278:$B$314,0))/VLOOKUP($F39,$B$278:$BB$314,MATCH(LEFT(TRIM(Z$6),FIND("~",SUBSTITUTE(Z$6,"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39))*HLOOKUP(LEFT(TRIM(Z$6),FIND("~",SUBSTITUTE(Z$6," ","~",LEN(TRIM(Z$6))-LEN(SUBSTITUTE(TRIM(Z$6)," ",""))))-1)&amp;" Total",$B$6:$BB$314,ROW($A39)-5,FALSE))</f>
        <v>0</v>
      </c>
      <c r="AA39" s="8">
        <f ca="1">IF(AA$5&lt;&gt;"",HLOOKUP(AA$5,Functionalization!$G$6:$R$314,ROW($A39)-5,FALSE),IFERROR(INDEX(AA$278:AA$314,MATCH($F39,$B$278:$B$314,0))/VLOOKUP($F39,$B$278:$BB$314,MATCH(LEFT(TRIM(AA$6),FIND("~",SUBSTITUTE(AA$6,"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39))*HLOOKUP(LEFT(TRIM(AA$6),FIND("~",SUBSTITUTE(AA$6," ","~",LEN(TRIM(AA$6))-LEN(SUBSTITUTE(TRIM(AA$6)," ",""))))-1)&amp;" Total",$B$6:$BB$314,ROW($A39)-5,FALSE))</f>
        <v>0</v>
      </c>
      <c r="AB39" s="8">
        <f ca="1">IF(AB$5&lt;&gt;"",HLOOKUP(AB$5,Functionalization!$G$6:$R$314,ROW($A39)-5,FALSE),IFERROR(INDEX(AB$278:AB$314,MATCH($F39,$B$278:$B$314,0))/VLOOKUP($F39,$B$278:$BB$314,MATCH(LEFT(TRIM(AB$6),FIND("~",SUBSTITUTE(AB$6,"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39))*HLOOKUP(LEFT(TRIM(AB$6),FIND("~",SUBSTITUTE(AB$6," ","~",LEN(TRIM(AB$6))-LEN(SUBSTITUTE(TRIM(AB$6)," ",""))))-1)&amp;" Total",$B$6:$BB$314,ROW($A39)-5,FALSE))</f>
        <v>0</v>
      </c>
      <c r="AC39" s="8">
        <f ca="1">IF(AC$5&lt;&gt;"",HLOOKUP(AC$5,Functionalization!$G$6:$R$314,ROW($A39)-5,FALSE),IFERROR(INDEX(AC$278:AC$314,MATCH($F39,$B$278:$B$314,0))/VLOOKUP($F39,$B$278:$BB$314,MATCH(LEFT(TRIM(AC$6),FIND("~",SUBSTITUTE(AC$6,"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39))*HLOOKUP(LEFT(TRIM(AC$6),FIND("~",SUBSTITUTE(AC$6," ","~",LEN(TRIM(AC$6))-LEN(SUBSTITUTE(TRIM(AC$6)," ",""))))-1)&amp;" Total",$B$6:$BB$314,ROW($A39)-5,FALSE))</f>
        <v>0</v>
      </c>
      <c r="AD39" s="8">
        <f ca="1">IF(AD$5&lt;&gt;"",HLOOKUP(AD$5,Functionalization!$G$6:$R$314,ROW($A39)-5,FALSE),IFERROR(INDEX(AD$278:AD$314,MATCH($F39,$B$278:$B$314,0))/VLOOKUP($F39,$B$278:$BB$314,MATCH(LEFT(TRIM(AD$6),FIND("~",SUBSTITUTE(AD$6,"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39))*HLOOKUP(LEFT(TRIM(AD$6),FIND("~",SUBSTITUTE(AD$6," ","~",LEN(TRIM(AD$6))-LEN(SUBSTITUTE(TRIM(AD$6)," ",""))))-1)&amp;" Total",$B$6:$BB$314,ROW($A39)-5,FALSE))</f>
        <v>0</v>
      </c>
      <c r="AE39" s="8">
        <f ca="1">IF(AE$5&lt;&gt;"",HLOOKUP(AE$5,Functionalization!$G$6:$R$314,ROW($A39)-5,FALSE),IFERROR(INDEX(AE$278:AE$314,MATCH($F39,$B$278:$B$314,0))/VLOOKUP($F39,$B$278:$BB$314,MATCH(LEFT(TRIM(AE$6),FIND("~",SUBSTITUTE(AE$6,"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39))*HLOOKUP(LEFT(TRIM(AE$6),FIND("~",SUBSTITUTE(AE$6," ","~",LEN(TRIM(AE$6))-LEN(SUBSTITUTE(TRIM(AE$6)," ",""))))-1)&amp;" Total",$B$6:$BB$314,ROW($A39)-5,FALSE))</f>
        <v>0</v>
      </c>
      <c r="AF39" s="8">
        <f ca="1">IF(AF$5&lt;&gt;"",HLOOKUP(AF$5,Functionalization!$G$6:$R$314,ROW($A39)-5,FALSE),IFERROR(INDEX(AF$278:AF$314,MATCH($F39,$B$278:$B$314,0))/VLOOKUP($F39,$B$278:$BB$314,MATCH(LEFT(TRIM(AF$6),FIND("~",SUBSTITUTE(AF$6,"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39))*HLOOKUP(LEFT(TRIM(AF$6),FIND("~",SUBSTITUTE(AF$6," ","~",LEN(TRIM(AF$6))-LEN(SUBSTITUTE(TRIM(AF$6)," ",""))))-1)&amp;" Total",$B$6:$BB$314,ROW($A39)-5,FALSE))</f>
        <v>0</v>
      </c>
      <c r="AG39" s="8">
        <f ca="1">IF(AG$5&lt;&gt;"",HLOOKUP(AG$5,Functionalization!$G$6:$R$314,ROW($A39)-5,FALSE),IFERROR(INDEX(AG$278:AG$314,MATCH($F39,$B$278:$B$314,0))/VLOOKUP($F39,$B$278:$BB$314,MATCH(LEFT(TRIM(AG$6),FIND("~",SUBSTITUTE(AG$6,"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39))*HLOOKUP(LEFT(TRIM(AG$6),FIND("~",SUBSTITUTE(AG$6," ","~",LEN(TRIM(AG$6))-LEN(SUBSTITUTE(TRIM(AG$6)," ",""))))-1)&amp;" Total",$B$6:$BB$314,ROW($A39)-5,FALSE))</f>
        <v>0</v>
      </c>
      <c r="AH39" s="8">
        <f ca="1">IF(AH$5&lt;&gt;"",HLOOKUP(AH$5,Functionalization!$G$6:$R$314,ROW($A39)-5,FALSE),IFERROR(INDEX(AH$278:AH$314,MATCH($F39,$B$278:$B$314,0))/VLOOKUP($F39,$B$278:$BB$314,MATCH(LEFT(TRIM(AH$6),FIND("~",SUBSTITUTE(AH$6,"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39))*HLOOKUP(LEFT(TRIM(AH$6),FIND("~",SUBSTITUTE(AH$6," ","~",LEN(TRIM(AH$6))-LEN(SUBSTITUTE(TRIM(AH$6)," ",""))))-1)&amp;" Total",$B$6:$BB$314,ROW($A39)-5,FALSE))</f>
        <v>0</v>
      </c>
      <c r="AI39" s="8">
        <f ca="1">IF(AI$5&lt;&gt;"",HLOOKUP(AI$5,Functionalization!$G$6:$R$314,ROW($A39)-5,FALSE),IFERROR(INDEX(AI$278:AI$314,MATCH($F39,$B$278:$B$314,0))/VLOOKUP($F39,$B$278:$BB$314,MATCH(LEFT(TRIM(AI$6),FIND("~",SUBSTITUTE(AI$6,"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39))*HLOOKUP(LEFT(TRIM(AI$6),FIND("~",SUBSTITUTE(AI$6," ","~",LEN(TRIM(AI$6))-LEN(SUBSTITUTE(TRIM(AI$6)," ",""))))-1)&amp;" Total",$B$6:$BB$314,ROW($A39)-5,FALSE))</f>
        <v>0</v>
      </c>
      <c r="AJ39" s="8">
        <f ca="1">IF(AJ$5&lt;&gt;"",HLOOKUP(AJ$5,Functionalization!$G$6:$R$314,ROW($A39)-5,FALSE),IFERROR(INDEX(AJ$278:AJ$314,MATCH($F39,$B$278:$B$314,0))/VLOOKUP($F39,$B$278:$BB$314,MATCH(LEFT(TRIM(AJ$6),FIND("~",SUBSTITUTE(AJ$6,"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39))*HLOOKUP(LEFT(TRIM(AJ$6),FIND("~",SUBSTITUTE(AJ$6," ","~",LEN(TRIM(AJ$6))-LEN(SUBSTITUTE(TRIM(AJ$6)," ",""))))-1)&amp;" Total",$B$6:$BB$314,ROW($A39)-5,FALSE))</f>
        <v>0</v>
      </c>
      <c r="AK39" s="8">
        <f ca="1">IF(AK$5&lt;&gt;"",HLOOKUP(AK$5,Functionalization!$G$6:$R$314,ROW($A39)-5,FALSE),IFERROR(INDEX(AK$278:AK$314,MATCH($F39,$B$278:$B$314,0))/VLOOKUP($F39,$B$278:$BB$314,MATCH(LEFT(TRIM(AK$6),FIND("~",SUBSTITUTE(AK$6,"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39))*HLOOKUP(LEFT(TRIM(AK$6),FIND("~",SUBSTITUTE(AK$6," ","~",LEN(TRIM(AK$6))-LEN(SUBSTITUTE(TRIM(AK$6)," ",""))))-1)&amp;" Total",$B$6:$BB$314,ROW($A39)-5,FALSE))</f>
        <v>0</v>
      </c>
      <c r="AL39" s="8">
        <f ca="1">IF(AL$5&lt;&gt;"",HLOOKUP(AL$5,Functionalization!$G$6:$R$314,ROW($A39)-5,FALSE),IFERROR(INDEX(AL$278:AL$314,MATCH($F39,$B$278:$B$314,0))/VLOOKUP($F39,$B$278:$BB$314,MATCH(LEFT(TRIM(AL$6),FIND("~",SUBSTITUTE(AL$6,"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39))*HLOOKUP(LEFT(TRIM(AL$6),FIND("~",SUBSTITUTE(AL$6," ","~",LEN(TRIM(AL$6))-LEN(SUBSTITUTE(TRIM(AL$6)," ",""))))-1)&amp;" Total",$B$6:$BB$314,ROW($A39)-5,FALSE))</f>
        <v>0</v>
      </c>
      <c r="AM39" s="8">
        <f ca="1">IF(AM$5&lt;&gt;"",HLOOKUP(AM$5,Functionalization!$G$6:$R$314,ROW($A39)-5,FALSE),IFERROR(INDEX(AM$278:AM$314,MATCH($F39,$B$278:$B$314,0))/VLOOKUP($F39,$B$278:$BB$314,MATCH(LEFT(TRIM(AM$6),FIND("~",SUBSTITUTE(AM$6,"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39))*HLOOKUP(LEFT(TRIM(AM$6),FIND("~",SUBSTITUTE(AM$6," ","~",LEN(TRIM(AM$6))-LEN(SUBSTITUTE(TRIM(AM$6)," ",""))))-1)&amp;" Total",$B$6:$BB$314,ROW($A39)-5,FALSE))</f>
        <v>0</v>
      </c>
      <c r="AN39" s="8">
        <f ca="1">IF(AN$5&lt;&gt;"",HLOOKUP(AN$5,Functionalization!$G$6:$R$314,ROW($A39)-5,FALSE),IFERROR(INDEX(AN$278:AN$314,MATCH($F39,$B$278:$B$314,0))/VLOOKUP($F39,$B$278:$BB$314,MATCH(LEFT(TRIM(AN$6),FIND("~",SUBSTITUTE(AN$6,"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39))*HLOOKUP(LEFT(TRIM(AN$6),FIND("~",SUBSTITUTE(AN$6," ","~",LEN(TRIM(AN$6))-LEN(SUBSTITUTE(TRIM(AN$6)," ",""))))-1)&amp;" Total",$B$6:$BB$314,ROW($A39)-5,FALSE))</f>
        <v>0</v>
      </c>
      <c r="AO39" s="8">
        <f ca="1">IF(AO$5&lt;&gt;"",HLOOKUP(AO$5,Functionalization!$G$6:$R$314,ROW($A39)-5,FALSE),IFERROR(INDEX(AO$278:AO$314,MATCH($F39,$B$278:$B$314,0))/VLOOKUP($F39,$B$278:$BB$314,MATCH(LEFT(TRIM(AO$6),FIND("~",SUBSTITUTE(AO$6,"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39))*HLOOKUP(LEFT(TRIM(AO$6),FIND("~",SUBSTITUTE(AO$6," ","~",LEN(TRIM(AO$6))-LEN(SUBSTITUTE(TRIM(AO$6)," ",""))))-1)&amp;" Total",$B$6:$BB$314,ROW($A39)-5,FALSE))</f>
        <v>0</v>
      </c>
      <c r="AP39" s="8">
        <f ca="1">IF(AP$5&lt;&gt;"",HLOOKUP(AP$5,Functionalization!$G$6:$R$314,ROW($A39)-5,FALSE),IFERROR(INDEX(AP$278:AP$314,MATCH($F39,$B$278:$B$314,0))/VLOOKUP($F39,$B$278:$BB$314,MATCH(LEFT(TRIM(AP$6),FIND("~",SUBSTITUTE(AP$6,"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39))*HLOOKUP(LEFT(TRIM(AP$6),FIND("~",SUBSTITUTE(AP$6," ","~",LEN(TRIM(AP$6))-LEN(SUBSTITUTE(TRIM(AP$6)," ",""))))-1)&amp;" Total",$B$6:$BB$314,ROW($A39)-5,FALSE))</f>
        <v>0</v>
      </c>
      <c r="AQ39" s="8">
        <f ca="1">IF(AQ$5&lt;&gt;"",HLOOKUP(AQ$5,Functionalization!$G$6:$R$314,ROW($A39)-5,FALSE),IFERROR(INDEX(AQ$278:AQ$314,MATCH($F39,$B$278:$B$314,0))/VLOOKUP($F39,$B$278:$BB$314,MATCH(LEFT(TRIM(AQ$6),FIND("~",SUBSTITUTE(AQ$6,"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39))*HLOOKUP(LEFT(TRIM(AQ$6),FIND("~",SUBSTITUTE(AQ$6," ","~",LEN(TRIM(AQ$6))-LEN(SUBSTITUTE(TRIM(AQ$6)," ",""))))-1)&amp;" Total",$B$6:$BB$314,ROW($A39)-5,FALSE))</f>
        <v>0</v>
      </c>
      <c r="AR39" s="8">
        <f ca="1">IF(AR$5&lt;&gt;"",HLOOKUP(AR$5,Functionalization!$G$6:$R$314,ROW($A39)-5,FALSE),IFERROR(INDEX(AR$278:AR$314,MATCH($F39,$B$278:$B$314,0))/VLOOKUP($F39,$B$278:$BB$314,MATCH(LEFT(TRIM(AR$6),FIND("~",SUBSTITUTE(AR$6,"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39))*HLOOKUP(LEFT(TRIM(AR$6),FIND("~",SUBSTITUTE(AR$6," ","~",LEN(TRIM(AR$6))-LEN(SUBSTITUTE(TRIM(AR$6)," ",""))))-1)&amp;" Total",$B$6:$BB$314,ROW($A39)-5,FALSE))</f>
        <v>0</v>
      </c>
      <c r="AS39" s="8">
        <f ca="1">IF(AS$5&lt;&gt;"",HLOOKUP(AS$5,Functionalization!$G$6:$R$314,ROW($A39)-5,FALSE),IFERROR(INDEX(AS$278:AS$314,MATCH($F39,$B$278:$B$314,0))/VLOOKUP($F39,$B$278:$BB$314,MATCH(LEFT(TRIM(AS$6),FIND("~",SUBSTITUTE(AS$6,"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39))*HLOOKUP(LEFT(TRIM(AS$6),FIND("~",SUBSTITUTE(AS$6," ","~",LEN(TRIM(AS$6))-LEN(SUBSTITUTE(TRIM(AS$6)," ",""))))-1)&amp;" Total",$B$6:$BB$314,ROW($A39)-5,FALSE))</f>
        <v>0</v>
      </c>
      <c r="AT39" s="8">
        <f ca="1">IF(AT$5&lt;&gt;"",HLOOKUP(AT$5,Functionalization!$G$6:$R$314,ROW($A39)-5,FALSE),IFERROR(INDEX(AT$278:AT$314,MATCH($F39,$B$278:$B$314,0))/VLOOKUP($F39,$B$278:$BB$314,MATCH(LEFT(TRIM(AT$6),FIND("~",SUBSTITUTE(AT$6,"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39))*HLOOKUP(LEFT(TRIM(AT$6),FIND("~",SUBSTITUTE(AT$6," ","~",LEN(TRIM(AT$6))-LEN(SUBSTITUTE(TRIM(AT$6)," ",""))))-1)&amp;" Total",$B$6:$BB$314,ROW($A39)-5,FALSE))</f>
        <v>0</v>
      </c>
      <c r="AU39" s="8">
        <f ca="1">IF(AU$5&lt;&gt;"",HLOOKUP(AU$5,Functionalization!$G$6:$R$314,ROW($A39)-5,FALSE),IFERROR(INDEX(AU$278:AU$314,MATCH($F39,$B$278:$B$314,0))/VLOOKUP($F39,$B$278:$BB$314,MATCH(LEFT(TRIM(AU$6),FIND("~",SUBSTITUTE(AU$6,"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39))*HLOOKUP(LEFT(TRIM(AU$6),FIND("~",SUBSTITUTE(AU$6," ","~",LEN(TRIM(AU$6))-LEN(SUBSTITUTE(TRIM(AU$6)," ",""))))-1)&amp;" Total",$B$6:$BB$314,ROW($A39)-5,FALSE))</f>
        <v>0</v>
      </c>
      <c r="AV39" s="8">
        <f ca="1">IF(AV$5&lt;&gt;"",HLOOKUP(AV$5,Functionalization!$G$6:$R$314,ROW($A39)-5,FALSE),IFERROR(INDEX(AV$278:AV$314,MATCH($F39,$B$278:$B$314,0))/VLOOKUP($F39,$B$278:$BB$314,MATCH(LEFT(TRIM(AV$6),FIND("~",SUBSTITUTE(AV$6,"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39))*HLOOKUP(LEFT(TRIM(AV$6),FIND("~",SUBSTITUTE(AV$6," ","~",LEN(TRIM(AV$6))-LEN(SUBSTITUTE(TRIM(AV$6)," ",""))))-1)&amp;" Total",$B$6:$BB$314,ROW($A39)-5,FALSE))</f>
        <v>0</v>
      </c>
      <c r="AW39" s="8">
        <f ca="1">IF(AW$5&lt;&gt;"",HLOOKUP(AW$5,Functionalization!$G$6:$R$314,ROW($A39)-5,FALSE),IFERROR(INDEX(AW$278:AW$314,MATCH($F39,$B$278:$B$314,0))/VLOOKUP($F39,$B$278:$BB$314,MATCH(LEFT(TRIM(AW$6),FIND("~",SUBSTITUTE(AW$6,"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39))*HLOOKUP(LEFT(TRIM(AW$6),FIND("~",SUBSTITUTE(AW$6," ","~",LEN(TRIM(AW$6))-LEN(SUBSTITUTE(TRIM(AW$6)," ",""))))-1)&amp;" Total",$B$6:$BB$314,ROW($A39)-5,FALSE))</f>
        <v>0</v>
      </c>
      <c r="AX39" s="8">
        <f ca="1">IF(AX$5&lt;&gt;"",HLOOKUP(AX$5,Functionalization!$G$6:$R$314,ROW($A39)-5,FALSE),IFERROR(INDEX(AX$278:AX$314,MATCH($F39,$B$278:$B$314,0))/VLOOKUP($F39,$B$278:$BB$314,MATCH(LEFT(TRIM(AX$6),FIND("~",SUBSTITUTE(AX$6,"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39))*HLOOKUP(LEFT(TRIM(AX$6),FIND("~",SUBSTITUTE(AX$6," ","~",LEN(TRIM(AX$6))-LEN(SUBSTITUTE(TRIM(AX$6)," ",""))))-1)&amp;" Total",$B$6:$BB$314,ROW($A39)-5,FALSE))</f>
        <v>0</v>
      </c>
      <c r="AY39" s="8">
        <f ca="1">IF(AY$5&lt;&gt;"",HLOOKUP(AY$5,Functionalization!$G$6:$R$314,ROW($A39)-5,FALSE),IFERROR(INDEX(AY$278:AY$314,MATCH($F39,$B$278:$B$314,0))/VLOOKUP($F39,$B$278:$BB$314,MATCH(LEFT(TRIM(AY$6),FIND("~",SUBSTITUTE(AY$6,"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39))*HLOOKUP(LEFT(TRIM(AY$6),FIND("~",SUBSTITUTE(AY$6," ","~",LEN(TRIM(AY$6))-LEN(SUBSTITUTE(TRIM(AY$6)," ",""))))-1)&amp;" Total",$B$6:$BB$314,ROW($A39)-5,FALSE))</f>
        <v>0</v>
      </c>
      <c r="AZ39" s="8">
        <f ca="1">IF(AZ$5&lt;&gt;"",HLOOKUP(AZ$5,Functionalization!$G$6:$R$314,ROW($A39)-5,FALSE),IFERROR(INDEX(AZ$278:AZ$314,MATCH($F39,$B$278:$B$314,0))/VLOOKUP($F39,$B$278:$BB$314,MATCH(LEFT(TRIM(AZ$6),FIND("~",SUBSTITUTE(AZ$6,"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39))*HLOOKUP(LEFT(TRIM(AZ$6),FIND("~",SUBSTITUTE(AZ$6," ","~",LEN(TRIM(AZ$6))-LEN(SUBSTITUTE(TRIM(AZ$6)," ",""))))-1)&amp;" Total",$B$6:$BB$314,ROW($A39)-5,FALSE))</f>
        <v>0</v>
      </c>
      <c r="BA39" s="8">
        <f ca="1">IF(BA$5&lt;&gt;"",HLOOKUP(BA$5,Functionalization!$G$6:$R$314,ROW($A39)-5,FALSE),IFERROR(INDEX(BA$278:BA$314,MATCH($F39,$B$278:$B$314,0))/VLOOKUP($F39,$B$278:$BB$314,MATCH(LEFT(TRIM(BA$6),FIND("~",SUBSTITUTE(BA$6,"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39))*HLOOKUP(LEFT(TRIM(BA$6),FIND("~",SUBSTITUTE(BA$6," ","~",LEN(TRIM(BA$6))-LEN(SUBSTITUTE(TRIM(BA$6)," ",""))))-1)&amp;" Total",$B$6:$BB$314,ROW($A39)-5,FALSE))</f>
        <v>0</v>
      </c>
      <c r="BB39" s="8">
        <f ca="1">IF(BB$5&lt;&gt;"",HLOOKUP(BB$5,Functionalization!$G$6:$R$314,ROW($A39)-5,FALSE),IFERROR(INDEX(BB$278:BB$314,MATCH($F39,$B$278:$B$314,0))/VLOOKUP($F39,$B$278:$BB$314,MATCH(LEFT(TRIM(BB$6),FIND("~",SUBSTITUTE(BB$6,"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39))*HLOOKUP(LEFT(TRIM(BB$6),FIND("~",SUBSTITUTE(BB$6," ","~",LEN(TRIM(BB$6))-LEN(SUBSTITUTE(TRIM(BB$6)," ",""))))-1)&amp;" Total",$B$6:$BB$314,ROW($A39)-5,FALSE))</f>
        <v>0</v>
      </c>
      <c r="BD39">
        <f ca="1">IFERROR(IF(SUMIF($G$6:$BB$6,BD$6&amp;" Total",$G39:$BB39)-(SUMIF($G$6:$BB$6,BD$6&amp;" "&amp;'Input-Func_Class'!$D$22,$G39:$BB39)+IFERROR(SUMIF($G$6:$BB$6,BD$6&amp;" "&amp;'Input-Func_Class'!$E$22,$G39:$BB39),SUMIF($G$6:$BB$6,BD$6&amp;" "&amp;'Input-Func_Class'!$B$24,$G39:$BB39))+SUMIF($G$6:$BB$6,BD$6&amp;" "&amp;'Input-Func_Class'!$F$22,$G39:$BB39))&lt;Check_Limit,0,1),1)</f>
        <v>0</v>
      </c>
      <c r="BE39">
        <f ca="1">IFERROR(IF(SUMIF($G$6:$BB$6,BE$6&amp;" Total",$G39:$BB39)-(SUMIF($G$6:$BB$6,BE$6&amp;" "&amp;'Input-Func_Class'!$D$22,$G39:$BB39)+IFERROR(SUMIF($G$6:$BB$6,BE$6&amp;" "&amp;'Input-Func_Class'!$E$22,$G39:$BB39),SUMIF($G$6:$BB$6,BE$6&amp;" "&amp;'Input-Func_Class'!$B$24,$G39:$BB39))+SUMIF($G$6:$BB$6,BE$6&amp;" "&amp;'Input-Func_Class'!$F$22,$G39:$BB39))&lt;Check_Limit,0,1),1)</f>
        <v>0</v>
      </c>
      <c r="BF39">
        <f ca="1">IFERROR(IF(SUMIF($G$6:$BB$6,BF$6&amp;" Total",$G39:$BB39)-(SUMIF($G$6:$BB$6,BF$6&amp;" "&amp;'Input-Func_Class'!$D$22,$G39:$BB39)+IFERROR(SUMIF($G$6:$BB$6,BF$6&amp;" "&amp;'Input-Func_Class'!$E$22,$G39:$BB39),SUMIF($G$6:$BB$6,BF$6&amp;" "&amp;'Input-Func_Class'!$B$24,$G39:$BB39))+SUMIF($G$6:$BB$6,BF$6&amp;" "&amp;'Input-Func_Class'!$F$22,$G39:$BB39))&lt;Check_Limit,0,1),1)</f>
        <v>0</v>
      </c>
      <c r="BG39">
        <f ca="1">IFERROR(IF(SUMIF($G$6:$BB$6,BG$6&amp;" Total",$G39:$BB39)-(SUMIF($G$6:$BB$6,BG$6&amp;" "&amp;'Input-Func_Class'!$D$22,$G39:$BB39)+IFERROR(SUMIF($G$6:$BB$6,BG$6&amp;" "&amp;'Input-Func_Class'!$E$22,$G39:$BB39),SUMIF($G$6:$BB$6,BG$6&amp;" "&amp;'Input-Func_Class'!$B$24,$G39:$BB39))+SUMIF($G$6:$BB$6,BG$6&amp;" "&amp;'Input-Func_Class'!$F$22,$G39:$BB39))&lt;Check_Limit,0,1),1)</f>
        <v>0</v>
      </c>
      <c r="BH39">
        <f ca="1">IFERROR(IF(SUMIF($G$6:$BB$6,BH$6&amp;" Total",$G39:$BB39)-(SUMIF($G$6:$BB$6,BH$6&amp;" "&amp;'Input-Func_Class'!$D$22,$G39:$BB39)+IFERROR(SUMIF($G$6:$BB$6,BH$6&amp;" "&amp;'Input-Func_Class'!$E$22,$G39:$BB39),SUMIF($G$6:$BB$6,BH$6&amp;" "&amp;'Input-Func_Class'!$B$24,$G39:$BB39))+SUMIF($G$6:$BB$6,BH$6&amp;" "&amp;'Input-Func_Class'!$F$22,$G39:$BB39))&lt;Check_Limit,0,1),1)</f>
        <v>0</v>
      </c>
      <c r="BI39">
        <f ca="1">IFERROR(IF(SUMIF($G$6:$BB$6,BI$6&amp;" Total",$G39:$BB39)-(SUMIF($G$6:$BB$6,BI$6&amp;" "&amp;'Input-Func_Class'!$D$22,$G39:$BB39)+IFERROR(SUMIF($G$6:$BB$6,BI$6&amp;" "&amp;'Input-Func_Class'!$E$22,$G39:$BB39),SUMIF($G$6:$BB$6,BI$6&amp;" "&amp;'Input-Func_Class'!$B$24,$G39:$BB39))+SUMIF($G$6:$BB$6,BI$6&amp;" "&amp;'Input-Func_Class'!$F$22,$G39:$BB39))&lt;Check_Limit,0,1),1)</f>
        <v>0</v>
      </c>
      <c r="BJ39">
        <f ca="1">IFERROR(IF(SUMIF($G$6:$BB$6,BJ$6&amp;" Total",$G39:$BB39)-(SUMIF($G$6:$BB$6,BJ$6&amp;" "&amp;'Input-Func_Class'!$D$22,$G39:$BB39)+IFERROR(SUMIF($G$6:$BB$6,BJ$6&amp;" "&amp;'Input-Func_Class'!$E$22,$G39:$BB39),SUMIF($G$6:$BB$6,BJ$6&amp;" "&amp;'Input-Func_Class'!$B$24,$G39:$BB39))+SUMIF($G$6:$BB$6,BJ$6&amp;" "&amp;'Input-Func_Class'!$F$22,$G39:$BB39))&lt;Check_Limit,0,1),1)</f>
        <v>0</v>
      </c>
      <c r="BK39">
        <f ca="1">IFERROR(IF(SUMIF($G$6:$BB$6,BK$6&amp;" Total",$G39:$BB39)-(SUMIF($G$6:$BB$6,BK$6&amp;" "&amp;'Input-Func_Class'!$D$22,$G39:$BB39)+IFERROR(SUMIF($G$6:$BB$6,BK$6&amp;" "&amp;'Input-Func_Class'!$E$22,$G39:$BB39),SUMIF($G$6:$BB$6,BK$6&amp;" "&amp;'Input-Func_Class'!$B$24,$G39:$BB39))+SUMIF($G$6:$BB$6,BK$6&amp;" "&amp;'Input-Func_Class'!$F$22,$G39:$BB39))&lt;Check_Limit,0,1),1)</f>
        <v>0</v>
      </c>
      <c r="BL39">
        <f ca="1">IFERROR(IF(SUMIF($G$6:$BB$6,BL$6&amp;" Total",$G39:$BB39)-(SUMIF($G$6:$BB$6,BL$6&amp;" "&amp;'Input-Func_Class'!$D$22,$G39:$BB39)+IFERROR(SUMIF($G$6:$BB$6,BL$6&amp;" "&amp;'Input-Func_Class'!$E$22,$G39:$BB39),SUMIF($G$6:$BB$6,BL$6&amp;" "&amp;'Input-Func_Class'!$B$24,$G39:$BB39))+SUMIF($G$6:$BB$6,BL$6&amp;" "&amp;'Input-Func_Class'!$F$22,$G39:$BB39))&lt;Check_Limit,0,1),1)</f>
        <v>0</v>
      </c>
      <c r="BM39">
        <f ca="1">IFERROR(IF(SUMIF($G$6:$BB$6,BM$6&amp;" Total",$G39:$BB39)-(SUMIF($G$6:$BB$6,BM$6&amp;" "&amp;'Input-Func_Class'!$D$22,$G39:$BB39)+IFERROR(SUMIF($G$6:$BB$6,BM$6&amp;" "&amp;'Input-Func_Class'!$E$22,$G39:$BB39),SUMIF($G$6:$BB$6,BM$6&amp;" "&amp;'Input-Func_Class'!$B$24,$G39:$BB39))+SUMIF($G$6:$BB$6,BM$6&amp;" "&amp;'Input-Func_Class'!$F$22,$G39:$BB39))&lt;Check_Limit,0,1),1)</f>
        <v>0</v>
      </c>
      <c r="BN39">
        <f ca="1">IFERROR(IF(SUMIF($G$6:$BB$6,BN$6&amp;" Total",$G39:$BB39)-(SUMIF($G$6:$BB$6,BN$6&amp;" "&amp;'Input-Func_Class'!$D$22,$G39:$BB39)+IFERROR(SUMIF($G$6:$BB$6,BN$6&amp;" "&amp;'Input-Func_Class'!$E$22,$G39:$BB39),SUMIF($G$6:$BB$6,BN$6&amp;" "&amp;'Input-Func_Class'!$B$24,$G39:$BB39))+SUMIF($G$6:$BB$6,BN$6&amp;" "&amp;'Input-Func_Class'!$F$22,$G39:$BB39))&lt;Check_Limit,0,1),1)</f>
        <v>0</v>
      </c>
      <c r="BO39">
        <f ca="1">IFERROR(IF(SUMIF($G$6:$BB$6,BO$6&amp;" Total",$G39:$BB39)-(SUMIF($G$6:$BB$6,BO$6&amp;" "&amp;'Input-Func_Class'!$D$22,$G39:$BB39)+IFERROR(SUMIF($G$6:$BB$6,BO$6&amp;" "&amp;'Input-Func_Class'!$E$22,$G39:$BB39),SUMIF($G$6:$BB$6,BO$6&amp;" "&amp;'Input-Func_Class'!$B$24,$G39:$BB39))+SUMIF($G$6:$BB$6,BO$6&amp;" "&amp;'Input-Func_Class'!$F$22,$G39:$BB39))&lt;Check_Limit,0,1),1)</f>
        <v>0</v>
      </c>
    </row>
    <row r="40" spans="1:67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>Functionalization!$D40</f>
        <v>919616.58000000007</v>
      </c>
      <c r="E40" s="8">
        <f t="shared" ca="1" si="5"/>
        <v>0</v>
      </c>
      <c r="F40" s="2" t="str">
        <f>IF($D40=0,"-",IF('Input-Accounts'!$E40&lt;&gt;0,'Input-Accounts'!$E40,'Input-Accounts'!$G40))</f>
        <v>CUSTOMER</v>
      </c>
      <c r="G40" s="8">
        <f ca="1">IF(G$5&lt;&gt;"",HLOOKUP(G$5,Functionalization!$G$6:$R$314,ROW($A40)-5,FALSE),IFERROR(INDEX(G$278:G$314,MATCH($F40,$B$278:$B$314,0))/VLOOKUP($F40,$B$278:$BB$314,MATCH(LEFT(TRIM(G$6),FIND("~",SUBSTITUTE(G$6,"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40))*HLOOKUP(LEFT(TRIM(G$6),FIND("~",SUBSTITUTE(G$6," ","~",LEN(TRIM(G$6))-LEN(SUBSTITUTE(TRIM(G$6)," ",""))))-1)&amp;" Total",$B$6:$BB$314,ROW($A40)-5,FALSE))</f>
        <v>0</v>
      </c>
      <c r="H40" s="8">
        <f ca="1">IF(H$5&lt;&gt;"",HLOOKUP(H$5,Functionalization!$G$6:$R$314,ROW($A40)-5,FALSE),IFERROR(INDEX(H$278:H$314,MATCH($F40,$B$278:$B$314,0))/VLOOKUP($F40,$B$278:$BB$314,MATCH(LEFT(TRIM(H$6),FIND("~",SUBSTITUTE(H$6,"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40))*HLOOKUP(LEFT(TRIM(H$6),FIND("~",SUBSTITUTE(H$6," ","~",LEN(TRIM(H$6))-LEN(SUBSTITUTE(TRIM(H$6)," ",""))))-1)&amp;" Total",$B$6:$BB$314,ROW($A40)-5,FALSE))</f>
        <v>0</v>
      </c>
      <c r="I40" s="8">
        <f ca="1">IF(I$5&lt;&gt;"",HLOOKUP(I$5,Functionalization!$G$6:$R$314,ROW($A40)-5,FALSE),IFERROR(INDEX(I$278:I$314,MATCH($F40,$B$278:$B$314,0))/VLOOKUP($F40,$B$278:$BB$314,MATCH(LEFT(TRIM(I$6),FIND("~",SUBSTITUTE(I$6,"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40))*HLOOKUP(LEFT(TRIM(I$6),FIND("~",SUBSTITUTE(I$6," ","~",LEN(TRIM(I$6))-LEN(SUBSTITUTE(TRIM(I$6)," ",""))))-1)&amp;" Total",$B$6:$BB$314,ROW($A40)-5,FALSE))</f>
        <v>0</v>
      </c>
      <c r="J40" s="8">
        <f ca="1">IF(J$5&lt;&gt;"",HLOOKUP(J$5,Functionalization!$G$6:$R$314,ROW($A40)-5,FALSE),IFERROR(INDEX(J$278:J$314,MATCH($F40,$B$278:$B$314,0))/VLOOKUP($F40,$B$278:$BB$314,MATCH(LEFT(TRIM(J$6),FIND("~",SUBSTITUTE(J$6,"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40))*HLOOKUP(LEFT(TRIM(J$6),FIND("~",SUBSTITUTE(J$6," ","~",LEN(TRIM(J$6))-LEN(SUBSTITUTE(TRIM(J$6)," ",""))))-1)&amp;" Total",$B$6:$BB$314,ROW($A40)-5,FALSE))</f>
        <v>0</v>
      </c>
      <c r="K40" s="8">
        <f ca="1">IF(K$5&lt;&gt;"",HLOOKUP(K$5,Functionalization!$G$6:$R$314,ROW($A40)-5,FALSE),IFERROR(INDEX(K$278:K$314,MATCH($F40,$B$278:$B$314,0))/VLOOKUP($F40,$B$278:$BB$314,MATCH(LEFT(TRIM(K$6),FIND("~",SUBSTITUTE(K$6,"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40))*HLOOKUP(LEFT(TRIM(K$6),FIND("~",SUBSTITUTE(K$6," ","~",LEN(TRIM(K$6))-LEN(SUBSTITUTE(TRIM(K$6)," ",""))))-1)&amp;" Total",$B$6:$BB$314,ROW($A40)-5,FALSE))</f>
        <v>919616.58000000007</v>
      </c>
      <c r="L40" s="8">
        <f ca="1">IF(L$5&lt;&gt;"",HLOOKUP(L$5,Functionalization!$G$6:$R$314,ROW($A40)-5,FALSE),IFERROR(INDEX(L$278:L$314,MATCH($F40,$B$278:$B$314,0))/VLOOKUP($F40,$B$278:$BB$314,MATCH(LEFT(TRIM(L$6),FIND("~",SUBSTITUTE(L$6,"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40))*HLOOKUP(LEFT(TRIM(L$6),FIND("~",SUBSTITUTE(L$6," ","~",LEN(TRIM(L$6))-LEN(SUBSTITUTE(TRIM(L$6)," ",""))))-1)&amp;" Total",$B$6:$BB$314,ROW($A40)-5,FALSE))</f>
        <v>0</v>
      </c>
      <c r="M40" s="8">
        <f ca="1">IF(M$5&lt;&gt;"",HLOOKUP(M$5,Functionalization!$G$6:$R$314,ROW($A40)-5,FALSE),IFERROR(INDEX(M$278:M$314,MATCH($F40,$B$278:$B$314,0))/VLOOKUP($F40,$B$278:$BB$314,MATCH(LEFT(TRIM(M$6),FIND("~",SUBSTITUTE(M$6,"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40))*HLOOKUP(LEFT(TRIM(M$6),FIND("~",SUBSTITUTE(M$6," ","~",LEN(TRIM(M$6))-LEN(SUBSTITUTE(TRIM(M$6)," ",""))))-1)&amp;" Total",$B$6:$BB$314,ROW($A40)-5,FALSE))</f>
        <v>0</v>
      </c>
      <c r="N40" s="8">
        <f ca="1">IF(N$5&lt;&gt;"",HLOOKUP(N$5,Functionalization!$G$6:$R$314,ROW($A40)-5,FALSE),IFERROR(INDEX(N$278:N$314,MATCH($F40,$B$278:$B$314,0))/VLOOKUP($F40,$B$278:$BB$314,MATCH(LEFT(TRIM(N$6),FIND("~",SUBSTITUTE(N$6,"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40))*HLOOKUP(LEFT(TRIM(N$6),FIND("~",SUBSTITUTE(N$6," ","~",LEN(TRIM(N$6))-LEN(SUBSTITUTE(TRIM(N$6)," ",""))))-1)&amp;" Total",$B$6:$BB$314,ROW($A40)-5,FALSE))</f>
        <v>919616.58000000007</v>
      </c>
      <c r="O40" s="8">
        <f ca="1">IF(O$5&lt;&gt;"",HLOOKUP(O$5,Functionalization!$G$6:$R$314,ROW($A40)-5,FALSE),IFERROR(INDEX(O$278:O$314,MATCH($F40,$B$278:$B$314,0))/VLOOKUP($F40,$B$278:$BB$314,MATCH(LEFT(TRIM(O$6),FIND("~",SUBSTITUTE(O$6,"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40))*HLOOKUP(LEFT(TRIM(O$6),FIND("~",SUBSTITUTE(O$6," ","~",LEN(TRIM(O$6))-LEN(SUBSTITUTE(TRIM(O$6)," ",""))))-1)&amp;" Total",$B$6:$BB$314,ROW($A40)-5,FALSE))</f>
        <v>0</v>
      </c>
      <c r="P40" s="8">
        <f ca="1">IF(P$5&lt;&gt;"",HLOOKUP(P$5,Functionalization!$G$6:$R$314,ROW($A40)-5,FALSE),IFERROR(INDEX(P$278:P$314,MATCH($F40,$B$278:$B$314,0))/VLOOKUP($F40,$B$278:$BB$314,MATCH(LEFT(TRIM(P$6),FIND("~",SUBSTITUTE(P$6,"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40))*HLOOKUP(LEFT(TRIM(P$6),FIND("~",SUBSTITUTE(P$6," ","~",LEN(TRIM(P$6))-LEN(SUBSTITUTE(TRIM(P$6)," ",""))))-1)&amp;" Total",$B$6:$BB$314,ROW($A40)-5,FALSE))</f>
        <v>0</v>
      </c>
      <c r="Q40" s="8">
        <f ca="1">IF(Q$5&lt;&gt;"",HLOOKUP(Q$5,Functionalization!$G$6:$R$314,ROW($A40)-5,FALSE),IFERROR(INDEX(Q$278:Q$314,MATCH($F40,$B$278:$B$314,0))/VLOOKUP($F40,$B$278:$BB$314,MATCH(LEFT(TRIM(Q$6),FIND("~",SUBSTITUTE(Q$6,"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40))*HLOOKUP(LEFT(TRIM(Q$6),FIND("~",SUBSTITUTE(Q$6," ","~",LEN(TRIM(Q$6))-LEN(SUBSTITUTE(TRIM(Q$6)," ",""))))-1)&amp;" Total",$B$6:$BB$314,ROW($A40)-5,FALSE))</f>
        <v>0</v>
      </c>
      <c r="R40" s="8">
        <f ca="1">IF(R$5&lt;&gt;"",HLOOKUP(R$5,Functionalization!$G$6:$R$314,ROW($A40)-5,FALSE),IFERROR(INDEX(R$278:R$314,MATCH($F40,$B$278:$B$314,0))/VLOOKUP($F40,$B$278:$BB$314,MATCH(LEFT(TRIM(R$6),FIND("~",SUBSTITUTE(R$6,"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40))*HLOOKUP(LEFT(TRIM(R$6),FIND("~",SUBSTITUTE(R$6," ","~",LEN(TRIM(R$6))-LEN(SUBSTITUTE(TRIM(R$6)," ",""))))-1)&amp;" Total",$B$6:$BB$314,ROW($A40)-5,FALSE))</f>
        <v>0</v>
      </c>
      <c r="S40" s="8">
        <f ca="1">IF(S$5&lt;&gt;"",HLOOKUP(S$5,Functionalization!$G$6:$R$314,ROW($A40)-5,FALSE),IFERROR(INDEX(S$278:S$314,MATCH($F40,$B$278:$B$314,0))/VLOOKUP($F40,$B$278:$BB$314,MATCH(LEFT(TRIM(S$6),FIND("~",SUBSTITUTE(S$6,"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40))*HLOOKUP(LEFT(TRIM(S$6),FIND("~",SUBSTITUTE(S$6," ","~",LEN(TRIM(S$6))-LEN(SUBSTITUTE(TRIM(S$6)," ",""))))-1)&amp;" Total",$B$6:$BB$314,ROW($A40)-5,FALSE))</f>
        <v>0</v>
      </c>
      <c r="T40" s="8">
        <f ca="1">IF(T$5&lt;&gt;"",HLOOKUP(T$5,Functionalization!$G$6:$R$314,ROW($A40)-5,FALSE),IFERROR(INDEX(T$278:T$314,MATCH($F40,$B$278:$B$314,0))/VLOOKUP($F40,$B$278:$BB$314,MATCH(LEFT(TRIM(T$6),FIND("~",SUBSTITUTE(T$6,"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40))*HLOOKUP(LEFT(TRIM(T$6),FIND("~",SUBSTITUTE(T$6," ","~",LEN(TRIM(T$6))-LEN(SUBSTITUTE(TRIM(T$6)," ",""))))-1)&amp;" Total",$B$6:$BB$314,ROW($A40)-5,FALSE))</f>
        <v>0</v>
      </c>
      <c r="U40" s="8">
        <f ca="1">IF(U$5&lt;&gt;"",HLOOKUP(U$5,Functionalization!$G$6:$R$314,ROW($A40)-5,FALSE),IFERROR(INDEX(U$278:U$314,MATCH($F40,$B$278:$B$314,0))/VLOOKUP($F40,$B$278:$BB$314,MATCH(LEFT(TRIM(U$6),FIND("~",SUBSTITUTE(U$6,"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40))*HLOOKUP(LEFT(TRIM(U$6),FIND("~",SUBSTITUTE(U$6," ","~",LEN(TRIM(U$6))-LEN(SUBSTITUTE(TRIM(U$6)," ",""))))-1)&amp;" Total",$B$6:$BB$314,ROW($A40)-5,FALSE))</f>
        <v>0</v>
      </c>
      <c r="V40" s="8">
        <f ca="1">IF(V$5&lt;&gt;"",HLOOKUP(V$5,Functionalization!$G$6:$R$314,ROW($A40)-5,FALSE),IFERROR(INDEX(V$278:V$314,MATCH($F40,$B$278:$B$314,0))/VLOOKUP($F40,$B$278:$BB$314,MATCH(LEFT(TRIM(V$6),FIND("~",SUBSTITUTE(V$6,"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40))*HLOOKUP(LEFT(TRIM(V$6),FIND("~",SUBSTITUTE(V$6," ","~",LEN(TRIM(V$6))-LEN(SUBSTITUTE(TRIM(V$6)," ",""))))-1)&amp;" Total",$B$6:$BB$314,ROW($A40)-5,FALSE))</f>
        <v>0</v>
      </c>
      <c r="W40" s="8">
        <f ca="1">IF(W$5&lt;&gt;"",HLOOKUP(W$5,Functionalization!$G$6:$R$314,ROW($A40)-5,FALSE),IFERROR(INDEX(W$278:W$314,MATCH($F40,$B$278:$B$314,0))/VLOOKUP($F40,$B$278:$BB$314,MATCH(LEFT(TRIM(W$6),FIND("~",SUBSTITUTE(W$6,"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40))*HLOOKUP(LEFT(TRIM(W$6),FIND("~",SUBSTITUTE(W$6," ","~",LEN(TRIM(W$6))-LEN(SUBSTITUTE(TRIM(W$6)," ",""))))-1)&amp;" Total",$B$6:$BB$314,ROW($A40)-5,FALSE))</f>
        <v>0</v>
      </c>
      <c r="X40" s="8">
        <f ca="1">IF(X$5&lt;&gt;"",HLOOKUP(X$5,Functionalization!$G$6:$R$314,ROW($A40)-5,FALSE),IFERROR(INDEX(X$278:X$314,MATCH($F40,$B$278:$B$314,0))/VLOOKUP($F40,$B$278:$BB$314,MATCH(LEFT(TRIM(X$6),FIND("~",SUBSTITUTE(X$6,"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40))*HLOOKUP(LEFT(TRIM(X$6),FIND("~",SUBSTITUTE(X$6," ","~",LEN(TRIM(X$6))-LEN(SUBSTITUTE(TRIM(X$6)," ",""))))-1)&amp;" Total",$B$6:$BB$314,ROW($A40)-5,FALSE))</f>
        <v>0</v>
      </c>
      <c r="Y40" s="8">
        <f ca="1">IF(Y$5&lt;&gt;"",HLOOKUP(Y$5,Functionalization!$G$6:$R$314,ROW($A40)-5,FALSE),IFERROR(INDEX(Y$278:Y$314,MATCH($F40,$B$278:$B$314,0))/VLOOKUP($F40,$B$278:$BB$314,MATCH(LEFT(TRIM(Y$6),FIND("~",SUBSTITUTE(Y$6,"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40))*HLOOKUP(LEFT(TRIM(Y$6),FIND("~",SUBSTITUTE(Y$6," ","~",LEN(TRIM(Y$6))-LEN(SUBSTITUTE(TRIM(Y$6)," ",""))))-1)&amp;" Total",$B$6:$BB$314,ROW($A40)-5,FALSE))</f>
        <v>0</v>
      </c>
      <c r="Z40" s="8">
        <f ca="1">IF(Z$5&lt;&gt;"",HLOOKUP(Z$5,Functionalization!$G$6:$R$314,ROW($A40)-5,FALSE),IFERROR(INDEX(Z$278:Z$314,MATCH($F40,$B$278:$B$314,0))/VLOOKUP($F40,$B$278:$BB$314,MATCH(LEFT(TRIM(Z$6),FIND("~",SUBSTITUTE(Z$6,"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40))*HLOOKUP(LEFT(TRIM(Z$6),FIND("~",SUBSTITUTE(Z$6," ","~",LEN(TRIM(Z$6))-LEN(SUBSTITUTE(TRIM(Z$6)," ",""))))-1)&amp;" Total",$B$6:$BB$314,ROW($A40)-5,FALSE))</f>
        <v>0</v>
      </c>
      <c r="AA40" s="8">
        <f ca="1">IF(AA$5&lt;&gt;"",HLOOKUP(AA$5,Functionalization!$G$6:$R$314,ROW($A40)-5,FALSE),IFERROR(INDEX(AA$278:AA$314,MATCH($F40,$B$278:$B$314,0))/VLOOKUP($F40,$B$278:$BB$314,MATCH(LEFT(TRIM(AA$6),FIND("~",SUBSTITUTE(AA$6,"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40))*HLOOKUP(LEFT(TRIM(AA$6),FIND("~",SUBSTITUTE(AA$6," ","~",LEN(TRIM(AA$6))-LEN(SUBSTITUTE(TRIM(AA$6)," ",""))))-1)&amp;" Total",$B$6:$BB$314,ROW($A40)-5,FALSE))</f>
        <v>0</v>
      </c>
      <c r="AB40" s="8">
        <f ca="1">IF(AB$5&lt;&gt;"",HLOOKUP(AB$5,Functionalization!$G$6:$R$314,ROW($A40)-5,FALSE),IFERROR(INDEX(AB$278:AB$314,MATCH($F40,$B$278:$B$314,0))/VLOOKUP($F40,$B$278:$BB$314,MATCH(LEFT(TRIM(AB$6),FIND("~",SUBSTITUTE(AB$6,"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40))*HLOOKUP(LEFT(TRIM(AB$6),FIND("~",SUBSTITUTE(AB$6," ","~",LEN(TRIM(AB$6))-LEN(SUBSTITUTE(TRIM(AB$6)," ",""))))-1)&amp;" Total",$B$6:$BB$314,ROW($A40)-5,FALSE))</f>
        <v>0</v>
      </c>
      <c r="AC40" s="8">
        <f ca="1">IF(AC$5&lt;&gt;"",HLOOKUP(AC$5,Functionalization!$G$6:$R$314,ROW($A40)-5,FALSE),IFERROR(INDEX(AC$278:AC$314,MATCH($F40,$B$278:$B$314,0))/VLOOKUP($F40,$B$278:$BB$314,MATCH(LEFT(TRIM(AC$6),FIND("~",SUBSTITUTE(AC$6,"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40))*HLOOKUP(LEFT(TRIM(AC$6),FIND("~",SUBSTITUTE(AC$6," ","~",LEN(TRIM(AC$6))-LEN(SUBSTITUTE(TRIM(AC$6)," ",""))))-1)&amp;" Total",$B$6:$BB$314,ROW($A40)-5,FALSE))</f>
        <v>0</v>
      </c>
      <c r="AD40" s="8">
        <f ca="1">IF(AD$5&lt;&gt;"",HLOOKUP(AD$5,Functionalization!$G$6:$R$314,ROW($A40)-5,FALSE),IFERROR(INDEX(AD$278:AD$314,MATCH($F40,$B$278:$B$314,0))/VLOOKUP($F40,$B$278:$BB$314,MATCH(LEFT(TRIM(AD$6),FIND("~",SUBSTITUTE(AD$6,"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40))*HLOOKUP(LEFT(TRIM(AD$6),FIND("~",SUBSTITUTE(AD$6," ","~",LEN(TRIM(AD$6))-LEN(SUBSTITUTE(TRIM(AD$6)," ",""))))-1)&amp;" Total",$B$6:$BB$314,ROW($A40)-5,FALSE))</f>
        <v>0</v>
      </c>
      <c r="AE40" s="8">
        <f ca="1">IF(AE$5&lt;&gt;"",HLOOKUP(AE$5,Functionalization!$G$6:$R$314,ROW($A40)-5,FALSE),IFERROR(INDEX(AE$278:AE$314,MATCH($F40,$B$278:$B$314,0))/VLOOKUP($F40,$B$278:$BB$314,MATCH(LEFT(TRIM(AE$6),FIND("~",SUBSTITUTE(AE$6,"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40))*HLOOKUP(LEFT(TRIM(AE$6),FIND("~",SUBSTITUTE(AE$6," ","~",LEN(TRIM(AE$6))-LEN(SUBSTITUTE(TRIM(AE$6)," ",""))))-1)&amp;" Total",$B$6:$BB$314,ROW($A40)-5,FALSE))</f>
        <v>0</v>
      </c>
      <c r="AF40" s="8">
        <f ca="1">IF(AF$5&lt;&gt;"",HLOOKUP(AF$5,Functionalization!$G$6:$R$314,ROW($A40)-5,FALSE),IFERROR(INDEX(AF$278:AF$314,MATCH($F40,$B$278:$B$314,0))/VLOOKUP($F40,$B$278:$BB$314,MATCH(LEFT(TRIM(AF$6),FIND("~",SUBSTITUTE(AF$6,"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40))*HLOOKUP(LEFT(TRIM(AF$6),FIND("~",SUBSTITUTE(AF$6," ","~",LEN(TRIM(AF$6))-LEN(SUBSTITUTE(TRIM(AF$6)," ",""))))-1)&amp;" Total",$B$6:$BB$314,ROW($A40)-5,FALSE))</f>
        <v>0</v>
      </c>
      <c r="AG40" s="8">
        <f ca="1">IF(AG$5&lt;&gt;"",HLOOKUP(AG$5,Functionalization!$G$6:$R$314,ROW($A40)-5,FALSE),IFERROR(INDEX(AG$278:AG$314,MATCH($F40,$B$278:$B$314,0))/VLOOKUP($F40,$B$278:$BB$314,MATCH(LEFT(TRIM(AG$6),FIND("~",SUBSTITUTE(AG$6,"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40))*HLOOKUP(LEFT(TRIM(AG$6),FIND("~",SUBSTITUTE(AG$6," ","~",LEN(TRIM(AG$6))-LEN(SUBSTITUTE(TRIM(AG$6)," ",""))))-1)&amp;" Total",$B$6:$BB$314,ROW($A40)-5,FALSE))</f>
        <v>0</v>
      </c>
      <c r="AH40" s="8">
        <f ca="1">IF(AH$5&lt;&gt;"",HLOOKUP(AH$5,Functionalization!$G$6:$R$314,ROW($A40)-5,FALSE),IFERROR(INDEX(AH$278:AH$314,MATCH($F40,$B$278:$B$314,0))/VLOOKUP($F40,$B$278:$BB$314,MATCH(LEFT(TRIM(AH$6),FIND("~",SUBSTITUTE(AH$6,"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40))*HLOOKUP(LEFT(TRIM(AH$6),FIND("~",SUBSTITUTE(AH$6," ","~",LEN(TRIM(AH$6))-LEN(SUBSTITUTE(TRIM(AH$6)," ",""))))-1)&amp;" Total",$B$6:$BB$314,ROW($A40)-5,FALSE))</f>
        <v>0</v>
      </c>
      <c r="AI40" s="8">
        <f ca="1">IF(AI$5&lt;&gt;"",HLOOKUP(AI$5,Functionalization!$G$6:$R$314,ROW($A40)-5,FALSE),IFERROR(INDEX(AI$278:AI$314,MATCH($F40,$B$278:$B$314,0))/VLOOKUP($F40,$B$278:$BB$314,MATCH(LEFT(TRIM(AI$6),FIND("~",SUBSTITUTE(AI$6,"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40))*HLOOKUP(LEFT(TRIM(AI$6),FIND("~",SUBSTITUTE(AI$6," ","~",LEN(TRIM(AI$6))-LEN(SUBSTITUTE(TRIM(AI$6)," ",""))))-1)&amp;" Total",$B$6:$BB$314,ROW($A40)-5,FALSE))</f>
        <v>0</v>
      </c>
      <c r="AJ40" s="8">
        <f ca="1">IF(AJ$5&lt;&gt;"",HLOOKUP(AJ$5,Functionalization!$G$6:$R$314,ROW($A40)-5,FALSE),IFERROR(INDEX(AJ$278:AJ$314,MATCH($F40,$B$278:$B$314,0))/VLOOKUP($F40,$B$278:$BB$314,MATCH(LEFT(TRIM(AJ$6),FIND("~",SUBSTITUTE(AJ$6,"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40))*HLOOKUP(LEFT(TRIM(AJ$6),FIND("~",SUBSTITUTE(AJ$6," ","~",LEN(TRIM(AJ$6))-LEN(SUBSTITUTE(TRIM(AJ$6)," ",""))))-1)&amp;" Total",$B$6:$BB$314,ROW($A40)-5,FALSE))</f>
        <v>0</v>
      </c>
      <c r="AK40" s="8">
        <f ca="1">IF(AK$5&lt;&gt;"",HLOOKUP(AK$5,Functionalization!$G$6:$R$314,ROW($A40)-5,FALSE),IFERROR(INDEX(AK$278:AK$314,MATCH($F40,$B$278:$B$314,0))/VLOOKUP($F40,$B$278:$BB$314,MATCH(LEFT(TRIM(AK$6),FIND("~",SUBSTITUTE(AK$6,"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40))*HLOOKUP(LEFT(TRIM(AK$6),FIND("~",SUBSTITUTE(AK$6," ","~",LEN(TRIM(AK$6))-LEN(SUBSTITUTE(TRIM(AK$6)," ",""))))-1)&amp;" Total",$B$6:$BB$314,ROW($A40)-5,FALSE))</f>
        <v>0</v>
      </c>
      <c r="AL40" s="8">
        <f ca="1">IF(AL$5&lt;&gt;"",HLOOKUP(AL$5,Functionalization!$G$6:$R$314,ROW($A40)-5,FALSE),IFERROR(INDEX(AL$278:AL$314,MATCH($F40,$B$278:$B$314,0))/VLOOKUP($F40,$B$278:$BB$314,MATCH(LEFT(TRIM(AL$6),FIND("~",SUBSTITUTE(AL$6,"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40))*HLOOKUP(LEFT(TRIM(AL$6),FIND("~",SUBSTITUTE(AL$6," ","~",LEN(TRIM(AL$6))-LEN(SUBSTITUTE(TRIM(AL$6)," ",""))))-1)&amp;" Total",$B$6:$BB$314,ROW($A40)-5,FALSE))</f>
        <v>0</v>
      </c>
      <c r="AM40" s="8">
        <f ca="1">IF(AM$5&lt;&gt;"",HLOOKUP(AM$5,Functionalization!$G$6:$R$314,ROW($A40)-5,FALSE),IFERROR(INDEX(AM$278:AM$314,MATCH($F40,$B$278:$B$314,0))/VLOOKUP($F40,$B$278:$BB$314,MATCH(LEFT(TRIM(AM$6),FIND("~",SUBSTITUTE(AM$6,"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40))*HLOOKUP(LEFT(TRIM(AM$6),FIND("~",SUBSTITUTE(AM$6," ","~",LEN(TRIM(AM$6))-LEN(SUBSTITUTE(TRIM(AM$6)," ",""))))-1)&amp;" Total",$B$6:$BB$314,ROW($A40)-5,FALSE))</f>
        <v>0</v>
      </c>
      <c r="AN40" s="8">
        <f ca="1">IF(AN$5&lt;&gt;"",HLOOKUP(AN$5,Functionalization!$G$6:$R$314,ROW($A40)-5,FALSE),IFERROR(INDEX(AN$278:AN$314,MATCH($F40,$B$278:$B$314,0))/VLOOKUP($F40,$B$278:$BB$314,MATCH(LEFT(TRIM(AN$6),FIND("~",SUBSTITUTE(AN$6,"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40))*HLOOKUP(LEFT(TRIM(AN$6),FIND("~",SUBSTITUTE(AN$6," ","~",LEN(TRIM(AN$6))-LEN(SUBSTITUTE(TRIM(AN$6)," ",""))))-1)&amp;" Total",$B$6:$BB$314,ROW($A40)-5,FALSE))</f>
        <v>0</v>
      </c>
      <c r="AO40" s="8">
        <f ca="1">IF(AO$5&lt;&gt;"",HLOOKUP(AO$5,Functionalization!$G$6:$R$314,ROW($A40)-5,FALSE),IFERROR(INDEX(AO$278:AO$314,MATCH($F40,$B$278:$B$314,0))/VLOOKUP($F40,$B$278:$BB$314,MATCH(LEFT(TRIM(AO$6),FIND("~",SUBSTITUTE(AO$6,"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40))*HLOOKUP(LEFT(TRIM(AO$6),FIND("~",SUBSTITUTE(AO$6," ","~",LEN(TRIM(AO$6))-LEN(SUBSTITUTE(TRIM(AO$6)," ",""))))-1)&amp;" Total",$B$6:$BB$314,ROW($A40)-5,FALSE))</f>
        <v>0</v>
      </c>
      <c r="AP40" s="8">
        <f ca="1">IF(AP$5&lt;&gt;"",HLOOKUP(AP$5,Functionalization!$G$6:$R$314,ROW($A40)-5,FALSE),IFERROR(INDEX(AP$278:AP$314,MATCH($F40,$B$278:$B$314,0))/VLOOKUP($F40,$B$278:$BB$314,MATCH(LEFT(TRIM(AP$6),FIND("~",SUBSTITUTE(AP$6,"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40))*HLOOKUP(LEFT(TRIM(AP$6),FIND("~",SUBSTITUTE(AP$6," ","~",LEN(TRIM(AP$6))-LEN(SUBSTITUTE(TRIM(AP$6)," ",""))))-1)&amp;" Total",$B$6:$BB$314,ROW($A40)-5,FALSE))</f>
        <v>0</v>
      </c>
      <c r="AQ40" s="8">
        <f ca="1">IF(AQ$5&lt;&gt;"",HLOOKUP(AQ$5,Functionalization!$G$6:$R$314,ROW($A40)-5,FALSE),IFERROR(INDEX(AQ$278:AQ$314,MATCH($F40,$B$278:$B$314,0))/VLOOKUP($F40,$B$278:$BB$314,MATCH(LEFT(TRIM(AQ$6),FIND("~",SUBSTITUTE(AQ$6,"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40))*HLOOKUP(LEFT(TRIM(AQ$6),FIND("~",SUBSTITUTE(AQ$6," ","~",LEN(TRIM(AQ$6))-LEN(SUBSTITUTE(TRIM(AQ$6)," ",""))))-1)&amp;" Total",$B$6:$BB$314,ROW($A40)-5,FALSE))</f>
        <v>0</v>
      </c>
      <c r="AR40" s="8">
        <f ca="1">IF(AR$5&lt;&gt;"",HLOOKUP(AR$5,Functionalization!$G$6:$R$314,ROW($A40)-5,FALSE),IFERROR(INDEX(AR$278:AR$314,MATCH($F40,$B$278:$B$314,0))/VLOOKUP($F40,$B$278:$BB$314,MATCH(LEFT(TRIM(AR$6),FIND("~",SUBSTITUTE(AR$6,"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40))*HLOOKUP(LEFT(TRIM(AR$6),FIND("~",SUBSTITUTE(AR$6," ","~",LEN(TRIM(AR$6))-LEN(SUBSTITUTE(TRIM(AR$6)," ",""))))-1)&amp;" Total",$B$6:$BB$314,ROW($A40)-5,FALSE))</f>
        <v>0</v>
      </c>
      <c r="AS40" s="8">
        <f ca="1">IF(AS$5&lt;&gt;"",HLOOKUP(AS$5,Functionalization!$G$6:$R$314,ROW($A40)-5,FALSE),IFERROR(INDEX(AS$278:AS$314,MATCH($F40,$B$278:$B$314,0))/VLOOKUP($F40,$B$278:$BB$314,MATCH(LEFT(TRIM(AS$6),FIND("~",SUBSTITUTE(AS$6,"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40))*HLOOKUP(LEFT(TRIM(AS$6),FIND("~",SUBSTITUTE(AS$6," ","~",LEN(TRIM(AS$6))-LEN(SUBSTITUTE(TRIM(AS$6)," ",""))))-1)&amp;" Total",$B$6:$BB$314,ROW($A40)-5,FALSE))</f>
        <v>0</v>
      </c>
      <c r="AT40" s="8">
        <f ca="1">IF(AT$5&lt;&gt;"",HLOOKUP(AT$5,Functionalization!$G$6:$R$314,ROW($A40)-5,FALSE),IFERROR(INDEX(AT$278:AT$314,MATCH($F40,$B$278:$B$314,0))/VLOOKUP($F40,$B$278:$BB$314,MATCH(LEFT(TRIM(AT$6),FIND("~",SUBSTITUTE(AT$6,"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40))*HLOOKUP(LEFT(TRIM(AT$6),FIND("~",SUBSTITUTE(AT$6," ","~",LEN(TRIM(AT$6))-LEN(SUBSTITUTE(TRIM(AT$6)," ",""))))-1)&amp;" Total",$B$6:$BB$314,ROW($A40)-5,FALSE))</f>
        <v>0</v>
      </c>
      <c r="AU40" s="8">
        <f ca="1">IF(AU$5&lt;&gt;"",HLOOKUP(AU$5,Functionalization!$G$6:$R$314,ROW($A40)-5,FALSE),IFERROR(INDEX(AU$278:AU$314,MATCH($F40,$B$278:$B$314,0))/VLOOKUP($F40,$B$278:$BB$314,MATCH(LEFT(TRIM(AU$6),FIND("~",SUBSTITUTE(AU$6,"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40))*HLOOKUP(LEFT(TRIM(AU$6),FIND("~",SUBSTITUTE(AU$6," ","~",LEN(TRIM(AU$6))-LEN(SUBSTITUTE(TRIM(AU$6)," ",""))))-1)&amp;" Total",$B$6:$BB$314,ROW($A40)-5,FALSE))</f>
        <v>0</v>
      </c>
      <c r="AV40" s="8">
        <f ca="1">IF(AV$5&lt;&gt;"",HLOOKUP(AV$5,Functionalization!$G$6:$R$314,ROW($A40)-5,FALSE),IFERROR(INDEX(AV$278:AV$314,MATCH($F40,$B$278:$B$314,0))/VLOOKUP($F40,$B$278:$BB$314,MATCH(LEFT(TRIM(AV$6),FIND("~",SUBSTITUTE(AV$6,"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40))*HLOOKUP(LEFT(TRIM(AV$6),FIND("~",SUBSTITUTE(AV$6," ","~",LEN(TRIM(AV$6))-LEN(SUBSTITUTE(TRIM(AV$6)," ",""))))-1)&amp;" Total",$B$6:$BB$314,ROW($A40)-5,FALSE))</f>
        <v>0</v>
      </c>
      <c r="AW40" s="8">
        <f ca="1">IF(AW$5&lt;&gt;"",HLOOKUP(AW$5,Functionalization!$G$6:$R$314,ROW($A40)-5,FALSE),IFERROR(INDEX(AW$278:AW$314,MATCH($F40,$B$278:$B$314,0))/VLOOKUP($F40,$B$278:$BB$314,MATCH(LEFT(TRIM(AW$6),FIND("~",SUBSTITUTE(AW$6,"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40))*HLOOKUP(LEFT(TRIM(AW$6),FIND("~",SUBSTITUTE(AW$6," ","~",LEN(TRIM(AW$6))-LEN(SUBSTITUTE(TRIM(AW$6)," ",""))))-1)&amp;" Total",$B$6:$BB$314,ROW($A40)-5,FALSE))</f>
        <v>0</v>
      </c>
      <c r="AX40" s="8">
        <f ca="1">IF(AX$5&lt;&gt;"",HLOOKUP(AX$5,Functionalization!$G$6:$R$314,ROW($A40)-5,FALSE),IFERROR(INDEX(AX$278:AX$314,MATCH($F40,$B$278:$B$314,0))/VLOOKUP($F40,$B$278:$BB$314,MATCH(LEFT(TRIM(AX$6),FIND("~",SUBSTITUTE(AX$6,"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40))*HLOOKUP(LEFT(TRIM(AX$6),FIND("~",SUBSTITUTE(AX$6," ","~",LEN(TRIM(AX$6))-LEN(SUBSTITUTE(TRIM(AX$6)," ",""))))-1)&amp;" Total",$B$6:$BB$314,ROW($A40)-5,FALSE))</f>
        <v>0</v>
      </c>
      <c r="AY40" s="8">
        <f ca="1">IF(AY$5&lt;&gt;"",HLOOKUP(AY$5,Functionalization!$G$6:$R$314,ROW($A40)-5,FALSE),IFERROR(INDEX(AY$278:AY$314,MATCH($F40,$B$278:$B$314,0))/VLOOKUP($F40,$B$278:$BB$314,MATCH(LEFT(TRIM(AY$6),FIND("~",SUBSTITUTE(AY$6,"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40))*HLOOKUP(LEFT(TRIM(AY$6),FIND("~",SUBSTITUTE(AY$6," ","~",LEN(TRIM(AY$6))-LEN(SUBSTITUTE(TRIM(AY$6)," ",""))))-1)&amp;" Total",$B$6:$BB$314,ROW($A40)-5,FALSE))</f>
        <v>0</v>
      </c>
      <c r="AZ40" s="8">
        <f ca="1">IF(AZ$5&lt;&gt;"",HLOOKUP(AZ$5,Functionalization!$G$6:$R$314,ROW($A40)-5,FALSE),IFERROR(INDEX(AZ$278:AZ$314,MATCH($F40,$B$278:$B$314,0))/VLOOKUP($F40,$B$278:$BB$314,MATCH(LEFT(TRIM(AZ$6),FIND("~",SUBSTITUTE(AZ$6,"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40))*HLOOKUP(LEFT(TRIM(AZ$6),FIND("~",SUBSTITUTE(AZ$6," ","~",LEN(TRIM(AZ$6))-LEN(SUBSTITUTE(TRIM(AZ$6)," ",""))))-1)&amp;" Total",$B$6:$BB$314,ROW($A40)-5,FALSE))</f>
        <v>0</v>
      </c>
      <c r="BA40" s="8">
        <f ca="1">IF(BA$5&lt;&gt;"",HLOOKUP(BA$5,Functionalization!$G$6:$R$314,ROW($A40)-5,FALSE),IFERROR(INDEX(BA$278:BA$314,MATCH($F40,$B$278:$B$314,0))/VLOOKUP($F40,$B$278:$BB$314,MATCH(LEFT(TRIM(BA$6),FIND("~",SUBSTITUTE(BA$6,"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40))*HLOOKUP(LEFT(TRIM(BA$6),FIND("~",SUBSTITUTE(BA$6," ","~",LEN(TRIM(BA$6))-LEN(SUBSTITUTE(TRIM(BA$6)," ",""))))-1)&amp;" Total",$B$6:$BB$314,ROW($A40)-5,FALSE))</f>
        <v>0</v>
      </c>
      <c r="BB40" s="8">
        <f ca="1">IF(BB$5&lt;&gt;"",HLOOKUP(BB$5,Functionalization!$G$6:$R$314,ROW($A40)-5,FALSE),IFERROR(INDEX(BB$278:BB$314,MATCH($F40,$B$278:$B$314,0))/VLOOKUP($F40,$B$278:$BB$314,MATCH(LEFT(TRIM(BB$6),FIND("~",SUBSTITUTE(BB$6,"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40))*HLOOKUP(LEFT(TRIM(BB$6),FIND("~",SUBSTITUTE(BB$6," ","~",LEN(TRIM(BB$6))-LEN(SUBSTITUTE(TRIM(BB$6)," ",""))))-1)&amp;" Total",$B$6:$BB$314,ROW($A40)-5,FALSE))</f>
        <v>0</v>
      </c>
      <c r="BD40">
        <f ca="1">IFERROR(IF(SUMIF($G$6:$BB$6,BD$6&amp;" Total",$G40:$BB40)-(SUMIF($G$6:$BB$6,BD$6&amp;" "&amp;'Input-Func_Class'!$D$22,$G40:$BB40)+IFERROR(SUMIF($G$6:$BB$6,BD$6&amp;" "&amp;'Input-Func_Class'!$E$22,$G40:$BB40),SUMIF($G$6:$BB$6,BD$6&amp;" "&amp;'Input-Func_Class'!$B$24,$G40:$BB40))+SUMIF($G$6:$BB$6,BD$6&amp;" "&amp;'Input-Func_Class'!$F$22,$G40:$BB40))&lt;Check_Limit,0,1),1)</f>
        <v>0</v>
      </c>
      <c r="BE40">
        <f ca="1">IFERROR(IF(SUMIF($G$6:$BB$6,BE$6&amp;" Total",$G40:$BB40)-(SUMIF($G$6:$BB$6,BE$6&amp;" "&amp;'Input-Func_Class'!$D$22,$G40:$BB40)+IFERROR(SUMIF($G$6:$BB$6,BE$6&amp;" "&amp;'Input-Func_Class'!$E$22,$G40:$BB40),SUMIF($G$6:$BB$6,BE$6&amp;" "&amp;'Input-Func_Class'!$B$24,$G40:$BB40))+SUMIF($G$6:$BB$6,BE$6&amp;" "&amp;'Input-Func_Class'!$F$22,$G40:$BB40))&lt;Check_Limit,0,1),1)</f>
        <v>0</v>
      </c>
      <c r="BF40">
        <f ca="1">IFERROR(IF(SUMIF($G$6:$BB$6,BF$6&amp;" Total",$G40:$BB40)-(SUMIF($G$6:$BB$6,BF$6&amp;" "&amp;'Input-Func_Class'!$D$22,$G40:$BB40)+IFERROR(SUMIF($G$6:$BB$6,BF$6&amp;" "&amp;'Input-Func_Class'!$E$22,$G40:$BB40),SUMIF($G$6:$BB$6,BF$6&amp;" "&amp;'Input-Func_Class'!$B$24,$G40:$BB40))+SUMIF($G$6:$BB$6,BF$6&amp;" "&amp;'Input-Func_Class'!$F$22,$G40:$BB40))&lt;Check_Limit,0,1),1)</f>
        <v>0</v>
      </c>
      <c r="BG40">
        <f ca="1">IFERROR(IF(SUMIF($G$6:$BB$6,BG$6&amp;" Total",$G40:$BB40)-(SUMIF($G$6:$BB$6,BG$6&amp;" "&amp;'Input-Func_Class'!$D$22,$G40:$BB40)+IFERROR(SUMIF($G$6:$BB$6,BG$6&amp;" "&amp;'Input-Func_Class'!$E$22,$G40:$BB40),SUMIF($G$6:$BB$6,BG$6&amp;" "&amp;'Input-Func_Class'!$B$24,$G40:$BB40))+SUMIF($G$6:$BB$6,BG$6&amp;" "&amp;'Input-Func_Class'!$F$22,$G40:$BB40))&lt;Check_Limit,0,1),1)</f>
        <v>0</v>
      </c>
      <c r="BH40">
        <f ca="1">IFERROR(IF(SUMIF($G$6:$BB$6,BH$6&amp;" Total",$G40:$BB40)-(SUMIF($G$6:$BB$6,BH$6&amp;" "&amp;'Input-Func_Class'!$D$22,$G40:$BB40)+IFERROR(SUMIF($G$6:$BB$6,BH$6&amp;" "&amp;'Input-Func_Class'!$E$22,$G40:$BB40),SUMIF($G$6:$BB$6,BH$6&amp;" "&amp;'Input-Func_Class'!$B$24,$G40:$BB40))+SUMIF($G$6:$BB$6,BH$6&amp;" "&amp;'Input-Func_Class'!$F$22,$G40:$BB40))&lt;Check_Limit,0,1),1)</f>
        <v>0</v>
      </c>
      <c r="BI40">
        <f ca="1">IFERROR(IF(SUMIF($G$6:$BB$6,BI$6&amp;" Total",$G40:$BB40)-(SUMIF($G$6:$BB$6,BI$6&amp;" "&amp;'Input-Func_Class'!$D$22,$G40:$BB40)+IFERROR(SUMIF($G$6:$BB$6,BI$6&amp;" "&amp;'Input-Func_Class'!$E$22,$G40:$BB40),SUMIF($G$6:$BB$6,BI$6&amp;" "&amp;'Input-Func_Class'!$B$24,$G40:$BB40))+SUMIF($G$6:$BB$6,BI$6&amp;" "&amp;'Input-Func_Class'!$F$22,$G40:$BB40))&lt;Check_Limit,0,1),1)</f>
        <v>0</v>
      </c>
      <c r="BJ40">
        <f ca="1">IFERROR(IF(SUMIF($G$6:$BB$6,BJ$6&amp;" Total",$G40:$BB40)-(SUMIF($G$6:$BB$6,BJ$6&amp;" "&amp;'Input-Func_Class'!$D$22,$G40:$BB40)+IFERROR(SUMIF($G$6:$BB$6,BJ$6&amp;" "&amp;'Input-Func_Class'!$E$22,$G40:$BB40),SUMIF($G$6:$BB$6,BJ$6&amp;" "&amp;'Input-Func_Class'!$B$24,$G40:$BB40))+SUMIF($G$6:$BB$6,BJ$6&amp;" "&amp;'Input-Func_Class'!$F$22,$G40:$BB40))&lt;Check_Limit,0,1),1)</f>
        <v>0</v>
      </c>
      <c r="BK40">
        <f ca="1">IFERROR(IF(SUMIF($G$6:$BB$6,BK$6&amp;" Total",$G40:$BB40)-(SUMIF($G$6:$BB$6,BK$6&amp;" "&amp;'Input-Func_Class'!$D$22,$G40:$BB40)+IFERROR(SUMIF($G$6:$BB$6,BK$6&amp;" "&amp;'Input-Func_Class'!$E$22,$G40:$BB40),SUMIF($G$6:$BB$6,BK$6&amp;" "&amp;'Input-Func_Class'!$B$24,$G40:$BB40))+SUMIF($G$6:$BB$6,BK$6&amp;" "&amp;'Input-Func_Class'!$F$22,$G40:$BB40))&lt;Check_Limit,0,1),1)</f>
        <v>0</v>
      </c>
      <c r="BL40">
        <f ca="1">IFERROR(IF(SUMIF($G$6:$BB$6,BL$6&amp;" Total",$G40:$BB40)-(SUMIF($G$6:$BB$6,BL$6&amp;" "&amp;'Input-Func_Class'!$D$22,$G40:$BB40)+IFERROR(SUMIF($G$6:$BB$6,BL$6&amp;" "&amp;'Input-Func_Class'!$E$22,$G40:$BB40),SUMIF($G$6:$BB$6,BL$6&amp;" "&amp;'Input-Func_Class'!$B$24,$G40:$BB40))+SUMIF($G$6:$BB$6,BL$6&amp;" "&amp;'Input-Func_Class'!$F$22,$G40:$BB40))&lt;Check_Limit,0,1),1)</f>
        <v>0</v>
      </c>
      <c r="BM40">
        <f ca="1">IFERROR(IF(SUMIF($G$6:$BB$6,BM$6&amp;" Total",$G40:$BB40)-(SUMIF($G$6:$BB$6,BM$6&amp;" "&amp;'Input-Func_Class'!$D$22,$G40:$BB40)+IFERROR(SUMIF($G$6:$BB$6,BM$6&amp;" "&amp;'Input-Func_Class'!$E$22,$G40:$BB40),SUMIF($G$6:$BB$6,BM$6&amp;" "&amp;'Input-Func_Class'!$B$24,$G40:$BB40))+SUMIF($G$6:$BB$6,BM$6&amp;" "&amp;'Input-Func_Class'!$F$22,$G40:$BB40))&lt;Check_Limit,0,1),1)</f>
        <v>0</v>
      </c>
      <c r="BN40">
        <f ca="1">IFERROR(IF(SUMIF($G$6:$BB$6,BN$6&amp;" Total",$G40:$BB40)-(SUMIF($G$6:$BB$6,BN$6&amp;" "&amp;'Input-Func_Class'!$D$22,$G40:$BB40)+IFERROR(SUMIF($G$6:$BB$6,BN$6&amp;" "&amp;'Input-Func_Class'!$E$22,$G40:$BB40),SUMIF($G$6:$BB$6,BN$6&amp;" "&amp;'Input-Func_Class'!$B$24,$G40:$BB40))+SUMIF($G$6:$BB$6,BN$6&amp;" "&amp;'Input-Func_Class'!$F$22,$G40:$BB40))&lt;Check_Limit,0,1),1)</f>
        <v>0</v>
      </c>
      <c r="BO40">
        <f ca="1">IFERROR(IF(SUMIF($G$6:$BB$6,BO$6&amp;" Total",$G40:$BB40)-(SUMIF($G$6:$BB$6,BO$6&amp;" "&amp;'Input-Func_Class'!$D$22,$G40:$BB40)+IFERROR(SUMIF($G$6:$BB$6,BO$6&amp;" "&amp;'Input-Func_Class'!$E$22,$G40:$BB40),SUMIF($G$6:$BB$6,BO$6&amp;" "&amp;'Input-Func_Class'!$B$24,$G40:$BB40))+SUMIF($G$6:$BB$6,BO$6&amp;" "&amp;'Input-Func_Class'!$F$22,$G40:$BB40))&lt;Check_Limit,0,1),1)</f>
        <v>0</v>
      </c>
    </row>
    <row r="41" spans="1:67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>Functionalization!$D41</f>
        <v>3482821.3739366718</v>
      </c>
      <c r="E41" s="8">
        <f t="shared" ca="1" si="5"/>
        <v>0</v>
      </c>
      <c r="F41" s="2" t="str">
        <f>IF($D41=0,"-",IF('Input-Accounts'!$E41&lt;&gt;0,'Input-Accounts'!$E41,'Input-Accounts'!$G41))</f>
        <v>INT_DISTPT_SUBTOTAL</v>
      </c>
      <c r="G41" s="8">
        <f ca="1">IF(G$5&lt;&gt;"",HLOOKUP(G$5,Functionalization!$G$6:$R$314,ROW($A41)-5,FALSE),IFERROR(INDEX(G$278:G$314,MATCH($F41,$B$278:$B$314,0))/VLOOKUP($F41,$B$278:$BB$314,MATCH(LEFT(TRIM(G$6),FIND("~",SUBSTITUTE(G$6,"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41))*HLOOKUP(LEFT(TRIM(G$6),FIND("~",SUBSTITUTE(G$6," ","~",LEN(TRIM(G$6))-LEN(SUBSTITUTE(TRIM(G$6)," ",""))))-1)&amp;" Total",$B$6:$BB$314,ROW($A41)-5,FALSE))</f>
        <v>2223995.5362925539</v>
      </c>
      <c r="H41" s="8">
        <f ca="1">IF(H$5&lt;&gt;"",HLOOKUP(H$5,Functionalization!$G$6:$R$314,ROW($A41)-5,FALSE),IFERROR(INDEX(H$278:H$314,MATCH($F41,$B$278:$B$314,0))/VLOOKUP($F41,$B$278:$BB$314,MATCH(LEFT(TRIM(H$6),FIND("~",SUBSTITUTE(H$6,"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41))*HLOOKUP(LEFT(TRIM(H$6),FIND("~",SUBSTITUTE(H$6," ","~",LEN(TRIM(H$6))-LEN(SUBSTITUTE(TRIM(H$6)," ",""))))-1)&amp;" Total",$B$6:$BB$314,ROW($A41)-5,FALSE))</f>
        <v>1696721.8897500513</v>
      </c>
      <c r="I41" s="8">
        <f ca="1">IF(I$5&lt;&gt;"",HLOOKUP(I$5,Functionalization!$G$6:$R$314,ROW($A41)-5,FALSE),IFERROR(INDEX(I$278:I$314,MATCH($F41,$B$278:$B$314,0))/VLOOKUP($F41,$B$278:$BB$314,MATCH(LEFT(TRIM(I$6),FIND("~",SUBSTITUTE(I$6,"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41))*HLOOKUP(LEFT(TRIM(I$6),FIND("~",SUBSTITUTE(I$6," ","~",LEN(TRIM(I$6))-LEN(SUBSTITUTE(TRIM(I$6)," ",""))))-1)&amp;" Total",$B$6:$BB$314,ROW($A41)-5,FALSE))</f>
        <v>0</v>
      </c>
      <c r="J41" s="8">
        <f ca="1">IF(J$5&lt;&gt;"",HLOOKUP(J$5,Functionalization!$G$6:$R$314,ROW($A41)-5,FALSE),IFERROR(INDEX(J$278:J$314,MATCH($F41,$B$278:$B$314,0))/VLOOKUP($F41,$B$278:$BB$314,MATCH(LEFT(TRIM(J$6),FIND("~",SUBSTITUTE(J$6,"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41))*HLOOKUP(LEFT(TRIM(J$6),FIND("~",SUBSTITUTE(J$6," ","~",LEN(TRIM(J$6))-LEN(SUBSTITUTE(TRIM(J$6)," ",""))))-1)&amp;" Total",$B$6:$BB$314,ROW($A41)-5,FALSE))</f>
        <v>527273.64654250315</v>
      </c>
      <c r="K41" s="8">
        <f ca="1">IF(K$5&lt;&gt;"",HLOOKUP(K$5,Functionalization!$G$6:$R$314,ROW($A41)-5,FALSE),IFERROR(INDEX(K$278:K$314,MATCH($F41,$B$278:$B$314,0))/VLOOKUP($F41,$B$278:$BB$314,MATCH(LEFT(TRIM(K$6),FIND("~",SUBSTITUTE(K$6,"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41))*HLOOKUP(LEFT(TRIM(K$6),FIND("~",SUBSTITUTE(K$6," ","~",LEN(TRIM(K$6))-LEN(SUBSTITUTE(TRIM(K$6)," ",""))))-1)&amp;" Total",$B$6:$BB$314,ROW($A41)-5,FALSE))</f>
        <v>1258825.8376441177</v>
      </c>
      <c r="L41" s="8">
        <f ca="1">IF(L$5&lt;&gt;"",HLOOKUP(L$5,Functionalization!$G$6:$R$314,ROW($A41)-5,FALSE),IFERROR(INDEX(L$278:L$314,MATCH($F41,$B$278:$B$314,0))/VLOOKUP($F41,$B$278:$BB$314,MATCH(LEFT(TRIM(L$6),FIND("~",SUBSTITUTE(L$6,"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41))*HLOOKUP(LEFT(TRIM(L$6),FIND("~",SUBSTITUTE(L$6," ","~",LEN(TRIM(L$6))-LEN(SUBSTITUTE(TRIM(L$6)," ",""))))-1)&amp;" Total",$B$6:$BB$314,ROW($A41)-5,FALSE))</f>
        <v>0</v>
      </c>
      <c r="M41" s="8">
        <f ca="1">IF(M$5&lt;&gt;"",HLOOKUP(M$5,Functionalization!$G$6:$R$314,ROW($A41)-5,FALSE),IFERROR(INDEX(M$278:M$314,MATCH($F41,$B$278:$B$314,0))/VLOOKUP($F41,$B$278:$BB$314,MATCH(LEFT(TRIM(M$6),FIND("~",SUBSTITUTE(M$6,"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41))*HLOOKUP(LEFT(TRIM(M$6),FIND("~",SUBSTITUTE(M$6," ","~",LEN(TRIM(M$6))-LEN(SUBSTITUTE(TRIM(M$6)," ",""))))-1)&amp;" Total",$B$6:$BB$314,ROW($A41)-5,FALSE))</f>
        <v>0</v>
      </c>
      <c r="N41" s="8">
        <f ca="1">IF(N$5&lt;&gt;"",HLOOKUP(N$5,Functionalization!$G$6:$R$314,ROW($A41)-5,FALSE),IFERROR(INDEX(N$278:N$314,MATCH($F41,$B$278:$B$314,0))/VLOOKUP($F41,$B$278:$BB$314,MATCH(LEFT(TRIM(N$6),FIND("~",SUBSTITUTE(N$6,"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41))*HLOOKUP(LEFT(TRIM(N$6),FIND("~",SUBSTITUTE(N$6," ","~",LEN(TRIM(N$6))-LEN(SUBSTITUTE(TRIM(N$6)," ",""))))-1)&amp;" Total",$B$6:$BB$314,ROW($A41)-5,FALSE))</f>
        <v>1258825.8376441177</v>
      </c>
      <c r="O41" s="8">
        <f ca="1">IF(O$5&lt;&gt;"",HLOOKUP(O$5,Functionalization!$G$6:$R$314,ROW($A41)-5,FALSE),IFERROR(INDEX(O$278:O$314,MATCH($F41,$B$278:$B$314,0))/VLOOKUP($F41,$B$278:$BB$314,MATCH(LEFT(TRIM(O$6),FIND("~",SUBSTITUTE(O$6,"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41))*HLOOKUP(LEFT(TRIM(O$6),FIND("~",SUBSTITUTE(O$6," ","~",LEN(TRIM(O$6))-LEN(SUBSTITUTE(TRIM(O$6)," ",""))))-1)&amp;" Total",$B$6:$BB$314,ROW($A41)-5,FALSE))</f>
        <v>0</v>
      </c>
      <c r="P41" s="8">
        <f ca="1">IF(P$5&lt;&gt;"",HLOOKUP(P$5,Functionalization!$G$6:$R$314,ROW($A41)-5,FALSE),IFERROR(INDEX(P$278:P$314,MATCH($F41,$B$278:$B$314,0))/VLOOKUP($F41,$B$278:$BB$314,MATCH(LEFT(TRIM(P$6),FIND("~",SUBSTITUTE(P$6,"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41))*HLOOKUP(LEFT(TRIM(P$6),FIND("~",SUBSTITUTE(P$6," ","~",LEN(TRIM(P$6))-LEN(SUBSTITUTE(TRIM(P$6)," ",""))))-1)&amp;" Total",$B$6:$BB$314,ROW($A41)-5,FALSE))</f>
        <v>0</v>
      </c>
      <c r="Q41" s="8">
        <f ca="1">IF(Q$5&lt;&gt;"",HLOOKUP(Q$5,Functionalization!$G$6:$R$314,ROW($A41)-5,FALSE),IFERROR(INDEX(Q$278:Q$314,MATCH($F41,$B$278:$B$314,0))/VLOOKUP($F41,$B$278:$BB$314,MATCH(LEFT(TRIM(Q$6),FIND("~",SUBSTITUTE(Q$6,"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41))*HLOOKUP(LEFT(TRIM(Q$6),FIND("~",SUBSTITUTE(Q$6," ","~",LEN(TRIM(Q$6))-LEN(SUBSTITUTE(TRIM(Q$6)," ",""))))-1)&amp;" Total",$B$6:$BB$314,ROW($A41)-5,FALSE))</f>
        <v>0</v>
      </c>
      <c r="R41" s="8">
        <f ca="1">IF(R$5&lt;&gt;"",HLOOKUP(R$5,Functionalization!$G$6:$R$314,ROW($A41)-5,FALSE),IFERROR(INDEX(R$278:R$314,MATCH($F41,$B$278:$B$314,0))/VLOOKUP($F41,$B$278:$BB$314,MATCH(LEFT(TRIM(R$6),FIND("~",SUBSTITUTE(R$6,"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41))*HLOOKUP(LEFT(TRIM(R$6),FIND("~",SUBSTITUTE(R$6," ","~",LEN(TRIM(R$6))-LEN(SUBSTITUTE(TRIM(R$6)," ",""))))-1)&amp;" Total",$B$6:$BB$314,ROW($A41)-5,FALSE))</f>
        <v>0</v>
      </c>
      <c r="S41" s="8">
        <f ca="1">IF(S$5&lt;&gt;"",HLOOKUP(S$5,Functionalization!$G$6:$R$314,ROW($A41)-5,FALSE),IFERROR(INDEX(S$278:S$314,MATCH($F41,$B$278:$B$314,0))/VLOOKUP($F41,$B$278:$BB$314,MATCH(LEFT(TRIM(S$6),FIND("~",SUBSTITUTE(S$6,"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41))*HLOOKUP(LEFT(TRIM(S$6),FIND("~",SUBSTITUTE(S$6," ","~",LEN(TRIM(S$6))-LEN(SUBSTITUTE(TRIM(S$6)," ",""))))-1)&amp;" Total",$B$6:$BB$314,ROW($A41)-5,FALSE))</f>
        <v>0</v>
      </c>
      <c r="T41" s="8">
        <f ca="1">IF(T$5&lt;&gt;"",HLOOKUP(T$5,Functionalization!$G$6:$R$314,ROW($A41)-5,FALSE),IFERROR(INDEX(T$278:T$314,MATCH($F41,$B$278:$B$314,0))/VLOOKUP($F41,$B$278:$BB$314,MATCH(LEFT(TRIM(T$6),FIND("~",SUBSTITUTE(T$6,"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41))*HLOOKUP(LEFT(TRIM(T$6),FIND("~",SUBSTITUTE(T$6," ","~",LEN(TRIM(T$6))-LEN(SUBSTITUTE(TRIM(T$6)," ",""))))-1)&amp;" Total",$B$6:$BB$314,ROW($A41)-5,FALSE))</f>
        <v>0</v>
      </c>
      <c r="U41" s="8">
        <f ca="1">IF(U$5&lt;&gt;"",HLOOKUP(U$5,Functionalization!$G$6:$R$314,ROW($A41)-5,FALSE),IFERROR(INDEX(U$278:U$314,MATCH($F41,$B$278:$B$314,0))/VLOOKUP($F41,$B$278:$BB$314,MATCH(LEFT(TRIM(U$6),FIND("~",SUBSTITUTE(U$6,"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41))*HLOOKUP(LEFT(TRIM(U$6),FIND("~",SUBSTITUTE(U$6," ","~",LEN(TRIM(U$6))-LEN(SUBSTITUTE(TRIM(U$6)," ",""))))-1)&amp;" Total",$B$6:$BB$314,ROW($A41)-5,FALSE))</f>
        <v>0</v>
      </c>
      <c r="V41" s="8">
        <f ca="1">IF(V$5&lt;&gt;"",HLOOKUP(V$5,Functionalization!$G$6:$R$314,ROW($A41)-5,FALSE),IFERROR(INDEX(V$278:V$314,MATCH($F41,$B$278:$B$314,0))/VLOOKUP($F41,$B$278:$BB$314,MATCH(LEFT(TRIM(V$6),FIND("~",SUBSTITUTE(V$6,"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41))*HLOOKUP(LEFT(TRIM(V$6),FIND("~",SUBSTITUTE(V$6," ","~",LEN(TRIM(V$6))-LEN(SUBSTITUTE(TRIM(V$6)," ",""))))-1)&amp;" Total",$B$6:$BB$314,ROW($A41)-5,FALSE))</f>
        <v>0</v>
      </c>
      <c r="W41" s="8">
        <f ca="1">IF(W$5&lt;&gt;"",HLOOKUP(W$5,Functionalization!$G$6:$R$314,ROW($A41)-5,FALSE),IFERROR(INDEX(W$278:W$314,MATCH($F41,$B$278:$B$314,0))/VLOOKUP($F41,$B$278:$BB$314,MATCH(LEFT(TRIM(W$6),FIND("~",SUBSTITUTE(W$6,"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41))*HLOOKUP(LEFT(TRIM(W$6),FIND("~",SUBSTITUTE(W$6," ","~",LEN(TRIM(W$6))-LEN(SUBSTITUTE(TRIM(W$6)," ",""))))-1)&amp;" Total",$B$6:$BB$314,ROW($A41)-5,FALSE))</f>
        <v>0</v>
      </c>
      <c r="X41" s="8">
        <f ca="1">IF(X$5&lt;&gt;"",HLOOKUP(X$5,Functionalization!$G$6:$R$314,ROW($A41)-5,FALSE),IFERROR(INDEX(X$278:X$314,MATCH($F41,$B$278:$B$314,0))/VLOOKUP($F41,$B$278:$BB$314,MATCH(LEFT(TRIM(X$6),FIND("~",SUBSTITUTE(X$6,"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41))*HLOOKUP(LEFT(TRIM(X$6),FIND("~",SUBSTITUTE(X$6," ","~",LEN(TRIM(X$6))-LEN(SUBSTITUTE(TRIM(X$6)," ",""))))-1)&amp;" Total",$B$6:$BB$314,ROW($A41)-5,FALSE))</f>
        <v>0</v>
      </c>
      <c r="Y41" s="8">
        <f ca="1">IF(Y$5&lt;&gt;"",HLOOKUP(Y$5,Functionalization!$G$6:$R$314,ROW($A41)-5,FALSE),IFERROR(INDEX(Y$278:Y$314,MATCH($F41,$B$278:$B$314,0))/VLOOKUP($F41,$B$278:$BB$314,MATCH(LEFT(TRIM(Y$6),FIND("~",SUBSTITUTE(Y$6,"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41))*HLOOKUP(LEFT(TRIM(Y$6),FIND("~",SUBSTITUTE(Y$6," ","~",LEN(TRIM(Y$6))-LEN(SUBSTITUTE(TRIM(Y$6)," ",""))))-1)&amp;" Total",$B$6:$BB$314,ROW($A41)-5,FALSE))</f>
        <v>0</v>
      </c>
      <c r="Z41" s="8">
        <f ca="1">IF(Z$5&lt;&gt;"",HLOOKUP(Z$5,Functionalization!$G$6:$R$314,ROW($A41)-5,FALSE),IFERROR(INDEX(Z$278:Z$314,MATCH($F41,$B$278:$B$314,0))/VLOOKUP($F41,$B$278:$BB$314,MATCH(LEFT(TRIM(Z$6),FIND("~",SUBSTITUTE(Z$6,"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41))*HLOOKUP(LEFT(TRIM(Z$6),FIND("~",SUBSTITUTE(Z$6," ","~",LEN(TRIM(Z$6))-LEN(SUBSTITUTE(TRIM(Z$6)," ",""))))-1)&amp;" Total",$B$6:$BB$314,ROW($A41)-5,FALSE))</f>
        <v>0</v>
      </c>
      <c r="AA41" s="8">
        <f ca="1">IF(AA$5&lt;&gt;"",HLOOKUP(AA$5,Functionalization!$G$6:$R$314,ROW($A41)-5,FALSE),IFERROR(INDEX(AA$278:AA$314,MATCH($F41,$B$278:$B$314,0))/VLOOKUP($F41,$B$278:$BB$314,MATCH(LEFT(TRIM(AA$6),FIND("~",SUBSTITUTE(AA$6,"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41))*HLOOKUP(LEFT(TRIM(AA$6),FIND("~",SUBSTITUTE(AA$6," ","~",LEN(TRIM(AA$6))-LEN(SUBSTITUTE(TRIM(AA$6)," ",""))))-1)&amp;" Total",$B$6:$BB$314,ROW($A41)-5,FALSE))</f>
        <v>0</v>
      </c>
      <c r="AB41" s="8">
        <f ca="1">IF(AB$5&lt;&gt;"",HLOOKUP(AB$5,Functionalization!$G$6:$R$314,ROW($A41)-5,FALSE),IFERROR(INDEX(AB$278:AB$314,MATCH($F41,$B$278:$B$314,0))/VLOOKUP($F41,$B$278:$BB$314,MATCH(LEFT(TRIM(AB$6),FIND("~",SUBSTITUTE(AB$6,"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41))*HLOOKUP(LEFT(TRIM(AB$6),FIND("~",SUBSTITUTE(AB$6," ","~",LEN(TRIM(AB$6))-LEN(SUBSTITUTE(TRIM(AB$6)," ",""))))-1)&amp;" Total",$B$6:$BB$314,ROW($A41)-5,FALSE))</f>
        <v>0</v>
      </c>
      <c r="AC41" s="8">
        <f ca="1">IF(AC$5&lt;&gt;"",HLOOKUP(AC$5,Functionalization!$G$6:$R$314,ROW($A41)-5,FALSE),IFERROR(INDEX(AC$278:AC$314,MATCH($F41,$B$278:$B$314,0))/VLOOKUP($F41,$B$278:$BB$314,MATCH(LEFT(TRIM(AC$6),FIND("~",SUBSTITUTE(AC$6,"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41))*HLOOKUP(LEFT(TRIM(AC$6),FIND("~",SUBSTITUTE(AC$6," ","~",LEN(TRIM(AC$6))-LEN(SUBSTITUTE(TRIM(AC$6)," ",""))))-1)&amp;" Total",$B$6:$BB$314,ROW($A41)-5,FALSE))</f>
        <v>0</v>
      </c>
      <c r="AD41" s="8">
        <f ca="1">IF(AD$5&lt;&gt;"",HLOOKUP(AD$5,Functionalization!$G$6:$R$314,ROW($A41)-5,FALSE),IFERROR(INDEX(AD$278:AD$314,MATCH($F41,$B$278:$B$314,0))/VLOOKUP($F41,$B$278:$BB$314,MATCH(LEFT(TRIM(AD$6),FIND("~",SUBSTITUTE(AD$6,"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41))*HLOOKUP(LEFT(TRIM(AD$6),FIND("~",SUBSTITUTE(AD$6," ","~",LEN(TRIM(AD$6))-LEN(SUBSTITUTE(TRIM(AD$6)," ",""))))-1)&amp;" Total",$B$6:$BB$314,ROW($A41)-5,FALSE))</f>
        <v>0</v>
      </c>
      <c r="AE41" s="8">
        <f ca="1">IF(AE$5&lt;&gt;"",HLOOKUP(AE$5,Functionalization!$G$6:$R$314,ROW($A41)-5,FALSE),IFERROR(INDEX(AE$278:AE$314,MATCH($F41,$B$278:$B$314,0))/VLOOKUP($F41,$B$278:$BB$314,MATCH(LEFT(TRIM(AE$6),FIND("~",SUBSTITUTE(AE$6,"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41))*HLOOKUP(LEFT(TRIM(AE$6),FIND("~",SUBSTITUTE(AE$6," ","~",LEN(TRIM(AE$6))-LEN(SUBSTITUTE(TRIM(AE$6)," ",""))))-1)&amp;" Total",$B$6:$BB$314,ROW($A41)-5,FALSE))</f>
        <v>0</v>
      </c>
      <c r="AF41" s="8">
        <f ca="1">IF(AF$5&lt;&gt;"",HLOOKUP(AF$5,Functionalization!$G$6:$R$314,ROW($A41)-5,FALSE),IFERROR(INDEX(AF$278:AF$314,MATCH($F41,$B$278:$B$314,0))/VLOOKUP($F41,$B$278:$BB$314,MATCH(LEFT(TRIM(AF$6),FIND("~",SUBSTITUTE(AF$6,"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41))*HLOOKUP(LEFT(TRIM(AF$6),FIND("~",SUBSTITUTE(AF$6," ","~",LEN(TRIM(AF$6))-LEN(SUBSTITUTE(TRIM(AF$6)," ",""))))-1)&amp;" Total",$B$6:$BB$314,ROW($A41)-5,FALSE))</f>
        <v>0</v>
      </c>
      <c r="AG41" s="8">
        <f ca="1">IF(AG$5&lt;&gt;"",HLOOKUP(AG$5,Functionalization!$G$6:$R$314,ROW($A41)-5,FALSE),IFERROR(INDEX(AG$278:AG$314,MATCH($F41,$B$278:$B$314,0))/VLOOKUP($F41,$B$278:$BB$314,MATCH(LEFT(TRIM(AG$6),FIND("~",SUBSTITUTE(AG$6,"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41))*HLOOKUP(LEFT(TRIM(AG$6),FIND("~",SUBSTITUTE(AG$6," ","~",LEN(TRIM(AG$6))-LEN(SUBSTITUTE(TRIM(AG$6)," ",""))))-1)&amp;" Total",$B$6:$BB$314,ROW($A41)-5,FALSE))</f>
        <v>0</v>
      </c>
      <c r="AH41" s="8">
        <f ca="1">IF(AH$5&lt;&gt;"",HLOOKUP(AH$5,Functionalization!$G$6:$R$314,ROW($A41)-5,FALSE),IFERROR(INDEX(AH$278:AH$314,MATCH($F41,$B$278:$B$314,0))/VLOOKUP($F41,$B$278:$BB$314,MATCH(LEFT(TRIM(AH$6),FIND("~",SUBSTITUTE(AH$6,"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41))*HLOOKUP(LEFT(TRIM(AH$6),FIND("~",SUBSTITUTE(AH$6," ","~",LEN(TRIM(AH$6))-LEN(SUBSTITUTE(TRIM(AH$6)," ",""))))-1)&amp;" Total",$B$6:$BB$314,ROW($A41)-5,FALSE))</f>
        <v>0</v>
      </c>
      <c r="AI41" s="8">
        <f ca="1">IF(AI$5&lt;&gt;"",HLOOKUP(AI$5,Functionalization!$G$6:$R$314,ROW($A41)-5,FALSE),IFERROR(INDEX(AI$278:AI$314,MATCH($F41,$B$278:$B$314,0))/VLOOKUP($F41,$B$278:$BB$314,MATCH(LEFT(TRIM(AI$6),FIND("~",SUBSTITUTE(AI$6,"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41))*HLOOKUP(LEFT(TRIM(AI$6),FIND("~",SUBSTITUTE(AI$6," ","~",LEN(TRIM(AI$6))-LEN(SUBSTITUTE(TRIM(AI$6)," ",""))))-1)&amp;" Total",$B$6:$BB$314,ROW($A41)-5,FALSE))</f>
        <v>0</v>
      </c>
      <c r="AJ41" s="8">
        <f ca="1">IF(AJ$5&lt;&gt;"",HLOOKUP(AJ$5,Functionalization!$G$6:$R$314,ROW($A41)-5,FALSE),IFERROR(INDEX(AJ$278:AJ$314,MATCH($F41,$B$278:$B$314,0))/VLOOKUP($F41,$B$278:$BB$314,MATCH(LEFT(TRIM(AJ$6),FIND("~",SUBSTITUTE(AJ$6,"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41))*HLOOKUP(LEFT(TRIM(AJ$6),FIND("~",SUBSTITUTE(AJ$6," ","~",LEN(TRIM(AJ$6))-LEN(SUBSTITUTE(TRIM(AJ$6)," ",""))))-1)&amp;" Total",$B$6:$BB$314,ROW($A41)-5,FALSE))</f>
        <v>0</v>
      </c>
      <c r="AK41" s="8">
        <f ca="1">IF(AK$5&lt;&gt;"",HLOOKUP(AK$5,Functionalization!$G$6:$R$314,ROW($A41)-5,FALSE),IFERROR(INDEX(AK$278:AK$314,MATCH($F41,$B$278:$B$314,0))/VLOOKUP($F41,$B$278:$BB$314,MATCH(LEFT(TRIM(AK$6),FIND("~",SUBSTITUTE(AK$6,"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41))*HLOOKUP(LEFT(TRIM(AK$6),FIND("~",SUBSTITUTE(AK$6," ","~",LEN(TRIM(AK$6))-LEN(SUBSTITUTE(TRIM(AK$6)," ",""))))-1)&amp;" Total",$B$6:$BB$314,ROW($A41)-5,FALSE))</f>
        <v>0</v>
      </c>
      <c r="AL41" s="8">
        <f ca="1">IF(AL$5&lt;&gt;"",HLOOKUP(AL$5,Functionalization!$G$6:$R$314,ROW($A41)-5,FALSE),IFERROR(INDEX(AL$278:AL$314,MATCH($F41,$B$278:$B$314,0))/VLOOKUP($F41,$B$278:$BB$314,MATCH(LEFT(TRIM(AL$6),FIND("~",SUBSTITUTE(AL$6,"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41))*HLOOKUP(LEFT(TRIM(AL$6),FIND("~",SUBSTITUTE(AL$6," ","~",LEN(TRIM(AL$6))-LEN(SUBSTITUTE(TRIM(AL$6)," ",""))))-1)&amp;" Total",$B$6:$BB$314,ROW($A41)-5,FALSE))</f>
        <v>0</v>
      </c>
      <c r="AM41" s="8">
        <f ca="1">IF(AM$5&lt;&gt;"",HLOOKUP(AM$5,Functionalization!$G$6:$R$314,ROW($A41)-5,FALSE),IFERROR(INDEX(AM$278:AM$314,MATCH($F41,$B$278:$B$314,0))/VLOOKUP($F41,$B$278:$BB$314,MATCH(LEFT(TRIM(AM$6),FIND("~",SUBSTITUTE(AM$6,"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41))*HLOOKUP(LEFT(TRIM(AM$6),FIND("~",SUBSTITUTE(AM$6," ","~",LEN(TRIM(AM$6))-LEN(SUBSTITUTE(TRIM(AM$6)," ",""))))-1)&amp;" Total",$B$6:$BB$314,ROW($A41)-5,FALSE))</f>
        <v>0</v>
      </c>
      <c r="AN41" s="8">
        <f ca="1">IF(AN$5&lt;&gt;"",HLOOKUP(AN$5,Functionalization!$G$6:$R$314,ROW($A41)-5,FALSE),IFERROR(INDEX(AN$278:AN$314,MATCH($F41,$B$278:$B$314,0))/VLOOKUP($F41,$B$278:$BB$314,MATCH(LEFT(TRIM(AN$6),FIND("~",SUBSTITUTE(AN$6,"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41))*HLOOKUP(LEFT(TRIM(AN$6),FIND("~",SUBSTITUTE(AN$6," ","~",LEN(TRIM(AN$6))-LEN(SUBSTITUTE(TRIM(AN$6)," ",""))))-1)&amp;" Total",$B$6:$BB$314,ROW($A41)-5,FALSE))</f>
        <v>0</v>
      </c>
      <c r="AO41" s="8">
        <f ca="1">IF(AO$5&lt;&gt;"",HLOOKUP(AO$5,Functionalization!$G$6:$R$314,ROW($A41)-5,FALSE),IFERROR(INDEX(AO$278:AO$314,MATCH($F41,$B$278:$B$314,0))/VLOOKUP($F41,$B$278:$BB$314,MATCH(LEFT(TRIM(AO$6),FIND("~",SUBSTITUTE(AO$6,"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41))*HLOOKUP(LEFT(TRIM(AO$6),FIND("~",SUBSTITUTE(AO$6," ","~",LEN(TRIM(AO$6))-LEN(SUBSTITUTE(TRIM(AO$6)," ",""))))-1)&amp;" Total",$B$6:$BB$314,ROW($A41)-5,FALSE))</f>
        <v>0</v>
      </c>
      <c r="AP41" s="8">
        <f ca="1">IF(AP$5&lt;&gt;"",HLOOKUP(AP$5,Functionalization!$G$6:$R$314,ROW($A41)-5,FALSE),IFERROR(INDEX(AP$278:AP$314,MATCH($F41,$B$278:$B$314,0))/VLOOKUP($F41,$B$278:$BB$314,MATCH(LEFT(TRIM(AP$6),FIND("~",SUBSTITUTE(AP$6,"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41))*HLOOKUP(LEFT(TRIM(AP$6),FIND("~",SUBSTITUTE(AP$6," ","~",LEN(TRIM(AP$6))-LEN(SUBSTITUTE(TRIM(AP$6)," ",""))))-1)&amp;" Total",$B$6:$BB$314,ROW($A41)-5,FALSE))</f>
        <v>0</v>
      </c>
      <c r="AQ41" s="8">
        <f ca="1">IF(AQ$5&lt;&gt;"",HLOOKUP(AQ$5,Functionalization!$G$6:$R$314,ROW($A41)-5,FALSE),IFERROR(INDEX(AQ$278:AQ$314,MATCH($F41,$B$278:$B$314,0))/VLOOKUP($F41,$B$278:$BB$314,MATCH(LEFT(TRIM(AQ$6),FIND("~",SUBSTITUTE(AQ$6,"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41))*HLOOKUP(LEFT(TRIM(AQ$6),FIND("~",SUBSTITUTE(AQ$6," ","~",LEN(TRIM(AQ$6))-LEN(SUBSTITUTE(TRIM(AQ$6)," ",""))))-1)&amp;" Total",$B$6:$BB$314,ROW($A41)-5,FALSE))</f>
        <v>0</v>
      </c>
      <c r="AR41" s="8">
        <f ca="1">IF(AR$5&lt;&gt;"",HLOOKUP(AR$5,Functionalization!$G$6:$R$314,ROW($A41)-5,FALSE),IFERROR(INDEX(AR$278:AR$314,MATCH($F41,$B$278:$B$314,0))/VLOOKUP($F41,$B$278:$BB$314,MATCH(LEFT(TRIM(AR$6),FIND("~",SUBSTITUTE(AR$6,"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41))*HLOOKUP(LEFT(TRIM(AR$6),FIND("~",SUBSTITUTE(AR$6," ","~",LEN(TRIM(AR$6))-LEN(SUBSTITUTE(TRIM(AR$6)," ",""))))-1)&amp;" Total",$B$6:$BB$314,ROW($A41)-5,FALSE))</f>
        <v>0</v>
      </c>
      <c r="AS41" s="8">
        <f ca="1">IF(AS$5&lt;&gt;"",HLOOKUP(AS$5,Functionalization!$G$6:$R$314,ROW($A41)-5,FALSE),IFERROR(INDEX(AS$278:AS$314,MATCH($F41,$B$278:$B$314,0))/VLOOKUP($F41,$B$278:$BB$314,MATCH(LEFT(TRIM(AS$6),FIND("~",SUBSTITUTE(AS$6,"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41))*HLOOKUP(LEFT(TRIM(AS$6),FIND("~",SUBSTITUTE(AS$6," ","~",LEN(TRIM(AS$6))-LEN(SUBSTITUTE(TRIM(AS$6)," ",""))))-1)&amp;" Total",$B$6:$BB$314,ROW($A41)-5,FALSE))</f>
        <v>0</v>
      </c>
      <c r="AT41" s="8">
        <f ca="1">IF(AT$5&lt;&gt;"",HLOOKUP(AT$5,Functionalization!$G$6:$R$314,ROW($A41)-5,FALSE),IFERROR(INDEX(AT$278:AT$314,MATCH($F41,$B$278:$B$314,0))/VLOOKUP($F41,$B$278:$BB$314,MATCH(LEFT(TRIM(AT$6),FIND("~",SUBSTITUTE(AT$6,"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41))*HLOOKUP(LEFT(TRIM(AT$6),FIND("~",SUBSTITUTE(AT$6," ","~",LEN(TRIM(AT$6))-LEN(SUBSTITUTE(TRIM(AT$6)," ",""))))-1)&amp;" Total",$B$6:$BB$314,ROW($A41)-5,FALSE))</f>
        <v>0</v>
      </c>
      <c r="AU41" s="8">
        <f ca="1">IF(AU$5&lt;&gt;"",HLOOKUP(AU$5,Functionalization!$G$6:$R$314,ROW($A41)-5,FALSE),IFERROR(INDEX(AU$278:AU$314,MATCH($F41,$B$278:$B$314,0))/VLOOKUP($F41,$B$278:$BB$314,MATCH(LEFT(TRIM(AU$6),FIND("~",SUBSTITUTE(AU$6,"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41))*HLOOKUP(LEFT(TRIM(AU$6),FIND("~",SUBSTITUTE(AU$6," ","~",LEN(TRIM(AU$6))-LEN(SUBSTITUTE(TRIM(AU$6)," ",""))))-1)&amp;" Total",$B$6:$BB$314,ROW($A41)-5,FALSE))</f>
        <v>0</v>
      </c>
      <c r="AV41" s="8">
        <f ca="1">IF(AV$5&lt;&gt;"",HLOOKUP(AV$5,Functionalization!$G$6:$R$314,ROW($A41)-5,FALSE),IFERROR(INDEX(AV$278:AV$314,MATCH($F41,$B$278:$B$314,0))/VLOOKUP($F41,$B$278:$BB$314,MATCH(LEFT(TRIM(AV$6),FIND("~",SUBSTITUTE(AV$6,"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41))*HLOOKUP(LEFT(TRIM(AV$6),FIND("~",SUBSTITUTE(AV$6," ","~",LEN(TRIM(AV$6))-LEN(SUBSTITUTE(TRIM(AV$6)," ",""))))-1)&amp;" Total",$B$6:$BB$314,ROW($A41)-5,FALSE))</f>
        <v>0</v>
      </c>
      <c r="AW41" s="8">
        <f ca="1">IF(AW$5&lt;&gt;"",HLOOKUP(AW$5,Functionalization!$G$6:$R$314,ROW($A41)-5,FALSE),IFERROR(INDEX(AW$278:AW$314,MATCH($F41,$B$278:$B$314,0))/VLOOKUP($F41,$B$278:$BB$314,MATCH(LEFT(TRIM(AW$6),FIND("~",SUBSTITUTE(AW$6,"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41))*HLOOKUP(LEFT(TRIM(AW$6),FIND("~",SUBSTITUTE(AW$6," ","~",LEN(TRIM(AW$6))-LEN(SUBSTITUTE(TRIM(AW$6)," ",""))))-1)&amp;" Total",$B$6:$BB$314,ROW($A41)-5,FALSE))</f>
        <v>0</v>
      </c>
      <c r="AX41" s="8">
        <f ca="1">IF(AX$5&lt;&gt;"",HLOOKUP(AX$5,Functionalization!$G$6:$R$314,ROW($A41)-5,FALSE),IFERROR(INDEX(AX$278:AX$314,MATCH($F41,$B$278:$B$314,0))/VLOOKUP($F41,$B$278:$BB$314,MATCH(LEFT(TRIM(AX$6),FIND("~",SUBSTITUTE(AX$6,"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41))*HLOOKUP(LEFT(TRIM(AX$6),FIND("~",SUBSTITUTE(AX$6," ","~",LEN(TRIM(AX$6))-LEN(SUBSTITUTE(TRIM(AX$6)," ",""))))-1)&amp;" Total",$B$6:$BB$314,ROW($A41)-5,FALSE))</f>
        <v>0</v>
      </c>
      <c r="AY41" s="8">
        <f ca="1">IF(AY$5&lt;&gt;"",HLOOKUP(AY$5,Functionalization!$G$6:$R$314,ROW($A41)-5,FALSE),IFERROR(INDEX(AY$278:AY$314,MATCH($F41,$B$278:$B$314,0))/VLOOKUP($F41,$B$278:$BB$314,MATCH(LEFT(TRIM(AY$6),FIND("~",SUBSTITUTE(AY$6,"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41))*HLOOKUP(LEFT(TRIM(AY$6),FIND("~",SUBSTITUTE(AY$6," ","~",LEN(TRIM(AY$6))-LEN(SUBSTITUTE(TRIM(AY$6)," ",""))))-1)&amp;" Total",$B$6:$BB$314,ROW($A41)-5,FALSE))</f>
        <v>0</v>
      </c>
      <c r="AZ41" s="8">
        <f ca="1">IF(AZ$5&lt;&gt;"",HLOOKUP(AZ$5,Functionalization!$G$6:$R$314,ROW($A41)-5,FALSE),IFERROR(INDEX(AZ$278:AZ$314,MATCH($F41,$B$278:$B$314,0))/VLOOKUP($F41,$B$278:$BB$314,MATCH(LEFT(TRIM(AZ$6),FIND("~",SUBSTITUTE(AZ$6,"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41))*HLOOKUP(LEFT(TRIM(AZ$6),FIND("~",SUBSTITUTE(AZ$6," ","~",LEN(TRIM(AZ$6))-LEN(SUBSTITUTE(TRIM(AZ$6)," ",""))))-1)&amp;" Total",$B$6:$BB$314,ROW($A41)-5,FALSE))</f>
        <v>0</v>
      </c>
      <c r="BA41" s="8">
        <f ca="1">IF(BA$5&lt;&gt;"",HLOOKUP(BA$5,Functionalization!$G$6:$R$314,ROW($A41)-5,FALSE),IFERROR(INDEX(BA$278:BA$314,MATCH($F41,$B$278:$B$314,0))/VLOOKUP($F41,$B$278:$BB$314,MATCH(LEFT(TRIM(BA$6),FIND("~",SUBSTITUTE(BA$6,"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41))*HLOOKUP(LEFT(TRIM(BA$6),FIND("~",SUBSTITUTE(BA$6," ","~",LEN(TRIM(BA$6))-LEN(SUBSTITUTE(TRIM(BA$6)," ",""))))-1)&amp;" Total",$B$6:$BB$314,ROW($A41)-5,FALSE))</f>
        <v>0</v>
      </c>
      <c r="BB41" s="8">
        <f ca="1">IF(BB$5&lt;&gt;"",HLOOKUP(BB$5,Functionalization!$G$6:$R$314,ROW($A41)-5,FALSE),IFERROR(INDEX(BB$278:BB$314,MATCH($F41,$B$278:$B$314,0))/VLOOKUP($F41,$B$278:$BB$314,MATCH(LEFT(TRIM(BB$6),FIND("~",SUBSTITUTE(BB$6,"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41))*HLOOKUP(LEFT(TRIM(BB$6),FIND("~",SUBSTITUTE(BB$6," ","~",LEN(TRIM(BB$6))-LEN(SUBSTITUTE(TRIM(BB$6)," ",""))))-1)&amp;" Total",$B$6:$BB$314,ROW($A41)-5,FALSE))</f>
        <v>0</v>
      </c>
      <c r="BD41">
        <f ca="1">IFERROR(IF(SUMIF($G$6:$BB$6,BD$6&amp;" Total",$G41:$BB41)-(SUMIF($G$6:$BB$6,BD$6&amp;" "&amp;'Input-Func_Class'!$D$22,$G41:$BB41)+IFERROR(SUMIF($G$6:$BB$6,BD$6&amp;" "&amp;'Input-Func_Class'!$E$22,$G41:$BB41),SUMIF($G$6:$BB$6,BD$6&amp;" "&amp;'Input-Func_Class'!$B$24,$G41:$BB41))+SUMIF($G$6:$BB$6,BD$6&amp;" "&amp;'Input-Func_Class'!$F$22,$G41:$BB41))&lt;Check_Limit,0,1),1)</f>
        <v>0</v>
      </c>
      <c r="BE41">
        <f ca="1">IFERROR(IF(SUMIF($G$6:$BB$6,BE$6&amp;" Total",$G41:$BB41)-(SUMIF($G$6:$BB$6,BE$6&amp;" "&amp;'Input-Func_Class'!$D$22,$G41:$BB41)+IFERROR(SUMIF($G$6:$BB$6,BE$6&amp;" "&amp;'Input-Func_Class'!$E$22,$G41:$BB41),SUMIF($G$6:$BB$6,BE$6&amp;" "&amp;'Input-Func_Class'!$B$24,$G41:$BB41))+SUMIF($G$6:$BB$6,BE$6&amp;" "&amp;'Input-Func_Class'!$F$22,$G41:$BB41))&lt;Check_Limit,0,1),1)</f>
        <v>0</v>
      </c>
      <c r="BF41">
        <f ca="1">IFERROR(IF(SUMIF($G$6:$BB$6,BF$6&amp;" Total",$G41:$BB41)-(SUMIF($G$6:$BB$6,BF$6&amp;" "&amp;'Input-Func_Class'!$D$22,$G41:$BB41)+IFERROR(SUMIF($G$6:$BB$6,BF$6&amp;" "&amp;'Input-Func_Class'!$E$22,$G41:$BB41),SUMIF($G$6:$BB$6,BF$6&amp;" "&amp;'Input-Func_Class'!$B$24,$G41:$BB41))+SUMIF($G$6:$BB$6,BF$6&amp;" "&amp;'Input-Func_Class'!$F$22,$G41:$BB41))&lt;Check_Limit,0,1),1)</f>
        <v>0</v>
      </c>
      <c r="BG41">
        <f ca="1">IFERROR(IF(SUMIF($G$6:$BB$6,BG$6&amp;" Total",$G41:$BB41)-(SUMIF($G$6:$BB$6,BG$6&amp;" "&amp;'Input-Func_Class'!$D$22,$G41:$BB41)+IFERROR(SUMIF($G$6:$BB$6,BG$6&amp;" "&amp;'Input-Func_Class'!$E$22,$G41:$BB41),SUMIF($G$6:$BB$6,BG$6&amp;" "&amp;'Input-Func_Class'!$B$24,$G41:$BB41))+SUMIF($G$6:$BB$6,BG$6&amp;" "&amp;'Input-Func_Class'!$F$22,$G41:$BB41))&lt;Check_Limit,0,1),1)</f>
        <v>0</v>
      </c>
      <c r="BH41">
        <f ca="1">IFERROR(IF(SUMIF($G$6:$BB$6,BH$6&amp;" Total",$G41:$BB41)-(SUMIF($G$6:$BB$6,BH$6&amp;" "&amp;'Input-Func_Class'!$D$22,$G41:$BB41)+IFERROR(SUMIF($G$6:$BB$6,BH$6&amp;" "&amp;'Input-Func_Class'!$E$22,$G41:$BB41),SUMIF($G$6:$BB$6,BH$6&amp;" "&amp;'Input-Func_Class'!$B$24,$G41:$BB41))+SUMIF($G$6:$BB$6,BH$6&amp;" "&amp;'Input-Func_Class'!$F$22,$G41:$BB41))&lt;Check_Limit,0,1),1)</f>
        <v>0</v>
      </c>
      <c r="BI41">
        <f ca="1">IFERROR(IF(SUMIF($G$6:$BB$6,BI$6&amp;" Total",$G41:$BB41)-(SUMIF($G$6:$BB$6,BI$6&amp;" "&amp;'Input-Func_Class'!$D$22,$G41:$BB41)+IFERROR(SUMIF($G$6:$BB$6,BI$6&amp;" "&amp;'Input-Func_Class'!$E$22,$G41:$BB41),SUMIF($G$6:$BB$6,BI$6&amp;" "&amp;'Input-Func_Class'!$B$24,$G41:$BB41))+SUMIF($G$6:$BB$6,BI$6&amp;" "&amp;'Input-Func_Class'!$F$22,$G41:$BB41))&lt;Check_Limit,0,1),1)</f>
        <v>0</v>
      </c>
      <c r="BJ41">
        <f ca="1">IFERROR(IF(SUMIF($G$6:$BB$6,BJ$6&amp;" Total",$G41:$BB41)-(SUMIF($G$6:$BB$6,BJ$6&amp;" "&amp;'Input-Func_Class'!$D$22,$G41:$BB41)+IFERROR(SUMIF($G$6:$BB$6,BJ$6&amp;" "&amp;'Input-Func_Class'!$E$22,$G41:$BB41),SUMIF($G$6:$BB$6,BJ$6&amp;" "&amp;'Input-Func_Class'!$B$24,$G41:$BB41))+SUMIF($G$6:$BB$6,BJ$6&amp;" "&amp;'Input-Func_Class'!$F$22,$G41:$BB41))&lt;Check_Limit,0,1),1)</f>
        <v>0</v>
      </c>
      <c r="BK41">
        <f ca="1">IFERROR(IF(SUMIF($G$6:$BB$6,BK$6&amp;" Total",$G41:$BB41)-(SUMIF($G$6:$BB$6,BK$6&amp;" "&amp;'Input-Func_Class'!$D$22,$G41:$BB41)+IFERROR(SUMIF($G$6:$BB$6,BK$6&amp;" "&amp;'Input-Func_Class'!$E$22,$G41:$BB41),SUMIF($G$6:$BB$6,BK$6&amp;" "&amp;'Input-Func_Class'!$B$24,$G41:$BB41))+SUMIF($G$6:$BB$6,BK$6&amp;" "&amp;'Input-Func_Class'!$F$22,$G41:$BB41))&lt;Check_Limit,0,1),1)</f>
        <v>0</v>
      </c>
      <c r="BL41">
        <f ca="1">IFERROR(IF(SUMIF($G$6:$BB$6,BL$6&amp;" Total",$G41:$BB41)-(SUMIF($G$6:$BB$6,BL$6&amp;" "&amp;'Input-Func_Class'!$D$22,$G41:$BB41)+IFERROR(SUMIF($G$6:$BB$6,BL$6&amp;" "&amp;'Input-Func_Class'!$E$22,$G41:$BB41),SUMIF($G$6:$BB$6,BL$6&amp;" "&amp;'Input-Func_Class'!$B$24,$G41:$BB41))+SUMIF($G$6:$BB$6,BL$6&amp;" "&amp;'Input-Func_Class'!$F$22,$G41:$BB41))&lt;Check_Limit,0,1),1)</f>
        <v>0</v>
      </c>
      <c r="BM41">
        <f ca="1">IFERROR(IF(SUMIF($G$6:$BB$6,BM$6&amp;" Total",$G41:$BB41)-(SUMIF($G$6:$BB$6,BM$6&amp;" "&amp;'Input-Func_Class'!$D$22,$G41:$BB41)+IFERROR(SUMIF($G$6:$BB$6,BM$6&amp;" "&amp;'Input-Func_Class'!$E$22,$G41:$BB41),SUMIF($G$6:$BB$6,BM$6&amp;" "&amp;'Input-Func_Class'!$B$24,$G41:$BB41))+SUMIF($G$6:$BB$6,BM$6&amp;" "&amp;'Input-Func_Class'!$F$22,$G41:$BB41))&lt;Check_Limit,0,1),1)</f>
        <v>0</v>
      </c>
      <c r="BN41">
        <f ca="1">IFERROR(IF(SUMIF($G$6:$BB$6,BN$6&amp;" Total",$G41:$BB41)-(SUMIF($G$6:$BB$6,BN$6&amp;" "&amp;'Input-Func_Class'!$D$22,$G41:$BB41)+IFERROR(SUMIF($G$6:$BB$6,BN$6&amp;" "&amp;'Input-Func_Class'!$E$22,$G41:$BB41),SUMIF($G$6:$BB$6,BN$6&amp;" "&amp;'Input-Func_Class'!$B$24,$G41:$BB41))+SUMIF($G$6:$BB$6,BN$6&amp;" "&amp;'Input-Func_Class'!$F$22,$G41:$BB41))&lt;Check_Limit,0,1),1)</f>
        <v>0</v>
      </c>
      <c r="BO41">
        <f ca="1">IFERROR(IF(SUMIF($G$6:$BB$6,BO$6&amp;" Total",$G41:$BB41)-(SUMIF($G$6:$BB$6,BO$6&amp;" "&amp;'Input-Func_Class'!$D$22,$G41:$BB41)+IFERROR(SUMIF($G$6:$BB$6,BO$6&amp;" "&amp;'Input-Func_Class'!$E$22,$G41:$BB41),SUMIF($G$6:$BB$6,BO$6&amp;" "&amp;'Input-Func_Class'!$B$24,$G41:$BB41))+SUMIF($G$6:$BB$6,BO$6&amp;" "&amp;'Input-Func_Class'!$F$22,$G41:$BB41))&lt;Check_Limit,0,1),1)</f>
        <v>0</v>
      </c>
    </row>
    <row r="42" spans="1:67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>SUBTOTAL(9,D18:D41)</f>
        <v>873333263.77309775</v>
      </c>
      <c r="E42" s="8">
        <f t="shared" ca="1" si="3"/>
        <v>0</v>
      </c>
      <c r="G42" s="77">
        <f t="shared" ref="G42:BB42" ca="1" si="7">SUBTOTAL(9,G18:G41)</f>
        <v>557676972.71588349</v>
      </c>
      <c r="H42" s="77">
        <f t="shared" ca="1" si="7"/>
        <v>425460713.19637364</v>
      </c>
      <c r="I42" s="77">
        <f t="shared" ca="1" si="7"/>
        <v>0</v>
      </c>
      <c r="J42" s="77">
        <f t="shared" ca="1" si="7"/>
        <v>132216259.5195099</v>
      </c>
      <c r="K42" s="77">
        <f t="shared" ca="1" si="7"/>
        <v>315656291.05721432</v>
      </c>
      <c r="L42" s="77">
        <f t="shared" ca="1" si="7"/>
        <v>0</v>
      </c>
      <c r="M42" s="77">
        <f t="shared" ca="1" si="7"/>
        <v>0</v>
      </c>
      <c r="N42" s="77">
        <f t="shared" ca="1" si="7"/>
        <v>315656291.05721432</v>
      </c>
      <c r="O42" s="77">
        <f t="shared" ca="1" si="7"/>
        <v>0</v>
      </c>
      <c r="P42" s="77">
        <f t="shared" ca="1" si="7"/>
        <v>0</v>
      </c>
      <c r="Q42" s="77">
        <f t="shared" ca="1" si="7"/>
        <v>0</v>
      </c>
      <c r="R42" s="77">
        <f t="shared" ca="1" si="7"/>
        <v>0</v>
      </c>
      <c r="S42" s="77">
        <f t="shared" ca="1" si="7"/>
        <v>0</v>
      </c>
      <c r="T42" s="77">
        <f t="shared" ca="1" si="7"/>
        <v>0</v>
      </c>
      <c r="U42" s="77">
        <f t="shared" ca="1" si="7"/>
        <v>0</v>
      </c>
      <c r="V42" s="77">
        <f t="shared" ca="1" si="7"/>
        <v>0</v>
      </c>
      <c r="W42" s="77">
        <f t="shared" ca="1" si="7"/>
        <v>0</v>
      </c>
      <c r="X42" s="77">
        <f t="shared" ca="1" si="7"/>
        <v>0</v>
      </c>
      <c r="Y42" s="77">
        <f t="shared" ca="1" si="7"/>
        <v>0</v>
      </c>
      <c r="Z42" s="77">
        <f t="shared" ca="1" si="7"/>
        <v>0</v>
      </c>
      <c r="AA42" s="77">
        <f t="shared" ca="1" si="7"/>
        <v>0</v>
      </c>
      <c r="AB42" s="77">
        <f t="shared" ca="1" si="7"/>
        <v>0</v>
      </c>
      <c r="AC42" s="77">
        <f t="shared" ca="1" si="7"/>
        <v>0</v>
      </c>
      <c r="AD42" s="77">
        <f t="shared" ca="1" si="7"/>
        <v>0</v>
      </c>
      <c r="AE42" s="77">
        <f t="shared" ca="1" si="7"/>
        <v>0</v>
      </c>
      <c r="AF42" s="77">
        <f t="shared" ca="1" si="7"/>
        <v>0</v>
      </c>
      <c r="AG42" s="77">
        <f t="shared" ca="1" si="7"/>
        <v>0</v>
      </c>
      <c r="AH42" s="77">
        <f t="shared" ca="1" si="7"/>
        <v>0</v>
      </c>
      <c r="AI42" s="77">
        <f t="shared" ca="1" si="7"/>
        <v>0</v>
      </c>
      <c r="AJ42" s="77">
        <f t="shared" ca="1" si="7"/>
        <v>0</v>
      </c>
      <c r="AK42" s="77">
        <f t="shared" ca="1" si="7"/>
        <v>0</v>
      </c>
      <c r="AL42" s="77">
        <f t="shared" ca="1" si="7"/>
        <v>0</v>
      </c>
      <c r="AM42" s="77">
        <f t="shared" ca="1" si="7"/>
        <v>0</v>
      </c>
      <c r="AN42" s="77">
        <f t="shared" ca="1" si="7"/>
        <v>0</v>
      </c>
      <c r="AO42" s="77">
        <f t="shared" ca="1" si="7"/>
        <v>0</v>
      </c>
      <c r="AP42" s="77">
        <f t="shared" ca="1" si="7"/>
        <v>0</v>
      </c>
      <c r="AQ42" s="77">
        <f t="shared" ca="1" si="7"/>
        <v>0</v>
      </c>
      <c r="AR42" s="77">
        <f t="shared" ca="1" si="7"/>
        <v>0</v>
      </c>
      <c r="AS42" s="77">
        <f t="shared" ca="1" si="7"/>
        <v>0</v>
      </c>
      <c r="AT42" s="77">
        <f t="shared" ca="1" si="7"/>
        <v>0</v>
      </c>
      <c r="AU42" s="77">
        <f t="shared" ca="1" si="7"/>
        <v>0</v>
      </c>
      <c r="AV42" s="77">
        <f t="shared" ca="1" si="7"/>
        <v>0</v>
      </c>
      <c r="AW42" s="77">
        <f t="shared" ca="1" si="7"/>
        <v>0</v>
      </c>
      <c r="AX42" s="77">
        <f t="shared" ca="1" si="7"/>
        <v>0</v>
      </c>
      <c r="AY42" s="77">
        <f t="shared" ca="1" si="7"/>
        <v>0</v>
      </c>
      <c r="AZ42" s="77">
        <f t="shared" ca="1" si="7"/>
        <v>0</v>
      </c>
      <c r="BA42" s="77">
        <f t="shared" ca="1" si="7"/>
        <v>0</v>
      </c>
      <c r="BB42" s="77">
        <f t="shared" ca="1" si="7"/>
        <v>0</v>
      </c>
      <c r="BD42">
        <f ca="1">IFERROR(IF(SUMIF($G$6:$BB$6,BD$6&amp;" Total",$G42:$BB42)-(SUMIF($G$6:$BB$6,BD$6&amp;" "&amp;'Input-Func_Class'!$D$22,$G42:$BB42)+IFERROR(SUMIF($G$6:$BB$6,BD$6&amp;" "&amp;'Input-Func_Class'!$E$22,$G42:$BB42),SUMIF($G$6:$BB$6,BD$6&amp;" "&amp;'Input-Func_Class'!$B$24,$G42:$BB42))+SUMIF($G$6:$BB$6,BD$6&amp;" "&amp;'Input-Func_Class'!$F$22,$G42:$BB42))&lt;Check_Limit,0,1),1)</f>
        <v>0</v>
      </c>
      <c r="BE42">
        <f ca="1">IFERROR(IF(SUMIF($G$6:$BB$6,BE$6&amp;" Total",$G42:$BB42)-(SUMIF($G$6:$BB$6,BE$6&amp;" "&amp;'Input-Func_Class'!$D$22,$G42:$BB42)+IFERROR(SUMIF($G$6:$BB$6,BE$6&amp;" "&amp;'Input-Func_Class'!$E$22,$G42:$BB42),SUMIF($G$6:$BB$6,BE$6&amp;" "&amp;'Input-Func_Class'!$B$24,$G42:$BB42))+SUMIF($G$6:$BB$6,BE$6&amp;" "&amp;'Input-Func_Class'!$F$22,$G42:$BB42))&lt;Check_Limit,0,1),1)</f>
        <v>0</v>
      </c>
      <c r="BF42">
        <f ca="1">IFERROR(IF(SUMIF($G$6:$BB$6,BF$6&amp;" Total",$G42:$BB42)-(SUMIF($G$6:$BB$6,BF$6&amp;" "&amp;'Input-Func_Class'!$D$22,$G42:$BB42)+IFERROR(SUMIF($G$6:$BB$6,BF$6&amp;" "&amp;'Input-Func_Class'!$E$22,$G42:$BB42),SUMIF($G$6:$BB$6,BF$6&amp;" "&amp;'Input-Func_Class'!$B$24,$G42:$BB42))+SUMIF($G$6:$BB$6,BF$6&amp;" "&amp;'Input-Func_Class'!$F$22,$G42:$BB42))&lt;Check_Limit,0,1),1)</f>
        <v>0</v>
      </c>
      <c r="BG42">
        <f ca="1">IFERROR(IF(SUMIF($G$6:$BB$6,BG$6&amp;" Total",$G42:$BB42)-(SUMIF($G$6:$BB$6,BG$6&amp;" "&amp;'Input-Func_Class'!$D$22,$G42:$BB42)+IFERROR(SUMIF($G$6:$BB$6,BG$6&amp;" "&amp;'Input-Func_Class'!$E$22,$G42:$BB42),SUMIF($G$6:$BB$6,BG$6&amp;" "&amp;'Input-Func_Class'!$B$24,$G42:$BB42))+SUMIF($G$6:$BB$6,BG$6&amp;" "&amp;'Input-Func_Class'!$F$22,$G42:$BB42))&lt;Check_Limit,0,1),1)</f>
        <v>0</v>
      </c>
      <c r="BH42">
        <f ca="1">IFERROR(IF(SUMIF($G$6:$BB$6,BH$6&amp;" Total",$G42:$BB42)-(SUMIF($G$6:$BB$6,BH$6&amp;" "&amp;'Input-Func_Class'!$D$22,$G42:$BB42)+IFERROR(SUMIF($G$6:$BB$6,BH$6&amp;" "&amp;'Input-Func_Class'!$E$22,$G42:$BB42),SUMIF($G$6:$BB$6,BH$6&amp;" "&amp;'Input-Func_Class'!$B$24,$G42:$BB42))+SUMIF($G$6:$BB$6,BH$6&amp;" "&amp;'Input-Func_Class'!$F$22,$G42:$BB42))&lt;Check_Limit,0,1),1)</f>
        <v>0</v>
      </c>
      <c r="BI42">
        <f ca="1">IFERROR(IF(SUMIF($G$6:$BB$6,BI$6&amp;" Total",$G42:$BB42)-(SUMIF($G$6:$BB$6,BI$6&amp;" "&amp;'Input-Func_Class'!$D$22,$G42:$BB42)+IFERROR(SUMIF($G$6:$BB$6,BI$6&amp;" "&amp;'Input-Func_Class'!$E$22,$G42:$BB42),SUMIF($G$6:$BB$6,BI$6&amp;" "&amp;'Input-Func_Class'!$B$24,$G42:$BB42))+SUMIF($G$6:$BB$6,BI$6&amp;" "&amp;'Input-Func_Class'!$F$22,$G42:$BB42))&lt;Check_Limit,0,1),1)</f>
        <v>0</v>
      </c>
      <c r="BJ42">
        <f ca="1">IFERROR(IF(SUMIF($G$6:$BB$6,BJ$6&amp;" Total",$G42:$BB42)-(SUMIF($G$6:$BB$6,BJ$6&amp;" "&amp;'Input-Func_Class'!$D$22,$G42:$BB42)+IFERROR(SUMIF($G$6:$BB$6,BJ$6&amp;" "&amp;'Input-Func_Class'!$E$22,$G42:$BB42),SUMIF($G$6:$BB$6,BJ$6&amp;" "&amp;'Input-Func_Class'!$B$24,$G42:$BB42))+SUMIF($G$6:$BB$6,BJ$6&amp;" "&amp;'Input-Func_Class'!$F$22,$G42:$BB42))&lt;Check_Limit,0,1),1)</f>
        <v>0</v>
      </c>
      <c r="BK42">
        <f ca="1">IFERROR(IF(SUMIF($G$6:$BB$6,BK$6&amp;" Total",$G42:$BB42)-(SUMIF($G$6:$BB$6,BK$6&amp;" "&amp;'Input-Func_Class'!$D$22,$G42:$BB42)+IFERROR(SUMIF($G$6:$BB$6,BK$6&amp;" "&amp;'Input-Func_Class'!$E$22,$G42:$BB42),SUMIF($G$6:$BB$6,BK$6&amp;" "&amp;'Input-Func_Class'!$B$24,$G42:$BB42))+SUMIF($G$6:$BB$6,BK$6&amp;" "&amp;'Input-Func_Class'!$F$22,$G42:$BB42))&lt;Check_Limit,0,1),1)</f>
        <v>0</v>
      </c>
      <c r="BL42">
        <f ca="1">IFERROR(IF(SUMIF($G$6:$BB$6,BL$6&amp;" Total",$G42:$BB42)-(SUMIF($G$6:$BB$6,BL$6&amp;" "&amp;'Input-Func_Class'!$D$22,$G42:$BB42)+IFERROR(SUMIF($G$6:$BB$6,BL$6&amp;" "&amp;'Input-Func_Class'!$E$22,$G42:$BB42),SUMIF($G$6:$BB$6,BL$6&amp;" "&amp;'Input-Func_Class'!$B$24,$G42:$BB42))+SUMIF($G$6:$BB$6,BL$6&amp;" "&amp;'Input-Func_Class'!$F$22,$G42:$BB42))&lt;Check_Limit,0,1),1)</f>
        <v>0</v>
      </c>
      <c r="BM42">
        <f ca="1">IFERROR(IF(SUMIF($G$6:$BB$6,BM$6&amp;" Total",$G42:$BB42)-(SUMIF($G$6:$BB$6,BM$6&amp;" "&amp;'Input-Func_Class'!$D$22,$G42:$BB42)+IFERROR(SUMIF($G$6:$BB$6,BM$6&amp;" "&amp;'Input-Func_Class'!$E$22,$G42:$BB42),SUMIF($G$6:$BB$6,BM$6&amp;" "&amp;'Input-Func_Class'!$B$24,$G42:$BB42))+SUMIF($G$6:$BB$6,BM$6&amp;" "&amp;'Input-Func_Class'!$F$22,$G42:$BB42))&lt;Check_Limit,0,1),1)</f>
        <v>0</v>
      </c>
      <c r="BN42">
        <f ca="1">IFERROR(IF(SUMIF($G$6:$BB$6,BN$6&amp;" Total",$G42:$BB42)-(SUMIF($G$6:$BB$6,BN$6&amp;" "&amp;'Input-Func_Class'!$D$22,$G42:$BB42)+IFERROR(SUMIF($G$6:$BB$6,BN$6&amp;" "&amp;'Input-Func_Class'!$E$22,$G42:$BB42),SUMIF($G$6:$BB$6,BN$6&amp;" "&amp;'Input-Func_Class'!$B$24,$G42:$BB42))+SUMIF($G$6:$BB$6,BN$6&amp;" "&amp;'Input-Func_Class'!$F$22,$G42:$BB42))&lt;Check_Limit,0,1),1)</f>
        <v>0</v>
      </c>
      <c r="BO42">
        <f ca="1">IFERROR(IF(SUMIF($G$6:$BB$6,BO$6&amp;" Total",$G42:$BB42)-(SUMIF($G$6:$BB$6,BO$6&amp;" "&amp;'Input-Func_Class'!$D$22,$G42:$BB42)+IFERROR(SUMIF($G$6:$BB$6,BO$6&amp;" "&amp;'Input-Func_Class'!$E$22,$G42:$BB42),SUMIF($G$6:$BB$6,BO$6&amp;" "&amp;'Input-Func_Class'!$B$24,$G42:$BB42))+SUMIF($G$6:$BB$6,BO$6&amp;" "&amp;'Input-Func_Class'!$F$22,$G42:$BB42))&lt;Check_Limit,0,1),1)</f>
        <v>0</v>
      </c>
    </row>
    <row r="43" spans="1:67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>
        <f t="shared" si="3"/>
        <v>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D43">
        <f>IFERROR(IF(SUMIF($G$6:$BB$6,BD$6&amp;" Total",$G43:$BB43)-(SUMIF($G$6:$BB$6,BD$6&amp;" "&amp;'Input-Func_Class'!$D$22,$G43:$BB43)+IFERROR(SUMIF($G$6:$BB$6,BD$6&amp;" "&amp;'Input-Func_Class'!$E$22,$G43:$BB43),SUMIF($G$6:$BB$6,BD$6&amp;" "&amp;'Input-Func_Class'!$B$24,$G43:$BB43))+SUMIF($G$6:$BB$6,BD$6&amp;" "&amp;'Input-Func_Class'!$F$22,$G43:$BB43))&lt;Check_Limit,0,1),1)</f>
        <v>0</v>
      </c>
      <c r="BE43">
        <f>IFERROR(IF(SUMIF($G$6:$BB$6,BE$6&amp;" Total",$G43:$BB43)-(SUMIF($G$6:$BB$6,BE$6&amp;" "&amp;'Input-Func_Class'!$D$22,$G43:$BB43)+IFERROR(SUMIF($G$6:$BB$6,BE$6&amp;" "&amp;'Input-Func_Class'!$E$22,$G43:$BB43),SUMIF($G$6:$BB$6,BE$6&amp;" "&amp;'Input-Func_Class'!$B$24,$G43:$BB43))+SUMIF($G$6:$BB$6,BE$6&amp;" "&amp;'Input-Func_Class'!$F$22,$G43:$BB43))&lt;Check_Limit,0,1),1)</f>
        <v>0</v>
      </c>
      <c r="BF43">
        <f>IFERROR(IF(SUMIF($G$6:$BB$6,BF$6&amp;" Total",$G43:$BB43)-(SUMIF($G$6:$BB$6,BF$6&amp;" "&amp;'Input-Func_Class'!$D$22,$G43:$BB43)+IFERROR(SUMIF($G$6:$BB$6,BF$6&amp;" "&amp;'Input-Func_Class'!$E$22,$G43:$BB43),SUMIF($G$6:$BB$6,BF$6&amp;" "&amp;'Input-Func_Class'!$B$24,$G43:$BB43))+SUMIF($G$6:$BB$6,BF$6&amp;" "&amp;'Input-Func_Class'!$F$22,$G43:$BB43))&lt;Check_Limit,0,1),1)</f>
        <v>0</v>
      </c>
      <c r="BG43">
        <f>IFERROR(IF(SUMIF($G$6:$BB$6,BG$6&amp;" Total",$G43:$BB43)-(SUMIF($G$6:$BB$6,BG$6&amp;" "&amp;'Input-Func_Class'!$D$22,$G43:$BB43)+IFERROR(SUMIF($G$6:$BB$6,BG$6&amp;" "&amp;'Input-Func_Class'!$E$22,$G43:$BB43),SUMIF($G$6:$BB$6,BG$6&amp;" "&amp;'Input-Func_Class'!$B$24,$G43:$BB43))+SUMIF($G$6:$BB$6,BG$6&amp;" "&amp;'Input-Func_Class'!$F$22,$G43:$BB43))&lt;Check_Limit,0,1),1)</f>
        <v>0</v>
      </c>
      <c r="BH43">
        <f>IFERROR(IF(SUMIF($G$6:$BB$6,BH$6&amp;" Total",$G43:$BB43)-(SUMIF($G$6:$BB$6,BH$6&amp;" "&amp;'Input-Func_Class'!$D$22,$G43:$BB43)+IFERROR(SUMIF($G$6:$BB$6,BH$6&amp;" "&amp;'Input-Func_Class'!$E$22,$G43:$BB43),SUMIF($G$6:$BB$6,BH$6&amp;" "&amp;'Input-Func_Class'!$B$24,$G43:$BB43))+SUMIF($G$6:$BB$6,BH$6&amp;" "&amp;'Input-Func_Class'!$F$22,$G43:$BB43))&lt;Check_Limit,0,1),1)</f>
        <v>0</v>
      </c>
      <c r="BI43">
        <f>IFERROR(IF(SUMIF($G$6:$BB$6,BI$6&amp;" Total",$G43:$BB43)-(SUMIF($G$6:$BB$6,BI$6&amp;" "&amp;'Input-Func_Class'!$D$22,$G43:$BB43)+IFERROR(SUMIF($G$6:$BB$6,BI$6&amp;" "&amp;'Input-Func_Class'!$E$22,$G43:$BB43),SUMIF($G$6:$BB$6,BI$6&amp;" "&amp;'Input-Func_Class'!$B$24,$G43:$BB43))+SUMIF($G$6:$BB$6,BI$6&amp;" "&amp;'Input-Func_Class'!$F$22,$G43:$BB43))&lt;Check_Limit,0,1),1)</f>
        <v>0</v>
      </c>
      <c r="BJ43">
        <f>IFERROR(IF(SUMIF($G$6:$BB$6,BJ$6&amp;" Total",$G43:$BB43)-(SUMIF($G$6:$BB$6,BJ$6&amp;" "&amp;'Input-Func_Class'!$D$22,$G43:$BB43)+IFERROR(SUMIF($G$6:$BB$6,BJ$6&amp;" "&amp;'Input-Func_Class'!$E$22,$G43:$BB43),SUMIF($G$6:$BB$6,BJ$6&amp;" "&amp;'Input-Func_Class'!$B$24,$G43:$BB43))+SUMIF($G$6:$BB$6,BJ$6&amp;" "&amp;'Input-Func_Class'!$F$22,$G43:$BB43))&lt;Check_Limit,0,1),1)</f>
        <v>0</v>
      </c>
      <c r="BK43">
        <f>IFERROR(IF(SUMIF($G$6:$BB$6,BK$6&amp;" Total",$G43:$BB43)-(SUMIF($G$6:$BB$6,BK$6&amp;" "&amp;'Input-Func_Class'!$D$22,$G43:$BB43)+IFERROR(SUMIF($G$6:$BB$6,BK$6&amp;" "&amp;'Input-Func_Class'!$E$22,$G43:$BB43),SUMIF($G$6:$BB$6,BK$6&amp;" "&amp;'Input-Func_Class'!$B$24,$G43:$BB43))+SUMIF($G$6:$BB$6,BK$6&amp;" "&amp;'Input-Func_Class'!$F$22,$G43:$BB43))&lt;Check_Limit,0,1),1)</f>
        <v>0</v>
      </c>
      <c r="BL43">
        <f>IFERROR(IF(SUMIF($G$6:$BB$6,BL$6&amp;" Total",$G43:$BB43)-(SUMIF($G$6:$BB$6,BL$6&amp;" "&amp;'Input-Func_Class'!$D$22,$G43:$BB43)+IFERROR(SUMIF($G$6:$BB$6,BL$6&amp;" "&amp;'Input-Func_Class'!$E$22,$G43:$BB43),SUMIF($G$6:$BB$6,BL$6&amp;" "&amp;'Input-Func_Class'!$B$24,$G43:$BB43))+SUMIF($G$6:$BB$6,BL$6&amp;" "&amp;'Input-Func_Class'!$F$22,$G43:$BB43))&lt;Check_Limit,0,1),1)</f>
        <v>0</v>
      </c>
      <c r="BM43">
        <f>IFERROR(IF(SUMIF($G$6:$BB$6,BM$6&amp;" Total",$G43:$BB43)-(SUMIF($G$6:$BB$6,BM$6&amp;" "&amp;'Input-Func_Class'!$D$22,$G43:$BB43)+IFERROR(SUMIF($G$6:$BB$6,BM$6&amp;" "&amp;'Input-Func_Class'!$E$22,$G43:$BB43),SUMIF($G$6:$BB$6,BM$6&amp;" "&amp;'Input-Func_Class'!$B$24,$G43:$BB43))+SUMIF($G$6:$BB$6,BM$6&amp;" "&amp;'Input-Func_Class'!$F$22,$G43:$BB43))&lt;Check_Limit,0,1),1)</f>
        <v>0</v>
      </c>
      <c r="BN43">
        <f>IFERROR(IF(SUMIF($G$6:$BB$6,BN$6&amp;" Total",$G43:$BB43)-(SUMIF($G$6:$BB$6,BN$6&amp;" "&amp;'Input-Func_Class'!$D$22,$G43:$BB43)+IFERROR(SUMIF($G$6:$BB$6,BN$6&amp;" "&amp;'Input-Func_Class'!$E$22,$G43:$BB43),SUMIF($G$6:$BB$6,BN$6&amp;" "&amp;'Input-Func_Class'!$B$24,$G43:$BB43))+SUMIF($G$6:$BB$6,BN$6&amp;" "&amp;'Input-Func_Class'!$F$22,$G43:$BB43))&lt;Check_Limit,0,1),1)</f>
        <v>0</v>
      </c>
      <c r="BO43">
        <f>IFERROR(IF(SUMIF($G$6:$BB$6,BO$6&amp;" Total",$G43:$BB43)-(SUMIF($G$6:$BB$6,BO$6&amp;" "&amp;'Input-Func_Class'!$D$22,$G43:$BB43)+IFERROR(SUMIF($G$6:$BB$6,BO$6&amp;" "&amp;'Input-Func_Class'!$E$22,$G43:$BB43),SUMIF($G$6:$BB$6,BO$6&amp;" "&amp;'Input-Func_Class'!$B$24,$G43:$BB43))+SUMIF($G$6:$BB$6,BO$6&amp;" "&amp;'Input-Func_Class'!$F$22,$G43:$BB43))&lt;Check_Limit,0,1),1)</f>
        <v>0</v>
      </c>
    </row>
    <row r="44" spans="1:67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>
        <f t="shared" si="3"/>
        <v>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D44">
        <f>IFERROR(IF(SUMIF($G$6:$BB$6,BD$6&amp;" Total",$G44:$BB44)-(SUMIF($G$6:$BB$6,BD$6&amp;" "&amp;'Input-Func_Class'!$D$22,$G44:$BB44)+IFERROR(SUMIF($G$6:$BB$6,BD$6&amp;" "&amp;'Input-Func_Class'!$E$22,$G44:$BB44),SUMIF($G$6:$BB$6,BD$6&amp;" "&amp;'Input-Func_Class'!$B$24,$G44:$BB44))+SUMIF($G$6:$BB$6,BD$6&amp;" "&amp;'Input-Func_Class'!$F$22,$G44:$BB44))&lt;Check_Limit,0,1),1)</f>
        <v>0</v>
      </c>
      <c r="BE44">
        <f>IFERROR(IF(SUMIF($G$6:$BB$6,BE$6&amp;" Total",$G44:$BB44)-(SUMIF($G$6:$BB$6,BE$6&amp;" "&amp;'Input-Func_Class'!$D$22,$G44:$BB44)+IFERROR(SUMIF($G$6:$BB$6,BE$6&amp;" "&amp;'Input-Func_Class'!$E$22,$G44:$BB44),SUMIF($G$6:$BB$6,BE$6&amp;" "&amp;'Input-Func_Class'!$B$24,$G44:$BB44))+SUMIF($G$6:$BB$6,BE$6&amp;" "&amp;'Input-Func_Class'!$F$22,$G44:$BB44))&lt;Check_Limit,0,1),1)</f>
        <v>0</v>
      </c>
      <c r="BF44">
        <f>IFERROR(IF(SUMIF($G$6:$BB$6,BF$6&amp;" Total",$G44:$BB44)-(SUMIF($G$6:$BB$6,BF$6&amp;" "&amp;'Input-Func_Class'!$D$22,$G44:$BB44)+IFERROR(SUMIF($G$6:$BB$6,BF$6&amp;" "&amp;'Input-Func_Class'!$E$22,$G44:$BB44),SUMIF($G$6:$BB$6,BF$6&amp;" "&amp;'Input-Func_Class'!$B$24,$G44:$BB44))+SUMIF($G$6:$BB$6,BF$6&amp;" "&amp;'Input-Func_Class'!$F$22,$G44:$BB44))&lt;Check_Limit,0,1),1)</f>
        <v>0</v>
      </c>
      <c r="BG44">
        <f>IFERROR(IF(SUMIF($G$6:$BB$6,BG$6&amp;" Total",$G44:$BB44)-(SUMIF($G$6:$BB$6,BG$6&amp;" "&amp;'Input-Func_Class'!$D$22,$G44:$BB44)+IFERROR(SUMIF($G$6:$BB$6,BG$6&amp;" "&amp;'Input-Func_Class'!$E$22,$G44:$BB44),SUMIF($G$6:$BB$6,BG$6&amp;" "&amp;'Input-Func_Class'!$B$24,$G44:$BB44))+SUMIF($G$6:$BB$6,BG$6&amp;" "&amp;'Input-Func_Class'!$F$22,$G44:$BB44))&lt;Check_Limit,0,1),1)</f>
        <v>0</v>
      </c>
      <c r="BH44">
        <f>IFERROR(IF(SUMIF($G$6:$BB$6,BH$6&amp;" Total",$G44:$BB44)-(SUMIF($G$6:$BB$6,BH$6&amp;" "&amp;'Input-Func_Class'!$D$22,$G44:$BB44)+IFERROR(SUMIF($G$6:$BB$6,BH$6&amp;" "&amp;'Input-Func_Class'!$E$22,$G44:$BB44),SUMIF($G$6:$BB$6,BH$6&amp;" "&amp;'Input-Func_Class'!$B$24,$G44:$BB44))+SUMIF($G$6:$BB$6,BH$6&amp;" "&amp;'Input-Func_Class'!$F$22,$G44:$BB44))&lt;Check_Limit,0,1),1)</f>
        <v>0</v>
      </c>
      <c r="BI44">
        <f>IFERROR(IF(SUMIF($G$6:$BB$6,BI$6&amp;" Total",$G44:$BB44)-(SUMIF($G$6:$BB$6,BI$6&amp;" "&amp;'Input-Func_Class'!$D$22,$G44:$BB44)+IFERROR(SUMIF($G$6:$BB$6,BI$6&amp;" "&amp;'Input-Func_Class'!$E$22,$G44:$BB44),SUMIF($G$6:$BB$6,BI$6&amp;" "&amp;'Input-Func_Class'!$B$24,$G44:$BB44))+SUMIF($G$6:$BB$6,BI$6&amp;" "&amp;'Input-Func_Class'!$F$22,$G44:$BB44))&lt;Check_Limit,0,1),1)</f>
        <v>0</v>
      </c>
      <c r="BJ44">
        <f>IFERROR(IF(SUMIF($G$6:$BB$6,BJ$6&amp;" Total",$G44:$BB44)-(SUMIF($G$6:$BB$6,BJ$6&amp;" "&amp;'Input-Func_Class'!$D$22,$G44:$BB44)+IFERROR(SUMIF($G$6:$BB$6,BJ$6&amp;" "&amp;'Input-Func_Class'!$E$22,$G44:$BB44),SUMIF($G$6:$BB$6,BJ$6&amp;" "&amp;'Input-Func_Class'!$B$24,$G44:$BB44))+SUMIF($G$6:$BB$6,BJ$6&amp;" "&amp;'Input-Func_Class'!$F$22,$G44:$BB44))&lt;Check_Limit,0,1),1)</f>
        <v>0</v>
      </c>
      <c r="BK44">
        <f>IFERROR(IF(SUMIF($G$6:$BB$6,BK$6&amp;" Total",$G44:$BB44)-(SUMIF($G$6:$BB$6,BK$6&amp;" "&amp;'Input-Func_Class'!$D$22,$G44:$BB44)+IFERROR(SUMIF($G$6:$BB$6,BK$6&amp;" "&amp;'Input-Func_Class'!$E$22,$G44:$BB44),SUMIF($G$6:$BB$6,BK$6&amp;" "&amp;'Input-Func_Class'!$B$24,$G44:$BB44))+SUMIF($G$6:$BB$6,BK$6&amp;" "&amp;'Input-Func_Class'!$F$22,$G44:$BB44))&lt;Check_Limit,0,1),1)</f>
        <v>0</v>
      </c>
      <c r="BL44">
        <f>IFERROR(IF(SUMIF($G$6:$BB$6,BL$6&amp;" Total",$G44:$BB44)-(SUMIF($G$6:$BB$6,BL$6&amp;" "&amp;'Input-Func_Class'!$D$22,$G44:$BB44)+IFERROR(SUMIF($G$6:$BB$6,BL$6&amp;" "&amp;'Input-Func_Class'!$E$22,$G44:$BB44),SUMIF($G$6:$BB$6,BL$6&amp;" "&amp;'Input-Func_Class'!$B$24,$G44:$BB44))+SUMIF($G$6:$BB$6,BL$6&amp;" "&amp;'Input-Func_Class'!$F$22,$G44:$BB44))&lt;Check_Limit,0,1),1)</f>
        <v>0</v>
      </c>
      <c r="BM44">
        <f>IFERROR(IF(SUMIF($G$6:$BB$6,BM$6&amp;" Total",$G44:$BB44)-(SUMIF($G$6:$BB$6,BM$6&amp;" "&amp;'Input-Func_Class'!$D$22,$G44:$BB44)+IFERROR(SUMIF($G$6:$BB$6,BM$6&amp;" "&amp;'Input-Func_Class'!$E$22,$G44:$BB44),SUMIF($G$6:$BB$6,BM$6&amp;" "&amp;'Input-Func_Class'!$B$24,$G44:$BB44))+SUMIF($G$6:$BB$6,BM$6&amp;" "&amp;'Input-Func_Class'!$F$22,$G44:$BB44))&lt;Check_Limit,0,1),1)</f>
        <v>0</v>
      </c>
      <c r="BN44">
        <f>IFERROR(IF(SUMIF($G$6:$BB$6,BN$6&amp;" Total",$G44:$BB44)-(SUMIF($G$6:$BB$6,BN$6&amp;" "&amp;'Input-Func_Class'!$D$22,$G44:$BB44)+IFERROR(SUMIF($G$6:$BB$6,BN$6&amp;" "&amp;'Input-Func_Class'!$E$22,$G44:$BB44),SUMIF($G$6:$BB$6,BN$6&amp;" "&amp;'Input-Func_Class'!$B$24,$G44:$BB44))+SUMIF($G$6:$BB$6,BN$6&amp;" "&amp;'Input-Func_Class'!$F$22,$G44:$BB44))&lt;Check_Limit,0,1),1)</f>
        <v>0</v>
      </c>
      <c r="BO44">
        <f>IFERROR(IF(SUMIF($G$6:$BB$6,BO$6&amp;" Total",$G44:$BB44)-(SUMIF($G$6:$BB$6,BO$6&amp;" "&amp;'Input-Func_Class'!$D$22,$G44:$BB44)+IFERROR(SUMIF($G$6:$BB$6,BO$6&amp;" "&amp;'Input-Func_Class'!$E$22,$G44:$BB44),SUMIF($G$6:$BB$6,BO$6&amp;" "&amp;'Input-Func_Class'!$B$24,$G44:$BB44))+SUMIF($G$6:$BB$6,BO$6&amp;" "&amp;'Input-Func_Class'!$F$22,$G44:$BB44))&lt;Check_Limit,0,1),1)</f>
        <v>0</v>
      </c>
    </row>
    <row r="45" spans="1:67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>Functionalization!$D45</f>
        <v>1602374.6299999994</v>
      </c>
      <c r="E45" s="8">
        <f t="shared" ref="E45" ca="1" si="8">IFERROR(IF(D45="",0,IF(D45=0,0,IF(ABS(D45-SUM(G45,K45,O45,S45,W45,AA45,AE45,AI45,AM45,AQ45,AU45,AY45))&lt;Check_Limit,0,1))),1)</f>
        <v>0</v>
      </c>
      <c r="F45" s="2" t="str">
        <f>IF($D45=0,"-",IF('Input-Accounts'!$E45&lt;&gt;0,'Input-Accounts'!$E45,'Input-Accounts'!$G45))</f>
        <v>INT_DISTPT_SUBTOTAL</v>
      </c>
      <c r="G45" s="8">
        <f ca="1">IF(G$5&lt;&gt;"",HLOOKUP(G$5,Functionalization!$G$6:$R$314,ROW($A45)-5,FALSE),IFERROR(INDEX(G$278:G$314,MATCH($F45,$B$278:$B$314,0))/VLOOKUP($F45,$B$278:$BB$314,MATCH(LEFT(TRIM(G$6),FIND("~",SUBSTITUTE(G$6,"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45))*HLOOKUP(LEFT(TRIM(G$6),FIND("~",SUBSTITUTE(G$6," ","~",LEN(TRIM(G$6))-LEN(SUBSTITUTE(TRIM(G$6)," ",""))))-1)&amp;" Total",$B$6:$BB$314,ROW($A45)-5,FALSE))</f>
        <v>1023214.6992254072</v>
      </c>
      <c r="H45" s="8">
        <f ca="1">IF(H$5&lt;&gt;"",HLOOKUP(H$5,Functionalization!$G$6:$R$314,ROW($A45)-5,FALSE),IFERROR(INDEX(H$278:H$314,MATCH($F45,$B$278:$B$314,0))/VLOOKUP($F45,$B$278:$BB$314,MATCH(LEFT(TRIM(H$6),FIND("~",SUBSTITUTE(H$6,"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45))*HLOOKUP(LEFT(TRIM(H$6),FIND("~",SUBSTITUTE(H$6," ","~",LEN(TRIM(H$6))-LEN(SUBSTITUTE(TRIM(H$6)," ",""))))-1)&amp;" Total",$B$6:$BB$314,ROW($A45)-5,FALSE))</f>
        <v>780626.9166276725</v>
      </c>
      <c r="I45" s="8">
        <f ca="1">IF(I$5&lt;&gt;"",HLOOKUP(I$5,Functionalization!$G$6:$R$314,ROW($A45)-5,FALSE),IFERROR(INDEX(I$278:I$314,MATCH($F45,$B$278:$B$314,0))/VLOOKUP($F45,$B$278:$BB$314,MATCH(LEFT(TRIM(I$6),FIND("~",SUBSTITUTE(I$6,"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45))*HLOOKUP(LEFT(TRIM(I$6),FIND("~",SUBSTITUTE(I$6," ","~",LEN(TRIM(I$6))-LEN(SUBSTITUTE(TRIM(I$6)," ",""))))-1)&amp;" Total",$B$6:$BB$314,ROW($A45)-5,FALSE))</f>
        <v>0</v>
      </c>
      <c r="J45" s="8">
        <f ca="1">IF(J$5&lt;&gt;"",HLOOKUP(J$5,Functionalization!$G$6:$R$314,ROW($A45)-5,FALSE),IFERROR(INDEX(J$278:J$314,MATCH($F45,$B$278:$B$314,0))/VLOOKUP($F45,$B$278:$BB$314,MATCH(LEFT(TRIM(J$6),FIND("~",SUBSTITUTE(J$6,"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45))*HLOOKUP(LEFT(TRIM(J$6),FIND("~",SUBSTITUTE(J$6," ","~",LEN(TRIM(J$6))-LEN(SUBSTITUTE(TRIM(J$6)," ",""))))-1)&amp;" Total",$B$6:$BB$314,ROW($A45)-5,FALSE))</f>
        <v>242587.78259773497</v>
      </c>
      <c r="K45" s="8">
        <f ca="1">IF(K$5&lt;&gt;"",HLOOKUP(K$5,Functionalization!$G$6:$R$314,ROW($A45)-5,FALSE),IFERROR(INDEX(K$278:K$314,MATCH($F45,$B$278:$B$314,0))/VLOOKUP($F45,$B$278:$BB$314,MATCH(LEFT(TRIM(K$6),FIND("~",SUBSTITUTE(K$6,"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45))*HLOOKUP(LEFT(TRIM(K$6),FIND("~",SUBSTITUTE(K$6," ","~",LEN(TRIM(K$6))-LEN(SUBSTITUTE(TRIM(K$6)," ",""))))-1)&amp;" Total",$B$6:$BB$314,ROW($A45)-5,FALSE))</f>
        <v>579159.9307745921</v>
      </c>
      <c r="L45" s="8">
        <f ca="1">IF(L$5&lt;&gt;"",HLOOKUP(L$5,Functionalization!$G$6:$R$314,ROW($A45)-5,FALSE),IFERROR(INDEX(L$278:L$314,MATCH($F45,$B$278:$B$314,0))/VLOOKUP($F45,$B$278:$BB$314,MATCH(LEFT(TRIM(L$6),FIND("~",SUBSTITUTE(L$6,"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45))*HLOOKUP(LEFT(TRIM(L$6),FIND("~",SUBSTITUTE(L$6," ","~",LEN(TRIM(L$6))-LEN(SUBSTITUTE(TRIM(L$6)," ",""))))-1)&amp;" Total",$B$6:$BB$314,ROW($A45)-5,FALSE))</f>
        <v>0</v>
      </c>
      <c r="M45" s="8">
        <f ca="1">IF(M$5&lt;&gt;"",HLOOKUP(M$5,Functionalization!$G$6:$R$314,ROW($A45)-5,FALSE),IFERROR(INDEX(M$278:M$314,MATCH($F45,$B$278:$B$314,0))/VLOOKUP($F45,$B$278:$BB$314,MATCH(LEFT(TRIM(M$6),FIND("~",SUBSTITUTE(M$6,"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45))*HLOOKUP(LEFT(TRIM(M$6),FIND("~",SUBSTITUTE(M$6," ","~",LEN(TRIM(M$6))-LEN(SUBSTITUTE(TRIM(M$6)," ",""))))-1)&amp;" Total",$B$6:$BB$314,ROW($A45)-5,FALSE))</f>
        <v>0</v>
      </c>
      <c r="N45" s="8">
        <f ca="1">IF(N$5&lt;&gt;"",HLOOKUP(N$5,Functionalization!$G$6:$R$314,ROW($A45)-5,FALSE),IFERROR(INDEX(N$278:N$314,MATCH($F45,$B$278:$B$314,0))/VLOOKUP($F45,$B$278:$BB$314,MATCH(LEFT(TRIM(N$6),FIND("~",SUBSTITUTE(N$6,"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45))*HLOOKUP(LEFT(TRIM(N$6),FIND("~",SUBSTITUTE(N$6," ","~",LEN(TRIM(N$6))-LEN(SUBSTITUTE(TRIM(N$6)," ",""))))-1)&amp;" Total",$B$6:$BB$314,ROW($A45)-5,FALSE))</f>
        <v>579159.9307745921</v>
      </c>
      <c r="O45" s="8">
        <f ca="1">IF(O$5&lt;&gt;"",HLOOKUP(O$5,Functionalization!$G$6:$R$314,ROW($A45)-5,FALSE),IFERROR(INDEX(O$278:O$314,MATCH($F45,$B$278:$B$314,0))/VLOOKUP($F45,$B$278:$BB$314,MATCH(LEFT(TRIM(O$6),FIND("~",SUBSTITUTE(O$6,"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45))*HLOOKUP(LEFT(TRIM(O$6),FIND("~",SUBSTITUTE(O$6," ","~",LEN(TRIM(O$6))-LEN(SUBSTITUTE(TRIM(O$6)," ",""))))-1)&amp;" Total",$B$6:$BB$314,ROW($A45)-5,FALSE))</f>
        <v>0</v>
      </c>
      <c r="P45" s="8">
        <f ca="1">IF(P$5&lt;&gt;"",HLOOKUP(P$5,Functionalization!$G$6:$R$314,ROW($A45)-5,FALSE),IFERROR(INDEX(P$278:P$314,MATCH($F45,$B$278:$B$314,0))/VLOOKUP($F45,$B$278:$BB$314,MATCH(LEFT(TRIM(P$6),FIND("~",SUBSTITUTE(P$6,"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45))*HLOOKUP(LEFT(TRIM(P$6),FIND("~",SUBSTITUTE(P$6," ","~",LEN(TRIM(P$6))-LEN(SUBSTITUTE(TRIM(P$6)," ",""))))-1)&amp;" Total",$B$6:$BB$314,ROW($A45)-5,FALSE))</f>
        <v>0</v>
      </c>
      <c r="Q45" s="8">
        <f ca="1">IF(Q$5&lt;&gt;"",HLOOKUP(Q$5,Functionalization!$G$6:$R$314,ROW($A45)-5,FALSE),IFERROR(INDEX(Q$278:Q$314,MATCH($F45,$B$278:$B$314,0))/VLOOKUP($F45,$B$278:$BB$314,MATCH(LEFT(TRIM(Q$6),FIND("~",SUBSTITUTE(Q$6,"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45))*HLOOKUP(LEFT(TRIM(Q$6),FIND("~",SUBSTITUTE(Q$6," ","~",LEN(TRIM(Q$6))-LEN(SUBSTITUTE(TRIM(Q$6)," ",""))))-1)&amp;" Total",$B$6:$BB$314,ROW($A45)-5,FALSE))</f>
        <v>0</v>
      </c>
      <c r="R45" s="8">
        <f ca="1">IF(R$5&lt;&gt;"",HLOOKUP(R$5,Functionalization!$G$6:$R$314,ROW($A45)-5,FALSE),IFERROR(INDEX(R$278:R$314,MATCH($F45,$B$278:$B$314,0))/VLOOKUP($F45,$B$278:$BB$314,MATCH(LEFT(TRIM(R$6),FIND("~",SUBSTITUTE(R$6,"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45))*HLOOKUP(LEFT(TRIM(R$6),FIND("~",SUBSTITUTE(R$6," ","~",LEN(TRIM(R$6))-LEN(SUBSTITUTE(TRIM(R$6)," ",""))))-1)&amp;" Total",$B$6:$BB$314,ROW($A45)-5,FALSE))</f>
        <v>0</v>
      </c>
      <c r="S45" s="8">
        <f ca="1">IF(S$5&lt;&gt;"",HLOOKUP(S$5,Functionalization!$G$6:$R$314,ROW($A45)-5,FALSE),IFERROR(INDEX(S$278:S$314,MATCH($F45,$B$278:$B$314,0))/VLOOKUP($F45,$B$278:$BB$314,MATCH(LEFT(TRIM(S$6),FIND("~",SUBSTITUTE(S$6,"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45))*HLOOKUP(LEFT(TRIM(S$6),FIND("~",SUBSTITUTE(S$6," ","~",LEN(TRIM(S$6))-LEN(SUBSTITUTE(TRIM(S$6)," ",""))))-1)&amp;" Total",$B$6:$BB$314,ROW($A45)-5,FALSE))</f>
        <v>0</v>
      </c>
      <c r="T45" s="8">
        <f ca="1">IF(T$5&lt;&gt;"",HLOOKUP(T$5,Functionalization!$G$6:$R$314,ROW($A45)-5,FALSE),IFERROR(INDEX(T$278:T$314,MATCH($F45,$B$278:$B$314,0))/VLOOKUP($F45,$B$278:$BB$314,MATCH(LEFT(TRIM(T$6),FIND("~",SUBSTITUTE(T$6,"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45))*HLOOKUP(LEFT(TRIM(T$6),FIND("~",SUBSTITUTE(T$6," ","~",LEN(TRIM(T$6))-LEN(SUBSTITUTE(TRIM(T$6)," ",""))))-1)&amp;" Total",$B$6:$BB$314,ROW($A45)-5,FALSE))</f>
        <v>0</v>
      </c>
      <c r="U45" s="8">
        <f ca="1">IF(U$5&lt;&gt;"",HLOOKUP(U$5,Functionalization!$G$6:$R$314,ROW($A45)-5,FALSE),IFERROR(INDEX(U$278:U$314,MATCH($F45,$B$278:$B$314,0))/VLOOKUP($F45,$B$278:$BB$314,MATCH(LEFT(TRIM(U$6),FIND("~",SUBSTITUTE(U$6,"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45))*HLOOKUP(LEFT(TRIM(U$6),FIND("~",SUBSTITUTE(U$6," ","~",LEN(TRIM(U$6))-LEN(SUBSTITUTE(TRIM(U$6)," ",""))))-1)&amp;" Total",$B$6:$BB$314,ROW($A45)-5,FALSE))</f>
        <v>0</v>
      </c>
      <c r="V45" s="8">
        <f ca="1">IF(V$5&lt;&gt;"",HLOOKUP(V$5,Functionalization!$G$6:$R$314,ROW($A45)-5,FALSE),IFERROR(INDEX(V$278:V$314,MATCH($F45,$B$278:$B$314,0))/VLOOKUP($F45,$B$278:$BB$314,MATCH(LEFT(TRIM(V$6),FIND("~",SUBSTITUTE(V$6,"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45))*HLOOKUP(LEFT(TRIM(V$6),FIND("~",SUBSTITUTE(V$6," ","~",LEN(TRIM(V$6))-LEN(SUBSTITUTE(TRIM(V$6)," ",""))))-1)&amp;" Total",$B$6:$BB$314,ROW($A45)-5,FALSE))</f>
        <v>0</v>
      </c>
      <c r="W45" s="8">
        <f ca="1">IF(W$5&lt;&gt;"",HLOOKUP(W$5,Functionalization!$G$6:$R$314,ROW($A45)-5,FALSE),IFERROR(INDEX(W$278:W$314,MATCH($F45,$B$278:$B$314,0))/VLOOKUP($F45,$B$278:$BB$314,MATCH(LEFT(TRIM(W$6),FIND("~",SUBSTITUTE(W$6,"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45))*HLOOKUP(LEFT(TRIM(W$6),FIND("~",SUBSTITUTE(W$6," ","~",LEN(TRIM(W$6))-LEN(SUBSTITUTE(TRIM(W$6)," ",""))))-1)&amp;" Total",$B$6:$BB$314,ROW($A45)-5,FALSE))</f>
        <v>0</v>
      </c>
      <c r="X45" s="8">
        <f ca="1">IF(X$5&lt;&gt;"",HLOOKUP(X$5,Functionalization!$G$6:$R$314,ROW($A45)-5,FALSE),IFERROR(INDEX(X$278:X$314,MATCH($F45,$B$278:$B$314,0))/VLOOKUP($F45,$B$278:$BB$314,MATCH(LEFT(TRIM(X$6),FIND("~",SUBSTITUTE(X$6,"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45))*HLOOKUP(LEFT(TRIM(X$6),FIND("~",SUBSTITUTE(X$6," ","~",LEN(TRIM(X$6))-LEN(SUBSTITUTE(TRIM(X$6)," ",""))))-1)&amp;" Total",$B$6:$BB$314,ROW($A45)-5,FALSE))</f>
        <v>0</v>
      </c>
      <c r="Y45" s="8">
        <f ca="1">IF(Y$5&lt;&gt;"",HLOOKUP(Y$5,Functionalization!$G$6:$R$314,ROW($A45)-5,FALSE),IFERROR(INDEX(Y$278:Y$314,MATCH($F45,$B$278:$B$314,0))/VLOOKUP($F45,$B$278:$BB$314,MATCH(LEFT(TRIM(Y$6),FIND("~",SUBSTITUTE(Y$6,"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45))*HLOOKUP(LEFT(TRIM(Y$6),FIND("~",SUBSTITUTE(Y$6," ","~",LEN(TRIM(Y$6))-LEN(SUBSTITUTE(TRIM(Y$6)," ",""))))-1)&amp;" Total",$B$6:$BB$314,ROW($A45)-5,FALSE))</f>
        <v>0</v>
      </c>
      <c r="Z45" s="8">
        <f ca="1">IF(Z$5&lt;&gt;"",HLOOKUP(Z$5,Functionalization!$G$6:$R$314,ROW($A45)-5,FALSE),IFERROR(INDEX(Z$278:Z$314,MATCH($F45,$B$278:$B$314,0))/VLOOKUP($F45,$B$278:$BB$314,MATCH(LEFT(TRIM(Z$6),FIND("~",SUBSTITUTE(Z$6,"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45))*HLOOKUP(LEFT(TRIM(Z$6),FIND("~",SUBSTITUTE(Z$6," ","~",LEN(TRIM(Z$6))-LEN(SUBSTITUTE(TRIM(Z$6)," ",""))))-1)&amp;" Total",$B$6:$BB$314,ROW($A45)-5,FALSE))</f>
        <v>0</v>
      </c>
      <c r="AA45" s="8">
        <f ca="1">IF(AA$5&lt;&gt;"",HLOOKUP(AA$5,Functionalization!$G$6:$R$314,ROW($A45)-5,FALSE),IFERROR(INDEX(AA$278:AA$314,MATCH($F45,$B$278:$B$314,0))/VLOOKUP($F45,$B$278:$BB$314,MATCH(LEFT(TRIM(AA$6),FIND("~",SUBSTITUTE(AA$6,"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45))*HLOOKUP(LEFT(TRIM(AA$6),FIND("~",SUBSTITUTE(AA$6," ","~",LEN(TRIM(AA$6))-LEN(SUBSTITUTE(TRIM(AA$6)," ",""))))-1)&amp;" Total",$B$6:$BB$314,ROW($A45)-5,FALSE))</f>
        <v>0</v>
      </c>
      <c r="AB45" s="8">
        <f ca="1">IF(AB$5&lt;&gt;"",HLOOKUP(AB$5,Functionalization!$G$6:$R$314,ROW($A45)-5,FALSE),IFERROR(INDEX(AB$278:AB$314,MATCH($F45,$B$278:$B$314,0))/VLOOKUP($F45,$B$278:$BB$314,MATCH(LEFT(TRIM(AB$6),FIND("~",SUBSTITUTE(AB$6,"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45))*HLOOKUP(LEFT(TRIM(AB$6),FIND("~",SUBSTITUTE(AB$6," ","~",LEN(TRIM(AB$6))-LEN(SUBSTITUTE(TRIM(AB$6)," ",""))))-1)&amp;" Total",$B$6:$BB$314,ROW($A45)-5,FALSE))</f>
        <v>0</v>
      </c>
      <c r="AC45" s="8">
        <f ca="1">IF(AC$5&lt;&gt;"",HLOOKUP(AC$5,Functionalization!$G$6:$R$314,ROW($A45)-5,FALSE),IFERROR(INDEX(AC$278:AC$314,MATCH($F45,$B$278:$B$314,0))/VLOOKUP($F45,$B$278:$BB$314,MATCH(LEFT(TRIM(AC$6),FIND("~",SUBSTITUTE(AC$6,"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45))*HLOOKUP(LEFT(TRIM(AC$6),FIND("~",SUBSTITUTE(AC$6," ","~",LEN(TRIM(AC$6))-LEN(SUBSTITUTE(TRIM(AC$6)," ",""))))-1)&amp;" Total",$B$6:$BB$314,ROW($A45)-5,FALSE))</f>
        <v>0</v>
      </c>
      <c r="AD45" s="8">
        <f ca="1">IF(AD$5&lt;&gt;"",HLOOKUP(AD$5,Functionalization!$G$6:$R$314,ROW($A45)-5,FALSE),IFERROR(INDEX(AD$278:AD$314,MATCH($F45,$B$278:$B$314,0))/VLOOKUP($F45,$B$278:$BB$314,MATCH(LEFT(TRIM(AD$6),FIND("~",SUBSTITUTE(AD$6,"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45))*HLOOKUP(LEFT(TRIM(AD$6),FIND("~",SUBSTITUTE(AD$6," ","~",LEN(TRIM(AD$6))-LEN(SUBSTITUTE(TRIM(AD$6)," ",""))))-1)&amp;" Total",$B$6:$BB$314,ROW($A45)-5,FALSE))</f>
        <v>0</v>
      </c>
      <c r="AE45" s="8">
        <f ca="1">IF(AE$5&lt;&gt;"",HLOOKUP(AE$5,Functionalization!$G$6:$R$314,ROW($A45)-5,FALSE),IFERROR(INDEX(AE$278:AE$314,MATCH($F45,$B$278:$B$314,0))/VLOOKUP($F45,$B$278:$BB$314,MATCH(LEFT(TRIM(AE$6),FIND("~",SUBSTITUTE(AE$6,"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45))*HLOOKUP(LEFT(TRIM(AE$6),FIND("~",SUBSTITUTE(AE$6," ","~",LEN(TRIM(AE$6))-LEN(SUBSTITUTE(TRIM(AE$6)," ",""))))-1)&amp;" Total",$B$6:$BB$314,ROW($A45)-5,FALSE))</f>
        <v>0</v>
      </c>
      <c r="AF45" s="8">
        <f ca="1">IF(AF$5&lt;&gt;"",HLOOKUP(AF$5,Functionalization!$G$6:$R$314,ROW($A45)-5,FALSE),IFERROR(INDEX(AF$278:AF$314,MATCH($F45,$B$278:$B$314,0))/VLOOKUP($F45,$B$278:$BB$314,MATCH(LEFT(TRIM(AF$6),FIND("~",SUBSTITUTE(AF$6,"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45))*HLOOKUP(LEFT(TRIM(AF$6),FIND("~",SUBSTITUTE(AF$6," ","~",LEN(TRIM(AF$6))-LEN(SUBSTITUTE(TRIM(AF$6)," ",""))))-1)&amp;" Total",$B$6:$BB$314,ROW($A45)-5,FALSE))</f>
        <v>0</v>
      </c>
      <c r="AG45" s="8">
        <f ca="1">IF(AG$5&lt;&gt;"",HLOOKUP(AG$5,Functionalization!$G$6:$R$314,ROW($A45)-5,FALSE),IFERROR(INDEX(AG$278:AG$314,MATCH($F45,$B$278:$B$314,0))/VLOOKUP($F45,$B$278:$BB$314,MATCH(LEFT(TRIM(AG$6),FIND("~",SUBSTITUTE(AG$6,"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45))*HLOOKUP(LEFT(TRIM(AG$6),FIND("~",SUBSTITUTE(AG$6," ","~",LEN(TRIM(AG$6))-LEN(SUBSTITUTE(TRIM(AG$6)," ",""))))-1)&amp;" Total",$B$6:$BB$314,ROW($A45)-5,FALSE))</f>
        <v>0</v>
      </c>
      <c r="AH45" s="8">
        <f ca="1">IF(AH$5&lt;&gt;"",HLOOKUP(AH$5,Functionalization!$G$6:$R$314,ROW($A45)-5,FALSE),IFERROR(INDEX(AH$278:AH$314,MATCH($F45,$B$278:$B$314,0))/VLOOKUP($F45,$B$278:$BB$314,MATCH(LEFT(TRIM(AH$6),FIND("~",SUBSTITUTE(AH$6,"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45))*HLOOKUP(LEFT(TRIM(AH$6),FIND("~",SUBSTITUTE(AH$6," ","~",LEN(TRIM(AH$6))-LEN(SUBSTITUTE(TRIM(AH$6)," ",""))))-1)&amp;" Total",$B$6:$BB$314,ROW($A45)-5,FALSE))</f>
        <v>0</v>
      </c>
      <c r="AI45" s="8">
        <f ca="1">IF(AI$5&lt;&gt;"",HLOOKUP(AI$5,Functionalization!$G$6:$R$314,ROW($A45)-5,FALSE),IFERROR(INDEX(AI$278:AI$314,MATCH($F45,$B$278:$B$314,0))/VLOOKUP($F45,$B$278:$BB$314,MATCH(LEFT(TRIM(AI$6),FIND("~",SUBSTITUTE(AI$6,"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45))*HLOOKUP(LEFT(TRIM(AI$6),FIND("~",SUBSTITUTE(AI$6," ","~",LEN(TRIM(AI$6))-LEN(SUBSTITUTE(TRIM(AI$6)," ",""))))-1)&amp;" Total",$B$6:$BB$314,ROW($A45)-5,FALSE))</f>
        <v>0</v>
      </c>
      <c r="AJ45" s="8">
        <f ca="1">IF(AJ$5&lt;&gt;"",HLOOKUP(AJ$5,Functionalization!$G$6:$R$314,ROW($A45)-5,FALSE),IFERROR(INDEX(AJ$278:AJ$314,MATCH($F45,$B$278:$B$314,0))/VLOOKUP($F45,$B$278:$BB$314,MATCH(LEFT(TRIM(AJ$6),FIND("~",SUBSTITUTE(AJ$6,"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45))*HLOOKUP(LEFT(TRIM(AJ$6),FIND("~",SUBSTITUTE(AJ$6," ","~",LEN(TRIM(AJ$6))-LEN(SUBSTITUTE(TRIM(AJ$6)," ",""))))-1)&amp;" Total",$B$6:$BB$314,ROW($A45)-5,FALSE))</f>
        <v>0</v>
      </c>
      <c r="AK45" s="8">
        <f ca="1">IF(AK$5&lt;&gt;"",HLOOKUP(AK$5,Functionalization!$G$6:$R$314,ROW($A45)-5,FALSE),IFERROR(INDEX(AK$278:AK$314,MATCH($F45,$B$278:$B$314,0))/VLOOKUP($F45,$B$278:$BB$314,MATCH(LEFT(TRIM(AK$6),FIND("~",SUBSTITUTE(AK$6,"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45))*HLOOKUP(LEFT(TRIM(AK$6),FIND("~",SUBSTITUTE(AK$6," ","~",LEN(TRIM(AK$6))-LEN(SUBSTITUTE(TRIM(AK$6)," ",""))))-1)&amp;" Total",$B$6:$BB$314,ROW($A45)-5,FALSE))</f>
        <v>0</v>
      </c>
      <c r="AL45" s="8">
        <f ca="1">IF(AL$5&lt;&gt;"",HLOOKUP(AL$5,Functionalization!$G$6:$R$314,ROW($A45)-5,FALSE),IFERROR(INDEX(AL$278:AL$314,MATCH($F45,$B$278:$B$314,0))/VLOOKUP($F45,$B$278:$BB$314,MATCH(LEFT(TRIM(AL$6),FIND("~",SUBSTITUTE(AL$6,"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45))*HLOOKUP(LEFT(TRIM(AL$6),FIND("~",SUBSTITUTE(AL$6," ","~",LEN(TRIM(AL$6))-LEN(SUBSTITUTE(TRIM(AL$6)," ",""))))-1)&amp;" Total",$B$6:$BB$314,ROW($A45)-5,FALSE))</f>
        <v>0</v>
      </c>
      <c r="AM45" s="8">
        <f ca="1">IF(AM$5&lt;&gt;"",HLOOKUP(AM$5,Functionalization!$G$6:$R$314,ROW($A45)-5,FALSE),IFERROR(INDEX(AM$278:AM$314,MATCH($F45,$B$278:$B$314,0))/VLOOKUP($F45,$B$278:$BB$314,MATCH(LEFT(TRIM(AM$6),FIND("~",SUBSTITUTE(AM$6,"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45))*HLOOKUP(LEFT(TRIM(AM$6),FIND("~",SUBSTITUTE(AM$6," ","~",LEN(TRIM(AM$6))-LEN(SUBSTITUTE(TRIM(AM$6)," ",""))))-1)&amp;" Total",$B$6:$BB$314,ROW($A45)-5,FALSE))</f>
        <v>0</v>
      </c>
      <c r="AN45" s="8">
        <f ca="1">IF(AN$5&lt;&gt;"",HLOOKUP(AN$5,Functionalization!$G$6:$R$314,ROW($A45)-5,FALSE),IFERROR(INDEX(AN$278:AN$314,MATCH($F45,$B$278:$B$314,0))/VLOOKUP($F45,$B$278:$BB$314,MATCH(LEFT(TRIM(AN$6),FIND("~",SUBSTITUTE(AN$6,"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45))*HLOOKUP(LEFT(TRIM(AN$6),FIND("~",SUBSTITUTE(AN$6," ","~",LEN(TRIM(AN$6))-LEN(SUBSTITUTE(TRIM(AN$6)," ",""))))-1)&amp;" Total",$B$6:$BB$314,ROW($A45)-5,FALSE))</f>
        <v>0</v>
      </c>
      <c r="AO45" s="8">
        <f ca="1">IF(AO$5&lt;&gt;"",HLOOKUP(AO$5,Functionalization!$G$6:$R$314,ROW($A45)-5,FALSE),IFERROR(INDEX(AO$278:AO$314,MATCH($F45,$B$278:$B$314,0))/VLOOKUP($F45,$B$278:$BB$314,MATCH(LEFT(TRIM(AO$6),FIND("~",SUBSTITUTE(AO$6,"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45))*HLOOKUP(LEFT(TRIM(AO$6),FIND("~",SUBSTITUTE(AO$6," ","~",LEN(TRIM(AO$6))-LEN(SUBSTITUTE(TRIM(AO$6)," ",""))))-1)&amp;" Total",$B$6:$BB$314,ROW($A45)-5,FALSE))</f>
        <v>0</v>
      </c>
      <c r="AP45" s="8">
        <f ca="1">IF(AP$5&lt;&gt;"",HLOOKUP(AP$5,Functionalization!$G$6:$R$314,ROW($A45)-5,FALSE),IFERROR(INDEX(AP$278:AP$314,MATCH($F45,$B$278:$B$314,0))/VLOOKUP($F45,$B$278:$BB$314,MATCH(LEFT(TRIM(AP$6),FIND("~",SUBSTITUTE(AP$6,"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45))*HLOOKUP(LEFT(TRIM(AP$6),FIND("~",SUBSTITUTE(AP$6," ","~",LEN(TRIM(AP$6))-LEN(SUBSTITUTE(TRIM(AP$6)," ",""))))-1)&amp;" Total",$B$6:$BB$314,ROW($A45)-5,FALSE))</f>
        <v>0</v>
      </c>
      <c r="AQ45" s="8">
        <f ca="1">IF(AQ$5&lt;&gt;"",HLOOKUP(AQ$5,Functionalization!$G$6:$R$314,ROW($A45)-5,FALSE),IFERROR(INDEX(AQ$278:AQ$314,MATCH($F45,$B$278:$B$314,0))/VLOOKUP($F45,$B$278:$BB$314,MATCH(LEFT(TRIM(AQ$6),FIND("~",SUBSTITUTE(AQ$6,"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45))*HLOOKUP(LEFT(TRIM(AQ$6),FIND("~",SUBSTITUTE(AQ$6," ","~",LEN(TRIM(AQ$6))-LEN(SUBSTITUTE(TRIM(AQ$6)," ",""))))-1)&amp;" Total",$B$6:$BB$314,ROW($A45)-5,FALSE))</f>
        <v>0</v>
      </c>
      <c r="AR45" s="8">
        <f ca="1">IF(AR$5&lt;&gt;"",HLOOKUP(AR$5,Functionalization!$G$6:$R$314,ROW($A45)-5,FALSE),IFERROR(INDEX(AR$278:AR$314,MATCH($F45,$B$278:$B$314,0))/VLOOKUP($F45,$B$278:$BB$314,MATCH(LEFT(TRIM(AR$6),FIND("~",SUBSTITUTE(AR$6,"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45))*HLOOKUP(LEFT(TRIM(AR$6),FIND("~",SUBSTITUTE(AR$6," ","~",LEN(TRIM(AR$6))-LEN(SUBSTITUTE(TRIM(AR$6)," ",""))))-1)&amp;" Total",$B$6:$BB$314,ROW($A45)-5,FALSE))</f>
        <v>0</v>
      </c>
      <c r="AS45" s="8">
        <f ca="1">IF(AS$5&lt;&gt;"",HLOOKUP(AS$5,Functionalization!$G$6:$R$314,ROW($A45)-5,FALSE),IFERROR(INDEX(AS$278:AS$314,MATCH($F45,$B$278:$B$314,0))/VLOOKUP($F45,$B$278:$BB$314,MATCH(LEFT(TRIM(AS$6),FIND("~",SUBSTITUTE(AS$6,"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45))*HLOOKUP(LEFT(TRIM(AS$6),FIND("~",SUBSTITUTE(AS$6," ","~",LEN(TRIM(AS$6))-LEN(SUBSTITUTE(TRIM(AS$6)," ",""))))-1)&amp;" Total",$B$6:$BB$314,ROW($A45)-5,FALSE))</f>
        <v>0</v>
      </c>
      <c r="AT45" s="8">
        <f ca="1">IF(AT$5&lt;&gt;"",HLOOKUP(AT$5,Functionalization!$G$6:$R$314,ROW($A45)-5,FALSE),IFERROR(INDEX(AT$278:AT$314,MATCH($F45,$B$278:$B$314,0))/VLOOKUP($F45,$B$278:$BB$314,MATCH(LEFT(TRIM(AT$6),FIND("~",SUBSTITUTE(AT$6,"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45))*HLOOKUP(LEFT(TRIM(AT$6),FIND("~",SUBSTITUTE(AT$6," ","~",LEN(TRIM(AT$6))-LEN(SUBSTITUTE(TRIM(AT$6)," ",""))))-1)&amp;" Total",$B$6:$BB$314,ROW($A45)-5,FALSE))</f>
        <v>0</v>
      </c>
      <c r="AU45" s="8">
        <f ca="1">IF(AU$5&lt;&gt;"",HLOOKUP(AU$5,Functionalization!$G$6:$R$314,ROW($A45)-5,FALSE),IFERROR(INDEX(AU$278:AU$314,MATCH($F45,$B$278:$B$314,0))/VLOOKUP($F45,$B$278:$BB$314,MATCH(LEFT(TRIM(AU$6),FIND("~",SUBSTITUTE(AU$6,"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45))*HLOOKUP(LEFT(TRIM(AU$6),FIND("~",SUBSTITUTE(AU$6," ","~",LEN(TRIM(AU$6))-LEN(SUBSTITUTE(TRIM(AU$6)," ",""))))-1)&amp;" Total",$B$6:$BB$314,ROW($A45)-5,FALSE))</f>
        <v>0</v>
      </c>
      <c r="AV45" s="8">
        <f ca="1">IF(AV$5&lt;&gt;"",HLOOKUP(AV$5,Functionalization!$G$6:$R$314,ROW($A45)-5,FALSE),IFERROR(INDEX(AV$278:AV$314,MATCH($F45,$B$278:$B$314,0))/VLOOKUP($F45,$B$278:$BB$314,MATCH(LEFT(TRIM(AV$6),FIND("~",SUBSTITUTE(AV$6,"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45))*HLOOKUP(LEFT(TRIM(AV$6),FIND("~",SUBSTITUTE(AV$6," ","~",LEN(TRIM(AV$6))-LEN(SUBSTITUTE(TRIM(AV$6)," ",""))))-1)&amp;" Total",$B$6:$BB$314,ROW($A45)-5,FALSE))</f>
        <v>0</v>
      </c>
      <c r="AW45" s="8">
        <f ca="1">IF(AW$5&lt;&gt;"",HLOOKUP(AW$5,Functionalization!$G$6:$R$314,ROW($A45)-5,FALSE),IFERROR(INDEX(AW$278:AW$314,MATCH($F45,$B$278:$B$314,0))/VLOOKUP($F45,$B$278:$BB$314,MATCH(LEFT(TRIM(AW$6),FIND("~",SUBSTITUTE(AW$6,"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45))*HLOOKUP(LEFT(TRIM(AW$6),FIND("~",SUBSTITUTE(AW$6," ","~",LEN(TRIM(AW$6))-LEN(SUBSTITUTE(TRIM(AW$6)," ",""))))-1)&amp;" Total",$B$6:$BB$314,ROW($A45)-5,FALSE))</f>
        <v>0</v>
      </c>
      <c r="AX45" s="8">
        <f ca="1">IF(AX$5&lt;&gt;"",HLOOKUP(AX$5,Functionalization!$G$6:$R$314,ROW($A45)-5,FALSE),IFERROR(INDEX(AX$278:AX$314,MATCH($F45,$B$278:$B$314,0))/VLOOKUP($F45,$B$278:$BB$314,MATCH(LEFT(TRIM(AX$6),FIND("~",SUBSTITUTE(AX$6,"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45))*HLOOKUP(LEFT(TRIM(AX$6),FIND("~",SUBSTITUTE(AX$6," ","~",LEN(TRIM(AX$6))-LEN(SUBSTITUTE(TRIM(AX$6)," ",""))))-1)&amp;" Total",$B$6:$BB$314,ROW($A45)-5,FALSE))</f>
        <v>0</v>
      </c>
      <c r="AY45" s="8">
        <f ca="1">IF(AY$5&lt;&gt;"",HLOOKUP(AY$5,Functionalization!$G$6:$R$314,ROW($A45)-5,FALSE),IFERROR(INDEX(AY$278:AY$314,MATCH($F45,$B$278:$B$314,0))/VLOOKUP($F45,$B$278:$BB$314,MATCH(LEFT(TRIM(AY$6),FIND("~",SUBSTITUTE(AY$6,"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45))*HLOOKUP(LEFT(TRIM(AY$6),FIND("~",SUBSTITUTE(AY$6," ","~",LEN(TRIM(AY$6))-LEN(SUBSTITUTE(TRIM(AY$6)," ",""))))-1)&amp;" Total",$B$6:$BB$314,ROW($A45)-5,FALSE))</f>
        <v>0</v>
      </c>
      <c r="AZ45" s="8">
        <f ca="1">IF(AZ$5&lt;&gt;"",HLOOKUP(AZ$5,Functionalization!$G$6:$R$314,ROW($A45)-5,FALSE),IFERROR(INDEX(AZ$278:AZ$314,MATCH($F45,$B$278:$B$314,0))/VLOOKUP($F45,$B$278:$BB$314,MATCH(LEFT(TRIM(AZ$6),FIND("~",SUBSTITUTE(AZ$6,"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45))*HLOOKUP(LEFT(TRIM(AZ$6),FIND("~",SUBSTITUTE(AZ$6," ","~",LEN(TRIM(AZ$6))-LEN(SUBSTITUTE(TRIM(AZ$6)," ",""))))-1)&amp;" Total",$B$6:$BB$314,ROW($A45)-5,FALSE))</f>
        <v>0</v>
      </c>
      <c r="BA45" s="8">
        <f ca="1">IF(BA$5&lt;&gt;"",HLOOKUP(BA$5,Functionalization!$G$6:$R$314,ROW($A45)-5,FALSE),IFERROR(INDEX(BA$278:BA$314,MATCH($F45,$B$278:$B$314,0))/VLOOKUP($F45,$B$278:$BB$314,MATCH(LEFT(TRIM(BA$6),FIND("~",SUBSTITUTE(BA$6,"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45))*HLOOKUP(LEFT(TRIM(BA$6),FIND("~",SUBSTITUTE(BA$6," ","~",LEN(TRIM(BA$6))-LEN(SUBSTITUTE(TRIM(BA$6)," ",""))))-1)&amp;" Total",$B$6:$BB$314,ROW($A45)-5,FALSE))</f>
        <v>0</v>
      </c>
      <c r="BB45" s="8">
        <f ca="1">IF(BB$5&lt;&gt;"",HLOOKUP(BB$5,Functionalization!$G$6:$R$314,ROW($A45)-5,FALSE),IFERROR(INDEX(BB$278:BB$314,MATCH($F45,$B$278:$B$314,0))/VLOOKUP($F45,$B$278:$BB$314,MATCH(LEFT(TRIM(BB$6),FIND("~",SUBSTITUTE(BB$6,"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45))*HLOOKUP(LEFT(TRIM(BB$6),FIND("~",SUBSTITUTE(BB$6," ","~",LEN(TRIM(BB$6))-LEN(SUBSTITUTE(TRIM(BB$6)," ",""))))-1)&amp;" Total",$B$6:$BB$314,ROW($A45)-5,FALSE))</f>
        <v>0</v>
      </c>
      <c r="BD45">
        <f ca="1">IFERROR(IF(SUMIF($G$6:$BB$6,BD$6&amp;" Total",$G45:$BB45)-(SUMIF($G$6:$BB$6,BD$6&amp;" "&amp;'Input-Func_Class'!$D$22,$G45:$BB45)+IFERROR(SUMIF($G$6:$BB$6,BD$6&amp;" "&amp;'Input-Func_Class'!$E$22,$G45:$BB45),SUMIF($G$6:$BB$6,BD$6&amp;" "&amp;'Input-Func_Class'!$B$24,$G45:$BB45))+SUMIF($G$6:$BB$6,BD$6&amp;" "&amp;'Input-Func_Class'!$F$22,$G45:$BB45))&lt;Check_Limit,0,1),1)</f>
        <v>0</v>
      </c>
      <c r="BE45">
        <f ca="1">IFERROR(IF(SUMIF($G$6:$BB$6,BE$6&amp;" Total",$G45:$BB45)-(SUMIF($G$6:$BB$6,BE$6&amp;" "&amp;'Input-Func_Class'!$D$22,$G45:$BB45)+IFERROR(SUMIF($G$6:$BB$6,BE$6&amp;" "&amp;'Input-Func_Class'!$E$22,$G45:$BB45),SUMIF($G$6:$BB$6,BE$6&amp;" "&amp;'Input-Func_Class'!$B$24,$G45:$BB45))+SUMIF($G$6:$BB$6,BE$6&amp;" "&amp;'Input-Func_Class'!$F$22,$G45:$BB45))&lt;Check_Limit,0,1),1)</f>
        <v>0</v>
      </c>
      <c r="BF45">
        <f ca="1">IFERROR(IF(SUMIF($G$6:$BB$6,BF$6&amp;" Total",$G45:$BB45)-(SUMIF($G$6:$BB$6,BF$6&amp;" "&amp;'Input-Func_Class'!$D$22,$G45:$BB45)+IFERROR(SUMIF($G$6:$BB$6,BF$6&amp;" "&amp;'Input-Func_Class'!$E$22,$G45:$BB45),SUMIF($G$6:$BB$6,BF$6&amp;" "&amp;'Input-Func_Class'!$B$24,$G45:$BB45))+SUMIF($G$6:$BB$6,BF$6&amp;" "&amp;'Input-Func_Class'!$F$22,$G45:$BB45))&lt;Check_Limit,0,1),1)</f>
        <v>0</v>
      </c>
      <c r="BG45">
        <f ca="1">IFERROR(IF(SUMIF($G$6:$BB$6,BG$6&amp;" Total",$G45:$BB45)-(SUMIF($G$6:$BB$6,BG$6&amp;" "&amp;'Input-Func_Class'!$D$22,$G45:$BB45)+IFERROR(SUMIF($G$6:$BB$6,BG$6&amp;" "&amp;'Input-Func_Class'!$E$22,$G45:$BB45),SUMIF($G$6:$BB$6,BG$6&amp;" "&amp;'Input-Func_Class'!$B$24,$G45:$BB45))+SUMIF($G$6:$BB$6,BG$6&amp;" "&amp;'Input-Func_Class'!$F$22,$G45:$BB45))&lt;Check_Limit,0,1),1)</f>
        <v>0</v>
      </c>
      <c r="BH45">
        <f ca="1">IFERROR(IF(SUMIF($G$6:$BB$6,BH$6&amp;" Total",$G45:$BB45)-(SUMIF($G$6:$BB$6,BH$6&amp;" "&amp;'Input-Func_Class'!$D$22,$G45:$BB45)+IFERROR(SUMIF($G$6:$BB$6,BH$6&amp;" "&amp;'Input-Func_Class'!$E$22,$G45:$BB45),SUMIF($G$6:$BB$6,BH$6&amp;" "&amp;'Input-Func_Class'!$B$24,$G45:$BB45))+SUMIF($G$6:$BB$6,BH$6&amp;" "&amp;'Input-Func_Class'!$F$22,$G45:$BB45))&lt;Check_Limit,0,1),1)</f>
        <v>0</v>
      </c>
      <c r="BI45">
        <f ca="1">IFERROR(IF(SUMIF($G$6:$BB$6,BI$6&amp;" Total",$G45:$BB45)-(SUMIF($G$6:$BB$6,BI$6&amp;" "&amp;'Input-Func_Class'!$D$22,$G45:$BB45)+IFERROR(SUMIF($G$6:$BB$6,BI$6&amp;" "&amp;'Input-Func_Class'!$E$22,$G45:$BB45),SUMIF($G$6:$BB$6,BI$6&amp;" "&amp;'Input-Func_Class'!$B$24,$G45:$BB45))+SUMIF($G$6:$BB$6,BI$6&amp;" "&amp;'Input-Func_Class'!$F$22,$G45:$BB45))&lt;Check_Limit,0,1),1)</f>
        <v>0</v>
      </c>
      <c r="BJ45">
        <f ca="1">IFERROR(IF(SUMIF($G$6:$BB$6,BJ$6&amp;" Total",$G45:$BB45)-(SUMIF($G$6:$BB$6,BJ$6&amp;" "&amp;'Input-Func_Class'!$D$22,$G45:$BB45)+IFERROR(SUMIF($G$6:$BB$6,BJ$6&amp;" "&amp;'Input-Func_Class'!$E$22,$G45:$BB45),SUMIF($G$6:$BB$6,BJ$6&amp;" "&amp;'Input-Func_Class'!$B$24,$G45:$BB45))+SUMIF($G$6:$BB$6,BJ$6&amp;" "&amp;'Input-Func_Class'!$F$22,$G45:$BB45))&lt;Check_Limit,0,1),1)</f>
        <v>0</v>
      </c>
      <c r="BK45">
        <f ca="1">IFERROR(IF(SUMIF($G$6:$BB$6,BK$6&amp;" Total",$G45:$BB45)-(SUMIF($G$6:$BB$6,BK$6&amp;" "&amp;'Input-Func_Class'!$D$22,$G45:$BB45)+IFERROR(SUMIF($G$6:$BB$6,BK$6&amp;" "&amp;'Input-Func_Class'!$E$22,$G45:$BB45),SUMIF($G$6:$BB$6,BK$6&amp;" "&amp;'Input-Func_Class'!$B$24,$G45:$BB45))+SUMIF($G$6:$BB$6,BK$6&amp;" "&amp;'Input-Func_Class'!$F$22,$G45:$BB45))&lt;Check_Limit,0,1),1)</f>
        <v>0</v>
      </c>
      <c r="BL45">
        <f ca="1">IFERROR(IF(SUMIF($G$6:$BB$6,BL$6&amp;" Total",$G45:$BB45)-(SUMIF($G$6:$BB$6,BL$6&amp;" "&amp;'Input-Func_Class'!$D$22,$G45:$BB45)+IFERROR(SUMIF($G$6:$BB$6,BL$6&amp;" "&amp;'Input-Func_Class'!$E$22,$G45:$BB45),SUMIF($G$6:$BB$6,BL$6&amp;" "&amp;'Input-Func_Class'!$B$24,$G45:$BB45))+SUMIF($G$6:$BB$6,BL$6&amp;" "&amp;'Input-Func_Class'!$F$22,$G45:$BB45))&lt;Check_Limit,0,1),1)</f>
        <v>0</v>
      </c>
      <c r="BM45">
        <f ca="1">IFERROR(IF(SUMIF($G$6:$BB$6,BM$6&amp;" Total",$G45:$BB45)-(SUMIF($G$6:$BB$6,BM$6&amp;" "&amp;'Input-Func_Class'!$D$22,$G45:$BB45)+IFERROR(SUMIF($G$6:$BB$6,BM$6&amp;" "&amp;'Input-Func_Class'!$E$22,$G45:$BB45),SUMIF($G$6:$BB$6,BM$6&amp;" "&amp;'Input-Func_Class'!$B$24,$G45:$BB45))+SUMIF($G$6:$BB$6,BM$6&amp;" "&amp;'Input-Func_Class'!$F$22,$G45:$BB45))&lt;Check_Limit,0,1),1)</f>
        <v>0</v>
      </c>
      <c r="BN45">
        <f ca="1">IFERROR(IF(SUMIF($G$6:$BB$6,BN$6&amp;" Total",$G45:$BB45)-(SUMIF($G$6:$BB$6,BN$6&amp;" "&amp;'Input-Func_Class'!$D$22,$G45:$BB45)+IFERROR(SUMIF($G$6:$BB$6,BN$6&amp;" "&amp;'Input-Func_Class'!$E$22,$G45:$BB45),SUMIF($G$6:$BB$6,BN$6&amp;" "&amp;'Input-Func_Class'!$B$24,$G45:$BB45))+SUMIF($G$6:$BB$6,BN$6&amp;" "&amp;'Input-Func_Class'!$F$22,$G45:$BB45))&lt;Check_Limit,0,1),1)</f>
        <v>0</v>
      </c>
      <c r="BO45">
        <f ca="1">IFERROR(IF(SUMIF($G$6:$BB$6,BO$6&amp;" Total",$G45:$BB45)-(SUMIF($G$6:$BB$6,BO$6&amp;" "&amp;'Input-Func_Class'!$D$22,$G45:$BB45)+IFERROR(SUMIF($G$6:$BB$6,BO$6&amp;" "&amp;'Input-Func_Class'!$E$22,$G45:$BB45),SUMIF($G$6:$BB$6,BO$6&amp;" "&amp;'Input-Func_Class'!$B$24,$G45:$BB45))+SUMIF($G$6:$BB$6,BO$6&amp;" "&amp;'Input-Func_Class'!$F$22,$G45:$BB45))&lt;Check_Limit,0,1),1)</f>
        <v>0</v>
      </c>
    </row>
    <row r="46" spans="1:67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>Functionalization!$D46</f>
        <v>591397.48000000021</v>
      </c>
      <c r="E46" s="8">
        <f t="shared" ref="E46" ca="1" si="9">IFERROR(IF(D46="",0,IF(D46=0,0,IF(ABS(D46-SUM(G46,K46,O46,S46,W46,AA46,AE46,AI46,AM46,AQ46,AU46,AY46))&lt;Check_Limit,0,1))),1)</f>
        <v>0</v>
      </c>
      <c r="F46" s="2" t="str">
        <f>IF($D46=0,"-",IF('Input-Accounts'!$E46&lt;&gt;0,'Input-Accounts'!$E46,'Input-Accounts'!$G46))</f>
        <v>INT_DISTPT_SUBTOTAL</v>
      </c>
      <c r="G46" s="8">
        <f ca="1">IF(G$5&lt;&gt;"",HLOOKUP(G$5,Functionalization!$G$6:$R$314,ROW($A46)-5,FALSE),IFERROR(INDEX(G$278:G$314,MATCH($F46,$B$278:$B$314,0))/VLOOKUP($F46,$B$278:$BB$314,MATCH(LEFT(TRIM(G$6),FIND("~",SUBSTITUTE(G$6,"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46))*HLOOKUP(LEFT(TRIM(G$6),FIND("~",SUBSTITUTE(G$6," ","~",LEN(TRIM(G$6))-LEN(SUBSTITUTE(TRIM(G$6)," ",""))))-1)&amp;" Total",$B$6:$BB$314,ROW($A46)-5,FALSE))</f>
        <v>377643.64418379753</v>
      </c>
      <c r="H46" s="8">
        <f ca="1">IF(H$5&lt;&gt;"",HLOOKUP(H$5,Functionalization!$G$6:$R$314,ROW($A46)-5,FALSE),IFERROR(INDEX(H$278:H$314,MATCH($F46,$B$278:$B$314,0))/VLOOKUP($F46,$B$278:$BB$314,MATCH(LEFT(TRIM(H$6),FIND("~",SUBSTITUTE(H$6,"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46))*HLOOKUP(LEFT(TRIM(H$6),FIND("~",SUBSTITUTE(H$6," ","~",LEN(TRIM(H$6))-LEN(SUBSTITUTE(TRIM(H$6)," ",""))))-1)&amp;" Total",$B$6:$BB$314,ROW($A46)-5,FALSE))</f>
        <v>288110.39732560917</v>
      </c>
      <c r="I46" s="8">
        <f ca="1">IF(I$5&lt;&gt;"",HLOOKUP(I$5,Functionalization!$G$6:$R$314,ROW($A46)-5,FALSE),IFERROR(INDEX(I$278:I$314,MATCH($F46,$B$278:$B$314,0))/VLOOKUP($F46,$B$278:$BB$314,MATCH(LEFT(TRIM(I$6),FIND("~",SUBSTITUTE(I$6,"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46))*HLOOKUP(LEFT(TRIM(I$6),FIND("~",SUBSTITUTE(I$6," ","~",LEN(TRIM(I$6))-LEN(SUBSTITUTE(TRIM(I$6)," ",""))))-1)&amp;" Total",$B$6:$BB$314,ROW($A46)-5,FALSE))</f>
        <v>0</v>
      </c>
      <c r="J46" s="8">
        <f ca="1">IF(J$5&lt;&gt;"",HLOOKUP(J$5,Functionalization!$G$6:$R$314,ROW($A46)-5,FALSE),IFERROR(INDEX(J$278:J$314,MATCH($F46,$B$278:$B$314,0))/VLOOKUP($F46,$B$278:$BB$314,MATCH(LEFT(TRIM(J$6),FIND("~",SUBSTITUTE(J$6,"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46))*HLOOKUP(LEFT(TRIM(J$6),FIND("~",SUBSTITUTE(J$6," ","~",LEN(TRIM(J$6))-LEN(SUBSTITUTE(TRIM(J$6)," ",""))))-1)&amp;" Total",$B$6:$BB$314,ROW($A46)-5,FALSE))</f>
        <v>89533.246858188475</v>
      </c>
      <c r="K46" s="8">
        <f ca="1">IF(K$5&lt;&gt;"",HLOOKUP(K$5,Functionalization!$G$6:$R$314,ROW($A46)-5,FALSE),IFERROR(INDEX(K$278:K$314,MATCH($F46,$B$278:$B$314,0))/VLOOKUP($F46,$B$278:$BB$314,MATCH(LEFT(TRIM(K$6),FIND("~",SUBSTITUTE(K$6,"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46))*HLOOKUP(LEFT(TRIM(K$6),FIND("~",SUBSTITUTE(K$6," ","~",LEN(TRIM(K$6))-LEN(SUBSTITUTE(TRIM(K$6)," ",""))))-1)&amp;" Total",$B$6:$BB$314,ROW($A46)-5,FALSE))</f>
        <v>213753.83581620266</v>
      </c>
      <c r="L46" s="8">
        <f ca="1">IF(L$5&lt;&gt;"",HLOOKUP(L$5,Functionalization!$G$6:$R$314,ROW($A46)-5,FALSE),IFERROR(INDEX(L$278:L$314,MATCH($F46,$B$278:$B$314,0))/VLOOKUP($F46,$B$278:$BB$314,MATCH(LEFT(TRIM(L$6),FIND("~",SUBSTITUTE(L$6,"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46))*HLOOKUP(LEFT(TRIM(L$6),FIND("~",SUBSTITUTE(L$6," ","~",LEN(TRIM(L$6))-LEN(SUBSTITUTE(TRIM(L$6)," ",""))))-1)&amp;" Total",$B$6:$BB$314,ROW($A46)-5,FALSE))</f>
        <v>0</v>
      </c>
      <c r="M46" s="8">
        <f ca="1">IF(M$5&lt;&gt;"",HLOOKUP(M$5,Functionalization!$G$6:$R$314,ROW($A46)-5,FALSE),IFERROR(INDEX(M$278:M$314,MATCH($F46,$B$278:$B$314,0))/VLOOKUP($F46,$B$278:$BB$314,MATCH(LEFT(TRIM(M$6),FIND("~",SUBSTITUTE(M$6,"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46))*HLOOKUP(LEFT(TRIM(M$6),FIND("~",SUBSTITUTE(M$6," ","~",LEN(TRIM(M$6))-LEN(SUBSTITUTE(TRIM(M$6)," ",""))))-1)&amp;" Total",$B$6:$BB$314,ROW($A46)-5,FALSE))</f>
        <v>0</v>
      </c>
      <c r="N46" s="8">
        <f ca="1">IF(N$5&lt;&gt;"",HLOOKUP(N$5,Functionalization!$G$6:$R$314,ROW($A46)-5,FALSE),IFERROR(INDEX(N$278:N$314,MATCH($F46,$B$278:$B$314,0))/VLOOKUP($F46,$B$278:$BB$314,MATCH(LEFT(TRIM(N$6),FIND("~",SUBSTITUTE(N$6,"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46))*HLOOKUP(LEFT(TRIM(N$6),FIND("~",SUBSTITUTE(N$6," ","~",LEN(TRIM(N$6))-LEN(SUBSTITUTE(TRIM(N$6)," ",""))))-1)&amp;" Total",$B$6:$BB$314,ROW($A46)-5,FALSE))</f>
        <v>213753.83581620266</v>
      </c>
      <c r="O46" s="8">
        <f ca="1">IF(O$5&lt;&gt;"",HLOOKUP(O$5,Functionalization!$G$6:$R$314,ROW($A46)-5,FALSE),IFERROR(INDEX(O$278:O$314,MATCH($F46,$B$278:$B$314,0))/VLOOKUP($F46,$B$278:$BB$314,MATCH(LEFT(TRIM(O$6),FIND("~",SUBSTITUTE(O$6,"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46))*HLOOKUP(LEFT(TRIM(O$6),FIND("~",SUBSTITUTE(O$6," ","~",LEN(TRIM(O$6))-LEN(SUBSTITUTE(TRIM(O$6)," ",""))))-1)&amp;" Total",$B$6:$BB$314,ROW($A46)-5,FALSE))</f>
        <v>0</v>
      </c>
      <c r="P46" s="8">
        <f ca="1">IF(P$5&lt;&gt;"",HLOOKUP(P$5,Functionalization!$G$6:$R$314,ROW($A46)-5,FALSE),IFERROR(INDEX(P$278:P$314,MATCH($F46,$B$278:$B$314,0))/VLOOKUP($F46,$B$278:$BB$314,MATCH(LEFT(TRIM(P$6),FIND("~",SUBSTITUTE(P$6,"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46))*HLOOKUP(LEFT(TRIM(P$6),FIND("~",SUBSTITUTE(P$6," ","~",LEN(TRIM(P$6))-LEN(SUBSTITUTE(TRIM(P$6)," ",""))))-1)&amp;" Total",$B$6:$BB$314,ROW($A46)-5,FALSE))</f>
        <v>0</v>
      </c>
      <c r="Q46" s="8">
        <f ca="1">IF(Q$5&lt;&gt;"",HLOOKUP(Q$5,Functionalization!$G$6:$R$314,ROW($A46)-5,FALSE),IFERROR(INDEX(Q$278:Q$314,MATCH($F46,$B$278:$B$314,0))/VLOOKUP($F46,$B$278:$BB$314,MATCH(LEFT(TRIM(Q$6),FIND("~",SUBSTITUTE(Q$6,"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46))*HLOOKUP(LEFT(TRIM(Q$6),FIND("~",SUBSTITUTE(Q$6," ","~",LEN(TRIM(Q$6))-LEN(SUBSTITUTE(TRIM(Q$6)," ",""))))-1)&amp;" Total",$B$6:$BB$314,ROW($A46)-5,FALSE))</f>
        <v>0</v>
      </c>
      <c r="R46" s="8">
        <f ca="1">IF(R$5&lt;&gt;"",HLOOKUP(R$5,Functionalization!$G$6:$R$314,ROW($A46)-5,FALSE),IFERROR(INDEX(R$278:R$314,MATCH($F46,$B$278:$B$314,0))/VLOOKUP($F46,$B$278:$BB$314,MATCH(LEFT(TRIM(R$6),FIND("~",SUBSTITUTE(R$6,"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46))*HLOOKUP(LEFT(TRIM(R$6),FIND("~",SUBSTITUTE(R$6," ","~",LEN(TRIM(R$6))-LEN(SUBSTITUTE(TRIM(R$6)," ",""))))-1)&amp;" Total",$B$6:$BB$314,ROW($A46)-5,FALSE))</f>
        <v>0</v>
      </c>
      <c r="S46" s="8">
        <f ca="1">IF(S$5&lt;&gt;"",HLOOKUP(S$5,Functionalization!$G$6:$R$314,ROW($A46)-5,FALSE),IFERROR(INDEX(S$278:S$314,MATCH($F46,$B$278:$B$314,0))/VLOOKUP($F46,$B$278:$BB$314,MATCH(LEFT(TRIM(S$6),FIND("~",SUBSTITUTE(S$6,"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46))*HLOOKUP(LEFT(TRIM(S$6),FIND("~",SUBSTITUTE(S$6," ","~",LEN(TRIM(S$6))-LEN(SUBSTITUTE(TRIM(S$6)," ",""))))-1)&amp;" Total",$B$6:$BB$314,ROW($A46)-5,FALSE))</f>
        <v>0</v>
      </c>
      <c r="T46" s="8">
        <f ca="1">IF(T$5&lt;&gt;"",HLOOKUP(T$5,Functionalization!$G$6:$R$314,ROW($A46)-5,FALSE),IFERROR(INDEX(T$278:T$314,MATCH($F46,$B$278:$B$314,0))/VLOOKUP($F46,$B$278:$BB$314,MATCH(LEFT(TRIM(T$6),FIND("~",SUBSTITUTE(T$6,"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46))*HLOOKUP(LEFT(TRIM(T$6),FIND("~",SUBSTITUTE(T$6," ","~",LEN(TRIM(T$6))-LEN(SUBSTITUTE(TRIM(T$6)," ",""))))-1)&amp;" Total",$B$6:$BB$314,ROW($A46)-5,FALSE))</f>
        <v>0</v>
      </c>
      <c r="U46" s="8">
        <f ca="1">IF(U$5&lt;&gt;"",HLOOKUP(U$5,Functionalization!$G$6:$R$314,ROW($A46)-5,FALSE),IFERROR(INDEX(U$278:U$314,MATCH($F46,$B$278:$B$314,0))/VLOOKUP($F46,$B$278:$BB$314,MATCH(LEFT(TRIM(U$6),FIND("~",SUBSTITUTE(U$6,"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46))*HLOOKUP(LEFT(TRIM(U$6),FIND("~",SUBSTITUTE(U$6," ","~",LEN(TRIM(U$6))-LEN(SUBSTITUTE(TRIM(U$6)," ",""))))-1)&amp;" Total",$B$6:$BB$314,ROW($A46)-5,FALSE))</f>
        <v>0</v>
      </c>
      <c r="V46" s="8">
        <f ca="1">IF(V$5&lt;&gt;"",HLOOKUP(V$5,Functionalization!$G$6:$R$314,ROW($A46)-5,FALSE),IFERROR(INDEX(V$278:V$314,MATCH($F46,$B$278:$B$314,0))/VLOOKUP($F46,$B$278:$BB$314,MATCH(LEFT(TRIM(V$6),FIND("~",SUBSTITUTE(V$6,"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46))*HLOOKUP(LEFT(TRIM(V$6),FIND("~",SUBSTITUTE(V$6," ","~",LEN(TRIM(V$6))-LEN(SUBSTITUTE(TRIM(V$6)," ",""))))-1)&amp;" Total",$B$6:$BB$314,ROW($A46)-5,FALSE))</f>
        <v>0</v>
      </c>
      <c r="W46" s="8">
        <f ca="1">IF(W$5&lt;&gt;"",HLOOKUP(W$5,Functionalization!$G$6:$R$314,ROW($A46)-5,FALSE),IFERROR(INDEX(W$278:W$314,MATCH($F46,$B$278:$B$314,0))/VLOOKUP($F46,$B$278:$BB$314,MATCH(LEFT(TRIM(W$6),FIND("~",SUBSTITUTE(W$6,"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46))*HLOOKUP(LEFT(TRIM(W$6),FIND("~",SUBSTITUTE(W$6," ","~",LEN(TRIM(W$6))-LEN(SUBSTITUTE(TRIM(W$6)," ",""))))-1)&amp;" Total",$B$6:$BB$314,ROW($A46)-5,FALSE))</f>
        <v>0</v>
      </c>
      <c r="X46" s="8">
        <f ca="1">IF(X$5&lt;&gt;"",HLOOKUP(X$5,Functionalization!$G$6:$R$314,ROW($A46)-5,FALSE),IFERROR(INDEX(X$278:X$314,MATCH($F46,$B$278:$B$314,0))/VLOOKUP($F46,$B$278:$BB$314,MATCH(LEFT(TRIM(X$6),FIND("~",SUBSTITUTE(X$6,"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46))*HLOOKUP(LEFT(TRIM(X$6),FIND("~",SUBSTITUTE(X$6," ","~",LEN(TRIM(X$6))-LEN(SUBSTITUTE(TRIM(X$6)," ",""))))-1)&amp;" Total",$B$6:$BB$314,ROW($A46)-5,FALSE))</f>
        <v>0</v>
      </c>
      <c r="Y46" s="8">
        <f ca="1">IF(Y$5&lt;&gt;"",HLOOKUP(Y$5,Functionalization!$G$6:$R$314,ROW($A46)-5,FALSE),IFERROR(INDEX(Y$278:Y$314,MATCH($F46,$B$278:$B$314,0))/VLOOKUP($F46,$B$278:$BB$314,MATCH(LEFT(TRIM(Y$6),FIND("~",SUBSTITUTE(Y$6,"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46))*HLOOKUP(LEFT(TRIM(Y$6),FIND("~",SUBSTITUTE(Y$6," ","~",LEN(TRIM(Y$6))-LEN(SUBSTITUTE(TRIM(Y$6)," ",""))))-1)&amp;" Total",$B$6:$BB$314,ROW($A46)-5,FALSE))</f>
        <v>0</v>
      </c>
      <c r="Z46" s="8">
        <f ca="1">IF(Z$5&lt;&gt;"",HLOOKUP(Z$5,Functionalization!$G$6:$R$314,ROW($A46)-5,FALSE),IFERROR(INDEX(Z$278:Z$314,MATCH($F46,$B$278:$B$314,0))/VLOOKUP($F46,$B$278:$BB$314,MATCH(LEFT(TRIM(Z$6),FIND("~",SUBSTITUTE(Z$6,"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46))*HLOOKUP(LEFT(TRIM(Z$6),FIND("~",SUBSTITUTE(Z$6," ","~",LEN(TRIM(Z$6))-LEN(SUBSTITUTE(TRIM(Z$6)," ",""))))-1)&amp;" Total",$B$6:$BB$314,ROW($A46)-5,FALSE))</f>
        <v>0</v>
      </c>
      <c r="AA46" s="8">
        <f ca="1">IF(AA$5&lt;&gt;"",HLOOKUP(AA$5,Functionalization!$G$6:$R$314,ROW($A46)-5,FALSE),IFERROR(INDEX(AA$278:AA$314,MATCH($F46,$B$278:$B$314,0))/VLOOKUP($F46,$B$278:$BB$314,MATCH(LEFT(TRIM(AA$6),FIND("~",SUBSTITUTE(AA$6,"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46))*HLOOKUP(LEFT(TRIM(AA$6),FIND("~",SUBSTITUTE(AA$6," ","~",LEN(TRIM(AA$6))-LEN(SUBSTITUTE(TRIM(AA$6)," ",""))))-1)&amp;" Total",$B$6:$BB$314,ROW($A46)-5,FALSE))</f>
        <v>0</v>
      </c>
      <c r="AB46" s="8">
        <f ca="1">IF(AB$5&lt;&gt;"",HLOOKUP(AB$5,Functionalization!$G$6:$R$314,ROW($A46)-5,FALSE),IFERROR(INDEX(AB$278:AB$314,MATCH($F46,$B$278:$B$314,0))/VLOOKUP($F46,$B$278:$BB$314,MATCH(LEFT(TRIM(AB$6),FIND("~",SUBSTITUTE(AB$6,"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46))*HLOOKUP(LEFT(TRIM(AB$6),FIND("~",SUBSTITUTE(AB$6," ","~",LEN(TRIM(AB$6))-LEN(SUBSTITUTE(TRIM(AB$6)," ",""))))-1)&amp;" Total",$B$6:$BB$314,ROW($A46)-5,FALSE))</f>
        <v>0</v>
      </c>
      <c r="AC46" s="8">
        <f ca="1">IF(AC$5&lt;&gt;"",HLOOKUP(AC$5,Functionalization!$G$6:$R$314,ROW($A46)-5,FALSE),IFERROR(INDEX(AC$278:AC$314,MATCH($F46,$B$278:$B$314,0))/VLOOKUP($F46,$B$278:$BB$314,MATCH(LEFT(TRIM(AC$6),FIND("~",SUBSTITUTE(AC$6,"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46))*HLOOKUP(LEFT(TRIM(AC$6),FIND("~",SUBSTITUTE(AC$6," ","~",LEN(TRIM(AC$6))-LEN(SUBSTITUTE(TRIM(AC$6)," ",""))))-1)&amp;" Total",$B$6:$BB$314,ROW($A46)-5,FALSE))</f>
        <v>0</v>
      </c>
      <c r="AD46" s="8">
        <f ca="1">IF(AD$5&lt;&gt;"",HLOOKUP(AD$5,Functionalization!$G$6:$R$314,ROW($A46)-5,FALSE),IFERROR(INDEX(AD$278:AD$314,MATCH($F46,$B$278:$B$314,0))/VLOOKUP($F46,$B$278:$BB$314,MATCH(LEFT(TRIM(AD$6),FIND("~",SUBSTITUTE(AD$6,"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46))*HLOOKUP(LEFT(TRIM(AD$6),FIND("~",SUBSTITUTE(AD$6," ","~",LEN(TRIM(AD$6))-LEN(SUBSTITUTE(TRIM(AD$6)," ",""))))-1)&amp;" Total",$B$6:$BB$314,ROW($A46)-5,FALSE))</f>
        <v>0</v>
      </c>
      <c r="AE46" s="8">
        <f ca="1">IF(AE$5&lt;&gt;"",HLOOKUP(AE$5,Functionalization!$G$6:$R$314,ROW($A46)-5,FALSE),IFERROR(INDEX(AE$278:AE$314,MATCH($F46,$B$278:$B$314,0))/VLOOKUP($F46,$B$278:$BB$314,MATCH(LEFT(TRIM(AE$6),FIND("~",SUBSTITUTE(AE$6,"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46))*HLOOKUP(LEFT(TRIM(AE$6),FIND("~",SUBSTITUTE(AE$6," ","~",LEN(TRIM(AE$6))-LEN(SUBSTITUTE(TRIM(AE$6)," ",""))))-1)&amp;" Total",$B$6:$BB$314,ROW($A46)-5,FALSE))</f>
        <v>0</v>
      </c>
      <c r="AF46" s="8">
        <f ca="1">IF(AF$5&lt;&gt;"",HLOOKUP(AF$5,Functionalization!$G$6:$R$314,ROW($A46)-5,FALSE),IFERROR(INDEX(AF$278:AF$314,MATCH($F46,$B$278:$B$314,0))/VLOOKUP($F46,$B$278:$BB$314,MATCH(LEFT(TRIM(AF$6),FIND("~",SUBSTITUTE(AF$6,"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46))*HLOOKUP(LEFT(TRIM(AF$6),FIND("~",SUBSTITUTE(AF$6," ","~",LEN(TRIM(AF$6))-LEN(SUBSTITUTE(TRIM(AF$6)," ",""))))-1)&amp;" Total",$B$6:$BB$314,ROW($A46)-5,FALSE))</f>
        <v>0</v>
      </c>
      <c r="AG46" s="8">
        <f ca="1">IF(AG$5&lt;&gt;"",HLOOKUP(AG$5,Functionalization!$G$6:$R$314,ROW($A46)-5,FALSE),IFERROR(INDEX(AG$278:AG$314,MATCH($F46,$B$278:$B$314,0))/VLOOKUP($F46,$B$278:$BB$314,MATCH(LEFT(TRIM(AG$6),FIND("~",SUBSTITUTE(AG$6,"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46))*HLOOKUP(LEFT(TRIM(AG$6),FIND("~",SUBSTITUTE(AG$6," ","~",LEN(TRIM(AG$6))-LEN(SUBSTITUTE(TRIM(AG$6)," ",""))))-1)&amp;" Total",$B$6:$BB$314,ROW($A46)-5,FALSE))</f>
        <v>0</v>
      </c>
      <c r="AH46" s="8">
        <f ca="1">IF(AH$5&lt;&gt;"",HLOOKUP(AH$5,Functionalization!$G$6:$R$314,ROW($A46)-5,FALSE),IFERROR(INDEX(AH$278:AH$314,MATCH($F46,$B$278:$B$314,0))/VLOOKUP($F46,$B$278:$BB$314,MATCH(LEFT(TRIM(AH$6),FIND("~",SUBSTITUTE(AH$6,"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46))*HLOOKUP(LEFT(TRIM(AH$6),FIND("~",SUBSTITUTE(AH$6," ","~",LEN(TRIM(AH$6))-LEN(SUBSTITUTE(TRIM(AH$6)," ",""))))-1)&amp;" Total",$B$6:$BB$314,ROW($A46)-5,FALSE))</f>
        <v>0</v>
      </c>
      <c r="AI46" s="8">
        <f ca="1">IF(AI$5&lt;&gt;"",HLOOKUP(AI$5,Functionalization!$G$6:$R$314,ROW($A46)-5,FALSE),IFERROR(INDEX(AI$278:AI$314,MATCH($F46,$B$278:$B$314,0))/VLOOKUP($F46,$B$278:$BB$314,MATCH(LEFT(TRIM(AI$6),FIND("~",SUBSTITUTE(AI$6,"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46))*HLOOKUP(LEFT(TRIM(AI$6),FIND("~",SUBSTITUTE(AI$6," ","~",LEN(TRIM(AI$6))-LEN(SUBSTITUTE(TRIM(AI$6)," ",""))))-1)&amp;" Total",$B$6:$BB$314,ROW($A46)-5,FALSE))</f>
        <v>0</v>
      </c>
      <c r="AJ46" s="8">
        <f ca="1">IF(AJ$5&lt;&gt;"",HLOOKUP(AJ$5,Functionalization!$G$6:$R$314,ROW($A46)-5,FALSE),IFERROR(INDEX(AJ$278:AJ$314,MATCH($F46,$B$278:$B$314,0))/VLOOKUP($F46,$B$278:$BB$314,MATCH(LEFT(TRIM(AJ$6),FIND("~",SUBSTITUTE(AJ$6,"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46))*HLOOKUP(LEFT(TRIM(AJ$6),FIND("~",SUBSTITUTE(AJ$6," ","~",LEN(TRIM(AJ$6))-LEN(SUBSTITUTE(TRIM(AJ$6)," ",""))))-1)&amp;" Total",$B$6:$BB$314,ROW($A46)-5,FALSE))</f>
        <v>0</v>
      </c>
      <c r="AK46" s="8">
        <f ca="1">IF(AK$5&lt;&gt;"",HLOOKUP(AK$5,Functionalization!$G$6:$R$314,ROW($A46)-5,FALSE),IFERROR(INDEX(AK$278:AK$314,MATCH($F46,$B$278:$B$314,0))/VLOOKUP($F46,$B$278:$BB$314,MATCH(LEFT(TRIM(AK$6),FIND("~",SUBSTITUTE(AK$6,"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46))*HLOOKUP(LEFT(TRIM(AK$6),FIND("~",SUBSTITUTE(AK$6," ","~",LEN(TRIM(AK$6))-LEN(SUBSTITUTE(TRIM(AK$6)," ",""))))-1)&amp;" Total",$B$6:$BB$314,ROW($A46)-5,FALSE))</f>
        <v>0</v>
      </c>
      <c r="AL46" s="8">
        <f ca="1">IF(AL$5&lt;&gt;"",HLOOKUP(AL$5,Functionalization!$G$6:$R$314,ROW($A46)-5,FALSE),IFERROR(INDEX(AL$278:AL$314,MATCH($F46,$B$278:$B$314,0))/VLOOKUP($F46,$B$278:$BB$314,MATCH(LEFT(TRIM(AL$6),FIND("~",SUBSTITUTE(AL$6,"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46))*HLOOKUP(LEFT(TRIM(AL$6),FIND("~",SUBSTITUTE(AL$6," ","~",LEN(TRIM(AL$6))-LEN(SUBSTITUTE(TRIM(AL$6)," ",""))))-1)&amp;" Total",$B$6:$BB$314,ROW($A46)-5,FALSE))</f>
        <v>0</v>
      </c>
      <c r="AM46" s="8">
        <f ca="1">IF(AM$5&lt;&gt;"",HLOOKUP(AM$5,Functionalization!$G$6:$R$314,ROW($A46)-5,FALSE),IFERROR(INDEX(AM$278:AM$314,MATCH($F46,$B$278:$B$314,0))/VLOOKUP($F46,$B$278:$BB$314,MATCH(LEFT(TRIM(AM$6),FIND("~",SUBSTITUTE(AM$6,"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46))*HLOOKUP(LEFT(TRIM(AM$6),FIND("~",SUBSTITUTE(AM$6," ","~",LEN(TRIM(AM$6))-LEN(SUBSTITUTE(TRIM(AM$6)," ",""))))-1)&amp;" Total",$B$6:$BB$314,ROW($A46)-5,FALSE))</f>
        <v>0</v>
      </c>
      <c r="AN46" s="8">
        <f ca="1">IF(AN$5&lt;&gt;"",HLOOKUP(AN$5,Functionalization!$G$6:$R$314,ROW($A46)-5,FALSE),IFERROR(INDEX(AN$278:AN$314,MATCH($F46,$B$278:$B$314,0))/VLOOKUP($F46,$B$278:$BB$314,MATCH(LEFT(TRIM(AN$6),FIND("~",SUBSTITUTE(AN$6,"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46))*HLOOKUP(LEFT(TRIM(AN$6),FIND("~",SUBSTITUTE(AN$6," ","~",LEN(TRIM(AN$6))-LEN(SUBSTITUTE(TRIM(AN$6)," ",""))))-1)&amp;" Total",$B$6:$BB$314,ROW($A46)-5,FALSE))</f>
        <v>0</v>
      </c>
      <c r="AO46" s="8">
        <f ca="1">IF(AO$5&lt;&gt;"",HLOOKUP(AO$5,Functionalization!$G$6:$R$314,ROW($A46)-5,FALSE),IFERROR(INDEX(AO$278:AO$314,MATCH($F46,$B$278:$B$314,0))/VLOOKUP($F46,$B$278:$BB$314,MATCH(LEFT(TRIM(AO$6),FIND("~",SUBSTITUTE(AO$6,"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46))*HLOOKUP(LEFT(TRIM(AO$6),FIND("~",SUBSTITUTE(AO$6," ","~",LEN(TRIM(AO$6))-LEN(SUBSTITUTE(TRIM(AO$6)," ",""))))-1)&amp;" Total",$B$6:$BB$314,ROW($A46)-5,FALSE))</f>
        <v>0</v>
      </c>
      <c r="AP46" s="8">
        <f ca="1">IF(AP$5&lt;&gt;"",HLOOKUP(AP$5,Functionalization!$G$6:$R$314,ROW($A46)-5,FALSE),IFERROR(INDEX(AP$278:AP$314,MATCH($F46,$B$278:$B$314,0))/VLOOKUP($F46,$B$278:$BB$314,MATCH(LEFT(TRIM(AP$6),FIND("~",SUBSTITUTE(AP$6,"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46))*HLOOKUP(LEFT(TRIM(AP$6),FIND("~",SUBSTITUTE(AP$6," ","~",LEN(TRIM(AP$6))-LEN(SUBSTITUTE(TRIM(AP$6)," ",""))))-1)&amp;" Total",$B$6:$BB$314,ROW($A46)-5,FALSE))</f>
        <v>0</v>
      </c>
      <c r="AQ46" s="8">
        <f ca="1">IF(AQ$5&lt;&gt;"",HLOOKUP(AQ$5,Functionalization!$G$6:$R$314,ROW($A46)-5,FALSE),IFERROR(INDEX(AQ$278:AQ$314,MATCH($F46,$B$278:$B$314,0))/VLOOKUP($F46,$B$278:$BB$314,MATCH(LEFT(TRIM(AQ$6),FIND("~",SUBSTITUTE(AQ$6,"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46))*HLOOKUP(LEFT(TRIM(AQ$6),FIND("~",SUBSTITUTE(AQ$6," ","~",LEN(TRIM(AQ$6))-LEN(SUBSTITUTE(TRIM(AQ$6)," ",""))))-1)&amp;" Total",$B$6:$BB$314,ROW($A46)-5,FALSE))</f>
        <v>0</v>
      </c>
      <c r="AR46" s="8">
        <f ca="1">IF(AR$5&lt;&gt;"",HLOOKUP(AR$5,Functionalization!$G$6:$R$314,ROW($A46)-5,FALSE),IFERROR(INDEX(AR$278:AR$314,MATCH($F46,$B$278:$B$314,0))/VLOOKUP($F46,$B$278:$BB$314,MATCH(LEFT(TRIM(AR$6),FIND("~",SUBSTITUTE(AR$6,"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46))*HLOOKUP(LEFT(TRIM(AR$6),FIND("~",SUBSTITUTE(AR$6," ","~",LEN(TRIM(AR$6))-LEN(SUBSTITUTE(TRIM(AR$6)," ",""))))-1)&amp;" Total",$B$6:$BB$314,ROW($A46)-5,FALSE))</f>
        <v>0</v>
      </c>
      <c r="AS46" s="8">
        <f ca="1">IF(AS$5&lt;&gt;"",HLOOKUP(AS$5,Functionalization!$G$6:$R$314,ROW($A46)-5,FALSE),IFERROR(INDEX(AS$278:AS$314,MATCH($F46,$B$278:$B$314,0))/VLOOKUP($F46,$B$278:$BB$314,MATCH(LEFT(TRIM(AS$6),FIND("~",SUBSTITUTE(AS$6,"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46))*HLOOKUP(LEFT(TRIM(AS$6),FIND("~",SUBSTITUTE(AS$6," ","~",LEN(TRIM(AS$6))-LEN(SUBSTITUTE(TRIM(AS$6)," ",""))))-1)&amp;" Total",$B$6:$BB$314,ROW($A46)-5,FALSE))</f>
        <v>0</v>
      </c>
      <c r="AT46" s="8">
        <f ca="1">IF(AT$5&lt;&gt;"",HLOOKUP(AT$5,Functionalization!$G$6:$R$314,ROW($A46)-5,FALSE),IFERROR(INDEX(AT$278:AT$314,MATCH($F46,$B$278:$B$314,0))/VLOOKUP($F46,$B$278:$BB$314,MATCH(LEFT(TRIM(AT$6),FIND("~",SUBSTITUTE(AT$6,"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46))*HLOOKUP(LEFT(TRIM(AT$6),FIND("~",SUBSTITUTE(AT$6," ","~",LEN(TRIM(AT$6))-LEN(SUBSTITUTE(TRIM(AT$6)," ",""))))-1)&amp;" Total",$B$6:$BB$314,ROW($A46)-5,FALSE))</f>
        <v>0</v>
      </c>
      <c r="AU46" s="8">
        <f ca="1">IF(AU$5&lt;&gt;"",HLOOKUP(AU$5,Functionalization!$G$6:$R$314,ROW($A46)-5,FALSE),IFERROR(INDEX(AU$278:AU$314,MATCH($F46,$B$278:$B$314,0))/VLOOKUP($F46,$B$278:$BB$314,MATCH(LEFT(TRIM(AU$6),FIND("~",SUBSTITUTE(AU$6,"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46))*HLOOKUP(LEFT(TRIM(AU$6),FIND("~",SUBSTITUTE(AU$6," ","~",LEN(TRIM(AU$6))-LEN(SUBSTITUTE(TRIM(AU$6)," ",""))))-1)&amp;" Total",$B$6:$BB$314,ROW($A46)-5,FALSE))</f>
        <v>0</v>
      </c>
      <c r="AV46" s="8">
        <f ca="1">IF(AV$5&lt;&gt;"",HLOOKUP(AV$5,Functionalization!$G$6:$R$314,ROW($A46)-5,FALSE),IFERROR(INDEX(AV$278:AV$314,MATCH($F46,$B$278:$B$314,0))/VLOOKUP($F46,$B$278:$BB$314,MATCH(LEFT(TRIM(AV$6),FIND("~",SUBSTITUTE(AV$6,"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46))*HLOOKUP(LEFT(TRIM(AV$6),FIND("~",SUBSTITUTE(AV$6," ","~",LEN(TRIM(AV$6))-LEN(SUBSTITUTE(TRIM(AV$6)," ",""))))-1)&amp;" Total",$B$6:$BB$314,ROW($A46)-5,FALSE))</f>
        <v>0</v>
      </c>
      <c r="AW46" s="8">
        <f ca="1">IF(AW$5&lt;&gt;"",HLOOKUP(AW$5,Functionalization!$G$6:$R$314,ROW($A46)-5,FALSE),IFERROR(INDEX(AW$278:AW$314,MATCH($F46,$B$278:$B$314,0))/VLOOKUP($F46,$B$278:$BB$314,MATCH(LEFT(TRIM(AW$6),FIND("~",SUBSTITUTE(AW$6,"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46))*HLOOKUP(LEFT(TRIM(AW$6),FIND("~",SUBSTITUTE(AW$6," ","~",LEN(TRIM(AW$6))-LEN(SUBSTITUTE(TRIM(AW$6)," ",""))))-1)&amp;" Total",$B$6:$BB$314,ROW($A46)-5,FALSE))</f>
        <v>0</v>
      </c>
      <c r="AX46" s="8">
        <f ca="1">IF(AX$5&lt;&gt;"",HLOOKUP(AX$5,Functionalization!$G$6:$R$314,ROW($A46)-5,FALSE),IFERROR(INDEX(AX$278:AX$314,MATCH($F46,$B$278:$B$314,0))/VLOOKUP($F46,$B$278:$BB$314,MATCH(LEFT(TRIM(AX$6),FIND("~",SUBSTITUTE(AX$6,"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46))*HLOOKUP(LEFT(TRIM(AX$6),FIND("~",SUBSTITUTE(AX$6," ","~",LEN(TRIM(AX$6))-LEN(SUBSTITUTE(TRIM(AX$6)," ",""))))-1)&amp;" Total",$B$6:$BB$314,ROW($A46)-5,FALSE))</f>
        <v>0</v>
      </c>
      <c r="AY46" s="8">
        <f ca="1">IF(AY$5&lt;&gt;"",HLOOKUP(AY$5,Functionalization!$G$6:$R$314,ROW($A46)-5,FALSE),IFERROR(INDEX(AY$278:AY$314,MATCH($F46,$B$278:$B$314,0))/VLOOKUP($F46,$B$278:$BB$314,MATCH(LEFT(TRIM(AY$6),FIND("~",SUBSTITUTE(AY$6,"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46))*HLOOKUP(LEFT(TRIM(AY$6),FIND("~",SUBSTITUTE(AY$6," ","~",LEN(TRIM(AY$6))-LEN(SUBSTITUTE(TRIM(AY$6)," ",""))))-1)&amp;" Total",$B$6:$BB$314,ROW($A46)-5,FALSE))</f>
        <v>0</v>
      </c>
      <c r="AZ46" s="8">
        <f ca="1">IF(AZ$5&lt;&gt;"",HLOOKUP(AZ$5,Functionalization!$G$6:$R$314,ROW($A46)-5,FALSE),IFERROR(INDEX(AZ$278:AZ$314,MATCH($F46,$B$278:$B$314,0))/VLOOKUP($F46,$B$278:$BB$314,MATCH(LEFT(TRIM(AZ$6),FIND("~",SUBSTITUTE(AZ$6,"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46))*HLOOKUP(LEFT(TRIM(AZ$6),FIND("~",SUBSTITUTE(AZ$6," ","~",LEN(TRIM(AZ$6))-LEN(SUBSTITUTE(TRIM(AZ$6)," ",""))))-1)&amp;" Total",$B$6:$BB$314,ROW($A46)-5,FALSE))</f>
        <v>0</v>
      </c>
      <c r="BA46" s="8">
        <f ca="1">IF(BA$5&lt;&gt;"",HLOOKUP(BA$5,Functionalization!$G$6:$R$314,ROW($A46)-5,FALSE),IFERROR(INDEX(BA$278:BA$314,MATCH($F46,$B$278:$B$314,0))/VLOOKUP($F46,$B$278:$BB$314,MATCH(LEFT(TRIM(BA$6),FIND("~",SUBSTITUTE(BA$6,"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46))*HLOOKUP(LEFT(TRIM(BA$6),FIND("~",SUBSTITUTE(BA$6," ","~",LEN(TRIM(BA$6))-LEN(SUBSTITUTE(TRIM(BA$6)," ",""))))-1)&amp;" Total",$B$6:$BB$314,ROW($A46)-5,FALSE))</f>
        <v>0</v>
      </c>
      <c r="BB46" s="8">
        <f ca="1">IF(BB$5&lt;&gt;"",HLOOKUP(BB$5,Functionalization!$G$6:$R$314,ROW($A46)-5,FALSE),IFERROR(INDEX(BB$278:BB$314,MATCH($F46,$B$278:$B$314,0))/VLOOKUP($F46,$B$278:$BB$314,MATCH(LEFT(TRIM(BB$6),FIND("~",SUBSTITUTE(BB$6,"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46))*HLOOKUP(LEFT(TRIM(BB$6),FIND("~",SUBSTITUTE(BB$6," ","~",LEN(TRIM(BB$6))-LEN(SUBSTITUTE(TRIM(BB$6)," ",""))))-1)&amp;" Total",$B$6:$BB$314,ROW($A46)-5,FALSE))</f>
        <v>0</v>
      </c>
      <c r="BD46">
        <f ca="1">IFERROR(IF(SUMIF($G$6:$BB$6,BD$6&amp;" Total",$G46:$BB46)-(SUMIF($G$6:$BB$6,BD$6&amp;" "&amp;'Input-Func_Class'!$D$22,$G46:$BB46)+IFERROR(SUMIF($G$6:$BB$6,BD$6&amp;" "&amp;'Input-Func_Class'!$E$22,$G46:$BB46),SUMIF($G$6:$BB$6,BD$6&amp;" "&amp;'Input-Func_Class'!$B$24,$G46:$BB46))+SUMIF($G$6:$BB$6,BD$6&amp;" "&amp;'Input-Func_Class'!$F$22,$G46:$BB46))&lt;Check_Limit,0,1),1)</f>
        <v>0</v>
      </c>
      <c r="BE46">
        <f ca="1">IFERROR(IF(SUMIF($G$6:$BB$6,BE$6&amp;" Total",$G46:$BB46)-(SUMIF($G$6:$BB$6,BE$6&amp;" "&amp;'Input-Func_Class'!$D$22,$G46:$BB46)+IFERROR(SUMIF($G$6:$BB$6,BE$6&amp;" "&amp;'Input-Func_Class'!$E$22,$G46:$BB46),SUMIF($G$6:$BB$6,BE$6&amp;" "&amp;'Input-Func_Class'!$B$24,$G46:$BB46))+SUMIF($G$6:$BB$6,BE$6&amp;" "&amp;'Input-Func_Class'!$F$22,$G46:$BB46))&lt;Check_Limit,0,1),1)</f>
        <v>0</v>
      </c>
      <c r="BF46">
        <f ca="1">IFERROR(IF(SUMIF($G$6:$BB$6,BF$6&amp;" Total",$G46:$BB46)-(SUMIF($G$6:$BB$6,BF$6&amp;" "&amp;'Input-Func_Class'!$D$22,$G46:$BB46)+IFERROR(SUMIF($G$6:$BB$6,BF$6&amp;" "&amp;'Input-Func_Class'!$E$22,$G46:$BB46),SUMIF($G$6:$BB$6,BF$6&amp;" "&amp;'Input-Func_Class'!$B$24,$G46:$BB46))+SUMIF($G$6:$BB$6,BF$6&amp;" "&amp;'Input-Func_Class'!$F$22,$G46:$BB46))&lt;Check_Limit,0,1),1)</f>
        <v>0</v>
      </c>
      <c r="BG46">
        <f ca="1">IFERROR(IF(SUMIF($G$6:$BB$6,BG$6&amp;" Total",$G46:$BB46)-(SUMIF($G$6:$BB$6,BG$6&amp;" "&amp;'Input-Func_Class'!$D$22,$G46:$BB46)+IFERROR(SUMIF($G$6:$BB$6,BG$6&amp;" "&amp;'Input-Func_Class'!$E$22,$G46:$BB46),SUMIF($G$6:$BB$6,BG$6&amp;" "&amp;'Input-Func_Class'!$B$24,$G46:$BB46))+SUMIF($G$6:$BB$6,BG$6&amp;" "&amp;'Input-Func_Class'!$F$22,$G46:$BB46))&lt;Check_Limit,0,1),1)</f>
        <v>0</v>
      </c>
      <c r="BH46">
        <f ca="1">IFERROR(IF(SUMIF($G$6:$BB$6,BH$6&amp;" Total",$G46:$BB46)-(SUMIF($G$6:$BB$6,BH$6&amp;" "&amp;'Input-Func_Class'!$D$22,$G46:$BB46)+IFERROR(SUMIF($G$6:$BB$6,BH$6&amp;" "&amp;'Input-Func_Class'!$E$22,$G46:$BB46),SUMIF($G$6:$BB$6,BH$6&amp;" "&amp;'Input-Func_Class'!$B$24,$G46:$BB46))+SUMIF($G$6:$BB$6,BH$6&amp;" "&amp;'Input-Func_Class'!$F$22,$G46:$BB46))&lt;Check_Limit,0,1),1)</f>
        <v>0</v>
      </c>
      <c r="BI46">
        <f ca="1">IFERROR(IF(SUMIF($G$6:$BB$6,BI$6&amp;" Total",$G46:$BB46)-(SUMIF($G$6:$BB$6,BI$6&amp;" "&amp;'Input-Func_Class'!$D$22,$G46:$BB46)+IFERROR(SUMIF($G$6:$BB$6,BI$6&amp;" "&amp;'Input-Func_Class'!$E$22,$G46:$BB46),SUMIF($G$6:$BB$6,BI$6&amp;" "&amp;'Input-Func_Class'!$B$24,$G46:$BB46))+SUMIF($G$6:$BB$6,BI$6&amp;" "&amp;'Input-Func_Class'!$F$22,$G46:$BB46))&lt;Check_Limit,0,1),1)</f>
        <v>0</v>
      </c>
      <c r="BJ46">
        <f ca="1">IFERROR(IF(SUMIF($G$6:$BB$6,BJ$6&amp;" Total",$G46:$BB46)-(SUMIF($G$6:$BB$6,BJ$6&amp;" "&amp;'Input-Func_Class'!$D$22,$G46:$BB46)+IFERROR(SUMIF($G$6:$BB$6,BJ$6&amp;" "&amp;'Input-Func_Class'!$E$22,$G46:$BB46),SUMIF($G$6:$BB$6,BJ$6&amp;" "&amp;'Input-Func_Class'!$B$24,$G46:$BB46))+SUMIF($G$6:$BB$6,BJ$6&amp;" "&amp;'Input-Func_Class'!$F$22,$G46:$BB46))&lt;Check_Limit,0,1),1)</f>
        <v>0</v>
      </c>
      <c r="BK46">
        <f ca="1">IFERROR(IF(SUMIF($G$6:$BB$6,BK$6&amp;" Total",$G46:$BB46)-(SUMIF($G$6:$BB$6,BK$6&amp;" "&amp;'Input-Func_Class'!$D$22,$G46:$BB46)+IFERROR(SUMIF($G$6:$BB$6,BK$6&amp;" "&amp;'Input-Func_Class'!$E$22,$G46:$BB46),SUMIF($G$6:$BB$6,BK$6&amp;" "&amp;'Input-Func_Class'!$B$24,$G46:$BB46))+SUMIF($G$6:$BB$6,BK$6&amp;" "&amp;'Input-Func_Class'!$F$22,$G46:$BB46))&lt;Check_Limit,0,1),1)</f>
        <v>0</v>
      </c>
      <c r="BL46">
        <f ca="1">IFERROR(IF(SUMIF($G$6:$BB$6,BL$6&amp;" Total",$G46:$BB46)-(SUMIF($G$6:$BB$6,BL$6&amp;" "&amp;'Input-Func_Class'!$D$22,$G46:$BB46)+IFERROR(SUMIF($G$6:$BB$6,BL$6&amp;" "&amp;'Input-Func_Class'!$E$22,$G46:$BB46),SUMIF($G$6:$BB$6,BL$6&amp;" "&amp;'Input-Func_Class'!$B$24,$G46:$BB46))+SUMIF($G$6:$BB$6,BL$6&amp;" "&amp;'Input-Func_Class'!$F$22,$G46:$BB46))&lt;Check_Limit,0,1),1)</f>
        <v>0</v>
      </c>
      <c r="BM46">
        <f ca="1">IFERROR(IF(SUMIF($G$6:$BB$6,BM$6&amp;" Total",$G46:$BB46)-(SUMIF($G$6:$BB$6,BM$6&amp;" "&amp;'Input-Func_Class'!$D$22,$G46:$BB46)+IFERROR(SUMIF($G$6:$BB$6,BM$6&amp;" "&amp;'Input-Func_Class'!$E$22,$G46:$BB46),SUMIF($G$6:$BB$6,BM$6&amp;" "&amp;'Input-Func_Class'!$B$24,$G46:$BB46))+SUMIF($G$6:$BB$6,BM$6&amp;" "&amp;'Input-Func_Class'!$F$22,$G46:$BB46))&lt;Check_Limit,0,1),1)</f>
        <v>0</v>
      </c>
      <c r="BN46">
        <f ca="1">IFERROR(IF(SUMIF($G$6:$BB$6,BN$6&amp;" Total",$G46:$BB46)-(SUMIF($G$6:$BB$6,BN$6&amp;" "&amp;'Input-Func_Class'!$D$22,$G46:$BB46)+IFERROR(SUMIF($G$6:$BB$6,BN$6&amp;" "&amp;'Input-Func_Class'!$E$22,$G46:$BB46),SUMIF($G$6:$BB$6,BN$6&amp;" "&amp;'Input-Func_Class'!$B$24,$G46:$BB46))+SUMIF($G$6:$BB$6,BN$6&amp;" "&amp;'Input-Func_Class'!$F$22,$G46:$BB46))&lt;Check_Limit,0,1),1)</f>
        <v>0</v>
      </c>
      <c r="BO46">
        <f ca="1">IFERROR(IF(SUMIF($G$6:$BB$6,BO$6&amp;" Total",$G46:$BB46)-(SUMIF($G$6:$BB$6,BO$6&amp;" "&amp;'Input-Func_Class'!$D$22,$G46:$BB46)+IFERROR(SUMIF($G$6:$BB$6,BO$6&amp;" "&amp;'Input-Func_Class'!$E$22,$G46:$BB46),SUMIF($G$6:$BB$6,BO$6&amp;" "&amp;'Input-Func_Class'!$B$24,$G46:$BB46))+SUMIF($G$6:$BB$6,BO$6&amp;" "&amp;'Input-Func_Class'!$F$22,$G46:$BB46))&lt;Check_Limit,0,1),1)</f>
        <v>0</v>
      </c>
    </row>
    <row r="47" spans="1:67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>Functionalization!$D47</f>
        <v>48924.400000000016</v>
      </c>
      <c r="E47" s="8">
        <f t="shared" ca="1" si="3"/>
        <v>0</v>
      </c>
      <c r="F47" s="2" t="str">
        <f>IF($D47=0,"-",IF('Input-Accounts'!$E47&lt;&gt;0,'Input-Accounts'!$E47,'Input-Accounts'!$G47))</f>
        <v>INT_DISTPT_SUBTOTAL</v>
      </c>
      <c r="G47" s="8">
        <f ca="1">IF(G$5&lt;&gt;"",HLOOKUP(G$5,Functionalization!$G$6:$R$314,ROW($A47)-5,FALSE),IFERROR(INDEX(G$278:G$314,MATCH($F47,$B$278:$B$314,0))/VLOOKUP($F47,$B$278:$BB$314,MATCH(LEFT(TRIM(G$6),FIND("~",SUBSTITUTE(G$6,"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47))*HLOOKUP(LEFT(TRIM(G$6),FIND("~",SUBSTITUTE(G$6," ","~",LEN(TRIM(G$6))-LEN(SUBSTITUTE(TRIM(G$6)," ",""))))-1)&amp;" Total",$B$6:$BB$314,ROW($A47)-5,FALSE))</f>
        <v>31241.236782926069</v>
      </c>
      <c r="H47" s="8">
        <f ca="1">IF(H$5&lt;&gt;"",HLOOKUP(H$5,Functionalization!$G$6:$R$314,ROW($A47)-5,FALSE),IFERROR(INDEX(H$278:H$314,MATCH($F47,$B$278:$B$314,0))/VLOOKUP($F47,$B$278:$BB$314,MATCH(LEFT(TRIM(H$6),FIND("~",SUBSTITUTE(H$6,"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47))*HLOOKUP(LEFT(TRIM(H$6),FIND("~",SUBSTITUTE(H$6," ","~",LEN(TRIM(H$6))-LEN(SUBSTITUTE(TRIM(H$6)," ",""))))-1)&amp;" Total",$B$6:$BB$314,ROW($A47)-5,FALSE))</f>
        <v>23834.440963321373</v>
      </c>
      <c r="I47" s="8">
        <f ca="1">IF(I$5&lt;&gt;"",HLOOKUP(I$5,Functionalization!$G$6:$R$314,ROW($A47)-5,FALSE),IFERROR(INDEX(I$278:I$314,MATCH($F47,$B$278:$B$314,0))/VLOOKUP($F47,$B$278:$BB$314,MATCH(LEFT(TRIM(I$6),FIND("~",SUBSTITUTE(I$6,"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47))*HLOOKUP(LEFT(TRIM(I$6),FIND("~",SUBSTITUTE(I$6," ","~",LEN(TRIM(I$6))-LEN(SUBSTITUTE(TRIM(I$6)," ",""))))-1)&amp;" Total",$B$6:$BB$314,ROW($A47)-5,FALSE))</f>
        <v>0</v>
      </c>
      <c r="J47" s="8">
        <f ca="1">IF(J$5&lt;&gt;"",HLOOKUP(J$5,Functionalization!$G$6:$R$314,ROW($A47)-5,FALSE),IFERROR(INDEX(J$278:J$314,MATCH($F47,$B$278:$B$314,0))/VLOOKUP($F47,$B$278:$BB$314,MATCH(LEFT(TRIM(J$6),FIND("~",SUBSTITUTE(J$6,"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47))*HLOOKUP(LEFT(TRIM(J$6),FIND("~",SUBSTITUTE(J$6," ","~",LEN(TRIM(J$6))-LEN(SUBSTITUTE(TRIM(J$6)," ",""))))-1)&amp;" Total",$B$6:$BB$314,ROW($A47)-5,FALSE))</f>
        <v>7406.795819604703</v>
      </c>
      <c r="K47" s="8">
        <f ca="1">IF(K$5&lt;&gt;"",HLOOKUP(K$5,Functionalization!$G$6:$R$314,ROW($A47)-5,FALSE),IFERROR(INDEX(K$278:K$314,MATCH($F47,$B$278:$B$314,0))/VLOOKUP($F47,$B$278:$BB$314,MATCH(LEFT(TRIM(K$6),FIND("~",SUBSTITUTE(K$6,"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47))*HLOOKUP(LEFT(TRIM(K$6),FIND("~",SUBSTITUTE(K$6," ","~",LEN(TRIM(K$6))-LEN(SUBSTITUTE(TRIM(K$6)," ",""))))-1)&amp;" Total",$B$6:$BB$314,ROW($A47)-5,FALSE))</f>
        <v>17683.163217073947</v>
      </c>
      <c r="L47" s="8">
        <f ca="1">IF(L$5&lt;&gt;"",HLOOKUP(L$5,Functionalization!$G$6:$R$314,ROW($A47)-5,FALSE),IFERROR(INDEX(L$278:L$314,MATCH($F47,$B$278:$B$314,0))/VLOOKUP($F47,$B$278:$BB$314,MATCH(LEFT(TRIM(L$6),FIND("~",SUBSTITUTE(L$6,"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47))*HLOOKUP(LEFT(TRIM(L$6),FIND("~",SUBSTITUTE(L$6," ","~",LEN(TRIM(L$6))-LEN(SUBSTITUTE(TRIM(L$6)," ",""))))-1)&amp;" Total",$B$6:$BB$314,ROW($A47)-5,FALSE))</f>
        <v>0</v>
      </c>
      <c r="M47" s="8">
        <f ca="1">IF(M$5&lt;&gt;"",HLOOKUP(M$5,Functionalization!$G$6:$R$314,ROW($A47)-5,FALSE),IFERROR(INDEX(M$278:M$314,MATCH($F47,$B$278:$B$314,0))/VLOOKUP($F47,$B$278:$BB$314,MATCH(LEFT(TRIM(M$6),FIND("~",SUBSTITUTE(M$6,"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47))*HLOOKUP(LEFT(TRIM(M$6),FIND("~",SUBSTITUTE(M$6," ","~",LEN(TRIM(M$6))-LEN(SUBSTITUTE(TRIM(M$6)," ",""))))-1)&amp;" Total",$B$6:$BB$314,ROW($A47)-5,FALSE))</f>
        <v>0</v>
      </c>
      <c r="N47" s="8">
        <f ca="1">IF(N$5&lt;&gt;"",HLOOKUP(N$5,Functionalization!$G$6:$R$314,ROW($A47)-5,FALSE),IFERROR(INDEX(N$278:N$314,MATCH($F47,$B$278:$B$314,0))/VLOOKUP($F47,$B$278:$BB$314,MATCH(LEFT(TRIM(N$6),FIND("~",SUBSTITUTE(N$6,"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47))*HLOOKUP(LEFT(TRIM(N$6),FIND("~",SUBSTITUTE(N$6," ","~",LEN(TRIM(N$6))-LEN(SUBSTITUTE(TRIM(N$6)," ",""))))-1)&amp;" Total",$B$6:$BB$314,ROW($A47)-5,FALSE))</f>
        <v>17683.163217073947</v>
      </c>
      <c r="O47" s="8">
        <f ca="1">IF(O$5&lt;&gt;"",HLOOKUP(O$5,Functionalization!$G$6:$R$314,ROW($A47)-5,FALSE),IFERROR(INDEX(O$278:O$314,MATCH($F47,$B$278:$B$314,0))/VLOOKUP($F47,$B$278:$BB$314,MATCH(LEFT(TRIM(O$6),FIND("~",SUBSTITUTE(O$6,"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47))*HLOOKUP(LEFT(TRIM(O$6),FIND("~",SUBSTITUTE(O$6," ","~",LEN(TRIM(O$6))-LEN(SUBSTITUTE(TRIM(O$6)," ",""))))-1)&amp;" Total",$B$6:$BB$314,ROW($A47)-5,FALSE))</f>
        <v>0</v>
      </c>
      <c r="P47" s="8">
        <f ca="1">IF(P$5&lt;&gt;"",HLOOKUP(P$5,Functionalization!$G$6:$R$314,ROW($A47)-5,FALSE),IFERROR(INDEX(P$278:P$314,MATCH($F47,$B$278:$B$314,0))/VLOOKUP($F47,$B$278:$BB$314,MATCH(LEFT(TRIM(P$6),FIND("~",SUBSTITUTE(P$6,"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47))*HLOOKUP(LEFT(TRIM(P$6),FIND("~",SUBSTITUTE(P$6," ","~",LEN(TRIM(P$6))-LEN(SUBSTITUTE(TRIM(P$6)," ",""))))-1)&amp;" Total",$B$6:$BB$314,ROW($A47)-5,FALSE))</f>
        <v>0</v>
      </c>
      <c r="Q47" s="8">
        <f ca="1">IF(Q$5&lt;&gt;"",HLOOKUP(Q$5,Functionalization!$G$6:$R$314,ROW($A47)-5,FALSE),IFERROR(INDEX(Q$278:Q$314,MATCH($F47,$B$278:$B$314,0))/VLOOKUP($F47,$B$278:$BB$314,MATCH(LEFT(TRIM(Q$6),FIND("~",SUBSTITUTE(Q$6,"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47))*HLOOKUP(LEFT(TRIM(Q$6),FIND("~",SUBSTITUTE(Q$6," ","~",LEN(TRIM(Q$6))-LEN(SUBSTITUTE(TRIM(Q$6)," ",""))))-1)&amp;" Total",$B$6:$BB$314,ROW($A47)-5,FALSE))</f>
        <v>0</v>
      </c>
      <c r="R47" s="8">
        <f ca="1">IF(R$5&lt;&gt;"",HLOOKUP(R$5,Functionalization!$G$6:$R$314,ROW($A47)-5,FALSE),IFERROR(INDEX(R$278:R$314,MATCH($F47,$B$278:$B$314,0))/VLOOKUP($F47,$B$278:$BB$314,MATCH(LEFT(TRIM(R$6),FIND("~",SUBSTITUTE(R$6,"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47))*HLOOKUP(LEFT(TRIM(R$6),FIND("~",SUBSTITUTE(R$6," ","~",LEN(TRIM(R$6))-LEN(SUBSTITUTE(TRIM(R$6)," ",""))))-1)&amp;" Total",$B$6:$BB$314,ROW($A47)-5,FALSE))</f>
        <v>0</v>
      </c>
      <c r="S47" s="8">
        <f ca="1">IF(S$5&lt;&gt;"",HLOOKUP(S$5,Functionalization!$G$6:$R$314,ROW($A47)-5,FALSE),IFERROR(INDEX(S$278:S$314,MATCH($F47,$B$278:$B$314,0))/VLOOKUP($F47,$B$278:$BB$314,MATCH(LEFT(TRIM(S$6),FIND("~",SUBSTITUTE(S$6,"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47))*HLOOKUP(LEFT(TRIM(S$6),FIND("~",SUBSTITUTE(S$6," ","~",LEN(TRIM(S$6))-LEN(SUBSTITUTE(TRIM(S$6)," ",""))))-1)&amp;" Total",$B$6:$BB$314,ROW($A47)-5,FALSE))</f>
        <v>0</v>
      </c>
      <c r="T47" s="8">
        <f ca="1">IF(T$5&lt;&gt;"",HLOOKUP(T$5,Functionalization!$G$6:$R$314,ROW($A47)-5,FALSE),IFERROR(INDEX(T$278:T$314,MATCH($F47,$B$278:$B$314,0))/VLOOKUP($F47,$B$278:$BB$314,MATCH(LEFT(TRIM(T$6),FIND("~",SUBSTITUTE(T$6,"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47))*HLOOKUP(LEFT(TRIM(T$6),FIND("~",SUBSTITUTE(T$6," ","~",LEN(TRIM(T$6))-LEN(SUBSTITUTE(TRIM(T$6)," ",""))))-1)&amp;" Total",$B$6:$BB$314,ROW($A47)-5,FALSE))</f>
        <v>0</v>
      </c>
      <c r="U47" s="8">
        <f ca="1">IF(U$5&lt;&gt;"",HLOOKUP(U$5,Functionalization!$G$6:$R$314,ROW($A47)-5,FALSE),IFERROR(INDEX(U$278:U$314,MATCH($F47,$B$278:$B$314,0))/VLOOKUP($F47,$B$278:$BB$314,MATCH(LEFT(TRIM(U$6),FIND("~",SUBSTITUTE(U$6,"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47))*HLOOKUP(LEFT(TRIM(U$6),FIND("~",SUBSTITUTE(U$6," ","~",LEN(TRIM(U$6))-LEN(SUBSTITUTE(TRIM(U$6)," ",""))))-1)&amp;" Total",$B$6:$BB$314,ROW($A47)-5,FALSE))</f>
        <v>0</v>
      </c>
      <c r="V47" s="8">
        <f ca="1">IF(V$5&lt;&gt;"",HLOOKUP(V$5,Functionalization!$G$6:$R$314,ROW($A47)-5,FALSE),IFERROR(INDEX(V$278:V$314,MATCH($F47,$B$278:$B$314,0))/VLOOKUP($F47,$B$278:$BB$314,MATCH(LEFT(TRIM(V$6),FIND("~",SUBSTITUTE(V$6,"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47))*HLOOKUP(LEFT(TRIM(V$6),FIND("~",SUBSTITUTE(V$6," ","~",LEN(TRIM(V$6))-LEN(SUBSTITUTE(TRIM(V$6)," ",""))))-1)&amp;" Total",$B$6:$BB$314,ROW($A47)-5,FALSE))</f>
        <v>0</v>
      </c>
      <c r="W47" s="8">
        <f ca="1">IF(W$5&lt;&gt;"",HLOOKUP(W$5,Functionalization!$G$6:$R$314,ROW($A47)-5,FALSE),IFERROR(INDEX(W$278:W$314,MATCH($F47,$B$278:$B$314,0))/VLOOKUP($F47,$B$278:$BB$314,MATCH(LEFT(TRIM(W$6),FIND("~",SUBSTITUTE(W$6,"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47))*HLOOKUP(LEFT(TRIM(W$6),FIND("~",SUBSTITUTE(W$6," ","~",LEN(TRIM(W$6))-LEN(SUBSTITUTE(TRIM(W$6)," ",""))))-1)&amp;" Total",$B$6:$BB$314,ROW($A47)-5,FALSE))</f>
        <v>0</v>
      </c>
      <c r="X47" s="8">
        <f ca="1">IF(X$5&lt;&gt;"",HLOOKUP(X$5,Functionalization!$G$6:$R$314,ROW($A47)-5,FALSE),IFERROR(INDEX(X$278:X$314,MATCH($F47,$B$278:$B$314,0))/VLOOKUP($F47,$B$278:$BB$314,MATCH(LEFT(TRIM(X$6),FIND("~",SUBSTITUTE(X$6,"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47))*HLOOKUP(LEFT(TRIM(X$6),FIND("~",SUBSTITUTE(X$6," ","~",LEN(TRIM(X$6))-LEN(SUBSTITUTE(TRIM(X$6)," ",""))))-1)&amp;" Total",$B$6:$BB$314,ROW($A47)-5,FALSE))</f>
        <v>0</v>
      </c>
      <c r="Y47" s="8">
        <f ca="1">IF(Y$5&lt;&gt;"",HLOOKUP(Y$5,Functionalization!$G$6:$R$314,ROW($A47)-5,FALSE),IFERROR(INDEX(Y$278:Y$314,MATCH($F47,$B$278:$B$314,0))/VLOOKUP($F47,$B$278:$BB$314,MATCH(LEFT(TRIM(Y$6),FIND("~",SUBSTITUTE(Y$6,"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47))*HLOOKUP(LEFT(TRIM(Y$6),FIND("~",SUBSTITUTE(Y$6," ","~",LEN(TRIM(Y$6))-LEN(SUBSTITUTE(TRIM(Y$6)," ",""))))-1)&amp;" Total",$B$6:$BB$314,ROW($A47)-5,FALSE))</f>
        <v>0</v>
      </c>
      <c r="Z47" s="8">
        <f ca="1">IF(Z$5&lt;&gt;"",HLOOKUP(Z$5,Functionalization!$G$6:$R$314,ROW($A47)-5,FALSE),IFERROR(INDEX(Z$278:Z$314,MATCH($F47,$B$278:$B$314,0))/VLOOKUP($F47,$B$278:$BB$314,MATCH(LEFT(TRIM(Z$6),FIND("~",SUBSTITUTE(Z$6,"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47))*HLOOKUP(LEFT(TRIM(Z$6),FIND("~",SUBSTITUTE(Z$6," ","~",LEN(TRIM(Z$6))-LEN(SUBSTITUTE(TRIM(Z$6)," ",""))))-1)&amp;" Total",$B$6:$BB$314,ROW($A47)-5,FALSE))</f>
        <v>0</v>
      </c>
      <c r="AA47" s="8">
        <f ca="1">IF(AA$5&lt;&gt;"",HLOOKUP(AA$5,Functionalization!$G$6:$R$314,ROW($A47)-5,FALSE),IFERROR(INDEX(AA$278:AA$314,MATCH($F47,$B$278:$B$314,0))/VLOOKUP($F47,$B$278:$BB$314,MATCH(LEFT(TRIM(AA$6),FIND("~",SUBSTITUTE(AA$6,"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47))*HLOOKUP(LEFT(TRIM(AA$6),FIND("~",SUBSTITUTE(AA$6," ","~",LEN(TRIM(AA$6))-LEN(SUBSTITUTE(TRIM(AA$6)," ",""))))-1)&amp;" Total",$B$6:$BB$314,ROW($A47)-5,FALSE))</f>
        <v>0</v>
      </c>
      <c r="AB47" s="8">
        <f ca="1">IF(AB$5&lt;&gt;"",HLOOKUP(AB$5,Functionalization!$G$6:$R$314,ROW($A47)-5,FALSE),IFERROR(INDEX(AB$278:AB$314,MATCH($F47,$B$278:$B$314,0))/VLOOKUP($F47,$B$278:$BB$314,MATCH(LEFT(TRIM(AB$6),FIND("~",SUBSTITUTE(AB$6,"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47))*HLOOKUP(LEFT(TRIM(AB$6),FIND("~",SUBSTITUTE(AB$6," ","~",LEN(TRIM(AB$6))-LEN(SUBSTITUTE(TRIM(AB$6)," ",""))))-1)&amp;" Total",$B$6:$BB$314,ROW($A47)-5,FALSE))</f>
        <v>0</v>
      </c>
      <c r="AC47" s="8">
        <f ca="1">IF(AC$5&lt;&gt;"",HLOOKUP(AC$5,Functionalization!$G$6:$R$314,ROW($A47)-5,FALSE),IFERROR(INDEX(AC$278:AC$314,MATCH($F47,$B$278:$B$314,0))/VLOOKUP($F47,$B$278:$BB$314,MATCH(LEFT(TRIM(AC$6),FIND("~",SUBSTITUTE(AC$6,"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47))*HLOOKUP(LEFT(TRIM(AC$6),FIND("~",SUBSTITUTE(AC$6," ","~",LEN(TRIM(AC$6))-LEN(SUBSTITUTE(TRIM(AC$6)," ",""))))-1)&amp;" Total",$B$6:$BB$314,ROW($A47)-5,FALSE))</f>
        <v>0</v>
      </c>
      <c r="AD47" s="8">
        <f ca="1">IF(AD$5&lt;&gt;"",HLOOKUP(AD$5,Functionalization!$G$6:$R$314,ROW($A47)-5,FALSE),IFERROR(INDEX(AD$278:AD$314,MATCH($F47,$B$278:$B$314,0))/VLOOKUP($F47,$B$278:$BB$314,MATCH(LEFT(TRIM(AD$6),FIND("~",SUBSTITUTE(AD$6,"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47))*HLOOKUP(LEFT(TRIM(AD$6),FIND("~",SUBSTITUTE(AD$6," ","~",LEN(TRIM(AD$6))-LEN(SUBSTITUTE(TRIM(AD$6)," ",""))))-1)&amp;" Total",$B$6:$BB$314,ROW($A47)-5,FALSE))</f>
        <v>0</v>
      </c>
      <c r="AE47" s="8">
        <f ca="1">IF(AE$5&lt;&gt;"",HLOOKUP(AE$5,Functionalization!$G$6:$R$314,ROW($A47)-5,FALSE),IFERROR(INDEX(AE$278:AE$314,MATCH($F47,$B$278:$B$314,0))/VLOOKUP($F47,$B$278:$BB$314,MATCH(LEFT(TRIM(AE$6),FIND("~",SUBSTITUTE(AE$6,"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47))*HLOOKUP(LEFT(TRIM(AE$6),FIND("~",SUBSTITUTE(AE$6," ","~",LEN(TRIM(AE$6))-LEN(SUBSTITUTE(TRIM(AE$6)," ",""))))-1)&amp;" Total",$B$6:$BB$314,ROW($A47)-5,FALSE))</f>
        <v>0</v>
      </c>
      <c r="AF47" s="8">
        <f ca="1">IF(AF$5&lt;&gt;"",HLOOKUP(AF$5,Functionalization!$G$6:$R$314,ROW($A47)-5,FALSE),IFERROR(INDEX(AF$278:AF$314,MATCH($F47,$B$278:$B$314,0))/VLOOKUP($F47,$B$278:$BB$314,MATCH(LEFT(TRIM(AF$6),FIND("~",SUBSTITUTE(AF$6,"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47))*HLOOKUP(LEFT(TRIM(AF$6),FIND("~",SUBSTITUTE(AF$6," ","~",LEN(TRIM(AF$6))-LEN(SUBSTITUTE(TRIM(AF$6)," ",""))))-1)&amp;" Total",$B$6:$BB$314,ROW($A47)-5,FALSE))</f>
        <v>0</v>
      </c>
      <c r="AG47" s="8">
        <f ca="1">IF(AG$5&lt;&gt;"",HLOOKUP(AG$5,Functionalization!$G$6:$R$314,ROW($A47)-5,FALSE),IFERROR(INDEX(AG$278:AG$314,MATCH($F47,$B$278:$B$314,0))/VLOOKUP($F47,$B$278:$BB$314,MATCH(LEFT(TRIM(AG$6),FIND("~",SUBSTITUTE(AG$6,"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47))*HLOOKUP(LEFT(TRIM(AG$6),FIND("~",SUBSTITUTE(AG$6," ","~",LEN(TRIM(AG$6))-LEN(SUBSTITUTE(TRIM(AG$6)," ",""))))-1)&amp;" Total",$B$6:$BB$314,ROW($A47)-5,FALSE))</f>
        <v>0</v>
      </c>
      <c r="AH47" s="8">
        <f ca="1">IF(AH$5&lt;&gt;"",HLOOKUP(AH$5,Functionalization!$G$6:$R$314,ROW($A47)-5,FALSE),IFERROR(INDEX(AH$278:AH$314,MATCH($F47,$B$278:$B$314,0))/VLOOKUP($F47,$B$278:$BB$314,MATCH(LEFT(TRIM(AH$6),FIND("~",SUBSTITUTE(AH$6,"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47))*HLOOKUP(LEFT(TRIM(AH$6),FIND("~",SUBSTITUTE(AH$6," ","~",LEN(TRIM(AH$6))-LEN(SUBSTITUTE(TRIM(AH$6)," ",""))))-1)&amp;" Total",$B$6:$BB$314,ROW($A47)-5,FALSE))</f>
        <v>0</v>
      </c>
      <c r="AI47" s="8">
        <f ca="1">IF(AI$5&lt;&gt;"",HLOOKUP(AI$5,Functionalization!$G$6:$R$314,ROW($A47)-5,FALSE),IFERROR(INDEX(AI$278:AI$314,MATCH($F47,$B$278:$B$314,0))/VLOOKUP($F47,$B$278:$BB$314,MATCH(LEFT(TRIM(AI$6),FIND("~",SUBSTITUTE(AI$6,"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47))*HLOOKUP(LEFT(TRIM(AI$6),FIND("~",SUBSTITUTE(AI$6," ","~",LEN(TRIM(AI$6))-LEN(SUBSTITUTE(TRIM(AI$6)," ",""))))-1)&amp;" Total",$B$6:$BB$314,ROW($A47)-5,FALSE))</f>
        <v>0</v>
      </c>
      <c r="AJ47" s="8">
        <f ca="1">IF(AJ$5&lt;&gt;"",HLOOKUP(AJ$5,Functionalization!$G$6:$R$314,ROW($A47)-5,FALSE),IFERROR(INDEX(AJ$278:AJ$314,MATCH($F47,$B$278:$B$314,0))/VLOOKUP($F47,$B$278:$BB$314,MATCH(LEFT(TRIM(AJ$6),FIND("~",SUBSTITUTE(AJ$6,"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47))*HLOOKUP(LEFT(TRIM(AJ$6),FIND("~",SUBSTITUTE(AJ$6," ","~",LEN(TRIM(AJ$6))-LEN(SUBSTITUTE(TRIM(AJ$6)," ",""))))-1)&amp;" Total",$B$6:$BB$314,ROW($A47)-5,FALSE))</f>
        <v>0</v>
      </c>
      <c r="AK47" s="8">
        <f ca="1">IF(AK$5&lt;&gt;"",HLOOKUP(AK$5,Functionalization!$G$6:$R$314,ROW($A47)-5,FALSE),IFERROR(INDEX(AK$278:AK$314,MATCH($F47,$B$278:$B$314,0))/VLOOKUP($F47,$B$278:$BB$314,MATCH(LEFT(TRIM(AK$6),FIND("~",SUBSTITUTE(AK$6,"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47))*HLOOKUP(LEFT(TRIM(AK$6),FIND("~",SUBSTITUTE(AK$6," ","~",LEN(TRIM(AK$6))-LEN(SUBSTITUTE(TRIM(AK$6)," ",""))))-1)&amp;" Total",$B$6:$BB$314,ROW($A47)-5,FALSE))</f>
        <v>0</v>
      </c>
      <c r="AL47" s="8">
        <f ca="1">IF(AL$5&lt;&gt;"",HLOOKUP(AL$5,Functionalization!$G$6:$R$314,ROW($A47)-5,FALSE),IFERROR(INDEX(AL$278:AL$314,MATCH($F47,$B$278:$B$314,0))/VLOOKUP($F47,$B$278:$BB$314,MATCH(LEFT(TRIM(AL$6),FIND("~",SUBSTITUTE(AL$6,"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47))*HLOOKUP(LEFT(TRIM(AL$6),FIND("~",SUBSTITUTE(AL$6," ","~",LEN(TRIM(AL$6))-LEN(SUBSTITUTE(TRIM(AL$6)," ",""))))-1)&amp;" Total",$B$6:$BB$314,ROW($A47)-5,FALSE))</f>
        <v>0</v>
      </c>
      <c r="AM47" s="8">
        <f ca="1">IF(AM$5&lt;&gt;"",HLOOKUP(AM$5,Functionalization!$G$6:$R$314,ROW($A47)-5,FALSE),IFERROR(INDEX(AM$278:AM$314,MATCH($F47,$B$278:$B$314,0))/VLOOKUP($F47,$B$278:$BB$314,MATCH(LEFT(TRIM(AM$6),FIND("~",SUBSTITUTE(AM$6,"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47))*HLOOKUP(LEFT(TRIM(AM$6),FIND("~",SUBSTITUTE(AM$6," ","~",LEN(TRIM(AM$6))-LEN(SUBSTITUTE(TRIM(AM$6)," ",""))))-1)&amp;" Total",$B$6:$BB$314,ROW($A47)-5,FALSE))</f>
        <v>0</v>
      </c>
      <c r="AN47" s="8">
        <f ca="1">IF(AN$5&lt;&gt;"",HLOOKUP(AN$5,Functionalization!$G$6:$R$314,ROW($A47)-5,FALSE),IFERROR(INDEX(AN$278:AN$314,MATCH($F47,$B$278:$B$314,0))/VLOOKUP($F47,$B$278:$BB$314,MATCH(LEFT(TRIM(AN$6),FIND("~",SUBSTITUTE(AN$6,"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47))*HLOOKUP(LEFT(TRIM(AN$6),FIND("~",SUBSTITUTE(AN$6," ","~",LEN(TRIM(AN$6))-LEN(SUBSTITUTE(TRIM(AN$6)," ",""))))-1)&amp;" Total",$B$6:$BB$314,ROW($A47)-5,FALSE))</f>
        <v>0</v>
      </c>
      <c r="AO47" s="8">
        <f ca="1">IF(AO$5&lt;&gt;"",HLOOKUP(AO$5,Functionalization!$G$6:$R$314,ROW($A47)-5,FALSE),IFERROR(INDEX(AO$278:AO$314,MATCH($F47,$B$278:$B$314,0))/VLOOKUP($F47,$B$278:$BB$314,MATCH(LEFT(TRIM(AO$6),FIND("~",SUBSTITUTE(AO$6,"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47))*HLOOKUP(LEFT(TRIM(AO$6),FIND("~",SUBSTITUTE(AO$6," ","~",LEN(TRIM(AO$6))-LEN(SUBSTITUTE(TRIM(AO$6)," ",""))))-1)&amp;" Total",$B$6:$BB$314,ROW($A47)-5,FALSE))</f>
        <v>0</v>
      </c>
      <c r="AP47" s="8">
        <f ca="1">IF(AP$5&lt;&gt;"",HLOOKUP(AP$5,Functionalization!$G$6:$R$314,ROW($A47)-5,FALSE),IFERROR(INDEX(AP$278:AP$314,MATCH($F47,$B$278:$B$314,0))/VLOOKUP($F47,$B$278:$BB$314,MATCH(LEFT(TRIM(AP$6),FIND("~",SUBSTITUTE(AP$6,"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47))*HLOOKUP(LEFT(TRIM(AP$6),FIND("~",SUBSTITUTE(AP$6," ","~",LEN(TRIM(AP$6))-LEN(SUBSTITUTE(TRIM(AP$6)," ",""))))-1)&amp;" Total",$B$6:$BB$314,ROW($A47)-5,FALSE))</f>
        <v>0</v>
      </c>
      <c r="AQ47" s="8">
        <f ca="1">IF(AQ$5&lt;&gt;"",HLOOKUP(AQ$5,Functionalization!$G$6:$R$314,ROW($A47)-5,FALSE),IFERROR(INDEX(AQ$278:AQ$314,MATCH($F47,$B$278:$B$314,0))/VLOOKUP($F47,$B$278:$BB$314,MATCH(LEFT(TRIM(AQ$6),FIND("~",SUBSTITUTE(AQ$6,"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47))*HLOOKUP(LEFT(TRIM(AQ$6),FIND("~",SUBSTITUTE(AQ$6," ","~",LEN(TRIM(AQ$6))-LEN(SUBSTITUTE(TRIM(AQ$6)," ",""))))-1)&amp;" Total",$B$6:$BB$314,ROW($A47)-5,FALSE))</f>
        <v>0</v>
      </c>
      <c r="AR47" s="8">
        <f ca="1">IF(AR$5&lt;&gt;"",HLOOKUP(AR$5,Functionalization!$G$6:$R$314,ROW($A47)-5,FALSE),IFERROR(INDEX(AR$278:AR$314,MATCH($F47,$B$278:$B$314,0))/VLOOKUP($F47,$B$278:$BB$314,MATCH(LEFT(TRIM(AR$6),FIND("~",SUBSTITUTE(AR$6,"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47))*HLOOKUP(LEFT(TRIM(AR$6),FIND("~",SUBSTITUTE(AR$6," ","~",LEN(TRIM(AR$6))-LEN(SUBSTITUTE(TRIM(AR$6)," ",""))))-1)&amp;" Total",$B$6:$BB$314,ROW($A47)-5,FALSE))</f>
        <v>0</v>
      </c>
      <c r="AS47" s="8">
        <f ca="1">IF(AS$5&lt;&gt;"",HLOOKUP(AS$5,Functionalization!$G$6:$R$314,ROW($A47)-5,FALSE),IFERROR(INDEX(AS$278:AS$314,MATCH($F47,$B$278:$B$314,0))/VLOOKUP($F47,$B$278:$BB$314,MATCH(LEFT(TRIM(AS$6),FIND("~",SUBSTITUTE(AS$6,"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47))*HLOOKUP(LEFT(TRIM(AS$6),FIND("~",SUBSTITUTE(AS$6," ","~",LEN(TRIM(AS$6))-LEN(SUBSTITUTE(TRIM(AS$6)," ",""))))-1)&amp;" Total",$B$6:$BB$314,ROW($A47)-5,FALSE))</f>
        <v>0</v>
      </c>
      <c r="AT47" s="8">
        <f ca="1">IF(AT$5&lt;&gt;"",HLOOKUP(AT$5,Functionalization!$G$6:$R$314,ROW($A47)-5,FALSE),IFERROR(INDEX(AT$278:AT$314,MATCH($F47,$B$278:$B$314,0))/VLOOKUP($F47,$B$278:$BB$314,MATCH(LEFT(TRIM(AT$6),FIND("~",SUBSTITUTE(AT$6,"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47))*HLOOKUP(LEFT(TRIM(AT$6),FIND("~",SUBSTITUTE(AT$6," ","~",LEN(TRIM(AT$6))-LEN(SUBSTITUTE(TRIM(AT$6)," ",""))))-1)&amp;" Total",$B$6:$BB$314,ROW($A47)-5,FALSE))</f>
        <v>0</v>
      </c>
      <c r="AU47" s="8">
        <f ca="1">IF(AU$5&lt;&gt;"",HLOOKUP(AU$5,Functionalization!$G$6:$R$314,ROW($A47)-5,FALSE),IFERROR(INDEX(AU$278:AU$314,MATCH($F47,$B$278:$B$314,0))/VLOOKUP($F47,$B$278:$BB$314,MATCH(LEFT(TRIM(AU$6),FIND("~",SUBSTITUTE(AU$6,"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47))*HLOOKUP(LEFT(TRIM(AU$6),FIND("~",SUBSTITUTE(AU$6," ","~",LEN(TRIM(AU$6))-LEN(SUBSTITUTE(TRIM(AU$6)," ",""))))-1)&amp;" Total",$B$6:$BB$314,ROW($A47)-5,FALSE))</f>
        <v>0</v>
      </c>
      <c r="AV47" s="8">
        <f ca="1">IF(AV$5&lt;&gt;"",HLOOKUP(AV$5,Functionalization!$G$6:$R$314,ROW($A47)-5,FALSE),IFERROR(INDEX(AV$278:AV$314,MATCH($F47,$B$278:$B$314,0))/VLOOKUP($F47,$B$278:$BB$314,MATCH(LEFT(TRIM(AV$6),FIND("~",SUBSTITUTE(AV$6,"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47))*HLOOKUP(LEFT(TRIM(AV$6),FIND("~",SUBSTITUTE(AV$6," ","~",LEN(TRIM(AV$6))-LEN(SUBSTITUTE(TRIM(AV$6)," ",""))))-1)&amp;" Total",$B$6:$BB$314,ROW($A47)-5,FALSE))</f>
        <v>0</v>
      </c>
      <c r="AW47" s="8">
        <f ca="1">IF(AW$5&lt;&gt;"",HLOOKUP(AW$5,Functionalization!$G$6:$R$314,ROW($A47)-5,FALSE),IFERROR(INDEX(AW$278:AW$314,MATCH($F47,$B$278:$B$314,0))/VLOOKUP($F47,$B$278:$BB$314,MATCH(LEFT(TRIM(AW$6),FIND("~",SUBSTITUTE(AW$6,"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47))*HLOOKUP(LEFT(TRIM(AW$6),FIND("~",SUBSTITUTE(AW$6," ","~",LEN(TRIM(AW$6))-LEN(SUBSTITUTE(TRIM(AW$6)," ",""))))-1)&amp;" Total",$B$6:$BB$314,ROW($A47)-5,FALSE))</f>
        <v>0</v>
      </c>
      <c r="AX47" s="8">
        <f ca="1">IF(AX$5&lt;&gt;"",HLOOKUP(AX$5,Functionalization!$G$6:$R$314,ROW($A47)-5,FALSE),IFERROR(INDEX(AX$278:AX$314,MATCH($F47,$B$278:$B$314,0))/VLOOKUP($F47,$B$278:$BB$314,MATCH(LEFT(TRIM(AX$6),FIND("~",SUBSTITUTE(AX$6,"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47))*HLOOKUP(LEFT(TRIM(AX$6),FIND("~",SUBSTITUTE(AX$6," ","~",LEN(TRIM(AX$6))-LEN(SUBSTITUTE(TRIM(AX$6)," ",""))))-1)&amp;" Total",$B$6:$BB$314,ROW($A47)-5,FALSE))</f>
        <v>0</v>
      </c>
      <c r="AY47" s="8">
        <f ca="1">IF(AY$5&lt;&gt;"",HLOOKUP(AY$5,Functionalization!$G$6:$R$314,ROW($A47)-5,FALSE),IFERROR(INDEX(AY$278:AY$314,MATCH($F47,$B$278:$B$314,0))/VLOOKUP($F47,$B$278:$BB$314,MATCH(LEFT(TRIM(AY$6),FIND("~",SUBSTITUTE(AY$6,"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47))*HLOOKUP(LEFT(TRIM(AY$6),FIND("~",SUBSTITUTE(AY$6," ","~",LEN(TRIM(AY$6))-LEN(SUBSTITUTE(TRIM(AY$6)," ",""))))-1)&amp;" Total",$B$6:$BB$314,ROW($A47)-5,FALSE))</f>
        <v>0</v>
      </c>
      <c r="AZ47" s="8">
        <f ca="1">IF(AZ$5&lt;&gt;"",HLOOKUP(AZ$5,Functionalization!$G$6:$R$314,ROW($A47)-5,FALSE),IFERROR(INDEX(AZ$278:AZ$314,MATCH($F47,$B$278:$B$314,0))/VLOOKUP($F47,$B$278:$BB$314,MATCH(LEFT(TRIM(AZ$6),FIND("~",SUBSTITUTE(AZ$6,"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47))*HLOOKUP(LEFT(TRIM(AZ$6),FIND("~",SUBSTITUTE(AZ$6," ","~",LEN(TRIM(AZ$6))-LEN(SUBSTITUTE(TRIM(AZ$6)," ",""))))-1)&amp;" Total",$B$6:$BB$314,ROW($A47)-5,FALSE))</f>
        <v>0</v>
      </c>
      <c r="BA47" s="8">
        <f ca="1">IF(BA$5&lt;&gt;"",HLOOKUP(BA$5,Functionalization!$G$6:$R$314,ROW($A47)-5,FALSE),IFERROR(INDEX(BA$278:BA$314,MATCH($F47,$B$278:$B$314,0))/VLOOKUP($F47,$B$278:$BB$314,MATCH(LEFT(TRIM(BA$6),FIND("~",SUBSTITUTE(BA$6,"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47))*HLOOKUP(LEFT(TRIM(BA$6),FIND("~",SUBSTITUTE(BA$6," ","~",LEN(TRIM(BA$6))-LEN(SUBSTITUTE(TRIM(BA$6)," ",""))))-1)&amp;" Total",$B$6:$BB$314,ROW($A47)-5,FALSE))</f>
        <v>0</v>
      </c>
      <c r="BB47" s="8">
        <f ca="1">IF(BB$5&lt;&gt;"",HLOOKUP(BB$5,Functionalization!$G$6:$R$314,ROW($A47)-5,FALSE),IFERROR(INDEX(BB$278:BB$314,MATCH($F47,$B$278:$B$314,0))/VLOOKUP($F47,$B$278:$BB$314,MATCH(LEFT(TRIM(BB$6),FIND("~",SUBSTITUTE(BB$6,"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47))*HLOOKUP(LEFT(TRIM(BB$6),FIND("~",SUBSTITUTE(BB$6," ","~",LEN(TRIM(BB$6))-LEN(SUBSTITUTE(TRIM(BB$6)," ",""))))-1)&amp;" Total",$B$6:$BB$314,ROW($A47)-5,FALSE))</f>
        <v>0</v>
      </c>
      <c r="BD47">
        <f ca="1">IFERROR(IF(SUMIF($G$6:$BB$6,BD$6&amp;" Total",$G47:$BB47)-(SUMIF($G$6:$BB$6,BD$6&amp;" "&amp;'Input-Func_Class'!$D$22,$G47:$BB47)+IFERROR(SUMIF($G$6:$BB$6,BD$6&amp;" "&amp;'Input-Func_Class'!$E$22,$G47:$BB47),SUMIF($G$6:$BB$6,BD$6&amp;" "&amp;'Input-Func_Class'!$B$24,$G47:$BB47))+SUMIF($G$6:$BB$6,BD$6&amp;" "&amp;'Input-Func_Class'!$F$22,$G47:$BB47))&lt;Check_Limit,0,1),1)</f>
        <v>0</v>
      </c>
      <c r="BE47">
        <f ca="1">IFERROR(IF(SUMIF($G$6:$BB$6,BE$6&amp;" Total",$G47:$BB47)-(SUMIF($G$6:$BB$6,BE$6&amp;" "&amp;'Input-Func_Class'!$D$22,$G47:$BB47)+IFERROR(SUMIF($G$6:$BB$6,BE$6&amp;" "&amp;'Input-Func_Class'!$E$22,$G47:$BB47),SUMIF($G$6:$BB$6,BE$6&amp;" "&amp;'Input-Func_Class'!$B$24,$G47:$BB47))+SUMIF($G$6:$BB$6,BE$6&amp;" "&amp;'Input-Func_Class'!$F$22,$G47:$BB47))&lt;Check_Limit,0,1),1)</f>
        <v>0</v>
      </c>
      <c r="BF47">
        <f ca="1">IFERROR(IF(SUMIF($G$6:$BB$6,BF$6&amp;" Total",$G47:$BB47)-(SUMIF($G$6:$BB$6,BF$6&amp;" "&amp;'Input-Func_Class'!$D$22,$G47:$BB47)+IFERROR(SUMIF($G$6:$BB$6,BF$6&amp;" "&amp;'Input-Func_Class'!$E$22,$G47:$BB47),SUMIF($G$6:$BB$6,BF$6&amp;" "&amp;'Input-Func_Class'!$B$24,$G47:$BB47))+SUMIF($G$6:$BB$6,BF$6&amp;" "&amp;'Input-Func_Class'!$F$22,$G47:$BB47))&lt;Check_Limit,0,1),1)</f>
        <v>0</v>
      </c>
      <c r="BG47">
        <f ca="1">IFERROR(IF(SUMIF($G$6:$BB$6,BG$6&amp;" Total",$G47:$BB47)-(SUMIF($G$6:$BB$6,BG$6&amp;" "&amp;'Input-Func_Class'!$D$22,$G47:$BB47)+IFERROR(SUMIF($G$6:$BB$6,BG$6&amp;" "&amp;'Input-Func_Class'!$E$22,$G47:$BB47),SUMIF($G$6:$BB$6,BG$6&amp;" "&amp;'Input-Func_Class'!$B$24,$G47:$BB47))+SUMIF($G$6:$BB$6,BG$6&amp;" "&amp;'Input-Func_Class'!$F$22,$G47:$BB47))&lt;Check_Limit,0,1),1)</f>
        <v>0</v>
      </c>
      <c r="BH47">
        <f ca="1">IFERROR(IF(SUMIF($G$6:$BB$6,BH$6&amp;" Total",$G47:$BB47)-(SUMIF($G$6:$BB$6,BH$6&amp;" "&amp;'Input-Func_Class'!$D$22,$G47:$BB47)+IFERROR(SUMIF($G$6:$BB$6,BH$6&amp;" "&amp;'Input-Func_Class'!$E$22,$G47:$BB47),SUMIF($G$6:$BB$6,BH$6&amp;" "&amp;'Input-Func_Class'!$B$24,$G47:$BB47))+SUMIF($G$6:$BB$6,BH$6&amp;" "&amp;'Input-Func_Class'!$F$22,$G47:$BB47))&lt;Check_Limit,0,1),1)</f>
        <v>0</v>
      </c>
      <c r="BI47">
        <f ca="1">IFERROR(IF(SUMIF($G$6:$BB$6,BI$6&amp;" Total",$G47:$BB47)-(SUMIF($G$6:$BB$6,BI$6&amp;" "&amp;'Input-Func_Class'!$D$22,$G47:$BB47)+IFERROR(SUMIF($G$6:$BB$6,BI$6&amp;" "&amp;'Input-Func_Class'!$E$22,$G47:$BB47),SUMIF($G$6:$BB$6,BI$6&amp;" "&amp;'Input-Func_Class'!$B$24,$G47:$BB47))+SUMIF($G$6:$BB$6,BI$6&amp;" "&amp;'Input-Func_Class'!$F$22,$G47:$BB47))&lt;Check_Limit,0,1),1)</f>
        <v>0</v>
      </c>
      <c r="BJ47">
        <f ca="1">IFERROR(IF(SUMIF($G$6:$BB$6,BJ$6&amp;" Total",$G47:$BB47)-(SUMIF($G$6:$BB$6,BJ$6&amp;" "&amp;'Input-Func_Class'!$D$22,$G47:$BB47)+IFERROR(SUMIF($G$6:$BB$6,BJ$6&amp;" "&amp;'Input-Func_Class'!$E$22,$G47:$BB47),SUMIF($G$6:$BB$6,BJ$6&amp;" "&amp;'Input-Func_Class'!$B$24,$G47:$BB47))+SUMIF($G$6:$BB$6,BJ$6&amp;" "&amp;'Input-Func_Class'!$F$22,$G47:$BB47))&lt;Check_Limit,0,1),1)</f>
        <v>0</v>
      </c>
      <c r="BK47">
        <f ca="1">IFERROR(IF(SUMIF($G$6:$BB$6,BK$6&amp;" Total",$G47:$BB47)-(SUMIF($G$6:$BB$6,BK$6&amp;" "&amp;'Input-Func_Class'!$D$22,$G47:$BB47)+IFERROR(SUMIF($G$6:$BB$6,BK$6&amp;" "&amp;'Input-Func_Class'!$E$22,$G47:$BB47),SUMIF($G$6:$BB$6,BK$6&amp;" "&amp;'Input-Func_Class'!$B$24,$G47:$BB47))+SUMIF($G$6:$BB$6,BK$6&amp;" "&amp;'Input-Func_Class'!$F$22,$G47:$BB47))&lt;Check_Limit,0,1),1)</f>
        <v>0</v>
      </c>
      <c r="BL47">
        <f ca="1">IFERROR(IF(SUMIF($G$6:$BB$6,BL$6&amp;" Total",$G47:$BB47)-(SUMIF($G$6:$BB$6,BL$6&amp;" "&amp;'Input-Func_Class'!$D$22,$G47:$BB47)+IFERROR(SUMIF($G$6:$BB$6,BL$6&amp;" "&amp;'Input-Func_Class'!$E$22,$G47:$BB47),SUMIF($G$6:$BB$6,BL$6&amp;" "&amp;'Input-Func_Class'!$B$24,$G47:$BB47))+SUMIF($G$6:$BB$6,BL$6&amp;" "&amp;'Input-Func_Class'!$F$22,$G47:$BB47))&lt;Check_Limit,0,1),1)</f>
        <v>0</v>
      </c>
      <c r="BM47">
        <f ca="1">IFERROR(IF(SUMIF($G$6:$BB$6,BM$6&amp;" Total",$G47:$BB47)-(SUMIF($G$6:$BB$6,BM$6&amp;" "&amp;'Input-Func_Class'!$D$22,$G47:$BB47)+IFERROR(SUMIF($G$6:$BB$6,BM$6&amp;" "&amp;'Input-Func_Class'!$E$22,$G47:$BB47),SUMIF($G$6:$BB$6,BM$6&amp;" "&amp;'Input-Func_Class'!$B$24,$G47:$BB47))+SUMIF($G$6:$BB$6,BM$6&amp;" "&amp;'Input-Func_Class'!$F$22,$G47:$BB47))&lt;Check_Limit,0,1),1)</f>
        <v>0</v>
      </c>
      <c r="BN47">
        <f ca="1">IFERROR(IF(SUMIF($G$6:$BB$6,BN$6&amp;" Total",$G47:$BB47)-(SUMIF($G$6:$BB$6,BN$6&amp;" "&amp;'Input-Func_Class'!$D$22,$G47:$BB47)+IFERROR(SUMIF($G$6:$BB$6,BN$6&amp;" "&amp;'Input-Func_Class'!$E$22,$G47:$BB47),SUMIF($G$6:$BB$6,BN$6&amp;" "&amp;'Input-Func_Class'!$B$24,$G47:$BB47))+SUMIF($G$6:$BB$6,BN$6&amp;" "&amp;'Input-Func_Class'!$F$22,$G47:$BB47))&lt;Check_Limit,0,1),1)</f>
        <v>0</v>
      </c>
      <c r="BO47">
        <f ca="1">IFERROR(IF(SUMIF($G$6:$BB$6,BO$6&amp;" Total",$G47:$BB47)-(SUMIF($G$6:$BB$6,BO$6&amp;" "&amp;'Input-Func_Class'!$D$22,$G47:$BB47)+IFERROR(SUMIF($G$6:$BB$6,BO$6&amp;" "&amp;'Input-Func_Class'!$E$22,$G47:$BB47),SUMIF($G$6:$BB$6,BO$6&amp;" "&amp;'Input-Func_Class'!$B$24,$G47:$BB47))+SUMIF($G$6:$BB$6,BO$6&amp;" "&amp;'Input-Func_Class'!$F$22,$G47:$BB47))&lt;Check_Limit,0,1),1)</f>
        <v>0</v>
      </c>
    </row>
    <row r="48" spans="1:67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>Functionalization!$D48</f>
        <v>24462.200000000008</v>
      </c>
      <c r="E48" s="8">
        <f t="shared" ref="E48" ca="1" si="10">IFERROR(IF(D48="",0,IF(D48=0,0,IF(ABS(D48-SUM(G48,K48,O48,S48,W48,AA48,AE48,AI48,AM48,AQ48,AU48,AY48))&lt;Check_Limit,0,1))),1)</f>
        <v>0</v>
      </c>
      <c r="F48" s="2" t="str">
        <f>IF($D48=0,"-",IF('Input-Accounts'!$E48&lt;&gt;0,'Input-Accounts'!$E48,'Input-Accounts'!$G48))</f>
        <v>INT_DISTPT_SUBTOTAL</v>
      </c>
      <c r="G48" s="8">
        <f ca="1">IF(G$5&lt;&gt;"",HLOOKUP(G$5,Functionalization!$G$6:$R$314,ROW($A48)-5,FALSE),IFERROR(INDEX(G$278:G$314,MATCH($F48,$B$278:$B$314,0))/VLOOKUP($F48,$B$278:$BB$314,MATCH(LEFT(TRIM(G$6),FIND("~",SUBSTITUTE(G$6,"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48))*HLOOKUP(LEFT(TRIM(G$6),FIND("~",SUBSTITUTE(G$6," ","~",LEN(TRIM(G$6))-LEN(SUBSTITUTE(TRIM(G$6)," ",""))))-1)&amp;" Total",$B$6:$BB$314,ROW($A48)-5,FALSE))</f>
        <v>15620.618391463035</v>
      </c>
      <c r="H48" s="8">
        <f ca="1">IF(H$5&lt;&gt;"",HLOOKUP(H$5,Functionalization!$G$6:$R$314,ROW($A48)-5,FALSE),IFERROR(INDEX(H$278:H$314,MATCH($F48,$B$278:$B$314,0))/VLOOKUP($F48,$B$278:$BB$314,MATCH(LEFT(TRIM(H$6),FIND("~",SUBSTITUTE(H$6,"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48))*HLOOKUP(LEFT(TRIM(H$6),FIND("~",SUBSTITUTE(H$6," ","~",LEN(TRIM(H$6))-LEN(SUBSTITUTE(TRIM(H$6)," ",""))))-1)&amp;" Total",$B$6:$BB$314,ROW($A48)-5,FALSE))</f>
        <v>11917.220481660686</v>
      </c>
      <c r="I48" s="8">
        <f ca="1">IF(I$5&lt;&gt;"",HLOOKUP(I$5,Functionalization!$G$6:$R$314,ROW($A48)-5,FALSE),IFERROR(INDEX(I$278:I$314,MATCH($F48,$B$278:$B$314,0))/VLOOKUP($F48,$B$278:$BB$314,MATCH(LEFT(TRIM(I$6),FIND("~",SUBSTITUTE(I$6,"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48))*HLOOKUP(LEFT(TRIM(I$6),FIND("~",SUBSTITUTE(I$6," ","~",LEN(TRIM(I$6))-LEN(SUBSTITUTE(TRIM(I$6)," ",""))))-1)&amp;" Total",$B$6:$BB$314,ROW($A48)-5,FALSE))</f>
        <v>0</v>
      </c>
      <c r="J48" s="8">
        <f ca="1">IF(J$5&lt;&gt;"",HLOOKUP(J$5,Functionalization!$G$6:$R$314,ROW($A48)-5,FALSE),IFERROR(INDEX(J$278:J$314,MATCH($F48,$B$278:$B$314,0))/VLOOKUP($F48,$B$278:$BB$314,MATCH(LEFT(TRIM(J$6),FIND("~",SUBSTITUTE(J$6,"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48))*HLOOKUP(LEFT(TRIM(J$6),FIND("~",SUBSTITUTE(J$6," ","~",LEN(TRIM(J$6))-LEN(SUBSTITUTE(TRIM(J$6)," ",""))))-1)&amp;" Total",$B$6:$BB$314,ROW($A48)-5,FALSE))</f>
        <v>3703.3979098023515</v>
      </c>
      <c r="K48" s="8">
        <f ca="1">IF(K$5&lt;&gt;"",HLOOKUP(K$5,Functionalization!$G$6:$R$314,ROW($A48)-5,FALSE),IFERROR(INDEX(K$278:K$314,MATCH($F48,$B$278:$B$314,0))/VLOOKUP($F48,$B$278:$BB$314,MATCH(LEFT(TRIM(K$6),FIND("~",SUBSTITUTE(K$6,"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48))*HLOOKUP(LEFT(TRIM(K$6),FIND("~",SUBSTITUTE(K$6," ","~",LEN(TRIM(K$6))-LEN(SUBSTITUTE(TRIM(K$6)," ",""))))-1)&amp;" Total",$B$6:$BB$314,ROW($A48)-5,FALSE))</f>
        <v>8841.5816085369734</v>
      </c>
      <c r="L48" s="8">
        <f ca="1">IF(L$5&lt;&gt;"",HLOOKUP(L$5,Functionalization!$G$6:$R$314,ROW($A48)-5,FALSE),IFERROR(INDEX(L$278:L$314,MATCH($F48,$B$278:$B$314,0))/VLOOKUP($F48,$B$278:$BB$314,MATCH(LEFT(TRIM(L$6),FIND("~",SUBSTITUTE(L$6,"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48))*HLOOKUP(LEFT(TRIM(L$6),FIND("~",SUBSTITUTE(L$6," ","~",LEN(TRIM(L$6))-LEN(SUBSTITUTE(TRIM(L$6)," ",""))))-1)&amp;" Total",$B$6:$BB$314,ROW($A48)-5,FALSE))</f>
        <v>0</v>
      </c>
      <c r="M48" s="8">
        <f ca="1">IF(M$5&lt;&gt;"",HLOOKUP(M$5,Functionalization!$G$6:$R$314,ROW($A48)-5,FALSE),IFERROR(INDEX(M$278:M$314,MATCH($F48,$B$278:$B$314,0))/VLOOKUP($F48,$B$278:$BB$314,MATCH(LEFT(TRIM(M$6),FIND("~",SUBSTITUTE(M$6,"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48))*HLOOKUP(LEFT(TRIM(M$6),FIND("~",SUBSTITUTE(M$6," ","~",LEN(TRIM(M$6))-LEN(SUBSTITUTE(TRIM(M$6)," ",""))))-1)&amp;" Total",$B$6:$BB$314,ROW($A48)-5,FALSE))</f>
        <v>0</v>
      </c>
      <c r="N48" s="8">
        <f ca="1">IF(N$5&lt;&gt;"",HLOOKUP(N$5,Functionalization!$G$6:$R$314,ROW($A48)-5,FALSE),IFERROR(INDEX(N$278:N$314,MATCH($F48,$B$278:$B$314,0))/VLOOKUP($F48,$B$278:$BB$314,MATCH(LEFT(TRIM(N$6),FIND("~",SUBSTITUTE(N$6,"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48))*HLOOKUP(LEFT(TRIM(N$6),FIND("~",SUBSTITUTE(N$6," ","~",LEN(TRIM(N$6))-LEN(SUBSTITUTE(TRIM(N$6)," ",""))))-1)&amp;" Total",$B$6:$BB$314,ROW($A48)-5,FALSE))</f>
        <v>8841.5816085369734</v>
      </c>
      <c r="O48" s="8">
        <f ca="1">IF(O$5&lt;&gt;"",HLOOKUP(O$5,Functionalization!$G$6:$R$314,ROW($A48)-5,FALSE),IFERROR(INDEX(O$278:O$314,MATCH($F48,$B$278:$B$314,0))/VLOOKUP($F48,$B$278:$BB$314,MATCH(LEFT(TRIM(O$6),FIND("~",SUBSTITUTE(O$6,"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48))*HLOOKUP(LEFT(TRIM(O$6),FIND("~",SUBSTITUTE(O$6," ","~",LEN(TRIM(O$6))-LEN(SUBSTITUTE(TRIM(O$6)," ",""))))-1)&amp;" Total",$B$6:$BB$314,ROW($A48)-5,FALSE))</f>
        <v>0</v>
      </c>
      <c r="P48" s="8">
        <f ca="1">IF(P$5&lt;&gt;"",HLOOKUP(P$5,Functionalization!$G$6:$R$314,ROW($A48)-5,FALSE),IFERROR(INDEX(P$278:P$314,MATCH($F48,$B$278:$B$314,0))/VLOOKUP($F48,$B$278:$BB$314,MATCH(LEFT(TRIM(P$6),FIND("~",SUBSTITUTE(P$6,"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48))*HLOOKUP(LEFT(TRIM(P$6),FIND("~",SUBSTITUTE(P$6," ","~",LEN(TRIM(P$6))-LEN(SUBSTITUTE(TRIM(P$6)," ",""))))-1)&amp;" Total",$B$6:$BB$314,ROW($A48)-5,FALSE))</f>
        <v>0</v>
      </c>
      <c r="Q48" s="8">
        <f ca="1">IF(Q$5&lt;&gt;"",HLOOKUP(Q$5,Functionalization!$G$6:$R$314,ROW($A48)-5,FALSE),IFERROR(INDEX(Q$278:Q$314,MATCH($F48,$B$278:$B$314,0))/VLOOKUP($F48,$B$278:$BB$314,MATCH(LEFT(TRIM(Q$6),FIND("~",SUBSTITUTE(Q$6,"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48))*HLOOKUP(LEFT(TRIM(Q$6),FIND("~",SUBSTITUTE(Q$6," ","~",LEN(TRIM(Q$6))-LEN(SUBSTITUTE(TRIM(Q$6)," ",""))))-1)&amp;" Total",$B$6:$BB$314,ROW($A48)-5,FALSE))</f>
        <v>0</v>
      </c>
      <c r="R48" s="8">
        <f ca="1">IF(R$5&lt;&gt;"",HLOOKUP(R$5,Functionalization!$G$6:$R$314,ROW($A48)-5,FALSE),IFERROR(INDEX(R$278:R$314,MATCH($F48,$B$278:$B$314,0))/VLOOKUP($F48,$B$278:$BB$314,MATCH(LEFT(TRIM(R$6),FIND("~",SUBSTITUTE(R$6,"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48))*HLOOKUP(LEFT(TRIM(R$6),FIND("~",SUBSTITUTE(R$6," ","~",LEN(TRIM(R$6))-LEN(SUBSTITUTE(TRIM(R$6)," ",""))))-1)&amp;" Total",$B$6:$BB$314,ROW($A48)-5,FALSE))</f>
        <v>0</v>
      </c>
      <c r="S48" s="8">
        <f ca="1">IF(S$5&lt;&gt;"",HLOOKUP(S$5,Functionalization!$G$6:$R$314,ROW($A48)-5,FALSE),IFERROR(INDEX(S$278:S$314,MATCH($F48,$B$278:$B$314,0))/VLOOKUP($F48,$B$278:$BB$314,MATCH(LEFT(TRIM(S$6),FIND("~",SUBSTITUTE(S$6,"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48))*HLOOKUP(LEFT(TRIM(S$6),FIND("~",SUBSTITUTE(S$6," ","~",LEN(TRIM(S$6))-LEN(SUBSTITUTE(TRIM(S$6)," ",""))))-1)&amp;" Total",$B$6:$BB$314,ROW($A48)-5,FALSE))</f>
        <v>0</v>
      </c>
      <c r="T48" s="8">
        <f ca="1">IF(T$5&lt;&gt;"",HLOOKUP(T$5,Functionalization!$G$6:$R$314,ROW($A48)-5,FALSE),IFERROR(INDEX(T$278:T$314,MATCH($F48,$B$278:$B$314,0))/VLOOKUP($F48,$B$278:$BB$314,MATCH(LEFT(TRIM(T$6),FIND("~",SUBSTITUTE(T$6,"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48))*HLOOKUP(LEFT(TRIM(T$6),FIND("~",SUBSTITUTE(T$6," ","~",LEN(TRIM(T$6))-LEN(SUBSTITUTE(TRIM(T$6)," ",""))))-1)&amp;" Total",$B$6:$BB$314,ROW($A48)-5,FALSE))</f>
        <v>0</v>
      </c>
      <c r="U48" s="8">
        <f ca="1">IF(U$5&lt;&gt;"",HLOOKUP(U$5,Functionalization!$G$6:$R$314,ROW($A48)-5,FALSE),IFERROR(INDEX(U$278:U$314,MATCH($F48,$B$278:$B$314,0))/VLOOKUP($F48,$B$278:$BB$314,MATCH(LEFT(TRIM(U$6),FIND("~",SUBSTITUTE(U$6,"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48))*HLOOKUP(LEFT(TRIM(U$6),FIND("~",SUBSTITUTE(U$6," ","~",LEN(TRIM(U$6))-LEN(SUBSTITUTE(TRIM(U$6)," ",""))))-1)&amp;" Total",$B$6:$BB$314,ROW($A48)-5,FALSE))</f>
        <v>0</v>
      </c>
      <c r="V48" s="8">
        <f ca="1">IF(V$5&lt;&gt;"",HLOOKUP(V$5,Functionalization!$G$6:$R$314,ROW($A48)-5,FALSE),IFERROR(INDEX(V$278:V$314,MATCH($F48,$B$278:$B$314,0))/VLOOKUP($F48,$B$278:$BB$314,MATCH(LEFT(TRIM(V$6),FIND("~",SUBSTITUTE(V$6,"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48))*HLOOKUP(LEFT(TRIM(V$6),FIND("~",SUBSTITUTE(V$6," ","~",LEN(TRIM(V$6))-LEN(SUBSTITUTE(TRIM(V$6)," ",""))))-1)&amp;" Total",$B$6:$BB$314,ROW($A48)-5,FALSE))</f>
        <v>0</v>
      </c>
      <c r="W48" s="8">
        <f ca="1">IF(W$5&lt;&gt;"",HLOOKUP(W$5,Functionalization!$G$6:$R$314,ROW($A48)-5,FALSE),IFERROR(INDEX(W$278:W$314,MATCH($F48,$B$278:$B$314,0))/VLOOKUP($F48,$B$278:$BB$314,MATCH(LEFT(TRIM(W$6),FIND("~",SUBSTITUTE(W$6,"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48))*HLOOKUP(LEFT(TRIM(W$6),FIND("~",SUBSTITUTE(W$6," ","~",LEN(TRIM(W$6))-LEN(SUBSTITUTE(TRIM(W$6)," ",""))))-1)&amp;" Total",$B$6:$BB$314,ROW($A48)-5,FALSE))</f>
        <v>0</v>
      </c>
      <c r="X48" s="8">
        <f ca="1">IF(X$5&lt;&gt;"",HLOOKUP(X$5,Functionalization!$G$6:$R$314,ROW($A48)-5,FALSE),IFERROR(INDEX(X$278:X$314,MATCH($F48,$B$278:$B$314,0))/VLOOKUP($F48,$B$278:$BB$314,MATCH(LEFT(TRIM(X$6),FIND("~",SUBSTITUTE(X$6,"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48))*HLOOKUP(LEFT(TRIM(X$6),FIND("~",SUBSTITUTE(X$6," ","~",LEN(TRIM(X$6))-LEN(SUBSTITUTE(TRIM(X$6)," ",""))))-1)&amp;" Total",$B$6:$BB$314,ROW($A48)-5,FALSE))</f>
        <v>0</v>
      </c>
      <c r="Y48" s="8">
        <f ca="1">IF(Y$5&lt;&gt;"",HLOOKUP(Y$5,Functionalization!$G$6:$R$314,ROW($A48)-5,FALSE),IFERROR(INDEX(Y$278:Y$314,MATCH($F48,$B$278:$B$314,0))/VLOOKUP($F48,$B$278:$BB$314,MATCH(LEFT(TRIM(Y$6),FIND("~",SUBSTITUTE(Y$6,"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48))*HLOOKUP(LEFT(TRIM(Y$6),FIND("~",SUBSTITUTE(Y$6," ","~",LEN(TRIM(Y$6))-LEN(SUBSTITUTE(TRIM(Y$6)," ",""))))-1)&amp;" Total",$B$6:$BB$314,ROW($A48)-5,FALSE))</f>
        <v>0</v>
      </c>
      <c r="Z48" s="8">
        <f ca="1">IF(Z$5&lt;&gt;"",HLOOKUP(Z$5,Functionalization!$G$6:$R$314,ROW($A48)-5,FALSE),IFERROR(INDEX(Z$278:Z$314,MATCH($F48,$B$278:$B$314,0))/VLOOKUP($F48,$B$278:$BB$314,MATCH(LEFT(TRIM(Z$6),FIND("~",SUBSTITUTE(Z$6,"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48))*HLOOKUP(LEFT(TRIM(Z$6),FIND("~",SUBSTITUTE(Z$6," ","~",LEN(TRIM(Z$6))-LEN(SUBSTITUTE(TRIM(Z$6)," ",""))))-1)&amp;" Total",$B$6:$BB$314,ROW($A48)-5,FALSE))</f>
        <v>0</v>
      </c>
      <c r="AA48" s="8">
        <f ca="1">IF(AA$5&lt;&gt;"",HLOOKUP(AA$5,Functionalization!$G$6:$R$314,ROW($A48)-5,FALSE),IFERROR(INDEX(AA$278:AA$314,MATCH($F48,$B$278:$B$314,0))/VLOOKUP($F48,$B$278:$BB$314,MATCH(LEFT(TRIM(AA$6),FIND("~",SUBSTITUTE(AA$6,"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48))*HLOOKUP(LEFT(TRIM(AA$6),FIND("~",SUBSTITUTE(AA$6," ","~",LEN(TRIM(AA$6))-LEN(SUBSTITUTE(TRIM(AA$6)," ",""))))-1)&amp;" Total",$B$6:$BB$314,ROW($A48)-5,FALSE))</f>
        <v>0</v>
      </c>
      <c r="AB48" s="8">
        <f ca="1">IF(AB$5&lt;&gt;"",HLOOKUP(AB$5,Functionalization!$G$6:$R$314,ROW($A48)-5,FALSE),IFERROR(INDEX(AB$278:AB$314,MATCH($F48,$B$278:$B$314,0))/VLOOKUP($F48,$B$278:$BB$314,MATCH(LEFT(TRIM(AB$6),FIND("~",SUBSTITUTE(AB$6,"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48))*HLOOKUP(LEFT(TRIM(AB$6),FIND("~",SUBSTITUTE(AB$6," ","~",LEN(TRIM(AB$6))-LEN(SUBSTITUTE(TRIM(AB$6)," ",""))))-1)&amp;" Total",$B$6:$BB$314,ROW($A48)-5,FALSE))</f>
        <v>0</v>
      </c>
      <c r="AC48" s="8">
        <f ca="1">IF(AC$5&lt;&gt;"",HLOOKUP(AC$5,Functionalization!$G$6:$R$314,ROW($A48)-5,FALSE),IFERROR(INDEX(AC$278:AC$314,MATCH($F48,$B$278:$B$314,0))/VLOOKUP($F48,$B$278:$BB$314,MATCH(LEFT(TRIM(AC$6),FIND("~",SUBSTITUTE(AC$6,"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48))*HLOOKUP(LEFT(TRIM(AC$6),FIND("~",SUBSTITUTE(AC$6," ","~",LEN(TRIM(AC$6))-LEN(SUBSTITUTE(TRIM(AC$6)," ",""))))-1)&amp;" Total",$B$6:$BB$314,ROW($A48)-5,FALSE))</f>
        <v>0</v>
      </c>
      <c r="AD48" s="8">
        <f ca="1">IF(AD$5&lt;&gt;"",HLOOKUP(AD$5,Functionalization!$G$6:$R$314,ROW($A48)-5,FALSE),IFERROR(INDEX(AD$278:AD$314,MATCH($F48,$B$278:$B$314,0))/VLOOKUP($F48,$B$278:$BB$314,MATCH(LEFT(TRIM(AD$6),FIND("~",SUBSTITUTE(AD$6,"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48))*HLOOKUP(LEFT(TRIM(AD$6),FIND("~",SUBSTITUTE(AD$6," ","~",LEN(TRIM(AD$6))-LEN(SUBSTITUTE(TRIM(AD$6)," ",""))))-1)&amp;" Total",$B$6:$BB$314,ROW($A48)-5,FALSE))</f>
        <v>0</v>
      </c>
      <c r="AE48" s="8">
        <f ca="1">IF(AE$5&lt;&gt;"",HLOOKUP(AE$5,Functionalization!$G$6:$R$314,ROW($A48)-5,FALSE),IFERROR(INDEX(AE$278:AE$314,MATCH($F48,$B$278:$B$314,0))/VLOOKUP($F48,$B$278:$BB$314,MATCH(LEFT(TRIM(AE$6),FIND("~",SUBSTITUTE(AE$6,"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48))*HLOOKUP(LEFT(TRIM(AE$6),FIND("~",SUBSTITUTE(AE$6," ","~",LEN(TRIM(AE$6))-LEN(SUBSTITUTE(TRIM(AE$6)," ",""))))-1)&amp;" Total",$B$6:$BB$314,ROW($A48)-5,FALSE))</f>
        <v>0</v>
      </c>
      <c r="AF48" s="8">
        <f ca="1">IF(AF$5&lt;&gt;"",HLOOKUP(AF$5,Functionalization!$G$6:$R$314,ROW($A48)-5,FALSE),IFERROR(INDEX(AF$278:AF$314,MATCH($F48,$B$278:$B$314,0))/VLOOKUP($F48,$B$278:$BB$314,MATCH(LEFT(TRIM(AF$6),FIND("~",SUBSTITUTE(AF$6,"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48))*HLOOKUP(LEFT(TRIM(AF$6),FIND("~",SUBSTITUTE(AF$6," ","~",LEN(TRIM(AF$6))-LEN(SUBSTITUTE(TRIM(AF$6)," ",""))))-1)&amp;" Total",$B$6:$BB$314,ROW($A48)-5,FALSE))</f>
        <v>0</v>
      </c>
      <c r="AG48" s="8">
        <f ca="1">IF(AG$5&lt;&gt;"",HLOOKUP(AG$5,Functionalization!$G$6:$R$314,ROW($A48)-5,FALSE),IFERROR(INDEX(AG$278:AG$314,MATCH($F48,$B$278:$B$314,0))/VLOOKUP($F48,$B$278:$BB$314,MATCH(LEFT(TRIM(AG$6),FIND("~",SUBSTITUTE(AG$6,"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48))*HLOOKUP(LEFT(TRIM(AG$6),FIND("~",SUBSTITUTE(AG$6," ","~",LEN(TRIM(AG$6))-LEN(SUBSTITUTE(TRIM(AG$6)," ",""))))-1)&amp;" Total",$B$6:$BB$314,ROW($A48)-5,FALSE))</f>
        <v>0</v>
      </c>
      <c r="AH48" s="8">
        <f ca="1">IF(AH$5&lt;&gt;"",HLOOKUP(AH$5,Functionalization!$G$6:$R$314,ROW($A48)-5,FALSE),IFERROR(INDEX(AH$278:AH$314,MATCH($F48,$B$278:$B$314,0))/VLOOKUP($F48,$B$278:$BB$314,MATCH(LEFT(TRIM(AH$6),FIND("~",SUBSTITUTE(AH$6,"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48))*HLOOKUP(LEFT(TRIM(AH$6),FIND("~",SUBSTITUTE(AH$6," ","~",LEN(TRIM(AH$6))-LEN(SUBSTITUTE(TRIM(AH$6)," ",""))))-1)&amp;" Total",$B$6:$BB$314,ROW($A48)-5,FALSE))</f>
        <v>0</v>
      </c>
      <c r="AI48" s="8">
        <f ca="1">IF(AI$5&lt;&gt;"",HLOOKUP(AI$5,Functionalization!$G$6:$R$314,ROW($A48)-5,FALSE),IFERROR(INDEX(AI$278:AI$314,MATCH($F48,$B$278:$B$314,0))/VLOOKUP($F48,$B$278:$BB$314,MATCH(LEFT(TRIM(AI$6),FIND("~",SUBSTITUTE(AI$6,"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48))*HLOOKUP(LEFT(TRIM(AI$6),FIND("~",SUBSTITUTE(AI$6," ","~",LEN(TRIM(AI$6))-LEN(SUBSTITUTE(TRIM(AI$6)," ",""))))-1)&amp;" Total",$B$6:$BB$314,ROW($A48)-5,FALSE))</f>
        <v>0</v>
      </c>
      <c r="AJ48" s="8">
        <f ca="1">IF(AJ$5&lt;&gt;"",HLOOKUP(AJ$5,Functionalization!$G$6:$R$314,ROW($A48)-5,FALSE),IFERROR(INDEX(AJ$278:AJ$314,MATCH($F48,$B$278:$B$314,0))/VLOOKUP($F48,$B$278:$BB$314,MATCH(LEFT(TRIM(AJ$6),FIND("~",SUBSTITUTE(AJ$6,"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48))*HLOOKUP(LEFT(TRIM(AJ$6),FIND("~",SUBSTITUTE(AJ$6," ","~",LEN(TRIM(AJ$6))-LEN(SUBSTITUTE(TRIM(AJ$6)," ",""))))-1)&amp;" Total",$B$6:$BB$314,ROW($A48)-5,FALSE))</f>
        <v>0</v>
      </c>
      <c r="AK48" s="8">
        <f ca="1">IF(AK$5&lt;&gt;"",HLOOKUP(AK$5,Functionalization!$G$6:$R$314,ROW($A48)-5,FALSE),IFERROR(INDEX(AK$278:AK$314,MATCH($F48,$B$278:$B$314,0))/VLOOKUP($F48,$B$278:$BB$314,MATCH(LEFT(TRIM(AK$6),FIND("~",SUBSTITUTE(AK$6,"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48))*HLOOKUP(LEFT(TRIM(AK$6),FIND("~",SUBSTITUTE(AK$6," ","~",LEN(TRIM(AK$6))-LEN(SUBSTITUTE(TRIM(AK$6)," ",""))))-1)&amp;" Total",$B$6:$BB$314,ROW($A48)-5,FALSE))</f>
        <v>0</v>
      </c>
      <c r="AL48" s="8">
        <f ca="1">IF(AL$5&lt;&gt;"",HLOOKUP(AL$5,Functionalization!$G$6:$R$314,ROW($A48)-5,FALSE),IFERROR(INDEX(AL$278:AL$314,MATCH($F48,$B$278:$B$314,0))/VLOOKUP($F48,$B$278:$BB$314,MATCH(LEFT(TRIM(AL$6),FIND("~",SUBSTITUTE(AL$6,"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48))*HLOOKUP(LEFT(TRIM(AL$6),FIND("~",SUBSTITUTE(AL$6," ","~",LEN(TRIM(AL$6))-LEN(SUBSTITUTE(TRIM(AL$6)," ",""))))-1)&amp;" Total",$B$6:$BB$314,ROW($A48)-5,FALSE))</f>
        <v>0</v>
      </c>
      <c r="AM48" s="8">
        <f ca="1">IF(AM$5&lt;&gt;"",HLOOKUP(AM$5,Functionalization!$G$6:$R$314,ROW($A48)-5,FALSE),IFERROR(INDEX(AM$278:AM$314,MATCH($F48,$B$278:$B$314,0))/VLOOKUP($F48,$B$278:$BB$314,MATCH(LEFT(TRIM(AM$6),FIND("~",SUBSTITUTE(AM$6,"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48))*HLOOKUP(LEFT(TRIM(AM$6),FIND("~",SUBSTITUTE(AM$6," ","~",LEN(TRIM(AM$6))-LEN(SUBSTITUTE(TRIM(AM$6)," ",""))))-1)&amp;" Total",$B$6:$BB$314,ROW($A48)-5,FALSE))</f>
        <v>0</v>
      </c>
      <c r="AN48" s="8">
        <f ca="1">IF(AN$5&lt;&gt;"",HLOOKUP(AN$5,Functionalization!$G$6:$R$314,ROW($A48)-5,FALSE),IFERROR(INDEX(AN$278:AN$314,MATCH($F48,$B$278:$B$314,0))/VLOOKUP($F48,$B$278:$BB$314,MATCH(LEFT(TRIM(AN$6),FIND("~",SUBSTITUTE(AN$6,"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48))*HLOOKUP(LEFT(TRIM(AN$6),FIND("~",SUBSTITUTE(AN$6," ","~",LEN(TRIM(AN$6))-LEN(SUBSTITUTE(TRIM(AN$6)," ",""))))-1)&amp;" Total",$B$6:$BB$314,ROW($A48)-5,FALSE))</f>
        <v>0</v>
      </c>
      <c r="AO48" s="8">
        <f ca="1">IF(AO$5&lt;&gt;"",HLOOKUP(AO$5,Functionalization!$G$6:$R$314,ROW($A48)-5,FALSE),IFERROR(INDEX(AO$278:AO$314,MATCH($F48,$B$278:$B$314,0))/VLOOKUP($F48,$B$278:$BB$314,MATCH(LEFT(TRIM(AO$6),FIND("~",SUBSTITUTE(AO$6,"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48))*HLOOKUP(LEFT(TRIM(AO$6),FIND("~",SUBSTITUTE(AO$6," ","~",LEN(TRIM(AO$6))-LEN(SUBSTITUTE(TRIM(AO$6)," ",""))))-1)&amp;" Total",$B$6:$BB$314,ROW($A48)-5,FALSE))</f>
        <v>0</v>
      </c>
      <c r="AP48" s="8">
        <f ca="1">IF(AP$5&lt;&gt;"",HLOOKUP(AP$5,Functionalization!$G$6:$R$314,ROW($A48)-5,FALSE),IFERROR(INDEX(AP$278:AP$314,MATCH($F48,$B$278:$B$314,0))/VLOOKUP($F48,$B$278:$BB$314,MATCH(LEFT(TRIM(AP$6),FIND("~",SUBSTITUTE(AP$6,"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48))*HLOOKUP(LEFT(TRIM(AP$6),FIND("~",SUBSTITUTE(AP$6," ","~",LEN(TRIM(AP$6))-LEN(SUBSTITUTE(TRIM(AP$6)," ",""))))-1)&amp;" Total",$B$6:$BB$314,ROW($A48)-5,FALSE))</f>
        <v>0</v>
      </c>
      <c r="AQ48" s="8">
        <f ca="1">IF(AQ$5&lt;&gt;"",HLOOKUP(AQ$5,Functionalization!$G$6:$R$314,ROW($A48)-5,FALSE),IFERROR(INDEX(AQ$278:AQ$314,MATCH($F48,$B$278:$B$314,0))/VLOOKUP($F48,$B$278:$BB$314,MATCH(LEFT(TRIM(AQ$6),FIND("~",SUBSTITUTE(AQ$6,"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48))*HLOOKUP(LEFT(TRIM(AQ$6),FIND("~",SUBSTITUTE(AQ$6," ","~",LEN(TRIM(AQ$6))-LEN(SUBSTITUTE(TRIM(AQ$6)," ",""))))-1)&amp;" Total",$B$6:$BB$314,ROW($A48)-5,FALSE))</f>
        <v>0</v>
      </c>
      <c r="AR48" s="8">
        <f ca="1">IF(AR$5&lt;&gt;"",HLOOKUP(AR$5,Functionalization!$G$6:$R$314,ROW($A48)-5,FALSE),IFERROR(INDEX(AR$278:AR$314,MATCH($F48,$B$278:$B$314,0))/VLOOKUP($F48,$B$278:$BB$314,MATCH(LEFT(TRIM(AR$6),FIND("~",SUBSTITUTE(AR$6,"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48))*HLOOKUP(LEFT(TRIM(AR$6),FIND("~",SUBSTITUTE(AR$6," ","~",LEN(TRIM(AR$6))-LEN(SUBSTITUTE(TRIM(AR$6)," ",""))))-1)&amp;" Total",$B$6:$BB$314,ROW($A48)-5,FALSE))</f>
        <v>0</v>
      </c>
      <c r="AS48" s="8">
        <f ca="1">IF(AS$5&lt;&gt;"",HLOOKUP(AS$5,Functionalization!$G$6:$R$314,ROW($A48)-5,FALSE),IFERROR(INDEX(AS$278:AS$314,MATCH($F48,$B$278:$B$314,0))/VLOOKUP($F48,$B$278:$BB$314,MATCH(LEFT(TRIM(AS$6),FIND("~",SUBSTITUTE(AS$6,"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48))*HLOOKUP(LEFT(TRIM(AS$6),FIND("~",SUBSTITUTE(AS$6," ","~",LEN(TRIM(AS$6))-LEN(SUBSTITUTE(TRIM(AS$6)," ",""))))-1)&amp;" Total",$B$6:$BB$314,ROW($A48)-5,FALSE))</f>
        <v>0</v>
      </c>
      <c r="AT48" s="8">
        <f ca="1">IF(AT$5&lt;&gt;"",HLOOKUP(AT$5,Functionalization!$G$6:$R$314,ROW($A48)-5,FALSE),IFERROR(INDEX(AT$278:AT$314,MATCH($F48,$B$278:$B$314,0))/VLOOKUP($F48,$B$278:$BB$314,MATCH(LEFT(TRIM(AT$6),FIND("~",SUBSTITUTE(AT$6,"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48))*HLOOKUP(LEFT(TRIM(AT$6),FIND("~",SUBSTITUTE(AT$6," ","~",LEN(TRIM(AT$6))-LEN(SUBSTITUTE(TRIM(AT$6)," ",""))))-1)&amp;" Total",$B$6:$BB$314,ROW($A48)-5,FALSE))</f>
        <v>0</v>
      </c>
      <c r="AU48" s="8">
        <f ca="1">IF(AU$5&lt;&gt;"",HLOOKUP(AU$5,Functionalization!$G$6:$R$314,ROW($A48)-5,FALSE),IFERROR(INDEX(AU$278:AU$314,MATCH($F48,$B$278:$B$314,0))/VLOOKUP($F48,$B$278:$BB$314,MATCH(LEFT(TRIM(AU$6),FIND("~",SUBSTITUTE(AU$6,"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48))*HLOOKUP(LEFT(TRIM(AU$6),FIND("~",SUBSTITUTE(AU$6," ","~",LEN(TRIM(AU$6))-LEN(SUBSTITUTE(TRIM(AU$6)," ",""))))-1)&amp;" Total",$B$6:$BB$314,ROW($A48)-5,FALSE))</f>
        <v>0</v>
      </c>
      <c r="AV48" s="8">
        <f ca="1">IF(AV$5&lt;&gt;"",HLOOKUP(AV$5,Functionalization!$G$6:$R$314,ROW($A48)-5,FALSE),IFERROR(INDEX(AV$278:AV$314,MATCH($F48,$B$278:$B$314,0))/VLOOKUP($F48,$B$278:$BB$314,MATCH(LEFT(TRIM(AV$6),FIND("~",SUBSTITUTE(AV$6,"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48))*HLOOKUP(LEFT(TRIM(AV$6),FIND("~",SUBSTITUTE(AV$6," ","~",LEN(TRIM(AV$6))-LEN(SUBSTITUTE(TRIM(AV$6)," ",""))))-1)&amp;" Total",$B$6:$BB$314,ROW($A48)-5,FALSE))</f>
        <v>0</v>
      </c>
      <c r="AW48" s="8">
        <f ca="1">IF(AW$5&lt;&gt;"",HLOOKUP(AW$5,Functionalization!$G$6:$R$314,ROW($A48)-5,FALSE),IFERROR(INDEX(AW$278:AW$314,MATCH($F48,$B$278:$B$314,0))/VLOOKUP($F48,$B$278:$BB$314,MATCH(LEFT(TRIM(AW$6),FIND("~",SUBSTITUTE(AW$6,"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48))*HLOOKUP(LEFT(TRIM(AW$6),FIND("~",SUBSTITUTE(AW$6," ","~",LEN(TRIM(AW$6))-LEN(SUBSTITUTE(TRIM(AW$6)," ",""))))-1)&amp;" Total",$B$6:$BB$314,ROW($A48)-5,FALSE))</f>
        <v>0</v>
      </c>
      <c r="AX48" s="8">
        <f ca="1">IF(AX$5&lt;&gt;"",HLOOKUP(AX$5,Functionalization!$G$6:$R$314,ROW($A48)-5,FALSE),IFERROR(INDEX(AX$278:AX$314,MATCH($F48,$B$278:$B$314,0))/VLOOKUP($F48,$B$278:$BB$314,MATCH(LEFT(TRIM(AX$6),FIND("~",SUBSTITUTE(AX$6,"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48))*HLOOKUP(LEFT(TRIM(AX$6),FIND("~",SUBSTITUTE(AX$6," ","~",LEN(TRIM(AX$6))-LEN(SUBSTITUTE(TRIM(AX$6)," ",""))))-1)&amp;" Total",$B$6:$BB$314,ROW($A48)-5,FALSE))</f>
        <v>0</v>
      </c>
      <c r="AY48" s="8">
        <f ca="1">IF(AY$5&lt;&gt;"",HLOOKUP(AY$5,Functionalization!$G$6:$R$314,ROW($A48)-5,FALSE),IFERROR(INDEX(AY$278:AY$314,MATCH($F48,$B$278:$B$314,0))/VLOOKUP($F48,$B$278:$BB$314,MATCH(LEFT(TRIM(AY$6),FIND("~",SUBSTITUTE(AY$6,"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48))*HLOOKUP(LEFT(TRIM(AY$6),FIND("~",SUBSTITUTE(AY$6," ","~",LEN(TRIM(AY$6))-LEN(SUBSTITUTE(TRIM(AY$6)," ",""))))-1)&amp;" Total",$B$6:$BB$314,ROW($A48)-5,FALSE))</f>
        <v>0</v>
      </c>
      <c r="AZ48" s="8">
        <f ca="1">IF(AZ$5&lt;&gt;"",HLOOKUP(AZ$5,Functionalization!$G$6:$R$314,ROW($A48)-5,FALSE),IFERROR(INDEX(AZ$278:AZ$314,MATCH($F48,$B$278:$B$314,0))/VLOOKUP($F48,$B$278:$BB$314,MATCH(LEFT(TRIM(AZ$6),FIND("~",SUBSTITUTE(AZ$6,"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48))*HLOOKUP(LEFT(TRIM(AZ$6),FIND("~",SUBSTITUTE(AZ$6," ","~",LEN(TRIM(AZ$6))-LEN(SUBSTITUTE(TRIM(AZ$6)," ",""))))-1)&amp;" Total",$B$6:$BB$314,ROW($A48)-5,FALSE))</f>
        <v>0</v>
      </c>
      <c r="BA48" s="8">
        <f ca="1">IF(BA$5&lt;&gt;"",HLOOKUP(BA$5,Functionalization!$G$6:$R$314,ROW($A48)-5,FALSE),IFERROR(INDEX(BA$278:BA$314,MATCH($F48,$B$278:$B$314,0))/VLOOKUP($F48,$B$278:$BB$314,MATCH(LEFT(TRIM(BA$6),FIND("~",SUBSTITUTE(BA$6,"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48))*HLOOKUP(LEFT(TRIM(BA$6),FIND("~",SUBSTITUTE(BA$6," ","~",LEN(TRIM(BA$6))-LEN(SUBSTITUTE(TRIM(BA$6)," ",""))))-1)&amp;" Total",$B$6:$BB$314,ROW($A48)-5,FALSE))</f>
        <v>0</v>
      </c>
      <c r="BB48" s="8">
        <f ca="1">IF(BB$5&lt;&gt;"",HLOOKUP(BB$5,Functionalization!$G$6:$R$314,ROW($A48)-5,FALSE),IFERROR(INDEX(BB$278:BB$314,MATCH($F48,$B$278:$B$314,0))/VLOOKUP($F48,$B$278:$BB$314,MATCH(LEFT(TRIM(BB$6),FIND("~",SUBSTITUTE(BB$6,"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48))*HLOOKUP(LEFT(TRIM(BB$6),FIND("~",SUBSTITUTE(BB$6," ","~",LEN(TRIM(BB$6))-LEN(SUBSTITUTE(TRIM(BB$6)," ",""))))-1)&amp;" Total",$B$6:$BB$314,ROW($A48)-5,FALSE))</f>
        <v>0</v>
      </c>
      <c r="BD48">
        <f ca="1">IFERROR(IF(SUMIF($G$6:$BB$6,BD$6&amp;" Total",$G48:$BB48)-(SUMIF($G$6:$BB$6,BD$6&amp;" "&amp;'Input-Func_Class'!$D$22,$G48:$BB48)+IFERROR(SUMIF($G$6:$BB$6,BD$6&amp;" "&amp;'Input-Func_Class'!$E$22,$G48:$BB48),SUMIF($G$6:$BB$6,BD$6&amp;" "&amp;'Input-Func_Class'!$B$24,$G48:$BB48))+SUMIF($G$6:$BB$6,BD$6&amp;" "&amp;'Input-Func_Class'!$F$22,$G48:$BB48))&lt;Check_Limit,0,1),1)</f>
        <v>0</v>
      </c>
      <c r="BE48">
        <f ca="1">IFERROR(IF(SUMIF($G$6:$BB$6,BE$6&amp;" Total",$G48:$BB48)-(SUMIF($G$6:$BB$6,BE$6&amp;" "&amp;'Input-Func_Class'!$D$22,$G48:$BB48)+IFERROR(SUMIF($G$6:$BB$6,BE$6&amp;" "&amp;'Input-Func_Class'!$E$22,$G48:$BB48),SUMIF($G$6:$BB$6,BE$6&amp;" "&amp;'Input-Func_Class'!$B$24,$G48:$BB48))+SUMIF($G$6:$BB$6,BE$6&amp;" "&amp;'Input-Func_Class'!$F$22,$G48:$BB48))&lt;Check_Limit,0,1),1)</f>
        <v>0</v>
      </c>
      <c r="BF48">
        <f ca="1">IFERROR(IF(SUMIF($G$6:$BB$6,BF$6&amp;" Total",$G48:$BB48)-(SUMIF($G$6:$BB$6,BF$6&amp;" "&amp;'Input-Func_Class'!$D$22,$G48:$BB48)+IFERROR(SUMIF($G$6:$BB$6,BF$6&amp;" "&amp;'Input-Func_Class'!$E$22,$G48:$BB48),SUMIF($G$6:$BB$6,BF$6&amp;" "&amp;'Input-Func_Class'!$B$24,$G48:$BB48))+SUMIF($G$6:$BB$6,BF$6&amp;" "&amp;'Input-Func_Class'!$F$22,$G48:$BB48))&lt;Check_Limit,0,1),1)</f>
        <v>0</v>
      </c>
      <c r="BG48">
        <f ca="1">IFERROR(IF(SUMIF($G$6:$BB$6,BG$6&amp;" Total",$G48:$BB48)-(SUMIF($G$6:$BB$6,BG$6&amp;" "&amp;'Input-Func_Class'!$D$22,$G48:$BB48)+IFERROR(SUMIF($G$6:$BB$6,BG$6&amp;" "&amp;'Input-Func_Class'!$E$22,$G48:$BB48),SUMIF($G$6:$BB$6,BG$6&amp;" "&amp;'Input-Func_Class'!$B$24,$G48:$BB48))+SUMIF($G$6:$BB$6,BG$6&amp;" "&amp;'Input-Func_Class'!$F$22,$G48:$BB48))&lt;Check_Limit,0,1),1)</f>
        <v>0</v>
      </c>
      <c r="BH48">
        <f ca="1">IFERROR(IF(SUMIF($G$6:$BB$6,BH$6&amp;" Total",$G48:$BB48)-(SUMIF($G$6:$BB$6,BH$6&amp;" "&amp;'Input-Func_Class'!$D$22,$G48:$BB48)+IFERROR(SUMIF($G$6:$BB$6,BH$6&amp;" "&amp;'Input-Func_Class'!$E$22,$G48:$BB48),SUMIF($G$6:$BB$6,BH$6&amp;" "&amp;'Input-Func_Class'!$B$24,$G48:$BB48))+SUMIF($G$6:$BB$6,BH$6&amp;" "&amp;'Input-Func_Class'!$F$22,$G48:$BB48))&lt;Check_Limit,0,1),1)</f>
        <v>0</v>
      </c>
      <c r="BI48">
        <f ca="1">IFERROR(IF(SUMIF($G$6:$BB$6,BI$6&amp;" Total",$G48:$BB48)-(SUMIF($G$6:$BB$6,BI$6&amp;" "&amp;'Input-Func_Class'!$D$22,$G48:$BB48)+IFERROR(SUMIF($G$6:$BB$6,BI$6&amp;" "&amp;'Input-Func_Class'!$E$22,$G48:$BB48),SUMIF($G$6:$BB$6,BI$6&amp;" "&amp;'Input-Func_Class'!$B$24,$G48:$BB48))+SUMIF($G$6:$BB$6,BI$6&amp;" "&amp;'Input-Func_Class'!$F$22,$G48:$BB48))&lt;Check_Limit,0,1),1)</f>
        <v>0</v>
      </c>
      <c r="BJ48">
        <f ca="1">IFERROR(IF(SUMIF($G$6:$BB$6,BJ$6&amp;" Total",$G48:$BB48)-(SUMIF($G$6:$BB$6,BJ$6&amp;" "&amp;'Input-Func_Class'!$D$22,$G48:$BB48)+IFERROR(SUMIF($G$6:$BB$6,BJ$6&amp;" "&amp;'Input-Func_Class'!$E$22,$G48:$BB48),SUMIF($G$6:$BB$6,BJ$6&amp;" "&amp;'Input-Func_Class'!$B$24,$G48:$BB48))+SUMIF($G$6:$BB$6,BJ$6&amp;" "&amp;'Input-Func_Class'!$F$22,$G48:$BB48))&lt;Check_Limit,0,1),1)</f>
        <v>0</v>
      </c>
      <c r="BK48">
        <f ca="1">IFERROR(IF(SUMIF($G$6:$BB$6,BK$6&amp;" Total",$G48:$BB48)-(SUMIF($G$6:$BB$6,BK$6&amp;" "&amp;'Input-Func_Class'!$D$22,$G48:$BB48)+IFERROR(SUMIF($G$6:$BB$6,BK$6&amp;" "&amp;'Input-Func_Class'!$E$22,$G48:$BB48),SUMIF($G$6:$BB$6,BK$6&amp;" "&amp;'Input-Func_Class'!$B$24,$G48:$BB48))+SUMIF($G$6:$BB$6,BK$6&amp;" "&amp;'Input-Func_Class'!$F$22,$G48:$BB48))&lt;Check_Limit,0,1),1)</f>
        <v>0</v>
      </c>
      <c r="BL48">
        <f ca="1">IFERROR(IF(SUMIF($G$6:$BB$6,BL$6&amp;" Total",$G48:$BB48)-(SUMIF($G$6:$BB$6,BL$6&amp;" "&amp;'Input-Func_Class'!$D$22,$G48:$BB48)+IFERROR(SUMIF($G$6:$BB$6,BL$6&amp;" "&amp;'Input-Func_Class'!$E$22,$G48:$BB48),SUMIF($G$6:$BB$6,BL$6&amp;" "&amp;'Input-Func_Class'!$B$24,$G48:$BB48))+SUMIF($G$6:$BB$6,BL$6&amp;" "&amp;'Input-Func_Class'!$F$22,$G48:$BB48))&lt;Check_Limit,0,1),1)</f>
        <v>0</v>
      </c>
      <c r="BM48">
        <f ca="1">IFERROR(IF(SUMIF($G$6:$BB$6,BM$6&amp;" Total",$G48:$BB48)-(SUMIF($G$6:$BB$6,BM$6&amp;" "&amp;'Input-Func_Class'!$D$22,$G48:$BB48)+IFERROR(SUMIF($G$6:$BB$6,BM$6&amp;" "&amp;'Input-Func_Class'!$E$22,$G48:$BB48),SUMIF($G$6:$BB$6,BM$6&amp;" "&amp;'Input-Func_Class'!$B$24,$G48:$BB48))+SUMIF($G$6:$BB$6,BM$6&amp;" "&amp;'Input-Func_Class'!$F$22,$G48:$BB48))&lt;Check_Limit,0,1),1)</f>
        <v>0</v>
      </c>
      <c r="BN48">
        <f ca="1">IFERROR(IF(SUMIF($G$6:$BB$6,BN$6&amp;" Total",$G48:$BB48)-(SUMIF($G$6:$BB$6,BN$6&amp;" "&amp;'Input-Func_Class'!$D$22,$G48:$BB48)+IFERROR(SUMIF($G$6:$BB$6,BN$6&amp;" "&amp;'Input-Func_Class'!$E$22,$G48:$BB48),SUMIF($G$6:$BB$6,BN$6&amp;" "&amp;'Input-Func_Class'!$B$24,$G48:$BB48))+SUMIF($G$6:$BB$6,BN$6&amp;" "&amp;'Input-Func_Class'!$F$22,$G48:$BB48))&lt;Check_Limit,0,1),1)</f>
        <v>0</v>
      </c>
      <c r="BO48">
        <f ca="1">IFERROR(IF(SUMIF($G$6:$BB$6,BO$6&amp;" Total",$G48:$BB48)-(SUMIF($G$6:$BB$6,BO$6&amp;" "&amp;'Input-Func_Class'!$D$22,$G48:$BB48)+IFERROR(SUMIF($G$6:$BB$6,BO$6&amp;" "&amp;'Input-Func_Class'!$E$22,$G48:$BB48),SUMIF($G$6:$BB$6,BO$6&amp;" "&amp;'Input-Func_Class'!$B$24,$G48:$BB48))+SUMIF($G$6:$BB$6,BO$6&amp;" "&amp;'Input-Func_Class'!$F$22,$G48:$BB48))&lt;Check_Limit,0,1),1)</f>
        <v>0</v>
      </c>
    </row>
    <row r="49" spans="1:67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>Functionalization!$D49</f>
        <v>7270102.8750046641</v>
      </c>
      <c r="E49" s="8">
        <f t="shared" ref="E49" ca="1" si="11">IFERROR(IF(D49="",0,IF(D49=0,0,IF(ABS(D49-SUM(G49,K49,O49,S49,W49,AA49,AE49,AI49,AM49,AQ49,AU49,AY49))&lt;Check_Limit,0,1))),1)</f>
        <v>0</v>
      </c>
      <c r="F49" s="2" t="str">
        <f>IF($D49=0,"-",IF('Input-Accounts'!$E49&lt;&gt;0,'Input-Accounts'!$E49,'Input-Accounts'!$G49))</f>
        <v>INT_DISTPT_SUBTOTAL</v>
      </c>
      <c r="G49" s="8">
        <f ca="1">IF(G$5&lt;&gt;"",HLOOKUP(G$5,Functionalization!$G$6:$R$314,ROW($A49)-5,FALSE),IFERROR(INDEX(G$278:G$314,MATCH($F49,$B$278:$B$314,0))/VLOOKUP($F49,$B$278:$BB$314,MATCH(LEFT(TRIM(G$6),FIND("~",SUBSTITUTE(G$6,"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49))*HLOOKUP(LEFT(TRIM(G$6),FIND("~",SUBSTITUTE(G$6," ","~",LEN(TRIM(G$6))-LEN(SUBSTITUTE(TRIM(G$6)," ",""))))-1)&amp;" Total",$B$6:$BB$314,ROW($A49)-5,FALSE))</f>
        <v>4642407.5789228315</v>
      </c>
      <c r="H49" s="8">
        <f ca="1">IF(H$5&lt;&gt;"",HLOOKUP(H$5,Functionalization!$G$6:$R$314,ROW($A49)-5,FALSE),IFERROR(INDEX(H$278:H$314,MATCH($F49,$B$278:$B$314,0))/VLOOKUP($F49,$B$278:$BB$314,MATCH(LEFT(TRIM(H$6),FIND("~",SUBSTITUTE(H$6,"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49))*HLOOKUP(LEFT(TRIM(H$6),FIND("~",SUBSTITUTE(H$6," ","~",LEN(TRIM(H$6))-LEN(SUBSTITUTE(TRIM(H$6)," ",""))))-1)&amp;" Total",$B$6:$BB$314,ROW($A49)-5,FALSE))</f>
        <v>3541767.2525686892</v>
      </c>
      <c r="I49" s="8">
        <f ca="1">IF(I$5&lt;&gt;"",HLOOKUP(I$5,Functionalization!$G$6:$R$314,ROW($A49)-5,FALSE),IFERROR(INDEX(I$278:I$314,MATCH($F49,$B$278:$B$314,0))/VLOOKUP($F49,$B$278:$BB$314,MATCH(LEFT(TRIM(I$6),FIND("~",SUBSTITUTE(I$6,"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49))*HLOOKUP(LEFT(TRIM(I$6),FIND("~",SUBSTITUTE(I$6," ","~",LEN(TRIM(I$6))-LEN(SUBSTITUTE(TRIM(I$6)," ",""))))-1)&amp;" Total",$B$6:$BB$314,ROW($A49)-5,FALSE))</f>
        <v>0</v>
      </c>
      <c r="J49" s="8">
        <f ca="1">IF(J$5&lt;&gt;"",HLOOKUP(J$5,Functionalization!$G$6:$R$314,ROW($A49)-5,FALSE),IFERROR(INDEX(J$278:J$314,MATCH($F49,$B$278:$B$314,0))/VLOOKUP($F49,$B$278:$BB$314,MATCH(LEFT(TRIM(J$6),FIND("~",SUBSTITUTE(J$6,"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49))*HLOOKUP(LEFT(TRIM(J$6),FIND("~",SUBSTITUTE(J$6," ","~",LEN(TRIM(J$6))-LEN(SUBSTITUTE(TRIM(J$6)," ",""))))-1)&amp;" Total",$B$6:$BB$314,ROW($A49)-5,FALSE))</f>
        <v>1100640.3263541434</v>
      </c>
      <c r="K49" s="8">
        <f ca="1">IF(K$5&lt;&gt;"",HLOOKUP(K$5,Functionalization!$G$6:$R$314,ROW($A49)-5,FALSE),IFERROR(INDEX(K$278:K$314,MATCH($F49,$B$278:$B$314,0))/VLOOKUP($F49,$B$278:$BB$314,MATCH(LEFT(TRIM(K$6),FIND("~",SUBSTITUTE(K$6,"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49))*HLOOKUP(LEFT(TRIM(K$6),FIND("~",SUBSTITUTE(K$6," ","~",LEN(TRIM(K$6))-LEN(SUBSTITUTE(TRIM(K$6)," ",""))))-1)&amp;" Total",$B$6:$BB$314,ROW($A49)-5,FALSE))</f>
        <v>2627695.2960818317</v>
      </c>
      <c r="L49" s="8">
        <f ca="1">IF(L$5&lt;&gt;"",HLOOKUP(L$5,Functionalization!$G$6:$R$314,ROW($A49)-5,FALSE),IFERROR(INDEX(L$278:L$314,MATCH($F49,$B$278:$B$314,0))/VLOOKUP($F49,$B$278:$BB$314,MATCH(LEFT(TRIM(L$6),FIND("~",SUBSTITUTE(L$6,"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49))*HLOOKUP(LEFT(TRIM(L$6),FIND("~",SUBSTITUTE(L$6," ","~",LEN(TRIM(L$6))-LEN(SUBSTITUTE(TRIM(L$6)," ",""))))-1)&amp;" Total",$B$6:$BB$314,ROW($A49)-5,FALSE))</f>
        <v>0</v>
      </c>
      <c r="M49" s="8">
        <f ca="1">IF(M$5&lt;&gt;"",HLOOKUP(M$5,Functionalization!$G$6:$R$314,ROW($A49)-5,FALSE),IFERROR(INDEX(M$278:M$314,MATCH($F49,$B$278:$B$314,0))/VLOOKUP($F49,$B$278:$BB$314,MATCH(LEFT(TRIM(M$6),FIND("~",SUBSTITUTE(M$6,"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49))*HLOOKUP(LEFT(TRIM(M$6),FIND("~",SUBSTITUTE(M$6," ","~",LEN(TRIM(M$6))-LEN(SUBSTITUTE(TRIM(M$6)," ",""))))-1)&amp;" Total",$B$6:$BB$314,ROW($A49)-5,FALSE))</f>
        <v>0</v>
      </c>
      <c r="N49" s="8">
        <f ca="1">IF(N$5&lt;&gt;"",HLOOKUP(N$5,Functionalization!$G$6:$R$314,ROW($A49)-5,FALSE),IFERROR(INDEX(N$278:N$314,MATCH($F49,$B$278:$B$314,0))/VLOOKUP($F49,$B$278:$BB$314,MATCH(LEFT(TRIM(N$6),FIND("~",SUBSTITUTE(N$6,"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49))*HLOOKUP(LEFT(TRIM(N$6),FIND("~",SUBSTITUTE(N$6," ","~",LEN(TRIM(N$6))-LEN(SUBSTITUTE(TRIM(N$6)," ",""))))-1)&amp;" Total",$B$6:$BB$314,ROW($A49)-5,FALSE))</f>
        <v>2627695.2960818317</v>
      </c>
      <c r="O49" s="8">
        <f ca="1">IF(O$5&lt;&gt;"",HLOOKUP(O$5,Functionalization!$G$6:$R$314,ROW($A49)-5,FALSE),IFERROR(INDEX(O$278:O$314,MATCH($F49,$B$278:$B$314,0))/VLOOKUP($F49,$B$278:$BB$314,MATCH(LEFT(TRIM(O$6),FIND("~",SUBSTITUTE(O$6,"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49))*HLOOKUP(LEFT(TRIM(O$6),FIND("~",SUBSTITUTE(O$6," ","~",LEN(TRIM(O$6))-LEN(SUBSTITUTE(TRIM(O$6)," ",""))))-1)&amp;" Total",$B$6:$BB$314,ROW($A49)-5,FALSE))</f>
        <v>0</v>
      </c>
      <c r="P49" s="8">
        <f ca="1">IF(P$5&lt;&gt;"",HLOOKUP(P$5,Functionalization!$G$6:$R$314,ROW($A49)-5,FALSE),IFERROR(INDEX(P$278:P$314,MATCH($F49,$B$278:$B$314,0))/VLOOKUP($F49,$B$278:$BB$314,MATCH(LEFT(TRIM(P$6),FIND("~",SUBSTITUTE(P$6,"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49))*HLOOKUP(LEFT(TRIM(P$6),FIND("~",SUBSTITUTE(P$6," ","~",LEN(TRIM(P$6))-LEN(SUBSTITUTE(TRIM(P$6)," ",""))))-1)&amp;" Total",$B$6:$BB$314,ROW($A49)-5,FALSE))</f>
        <v>0</v>
      </c>
      <c r="Q49" s="8">
        <f ca="1">IF(Q$5&lt;&gt;"",HLOOKUP(Q$5,Functionalization!$G$6:$R$314,ROW($A49)-5,FALSE),IFERROR(INDEX(Q$278:Q$314,MATCH($F49,$B$278:$B$314,0))/VLOOKUP($F49,$B$278:$BB$314,MATCH(LEFT(TRIM(Q$6),FIND("~",SUBSTITUTE(Q$6,"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49))*HLOOKUP(LEFT(TRIM(Q$6),FIND("~",SUBSTITUTE(Q$6," ","~",LEN(TRIM(Q$6))-LEN(SUBSTITUTE(TRIM(Q$6)," ",""))))-1)&amp;" Total",$B$6:$BB$314,ROW($A49)-5,FALSE))</f>
        <v>0</v>
      </c>
      <c r="R49" s="8">
        <f ca="1">IF(R$5&lt;&gt;"",HLOOKUP(R$5,Functionalization!$G$6:$R$314,ROW($A49)-5,FALSE),IFERROR(INDEX(R$278:R$314,MATCH($F49,$B$278:$B$314,0))/VLOOKUP($F49,$B$278:$BB$314,MATCH(LEFT(TRIM(R$6),FIND("~",SUBSTITUTE(R$6,"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49))*HLOOKUP(LEFT(TRIM(R$6),FIND("~",SUBSTITUTE(R$6," ","~",LEN(TRIM(R$6))-LEN(SUBSTITUTE(TRIM(R$6)," ",""))))-1)&amp;" Total",$B$6:$BB$314,ROW($A49)-5,FALSE))</f>
        <v>0</v>
      </c>
      <c r="S49" s="8">
        <f ca="1">IF(S$5&lt;&gt;"",HLOOKUP(S$5,Functionalization!$G$6:$R$314,ROW($A49)-5,FALSE),IFERROR(INDEX(S$278:S$314,MATCH($F49,$B$278:$B$314,0))/VLOOKUP($F49,$B$278:$BB$314,MATCH(LEFT(TRIM(S$6),FIND("~",SUBSTITUTE(S$6,"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49))*HLOOKUP(LEFT(TRIM(S$6),FIND("~",SUBSTITUTE(S$6," ","~",LEN(TRIM(S$6))-LEN(SUBSTITUTE(TRIM(S$6)," ",""))))-1)&amp;" Total",$B$6:$BB$314,ROW($A49)-5,FALSE))</f>
        <v>0</v>
      </c>
      <c r="T49" s="8">
        <f ca="1">IF(T$5&lt;&gt;"",HLOOKUP(T$5,Functionalization!$G$6:$R$314,ROW($A49)-5,FALSE),IFERROR(INDEX(T$278:T$314,MATCH($F49,$B$278:$B$314,0))/VLOOKUP($F49,$B$278:$BB$314,MATCH(LEFT(TRIM(T$6),FIND("~",SUBSTITUTE(T$6,"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49))*HLOOKUP(LEFT(TRIM(T$6),FIND("~",SUBSTITUTE(T$6," ","~",LEN(TRIM(T$6))-LEN(SUBSTITUTE(TRIM(T$6)," ",""))))-1)&amp;" Total",$B$6:$BB$314,ROW($A49)-5,FALSE))</f>
        <v>0</v>
      </c>
      <c r="U49" s="8">
        <f ca="1">IF(U$5&lt;&gt;"",HLOOKUP(U$5,Functionalization!$G$6:$R$314,ROW($A49)-5,FALSE),IFERROR(INDEX(U$278:U$314,MATCH($F49,$B$278:$B$314,0))/VLOOKUP($F49,$B$278:$BB$314,MATCH(LEFT(TRIM(U$6),FIND("~",SUBSTITUTE(U$6,"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49))*HLOOKUP(LEFT(TRIM(U$6),FIND("~",SUBSTITUTE(U$6," ","~",LEN(TRIM(U$6))-LEN(SUBSTITUTE(TRIM(U$6)," ",""))))-1)&amp;" Total",$B$6:$BB$314,ROW($A49)-5,FALSE))</f>
        <v>0</v>
      </c>
      <c r="V49" s="8">
        <f ca="1">IF(V$5&lt;&gt;"",HLOOKUP(V$5,Functionalization!$G$6:$R$314,ROW($A49)-5,FALSE),IFERROR(INDEX(V$278:V$314,MATCH($F49,$B$278:$B$314,0))/VLOOKUP($F49,$B$278:$BB$314,MATCH(LEFT(TRIM(V$6),FIND("~",SUBSTITUTE(V$6,"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49))*HLOOKUP(LEFT(TRIM(V$6),FIND("~",SUBSTITUTE(V$6," ","~",LEN(TRIM(V$6))-LEN(SUBSTITUTE(TRIM(V$6)," ",""))))-1)&amp;" Total",$B$6:$BB$314,ROW($A49)-5,FALSE))</f>
        <v>0</v>
      </c>
      <c r="W49" s="8">
        <f ca="1">IF(W$5&lt;&gt;"",HLOOKUP(W$5,Functionalization!$G$6:$R$314,ROW($A49)-5,FALSE),IFERROR(INDEX(W$278:W$314,MATCH($F49,$B$278:$B$314,0))/VLOOKUP($F49,$B$278:$BB$314,MATCH(LEFT(TRIM(W$6),FIND("~",SUBSTITUTE(W$6,"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49))*HLOOKUP(LEFT(TRIM(W$6),FIND("~",SUBSTITUTE(W$6," ","~",LEN(TRIM(W$6))-LEN(SUBSTITUTE(TRIM(W$6)," ",""))))-1)&amp;" Total",$B$6:$BB$314,ROW($A49)-5,FALSE))</f>
        <v>0</v>
      </c>
      <c r="X49" s="8">
        <f ca="1">IF(X$5&lt;&gt;"",HLOOKUP(X$5,Functionalization!$G$6:$R$314,ROW($A49)-5,FALSE),IFERROR(INDEX(X$278:X$314,MATCH($F49,$B$278:$B$314,0))/VLOOKUP($F49,$B$278:$BB$314,MATCH(LEFT(TRIM(X$6),FIND("~",SUBSTITUTE(X$6,"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49))*HLOOKUP(LEFT(TRIM(X$6),FIND("~",SUBSTITUTE(X$6," ","~",LEN(TRIM(X$6))-LEN(SUBSTITUTE(TRIM(X$6)," ",""))))-1)&amp;" Total",$B$6:$BB$314,ROW($A49)-5,FALSE))</f>
        <v>0</v>
      </c>
      <c r="Y49" s="8">
        <f ca="1">IF(Y$5&lt;&gt;"",HLOOKUP(Y$5,Functionalization!$G$6:$R$314,ROW($A49)-5,FALSE),IFERROR(INDEX(Y$278:Y$314,MATCH($F49,$B$278:$B$314,0))/VLOOKUP($F49,$B$278:$BB$314,MATCH(LEFT(TRIM(Y$6),FIND("~",SUBSTITUTE(Y$6,"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49))*HLOOKUP(LEFT(TRIM(Y$6),FIND("~",SUBSTITUTE(Y$6," ","~",LEN(TRIM(Y$6))-LEN(SUBSTITUTE(TRIM(Y$6)," ",""))))-1)&amp;" Total",$B$6:$BB$314,ROW($A49)-5,FALSE))</f>
        <v>0</v>
      </c>
      <c r="Z49" s="8">
        <f ca="1">IF(Z$5&lt;&gt;"",HLOOKUP(Z$5,Functionalization!$G$6:$R$314,ROW($A49)-5,FALSE),IFERROR(INDEX(Z$278:Z$314,MATCH($F49,$B$278:$B$314,0))/VLOOKUP($F49,$B$278:$BB$314,MATCH(LEFT(TRIM(Z$6),FIND("~",SUBSTITUTE(Z$6,"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49))*HLOOKUP(LEFT(TRIM(Z$6),FIND("~",SUBSTITUTE(Z$6," ","~",LEN(TRIM(Z$6))-LEN(SUBSTITUTE(TRIM(Z$6)," ",""))))-1)&amp;" Total",$B$6:$BB$314,ROW($A49)-5,FALSE))</f>
        <v>0</v>
      </c>
      <c r="AA49" s="8">
        <f ca="1">IF(AA$5&lt;&gt;"",HLOOKUP(AA$5,Functionalization!$G$6:$R$314,ROW($A49)-5,FALSE),IFERROR(INDEX(AA$278:AA$314,MATCH($F49,$B$278:$B$314,0))/VLOOKUP($F49,$B$278:$BB$314,MATCH(LEFT(TRIM(AA$6),FIND("~",SUBSTITUTE(AA$6,"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49))*HLOOKUP(LEFT(TRIM(AA$6),FIND("~",SUBSTITUTE(AA$6," ","~",LEN(TRIM(AA$6))-LEN(SUBSTITUTE(TRIM(AA$6)," ",""))))-1)&amp;" Total",$B$6:$BB$314,ROW($A49)-5,FALSE))</f>
        <v>0</v>
      </c>
      <c r="AB49" s="8">
        <f ca="1">IF(AB$5&lt;&gt;"",HLOOKUP(AB$5,Functionalization!$G$6:$R$314,ROW($A49)-5,FALSE),IFERROR(INDEX(AB$278:AB$314,MATCH($F49,$B$278:$B$314,0))/VLOOKUP($F49,$B$278:$BB$314,MATCH(LEFT(TRIM(AB$6),FIND("~",SUBSTITUTE(AB$6,"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49))*HLOOKUP(LEFT(TRIM(AB$6),FIND("~",SUBSTITUTE(AB$6," ","~",LEN(TRIM(AB$6))-LEN(SUBSTITUTE(TRIM(AB$6)," ",""))))-1)&amp;" Total",$B$6:$BB$314,ROW($A49)-5,FALSE))</f>
        <v>0</v>
      </c>
      <c r="AC49" s="8">
        <f ca="1">IF(AC$5&lt;&gt;"",HLOOKUP(AC$5,Functionalization!$G$6:$R$314,ROW($A49)-5,FALSE),IFERROR(INDEX(AC$278:AC$314,MATCH($F49,$B$278:$B$314,0))/VLOOKUP($F49,$B$278:$BB$314,MATCH(LEFT(TRIM(AC$6),FIND("~",SUBSTITUTE(AC$6,"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49))*HLOOKUP(LEFT(TRIM(AC$6),FIND("~",SUBSTITUTE(AC$6," ","~",LEN(TRIM(AC$6))-LEN(SUBSTITUTE(TRIM(AC$6)," ",""))))-1)&amp;" Total",$B$6:$BB$314,ROW($A49)-5,FALSE))</f>
        <v>0</v>
      </c>
      <c r="AD49" s="8">
        <f ca="1">IF(AD$5&lt;&gt;"",HLOOKUP(AD$5,Functionalization!$G$6:$R$314,ROW($A49)-5,FALSE),IFERROR(INDEX(AD$278:AD$314,MATCH($F49,$B$278:$B$314,0))/VLOOKUP($F49,$B$278:$BB$314,MATCH(LEFT(TRIM(AD$6),FIND("~",SUBSTITUTE(AD$6,"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49))*HLOOKUP(LEFT(TRIM(AD$6),FIND("~",SUBSTITUTE(AD$6," ","~",LEN(TRIM(AD$6))-LEN(SUBSTITUTE(TRIM(AD$6)," ",""))))-1)&amp;" Total",$B$6:$BB$314,ROW($A49)-5,FALSE))</f>
        <v>0</v>
      </c>
      <c r="AE49" s="8">
        <f ca="1">IF(AE$5&lt;&gt;"",HLOOKUP(AE$5,Functionalization!$G$6:$R$314,ROW($A49)-5,FALSE),IFERROR(INDEX(AE$278:AE$314,MATCH($F49,$B$278:$B$314,0))/VLOOKUP($F49,$B$278:$BB$314,MATCH(LEFT(TRIM(AE$6),FIND("~",SUBSTITUTE(AE$6,"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49))*HLOOKUP(LEFT(TRIM(AE$6),FIND("~",SUBSTITUTE(AE$6," ","~",LEN(TRIM(AE$6))-LEN(SUBSTITUTE(TRIM(AE$6)," ",""))))-1)&amp;" Total",$B$6:$BB$314,ROW($A49)-5,FALSE))</f>
        <v>0</v>
      </c>
      <c r="AF49" s="8">
        <f ca="1">IF(AF$5&lt;&gt;"",HLOOKUP(AF$5,Functionalization!$G$6:$R$314,ROW($A49)-5,FALSE),IFERROR(INDEX(AF$278:AF$314,MATCH($F49,$B$278:$B$314,0))/VLOOKUP($F49,$B$278:$BB$314,MATCH(LEFT(TRIM(AF$6),FIND("~",SUBSTITUTE(AF$6,"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49))*HLOOKUP(LEFT(TRIM(AF$6),FIND("~",SUBSTITUTE(AF$6," ","~",LEN(TRIM(AF$6))-LEN(SUBSTITUTE(TRIM(AF$6)," ",""))))-1)&amp;" Total",$B$6:$BB$314,ROW($A49)-5,FALSE))</f>
        <v>0</v>
      </c>
      <c r="AG49" s="8">
        <f ca="1">IF(AG$5&lt;&gt;"",HLOOKUP(AG$5,Functionalization!$G$6:$R$314,ROW($A49)-5,FALSE),IFERROR(INDEX(AG$278:AG$314,MATCH($F49,$B$278:$B$314,0))/VLOOKUP($F49,$B$278:$BB$314,MATCH(LEFT(TRIM(AG$6),FIND("~",SUBSTITUTE(AG$6,"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49))*HLOOKUP(LEFT(TRIM(AG$6),FIND("~",SUBSTITUTE(AG$6," ","~",LEN(TRIM(AG$6))-LEN(SUBSTITUTE(TRIM(AG$6)," ",""))))-1)&amp;" Total",$B$6:$BB$314,ROW($A49)-5,FALSE))</f>
        <v>0</v>
      </c>
      <c r="AH49" s="8">
        <f ca="1">IF(AH$5&lt;&gt;"",HLOOKUP(AH$5,Functionalization!$G$6:$R$314,ROW($A49)-5,FALSE),IFERROR(INDEX(AH$278:AH$314,MATCH($F49,$B$278:$B$314,0))/VLOOKUP($F49,$B$278:$BB$314,MATCH(LEFT(TRIM(AH$6),FIND("~",SUBSTITUTE(AH$6,"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49))*HLOOKUP(LEFT(TRIM(AH$6),FIND("~",SUBSTITUTE(AH$6," ","~",LEN(TRIM(AH$6))-LEN(SUBSTITUTE(TRIM(AH$6)," ",""))))-1)&amp;" Total",$B$6:$BB$314,ROW($A49)-5,FALSE))</f>
        <v>0</v>
      </c>
      <c r="AI49" s="8">
        <f ca="1">IF(AI$5&lt;&gt;"",HLOOKUP(AI$5,Functionalization!$G$6:$R$314,ROW($A49)-5,FALSE),IFERROR(INDEX(AI$278:AI$314,MATCH($F49,$B$278:$B$314,0))/VLOOKUP($F49,$B$278:$BB$314,MATCH(LEFT(TRIM(AI$6),FIND("~",SUBSTITUTE(AI$6,"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49))*HLOOKUP(LEFT(TRIM(AI$6),FIND("~",SUBSTITUTE(AI$6," ","~",LEN(TRIM(AI$6))-LEN(SUBSTITUTE(TRIM(AI$6)," ",""))))-1)&amp;" Total",$B$6:$BB$314,ROW($A49)-5,FALSE))</f>
        <v>0</v>
      </c>
      <c r="AJ49" s="8">
        <f ca="1">IF(AJ$5&lt;&gt;"",HLOOKUP(AJ$5,Functionalization!$G$6:$R$314,ROW($A49)-5,FALSE),IFERROR(INDEX(AJ$278:AJ$314,MATCH($F49,$B$278:$B$314,0))/VLOOKUP($F49,$B$278:$BB$314,MATCH(LEFT(TRIM(AJ$6),FIND("~",SUBSTITUTE(AJ$6,"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49))*HLOOKUP(LEFT(TRIM(AJ$6),FIND("~",SUBSTITUTE(AJ$6," ","~",LEN(TRIM(AJ$6))-LEN(SUBSTITUTE(TRIM(AJ$6)," ",""))))-1)&amp;" Total",$B$6:$BB$314,ROW($A49)-5,FALSE))</f>
        <v>0</v>
      </c>
      <c r="AK49" s="8">
        <f ca="1">IF(AK$5&lt;&gt;"",HLOOKUP(AK$5,Functionalization!$G$6:$R$314,ROW($A49)-5,FALSE),IFERROR(INDEX(AK$278:AK$314,MATCH($F49,$B$278:$B$314,0))/VLOOKUP($F49,$B$278:$BB$314,MATCH(LEFT(TRIM(AK$6),FIND("~",SUBSTITUTE(AK$6,"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49))*HLOOKUP(LEFT(TRIM(AK$6),FIND("~",SUBSTITUTE(AK$6," ","~",LEN(TRIM(AK$6))-LEN(SUBSTITUTE(TRIM(AK$6)," ",""))))-1)&amp;" Total",$B$6:$BB$314,ROW($A49)-5,FALSE))</f>
        <v>0</v>
      </c>
      <c r="AL49" s="8">
        <f ca="1">IF(AL$5&lt;&gt;"",HLOOKUP(AL$5,Functionalization!$G$6:$R$314,ROW($A49)-5,FALSE),IFERROR(INDEX(AL$278:AL$314,MATCH($F49,$B$278:$B$314,0))/VLOOKUP($F49,$B$278:$BB$314,MATCH(LEFT(TRIM(AL$6),FIND("~",SUBSTITUTE(AL$6,"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49))*HLOOKUP(LEFT(TRIM(AL$6),FIND("~",SUBSTITUTE(AL$6," ","~",LEN(TRIM(AL$6))-LEN(SUBSTITUTE(TRIM(AL$6)," ",""))))-1)&amp;" Total",$B$6:$BB$314,ROW($A49)-5,FALSE))</f>
        <v>0</v>
      </c>
      <c r="AM49" s="8">
        <f ca="1">IF(AM$5&lt;&gt;"",HLOOKUP(AM$5,Functionalization!$G$6:$R$314,ROW($A49)-5,FALSE),IFERROR(INDEX(AM$278:AM$314,MATCH($F49,$B$278:$B$314,0))/VLOOKUP($F49,$B$278:$BB$314,MATCH(LEFT(TRIM(AM$6),FIND("~",SUBSTITUTE(AM$6,"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49))*HLOOKUP(LEFT(TRIM(AM$6),FIND("~",SUBSTITUTE(AM$6," ","~",LEN(TRIM(AM$6))-LEN(SUBSTITUTE(TRIM(AM$6)," ",""))))-1)&amp;" Total",$B$6:$BB$314,ROW($A49)-5,FALSE))</f>
        <v>0</v>
      </c>
      <c r="AN49" s="8">
        <f ca="1">IF(AN$5&lt;&gt;"",HLOOKUP(AN$5,Functionalization!$G$6:$R$314,ROW($A49)-5,FALSE),IFERROR(INDEX(AN$278:AN$314,MATCH($F49,$B$278:$B$314,0))/VLOOKUP($F49,$B$278:$BB$314,MATCH(LEFT(TRIM(AN$6),FIND("~",SUBSTITUTE(AN$6,"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49))*HLOOKUP(LEFT(TRIM(AN$6),FIND("~",SUBSTITUTE(AN$6," ","~",LEN(TRIM(AN$6))-LEN(SUBSTITUTE(TRIM(AN$6)," ",""))))-1)&amp;" Total",$B$6:$BB$314,ROW($A49)-5,FALSE))</f>
        <v>0</v>
      </c>
      <c r="AO49" s="8">
        <f ca="1">IF(AO$5&lt;&gt;"",HLOOKUP(AO$5,Functionalization!$G$6:$R$314,ROW($A49)-5,FALSE),IFERROR(INDEX(AO$278:AO$314,MATCH($F49,$B$278:$B$314,0))/VLOOKUP($F49,$B$278:$BB$314,MATCH(LEFT(TRIM(AO$6),FIND("~",SUBSTITUTE(AO$6,"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49))*HLOOKUP(LEFT(TRIM(AO$6),FIND("~",SUBSTITUTE(AO$6," ","~",LEN(TRIM(AO$6))-LEN(SUBSTITUTE(TRIM(AO$6)," ",""))))-1)&amp;" Total",$B$6:$BB$314,ROW($A49)-5,FALSE))</f>
        <v>0</v>
      </c>
      <c r="AP49" s="8">
        <f ca="1">IF(AP$5&lt;&gt;"",HLOOKUP(AP$5,Functionalization!$G$6:$R$314,ROW($A49)-5,FALSE),IFERROR(INDEX(AP$278:AP$314,MATCH($F49,$B$278:$B$314,0))/VLOOKUP($F49,$B$278:$BB$314,MATCH(LEFT(TRIM(AP$6),FIND("~",SUBSTITUTE(AP$6,"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49))*HLOOKUP(LEFT(TRIM(AP$6),FIND("~",SUBSTITUTE(AP$6," ","~",LEN(TRIM(AP$6))-LEN(SUBSTITUTE(TRIM(AP$6)," ",""))))-1)&amp;" Total",$B$6:$BB$314,ROW($A49)-5,FALSE))</f>
        <v>0</v>
      </c>
      <c r="AQ49" s="8">
        <f ca="1">IF(AQ$5&lt;&gt;"",HLOOKUP(AQ$5,Functionalization!$G$6:$R$314,ROW($A49)-5,FALSE),IFERROR(INDEX(AQ$278:AQ$314,MATCH($F49,$B$278:$B$314,0))/VLOOKUP($F49,$B$278:$BB$314,MATCH(LEFT(TRIM(AQ$6),FIND("~",SUBSTITUTE(AQ$6,"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49))*HLOOKUP(LEFT(TRIM(AQ$6),FIND("~",SUBSTITUTE(AQ$6," ","~",LEN(TRIM(AQ$6))-LEN(SUBSTITUTE(TRIM(AQ$6)," ",""))))-1)&amp;" Total",$B$6:$BB$314,ROW($A49)-5,FALSE))</f>
        <v>0</v>
      </c>
      <c r="AR49" s="8">
        <f ca="1">IF(AR$5&lt;&gt;"",HLOOKUP(AR$5,Functionalization!$G$6:$R$314,ROW($A49)-5,FALSE),IFERROR(INDEX(AR$278:AR$314,MATCH($F49,$B$278:$B$314,0))/VLOOKUP($F49,$B$278:$BB$314,MATCH(LEFT(TRIM(AR$6),FIND("~",SUBSTITUTE(AR$6,"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49))*HLOOKUP(LEFT(TRIM(AR$6),FIND("~",SUBSTITUTE(AR$6," ","~",LEN(TRIM(AR$6))-LEN(SUBSTITUTE(TRIM(AR$6)," ",""))))-1)&amp;" Total",$B$6:$BB$314,ROW($A49)-5,FALSE))</f>
        <v>0</v>
      </c>
      <c r="AS49" s="8">
        <f ca="1">IF(AS$5&lt;&gt;"",HLOOKUP(AS$5,Functionalization!$G$6:$R$314,ROW($A49)-5,FALSE),IFERROR(INDEX(AS$278:AS$314,MATCH($F49,$B$278:$B$314,0))/VLOOKUP($F49,$B$278:$BB$314,MATCH(LEFT(TRIM(AS$6),FIND("~",SUBSTITUTE(AS$6,"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49))*HLOOKUP(LEFT(TRIM(AS$6),FIND("~",SUBSTITUTE(AS$6," ","~",LEN(TRIM(AS$6))-LEN(SUBSTITUTE(TRIM(AS$6)," ",""))))-1)&amp;" Total",$B$6:$BB$314,ROW($A49)-5,FALSE))</f>
        <v>0</v>
      </c>
      <c r="AT49" s="8">
        <f ca="1">IF(AT$5&lt;&gt;"",HLOOKUP(AT$5,Functionalization!$G$6:$R$314,ROW($A49)-5,FALSE),IFERROR(INDEX(AT$278:AT$314,MATCH($F49,$B$278:$B$314,0))/VLOOKUP($F49,$B$278:$BB$314,MATCH(LEFT(TRIM(AT$6),FIND("~",SUBSTITUTE(AT$6,"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49))*HLOOKUP(LEFT(TRIM(AT$6),FIND("~",SUBSTITUTE(AT$6," ","~",LEN(TRIM(AT$6))-LEN(SUBSTITUTE(TRIM(AT$6)," ",""))))-1)&amp;" Total",$B$6:$BB$314,ROW($A49)-5,FALSE))</f>
        <v>0</v>
      </c>
      <c r="AU49" s="8">
        <f ca="1">IF(AU$5&lt;&gt;"",HLOOKUP(AU$5,Functionalization!$G$6:$R$314,ROW($A49)-5,FALSE),IFERROR(INDEX(AU$278:AU$314,MATCH($F49,$B$278:$B$314,0))/VLOOKUP($F49,$B$278:$BB$314,MATCH(LEFT(TRIM(AU$6),FIND("~",SUBSTITUTE(AU$6,"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49))*HLOOKUP(LEFT(TRIM(AU$6),FIND("~",SUBSTITUTE(AU$6," ","~",LEN(TRIM(AU$6))-LEN(SUBSTITUTE(TRIM(AU$6)," ",""))))-1)&amp;" Total",$B$6:$BB$314,ROW($A49)-5,FALSE))</f>
        <v>0</v>
      </c>
      <c r="AV49" s="8">
        <f ca="1">IF(AV$5&lt;&gt;"",HLOOKUP(AV$5,Functionalization!$G$6:$R$314,ROW($A49)-5,FALSE),IFERROR(INDEX(AV$278:AV$314,MATCH($F49,$B$278:$B$314,0))/VLOOKUP($F49,$B$278:$BB$314,MATCH(LEFT(TRIM(AV$6),FIND("~",SUBSTITUTE(AV$6,"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49))*HLOOKUP(LEFT(TRIM(AV$6),FIND("~",SUBSTITUTE(AV$6," ","~",LEN(TRIM(AV$6))-LEN(SUBSTITUTE(TRIM(AV$6)," ",""))))-1)&amp;" Total",$B$6:$BB$314,ROW($A49)-5,FALSE))</f>
        <v>0</v>
      </c>
      <c r="AW49" s="8">
        <f ca="1">IF(AW$5&lt;&gt;"",HLOOKUP(AW$5,Functionalization!$G$6:$R$314,ROW($A49)-5,FALSE),IFERROR(INDEX(AW$278:AW$314,MATCH($F49,$B$278:$B$314,0))/VLOOKUP($F49,$B$278:$BB$314,MATCH(LEFT(TRIM(AW$6),FIND("~",SUBSTITUTE(AW$6,"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49))*HLOOKUP(LEFT(TRIM(AW$6),FIND("~",SUBSTITUTE(AW$6," ","~",LEN(TRIM(AW$6))-LEN(SUBSTITUTE(TRIM(AW$6)," ",""))))-1)&amp;" Total",$B$6:$BB$314,ROW($A49)-5,FALSE))</f>
        <v>0</v>
      </c>
      <c r="AX49" s="8">
        <f ca="1">IF(AX$5&lt;&gt;"",HLOOKUP(AX$5,Functionalization!$G$6:$R$314,ROW($A49)-5,FALSE),IFERROR(INDEX(AX$278:AX$314,MATCH($F49,$B$278:$B$314,0))/VLOOKUP($F49,$B$278:$BB$314,MATCH(LEFT(TRIM(AX$6),FIND("~",SUBSTITUTE(AX$6,"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49))*HLOOKUP(LEFT(TRIM(AX$6),FIND("~",SUBSTITUTE(AX$6," ","~",LEN(TRIM(AX$6))-LEN(SUBSTITUTE(TRIM(AX$6)," ",""))))-1)&amp;" Total",$B$6:$BB$314,ROW($A49)-5,FALSE))</f>
        <v>0</v>
      </c>
      <c r="AY49" s="8">
        <f ca="1">IF(AY$5&lt;&gt;"",HLOOKUP(AY$5,Functionalization!$G$6:$R$314,ROW($A49)-5,FALSE),IFERROR(INDEX(AY$278:AY$314,MATCH($F49,$B$278:$B$314,0))/VLOOKUP($F49,$B$278:$BB$314,MATCH(LEFT(TRIM(AY$6),FIND("~",SUBSTITUTE(AY$6,"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49))*HLOOKUP(LEFT(TRIM(AY$6),FIND("~",SUBSTITUTE(AY$6," ","~",LEN(TRIM(AY$6))-LEN(SUBSTITUTE(TRIM(AY$6)," ",""))))-1)&amp;" Total",$B$6:$BB$314,ROW($A49)-5,FALSE))</f>
        <v>0</v>
      </c>
      <c r="AZ49" s="8">
        <f ca="1">IF(AZ$5&lt;&gt;"",HLOOKUP(AZ$5,Functionalization!$G$6:$R$314,ROW($A49)-5,FALSE),IFERROR(INDEX(AZ$278:AZ$314,MATCH($F49,$B$278:$B$314,0))/VLOOKUP($F49,$B$278:$BB$314,MATCH(LEFT(TRIM(AZ$6),FIND("~",SUBSTITUTE(AZ$6,"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49))*HLOOKUP(LEFT(TRIM(AZ$6),FIND("~",SUBSTITUTE(AZ$6," ","~",LEN(TRIM(AZ$6))-LEN(SUBSTITUTE(TRIM(AZ$6)," ",""))))-1)&amp;" Total",$B$6:$BB$314,ROW($A49)-5,FALSE))</f>
        <v>0</v>
      </c>
      <c r="BA49" s="8">
        <f ca="1">IF(BA$5&lt;&gt;"",HLOOKUP(BA$5,Functionalization!$G$6:$R$314,ROW($A49)-5,FALSE),IFERROR(INDEX(BA$278:BA$314,MATCH($F49,$B$278:$B$314,0))/VLOOKUP($F49,$B$278:$BB$314,MATCH(LEFT(TRIM(BA$6),FIND("~",SUBSTITUTE(BA$6,"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49))*HLOOKUP(LEFT(TRIM(BA$6),FIND("~",SUBSTITUTE(BA$6," ","~",LEN(TRIM(BA$6))-LEN(SUBSTITUTE(TRIM(BA$6)," ",""))))-1)&amp;" Total",$B$6:$BB$314,ROW($A49)-5,FALSE))</f>
        <v>0</v>
      </c>
      <c r="BB49" s="8">
        <f ca="1">IF(BB$5&lt;&gt;"",HLOOKUP(BB$5,Functionalization!$G$6:$R$314,ROW($A49)-5,FALSE),IFERROR(INDEX(BB$278:BB$314,MATCH($F49,$B$278:$B$314,0))/VLOOKUP($F49,$B$278:$BB$314,MATCH(LEFT(TRIM(BB$6),FIND("~",SUBSTITUTE(BB$6,"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49))*HLOOKUP(LEFT(TRIM(BB$6),FIND("~",SUBSTITUTE(BB$6," ","~",LEN(TRIM(BB$6))-LEN(SUBSTITUTE(TRIM(BB$6)," ",""))))-1)&amp;" Total",$B$6:$BB$314,ROW($A49)-5,FALSE))</f>
        <v>0</v>
      </c>
      <c r="BD49">
        <f ca="1">IFERROR(IF(SUMIF($G$6:$BB$6,BD$6&amp;" Total",$G49:$BB49)-(SUMIF($G$6:$BB$6,BD$6&amp;" "&amp;'Input-Func_Class'!$D$22,$G49:$BB49)+IFERROR(SUMIF($G$6:$BB$6,BD$6&amp;" "&amp;'Input-Func_Class'!$E$22,$G49:$BB49),SUMIF($G$6:$BB$6,BD$6&amp;" "&amp;'Input-Func_Class'!$B$24,$G49:$BB49))+SUMIF($G$6:$BB$6,BD$6&amp;" "&amp;'Input-Func_Class'!$F$22,$G49:$BB49))&lt;Check_Limit,0,1),1)</f>
        <v>0</v>
      </c>
      <c r="BE49">
        <f ca="1">IFERROR(IF(SUMIF($G$6:$BB$6,BE$6&amp;" Total",$G49:$BB49)-(SUMIF($G$6:$BB$6,BE$6&amp;" "&amp;'Input-Func_Class'!$D$22,$G49:$BB49)+IFERROR(SUMIF($G$6:$BB$6,BE$6&amp;" "&amp;'Input-Func_Class'!$E$22,$G49:$BB49),SUMIF($G$6:$BB$6,BE$6&amp;" "&amp;'Input-Func_Class'!$B$24,$G49:$BB49))+SUMIF($G$6:$BB$6,BE$6&amp;" "&amp;'Input-Func_Class'!$F$22,$G49:$BB49))&lt;Check_Limit,0,1),1)</f>
        <v>0</v>
      </c>
      <c r="BF49">
        <f ca="1">IFERROR(IF(SUMIF($G$6:$BB$6,BF$6&amp;" Total",$G49:$BB49)-(SUMIF($G$6:$BB$6,BF$6&amp;" "&amp;'Input-Func_Class'!$D$22,$G49:$BB49)+IFERROR(SUMIF($G$6:$BB$6,BF$6&amp;" "&amp;'Input-Func_Class'!$E$22,$G49:$BB49),SUMIF($G$6:$BB$6,BF$6&amp;" "&amp;'Input-Func_Class'!$B$24,$G49:$BB49))+SUMIF($G$6:$BB$6,BF$6&amp;" "&amp;'Input-Func_Class'!$F$22,$G49:$BB49))&lt;Check_Limit,0,1),1)</f>
        <v>0</v>
      </c>
      <c r="BG49">
        <f ca="1">IFERROR(IF(SUMIF($G$6:$BB$6,BG$6&amp;" Total",$G49:$BB49)-(SUMIF($G$6:$BB$6,BG$6&amp;" "&amp;'Input-Func_Class'!$D$22,$G49:$BB49)+IFERROR(SUMIF($G$6:$BB$6,BG$6&amp;" "&amp;'Input-Func_Class'!$E$22,$G49:$BB49),SUMIF($G$6:$BB$6,BG$6&amp;" "&amp;'Input-Func_Class'!$B$24,$G49:$BB49))+SUMIF($G$6:$BB$6,BG$6&amp;" "&amp;'Input-Func_Class'!$F$22,$G49:$BB49))&lt;Check_Limit,0,1),1)</f>
        <v>0</v>
      </c>
      <c r="BH49">
        <f ca="1">IFERROR(IF(SUMIF($G$6:$BB$6,BH$6&amp;" Total",$G49:$BB49)-(SUMIF($G$6:$BB$6,BH$6&amp;" "&amp;'Input-Func_Class'!$D$22,$G49:$BB49)+IFERROR(SUMIF($G$6:$BB$6,BH$6&amp;" "&amp;'Input-Func_Class'!$E$22,$G49:$BB49),SUMIF($G$6:$BB$6,BH$6&amp;" "&amp;'Input-Func_Class'!$B$24,$G49:$BB49))+SUMIF($G$6:$BB$6,BH$6&amp;" "&amp;'Input-Func_Class'!$F$22,$G49:$BB49))&lt;Check_Limit,0,1),1)</f>
        <v>0</v>
      </c>
      <c r="BI49">
        <f ca="1">IFERROR(IF(SUMIF($G$6:$BB$6,BI$6&amp;" Total",$G49:$BB49)-(SUMIF($G$6:$BB$6,BI$6&amp;" "&amp;'Input-Func_Class'!$D$22,$G49:$BB49)+IFERROR(SUMIF($G$6:$BB$6,BI$6&amp;" "&amp;'Input-Func_Class'!$E$22,$G49:$BB49),SUMIF($G$6:$BB$6,BI$6&amp;" "&amp;'Input-Func_Class'!$B$24,$G49:$BB49))+SUMIF($G$6:$BB$6,BI$6&amp;" "&amp;'Input-Func_Class'!$F$22,$G49:$BB49))&lt;Check_Limit,0,1),1)</f>
        <v>0</v>
      </c>
      <c r="BJ49">
        <f ca="1">IFERROR(IF(SUMIF($G$6:$BB$6,BJ$6&amp;" Total",$G49:$BB49)-(SUMIF($G$6:$BB$6,BJ$6&amp;" "&amp;'Input-Func_Class'!$D$22,$G49:$BB49)+IFERROR(SUMIF($G$6:$BB$6,BJ$6&amp;" "&amp;'Input-Func_Class'!$E$22,$G49:$BB49),SUMIF($G$6:$BB$6,BJ$6&amp;" "&amp;'Input-Func_Class'!$B$24,$G49:$BB49))+SUMIF($G$6:$BB$6,BJ$6&amp;" "&amp;'Input-Func_Class'!$F$22,$G49:$BB49))&lt;Check_Limit,0,1),1)</f>
        <v>0</v>
      </c>
      <c r="BK49">
        <f ca="1">IFERROR(IF(SUMIF($G$6:$BB$6,BK$6&amp;" Total",$G49:$BB49)-(SUMIF($G$6:$BB$6,BK$6&amp;" "&amp;'Input-Func_Class'!$D$22,$G49:$BB49)+IFERROR(SUMIF($G$6:$BB$6,BK$6&amp;" "&amp;'Input-Func_Class'!$E$22,$G49:$BB49),SUMIF($G$6:$BB$6,BK$6&amp;" "&amp;'Input-Func_Class'!$B$24,$G49:$BB49))+SUMIF($G$6:$BB$6,BK$6&amp;" "&amp;'Input-Func_Class'!$F$22,$G49:$BB49))&lt;Check_Limit,0,1),1)</f>
        <v>0</v>
      </c>
      <c r="BL49">
        <f ca="1">IFERROR(IF(SUMIF($G$6:$BB$6,BL$6&amp;" Total",$G49:$BB49)-(SUMIF($G$6:$BB$6,BL$6&amp;" "&amp;'Input-Func_Class'!$D$22,$G49:$BB49)+IFERROR(SUMIF($G$6:$BB$6,BL$6&amp;" "&amp;'Input-Func_Class'!$E$22,$G49:$BB49),SUMIF($G$6:$BB$6,BL$6&amp;" "&amp;'Input-Func_Class'!$B$24,$G49:$BB49))+SUMIF($G$6:$BB$6,BL$6&amp;" "&amp;'Input-Func_Class'!$F$22,$G49:$BB49))&lt;Check_Limit,0,1),1)</f>
        <v>0</v>
      </c>
      <c r="BM49">
        <f ca="1">IFERROR(IF(SUMIF($G$6:$BB$6,BM$6&amp;" Total",$G49:$BB49)-(SUMIF($G$6:$BB$6,BM$6&amp;" "&amp;'Input-Func_Class'!$D$22,$G49:$BB49)+IFERROR(SUMIF($G$6:$BB$6,BM$6&amp;" "&amp;'Input-Func_Class'!$E$22,$G49:$BB49),SUMIF($G$6:$BB$6,BM$6&amp;" "&amp;'Input-Func_Class'!$B$24,$G49:$BB49))+SUMIF($G$6:$BB$6,BM$6&amp;" "&amp;'Input-Func_Class'!$F$22,$G49:$BB49))&lt;Check_Limit,0,1),1)</f>
        <v>0</v>
      </c>
      <c r="BN49">
        <f ca="1">IFERROR(IF(SUMIF($G$6:$BB$6,BN$6&amp;" Total",$G49:$BB49)-(SUMIF($G$6:$BB$6,BN$6&amp;" "&amp;'Input-Func_Class'!$D$22,$G49:$BB49)+IFERROR(SUMIF($G$6:$BB$6,BN$6&amp;" "&amp;'Input-Func_Class'!$E$22,$G49:$BB49),SUMIF($G$6:$BB$6,BN$6&amp;" "&amp;'Input-Func_Class'!$B$24,$G49:$BB49))+SUMIF($G$6:$BB$6,BN$6&amp;" "&amp;'Input-Func_Class'!$F$22,$G49:$BB49))&lt;Check_Limit,0,1),1)</f>
        <v>0</v>
      </c>
      <c r="BO49">
        <f ca="1">IFERROR(IF(SUMIF($G$6:$BB$6,BO$6&amp;" Total",$G49:$BB49)-(SUMIF($G$6:$BB$6,BO$6&amp;" "&amp;'Input-Func_Class'!$D$22,$G49:$BB49)+IFERROR(SUMIF($G$6:$BB$6,BO$6&amp;" "&amp;'Input-Func_Class'!$E$22,$G49:$BB49),SUMIF($G$6:$BB$6,BO$6&amp;" "&amp;'Input-Func_Class'!$B$24,$G49:$BB49))+SUMIF($G$6:$BB$6,BO$6&amp;" "&amp;'Input-Func_Class'!$F$22,$G49:$BB49))&lt;Check_Limit,0,1),1)</f>
        <v>0</v>
      </c>
    </row>
    <row r="50" spans="1:67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>Functionalization!$D50</f>
        <v>59420.069780050857</v>
      </c>
      <c r="E50" s="8">
        <f t="shared" ca="1" si="3"/>
        <v>0</v>
      </c>
      <c r="F50" s="2" t="str">
        <f>IF($D50=0,"-",IF('Input-Accounts'!$E50&lt;&gt;0,'Input-Accounts'!$E50,'Input-Accounts'!$G50))</f>
        <v>INT_DISTPT_SUBTOTAL</v>
      </c>
      <c r="G50" s="8">
        <f ca="1">IF(G$5&lt;&gt;"",HLOOKUP(G$5,Functionalization!$G$6:$R$314,ROW($A50)-5,FALSE),IFERROR(INDEX(G$278:G$314,MATCH($F50,$B$278:$B$314,0))/VLOOKUP($F50,$B$278:$BB$314,MATCH(LEFT(TRIM(G$6),FIND("~",SUBSTITUTE(G$6,"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50))*HLOOKUP(LEFT(TRIM(G$6),FIND("~",SUBSTITUTE(G$6," ","~",LEN(TRIM(G$6))-LEN(SUBSTITUTE(TRIM(G$6)," ",""))))-1)&amp;" Total",$B$6:$BB$314,ROW($A50)-5,FALSE))</f>
        <v>37943.367106322366</v>
      </c>
      <c r="H50" s="8">
        <f ca="1">IF(H$5&lt;&gt;"",HLOOKUP(H$5,Functionalization!$G$6:$R$314,ROW($A50)-5,FALSE),IFERROR(INDEX(H$278:H$314,MATCH($F50,$B$278:$B$314,0))/VLOOKUP($F50,$B$278:$BB$314,MATCH(LEFT(TRIM(H$6),FIND("~",SUBSTITUTE(H$6,"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50))*HLOOKUP(LEFT(TRIM(H$6),FIND("~",SUBSTITUTE(H$6," ","~",LEN(TRIM(H$6))-LEN(SUBSTITUTE(TRIM(H$6)," ",""))))-1)&amp;" Total",$B$6:$BB$314,ROW($A50)-5,FALSE))</f>
        <v>28947.603756184195</v>
      </c>
      <c r="I50" s="8">
        <f ca="1">IF(I$5&lt;&gt;"",HLOOKUP(I$5,Functionalization!$G$6:$R$314,ROW($A50)-5,FALSE),IFERROR(INDEX(I$278:I$314,MATCH($F50,$B$278:$B$314,0))/VLOOKUP($F50,$B$278:$BB$314,MATCH(LEFT(TRIM(I$6),FIND("~",SUBSTITUTE(I$6,"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50))*HLOOKUP(LEFT(TRIM(I$6),FIND("~",SUBSTITUTE(I$6," ","~",LEN(TRIM(I$6))-LEN(SUBSTITUTE(TRIM(I$6)," ",""))))-1)&amp;" Total",$B$6:$BB$314,ROW($A50)-5,FALSE))</f>
        <v>0</v>
      </c>
      <c r="J50" s="8">
        <f ca="1">IF(J$5&lt;&gt;"",HLOOKUP(J$5,Functionalization!$G$6:$R$314,ROW($A50)-5,FALSE),IFERROR(INDEX(J$278:J$314,MATCH($F50,$B$278:$B$314,0))/VLOOKUP($F50,$B$278:$BB$314,MATCH(LEFT(TRIM(J$6),FIND("~",SUBSTITUTE(J$6,"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50))*HLOOKUP(LEFT(TRIM(J$6),FIND("~",SUBSTITUTE(J$6," ","~",LEN(TRIM(J$6))-LEN(SUBSTITUTE(TRIM(J$6)," ",""))))-1)&amp;" Total",$B$6:$BB$314,ROW($A50)-5,FALSE))</f>
        <v>8995.7633501381788</v>
      </c>
      <c r="K50" s="8">
        <f ca="1">IF(K$5&lt;&gt;"",HLOOKUP(K$5,Functionalization!$G$6:$R$314,ROW($A50)-5,FALSE),IFERROR(INDEX(K$278:K$314,MATCH($F50,$B$278:$B$314,0))/VLOOKUP($F50,$B$278:$BB$314,MATCH(LEFT(TRIM(K$6),FIND("~",SUBSTITUTE(K$6,"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50))*HLOOKUP(LEFT(TRIM(K$6),FIND("~",SUBSTITUTE(K$6," ","~",LEN(TRIM(K$6))-LEN(SUBSTITUTE(TRIM(K$6)," ",""))))-1)&amp;" Total",$B$6:$BB$314,ROW($A50)-5,FALSE))</f>
        <v>21476.70267372849</v>
      </c>
      <c r="L50" s="8">
        <f ca="1">IF(L$5&lt;&gt;"",HLOOKUP(L$5,Functionalization!$G$6:$R$314,ROW($A50)-5,FALSE),IFERROR(INDEX(L$278:L$314,MATCH($F50,$B$278:$B$314,0))/VLOOKUP($F50,$B$278:$BB$314,MATCH(LEFT(TRIM(L$6),FIND("~",SUBSTITUTE(L$6,"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50))*HLOOKUP(LEFT(TRIM(L$6),FIND("~",SUBSTITUTE(L$6," ","~",LEN(TRIM(L$6))-LEN(SUBSTITUTE(TRIM(L$6)," ",""))))-1)&amp;" Total",$B$6:$BB$314,ROW($A50)-5,FALSE))</f>
        <v>0</v>
      </c>
      <c r="M50" s="8">
        <f ca="1">IF(M$5&lt;&gt;"",HLOOKUP(M$5,Functionalization!$G$6:$R$314,ROW($A50)-5,FALSE),IFERROR(INDEX(M$278:M$314,MATCH($F50,$B$278:$B$314,0))/VLOOKUP($F50,$B$278:$BB$314,MATCH(LEFT(TRIM(M$6),FIND("~",SUBSTITUTE(M$6,"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50))*HLOOKUP(LEFT(TRIM(M$6),FIND("~",SUBSTITUTE(M$6," ","~",LEN(TRIM(M$6))-LEN(SUBSTITUTE(TRIM(M$6)," ",""))))-1)&amp;" Total",$B$6:$BB$314,ROW($A50)-5,FALSE))</f>
        <v>0</v>
      </c>
      <c r="N50" s="8">
        <f ca="1">IF(N$5&lt;&gt;"",HLOOKUP(N$5,Functionalization!$G$6:$R$314,ROW($A50)-5,FALSE),IFERROR(INDEX(N$278:N$314,MATCH($F50,$B$278:$B$314,0))/VLOOKUP($F50,$B$278:$BB$314,MATCH(LEFT(TRIM(N$6),FIND("~",SUBSTITUTE(N$6,"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50))*HLOOKUP(LEFT(TRIM(N$6),FIND("~",SUBSTITUTE(N$6," ","~",LEN(TRIM(N$6))-LEN(SUBSTITUTE(TRIM(N$6)," ",""))))-1)&amp;" Total",$B$6:$BB$314,ROW($A50)-5,FALSE))</f>
        <v>21476.70267372849</v>
      </c>
      <c r="O50" s="8">
        <f ca="1">IF(O$5&lt;&gt;"",HLOOKUP(O$5,Functionalization!$G$6:$R$314,ROW($A50)-5,FALSE),IFERROR(INDEX(O$278:O$314,MATCH($F50,$B$278:$B$314,0))/VLOOKUP($F50,$B$278:$BB$314,MATCH(LEFT(TRIM(O$6),FIND("~",SUBSTITUTE(O$6,"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50))*HLOOKUP(LEFT(TRIM(O$6),FIND("~",SUBSTITUTE(O$6," ","~",LEN(TRIM(O$6))-LEN(SUBSTITUTE(TRIM(O$6)," ",""))))-1)&amp;" Total",$B$6:$BB$314,ROW($A50)-5,FALSE))</f>
        <v>0</v>
      </c>
      <c r="P50" s="8">
        <f ca="1">IF(P$5&lt;&gt;"",HLOOKUP(P$5,Functionalization!$G$6:$R$314,ROW($A50)-5,FALSE),IFERROR(INDEX(P$278:P$314,MATCH($F50,$B$278:$B$314,0))/VLOOKUP($F50,$B$278:$BB$314,MATCH(LEFT(TRIM(P$6),FIND("~",SUBSTITUTE(P$6,"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50))*HLOOKUP(LEFT(TRIM(P$6),FIND("~",SUBSTITUTE(P$6," ","~",LEN(TRIM(P$6))-LEN(SUBSTITUTE(TRIM(P$6)," ",""))))-1)&amp;" Total",$B$6:$BB$314,ROW($A50)-5,FALSE))</f>
        <v>0</v>
      </c>
      <c r="Q50" s="8">
        <f ca="1">IF(Q$5&lt;&gt;"",HLOOKUP(Q$5,Functionalization!$G$6:$R$314,ROW($A50)-5,FALSE),IFERROR(INDEX(Q$278:Q$314,MATCH($F50,$B$278:$B$314,0))/VLOOKUP($F50,$B$278:$BB$314,MATCH(LEFT(TRIM(Q$6),FIND("~",SUBSTITUTE(Q$6,"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50))*HLOOKUP(LEFT(TRIM(Q$6),FIND("~",SUBSTITUTE(Q$6," ","~",LEN(TRIM(Q$6))-LEN(SUBSTITUTE(TRIM(Q$6)," ",""))))-1)&amp;" Total",$B$6:$BB$314,ROW($A50)-5,FALSE))</f>
        <v>0</v>
      </c>
      <c r="R50" s="8">
        <f ca="1">IF(R$5&lt;&gt;"",HLOOKUP(R$5,Functionalization!$G$6:$R$314,ROW($A50)-5,FALSE),IFERROR(INDEX(R$278:R$314,MATCH($F50,$B$278:$B$314,0))/VLOOKUP($F50,$B$278:$BB$314,MATCH(LEFT(TRIM(R$6),FIND("~",SUBSTITUTE(R$6,"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50))*HLOOKUP(LEFT(TRIM(R$6),FIND("~",SUBSTITUTE(R$6," ","~",LEN(TRIM(R$6))-LEN(SUBSTITUTE(TRIM(R$6)," ",""))))-1)&amp;" Total",$B$6:$BB$314,ROW($A50)-5,FALSE))</f>
        <v>0</v>
      </c>
      <c r="S50" s="8">
        <f ca="1">IF(S$5&lt;&gt;"",HLOOKUP(S$5,Functionalization!$G$6:$R$314,ROW($A50)-5,FALSE),IFERROR(INDEX(S$278:S$314,MATCH($F50,$B$278:$B$314,0))/VLOOKUP($F50,$B$278:$BB$314,MATCH(LEFT(TRIM(S$6),FIND("~",SUBSTITUTE(S$6,"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50))*HLOOKUP(LEFT(TRIM(S$6),FIND("~",SUBSTITUTE(S$6," ","~",LEN(TRIM(S$6))-LEN(SUBSTITUTE(TRIM(S$6)," ",""))))-1)&amp;" Total",$B$6:$BB$314,ROW($A50)-5,FALSE))</f>
        <v>0</v>
      </c>
      <c r="T50" s="8">
        <f ca="1">IF(T$5&lt;&gt;"",HLOOKUP(T$5,Functionalization!$G$6:$R$314,ROW($A50)-5,FALSE),IFERROR(INDEX(T$278:T$314,MATCH($F50,$B$278:$B$314,0))/VLOOKUP($F50,$B$278:$BB$314,MATCH(LEFT(TRIM(T$6),FIND("~",SUBSTITUTE(T$6,"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50))*HLOOKUP(LEFT(TRIM(T$6),FIND("~",SUBSTITUTE(T$6," ","~",LEN(TRIM(T$6))-LEN(SUBSTITUTE(TRIM(T$6)," ",""))))-1)&amp;" Total",$B$6:$BB$314,ROW($A50)-5,FALSE))</f>
        <v>0</v>
      </c>
      <c r="U50" s="8">
        <f ca="1">IF(U$5&lt;&gt;"",HLOOKUP(U$5,Functionalization!$G$6:$R$314,ROW($A50)-5,FALSE),IFERROR(INDEX(U$278:U$314,MATCH($F50,$B$278:$B$314,0))/VLOOKUP($F50,$B$278:$BB$314,MATCH(LEFT(TRIM(U$6),FIND("~",SUBSTITUTE(U$6,"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50))*HLOOKUP(LEFT(TRIM(U$6),FIND("~",SUBSTITUTE(U$6," ","~",LEN(TRIM(U$6))-LEN(SUBSTITUTE(TRIM(U$6)," ",""))))-1)&amp;" Total",$B$6:$BB$314,ROW($A50)-5,FALSE))</f>
        <v>0</v>
      </c>
      <c r="V50" s="8">
        <f ca="1">IF(V$5&lt;&gt;"",HLOOKUP(V$5,Functionalization!$G$6:$R$314,ROW($A50)-5,FALSE),IFERROR(INDEX(V$278:V$314,MATCH($F50,$B$278:$B$314,0))/VLOOKUP($F50,$B$278:$BB$314,MATCH(LEFT(TRIM(V$6),FIND("~",SUBSTITUTE(V$6,"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50))*HLOOKUP(LEFT(TRIM(V$6),FIND("~",SUBSTITUTE(V$6," ","~",LEN(TRIM(V$6))-LEN(SUBSTITUTE(TRIM(V$6)," ",""))))-1)&amp;" Total",$B$6:$BB$314,ROW($A50)-5,FALSE))</f>
        <v>0</v>
      </c>
      <c r="W50" s="8">
        <f ca="1">IF(W$5&lt;&gt;"",HLOOKUP(W$5,Functionalization!$G$6:$R$314,ROW($A50)-5,FALSE),IFERROR(INDEX(W$278:W$314,MATCH($F50,$B$278:$B$314,0))/VLOOKUP($F50,$B$278:$BB$314,MATCH(LEFT(TRIM(W$6),FIND("~",SUBSTITUTE(W$6,"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50))*HLOOKUP(LEFT(TRIM(W$6),FIND("~",SUBSTITUTE(W$6," ","~",LEN(TRIM(W$6))-LEN(SUBSTITUTE(TRIM(W$6)," ",""))))-1)&amp;" Total",$B$6:$BB$314,ROW($A50)-5,FALSE))</f>
        <v>0</v>
      </c>
      <c r="X50" s="8">
        <f ca="1">IF(X$5&lt;&gt;"",HLOOKUP(X$5,Functionalization!$G$6:$R$314,ROW($A50)-5,FALSE),IFERROR(INDEX(X$278:X$314,MATCH($F50,$B$278:$B$314,0))/VLOOKUP($F50,$B$278:$BB$314,MATCH(LEFT(TRIM(X$6),FIND("~",SUBSTITUTE(X$6,"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50))*HLOOKUP(LEFT(TRIM(X$6),FIND("~",SUBSTITUTE(X$6," ","~",LEN(TRIM(X$6))-LEN(SUBSTITUTE(TRIM(X$6)," ",""))))-1)&amp;" Total",$B$6:$BB$314,ROW($A50)-5,FALSE))</f>
        <v>0</v>
      </c>
      <c r="Y50" s="8">
        <f ca="1">IF(Y$5&lt;&gt;"",HLOOKUP(Y$5,Functionalization!$G$6:$R$314,ROW($A50)-5,FALSE),IFERROR(INDEX(Y$278:Y$314,MATCH($F50,$B$278:$B$314,0))/VLOOKUP($F50,$B$278:$BB$314,MATCH(LEFT(TRIM(Y$6),FIND("~",SUBSTITUTE(Y$6,"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50))*HLOOKUP(LEFT(TRIM(Y$6),FIND("~",SUBSTITUTE(Y$6," ","~",LEN(TRIM(Y$6))-LEN(SUBSTITUTE(TRIM(Y$6)," ",""))))-1)&amp;" Total",$B$6:$BB$314,ROW($A50)-5,FALSE))</f>
        <v>0</v>
      </c>
      <c r="Z50" s="8">
        <f ca="1">IF(Z$5&lt;&gt;"",HLOOKUP(Z$5,Functionalization!$G$6:$R$314,ROW($A50)-5,FALSE),IFERROR(INDEX(Z$278:Z$314,MATCH($F50,$B$278:$B$314,0))/VLOOKUP($F50,$B$278:$BB$314,MATCH(LEFT(TRIM(Z$6),FIND("~",SUBSTITUTE(Z$6,"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50))*HLOOKUP(LEFT(TRIM(Z$6),FIND("~",SUBSTITUTE(Z$6," ","~",LEN(TRIM(Z$6))-LEN(SUBSTITUTE(TRIM(Z$6)," ",""))))-1)&amp;" Total",$B$6:$BB$314,ROW($A50)-5,FALSE))</f>
        <v>0</v>
      </c>
      <c r="AA50" s="8">
        <f ca="1">IF(AA$5&lt;&gt;"",HLOOKUP(AA$5,Functionalization!$G$6:$R$314,ROW($A50)-5,FALSE),IFERROR(INDEX(AA$278:AA$314,MATCH($F50,$B$278:$B$314,0))/VLOOKUP($F50,$B$278:$BB$314,MATCH(LEFT(TRIM(AA$6),FIND("~",SUBSTITUTE(AA$6,"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50))*HLOOKUP(LEFT(TRIM(AA$6),FIND("~",SUBSTITUTE(AA$6," ","~",LEN(TRIM(AA$6))-LEN(SUBSTITUTE(TRIM(AA$6)," ",""))))-1)&amp;" Total",$B$6:$BB$314,ROW($A50)-5,FALSE))</f>
        <v>0</v>
      </c>
      <c r="AB50" s="8">
        <f ca="1">IF(AB$5&lt;&gt;"",HLOOKUP(AB$5,Functionalization!$G$6:$R$314,ROW($A50)-5,FALSE),IFERROR(INDEX(AB$278:AB$314,MATCH($F50,$B$278:$B$314,0))/VLOOKUP($F50,$B$278:$BB$314,MATCH(LEFT(TRIM(AB$6),FIND("~",SUBSTITUTE(AB$6,"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50))*HLOOKUP(LEFT(TRIM(AB$6),FIND("~",SUBSTITUTE(AB$6," ","~",LEN(TRIM(AB$6))-LEN(SUBSTITUTE(TRIM(AB$6)," ",""))))-1)&amp;" Total",$B$6:$BB$314,ROW($A50)-5,FALSE))</f>
        <v>0</v>
      </c>
      <c r="AC50" s="8">
        <f ca="1">IF(AC$5&lt;&gt;"",HLOOKUP(AC$5,Functionalization!$G$6:$R$314,ROW($A50)-5,FALSE),IFERROR(INDEX(AC$278:AC$314,MATCH($F50,$B$278:$B$314,0))/VLOOKUP($F50,$B$278:$BB$314,MATCH(LEFT(TRIM(AC$6),FIND("~",SUBSTITUTE(AC$6,"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50))*HLOOKUP(LEFT(TRIM(AC$6),FIND("~",SUBSTITUTE(AC$6," ","~",LEN(TRIM(AC$6))-LEN(SUBSTITUTE(TRIM(AC$6)," ",""))))-1)&amp;" Total",$B$6:$BB$314,ROW($A50)-5,FALSE))</f>
        <v>0</v>
      </c>
      <c r="AD50" s="8">
        <f ca="1">IF(AD$5&lt;&gt;"",HLOOKUP(AD$5,Functionalization!$G$6:$R$314,ROW($A50)-5,FALSE),IFERROR(INDEX(AD$278:AD$314,MATCH($F50,$B$278:$B$314,0))/VLOOKUP($F50,$B$278:$BB$314,MATCH(LEFT(TRIM(AD$6),FIND("~",SUBSTITUTE(AD$6,"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50))*HLOOKUP(LEFT(TRIM(AD$6),FIND("~",SUBSTITUTE(AD$6," ","~",LEN(TRIM(AD$6))-LEN(SUBSTITUTE(TRIM(AD$6)," ",""))))-1)&amp;" Total",$B$6:$BB$314,ROW($A50)-5,FALSE))</f>
        <v>0</v>
      </c>
      <c r="AE50" s="8">
        <f ca="1">IF(AE$5&lt;&gt;"",HLOOKUP(AE$5,Functionalization!$G$6:$R$314,ROW($A50)-5,FALSE),IFERROR(INDEX(AE$278:AE$314,MATCH($F50,$B$278:$B$314,0))/VLOOKUP($F50,$B$278:$BB$314,MATCH(LEFT(TRIM(AE$6),FIND("~",SUBSTITUTE(AE$6,"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50))*HLOOKUP(LEFT(TRIM(AE$6),FIND("~",SUBSTITUTE(AE$6," ","~",LEN(TRIM(AE$6))-LEN(SUBSTITUTE(TRIM(AE$6)," ",""))))-1)&amp;" Total",$B$6:$BB$314,ROW($A50)-5,FALSE))</f>
        <v>0</v>
      </c>
      <c r="AF50" s="8">
        <f ca="1">IF(AF$5&lt;&gt;"",HLOOKUP(AF$5,Functionalization!$G$6:$R$314,ROW($A50)-5,FALSE),IFERROR(INDEX(AF$278:AF$314,MATCH($F50,$B$278:$B$314,0))/VLOOKUP($F50,$B$278:$BB$314,MATCH(LEFT(TRIM(AF$6),FIND("~",SUBSTITUTE(AF$6,"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50))*HLOOKUP(LEFT(TRIM(AF$6),FIND("~",SUBSTITUTE(AF$6," ","~",LEN(TRIM(AF$6))-LEN(SUBSTITUTE(TRIM(AF$6)," ",""))))-1)&amp;" Total",$B$6:$BB$314,ROW($A50)-5,FALSE))</f>
        <v>0</v>
      </c>
      <c r="AG50" s="8">
        <f ca="1">IF(AG$5&lt;&gt;"",HLOOKUP(AG$5,Functionalization!$G$6:$R$314,ROW($A50)-5,FALSE),IFERROR(INDEX(AG$278:AG$314,MATCH($F50,$B$278:$B$314,0))/VLOOKUP($F50,$B$278:$BB$314,MATCH(LEFT(TRIM(AG$6),FIND("~",SUBSTITUTE(AG$6,"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50))*HLOOKUP(LEFT(TRIM(AG$6),FIND("~",SUBSTITUTE(AG$6," ","~",LEN(TRIM(AG$6))-LEN(SUBSTITUTE(TRIM(AG$6)," ",""))))-1)&amp;" Total",$B$6:$BB$314,ROW($A50)-5,FALSE))</f>
        <v>0</v>
      </c>
      <c r="AH50" s="8">
        <f ca="1">IF(AH$5&lt;&gt;"",HLOOKUP(AH$5,Functionalization!$G$6:$R$314,ROW($A50)-5,FALSE),IFERROR(INDEX(AH$278:AH$314,MATCH($F50,$B$278:$B$314,0))/VLOOKUP($F50,$B$278:$BB$314,MATCH(LEFT(TRIM(AH$6),FIND("~",SUBSTITUTE(AH$6,"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50))*HLOOKUP(LEFT(TRIM(AH$6),FIND("~",SUBSTITUTE(AH$6," ","~",LEN(TRIM(AH$6))-LEN(SUBSTITUTE(TRIM(AH$6)," ",""))))-1)&amp;" Total",$B$6:$BB$314,ROW($A50)-5,FALSE))</f>
        <v>0</v>
      </c>
      <c r="AI50" s="8">
        <f ca="1">IF(AI$5&lt;&gt;"",HLOOKUP(AI$5,Functionalization!$G$6:$R$314,ROW($A50)-5,FALSE),IFERROR(INDEX(AI$278:AI$314,MATCH($F50,$B$278:$B$314,0))/VLOOKUP($F50,$B$278:$BB$314,MATCH(LEFT(TRIM(AI$6),FIND("~",SUBSTITUTE(AI$6,"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50))*HLOOKUP(LEFT(TRIM(AI$6),FIND("~",SUBSTITUTE(AI$6," ","~",LEN(TRIM(AI$6))-LEN(SUBSTITUTE(TRIM(AI$6)," ",""))))-1)&amp;" Total",$B$6:$BB$314,ROW($A50)-5,FALSE))</f>
        <v>0</v>
      </c>
      <c r="AJ50" s="8">
        <f ca="1">IF(AJ$5&lt;&gt;"",HLOOKUP(AJ$5,Functionalization!$G$6:$R$314,ROW($A50)-5,FALSE),IFERROR(INDEX(AJ$278:AJ$314,MATCH($F50,$B$278:$B$314,0))/VLOOKUP($F50,$B$278:$BB$314,MATCH(LEFT(TRIM(AJ$6),FIND("~",SUBSTITUTE(AJ$6,"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50))*HLOOKUP(LEFT(TRIM(AJ$6),FIND("~",SUBSTITUTE(AJ$6," ","~",LEN(TRIM(AJ$6))-LEN(SUBSTITUTE(TRIM(AJ$6)," ",""))))-1)&amp;" Total",$B$6:$BB$314,ROW($A50)-5,FALSE))</f>
        <v>0</v>
      </c>
      <c r="AK50" s="8">
        <f ca="1">IF(AK$5&lt;&gt;"",HLOOKUP(AK$5,Functionalization!$G$6:$R$314,ROW($A50)-5,FALSE),IFERROR(INDEX(AK$278:AK$314,MATCH($F50,$B$278:$B$314,0))/VLOOKUP($F50,$B$278:$BB$314,MATCH(LEFT(TRIM(AK$6),FIND("~",SUBSTITUTE(AK$6,"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50))*HLOOKUP(LEFT(TRIM(AK$6),FIND("~",SUBSTITUTE(AK$6," ","~",LEN(TRIM(AK$6))-LEN(SUBSTITUTE(TRIM(AK$6)," ",""))))-1)&amp;" Total",$B$6:$BB$314,ROW($A50)-5,FALSE))</f>
        <v>0</v>
      </c>
      <c r="AL50" s="8">
        <f ca="1">IF(AL$5&lt;&gt;"",HLOOKUP(AL$5,Functionalization!$G$6:$R$314,ROW($A50)-5,FALSE),IFERROR(INDEX(AL$278:AL$314,MATCH($F50,$B$278:$B$314,0))/VLOOKUP($F50,$B$278:$BB$314,MATCH(LEFT(TRIM(AL$6),FIND("~",SUBSTITUTE(AL$6,"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50))*HLOOKUP(LEFT(TRIM(AL$6),FIND("~",SUBSTITUTE(AL$6," ","~",LEN(TRIM(AL$6))-LEN(SUBSTITUTE(TRIM(AL$6)," ",""))))-1)&amp;" Total",$B$6:$BB$314,ROW($A50)-5,FALSE))</f>
        <v>0</v>
      </c>
      <c r="AM50" s="8">
        <f ca="1">IF(AM$5&lt;&gt;"",HLOOKUP(AM$5,Functionalization!$G$6:$R$314,ROW($A50)-5,FALSE),IFERROR(INDEX(AM$278:AM$314,MATCH($F50,$B$278:$B$314,0))/VLOOKUP($F50,$B$278:$BB$314,MATCH(LEFT(TRIM(AM$6),FIND("~",SUBSTITUTE(AM$6,"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50))*HLOOKUP(LEFT(TRIM(AM$6),FIND("~",SUBSTITUTE(AM$6," ","~",LEN(TRIM(AM$6))-LEN(SUBSTITUTE(TRIM(AM$6)," ",""))))-1)&amp;" Total",$B$6:$BB$314,ROW($A50)-5,FALSE))</f>
        <v>0</v>
      </c>
      <c r="AN50" s="8">
        <f ca="1">IF(AN$5&lt;&gt;"",HLOOKUP(AN$5,Functionalization!$G$6:$R$314,ROW($A50)-5,FALSE),IFERROR(INDEX(AN$278:AN$314,MATCH($F50,$B$278:$B$314,0))/VLOOKUP($F50,$B$278:$BB$314,MATCH(LEFT(TRIM(AN$6),FIND("~",SUBSTITUTE(AN$6,"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50))*HLOOKUP(LEFT(TRIM(AN$6),FIND("~",SUBSTITUTE(AN$6," ","~",LEN(TRIM(AN$6))-LEN(SUBSTITUTE(TRIM(AN$6)," ",""))))-1)&amp;" Total",$B$6:$BB$314,ROW($A50)-5,FALSE))</f>
        <v>0</v>
      </c>
      <c r="AO50" s="8">
        <f ca="1">IF(AO$5&lt;&gt;"",HLOOKUP(AO$5,Functionalization!$G$6:$R$314,ROW($A50)-5,FALSE),IFERROR(INDEX(AO$278:AO$314,MATCH($F50,$B$278:$B$314,0))/VLOOKUP($F50,$B$278:$BB$314,MATCH(LEFT(TRIM(AO$6),FIND("~",SUBSTITUTE(AO$6,"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50))*HLOOKUP(LEFT(TRIM(AO$6),FIND("~",SUBSTITUTE(AO$6," ","~",LEN(TRIM(AO$6))-LEN(SUBSTITUTE(TRIM(AO$6)," ",""))))-1)&amp;" Total",$B$6:$BB$314,ROW($A50)-5,FALSE))</f>
        <v>0</v>
      </c>
      <c r="AP50" s="8">
        <f ca="1">IF(AP$5&lt;&gt;"",HLOOKUP(AP$5,Functionalization!$G$6:$R$314,ROW($A50)-5,FALSE),IFERROR(INDEX(AP$278:AP$314,MATCH($F50,$B$278:$B$314,0))/VLOOKUP($F50,$B$278:$BB$314,MATCH(LEFT(TRIM(AP$6),FIND("~",SUBSTITUTE(AP$6,"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50))*HLOOKUP(LEFT(TRIM(AP$6),FIND("~",SUBSTITUTE(AP$6," ","~",LEN(TRIM(AP$6))-LEN(SUBSTITUTE(TRIM(AP$6)," ",""))))-1)&amp;" Total",$B$6:$BB$314,ROW($A50)-5,FALSE))</f>
        <v>0</v>
      </c>
      <c r="AQ50" s="8">
        <f ca="1">IF(AQ$5&lt;&gt;"",HLOOKUP(AQ$5,Functionalization!$G$6:$R$314,ROW($A50)-5,FALSE),IFERROR(INDEX(AQ$278:AQ$314,MATCH($F50,$B$278:$B$314,0))/VLOOKUP($F50,$B$278:$BB$314,MATCH(LEFT(TRIM(AQ$6),FIND("~",SUBSTITUTE(AQ$6,"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50))*HLOOKUP(LEFT(TRIM(AQ$6),FIND("~",SUBSTITUTE(AQ$6," ","~",LEN(TRIM(AQ$6))-LEN(SUBSTITUTE(TRIM(AQ$6)," ",""))))-1)&amp;" Total",$B$6:$BB$314,ROW($A50)-5,FALSE))</f>
        <v>0</v>
      </c>
      <c r="AR50" s="8">
        <f ca="1">IF(AR$5&lt;&gt;"",HLOOKUP(AR$5,Functionalization!$G$6:$R$314,ROW($A50)-5,FALSE),IFERROR(INDEX(AR$278:AR$314,MATCH($F50,$B$278:$B$314,0))/VLOOKUP($F50,$B$278:$BB$314,MATCH(LEFT(TRIM(AR$6),FIND("~",SUBSTITUTE(AR$6,"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50))*HLOOKUP(LEFT(TRIM(AR$6),FIND("~",SUBSTITUTE(AR$6," ","~",LEN(TRIM(AR$6))-LEN(SUBSTITUTE(TRIM(AR$6)," ",""))))-1)&amp;" Total",$B$6:$BB$314,ROW($A50)-5,FALSE))</f>
        <v>0</v>
      </c>
      <c r="AS50" s="8">
        <f ca="1">IF(AS$5&lt;&gt;"",HLOOKUP(AS$5,Functionalization!$G$6:$R$314,ROW($A50)-5,FALSE),IFERROR(INDEX(AS$278:AS$314,MATCH($F50,$B$278:$B$314,0))/VLOOKUP($F50,$B$278:$BB$314,MATCH(LEFT(TRIM(AS$6),FIND("~",SUBSTITUTE(AS$6,"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50))*HLOOKUP(LEFT(TRIM(AS$6),FIND("~",SUBSTITUTE(AS$6," ","~",LEN(TRIM(AS$6))-LEN(SUBSTITUTE(TRIM(AS$6)," ",""))))-1)&amp;" Total",$B$6:$BB$314,ROW($A50)-5,FALSE))</f>
        <v>0</v>
      </c>
      <c r="AT50" s="8">
        <f ca="1">IF(AT$5&lt;&gt;"",HLOOKUP(AT$5,Functionalization!$G$6:$R$314,ROW($A50)-5,FALSE),IFERROR(INDEX(AT$278:AT$314,MATCH($F50,$B$278:$B$314,0))/VLOOKUP($F50,$B$278:$BB$314,MATCH(LEFT(TRIM(AT$6),FIND("~",SUBSTITUTE(AT$6,"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50))*HLOOKUP(LEFT(TRIM(AT$6),FIND("~",SUBSTITUTE(AT$6," ","~",LEN(TRIM(AT$6))-LEN(SUBSTITUTE(TRIM(AT$6)," ",""))))-1)&amp;" Total",$B$6:$BB$314,ROW($A50)-5,FALSE))</f>
        <v>0</v>
      </c>
      <c r="AU50" s="8">
        <f ca="1">IF(AU$5&lt;&gt;"",HLOOKUP(AU$5,Functionalization!$G$6:$R$314,ROW($A50)-5,FALSE),IFERROR(INDEX(AU$278:AU$314,MATCH($F50,$B$278:$B$314,0))/VLOOKUP($F50,$B$278:$BB$314,MATCH(LEFT(TRIM(AU$6),FIND("~",SUBSTITUTE(AU$6,"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50))*HLOOKUP(LEFT(TRIM(AU$6),FIND("~",SUBSTITUTE(AU$6," ","~",LEN(TRIM(AU$6))-LEN(SUBSTITUTE(TRIM(AU$6)," ",""))))-1)&amp;" Total",$B$6:$BB$314,ROW($A50)-5,FALSE))</f>
        <v>0</v>
      </c>
      <c r="AV50" s="8">
        <f ca="1">IF(AV$5&lt;&gt;"",HLOOKUP(AV$5,Functionalization!$G$6:$R$314,ROW($A50)-5,FALSE),IFERROR(INDEX(AV$278:AV$314,MATCH($F50,$B$278:$B$314,0))/VLOOKUP($F50,$B$278:$BB$314,MATCH(LEFT(TRIM(AV$6),FIND("~",SUBSTITUTE(AV$6,"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50))*HLOOKUP(LEFT(TRIM(AV$6),FIND("~",SUBSTITUTE(AV$6," ","~",LEN(TRIM(AV$6))-LEN(SUBSTITUTE(TRIM(AV$6)," ",""))))-1)&amp;" Total",$B$6:$BB$314,ROW($A50)-5,FALSE))</f>
        <v>0</v>
      </c>
      <c r="AW50" s="8">
        <f ca="1">IF(AW$5&lt;&gt;"",HLOOKUP(AW$5,Functionalization!$G$6:$R$314,ROW($A50)-5,FALSE),IFERROR(INDEX(AW$278:AW$314,MATCH($F50,$B$278:$B$314,0))/VLOOKUP($F50,$B$278:$BB$314,MATCH(LEFT(TRIM(AW$6),FIND("~",SUBSTITUTE(AW$6,"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50))*HLOOKUP(LEFT(TRIM(AW$6),FIND("~",SUBSTITUTE(AW$6," ","~",LEN(TRIM(AW$6))-LEN(SUBSTITUTE(TRIM(AW$6)," ",""))))-1)&amp;" Total",$B$6:$BB$314,ROW($A50)-5,FALSE))</f>
        <v>0</v>
      </c>
      <c r="AX50" s="8">
        <f ca="1">IF(AX$5&lt;&gt;"",HLOOKUP(AX$5,Functionalization!$G$6:$R$314,ROW($A50)-5,FALSE),IFERROR(INDEX(AX$278:AX$314,MATCH($F50,$B$278:$B$314,0))/VLOOKUP($F50,$B$278:$BB$314,MATCH(LEFT(TRIM(AX$6),FIND("~",SUBSTITUTE(AX$6,"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50))*HLOOKUP(LEFT(TRIM(AX$6),FIND("~",SUBSTITUTE(AX$6," ","~",LEN(TRIM(AX$6))-LEN(SUBSTITUTE(TRIM(AX$6)," ",""))))-1)&amp;" Total",$B$6:$BB$314,ROW($A50)-5,FALSE))</f>
        <v>0</v>
      </c>
      <c r="AY50" s="8">
        <f ca="1">IF(AY$5&lt;&gt;"",HLOOKUP(AY$5,Functionalization!$G$6:$R$314,ROW($A50)-5,FALSE),IFERROR(INDEX(AY$278:AY$314,MATCH($F50,$B$278:$B$314,0))/VLOOKUP($F50,$B$278:$BB$314,MATCH(LEFT(TRIM(AY$6),FIND("~",SUBSTITUTE(AY$6,"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50))*HLOOKUP(LEFT(TRIM(AY$6),FIND("~",SUBSTITUTE(AY$6," ","~",LEN(TRIM(AY$6))-LEN(SUBSTITUTE(TRIM(AY$6)," ",""))))-1)&amp;" Total",$B$6:$BB$314,ROW($A50)-5,FALSE))</f>
        <v>0</v>
      </c>
      <c r="AZ50" s="8">
        <f ca="1">IF(AZ$5&lt;&gt;"",HLOOKUP(AZ$5,Functionalization!$G$6:$R$314,ROW($A50)-5,FALSE),IFERROR(INDEX(AZ$278:AZ$314,MATCH($F50,$B$278:$B$314,0))/VLOOKUP($F50,$B$278:$BB$314,MATCH(LEFT(TRIM(AZ$6),FIND("~",SUBSTITUTE(AZ$6,"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50))*HLOOKUP(LEFT(TRIM(AZ$6),FIND("~",SUBSTITUTE(AZ$6," ","~",LEN(TRIM(AZ$6))-LEN(SUBSTITUTE(TRIM(AZ$6)," ",""))))-1)&amp;" Total",$B$6:$BB$314,ROW($A50)-5,FALSE))</f>
        <v>0</v>
      </c>
      <c r="BA50" s="8">
        <f ca="1">IF(BA$5&lt;&gt;"",HLOOKUP(BA$5,Functionalization!$G$6:$R$314,ROW($A50)-5,FALSE),IFERROR(INDEX(BA$278:BA$314,MATCH($F50,$B$278:$B$314,0))/VLOOKUP($F50,$B$278:$BB$314,MATCH(LEFT(TRIM(BA$6),FIND("~",SUBSTITUTE(BA$6,"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50))*HLOOKUP(LEFT(TRIM(BA$6),FIND("~",SUBSTITUTE(BA$6," ","~",LEN(TRIM(BA$6))-LEN(SUBSTITUTE(TRIM(BA$6)," ",""))))-1)&amp;" Total",$B$6:$BB$314,ROW($A50)-5,FALSE))</f>
        <v>0</v>
      </c>
      <c r="BB50" s="8">
        <f ca="1">IF(BB$5&lt;&gt;"",HLOOKUP(BB$5,Functionalization!$G$6:$R$314,ROW($A50)-5,FALSE),IFERROR(INDEX(BB$278:BB$314,MATCH($F50,$B$278:$B$314,0))/VLOOKUP($F50,$B$278:$BB$314,MATCH(LEFT(TRIM(BB$6),FIND("~",SUBSTITUTE(BB$6,"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50))*HLOOKUP(LEFT(TRIM(BB$6),FIND("~",SUBSTITUTE(BB$6," ","~",LEN(TRIM(BB$6))-LEN(SUBSTITUTE(TRIM(BB$6)," ",""))))-1)&amp;" Total",$B$6:$BB$314,ROW($A50)-5,FALSE))</f>
        <v>0</v>
      </c>
      <c r="BD50">
        <f ca="1">IFERROR(IF(SUMIF($G$6:$BB$6,BD$6&amp;" Total",$G50:$BB50)-(SUMIF($G$6:$BB$6,BD$6&amp;" "&amp;'Input-Func_Class'!$D$22,$G50:$BB50)+IFERROR(SUMIF($G$6:$BB$6,BD$6&amp;" "&amp;'Input-Func_Class'!$E$22,$G50:$BB50),SUMIF($G$6:$BB$6,BD$6&amp;" "&amp;'Input-Func_Class'!$B$24,$G50:$BB50))+SUMIF($G$6:$BB$6,BD$6&amp;" "&amp;'Input-Func_Class'!$F$22,$G50:$BB50))&lt;Check_Limit,0,1),1)</f>
        <v>0</v>
      </c>
      <c r="BE50">
        <f ca="1">IFERROR(IF(SUMIF($G$6:$BB$6,BE$6&amp;" Total",$G50:$BB50)-(SUMIF($G$6:$BB$6,BE$6&amp;" "&amp;'Input-Func_Class'!$D$22,$G50:$BB50)+IFERROR(SUMIF($G$6:$BB$6,BE$6&amp;" "&amp;'Input-Func_Class'!$E$22,$G50:$BB50),SUMIF($G$6:$BB$6,BE$6&amp;" "&amp;'Input-Func_Class'!$B$24,$G50:$BB50))+SUMIF($G$6:$BB$6,BE$6&amp;" "&amp;'Input-Func_Class'!$F$22,$G50:$BB50))&lt;Check_Limit,0,1),1)</f>
        <v>0</v>
      </c>
      <c r="BF50">
        <f ca="1">IFERROR(IF(SUMIF($G$6:$BB$6,BF$6&amp;" Total",$G50:$BB50)-(SUMIF($G$6:$BB$6,BF$6&amp;" "&amp;'Input-Func_Class'!$D$22,$G50:$BB50)+IFERROR(SUMIF($G$6:$BB$6,BF$6&amp;" "&amp;'Input-Func_Class'!$E$22,$G50:$BB50),SUMIF($G$6:$BB$6,BF$6&amp;" "&amp;'Input-Func_Class'!$B$24,$G50:$BB50))+SUMIF($G$6:$BB$6,BF$6&amp;" "&amp;'Input-Func_Class'!$F$22,$G50:$BB50))&lt;Check_Limit,0,1),1)</f>
        <v>0</v>
      </c>
      <c r="BG50">
        <f ca="1">IFERROR(IF(SUMIF($G$6:$BB$6,BG$6&amp;" Total",$G50:$BB50)-(SUMIF($G$6:$BB$6,BG$6&amp;" "&amp;'Input-Func_Class'!$D$22,$G50:$BB50)+IFERROR(SUMIF($G$6:$BB$6,BG$6&amp;" "&amp;'Input-Func_Class'!$E$22,$G50:$BB50),SUMIF($G$6:$BB$6,BG$6&amp;" "&amp;'Input-Func_Class'!$B$24,$G50:$BB50))+SUMIF($G$6:$BB$6,BG$6&amp;" "&amp;'Input-Func_Class'!$F$22,$G50:$BB50))&lt;Check_Limit,0,1),1)</f>
        <v>0</v>
      </c>
      <c r="BH50">
        <f ca="1">IFERROR(IF(SUMIF($G$6:$BB$6,BH$6&amp;" Total",$G50:$BB50)-(SUMIF($G$6:$BB$6,BH$6&amp;" "&amp;'Input-Func_Class'!$D$22,$G50:$BB50)+IFERROR(SUMIF($G$6:$BB$6,BH$6&amp;" "&amp;'Input-Func_Class'!$E$22,$G50:$BB50),SUMIF($G$6:$BB$6,BH$6&amp;" "&amp;'Input-Func_Class'!$B$24,$G50:$BB50))+SUMIF($G$6:$BB$6,BH$6&amp;" "&amp;'Input-Func_Class'!$F$22,$G50:$BB50))&lt;Check_Limit,0,1),1)</f>
        <v>0</v>
      </c>
      <c r="BI50">
        <f ca="1">IFERROR(IF(SUMIF($G$6:$BB$6,BI$6&amp;" Total",$G50:$BB50)-(SUMIF($G$6:$BB$6,BI$6&amp;" "&amp;'Input-Func_Class'!$D$22,$G50:$BB50)+IFERROR(SUMIF($G$6:$BB$6,BI$6&amp;" "&amp;'Input-Func_Class'!$E$22,$G50:$BB50),SUMIF($G$6:$BB$6,BI$6&amp;" "&amp;'Input-Func_Class'!$B$24,$G50:$BB50))+SUMIF($G$6:$BB$6,BI$6&amp;" "&amp;'Input-Func_Class'!$F$22,$G50:$BB50))&lt;Check_Limit,0,1),1)</f>
        <v>0</v>
      </c>
      <c r="BJ50">
        <f ca="1">IFERROR(IF(SUMIF($G$6:$BB$6,BJ$6&amp;" Total",$G50:$BB50)-(SUMIF($G$6:$BB$6,BJ$6&amp;" "&amp;'Input-Func_Class'!$D$22,$G50:$BB50)+IFERROR(SUMIF($G$6:$BB$6,BJ$6&amp;" "&amp;'Input-Func_Class'!$E$22,$G50:$BB50),SUMIF($G$6:$BB$6,BJ$6&amp;" "&amp;'Input-Func_Class'!$B$24,$G50:$BB50))+SUMIF($G$6:$BB$6,BJ$6&amp;" "&amp;'Input-Func_Class'!$F$22,$G50:$BB50))&lt;Check_Limit,0,1),1)</f>
        <v>0</v>
      </c>
      <c r="BK50">
        <f ca="1">IFERROR(IF(SUMIF($G$6:$BB$6,BK$6&amp;" Total",$G50:$BB50)-(SUMIF($G$6:$BB$6,BK$6&amp;" "&amp;'Input-Func_Class'!$D$22,$G50:$BB50)+IFERROR(SUMIF($G$6:$BB$6,BK$6&amp;" "&amp;'Input-Func_Class'!$E$22,$G50:$BB50),SUMIF($G$6:$BB$6,BK$6&amp;" "&amp;'Input-Func_Class'!$B$24,$G50:$BB50))+SUMIF($G$6:$BB$6,BK$6&amp;" "&amp;'Input-Func_Class'!$F$22,$G50:$BB50))&lt;Check_Limit,0,1),1)</f>
        <v>0</v>
      </c>
      <c r="BL50">
        <f ca="1">IFERROR(IF(SUMIF($G$6:$BB$6,BL$6&amp;" Total",$G50:$BB50)-(SUMIF($G$6:$BB$6,BL$6&amp;" "&amp;'Input-Func_Class'!$D$22,$G50:$BB50)+IFERROR(SUMIF($G$6:$BB$6,BL$6&amp;" "&amp;'Input-Func_Class'!$E$22,$G50:$BB50),SUMIF($G$6:$BB$6,BL$6&amp;" "&amp;'Input-Func_Class'!$B$24,$G50:$BB50))+SUMIF($G$6:$BB$6,BL$6&amp;" "&amp;'Input-Func_Class'!$F$22,$G50:$BB50))&lt;Check_Limit,0,1),1)</f>
        <v>0</v>
      </c>
      <c r="BM50">
        <f ca="1">IFERROR(IF(SUMIF($G$6:$BB$6,BM$6&amp;" Total",$G50:$BB50)-(SUMIF($G$6:$BB$6,BM$6&amp;" "&amp;'Input-Func_Class'!$D$22,$G50:$BB50)+IFERROR(SUMIF($G$6:$BB$6,BM$6&amp;" "&amp;'Input-Func_Class'!$E$22,$G50:$BB50),SUMIF($G$6:$BB$6,BM$6&amp;" "&amp;'Input-Func_Class'!$B$24,$G50:$BB50))+SUMIF($G$6:$BB$6,BM$6&amp;" "&amp;'Input-Func_Class'!$F$22,$G50:$BB50))&lt;Check_Limit,0,1),1)</f>
        <v>0</v>
      </c>
      <c r="BN50">
        <f ca="1">IFERROR(IF(SUMIF($G$6:$BB$6,BN$6&amp;" Total",$G50:$BB50)-(SUMIF($G$6:$BB$6,BN$6&amp;" "&amp;'Input-Func_Class'!$D$22,$G50:$BB50)+IFERROR(SUMIF($G$6:$BB$6,BN$6&amp;" "&amp;'Input-Func_Class'!$E$22,$G50:$BB50),SUMIF($G$6:$BB$6,BN$6&amp;" "&amp;'Input-Func_Class'!$B$24,$G50:$BB50))+SUMIF($G$6:$BB$6,BN$6&amp;" "&amp;'Input-Func_Class'!$F$22,$G50:$BB50))&lt;Check_Limit,0,1),1)</f>
        <v>0</v>
      </c>
      <c r="BO50">
        <f ca="1">IFERROR(IF(SUMIF($G$6:$BB$6,BO$6&amp;" Total",$G50:$BB50)-(SUMIF($G$6:$BB$6,BO$6&amp;" "&amp;'Input-Func_Class'!$D$22,$G50:$BB50)+IFERROR(SUMIF($G$6:$BB$6,BO$6&amp;" "&amp;'Input-Func_Class'!$E$22,$G50:$BB50),SUMIF($G$6:$BB$6,BO$6&amp;" "&amp;'Input-Func_Class'!$B$24,$G50:$BB50))+SUMIF($G$6:$BB$6,BO$6&amp;" "&amp;'Input-Func_Class'!$F$22,$G50:$BB50))&lt;Check_Limit,0,1),1)</f>
        <v>0</v>
      </c>
    </row>
    <row r="51" spans="1:67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>Functionalization!$D51</f>
        <v>185547</v>
      </c>
      <c r="E51" s="8">
        <f t="shared" ca="1" si="3"/>
        <v>0</v>
      </c>
      <c r="F51" s="2" t="str">
        <f>IF($D51=0,"-",IF('Input-Accounts'!$E51&lt;&gt;0,'Input-Accounts'!$E51,'Input-Accounts'!$G51))</f>
        <v>INT_DISTPT_SUBTOTAL</v>
      </c>
      <c r="G51" s="8">
        <f ca="1">IF(G$5&lt;&gt;"",HLOOKUP(G$5,Functionalization!$G$6:$R$314,ROW($A51)-5,FALSE),IFERROR(INDEX(G$278:G$314,MATCH($F51,$B$278:$B$314,0))/VLOOKUP($F51,$B$278:$BB$314,MATCH(LEFT(TRIM(G$6),FIND("~",SUBSTITUTE(G$6,"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51))*HLOOKUP(LEFT(TRIM(G$6),FIND("~",SUBSTITUTE(G$6," ","~",LEN(TRIM(G$6))-LEN(SUBSTITUTE(TRIM(G$6)," ",""))))-1)&amp;" Total",$B$6:$BB$314,ROW($A51)-5,FALSE))</f>
        <v>118483.16507431018</v>
      </c>
      <c r="H51" s="8">
        <f ca="1">IF(H$5&lt;&gt;"",HLOOKUP(H$5,Functionalization!$G$6:$R$314,ROW($A51)-5,FALSE),IFERROR(INDEX(H$278:H$314,MATCH($F51,$B$278:$B$314,0))/VLOOKUP($F51,$B$278:$BB$314,MATCH(LEFT(TRIM(H$6),FIND("~",SUBSTITUTE(H$6,"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51))*HLOOKUP(LEFT(TRIM(H$6),FIND("~",SUBSTITUTE(H$6," ","~",LEN(TRIM(H$6))-LEN(SUBSTITUTE(TRIM(H$6)," ",""))))-1)&amp;" Total",$B$6:$BB$314,ROW($A51)-5,FALSE))</f>
        <v>90392.708289143833</v>
      </c>
      <c r="I51" s="8">
        <f ca="1">IF(I$5&lt;&gt;"",HLOOKUP(I$5,Functionalization!$G$6:$R$314,ROW($A51)-5,FALSE),IFERROR(INDEX(I$278:I$314,MATCH($F51,$B$278:$B$314,0))/VLOOKUP($F51,$B$278:$BB$314,MATCH(LEFT(TRIM(I$6),FIND("~",SUBSTITUTE(I$6,"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51))*HLOOKUP(LEFT(TRIM(I$6),FIND("~",SUBSTITUTE(I$6," ","~",LEN(TRIM(I$6))-LEN(SUBSTITUTE(TRIM(I$6)," ",""))))-1)&amp;" Total",$B$6:$BB$314,ROW($A51)-5,FALSE))</f>
        <v>0</v>
      </c>
      <c r="J51" s="8">
        <f ca="1">IF(J$5&lt;&gt;"",HLOOKUP(J$5,Functionalization!$G$6:$R$314,ROW($A51)-5,FALSE),IFERROR(INDEX(J$278:J$314,MATCH($F51,$B$278:$B$314,0))/VLOOKUP($F51,$B$278:$BB$314,MATCH(LEFT(TRIM(J$6),FIND("~",SUBSTITUTE(J$6,"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51))*HLOOKUP(LEFT(TRIM(J$6),FIND("~",SUBSTITUTE(J$6," ","~",LEN(TRIM(J$6))-LEN(SUBSTITUTE(TRIM(J$6)," ",""))))-1)&amp;" Total",$B$6:$BB$314,ROW($A51)-5,FALSE))</f>
        <v>28090.456785166363</v>
      </c>
      <c r="K51" s="8">
        <f ca="1">IF(K$5&lt;&gt;"",HLOOKUP(K$5,Functionalization!$G$6:$R$314,ROW($A51)-5,FALSE),IFERROR(INDEX(K$278:K$314,MATCH($F51,$B$278:$B$314,0))/VLOOKUP($F51,$B$278:$BB$314,MATCH(LEFT(TRIM(K$6),FIND("~",SUBSTITUTE(K$6,"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51))*HLOOKUP(LEFT(TRIM(K$6),FIND("~",SUBSTITUTE(K$6," ","~",LEN(TRIM(K$6))-LEN(SUBSTITUTE(TRIM(K$6)," ",""))))-1)&amp;" Total",$B$6:$BB$314,ROW($A51)-5,FALSE))</f>
        <v>67063.834925689807</v>
      </c>
      <c r="L51" s="8">
        <f ca="1">IF(L$5&lt;&gt;"",HLOOKUP(L$5,Functionalization!$G$6:$R$314,ROW($A51)-5,FALSE),IFERROR(INDEX(L$278:L$314,MATCH($F51,$B$278:$B$314,0))/VLOOKUP($F51,$B$278:$BB$314,MATCH(LEFT(TRIM(L$6),FIND("~",SUBSTITUTE(L$6,"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51))*HLOOKUP(LEFT(TRIM(L$6),FIND("~",SUBSTITUTE(L$6," ","~",LEN(TRIM(L$6))-LEN(SUBSTITUTE(TRIM(L$6)," ",""))))-1)&amp;" Total",$B$6:$BB$314,ROW($A51)-5,FALSE))</f>
        <v>0</v>
      </c>
      <c r="M51" s="8">
        <f ca="1">IF(M$5&lt;&gt;"",HLOOKUP(M$5,Functionalization!$G$6:$R$314,ROW($A51)-5,FALSE),IFERROR(INDEX(M$278:M$314,MATCH($F51,$B$278:$B$314,0))/VLOOKUP($F51,$B$278:$BB$314,MATCH(LEFT(TRIM(M$6),FIND("~",SUBSTITUTE(M$6,"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51))*HLOOKUP(LEFT(TRIM(M$6),FIND("~",SUBSTITUTE(M$6," ","~",LEN(TRIM(M$6))-LEN(SUBSTITUTE(TRIM(M$6)," ",""))))-1)&amp;" Total",$B$6:$BB$314,ROW($A51)-5,FALSE))</f>
        <v>0</v>
      </c>
      <c r="N51" s="8">
        <f ca="1">IF(N$5&lt;&gt;"",HLOOKUP(N$5,Functionalization!$G$6:$R$314,ROW($A51)-5,FALSE),IFERROR(INDEX(N$278:N$314,MATCH($F51,$B$278:$B$314,0))/VLOOKUP($F51,$B$278:$BB$314,MATCH(LEFT(TRIM(N$6),FIND("~",SUBSTITUTE(N$6,"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51))*HLOOKUP(LEFT(TRIM(N$6),FIND("~",SUBSTITUTE(N$6," ","~",LEN(TRIM(N$6))-LEN(SUBSTITUTE(TRIM(N$6)," ",""))))-1)&amp;" Total",$B$6:$BB$314,ROW($A51)-5,FALSE))</f>
        <v>67063.834925689807</v>
      </c>
      <c r="O51" s="8">
        <f ca="1">IF(O$5&lt;&gt;"",HLOOKUP(O$5,Functionalization!$G$6:$R$314,ROW($A51)-5,FALSE),IFERROR(INDEX(O$278:O$314,MATCH($F51,$B$278:$B$314,0))/VLOOKUP($F51,$B$278:$BB$314,MATCH(LEFT(TRIM(O$6),FIND("~",SUBSTITUTE(O$6,"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51))*HLOOKUP(LEFT(TRIM(O$6),FIND("~",SUBSTITUTE(O$6," ","~",LEN(TRIM(O$6))-LEN(SUBSTITUTE(TRIM(O$6)," ",""))))-1)&amp;" Total",$B$6:$BB$314,ROW($A51)-5,FALSE))</f>
        <v>0</v>
      </c>
      <c r="P51" s="8">
        <f ca="1">IF(P$5&lt;&gt;"",HLOOKUP(P$5,Functionalization!$G$6:$R$314,ROW($A51)-5,FALSE),IFERROR(INDEX(P$278:P$314,MATCH($F51,$B$278:$B$314,0))/VLOOKUP($F51,$B$278:$BB$314,MATCH(LEFT(TRIM(P$6),FIND("~",SUBSTITUTE(P$6,"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51))*HLOOKUP(LEFT(TRIM(P$6),FIND("~",SUBSTITUTE(P$6," ","~",LEN(TRIM(P$6))-LEN(SUBSTITUTE(TRIM(P$6)," ",""))))-1)&amp;" Total",$B$6:$BB$314,ROW($A51)-5,FALSE))</f>
        <v>0</v>
      </c>
      <c r="Q51" s="8">
        <f ca="1">IF(Q$5&lt;&gt;"",HLOOKUP(Q$5,Functionalization!$G$6:$R$314,ROW($A51)-5,FALSE),IFERROR(INDEX(Q$278:Q$314,MATCH($F51,$B$278:$B$314,0))/VLOOKUP($F51,$B$278:$BB$314,MATCH(LEFT(TRIM(Q$6),FIND("~",SUBSTITUTE(Q$6,"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51))*HLOOKUP(LEFT(TRIM(Q$6),FIND("~",SUBSTITUTE(Q$6," ","~",LEN(TRIM(Q$6))-LEN(SUBSTITUTE(TRIM(Q$6)," ",""))))-1)&amp;" Total",$B$6:$BB$314,ROW($A51)-5,FALSE))</f>
        <v>0</v>
      </c>
      <c r="R51" s="8">
        <f ca="1">IF(R$5&lt;&gt;"",HLOOKUP(R$5,Functionalization!$G$6:$R$314,ROW($A51)-5,FALSE),IFERROR(INDEX(R$278:R$314,MATCH($F51,$B$278:$B$314,0))/VLOOKUP($F51,$B$278:$BB$314,MATCH(LEFT(TRIM(R$6),FIND("~",SUBSTITUTE(R$6,"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51))*HLOOKUP(LEFT(TRIM(R$6),FIND("~",SUBSTITUTE(R$6," ","~",LEN(TRIM(R$6))-LEN(SUBSTITUTE(TRIM(R$6)," ",""))))-1)&amp;" Total",$B$6:$BB$314,ROW($A51)-5,FALSE))</f>
        <v>0</v>
      </c>
      <c r="S51" s="8">
        <f ca="1">IF(S$5&lt;&gt;"",HLOOKUP(S$5,Functionalization!$G$6:$R$314,ROW($A51)-5,FALSE),IFERROR(INDEX(S$278:S$314,MATCH($F51,$B$278:$B$314,0))/VLOOKUP($F51,$B$278:$BB$314,MATCH(LEFT(TRIM(S$6),FIND("~",SUBSTITUTE(S$6,"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51))*HLOOKUP(LEFT(TRIM(S$6),FIND("~",SUBSTITUTE(S$6," ","~",LEN(TRIM(S$6))-LEN(SUBSTITUTE(TRIM(S$6)," ",""))))-1)&amp;" Total",$B$6:$BB$314,ROW($A51)-5,FALSE))</f>
        <v>0</v>
      </c>
      <c r="T51" s="8">
        <f ca="1">IF(T$5&lt;&gt;"",HLOOKUP(T$5,Functionalization!$G$6:$R$314,ROW($A51)-5,FALSE),IFERROR(INDEX(T$278:T$314,MATCH($F51,$B$278:$B$314,0))/VLOOKUP($F51,$B$278:$BB$314,MATCH(LEFT(TRIM(T$6),FIND("~",SUBSTITUTE(T$6,"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51))*HLOOKUP(LEFT(TRIM(T$6),FIND("~",SUBSTITUTE(T$6," ","~",LEN(TRIM(T$6))-LEN(SUBSTITUTE(TRIM(T$6)," ",""))))-1)&amp;" Total",$B$6:$BB$314,ROW($A51)-5,FALSE))</f>
        <v>0</v>
      </c>
      <c r="U51" s="8">
        <f ca="1">IF(U$5&lt;&gt;"",HLOOKUP(U$5,Functionalization!$G$6:$R$314,ROW($A51)-5,FALSE),IFERROR(INDEX(U$278:U$314,MATCH($F51,$B$278:$B$314,0))/VLOOKUP($F51,$B$278:$BB$314,MATCH(LEFT(TRIM(U$6),FIND("~",SUBSTITUTE(U$6,"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51))*HLOOKUP(LEFT(TRIM(U$6),FIND("~",SUBSTITUTE(U$6," ","~",LEN(TRIM(U$6))-LEN(SUBSTITUTE(TRIM(U$6)," ",""))))-1)&amp;" Total",$B$6:$BB$314,ROW($A51)-5,FALSE))</f>
        <v>0</v>
      </c>
      <c r="V51" s="8">
        <f ca="1">IF(V$5&lt;&gt;"",HLOOKUP(V$5,Functionalization!$G$6:$R$314,ROW($A51)-5,FALSE),IFERROR(INDEX(V$278:V$314,MATCH($F51,$B$278:$B$314,0))/VLOOKUP($F51,$B$278:$BB$314,MATCH(LEFT(TRIM(V$6),FIND("~",SUBSTITUTE(V$6,"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51))*HLOOKUP(LEFT(TRIM(V$6),FIND("~",SUBSTITUTE(V$6," ","~",LEN(TRIM(V$6))-LEN(SUBSTITUTE(TRIM(V$6)," ",""))))-1)&amp;" Total",$B$6:$BB$314,ROW($A51)-5,FALSE))</f>
        <v>0</v>
      </c>
      <c r="W51" s="8">
        <f ca="1">IF(W$5&lt;&gt;"",HLOOKUP(W$5,Functionalization!$G$6:$R$314,ROW($A51)-5,FALSE),IFERROR(INDEX(W$278:W$314,MATCH($F51,$B$278:$B$314,0))/VLOOKUP($F51,$B$278:$BB$314,MATCH(LEFT(TRIM(W$6),FIND("~",SUBSTITUTE(W$6,"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51))*HLOOKUP(LEFT(TRIM(W$6),FIND("~",SUBSTITUTE(W$6," ","~",LEN(TRIM(W$6))-LEN(SUBSTITUTE(TRIM(W$6)," ",""))))-1)&amp;" Total",$B$6:$BB$314,ROW($A51)-5,FALSE))</f>
        <v>0</v>
      </c>
      <c r="X51" s="8">
        <f ca="1">IF(X$5&lt;&gt;"",HLOOKUP(X$5,Functionalization!$G$6:$R$314,ROW($A51)-5,FALSE),IFERROR(INDEX(X$278:X$314,MATCH($F51,$B$278:$B$314,0))/VLOOKUP($F51,$B$278:$BB$314,MATCH(LEFT(TRIM(X$6),FIND("~",SUBSTITUTE(X$6,"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51))*HLOOKUP(LEFT(TRIM(X$6),FIND("~",SUBSTITUTE(X$6," ","~",LEN(TRIM(X$6))-LEN(SUBSTITUTE(TRIM(X$6)," ",""))))-1)&amp;" Total",$B$6:$BB$314,ROW($A51)-5,FALSE))</f>
        <v>0</v>
      </c>
      <c r="Y51" s="8">
        <f ca="1">IF(Y$5&lt;&gt;"",HLOOKUP(Y$5,Functionalization!$G$6:$R$314,ROW($A51)-5,FALSE),IFERROR(INDEX(Y$278:Y$314,MATCH($F51,$B$278:$B$314,0))/VLOOKUP($F51,$B$278:$BB$314,MATCH(LEFT(TRIM(Y$6),FIND("~",SUBSTITUTE(Y$6,"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51))*HLOOKUP(LEFT(TRIM(Y$6),FIND("~",SUBSTITUTE(Y$6," ","~",LEN(TRIM(Y$6))-LEN(SUBSTITUTE(TRIM(Y$6)," ",""))))-1)&amp;" Total",$B$6:$BB$314,ROW($A51)-5,FALSE))</f>
        <v>0</v>
      </c>
      <c r="Z51" s="8">
        <f ca="1">IF(Z$5&lt;&gt;"",HLOOKUP(Z$5,Functionalization!$G$6:$R$314,ROW($A51)-5,FALSE),IFERROR(INDEX(Z$278:Z$314,MATCH($F51,$B$278:$B$314,0))/VLOOKUP($F51,$B$278:$BB$314,MATCH(LEFT(TRIM(Z$6),FIND("~",SUBSTITUTE(Z$6,"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51))*HLOOKUP(LEFT(TRIM(Z$6),FIND("~",SUBSTITUTE(Z$6," ","~",LEN(TRIM(Z$6))-LEN(SUBSTITUTE(TRIM(Z$6)," ",""))))-1)&amp;" Total",$B$6:$BB$314,ROW($A51)-5,FALSE))</f>
        <v>0</v>
      </c>
      <c r="AA51" s="8">
        <f ca="1">IF(AA$5&lt;&gt;"",HLOOKUP(AA$5,Functionalization!$G$6:$R$314,ROW($A51)-5,FALSE),IFERROR(INDEX(AA$278:AA$314,MATCH($F51,$B$278:$B$314,0))/VLOOKUP($F51,$B$278:$BB$314,MATCH(LEFT(TRIM(AA$6),FIND("~",SUBSTITUTE(AA$6,"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51))*HLOOKUP(LEFT(TRIM(AA$6),FIND("~",SUBSTITUTE(AA$6," ","~",LEN(TRIM(AA$6))-LEN(SUBSTITUTE(TRIM(AA$6)," ",""))))-1)&amp;" Total",$B$6:$BB$314,ROW($A51)-5,FALSE))</f>
        <v>0</v>
      </c>
      <c r="AB51" s="8">
        <f ca="1">IF(AB$5&lt;&gt;"",HLOOKUP(AB$5,Functionalization!$G$6:$R$314,ROW($A51)-5,FALSE),IFERROR(INDEX(AB$278:AB$314,MATCH($F51,$B$278:$B$314,0))/VLOOKUP($F51,$B$278:$BB$314,MATCH(LEFT(TRIM(AB$6),FIND("~",SUBSTITUTE(AB$6,"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51))*HLOOKUP(LEFT(TRIM(AB$6),FIND("~",SUBSTITUTE(AB$6," ","~",LEN(TRIM(AB$6))-LEN(SUBSTITUTE(TRIM(AB$6)," ",""))))-1)&amp;" Total",$B$6:$BB$314,ROW($A51)-5,FALSE))</f>
        <v>0</v>
      </c>
      <c r="AC51" s="8">
        <f ca="1">IF(AC$5&lt;&gt;"",HLOOKUP(AC$5,Functionalization!$G$6:$R$314,ROW($A51)-5,FALSE),IFERROR(INDEX(AC$278:AC$314,MATCH($F51,$B$278:$B$314,0))/VLOOKUP($F51,$B$278:$BB$314,MATCH(LEFT(TRIM(AC$6),FIND("~",SUBSTITUTE(AC$6,"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51))*HLOOKUP(LEFT(TRIM(AC$6),FIND("~",SUBSTITUTE(AC$6," ","~",LEN(TRIM(AC$6))-LEN(SUBSTITUTE(TRIM(AC$6)," ",""))))-1)&amp;" Total",$B$6:$BB$314,ROW($A51)-5,FALSE))</f>
        <v>0</v>
      </c>
      <c r="AD51" s="8">
        <f ca="1">IF(AD$5&lt;&gt;"",HLOOKUP(AD$5,Functionalization!$G$6:$R$314,ROW($A51)-5,FALSE),IFERROR(INDEX(AD$278:AD$314,MATCH($F51,$B$278:$B$314,0))/VLOOKUP($F51,$B$278:$BB$314,MATCH(LEFT(TRIM(AD$6),FIND("~",SUBSTITUTE(AD$6,"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51))*HLOOKUP(LEFT(TRIM(AD$6),FIND("~",SUBSTITUTE(AD$6," ","~",LEN(TRIM(AD$6))-LEN(SUBSTITUTE(TRIM(AD$6)," ",""))))-1)&amp;" Total",$B$6:$BB$314,ROW($A51)-5,FALSE))</f>
        <v>0</v>
      </c>
      <c r="AE51" s="8">
        <f ca="1">IF(AE$5&lt;&gt;"",HLOOKUP(AE$5,Functionalization!$G$6:$R$314,ROW($A51)-5,FALSE),IFERROR(INDEX(AE$278:AE$314,MATCH($F51,$B$278:$B$314,0))/VLOOKUP($F51,$B$278:$BB$314,MATCH(LEFT(TRIM(AE$6),FIND("~",SUBSTITUTE(AE$6,"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51))*HLOOKUP(LEFT(TRIM(AE$6),FIND("~",SUBSTITUTE(AE$6," ","~",LEN(TRIM(AE$6))-LEN(SUBSTITUTE(TRIM(AE$6)," ",""))))-1)&amp;" Total",$B$6:$BB$314,ROW($A51)-5,FALSE))</f>
        <v>0</v>
      </c>
      <c r="AF51" s="8">
        <f ca="1">IF(AF$5&lt;&gt;"",HLOOKUP(AF$5,Functionalization!$G$6:$R$314,ROW($A51)-5,FALSE),IFERROR(INDEX(AF$278:AF$314,MATCH($F51,$B$278:$B$314,0))/VLOOKUP($F51,$B$278:$BB$314,MATCH(LEFT(TRIM(AF$6),FIND("~",SUBSTITUTE(AF$6,"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51))*HLOOKUP(LEFT(TRIM(AF$6),FIND("~",SUBSTITUTE(AF$6," ","~",LEN(TRIM(AF$6))-LEN(SUBSTITUTE(TRIM(AF$6)," ",""))))-1)&amp;" Total",$B$6:$BB$314,ROW($A51)-5,FALSE))</f>
        <v>0</v>
      </c>
      <c r="AG51" s="8">
        <f ca="1">IF(AG$5&lt;&gt;"",HLOOKUP(AG$5,Functionalization!$G$6:$R$314,ROW($A51)-5,FALSE),IFERROR(INDEX(AG$278:AG$314,MATCH($F51,$B$278:$B$314,0))/VLOOKUP($F51,$B$278:$BB$314,MATCH(LEFT(TRIM(AG$6),FIND("~",SUBSTITUTE(AG$6,"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51))*HLOOKUP(LEFT(TRIM(AG$6),FIND("~",SUBSTITUTE(AG$6," ","~",LEN(TRIM(AG$6))-LEN(SUBSTITUTE(TRIM(AG$6)," ",""))))-1)&amp;" Total",$B$6:$BB$314,ROW($A51)-5,FALSE))</f>
        <v>0</v>
      </c>
      <c r="AH51" s="8">
        <f ca="1">IF(AH$5&lt;&gt;"",HLOOKUP(AH$5,Functionalization!$G$6:$R$314,ROW($A51)-5,FALSE),IFERROR(INDEX(AH$278:AH$314,MATCH($F51,$B$278:$B$314,0))/VLOOKUP($F51,$B$278:$BB$314,MATCH(LEFT(TRIM(AH$6),FIND("~",SUBSTITUTE(AH$6,"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51))*HLOOKUP(LEFT(TRIM(AH$6),FIND("~",SUBSTITUTE(AH$6," ","~",LEN(TRIM(AH$6))-LEN(SUBSTITUTE(TRIM(AH$6)," ",""))))-1)&amp;" Total",$B$6:$BB$314,ROW($A51)-5,FALSE))</f>
        <v>0</v>
      </c>
      <c r="AI51" s="8">
        <f ca="1">IF(AI$5&lt;&gt;"",HLOOKUP(AI$5,Functionalization!$G$6:$R$314,ROW($A51)-5,FALSE),IFERROR(INDEX(AI$278:AI$314,MATCH($F51,$B$278:$B$314,0))/VLOOKUP($F51,$B$278:$BB$314,MATCH(LEFT(TRIM(AI$6),FIND("~",SUBSTITUTE(AI$6,"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51))*HLOOKUP(LEFT(TRIM(AI$6),FIND("~",SUBSTITUTE(AI$6," ","~",LEN(TRIM(AI$6))-LEN(SUBSTITUTE(TRIM(AI$6)," ",""))))-1)&amp;" Total",$B$6:$BB$314,ROW($A51)-5,FALSE))</f>
        <v>0</v>
      </c>
      <c r="AJ51" s="8">
        <f ca="1">IF(AJ$5&lt;&gt;"",HLOOKUP(AJ$5,Functionalization!$G$6:$R$314,ROW($A51)-5,FALSE),IFERROR(INDEX(AJ$278:AJ$314,MATCH($F51,$B$278:$B$314,0))/VLOOKUP($F51,$B$278:$BB$314,MATCH(LEFT(TRIM(AJ$6),FIND("~",SUBSTITUTE(AJ$6,"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51))*HLOOKUP(LEFT(TRIM(AJ$6),FIND("~",SUBSTITUTE(AJ$6," ","~",LEN(TRIM(AJ$6))-LEN(SUBSTITUTE(TRIM(AJ$6)," ",""))))-1)&amp;" Total",$B$6:$BB$314,ROW($A51)-5,FALSE))</f>
        <v>0</v>
      </c>
      <c r="AK51" s="8">
        <f ca="1">IF(AK$5&lt;&gt;"",HLOOKUP(AK$5,Functionalization!$G$6:$R$314,ROW($A51)-5,FALSE),IFERROR(INDEX(AK$278:AK$314,MATCH($F51,$B$278:$B$314,0))/VLOOKUP($F51,$B$278:$BB$314,MATCH(LEFT(TRIM(AK$6),FIND("~",SUBSTITUTE(AK$6,"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51))*HLOOKUP(LEFT(TRIM(AK$6),FIND("~",SUBSTITUTE(AK$6," ","~",LEN(TRIM(AK$6))-LEN(SUBSTITUTE(TRIM(AK$6)," ",""))))-1)&amp;" Total",$B$6:$BB$314,ROW($A51)-5,FALSE))</f>
        <v>0</v>
      </c>
      <c r="AL51" s="8">
        <f ca="1">IF(AL$5&lt;&gt;"",HLOOKUP(AL$5,Functionalization!$G$6:$R$314,ROW($A51)-5,FALSE),IFERROR(INDEX(AL$278:AL$314,MATCH($F51,$B$278:$B$314,0))/VLOOKUP($F51,$B$278:$BB$314,MATCH(LEFT(TRIM(AL$6),FIND("~",SUBSTITUTE(AL$6,"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51))*HLOOKUP(LEFT(TRIM(AL$6),FIND("~",SUBSTITUTE(AL$6," ","~",LEN(TRIM(AL$6))-LEN(SUBSTITUTE(TRIM(AL$6)," ",""))))-1)&amp;" Total",$B$6:$BB$314,ROW($A51)-5,FALSE))</f>
        <v>0</v>
      </c>
      <c r="AM51" s="8">
        <f ca="1">IF(AM$5&lt;&gt;"",HLOOKUP(AM$5,Functionalization!$G$6:$R$314,ROW($A51)-5,FALSE),IFERROR(INDEX(AM$278:AM$314,MATCH($F51,$B$278:$B$314,0))/VLOOKUP($F51,$B$278:$BB$314,MATCH(LEFT(TRIM(AM$6),FIND("~",SUBSTITUTE(AM$6,"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51))*HLOOKUP(LEFT(TRIM(AM$6),FIND("~",SUBSTITUTE(AM$6," ","~",LEN(TRIM(AM$6))-LEN(SUBSTITUTE(TRIM(AM$6)," ",""))))-1)&amp;" Total",$B$6:$BB$314,ROW($A51)-5,FALSE))</f>
        <v>0</v>
      </c>
      <c r="AN51" s="8">
        <f ca="1">IF(AN$5&lt;&gt;"",HLOOKUP(AN$5,Functionalization!$G$6:$R$314,ROW($A51)-5,FALSE),IFERROR(INDEX(AN$278:AN$314,MATCH($F51,$B$278:$B$314,0))/VLOOKUP($F51,$B$278:$BB$314,MATCH(LEFT(TRIM(AN$6),FIND("~",SUBSTITUTE(AN$6,"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51))*HLOOKUP(LEFT(TRIM(AN$6),FIND("~",SUBSTITUTE(AN$6," ","~",LEN(TRIM(AN$6))-LEN(SUBSTITUTE(TRIM(AN$6)," ",""))))-1)&amp;" Total",$B$6:$BB$314,ROW($A51)-5,FALSE))</f>
        <v>0</v>
      </c>
      <c r="AO51" s="8">
        <f ca="1">IF(AO$5&lt;&gt;"",HLOOKUP(AO$5,Functionalization!$G$6:$R$314,ROW($A51)-5,FALSE),IFERROR(INDEX(AO$278:AO$314,MATCH($F51,$B$278:$B$314,0))/VLOOKUP($F51,$B$278:$BB$314,MATCH(LEFT(TRIM(AO$6),FIND("~",SUBSTITUTE(AO$6,"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51))*HLOOKUP(LEFT(TRIM(AO$6),FIND("~",SUBSTITUTE(AO$6," ","~",LEN(TRIM(AO$6))-LEN(SUBSTITUTE(TRIM(AO$6)," ",""))))-1)&amp;" Total",$B$6:$BB$314,ROW($A51)-5,FALSE))</f>
        <v>0</v>
      </c>
      <c r="AP51" s="8">
        <f ca="1">IF(AP$5&lt;&gt;"",HLOOKUP(AP$5,Functionalization!$G$6:$R$314,ROW($A51)-5,FALSE),IFERROR(INDEX(AP$278:AP$314,MATCH($F51,$B$278:$B$314,0))/VLOOKUP($F51,$B$278:$BB$314,MATCH(LEFT(TRIM(AP$6),FIND("~",SUBSTITUTE(AP$6,"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51))*HLOOKUP(LEFT(TRIM(AP$6),FIND("~",SUBSTITUTE(AP$6," ","~",LEN(TRIM(AP$6))-LEN(SUBSTITUTE(TRIM(AP$6)," ",""))))-1)&amp;" Total",$B$6:$BB$314,ROW($A51)-5,FALSE))</f>
        <v>0</v>
      </c>
      <c r="AQ51" s="8">
        <f ca="1">IF(AQ$5&lt;&gt;"",HLOOKUP(AQ$5,Functionalization!$G$6:$R$314,ROW($A51)-5,FALSE),IFERROR(INDEX(AQ$278:AQ$314,MATCH($F51,$B$278:$B$314,0))/VLOOKUP($F51,$B$278:$BB$314,MATCH(LEFT(TRIM(AQ$6),FIND("~",SUBSTITUTE(AQ$6,"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51))*HLOOKUP(LEFT(TRIM(AQ$6),FIND("~",SUBSTITUTE(AQ$6," ","~",LEN(TRIM(AQ$6))-LEN(SUBSTITUTE(TRIM(AQ$6)," ",""))))-1)&amp;" Total",$B$6:$BB$314,ROW($A51)-5,FALSE))</f>
        <v>0</v>
      </c>
      <c r="AR51" s="8">
        <f ca="1">IF(AR$5&lt;&gt;"",HLOOKUP(AR$5,Functionalization!$G$6:$R$314,ROW($A51)-5,FALSE),IFERROR(INDEX(AR$278:AR$314,MATCH($F51,$B$278:$B$314,0))/VLOOKUP($F51,$B$278:$BB$314,MATCH(LEFT(TRIM(AR$6),FIND("~",SUBSTITUTE(AR$6,"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51))*HLOOKUP(LEFT(TRIM(AR$6),FIND("~",SUBSTITUTE(AR$6," ","~",LEN(TRIM(AR$6))-LEN(SUBSTITUTE(TRIM(AR$6)," ",""))))-1)&amp;" Total",$B$6:$BB$314,ROW($A51)-5,FALSE))</f>
        <v>0</v>
      </c>
      <c r="AS51" s="8">
        <f ca="1">IF(AS$5&lt;&gt;"",HLOOKUP(AS$5,Functionalization!$G$6:$R$314,ROW($A51)-5,FALSE),IFERROR(INDEX(AS$278:AS$314,MATCH($F51,$B$278:$B$314,0))/VLOOKUP($F51,$B$278:$BB$314,MATCH(LEFT(TRIM(AS$6),FIND("~",SUBSTITUTE(AS$6,"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51))*HLOOKUP(LEFT(TRIM(AS$6),FIND("~",SUBSTITUTE(AS$6," ","~",LEN(TRIM(AS$6))-LEN(SUBSTITUTE(TRIM(AS$6)," ",""))))-1)&amp;" Total",$B$6:$BB$314,ROW($A51)-5,FALSE))</f>
        <v>0</v>
      </c>
      <c r="AT51" s="8">
        <f ca="1">IF(AT$5&lt;&gt;"",HLOOKUP(AT$5,Functionalization!$G$6:$R$314,ROW($A51)-5,FALSE),IFERROR(INDEX(AT$278:AT$314,MATCH($F51,$B$278:$B$314,0))/VLOOKUP($F51,$B$278:$BB$314,MATCH(LEFT(TRIM(AT$6),FIND("~",SUBSTITUTE(AT$6,"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51))*HLOOKUP(LEFT(TRIM(AT$6),FIND("~",SUBSTITUTE(AT$6," ","~",LEN(TRIM(AT$6))-LEN(SUBSTITUTE(TRIM(AT$6)," ",""))))-1)&amp;" Total",$B$6:$BB$314,ROW($A51)-5,FALSE))</f>
        <v>0</v>
      </c>
      <c r="AU51" s="8">
        <f ca="1">IF(AU$5&lt;&gt;"",HLOOKUP(AU$5,Functionalization!$G$6:$R$314,ROW($A51)-5,FALSE),IFERROR(INDEX(AU$278:AU$314,MATCH($F51,$B$278:$B$314,0))/VLOOKUP($F51,$B$278:$BB$314,MATCH(LEFT(TRIM(AU$6),FIND("~",SUBSTITUTE(AU$6,"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51))*HLOOKUP(LEFT(TRIM(AU$6),FIND("~",SUBSTITUTE(AU$6," ","~",LEN(TRIM(AU$6))-LEN(SUBSTITUTE(TRIM(AU$6)," ",""))))-1)&amp;" Total",$B$6:$BB$314,ROW($A51)-5,FALSE))</f>
        <v>0</v>
      </c>
      <c r="AV51" s="8">
        <f ca="1">IF(AV$5&lt;&gt;"",HLOOKUP(AV$5,Functionalization!$G$6:$R$314,ROW($A51)-5,FALSE),IFERROR(INDEX(AV$278:AV$314,MATCH($F51,$B$278:$B$314,0))/VLOOKUP($F51,$B$278:$BB$314,MATCH(LEFT(TRIM(AV$6),FIND("~",SUBSTITUTE(AV$6,"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51))*HLOOKUP(LEFT(TRIM(AV$6),FIND("~",SUBSTITUTE(AV$6," ","~",LEN(TRIM(AV$6))-LEN(SUBSTITUTE(TRIM(AV$6)," ",""))))-1)&amp;" Total",$B$6:$BB$314,ROW($A51)-5,FALSE))</f>
        <v>0</v>
      </c>
      <c r="AW51" s="8">
        <f ca="1">IF(AW$5&lt;&gt;"",HLOOKUP(AW$5,Functionalization!$G$6:$R$314,ROW($A51)-5,FALSE),IFERROR(INDEX(AW$278:AW$314,MATCH($F51,$B$278:$B$314,0))/VLOOKUP($F51,$B$278:$BB$314,MATCH(LEFT(TRIM(AW$6),FIND("~",SUBSTITUTE(AW$6,"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51))*HLOOKUP(LEFT(TRIM(AW$6),FIND("~",SUBSTITUTE(AW$6," ","~",LEN(TRIM(AW$6))-LEN(SUBSTITUTE(TRIM(AW$6)," ",""))))-1)&amp;" Total",$B$6:$BB$314,ROW($A51)-5,FALSE))</f>
        <v>0</v>
      </c>
      <c r="AX51" s="8">
        <f ca="1">IF(AX$5&lt;&gt;"",HLOOKUP(AX$5,Functionalization!$G$6:$R$314,ROW($A51)-5,FALSE),IFERROR(INDEX(AX$278:AX$314,MATCH($F51,$B$278:$B$314,0))/VLOOKUP($F51,$B$278:$BB$314,MATCH(LEFT(TRIM(AX$6),FIND("~",SUBSTITUTE(AX$6,"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51))*HLOOKUP(LEFT(TRIM(AX$6),FIND("~",SUBSTITUTE(AX$6," ","~",LEN(TRIM(AX$6))-LEN(SUBSTITUTE(TRIM(AX$6)," ",""))))-1)&amp;" Total",$B$6:$BB$314,ROW($A51)-5,FALSE))</f>
        <v>0</v>
      </c>
      <c r="AY51" s="8">
        <f ca="1">IF(AY$5&lt;&gt;"",HLOOKUP(AY$5,Functionalization!$G$6:$R$314,ROW($A51)-5,FALSE),IFERROR(INDEX(AY$278:AY$314,MATCH($F51,$B$278:$B$314,0))/VLOOKUP($F51,$B$278:$BB$314,MATCH(LEFT(TRIM(AY$6),FIND("~",SUBSTITUTE(AY$6,"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51))*HLOOKUP(LEFT(TRIM(AY$6),FIND("~",SUBSTITUTE(AY$6," ","~",LEN(TRIM(AY$6))-LEN(SUBSTITUTE(TRIM(AY$6)," ",""))))-1)&amp;" Total",$B$6:$BB$314,ROW($A51)-5,FALSE))</f>
        <v>0</v>
      </c>
      <c r="AZ51" s="8">
        <f ca="1">IF(AZ$5&lt;&gt;"",HLOOKUP(AZ$5,Functionalization!$G$6:$R$314,ROW($A51)-5,FALSE),IFERROR(INDEX(AZ$278:AZ$314,MATCH($F51,$B$278:$B$314,0))/VLOOKUP($F51,$B$278:$BB$314,MATCH(LEFT(TRIM(AZ$6),FIND("~",SUBSTITUTE(AZ$6,"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51))*HLOOKUP(LEFT(TRIM(AZ$6),FIND("~",SUBSTITUTE(AZ$6," ","~",LEN(TRIM(AZ$6))-LEN(SUBSTITUTE(TRIM(AZ$6)," ",""))))-1)&amp;" Total",$B$6:$BB$314,ROW($A51)-5,FALSE))</f>
        <v>0</v>
      </c>
      <c r="BA51" s="8">
        <f ca="1">IF(BA$5&lt;&gt;"",HLOOKUP(BA$5,Functionalization!$G$6:$R$314,ROW($A51)-5,FALSE),IFERROR(INDEX(BA$278:BA$314,MATCH($F51,$B$278:$B$314,0))/VLOOKUP($F51,$B$278:$BB$314,MATCH(LEFT(TRIM(BA$6),FIND("~",SUBSTITUTE(BA$6,"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51))*HLOOKUP(LEFT(TRIM(BA$6),FIND("~",SUBSTITUTE(BA$6," ","~",LEN(TRIM(BA$6))-LEN(SUBSTITUTE(TRIM(BA$6)," ",""))))-1)&amp;" Total",$B$6:$BB$314,ROW($A51)-5,FALSE))</f>
        <v>0</v>
      </c>
      <c r="BB51" s="8">
        <f ca="1">IF(BB$5&lt;&gt;"",HLOOKUP(BB$5,Functionalization!$G$6:$R$314,ROW($A51)-5,FALSE),IFERROR(INDEX(BB$278:BB$314,MATCH($F51,$B$278:$B$314,0))/VLOOKUP($F51,$B$278:$BB$314,MATCH(LEFT(TRIM(BB$6),FIND("~",SUBSTITUTE(BB$6,"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51))*HLOOKUP(LEFT(TRIM(BB$6),FIND("~",SUBSTITUTE(BB$6," ","~",LEN(TRIM(BB$6))-LEN(SUBSTITUTE(TRIM(BB$6)," ",""))))-1)&amp;" Total",$B$6:$BB$314,ROW($A51)-5,FALSE))</f>
        <v>0</v>
      </c>
      <c r="BD51">
        <f ca="1">IFERROR(IF(SUMIF($G$6:$BB$6,BD$6&amp;" Total",$G51:$BB51)-(SUMIF($G$6:$BB$6,BD$6&amp;" "&amp;'Input-Func_Class'!$D$22,$G51:$BB51)+IFERROR(SUMIF($G$6:$BB$6,BD$6&amp;" "&amp;'Input-Func_Class'!$E$22,$G51:$BB51),SUMIF($G$6:$BB$6,BD$6&amp;" "&amp;'Input-Func_Class'!$B$24,$G51:$BB51))+SUMIF($G$6:$BB$6,BD$6&amp;" "&amp;'Input-Func_Class'!$F$22,$G51:$BB51))&lt;Check_Limit,0,1),1)</f>
        <v>0</v>
      </c>
      <c r="BE51">
        <f ca="1">IFERROR(IF(SUMIF($G$6:$BB$6,BE$6&amp;" Total",$G51:$BB51)-(SUMIF($G$6:$BB$6,BE$6&amp;" "&amp;'Input-Func_Class'!$D$22,$G51:$BB51)+IFERROR(SUMIF($G$6:$BB$6,BE$6&amp;" "&amp;'Input-Func_Class'!$E$22,$G51:$BB51),SUMIF($G$6:$BB$6,BE$6&amp;" "&amp;'Input-Func_Class'!$B$24,$G51:$BB51))+SUMIF($G$6:$BB$6,BE$6&amp;" "&amp;'Input-Func_Class'!$F$22,$G51:$BB51))&lt;Check_Limit,0,1),1)</f>
        <v>0</v>
      </c>
      <c r="BF51">
        <f ca="1">IFERROR(IF(SUMIF($G$6:$BB$6,BF$6&amp;" Total",$G51:$BB51)-(SUMIF($G$6:$BB$6,BF$6&amp;" "&amp;'Input-Func_Class'!$D$22,$G51:$BB51)+IFERROR(SUMIF($G$6:$BB$6,BF$6&amp;" "&amp;'Input-Func_Class'!$E$22,$G51:$BB51),SUMIF($G$6:$BB$6,BF$6&amp;" "&amp;'Input-Func_Class'!$B$24,$G51:$BB51))+SUMIF($G$6:$BB$6,BF$6&amp;" "&amp;'Input-Func_Class'!$F$22,$G51:$BB51))&lt;Check_Limit,0,1),1)</f>
        <v>0</v>
      </c>
      <c r="BG51">
        <f ca="1">IFERROR(IF(SUMIF($G$6:$BB$6,BG$6&amp;" Total",$G51:$BB51)-(SUMIF($G$6:$BB$6,BG$6&amp;" "&amp;'Input-Func_Class'!$D$22,$G51:$BB51)+IFERROR(SUMIF($G$6:$BB$6,BG$6&amp;" "&amp;'Input-Func_Class'!$E$22,$G51:$BB51),SUMIF($G$6:$BB$6,BG$6&amp;" "&amp;'Input-Func_Class'!$B$24,$G51:$BB51))+SUMIF($G$6:$BB$6,BG$6&amp;" "&amp;'Input-Func_Class'!$F$22,$G51:$BB51))&lt;Check_Limit,0,1),1)</f>
        <v>0</v>
      </c>
      <c r="BH51">
        <f ca="1">IFERROR(IF(SUMIF($G$6:$BB$6,BH$6&amp;" Total",$G51:$BB51)-(SUMIF($G$6:$BB$6,BH$6&amp;" "&amp;'Input-Func_Class'!$D$22,$G51:$BB51)+IFERROR(SUMIF($G$6:$BB$6,BH$6&amp;" "&amp;'Input-Func_Class'!$E$22,$G51:$BB51),SUMIF($G$6:$BB$6,BH$6&amp;" "&amp;'Input-Func_Class'!$B$24,$G51:$BB51))+SUMIF($G$6:$BB$6,BH$6&amp;" "&amp;'Input-Func_Class'!$F$22,$G51:$BB51))&lt;Check_Limit,0,1),1)</f>
        <v>0</v>
      </c>
      <c r="BI51">
        <f ca="1">IFERROR(IF(SUMIF($G$6:$BB$6,BI$6&amp;" Total",$G51:$BB51)-(SUMIF($G$6:$BB$6,BI$6&amp;" "&amp;'Input-Func_Class'!$D$22,$G51:$BB51)+IFERROR(SUMIF($G$6:$BB$6,BI$6&amp;" "&amp;'Input-Func_Class'!$E$22,$G51:$BB51),SUMIF($G$6:$BB$6,BI$6&amp;" "&amp;'Input-Func_Class'!$B$24,$G51:$BB51))+SUMIF($G$6:$BB$6,BI$6&amp;" "&amp;'Input-Func_Class'!$F$22,$G51:$BB51))&lt;Check_Limit,0,1),1)</f>
        <v>0</v>
      </c>
      <c r="BJ51">
        <f ca="1">IFERROR(IF(SUMIF($G$6:$BB$6,BJ$6&amp;" Total",$G51:$BB51)-(SUMIF($G$6:$BB$6,BJ$6&amp;" "&amp;'Input-Func_Class'!$D$22,$G51:$BB51)+IFERROR(SUMIF($G$6:$BB$6,BJ$6&amp;" "&amp;'Input-Func_Class'!$E$22,$G51:$BB51),SUMIF($G$6:$BB$6,BJ$6&amp;" "&amp;'Input-Func_Class'!$B$24,$G51:$BB51))+SUMIF($G$6:$BB$6,BJ$6&amp;" "&amp;'Input-Func_Class'!$F$22,$G51:$BB51))&lt;Check_Limit,0,1),1)</f>
        <v>0</v>
      </c>
      <c r="BK51">
        <f ca="1">IFERROR(IF(SUMIF($G$6:$BB$6,BK$6&amp;" Total",$G51:$BB51)-(SUMIF($G$6:$BB$6,BK$6&amp;" "&amp;'Input-Func_Class'!$D$22,$G51:$BB51)+IFERROR(SUMIF($G$6:$BB$6,BK$6&amp;" "&amp;'Input-Func_Class'!$E$22,$G51:$BB51),SUMIF($G$6:$BB$6,BK$6&amp;" "&amp;'Input-Func_Class'!$B$24,$G51:$BB51))+SUMIF($G$6:$BB$6,BK$6&amp;" "&amp;'Input-Func_Class'!$F$22,$G51:$BB51))&lt;Check_Limit,0,1),1)</f>
        <v>0</v>
      </c>
      <c r="BL51">
        <f ca="1">IFERROR(IF(SUMIF($G$6:$BB$6,BL$6&amp;" Total",$G51:$BB51)-(SUMIF($G$6:$BB$6,BL$6&amp;" "&amp;'Input-Func_Class'!$D$22,$G51:$BB51)+IFERROR(SUMIF($G$6:$BB$6,BL$6&amp;" "&amp;'Input-Func_Class'!$E$22,$G51:$BB51),SUMIF($G$6:$BB$6,BL$6&amp;" "&amp;'Input-Func_Class'!$B$24,$G51:$BB51))+SUMIF($G$6:$BB$6,BL$6&amp;" "&amp;'Input-Func_Class'!$F$22,$G51:$BB51))&lt;Check_Limit,0,1),1)</f>
        <v>0</v>
      </c>
      <c r="BM51">
        <f ca="1">IFERROR(IF(SUMIF($G$6:$BB$6,BM$6&amp;" Total",$G51:$BB51)-(SUMIF($G$6:$BB$6,BM$6&amp;" "&amp;'Input-Func_Class'!$D$22,$G51:$BB51)+IFERROR(SUMIF($G$6:$BB$6,BM$6&amp;" "&amp;'Input-Func_Class'!$E$22,$G51:$BB51),SUMIF($G$6:$BB$6,BM$6&amp;" "&amp;'Input-Func_Class'!$B$24,$G51:$BB51))+SUMIF($G$6:$BB$6,BM$6&amp;" "&amp;'Input-Func_Class'!$F$22,$G51:$BB51))&lt;Check_Limit,0,1),1)</f>
        <v>0</v>
      </c>
      <c r="BN51">
        <f ca="1">IFERROR(IF(SUMIF($G$6:$BB$6,BN$6&amp;" Total",$G51:$BB51)-(SUMIF($G$6:$BB$6,BN$6&amp;" "&amp;'Input-Func_Class'!$D$22,$G51:$BB51)+IFERROR(SUMIF($G$6:$BB$6,BN$6&amp;" "&amp;'Input-Func_Class'!$E$22,$G51:$BB51),SUMIF($G$6:$BB$6,BN$6&amp;" "&amp;'Input-Func_Class'!$B$24,$G51:$BB51))+SUMIF($G$6:$BB$6,BN$6&amp;" "&amp;'Input-Func_Class'!$F$22,$G51:$BB51))&lt;Check_Limit,0,1),1)</f>
        <v>0</v>
      </c>
      <c r="BO51">
        <f ca="1">IFERROR(IF(SUMIF($G$6:$BB$6,BO$6&amp;" Total",$G51:$BB51)-(SUMIF($G$6:$BB$6,BO$6&amp;" "&amp;'Input-Func_Class'!$D$22,$G51:$BB51)+IFERROR(SUMIF($G$6:$BB$6,BO$6&amp;" "&amp;'Input-Func_Class'!$E$22,$G51:$BB51),SUMIF($G$6:$BB$6,BO$6&amp;" "&amp;'Input-Func_Class'!$B$24,$G51:$BB51))+SUMIF($G$6:$BB$6,BO$6&amp;" "&amp;'Input-Func_Class'!$F$22,$G51:$BB51))&lt;Check_Limit,0,1),1)</f>
        <v>0</v>
      </c>
    </row>
    <row r="52" spans="1:67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>Functionalization!$D52</f>
        <v>127397.97999999998</v>
      </c>
      <c r="E52" s="8">
        <f t="shared" ca="1" si="3"/>
        <v>0</v>
      </c>
      <c r="F52" s="2" t="str">
        <f>IF($D52=0,"-",IF('Input-Accounts'!$E52&lt;&gt;0,'Input-Accounts'!$E52,'Input-Accounts'!$G52))</f>
        <v>INT_DISTPT_SUBTOTAL</v>
      </c>
      <c r="G52" s="8">
        <f ca="1">IF(G$5&lt;&gt;"",HLOOKUP(G$5,Functionalization!$G$6:$R$314,ROW($A52)-5,FALSE),IFERROR(INDEX(G$278:G$314,MATCH($F52,$B$278:$B$314,0))/VLOOKUP($F52,$B$278:$BB$314,MATCH(LEFT(TRIM(G$6),FIND("~",SUBSTITUTE(G$6,"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52))*HLOOKUP(LEFT(TRIM(G$6),FIND("~",SUBSTITUTE(G$6," ","~",LEN(TRIM(G$6))-LEN(SUBSTITUTE(TRIM(G$6)," ",""))))-1)&amp;" Total",$B$6:$BB$314,ROW($A52)-5,FALSE))</f>
        <v>81351.441383981772</v>
      </c>
      <c r="H52" s="8">
        <f ca="1">IF(H$5&lt;&gt;"",HLOOKUP(H$5,Functionalization!$G$6:$R$314,ROW($A52)-5,FALSE),IFERROR(INDEX(H$278:H$314,MATCH($F52,$B$278:$B$314,0))/VLOOKUP($F52,$B$278:$BB$314,MATCH(LEFT(TRIM(H$6),FIND("~",SUBSTITUTE(H$6,"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52))*HLOOKUP(LEFT(TRIM(H$6),FIND("~",SUBSTITUTE(H$6," ","~",LEN(TRIM(H$6))-LEN(SUBSTITUTE(TRIM(H$6)," ",""))))-1)&amp;" Total",$B$6:$BB$314,ROW($A52)-5,FALSE))</f>
        <v>62064.320321892461</v>
      </c>
      <c r="I52" s="8">
        <f ca="1">IF(I$5&lt;&gt;"",HLOOKUP(I$5,Functionalization!$G$6:$R$314,ROW($A52)-5,FALSE),IFERROR(INDEX(I$278:I$314,MATCH($F52,$B$278:$B$314,0))/VLOOKUP($F52,$B$278:$BB$314,MATCH(LEFT(TRIM(I$6),FIND("~",SUBSTITUTE(I$6,"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52))*HLOOKUP(LEFT(TRIM(I$6),FIND("~",SUBSTITUTE(I$6," ","~",LEN(TRIM(I$6))-LEN(SUBSTITUTE(TRIM(I$6)," ",""))))-1)&amp;" Total",$B$6:$BB$314,ROW($A52)-5,FALSE))</f>
        <v>0</v>
      </c>
      <c r="J52" s="8">
        <f ca="1">IF(J$5&lt;&gt;"",HLOOKUP(J$5,Functionalization!$G$6:$R$314,ROW($A52)-5,FALSE),IFERROR(INDEX(J$278:J$314,MATCH($F52,$B$278:$B$314,0))/VLOOKUP($F52,$B$278:$BB$314,MATCH(LEFT(TRIM(J$6),FIND("~",SUBSTITUTE(J$6,"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52))*HLOOKUP(LEFT(TRIM(J$6),FIND("~",SUBSTITUTE(J$6," ","~",LEN(TRIM(J$6))-LEN(SUBSTITUTE(TRIM(J$6)," ",""))))-1)&amp;" Total",$B$6:$BB$314,ROW($A52)-5,FALSE))</f>
        <v>19287.121062089329</v>
      </c>
      <c r="K52" s="8">
        <f ca="1">IF(K$5&lt;&gt;"",HLOOKUP(K$5,Functionalization!$G$6:$R$314,ROW($A52)-5,FALSE),IFERROR(INDEX(K$278:K$314,MATCH($F52,$B$278:$B$314,0))/VLOOKUP($F52,$B$278:$BB$314,MATCH(LEFT(TRIM(K$6),FIND("~",SUBSTITUTE(K$6,"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52))*HLOOKUP(LEFT(TRIM(K$6),FIND("~",SUBSTITUTE(K$6," ","~",LEN(TRIM(K$6))-LEN(SUBSTITUTE(TRIM(K$6)," ",""))))-1)&amp;" Total",$B$6:$BB$314,ROW($A52)-5,FALSE))</f>
        <v>46046.538616018202</v>
      </c>
      <c r="L52" s="8">
        <f ca="1">IF(L$5&lt;&gt;"",HLOOKUP(L$5,Functionalization!$G$6:$R$314,ROW($A52)-5,FALSE),IFERROR(INDEX(L$278:L$314,MATCH($F52,$B$278:$B$314,0))/VLOOKUP($F52,$B$278:$BB$314,MATCH(LEFT(TRIM(L$6),FIND("~",SUBSTITUTE(L$6,"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52))*HLOOKUP(LEFT(TRIM(L$6),FIND("~",SUBSTITUTE(L$6," ","~",LEN(TRIM(L$6))-LEN(SUBSTITUTE(TRIM(L$6)," ",""))))-1)&amp;" Total",$B$6:$BB$314,ROW($A52)-5,FALSE))</f>
        <v>0</v>
      </c>
      <c r="M52" s="8">
        <f ca="1">IF(M$5&lt;&gt;"",HLOOKUP(M$5,Functionalization!$G$6:$R$314,ROW($A52)-5,FALSE),IFERROR(INDEX(M$278:M$314,MATCH($F52,$B$278:$B$314,0))/VLOOKUP($F52,$B$278:$BB$314,MATCH(LEFT(TRIM(M$6),FIND("~",SUBSTITUTE(M$6,"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52))*HLOOKUP(LEFT(TRIM(M$6),FIND("~",SUBSTITUTE(M$6," ","~",LEN(TRIM(M$6))-LEN(SUBSTITUTE(TRIM(M$6)," ",""))))-1)&amp;" Total",$B$6:$BB$314,ROW($A52)-5,FALSE))</f>
        <v>0</v>
      </c>
      <c r="N52" s="8">
        <f ca="1">IF(N$5&lt;&gt;"",HLOOKUP(N$5,Functionalization!$G$6:$R$314,ROW($A52)-5,FALSE),IFERROR(INDEX(N$278:N$314,MATCH($F52,$B$278:$B$314,0))/VLOOKUP($F52,$B$278:$BB$314,MATCH(LEFT(TRIM(N$6),FIND("~",SUBSTITUTE(N$6,"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52))*HLOOKUP(LEFT(TRIM(N$6),FIND("~",SUBSTITUTE(N$6," ","~",LEN(TRIM(N$6))-LEN(SUBSTITUTE(TRIM(N$6)," ",""))))-1)&amp;" Total",$B$6:$BB$314,ROW($A52)-5,FALSE))</f>
        <v>46046.538616018202</v>
      </c>
      <c r="O52" s="8">
        <f ca="1">IF(O$5&lt;&gt;"",HLOOKUP(O$5,Functionalization!$G$6:$R$314,ROW($A52)-5,FALSE),IFERROR(INDEX(O$278:O$314,MATCH($F52,$B$278:$B$314,0))/VLOOKUP($F52,$B$278:$BB$314,MATCH(LEFT(TRIM(O$6),FIND("~",SUBSTITUTE(O$6,"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52))*HLOOKUP(LEFT(TRIM(O$6),FIND("~",SUBSTITUTE(O$6," ","~",LEN(TRIM(O$6))-LEN(SUBSTITUTE(TRIM(O$6)," ",""))))-1)&amp;" Total",$B$6:$BB$314,ROW($A52)-5,FALSE))</f>
        <v>0</v>
      </c>
      <c r="P52" s="8">
        <f ca="1">IF(P$5&lt;&gt;"",HLOOKUP(P$5,Functionalization!$G$6:$R$314,ROW($A52)-5,FALSE),IFERROR(INDEX(P$278:P$314,MATCH($F52,$B$278:$B$314,0))/VLOOKUP($F52,$B$278:$BB$314,MATCH(LEFT(TRIM(P$6),FIND("~",SUBSTITUTE(P$6,"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52))*HLOOKUP(LEFT(TRIM(P$6),FIND("~",SUBSTITUTE(P$6," ","~",LEN(TRIM(P$6))-LEN(SUBSTITUTE(TRIM(P$6)," ",""))))-1)&amp;" Total",$B$6:$BB$314,ROW($A52)-5,FALSE))</f>
        <v>0</v>
      </c>
      <c r="Q52" s="8">
        <f ca="1">IF(Q$5&lt;&gt;"",HLOOKUP(Q$5,Functionalization!$G$6:$R$314,ROW($A52)-5,FALSE),IFERROR(INDEX(Q$278:Q$314,MATCH($F52,$B$278:$B$314,0))/VLOOKUP($F52,$B$278:$BB$314,MATCH(LEFT(TRIM(Q$6),FIND("~",SUBSTITUTE(Q$6,"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52))*HLOOKUP(LEFT(TRIM(Q$6),FIND("~",SUBSTITUTE(Q$6," ","~",LEN(TRIM(Q$6))-LEN(SUBSTITUTE(TRIM(Q$6)," ",""))))-1)&amp;" Total",$B$6:$BB$314,ROW($A52)-5,FALSE))</f>
        <v>0</v>
      </c>
      <c r="R52" s="8">
        <f ca="1">IF(R$5&lt;&gt;"",HLOOKUP(R$5,Functionalization!$G$6:$R$314,ROW($A52)-5,FALSE),IFERROR(INDEX(R$278:R$314,MATCH($F52,$B$278:$B$314,0))/VLOOKUP($F52,$B$278:$BB$314,MATCH(LEFT(TRIM(R$6),FIND("~",SUBSTITUTE(R$6,"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52))*HLOOKUP(LEFT(TRIM(R$6),FIND("~",SUBSTITUTE(R$6," ","~",LEN(TRIM(R$6))-LEN(SUBSTITUTE(TRIM(R$6)," ",""))))-1)&amp;" Total",$B$6:$BB$314,ROW($A52)-5,FALSE))</f>
        <v>0</v>
      </c>
      <c r="S52" s="8">
        <f ca="1">IF(S$5&lt;&gt;"",HLOOKUP(S$5,Functionalization!$G$6:$R$314,ROW($A52)-5,FALSE),IFERROR(INDEX(S$278:S$314,MATCH($F52,$B$278:$B$314,0))/VLOOKUP($F52,$B$278:$BB$314,MATCH(LEFT(TRIM(S$6),FIND("~",SUBSTITUTE(S$6,"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52))*HLOOKUP(LEFT(TRIM(S$6),FIND("~",SUBSTITUTE(S$6," ","~",LEN(TRIM(S$6))-LEN(SUBSTITUTE(TRIM(S$6)," ",""))))-1)&amp;" Total",$B$6:$BB$314,ROW($A52)-5,FALSE))</f>
        <v>0</v>
      </c>
      <c r="T52" s="8">
        <f ca="1">IF(T$5&lt;&gt;"",HLOOKUP(T$5,Functionalization!$G$6:$R$314,ROW($A52)-5,FALSE),IFERROR(INDEX(T$278:T$314,MATCH($F52,$B$278:$B$314,0))/VLOOKUP($F52,$B$278:$BB$314,MATCH(LEFT(TRIM(T$6),FIND("~",SUBSTITUTE(T$6,"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52))*HLOOKUP(LEFT(TRIM(T$6),FIND("~",SUBSTITUTE(T$6," ","~",LEN(TRIM(T$6))-LEN(SUBSTITUTE(TRIM(T$6)," ",""))))-1)&amp;" Total",$B$6:$BB$314,ROW($A52)-5,FALSE))</f>
        <v>0</v>
      </c>
      <c r="U52" s="8">
        <f ca="1">IF(U$5&lt;&gt;"",HLOOKUP(U$5,Functionalization!$G$6:$R$314,ROW($A52)-5,FALSE),IFERROR(INDEX(U$278:U$314,MATCH($F52,$B$278:$B$314,0))/VLOOKUP($F52,$B$278:$BB$314,MATCH(LEFT(TRIM(U$6),FIND("~",SUBSTITUTE(U$6,"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52))*HLOOKUP(LEFT(TRIM(U$6),FIND("~",SUBSTITUTE(U$6," ","~",LEN(TRIM(U$6))-LEN(SUBSTITUTE(TRIM(U$6)," ",""))))-1)&amp;" Total",$B$6:$BB$314,ROW($A52)-5,FALSE))</f>
        <v>0</v>
      </c>
      <c r="V52" s="8">
        <f ca="1">IF(V$5&lt;&gt;"",HLOOKUP(V$5,Functionalization!$G$6:$R$314,ROW($A52)-5,FALSE),IFERROR(INDEX(V$278:V$314,MATCH($F52,$B$278:$B$314,0))/VLOOKUP($F52,$B$278:$BB$314,MATCH(LEFT(TRIM(V$6),FIND("~",SUBSTITUTE(V$6,"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52))*HLOOKUP(LEFT(TRIM(V$6),FIND("~",SUBSTITUTE(V$6," ","~",LEN(TRIM(V$6))-LEN(SUBSTITUTE(TRIM(V$6)," ",""))))-1)&amp;" Total",$B$6:$BB$314,ROW($A52)-5,FALSE))</f>
        <v>0</v>
      </c>
      <c r="W52" s="8">
        <f ca="1">IF(W$5&lt;&gt;"",HLOOKUP(W$5,Functionalization!$G$6:$R$314,ROW($A52)-5,FALSE),IFERROR(INDEX(W$278:W$314,MATCH($F52,$B$278:$B$314,0))/VLOOKUP($F52,$B$278:$BB$314,MATCH(LEFT(TRIM(W$6),FIND("~",SUBSTITUTE(W$6,"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52))*HLOOKUP(LEFT(TRIM(W$6),FIND("~",SUBSTITUTE(W$6," ","~",LEN(TRIM(W$6))-LEN(SUBSTITUTE(TRIM(W$6)," ",""))))-1)&amp;" Total",$B$6:$BB$314,ROW($A52)-5,FALSE))</f>
        <v>0</v>
      </c>
      <c r="X52" s="8">
        <f ca="1">IF(X$5&lt;&gt;"",HLOOKUP(X$5,Functionalization!$G$6:$R$314,ROW($A52)-5,FALSE),IFERROR(INDEX(X$278:X$314,MATCH($F52,$B$278:$B$314,0))/VLOOKUP($F52,$B$278:$BB$314,MATCH(LEFT(TRIM(X$6),FIND("~",SUBSTITUTE(X$6,"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52))*HLOOKUP(LEFT(TRIM(X$6),FIND("~",SUBSTITUTE(X$6," ","~",LEN(TRIM(X$6))-LEN(SUBSTITUTE(TRIM(X$6)," ",""))))-1)&amp;" Total",$B$6:$BB$314,ROW($A52)-5,FALSE))</f>
        <v>0</v>
      </c>
      <c r="Y52" s="8">
        <f ca="1">IF(Y$5&lt;&gt;"",HLOOKUP(Y$5,Functionalization!$G$6:$R$314,ROW($A52)-5,FALSE),IFERROR(INDEX(Y$278:Y$314,MATCH($F52,$B$278:$B$314,0))/VLOOKUP($F52,$B$278:$BB$314,MATCH(LEFT(TRIM(Y$6),FIND("~",SUBSTITUTE(Y$6,"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52))*HLOOKUP(LEFT(TRIM(Y$6),FIND("~",SUBSTITUTE(Y$6," ","~",LEN(TRIM(Y$6))-LEN(SUBSTITUTE(TRIM(Y$6)," ",""))))-1)&amp;" Total",$B$6:$BB$314,ROW($A52)-5,FALSE))</f>
        <v>0</v>
      </c>
      <c r="Z52" s="8">
        <f ca="1">IF(Z$5&lt;&gt;"",HLOOKUP(Z$5,Functionalization!$G$6:$R$314,ROW($A52)-5,FALSE),IFERROR(INDEX(Z$278:Z$314,MATCH($F52,$B$278:$B$314,0))/VLOOKUP($F52,$B$278:$BB$314,MATCH(LEFT(TRIM(Z$6),FIND("~",SUBSTITUTE(Z$6,"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52))*HLOOKUP(LEFT(TRIM(Z$6),FIND("~",SUBSTITUTE(Z$6," ","~",LEN(TRIM(Z$6))-LEN(SUBSTITUTE(TRIM(Z$6)," ",""))))-1)&amp;" Total",$B$6:$BB$314,ROW($A52)-5,FALSE))</f>
        <v>0</v>
      </c>
      <c r="AA52" s="8">
        <f ca="1">IF(AA$5&lt;&gt;"",HLOOKUP(AA$5,Functionalization!$G$6:$R$314,ROW($A52)-5,FALSE),IFERROR(INDEX(AA$278:AA$314,MATCH($F52,$B$278:$B$314,0))/VLOOKUP($F52,$B$278:$BB$314,MATCH(LEFT(TRIM(AA$6),FIND("~",SUBSTITUTE(AA$6,"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52))*HLOOKUP(LEFT(TRIM(AA$6),FIND("~",SUBSTITUTE(AA$6," ","~",LEN(TRIM(AA$6))-LEN(SUBSTITUTE(TRIM(AA$6)," ",""))))-1)&amp;" Total",$B$6:$BB$314,ROW($A52)-5,FALSE))</f>
        <v>0</v>
      </c>
      <c r="AB52" s="8">
        <f ca="1">IF(AB$5&lt;&gt;"",HLOOKUP(AB$5,Functionalization!$G$6:$R$314,ROW($A52)-5,FALSE),IFERROR(INDEX(AB$278:AB$314,MATCH($F52,$B$278:$B$314,0))/VLOOKUP($F52,$B$278:$BB$314,MATCH(LEFT(TRIM(AB$6),FIND("~",SUBSTITUTE(AB$6,"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52))*HLOOKUP(LEFT(TRIM(AB$6),FIND("~",SUBSTITUTE(AB$6," ","~",LEN(TRIM(AB$6))-LEN(SUBSTITUTE(TRIM(AB$6)," ",""))))-1)&amp;" Total",$B$6:$BB$314,ROW($A52)-5,FALSE))</f>
        <v>0</v>
      </c>
      <c r="AC52" s="8">
        <f ca="1">IF(AC$5&lt;&gt;"",HLOOKUP(AC$5,Functionalization!$G$6:$R$314,ROW($A52)-5,FALSE),IFERROR(INDEX(AC$278:AC$314,MATCH($F52,$B$278:$B$314,0))/VLOOKUP($F52,$B$278:$BB$314,MATCH(LEFT(TRIM(AC$6),FIND("~",SUBSTITUTE(AC$6,"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52))*HLOOKUP(LEFT(TRIM(AC$6),FIND("~",SUBSTITUTE(AC$6," ","~",LEN(TRIM(AC$6))-LEN(SUBSTITUTE(TRIM(AC$6)," ",""))))-1)&amp;" Total",$B$6:$BB$314,ROW($A52)-5,FALSE))</f>
        <v>0</v>
      </c>
      <c r="AD52" s="8">
        <f ca="1">IF(AD$5&lt;&gt;"",HLOOKUP(AD$5,Functionalization!$G$6:$R$314,ROW($A52)-5,FALSE),IFERROR(INDEX(AD$278:AD$314,MATCH($F52,$B$278:$B$314,0))/VLOOKUP($F52,$B$278:$BB$314,MATCH(LEFT(TRIM(AD$6),FIND("~",SUBSTITUTE(AD$6,"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52))*HLOOKUP(LEFT(TRIM(AD$6),FIND("~",SUBSTITUTE(AD$6," ","~",LEN(TRIM(AD$6))-LEN(SUBSTITUTE(TRIM(AD$6)," ",""))))-1)&amp;" Total",$B$6:$BB$314,ROW($A52)-5,FALSE))</f>
        <v>0</v>
      </c>
      <c r="AE52" s="8">
        <f ca="1">IF(AE$5&lt;&gt;"",HLOOKUP(AE$5,Functionalization!$G$6:$R$314,ROW($A52)-5,FALSE),IFERROR(INDEX(AE$278:AE$314,MATCH($F52,$B$278:$B$314,0))/VLOOKUP($F52,$B$278:$BB$314,MATCH(LEFT(TRIM(AE$6),FIND("~",SUBSTITUTE(AE$6,"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52))*HLOOKUP(LEFT(TRIM(AE$6),FIND("~",SUBSTITUTE(AE$6," ","~",LEN(TRIM(AE$6))-LEN(SUBSTITUTE(TRIM(AE$6)," ",""))))-1)&amp;" Total",$B$6:$BB$314,ROW($A52)-5,FALSE))</f>
        <v>0</v>
      </c>
      <c r="AF52" s="8">
        <f ca="1">IF(AF$5&lt;&gt;"",HLOOKUP(AF$5,Functionalization!$G$6:$R$314,ROW($A52)-5,FALSE),IFERROR(INDEX(AF$278:AF$314,MATCH($F52,$B$278:$B$314,0))/VLOOKUP($F52,$B$278:$BB$314,MATCH(LEFT(TRIM(AF$6),FIND("~",SUBSTITUTE(AF$6,"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52))*HLOOKUP(LEFT(TRIM(AF$6),FIND("~",SUBSTITUTE(AF$6," ","~",LEN(TRIM(AF$6))-LEN(SUBSTITUTE(TRIM(AF$6)," ",""))))-1)&amp;" Total",$B$6:$BB$314,ROW($A52)-5,FALSE))</f>
        <v>0</v>
      </c>
      <c r="AG52" s="8">
        <f ca="1">IF(AG$5&lt;&gt;"",HLOOKUP(AG$5,Functionalization!$G$6:$R$314,ROW($A52)-5,FALSE),IFERROR(INDEX(AG$278:AG$314,MATCH($F52,$B$278:$B$314,0))/VLOOKUP($F52,$B$278:$BB$314,MATCH(LEFT(TRIM(AG$6),FIND("~",SUBSTITUTE(AG$6,"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52))*HLOOKUP(LEFT(TRIM(AG$6),FIND("~",SUBSTITUTE(AG$6," ","~",LEN(TRIM(AG$6))-LEN(SUBSTITUTE(TRIM(AG$6)," ",""))))-1)&amp;" Total",$B$6:$BB$314,ROW($A52)-5,FALSE))</f>
        <v>0</v>
      </c>
      <c r="AH52" s="8">
        <f ca="1">IF(AH$5&lt;&gt;"",HLOOKUP(AH$5,Functionalization!$G$6:$R$314,ROW($A52)-5,FALSE),IFERROR(INDEX(AH$278:AH$314,MATCH($F52,$B$278:$B$314,0))/VLOOKUP($F52,$B$278:$BB$314,MATCH(LEFT(TRIM(AH$6),FIND("~",SUBSTITUTE(AH$6,"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52))*HLOOKUP(LEFT(TRIM(AH$6),FIND("~",SUBSTITUTE(AH$6," ","~",LEN(TRIM(AH$6))-LEN(SUBSTITUTE(TRIM(AH$6)," ",""))))-1)&amp;" Total",$B$6:$BB$314,ROW($A52)-5,FALSE))</f>
        <v>0</v>
      </c>
      <c r="AI52" s="8">
        <f ca="1">IF(AI$5&lt;&gt;"",HLOOKUP(AI$5,Functionalization!$G$6:$R$314,ROW($A52)-5,FALSE),IFERROR(INDEX(AI$278:AI$314,MATCH($F52,$B$278:$B$314,0))/VLOOKUP($F52,$B$278:$BB$314,MATCH(LEFT(TRIM(AI$6),FIND("~",SUBSTITUTE(AI$6,"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52))*HLOOKUP(LEFT(TRIM(AI$6),FIND("~",SUBSTITUTE(AI$6," ","~",LEN(TRIM(AI$6))-LEN(SUBSTITUTE(TRIM(AI$6)," ",""))))-1)&amp;" Total",$B$6:$BB$314,ROW($A52)-5,FALSE))</f>
        <v>0</v>
      </c>
      <c r="AJ52" s="8">
        <f ca="1">IF(AJ$5&lt;&gt;"",HLOOKUP(AJ$5,Functionalization!$G$6:$R$314,ROW($A52)-5,FALSE),IFERROR(INDEX(AJ$278:AJ$314,MATCH($F52,$B$278:$B$314,0))/VLOOKUP($F52,$B$278:$BB$314,MATCH(LEFT(TRIM(AJ$6),FIND("~",SUBSTITUTE(AJ$6,"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52))*HLOOKUP(LEFT(TRIM(AJ$6),FIND("~",SUBSTITUTE(AJ$6," ","~",LEN(TRIM(AJ$6))-LEN(SUBSTITUTE(TRIM(AJ$6)," ",""))))-1)&amp;" Total",$B$6:$BB$314,ROW($A52)-5,FALSE))</f>
        <v>0</v>
      </c>
      <c r="AK52" s="8">
        <f ca="1">IF(AK$5&lt;&gt;"",HLOOKUP(AK$5,Functionalization!$G$6:$R$314,ROW($A52)-5,FALSE),IFERROR(INDEX(AK$278:AK$314,MATCH($F52,$B$278:$B$314,0))/VLOOKUP($F52,$B$278:$BB$314,MATCH(LEFT(TRIM(AK$6),FIND("~",SUBSTITUTE(AK$6,"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52))*HLOOKUP(LEFT(TRIM(AK$6),FIND("~",SUBSTITUTE(AK$6," ","~",LEN(TRIM(AK$6))-LEN(SUBSTITUTE(TRIM(AK$6)," ",""))))-1)&amp;" Total",$B$6:$BB$314,ROW($A52)-5,FALSE))</f>
        <v>0</v>
      </c>
      <c r="AL52" s="8">
        <f ca="1">IF(AL$5&lt;&gt;"",HLOOKUP(AL$5,Functionalization!$G$6:$R$314,ROW($A52)-5,FALSE),IFERROR(INDEX(AL$278:AL$314,MATCH($F52,$B$278:$B$314,0))/VLOOKUP($F52,$B$278:$BB$314,MATCH(LEFT(TRIM(AL$6),FIND("~",SUBSTITUTE(AL$6,"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52))*HLOOKUP(LEFT(TRIM(AL$6),FIND("~",SUBSTITUTE(AL$6," ","~",LEN(TRIM(AL$6))-LEN(SUBSTITUTE(TRIM(AL$6)," ",""))))-1)&amp;" Total",$B$6:$BB$314,ROW($A52)-5,FALSE))</f>
        <v>0</v>
      </c>
      <c r="AM52" s="8">
        <f ca="1">IF(AM$5&lt;&gt;"",HLOOKUP(AM$5,Functionalization!$G$6:$R$314,ROW($A52)-5,FALSE),IFERROR(INDEX(AM$278:AM$314,MATCH($F52,$B$278:$B$314,0))/VLOOKUP($F52,$B$278:$BB$314,MATCH(LEFT(TRIM(AM$6),FIND("~",SUBSTITUTE(AM$6,"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52))*HLOOKUP(LEFT(TRIM(AM$6),FIND("~",SUBSTITUTE(AM$6," ","~",LEN(TRIM(AM$6))-LEN(SUBSTITUTE(TRIM(AM$6)," ",""))))-1)&amp;" Total",$B$6:$BB$314,ROW($A52)-5,FALSE))</f>
        <v>0</v>
      </c>
      <c r="AN52" s="8">
        <f ca="1">IF(AN$5&lt;&gt;"",HLOOKUP(AN$5,Functionalization!$G$6:$R$314,ROW($A52)-5,FALSE),IFERROR(INDEX(AN$278:AN$314,MATCH($F52,$B$278:$B$314,0))/VLOOKUP($F52,$B$278:$BB$314,MATCH(LEFT(TRIM(AN$6),FIND("~",SUBSTITUTE(AN$6,"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52))*HLOOKUP(LEFT(TRIM(AN$6),FIND("~",SUBSTITUTE(AN$6," ","~",LEN(TRIM(AN$6))-LEN(SUBSTITUTE(TRIM(AN$6)," ",""))))-1)&amp;" Total",$B$6:$BB$314,ROW($A52)-5,FALSE))</f>
        <v>0</v>
      </c>
      <c r="AO52" s="8">
        <f ca="1">IF(AO$5&lt;&gt;"",HLOOKUP(AO$5,Functionalization!$G$6:$R$314,ROW($A52)-5,FALSE),IFERROR(INDEX(AO$278:AO$314,MATCH($F52,$B$278:$B$314,0))/VLOOKUP($F52,$B$278:$BB$314,MATCH(LEFT(TRIM(AO$6),FIND("~",SUBSTITUTE(AO$6,"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52))*HLOOKUP(LEFT(TRIM(AO$6),FIND("~",SUBSTITUTE(AO$6," ","~",LEN(TRIM(AO$6))-LEN(SUBSTITUTE(TRIM(AO$6)," ",""))))-1)&amp;" Total",$B$6:$BB$314,ROW($A52)-5,FALSE))</f>
        <v>0</v>
      </c>
      <c r="AP52" s="8">
        <f ca="1">IF(AP$5&lt;&gt;"",HLOOKUP(AP$5,Functionalization!$G$6:$R$314,ROW($A52)-5,FALSE),IFERROR(INDEX(AP$278:AP$314,MATCH($F52,$B$278:$B$314,0))/VLOOKUP($F52,$B$278:$BB$314,MATCH(LEFT(TRIM(AP$6),FIND("~",SUBSTITUTE(AP$6,"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52))*HLOOKUP(LEFT(TRIM(AP$6),FIND("~",SUBSTITUTE(AP$6," ","~",LEN(TRIM(AP$6))-LEN(SUBSTITUTE(TRIM(AP$6)," ",""))))-1)&amp;" Total",$B$6:$BB$314,ROW($A52)-5,FALSE))</f>
        <v>0</v>
      </c>
      <c r="AQ52" s="8">
        <f ca="1">IF(AQ$5&lt;&gt;"",HLOOKUP(AQ$5,Functionalization!$G$6:$R$314,ROW($A52)-5,FALSE),IFERROR(INDEX(AQ$278:AQ$314,MATCH($F52,$B$278:$B$314,0))/VLOOKUP($F52,$B$278:$BB$314,MATCH(LEFT(TRIM(AQ$6),FIND("~",SUBSTITUTE(AQ$6,"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52))*HLOOKUP(LEFT(TRIM(AQ$6),FIND("~",SUBSTITUTE(AQ$6," ","~",LEN(TRIM(AQ$6))-LEN(SUBSTITUTE(TRIM(AQ$6)," ",""))))-1)&amp;" Total",$B$6:$BB$314,ROW($A52)-5,FALSE))</f>
        <v>0</v>
      </c>
      <c r="AR52" s="8">
        <f ca="1">IF(AR$5&lt;&gt;"",HLOOKUP(AR$5,Functionalization!$G$6:$R$314,ROW($A52)-5,FALSE),IFERROR(INDEX(AR$278:AR$314,MATCH($F52,$B$278:$B$314,0))/VLOOKUP($F52,$B$278:$BB$314,MATCH(LEFT(TRIM(AR$6),FIND("~",SUBSTITUTE(AR$6,"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52))*HLOOKUP(LEFT(TRIM(AR$6),FIND("~",SUBSTITUTE(AR$6," ","~",LEN(TRIM(AR$6))-LEN(SUBSTITUTE(TRIM(AR$6)," ",""))))-1)&amp;" Total",$B$6:$BB$314,ROW($A52)-5,FALSE))</f>
        <v>0</v>
      </c>
      <c r="AS52" s="8">
        <f ca="1">IF(AS$5&lt;&gt;"",HLOOKUP(AS$5,Functionalization!$G$6:$R$314,ROW($A52)-5,FALSE),IFERROR(INDEX(AS$278:AS$314,MATCH($F52,$B$278:$B$314,0))/VLOOKUP($F52,$B$278:$BB$314,MATCH(LEFT(TRIM(AS$6),FIND("~",SUBSTITUTE(AS$6,"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52))*HLOOKUP(LEFT(TRIM(AS$6),FIND("~",SUBSTITUTE(AS$6," ","~",LEN(TRIM(AS$6))-LEN(SUBSTITUTE(TRIM(AS$6)," ",""))))-1)&amp;" Total",$B$6:$BB$314,ROW($A52)-5,FALSE))</f>
        <v>0</v>
      </c>
      <c r="AT52" s="8">
        <f ca="1">IF(AT$5&lt;&gt;"",HLOOKUP(AT$5,Functionalization!$G$6:$R$314,ROW($A52)-5,FALSE),IFERROR(INDEX(AT$278:AT$314,MATCH($F52,$B$278:$B$314,0))/VLOOKUP($F52,$B$278:$BB$314,MATCH(LEFT(TRIM(AT$6),FIND("~",SUBSTITUTE(AT$6,"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52))*HLOOKUP(LEFT(TRIM(AT$6),FIND("~",SUBSTITUTE(AT$6," ","~",LEN(TRIM(AT$6))-LEN(SUBSTITUTE(TRIM(AT$6)," ",""))))-1)&amp;" Total",$B$6:$BB$314,ROW($A52)-5,FALSE))</f>
        <v>0</v>
      </c>
      <c r="AU52" s="8">
        <f ca="1">IF(AU$5&lt;&gt;"",HLOOKUP(AU$5,Functionalization!$G$6:$R$314,ROW($A52)-5,FALSE),IFERROR(INDEX(AU$278:AU$314,MATCH($F52,$B$278:$B$314,0))/VLOOKUP($F52,$B$278:$BB$314,MATCH(LEFT(TRIM(AU$6),FIND("~",SUBSTITUTE(AU$6,"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52))*HLOOKUP(LEFT(TRIM(AU$6),FIND("~",SUBSTITUTE(AU$6," ","~",LEN(TRIM(AU$6))-LEN(SUBSTITUTE(TRIM(AU$6)," ",""))))-1)&amp;" Total",$B$6:$BB$314,ROW($A52)-5,FALSE))</f>
        <v>0</v>
      </c>
      <c r="AV52" s="8">
        <f ca="1">IF(AV$5&lt;&gt;"",HLOOKUP(AV$5,Functionalization!$G$6:$R$314,ROW($A52)-5,FALSE),IFERROR(INDEX(AV$278:AV$314,MATCH($F52,$B$278:$B$314,0))/VLOOKUP($F52,$B$278:$BB$314,MATCH(LEFT(TRIM(AV$6),FIND("~",SUBSTITUTE(AV$6,"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52))*HLOOKUP(LEFT(TRIM(AV$6),FIND("~",SUBSTITUTE(AV$6," ","~",LEN(TRIM(AV$6))-LEN(SUBSTITUTE(TRIM(AV$6)," ",""))))-1)&amp;" Total",$B$6:$BB$314,ROW($A52)-5,FALSE))</f>
        <v>0</v>
      </c>
      <c r="AW52" s="8">
        <f ca="1">IF(AW$5&lt;&gt;"",HLOOKUP(AW$5,Functionalization!$G$6:$R$314,ROW($A52)-5,FALSE),IFERROR(INDEX(AW$278:AW$314,MATCH($F52,$B$278:$B$314,0))/VLOOKUP($F52,$B$278:$BB$314,MATCH(LEFT(TRIM(AW$6),FIND("~",SUBSTITUTE(AW$6,"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52))*HLOOKUP(LEFT(TRIM(AW$6),FIND("~",SUBSTITUTE(AW$6," ","~",LEN(TRIM(AW$6))-LEN(SUBSTITUTE(TRIM(AW$6)," ",""))))-1)&amp;" Total",$B$6:$BB$314,ROW($A52)-5,FALSE))</f>
        <v>0</v>
      </c>
      <c r="AX52" s="8">
        <f ca="1">IF(AX$5&lt;&gt;"",HLOOKUP(AX$5,Functionalization!$G$6:$R$314,ROW($A52)-5,FALSE),IFERROR(INDEX(AX$278:AX$314,MATCH($F52,$B$278:$B$314,0))/VLOOKUP($F52,$B$278:$BB$314,MATCH(LEFT(TRIM(AX$6),FIND("~",SUBSTITUTE(AX$6,"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52))*HLOOKUP(LEFT(TRIM(AX$6),FIND("~",SUBSTITUTE(AX$6," ","~",LEN(TRIM(AX$6))-LEN(SUBSTITUTE(TRIM(AX$6)," ",""))))-1)&amp;" Total",$B$6:$BB$314,ROW($A52)-5,FALSE))</f>
        <v>0</v>
      </c>
      <c r="AY52" s="8">
        <f ca="1">IF(AY$5&lt;&gt;"",HLOOKUP(AY$5,Functionalization!$G$6:$R$314,ROW($A52)-5,FALSE),IFERROR(INDEX(AY$278:AY$314,MATCH($F52,$B$278:$B$314,0))/VLOOKUP($F52,$B$278:$BB$314,MATCH(LEFT(TRIM(AY$6),FIND("~",SUBSTITUTE(AY$6,"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52))*HLOOKUP(LEFT(TRIM(AY$6),FIND("~",SUBSTITUTE(AY$6," ","~",LEN(TRIM(AY$6))-LEN(SUBSTITUTE(TRIM(AY$6)," ",""))))-1)&amp;" Total",$B$6:$BB$314,ROW($A52)-5,FALSE))</f>
        <v>0</v>
      </c>
      <c r="AZ52" s="8">
        <f ca="1">IF(AZ$5&lt;&gt;"",HLOOKUP(AZ$5,Functionalization!$G$6:$R$314,ROW($A52)-5,FALSE),IFERROR(INDEX(AZ$278:AZ$314,MATCH($F52,$B$278:$B$314,0))/VLOOKUP($F52,$B$278:$BB$314,MATCH(LEFT(TRIM(AZ$6),FIND("~",SUBSTITUTE(AZ$6,"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52))*HLOOKUP(LEFT(TRIM(AZ$6),FIND("~",SUBSTITUTE(AZ$6," ","~",LEN(TRIM(AZ$6))-LEN(SUBSTITUTE(TRIM(AZ$6)," ",""))))-1)&amp;" Total",$B$6:$BB$314,ROW($A52)-5,FALSE))</f>
        <v>0</v>
      </c>
      <c r="BA52" s="8">
        <f ca="1">IF(BA$5&lt;&gt;"",HLOOKUP(BA$5,Functionalization!$G$6:$R$314,ROW($A52)-5,FALSE),IFERROR(INDEX(BA$278:BA$314,MATCH($F52,$B$278:$B$314,0))/VLOOKUP($F52,$B$278:$BB$314,MATCH(LEFT(TRIM(BA$6),FIND("~",SUBSTITUTE(BA$6,"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52))*HLOOKUP(LEFT(TRIM(BA$6),FIND("~",SUBSTITUTE(BA$6," ","~",LEN(TRIM(BA$6))-LEN(SUBSTITUTE(TRIM(BA$6)," ",""))))-1)&amp;" Total",$B$6:$BB$314,ROW($A52)-5,FALSE))</f>
        <v>0</v>
      </c>
      <c r="BB52" s="8">
        <f ca="1">IF(BB$5&lt;&gt;"",HLOOKUP(BB$5,Functionalization!$G$6:$R$314,ROW($A52)-5,FALSE),IFERROR(INDEX(BB$278:BB$314,MATCH($F52,$B$278:$B$314,0))/VLOOKUP($F52,$B$278:$BB$314,MATCH(LEFT(TRIM(BB$6),FIND("~",SUBSTITUTE(BB$6,"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52))*HLOOKUP(LEFT(TRIM(BB$6),FIND("~",SUBSTITUTE(BB$6," ","~",LEN(TRIM(BB$6))-LEN(SUBSTITUTE(TRIM(BB$6)," ",""))))-1)&amp;" Total",$B$6:$BB$314,ROW($A52)-5,FALSE))</f>
        <v>0</v>
      </c>
      <c r="BD52">
        <f ca="1">IFERROR(IF(SUMIF($G$6:$BB$6,BD$6&amp;" Total",$G52:$BB52)-(SUMIF($G$6:$BB$6,BD$6&amp;" "&amp;'Input-Func_Class'!$D$22,$G52:$BB52)+IFERROR(SUMIF($G$6:$BB$6,BD$6&amp;" "&amp;'Input-Func_Class'!$E$22,$G52:$BB52),SUMIF($G$6:$BB$6,BD$6&amp;" "&amp;'Input-Func_Class'!$B$24,$G52:$BB52))+SUMIF($G$6:$BB$6,BD$6&amp;" "&amp;'Input-Func_Class'!$F$22,$G52:$BB52))&lt;Check_Limit,0,1),1)</f>
        <v>0</v>
      </c>
      <c r="BE52">
        <f ca="1">IFERROR(IF(SUMIF($G$6:$BB$6,BE$6&amp;" Total",$G52:$BB52)-(SUMIF($G$6:$BB$6,BE$6&amp;" "&amp;'Input-Func_Class'!$D$22,$G52:$BB52)+IFERROR(SUMIF($G$6:$BB$6,BE$6&amp;" "&amp;'Input-Func_Class'!$E$22,$G52:$BB52),SUMIF($G$6:$BB$6,BE$6&amp;" "&amp;'Input-Func_Class'!$B$24,$G52:$BB52))+SUMIF($G$6:$BB$6,BE$6&amp;" "&amp;'Input-Func_Class'!$F$22,$G52:$BB52))&lt;Check_Limit,0,1),1)</f>
        <v>0</v>
      </c>
      <c r="BF52">
        <f ca="1">IFERROR(IF(SUMIF($G$6:$BB$6,BF$6&amp;" Total",$G52:$BB52)-(SUMIF($G$6:$BB$6,BF$6&amp;" "&amp;'Input-Func_Class'!$D$22,$G52:$BB52)+IFERROR(SUMIF($G$6:$BB$6,BF$6&amp;" "&amp;'Input-Func_Class'!$E$22,$G52:$BB52),SUMIF($G$6:$BB$6,BF$6&amp;" "&amp;'Input-Func_Class'!$B$24,$G52:$BB52))+SUMIF($G$6:$BB$6,BF$6&amp;" "&amp;'Input-Func_Class'!$F$22,$G52:$BB52))&lt;Check_Limit,0,1),1)</f>
        <v>0</v>
      </c>
      <c r="BG52">
        <f ca="1">IFERROR(IF(SUMIF($G$6:$BB$6,BG$6&amp;" Total",$G52:$BB52)-(SUMIF($G$6:$BB$6,BG$6&amp;" "&amp;'Input-Func_Class'!$D$22,$G52:$BB52)+IFERROR(SUMIF($G$6:$BB$6,BG$6&amp;" "&amp;'Input-Func_Class'!$E$22,$G52:$BB52),SUMIF($G$6:$BB$6,BG$6&amp;" "&amp;'Input-Func_Class'!$B$24,$G52:$BB52))+SUMIF($G$6:$BB$6,BG$6&amp;" "&amp;'Input-Func_Class'!$F$22,$G52:$BB52))&lt;Check_Limit,0,1),1)</f>
        <v>0</v>
      </c>
      <c r="BH52">
        <f ca="1">IFERROR(IF(SUMIF($G$6:$BB$6,BH$6&amp;" Total",$G52:$BB52)-(SUMIF($G$6:$BB$6,BH$6&amp;" "&amp;'Input-Func_Class'!$D$22,$G52:$BB52)+IFERROR(SUMIF($G$6:$BB$6,BH$6&amp;" "&amp;'Input-Func_Class'!$E$22,$G52:$BB52),SUMIF($G$6:$BB$6,BH$6&amp;" "&amp;'Input-Func_Class'!$B$24,$G52:$BB52))+SUMIF($G$6:$BB$6,BH$6&amp;" "&amp;'Input-Func_Class'!$F$22,$G52:$BB52))&lt;Check_Limit,0,1),1)</f>
        <v>0</v>
      </c>
      <c r="BI52">
        <f ca="1">IFERROR(IF(SUMIF($G$6:$BB$6,BI$6&amp;" Total",$G52:$BB52)-(SUMIF($G$6:$BB$6,BI$6&amp;" "&amp;'Input-Func_Class'!$D$22,$G52:$BB52)+IFERROR(SUMIF($G$6:$BB$6,BI$6&amp;" "&amp;'Input-Func_Class'!$E$22,$G52:$BB52),SUMIF($G$6:$BB$6,BI$6&amp;" "&amp;'Input-Func_Class'!$B$24,$G52:$BB52))+SUMIF($G$6:$BB$6,BI$6&amp;" "&amp;'Input-Func_Class'!$F$22,$G52:$BB52))&lt;Check_Limit,0,1),1)</f>
        <v>0</v>
      </c>
      <c r="BJ52">
        <f ca="1">IFERROR(IF(SUMIF($G$6:$BB$6,BJ$6&amp;" Total",$G52:$BB52)-(SUMIF($G$6:$BB$6,BJ$6&amp;" "&amp;'Input-Func_Class'!$D$22,$G52:$BB52)+IFERROR(SUMIF($G$6:$BB$6,BJ$6&amp;" "&amp;'Input-Func_Class'!$E$22,$G52:$BB52),SUMIF($G$6:$BB$6,BJ$6&amp;" "&amp;'Input-Func_Class'!$B$24,$G52:$BB52))+SUMIF($G$6:$BB$6,BJ$6&amp;" "&amp;'Input-Func_Class'!$F$22,$G52:$BB52))&lt;Check_Limit,0,1),1)</f>
        <v>0</v>
      </c>
      <c r="BK52">
        <f ca="1">IFERROR(IF(SUMIF($G$6:$BB$6,BK$6&amp;" Total",$G52:$BB52)-(SUMIF($G$6:$BB$6,BK$6&amp;" "&amp;'Input-Func_Class'!$D$22,$G52:$BB52)+IFERROR(SUMIF($G$6:$BB$6,BK$6&amp;" "&amp;'Input-Func_Class'!$E$22,$G52:$BB52),SUMIF($G$6:$BB$6,BK$6&amp;" "&amp;'Input-Func_Class'!$B$24,$G52:$BB52))+SUMIF($G$6:$BB$6,BK$6&amp;" "&amp;'Input-Func_Class'!$F$22,$G52:$BB52))&lt;Check_Limit,0,1),1)</f>
        <v>0</v>
      </c>
      <c r="BL52">
        <f ca="1">IFERROR(IF(SUMIF($G$6:$BB$6,BL$6&amp;" Total",$G52:$BB52)-(SUMIF($G$6:$BB$6,BL$6&amp;" "&amp;'Input-Func_Class'!$D$22,$G52:$BB52)+IFERROR(SUMIF($G$6:$BB$6,BL$6&amp;" "&amp;'Input-Func_Class'!$E$22,$G52:$BB52),SUMIF($G$6:$BB$6,BL$6&amp;" "&amp;'Input-Func_Class'!$B$24,$G52:$BB52))+SUMIF($G$6:$BB$6,BL$6&amp;" "&amp;'Input-Func_Class'!$F$22,$G52:$BB52))&lt;Check_Limit,0,1),1)</f>
        <v>0</v>
      </c>
      <c r="BM52">
        <f ca="1">IFERROR(IF(SUMIF($G$6:$BB$6,BM$6&amp;" Total",$G52:$BB52)-(SUMIF($G$6:$BB$6,BM$6&amp;" "&amp;'Input-Func_Class'!$D$22,$G52:$BB52)+IFERROR(SUMIF($G$6:$BB$6,BM$6&amp;" "&amp;'Input-Func_Class'!$E$22,$G52:$BB52),SUMIF($G$6:$BB$6,BM$6&amp;" "&amp;'Input-Func_Class'!$B$24,$G52:$BB52))+SUMIF($G$6:$BB$6,BM$6&amp;" "&amp;'Input-Func_Class'!$F$22,$G52:$BB52))&lt;Check_Limit,0,1),1)</f>
        <v>0</v>
      </c>
      <c r="BN52">
        <f ca="1">IFERROR(IF(SUMIF($G$6:$BB$6,BN$6&amp;" Total",$G52:$BB52)-(SUMIF($G$6:$BB$6,BN$6&amp;" "&amp;'Input-Func_Class'!$D$22,$G52:$BB52)+IFERROR(SUMIF($G$6:$BB$6,BN$6&amp;" "&amp;'Input-Func_Class'!$E$22,$G52:$BB52),SUMIF($G$6:$BB$6,BN$6&amp;" "&amp;'Input-Func_Class'!$B$24,$G52:$BB52))+SUMIF($G$6:$BB$6,BN$6&amp;" "&amp;'Input-Func_Class'!$F$22,$G52:$BB52))&lt;Check_Limit,0,1),1)</f>
        <v>0</v>
      </c>
      <c r="BO52">
        <f ca="1">IFERROR(IF(SUMIF($G$6:$BB$6,BO$6&amp;" Total",$G52:$BB52)-(SUMIF($G$6:$BB$6,BO$6&amp;" "&amp;'Input-Func_Class'!$D$22,$G52:$BB52)+IFERROR(SUMIF($G$6:$BB$6,BO$6&amp;" "&amp;'Input-Func_Class'!$E$22,$G52:$BB52),SUMIF($G$6:$BB$6,BO$6&amp;" "&amp;'Input-Func_Class'!$B$24,$G52:$BB52))+SUMIF($G$6:$BB$6,BO$6&amp;" "&amp;'Input-Func_Class'!$F$22,$G52:$BB52))&lt;Check_Limit,0,1),1)</f>
        <v>0</v>
      </c>
    </row>
    <row r="53" spans="1:67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>SUBTOTAL(9,D45:D52)</f>
        <v>9909626.6347847153</v>
      </c>
      <c r="E53" s="8">
        <f t="shared" ca="1" si="3"/>
        <v>0</v>
      </c>
      <c r="G53" s="77">
        <f t="shared" ref="G53:BB53" ca="1" si="12">SUBTOTAL(9,G45:G52)</f>
        <v>6327905.7510710405</v>
      </c>
      <c r="H53" s="77">
        <f t="shared" ca="1" si="12"/>
        <v>4827660.8603341728</v>
      </c>
      <c r="I53" s="77">
        <f t="shared" ca="1" si="12"/>
        <v>0</v>
      </c>
      <c r="J53" s="77">
        <f t="shared" ca="1" si="12"/>
        <v>1500244.8907368677</v>
      </c>
      <c r="K53" s="77">
        <f t="shared" ca="1" si="12"/>
        <v>3581720.8837136743</v>
      </c>
      <c r="L53" s="77">
        <f t="shared" ca="1" si="12"/>
        <v>0</v>
      </c>
      <c r="M53" s="77">
        <f t="shared" ca="1" si="12"/>
        <v>0</v>
      </c>
      <c r="N53" s="77">
        <f t="shared" ca="1" si="12"/>
        <v>3581720.8837136743</v>
      </c>
      <c r="O53" s="77">
        <f t="shared" ca="1" si="12"/>
        <v>0</v>
      </c>
      <c r="P53" s="77">
        <f t="shared" ca="1" si="12"/>
        <v>0</v>
      </c>
      <c r="Q53" s="77">
        <f t="shared" ca="1" si="12"/>
        <v>0</v>
      </c>
      <c r="R53" s="77">
        <f t="shared" ca="1" si="12"/>
        <v>0</v>
      </c>
      <c r="S53" s="77">
        <f t="shared" ca="1" si="12"/>
        <v>0</v>
      </c>
      <c r="T53" s="77">
        <f t="shared" ca="1" si="12"/>
        <v>0</v>
      </c>
      <c r="U53" s="77">
        <f t="shared" ca="1" si="12"/>
        <v>0</v>
      </c>
      <c r="V53" s="77">
        <f t="shared" ca="1" si="12"/>
        <v>0</v>
      </c>
      <c r="W53" s="77">
        <f t="shared" ca="1" si="12"/>
        <v>0</v>
      </c>
      <c r="X53" s="77">
        <f t="shared" ca="1" si="12"/>
        <v>0</v>
      </c>
      <c r="Y53" s="77">
        <f t="shared" ca="1" si="12"/>
        <v>0</v>
      </c>
      <c r="Z53" s="77">
        <f t="shared" ca="1" si="12"/>
        <v>0</v>
      </c>
      <c r="AA53" s="77">
        <f t="shared" ca="1" si="12"/>
        <v>0</v>
      </c>
      <c r="AB53" s="77">
        <f t="shared" ca="1" si="12"/>
        <v>0</v>
      </c>
      <c r="AC53" s="77">
        <f t="shared" ca="1" si="12"/>
        <v>0</v>
      </c>
      <c r="AD53" s="77">
        <f t="shared" ca="1" si="12"/>
        <v>0</v>
      </c>
      <c r="AE53" s="77">
        <f t="shared" ca="1" si="12"/>
        <v>0</v>
      </c>
      <c r="AF53" s="77">
        <f t="shared" ca="1" si="12"/>
        <v>0</v>
      </c>
      <c r="AG53" s="77">
        <f t="shared" ca="1" si="12"/>
        <v>0</v>
      </c>
      <c r="AH53" s="77">
        <f t="shared" ca="1" si="12"/>
        <v>0</v>
      </c>
      <c r="AI53" s="77">
        <f t="shared" ca="1" si="12"/>
        <v>0</v>
      </c>
      <c r="AJ53" s="77">
        <f t="shared" ca="1" si="12"/>
        <v>0</v>
      </c>
      <c r="AK53" s="77">
        <f t="shared" ca="1" si="12"/>
        <v>0</v>
      </c>
      <c r="AL53" s="77">
        <f t="shared" ca="1" si="12"/>
        <v>0</v>
      </c>
      <c r="AM53" s="77">
        <f t="shared" ca="1" si="12"/>
        <v>0</v>
      </c>
      <c r="AN53" s="77">
        <f t="shared" ca="1" si="12"/>
        <v>0</v>
      </c>
      <c r="AO53" s="77">
        <f t="shared" ca="1" si="12"/>
        <v>0</v>
      </c>
      <c r="AP53" s="77">
        <f t="shared" ca="1" si="12"/>
        <v>0</v>
      </c>
      <c r="AQ53" s="77">
        <f t="shared" ca="1" si="12"/>
        <v>0</v>
      </c>
      <c r="AR53" s="77">
        <f t="shared" ca="1" si="12"/>
        <v>0</v>
      </c>
      <c r="AS53" s="77">
        <f t="shared" ca="1" si="12"/>
        <v>0</v>
      </c>
      <c r="AT53" s="77">
        <f t="shared" ca="1" si="12"/>
        <v>0</v>
      </c>
      <c r="AU53" s="77">
        <f t="shared" ca="1" si="12"/>
        <v>0</v>
      </c>
      <c r="AV53" s="77">
        <f t="shared" ca="1" si="12"/>
        <v>0</v>
      </c>
      <c r="AW53" s="77">
        <f t="shared" ca="1" si="12"/>
        <v>0</v>
      </c>
      <c r="AX53" s="77">
        <f t="shared" ca="1" si="12"/>
        <v>0</v>
      </c>
      <c r="AY53" s="77">
        <f t="shared" ca="1" si="12"/>
        <v>0</v>
      </c>
      <c r="AZ53" s="77">
        <f t="shared" ca="1" si="12"/>
        <v>0</v>
      </c>
      <c r="BA53" s="77">
        <f t="shared" ca="1" si="12"/>
        <v>0</v>
      </c>
      <c r="BB53" s="77">
        <f t="shared" ca="1" si="12"/>
        <v>0</v>
      </c>
      <c r="BD53">
        <f ca="1">IFERROR(IF(SUMIF($G$6:$BB$6,BD$6&amp;" Total",$G53:$BB53)-(SUMIF($G$6:$BB$6,BD$6&amp;" "&amp;'Input-Func_Class'!$D$22,$G53:$BB53)+IFERROR(SUMIF($G$6:$BB$6,BD$6&amp;" "&amp;'Input-Func_Class'!$E$22,$G53:$BB53),SUMIF($G$6:$BB$6,BD$6&amp;" "&amp;'Input-Func_Class'!$B$24,$G53:$BB53))+SUMIF($G$6:$BB$6,BD$6&amp;" "&amp;'Input-Func_Class'!$F$22,$G53:$BB53))&lt;Check_Limit,0,1),1)</f>
        <v>0</v>
      </c>
      <c r="BE53">
        <f ca="1">IFERROR(IF(SUMIF($G$6:$BB$6,BE$6&amp;" Total",$G53:$BB53)-(SUMIF($G$6:$BB$6,BE$6&amp;" "&amp;'Input-Func_Class'!$D$22,$G53:$BB53)+IFERROR(SUMIF($G$6:$BB$6,BE$6&amp;" "&amp;'Input-Func_Class'!$E$22,$G53:$BB53),SUMIF($G$6:$BB$6,BE$6&amp;" "&amp;'Input-Func_Class'!$B$24,$G53:$BB53))+SUMIF($G$6:$BB$6,BE$6&amp;" "&amp;'Input-Func_Class'!$F$22,$G53:$BB53))&lt;Check_Limit,0,1),1)</f>
        <v>0</v>
      </c>
      <c r="BF53">
        <f ca="1">IFERROR(IF(SUMIF($G$6:$BB$6,BF$6&amp;" Total",$G53:$BB53)-(SUMIF($G$6:$BB$6,BF$6&amp;" "&amp;'Input-Func_Class'!$D$22,$G53:$BB53)+IFERROR(SUMIF($G$6:$BB$6,BF$6&amp;" "&amp;'Input-Func_Class'!$E$22,$G53:$BB53),SUMIF($G$6:$BB$6,BF$6&amp;" "&amp;'Input-Func_Class'!$B$24,$G53:$BB53))+SUMIF($G$6:$BB$6,BF$6&amp;" "&amp;'Input-Func_Class'!$F$22,$G53:$BB53))&lt;Check_Limit,0,1),1)</f>
        <v>0</v>
      </c>
      <c r="BG53">
        <f ca="1">IFERROR(IF(SUMIF($G$6:$BB$6,BG$6&amp;" Total",$G53:$BB53)-(SUMIF($G$6:$BB$6,BG$6&amp;" "&amp;'Input-Func_Class'!$D$22,$G53:$BB53)+IFERROR(SUMIF($G$6:$BB$6,BG$6&amp;" "&amp;'Input-Func_Class'!$E$22,$G53:$BB53),SUMIF($G$6:$BB$6,BG$6&amp;" "&amp;'Input-Func_Class'!$B$24,$G53:$BB53))+SUMIF($G$6:$BB$6,BG$6&amp;" "&amp;'Input-Func_Class'!$F$22,$G53:$BB53))&lt;Check_Limit,0,1),1)</f>
        <v>0</v>
      </c>
      <c r="BH53">
        <f ca="1">IFERROR(IF(SUMIF($G$6:$BB$6,BH$6&amp;" Total",$G53:$BB53)-(SUMIF($G$6:$BB$6,BH$6&amp;" "&amp;'Input-Func_Class'!$D$22,$G53:$BB53)+IFERROR(SUMIF($G$6:$BB$6,BH$6&amp;" "&amp;'Input-Func_Class'!$E$22,$G53:$BB53),SUMIF($G$6:$BB$6,BH$6&amp;" "&amp;'Input-Func_Class'!$B$24,$G53:$BB53))+SUMIF($G$6:$BB$6,BH$6&amp;" "&amp;'Input-Func_Class'!$F$22,$G53:$BB53))&lt;Check_Limit,0,1),1)</f>
        <v>0</v>
      </c>
      <c r="BI53">
        <f ca="1">IFERROR(IF(SUMIF($G$6:$BB$6,BI$6&amp;" Total",$G53:$BB53)-(SUMIF($G$6:$BB$6,BI$6&amp;" "&amp;'Input-Func_Class'!$D$22,$G53:$BB53)+IFERROR(SUMIF($G$6:$BB$6,BI$6&amp;" "&amp;'Input-Func_Class'!$E$22,$G53:$BB53),SUMIF($G$6:$BB$6,BI$6&amp;" "&amp;'Input-Func_Class'!$B$24,$G53:$BB53))+SUMIF($G$6:$BB$6,BI$6&amp;" "&amp;'Input-Func_Class'!$F$22,$G53:$BB53))&lt;Check_Limit,0,1),1)</f>
        <v>0</v>
      </c>
      <c r="BJ53">
        <f ca="1">IFERROR(IF(SUMIF($G$6:$BB$6,BJ$6&amp;" Total",$G53:$BB53)-(SUMIF($G$6:$BB$6,BJ$6&amp;" "&amp;'Input-Func_Class'!$D$22,$G53:$BB53)+IFERROR(SUMIF($G$6:$BB$6,BJ$6&amp;" "&amp;'Input-Func_Class'!$E$22,$G53:$BB53),SUMIF($G$6:$BB$6,BJ$6&amp;" "&amp;'Input-Func_Class'!$B$24,$G53:$BB53))+SUMIF($G$6:$BB$6,BJ$6&amp;" "&amp;'Input-Func_Class'!$F$22,$G53:$BB53))&lt;Check_Limit,0,1),1)</f>
        <v>0</v>
      </c>
      <c r="BK53">
        <f ca="1">IFERROR(IF(SUMIF($G$6:$BB$6,BK$6&amp;" Total",$G53:$BB53)-(SUMIF($G$6:$BB$6,BK$6&amp;" "&amp;'Input-Func_Class'!$D$22,$G53:$BB53)+IFERROR(SUMIF($G$6:$BB$6,BK$6&amp;" "&amp;'Input-Func_Class'!$E$22,$G53:$BB53),SUMIF($G$6:$BB$6,BK$6&amp;" "&amp;'Input-Func_Class'!$B$24,$G53:$BB53))+SUMIF($G$6:$BB$6,BK$6&amp;" "&amp;'Input-Func_Class'!$F$22,$G53:$BB53))&lt;Check_Limit,0,1),1)</f>
        <v>0</v>
      </c>
      <c r="BL53">
        <f ca="1">IFERROR(IF(SUMIF($G$6:$BB$6,BL$6&amp;" Total",$G53:$BB53)-(SUMIF($G$6:$BB$6,BL$6&amp;" "&amp;'Input-Func_Class'!$D$22,$G53:$BB53)+IFERROR(SUMIF($G$6:$BB$6,BL$6&amp;" "&amp;'Input-Func_Class'!$E$22,$G53:$BB53),SUMIF($G$6:$BB$6,BL$6&amp;" "&amp;'Input-Func_Class'!$B$24,$G53:$BB53))+SUMIF($G$6:$BB$6,BL$6&amp;" "&amp;'Input-Func_Class'!$F$22,$G53:$BB53))&lt;Check_Limit,0,1),1)</f>
        <v>0</v>
      </c>
      <c r="BM53">
        <f ca="1">IFERROR(IF(SUMIF($G$6:$BB$6,BM$6&amp;" Total",$G53:$BB53)-(SUMIF($G$6:$BB$6,BM$6&amp;" "&amp;'Input-Func_Class'!$D$22,$G53:$BB53)+IFERROR(SUMIF($G$6:$BB$6,BM$6&amp;" "&amp;'Input-Func_Class'!$E$22,$G53:$BB53),SUMIF($G$6:$BB$6,BM$6&amp;" "&amp;'Input-Func_Class'!$B$24,$G53:$BB53))+SUMIF($G$6:$BB$6,BM$6&amp;" "&amp;'Input-Func_Class'!$F$22,$G53:$BB53))&lt;Check_Limit,0,1),1)</f>
        <v>0</v>
      </c>
      <c r="BN53">
        <f ca="1">IFERROR(IF(SUMIF($G$6:$BB$6,BN$6&amp;" Total",$G53:$BB53)-(SUMIF($G$6:$BB$6,BN$6&amp;" "&amp;'Input-Func_Class'!$D$22,$G53:$BB53)+IFERROR(SUMIF($G$6:$BB$6,BN$6&amp;" "&amp;'Input-Func_Class'!$E$22,$G53:$BB53),SUMIF($G$6:$BB$6,BN$6&amp;" "&amp;'Input-Func_Class'!$B$24,$G53:$BB53))+SUMIF($G$6:$BB$6,BN$6&amp;" "&amp;'Input-Func_Class'!$F$22,$G53:$BB53))&lt;Check_Limit,0,1),1)</f>
        <v>0</v>
      </c>
      <c r="BO53">
        <f ca="1">IFERROR(IF(SUMIF($G$6:$BB$6,BO$6&amp;" Total",$G53:$BB53)-(SUMIF($G$6:$BB$6,BO$6&amp;" "&amp;'Input-Func_Class'!$D$22,$G53:$BB53)+IFERROR(SUMIF($G$6:$BB$6,BO$6&amp;" "&amp;'Input-Func_Class'!$E$22,$G53:$BB53),SUMIF($G$6:$BB$6,BO$6&amp;" "&amp;'Input-Func_Class'!$B$24,$G53:$BB53))+SUMIF($G$6:$BB$6,BO$6&amp;" "&amp;'Input-Func_Class'!$F$22,$G53:$BB53))&lt;Check_Limit,0,1),1)</f>
        <v>0</v>
      </c>
    </row>
    <row r="54" spans="1:67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>
        <f t="shared" si="3"/>
        <v>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D54">
        <f>IFERROR(IF(SUMIF($G$6:$BB$6,BD$6&amp;" Total",$G54:$BB54)-(SUMIF($G$6:$BB$6,BD$6&amp;" "&amp;'Input-Func_Class'!$D$22,$G54:$BB54)+IFERROR(SUMIF($G$6:$BB$6,BD$6&amp;" "&amp;'Input-Func_Class'!$E$22,$G54:$BB54),SUMIF($G$6:$BB$6,BD$6&amp;" "&amp;'Input-Func_Class'!$B$24,$G54:$BB54))+SUMIF($G$6:$BB$6,BD$6&amp;" "&amp;'Input-Func_Class'!$F$22,$G54:$BB54))&lt;Check_Limit,0,1),1)</f>
        <v>0</v>
      </c>
      <c r="BE54">
        <f>IFERROR(IF(SUMIF($G$6:$BB$6,BE$6&amp;" Total",$G54:$BB54)-(SUMIF($G$6:$BB$6,BE$6&amp;" "&amp;'Input-Func_Class'!$D$22,$G54:$BB54)+IFERROR(SUMIF($G$6:$BB$6,BE$6&amp;" "&amp;'Input-Func_Class'!$E$22,$G54:$BB54),SUMIF($G$6:$BB$6,BE$6&amp;" "&amp;'Input-Func_Class'!$B$24,$G54:$BB54))+SUMIF($G$6:$BB$6,BE$6&amp;" "&amp;'Input-Func_Class'!$F$22,$G54:$BB54))&lt;Check_Limit,0,1),1)</f>
        <v>0</v>
      </c>
      <c r="BF54">
        <f>IFERROR(IF(SUMIF($G$6:$BB$6,BF$6&amp;" Total",$G54:$BB54)-(SUMIF($G$6:$BB$6,BF$6&amp;" "&amp;'Input-Func_Class'!$D$22,$G54:$BB54)+IFERROR(SUMIF($G$6:$BB$6,BF$6&amp;" "&amp;'Input-Func_Class'!$E$22,$G54:$BB54),SUMIF($G$6:$BB$6,BF$6&amp;" "&amp;'Input-Func_Class'!$B$24,$G54:$BB54))+SUMIF($G$6:$BB$6,BF$6&amp;" "&amp;'Input-Func_Class'!$F$22,$G54:$BB54))&lt;Check_Limit,0,1),1)</f>
        <v>0</v>
      </c>
      <c r="BG54">
        <f>IFERROR(IF(SUMIF($G$6:$BB$6,BG$6&amp;" Total",$G54:$BB54)-(SUMIF($G$6:$BB$6,BG$6&amp;" "&amp;'Input-Func_Class'!$D$22,$G54:$BB54)+IFERROR(SUMIF($G$6:$BB$6,BG$6&amp;" "&amp;'Input-Func_Class'!$E$22,$G54:$BB54),SUMIF($G$6:$BB$6,BG$6&amp;" "&amp;'Input-Func_Class'!$B$24,$G54:$BB54))+SUMIF($G$6:$BB$6,BG$6&amp;" "&amp;'Input-Func_Class'!$F$22,$G54:$BB54))&lt;Check_Limit,0,1),1)</f>
        <v>0</v>
      </c>
      <c r="BH54">
        <f>IFERROR(IF(SUMIF($G$6:$BB$6,BH$6&amp;" Total",$G54:$BB54)-(SUMIF($G$6:$BB$6,BH$6&amp;" "&amp;'Input-Func_Class'!$D$22,$G54:$BB54)+IFERROR(SUMIF($G$6:$BB$6,BH$6&amp;" "&amp;'Input-Func_Class'!$E$22,$G54:$BB54),SUMIF($G$6:$BB$6,BH$6&amp;" "&amp;'Input-Func_Class'!$B$24,$G54:$BB54))+SUMIF($G$6:$BB$6,BH$6&amp;" "&amp;'Input-Func_Class'!$F$22,$G54:$BB54))&lt;Check_Limit,0,1),1)</f>
        <v>0</v>
      </c>
      <c r="BI54">
        <f>IFERROR(IF(SUMIF($G$6:$BB$6,BI$6&amp;" Total",$G54:$BB54)-(SUMIF($G$6:$BB$6,BI$6&amp;" "&amp;'Input-Func_Class'!$D$22,$G54:$BB54)+IFERROR(SUMIF($G$6:$BB$6,BI$6&amp;" "&amp;'Input-Func_Class'!$E$22,$G54:$BB54),SUMIF($G$6:$BB$6,BI$6&amp;" "&amp;'Input-Func_Class'!$B$24,$G54:$BB54))+SUMIF($G$6:$BB$6,BI$6&amp;" "&amp;'Input-Func_Class'!$F$22,$G54:$BB54))&lt;Check_Limit,0,1),1)</f>
        <v>0</v>
      </c>
      <c r="BJ54">
        <f>IFERROR(IF(SUMIF($G$6:$BB$6,BJ$6&amp;" Total",$G54:$BB54)-(SUMIF($G$6:$BB$6,BJ$6&amp;" "&amp;'Input-Func_Class'!$D$22,$G54:$BB54)+IFERROR(SUMIF($G$6:$BB$6,BJ$6&amp;" "&amp;'Input-Func_Class'!$E$22,$G54:$BB54),SUMIF($G$6:$BB$6,BJ$6&amp;" "&amp;'Input-Func_Class'!$B$24,$G54:$BB54))+SUMIF($G$6:$BB$6,BJ$6&amp;" "&amp;'Input-Func_Class'!$F$22,$G54:$BB54))&lt;Check_Limit,0,1),1)</f>
        <v>0</v>
      </c>
      <c r="BK54">
        <f>IFERROR(IF(SUMIF($G$6:$BB$6,BK$6&amp;" Total",$G54:$BB54)-(SUMIF($G$6:$BB$6,BK$6&amp;" "&amp;'Input-Func_Class'!$D$22,$G54:$BB54)+IFERROR(SUMIF($G$6:$BB$6,BK$6&amp;" "&amp;'Input-Func_Class'!$E$22,$G54:$BB54),SUMIF($G$6:$BB$6,BK$6&amp;" "&amp;'Input-Func_Class'!$B$24,$G54:$BB54))+SUMIF($G$6:$BB$6,BK$6&amp;" "&amp;'Input-Func_Class'!$F$22,$G54:$BB54))&lt;Check_Limit,0,1),1)</f>
        <v>0</v>
      </c>
      <c r="BL54">
        <f>IFERROR(IF(SUMIF($G$6:$BB$6,BL$6&amp;" Total",$G54:$BB54)-(SUMIF($G$6:$BB$6,BL$6&amp;" "&amp;'Input-Func_Class'!$D$22,$G54:$BB54)+IFERROR(SUMIF($G$6:$BB$6,BL$6&amp;" "&amp;'Input-Func_Class'!$E$22,$G54:$BB54),SUMIF($G$6:$BB$6,BL$6&amp;" "&amp;'Input-Func_Class'!$B$24,$G54:$BB54))+SUMIF($G$6:$BB$6,BL$6&amp;" "&amp;'Input-Func_Class'!$F$22,$G54:$BB54))&lt;Check_Limit,0,1),1)</f>
        <v>0</v>
      </c>
      <c r="BM54">
        <f>IFERROR(IF(SUMIF($G$6:$BB$6,BM$6&amp;" Total",$G54:$BB54)-(SUMIF($G$6:$BB$6,BM$6&amp;" "&amp;'Input-Func_Class'!$D$22,$G54:$BB54)+IFERROR(SUMIF($G$6:$BB$6,BM$6&amp;" "&amp;'Input-Func_Class'!$E$22,$G54:$BB54),SUMIF($G$6:$BB$6,BM$6&amp;" "&amp;'Input-Func_Class'!$B$24,$G54:$BB54))+SUMIF($G$6:$BB$6,BM$6&amp;" "&amp;'Input-Func_Class'!$F$22,$G54:$BB54))&lt;Check_Limit,0,1),1)</f>
        <v>0</v>
      </c>
      <c r="BN54">
        <f>IFERROR(IF(SUMIF($G$6:$BB$6,BN$6&amp;" Total",$G54:$BB54)-(SUMIF($G$6:$BB$6,BN$6&amp;" "&amp;'Input-Func_Class'!$D$22,$G54:$BB54)+IFERROR(SUMIF($G$6:$BB$6,BN$6&amp;" "&amp;'Input-Func_Class'!$E$22,$G54:$BB54),SUMIF($G$6:$BB$6,BN$6&amp;" "&amp;'Input-Func_Class'!$B$24,$G54:$BB54))+SUMIF($G$6:$BB$6,BN$6&amp;" "&amp;'Input-Func_Class'!$F$22,$G54:$BB54))&lt;Check_Limit,0,1),1)</f>
        <v>0</v>
      </c>
      <c r="BO54">
        <f>IFERROR(IF(SUMIF($G$6:$BB$6,BO$6&amp;" Total",$G54:$BB54)-(SUMIF($G$6:$BB$6,BO$6&amp;" "&amp;'Input-Func_Class'!$D$22,$G54:$BB54)+IFERROR(SUMIF($G$6:$BB$6,BO$6&amp;" "&amp;'Input-Func_Class'!$E$22,$G54:$BB54),SUMIF($G$6:$BB$6,BO$6&amp;" "&amp;'Input-Func_Class'!$B$24,$G54:$BB54))+SUMIF($G$6:$BB$6,BO$6&amp;" "&amp;'Input-Func_Class'!$F$22,$G54:$BB54))&lt;Check_Limit,0,1),1)</f>
        <v>0</v>
      </c>
    </row>
    <row r="55" spans="1:67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>SUBTOTAL(9,D11:D54)</f>
        <v>911487309.26780391</v>
      </c>
      <c r="E55" s="8">
        <f t="shared" ca="1" si="3"/>
        <v>0</v>
      </c>
      <c r="F55" s="2"/>
      <c r="G55" s="8">
        <f t="shared" ref="G55:BB55" ca="1" si="13">SUBTOTAL(9,G11:G54)</f>
        <v>582040676.09347522</v>
      </c>
      <c r="H55" s="8">
        <f t="shared" ca="1" si="13"/>
        <v>444048173.54040331</v>
      </c>
      <c r="I55" s="8">
        <f t="shared" ca="1" si="13"/>
        <v>0</v>
      </c>
      <c r="J55" s="8">
        <f t="shared" ca="1" si="13"/>
        <v>137992502.55307177</v>
      </c>
      <c r="K55" s="8">
        <f t="shared" ca="1" si="13"/>
        <v>329446633.17432868</v>
      </c>
      <c r="L55" s="8">
        <f t="shared" ca="1" si="13"/>
        <v>0</v>
      </c>
      <c r="M55" s="8">
        <f t="shared" ca="1" si="13"/>
        <v>0</v>
      </c>
      <c r="N55" s="8">
        <f t="shared" ca="1" si="13"/>
        <v>329446633.17432868</v>
      </c>
      <c r="O55" s="8">
        <f t="shared" ca="1" si="13"/>
        <v>0</v>
      </c>
      <c r="P55" s="8">
        <f t="shared" ca="1" si="13"/>
        <v>0</v>
      </c>
      <c r="Q55" s="8">
        <f t="shared" ca="1" si="13"/>
        <v>0</v>
      </c>
      <c r="R55" s="8">
        <f t="shared" ca="1" si="13"/>
        <v>0</v>
      </c>
      <c r="S55" s="8">
        <f t="shared" ca="1" si="13"/>
        <v>0</v>
      </c>
      <c r="T55" s="8">
        <f t="shared" ca="1" si="13"/>
        <v>0</v>
      </c>
      <c r="U55" s="8">
        <f t="shared" ca="1" si="13"/>
        <v>0</v>
      </c>
      <c r="V55" s="8">
        <f t="shared" ca="1" si="13"/>
        <v>0</v>
      </c>
      <c r="W55" s="8">
        <f t="shared" ca="1" si="13"/>
        <v>0</v>
      </c>
      <c r="X55" s="8">
        <f t="shared" ca="1" si="13"/>
        <v>0</v>
      </c>
      <c r="Y55" s="8">
        <f t="shared" ca="1" si="13"/>
        <v>0</v>
      </c>
      <c r="Z55" s="8">
        <f t="shared" ca="1" si="13"/>
        <v>0</v>
      </c>
      <c r="AA55" s="8">
        <f t="shared" ca="1" si="13"/>
        <v>0</v>
      </c>
      <c r="AB55" s="8">
        <f t="shared" ca="1" si="13"/>
        <v>0</v>
      </c>
      <c r="AC55" s="8">
        <f t="shared" ca="1" si="13"/>
        <v>0</v>
      </c>
      <c r="AD55" s="8">
        <f t="shared" ca="1" si="13"/>
        <v>0</v>
      </c>
      <c r="AE55" s="8">
        <f t="shared" ca="1" si="13"/>
        <v>0</v>
      </c>
      <c r="AF55" s="8">
        <f t="shared" ca="1" si="13"/>
        <v>0</v>
      </c>
      <c r="AG55" s="8">
        <f t="shared" ca="1" si="13"/>
        <v>0</v>
      </c>
      <c r="AH55" s="8">
        <f t="shared" ca="1" si="13"/>
        <v>0</v>
      </c>
      <c r="AI55" s="8">
        <f t="shared" ca="1" si="13"/>
        <v>0</v>
      </c>
      <c r="AJ55" s="8">
        <f t="shared" ca="1" si="13"/>
        <v>0</v>
      </c>
      <c r="AK55" s="8">
        <f t="shared" ca="1" si="13"/>
        <v>0</v>
      </c>
      <c r="AL55" s="8">
        <f t="shared" ca="1" si="13"/>
        <v>0</v>
      </c>
      <c r="AM55" s="8">
        <f t="shared" ca="1" si="13"/>
        <v>0</v>
      </c>
      <c r="AN55" s="8">
        <f t="shared" ca="1" si="13"/>
        <v>0</v>
      </c>
      <c r="AO55" s="8">
        <f t="shared" ca="1" si="13"/>
        <v>0</v>
      </c>
      <c r="AP55" s="8">
        <f t="shared" ca="1" si="13"/>
        <v>0</v>
      </c>
      <c r="AQ55" s="8">
        <f t="shared" ca="1" si="13"/>
        <v>0</v>
      </c>
      <c r="AR55" s="8">
        <f t="shared" ca="1" si="13"/>
        <v>0</v>
      </c>
      <c r="AS55" s="8">
        <f t="shared" ca="1" si="13"/>
        <v>0</v>
      </c>
      <c r="AT55" s="8">
        <f t="shared" ca="1" si="13"/>
        <v>0</v>
      </c>
      <c r="AU55" s="8">
        <f t="shared" ca="1" si="13"/>
        <v>0</v>
      </c>
      <c r="AV55" s="8">
        <f t="shared" ca="1" si="13"/>
        <v>0</v>
      </c>
      <c r="AW55" s="8">
        <f t="shared" ca="1" si="13"/>
        <v>0</v>
      </c>
      <c r="AX55" s="8">
        <f t="shared" ca="1" si="13"/>
        <v>0</v>
      </c>
      <c r="AY55" s="8">
        <f t="shared" ca="1" si="13"/>
        <v>0</v>
      </c>
      <c r="AZ55" s="8">
        <f t="shared" ca="1" si="13"/>
        <v>0</v>
      </c>
      <c r="BA55" s="8">
        <f t="shared" ca="1" si="13"/>
        <v>0</v>
      </c>
      <c r="BB55" s="8">
        <f t="shared" ca="1" si="13"/>
        <v>0</v>
      </c>
      <c r="BD55">
        <f ca="1">IFERROR(IF(SUMIF($G$6:$BB$6,BD$6&amp;" Total",$G55:$BB55)-(SUMIF($G$6:$BB$6,BD$6&amp;" "&amp;'Input-Func_Class'!$D$22,$G55:$BB55)+IFERROR(SUMIF($G$6:$BB$6,BD$6&amp;" "&amp;'Input-Func_Class'!$E$22,$G55:$BB55),SUMIF($G$6:$BB$6,BD$6&amp;" "&amp;'Input-Func_Class'!$B$24,$G55:$BB55))+SUMIF($G$6:$BB$6,BD$6&amp;" "&amp;'Input-Func_Class'!$F$22,$G55:$BB55))&lt;Check_Limit,0,1),1)</f>
        <v>0</v>
      </c>
      <c r="BE55">
        <f ca="1">IFERROR(IF(SUMIF($G$6:$BB$6,BE$6&amp;" Total",$G55:$BB55)-(SUMIF($G$6:$BB$6,BE$6&amp;" "&amp;'Input-Func_Class'!$D$22,$G55:$BB55)+IFERROR(SUMIF($G$6:$BB$6,BE$6&amp;" "&amp;'Input-Func_Class'!$E$22,$G55:$BB55),SUMIF($G$6:$BB$6,BE$6&amp;" "&amp;'Input-Func_Class'!$B$24,$G55:$BB55))+SUMIF($G$6:$BB$6,BE$6&amp;" "&amp;'Input-Func_Class'!$F$22,$G55:$BB55))&lt;Check_Limit,0,1),1)</f>
        <v>0</v>
      </c>
      <c r="BF55">
        <f ca="1">IFERROR(IF(SUMIF($G$6:$BB$6,BF$6&amp;" Total",$G55:$BB55)-(SUMIF($G$6:$BB$6,BF$6&amp;" "&amp;'Input-Func_Class'!$D$22,$G55:$BB55)+IFERROR(SUMIF($G$6:$BB$6,BF$6&amp;" "&amp;'Input-Func_Class'!$E$22,$G55:$BB55),SUMIF($G$6:$BB$6,BF$6&amp;" "&amp;'Input-Func_Class'!$B$24,$G55:$BB55))+SUMIF($G$6:$BB$6,BF$6&amp;" "&amp;'Input-Func_Class'!$F$22,$G55:$BB55))&lt;Check_Limit,0,1),1)</f>
        <v>0</v>
      </c>
      <c r="BG55">
        <f ca="1">IFERROR(IF(SUMIF($G$6:$BB$6,BG$6&amp;" Total",$G55:$BB55)-(SUMIF($G$6:$BB$6,BG$6&amp;" "&amp;'Input-Func_Class'!$D$22,$G55:$BB55)+IFERROR(SUMIF($G$6:$BB$6,BG$6&amp;" "&amp;'Input-Func_Class'!$E$22,$G55:$BB55),SUMIF($G$6:$BB$6,BG$6&amp;" "&amp;'Input-Func_Class'!$B$24,$G55:$BB55))+SUMIF($G$6:$BB$6,BG$6&amp;" "&amp;'Input-Func_Class'!$F$22,$G55:$BB55))&lt;Check_Limit,0,1),1)</f>
        <v>0</v>
      </c>
      <c r="BH55">
        <f ca="1">IFERROR(IF(SUMIF($G$6:$BB$6,BH$6&amp;" Total",$G55:$BB55)-(SUMIF($G$6:$BB$6,BH$6&amp;" "&amp;'Input-Func_Class'!$D$22,$G55:$BB55)+IFERROR(SUMIF($G$6:$BB$6,BH$6&amp;" "&amp;'Input-Func_Class'!$E$22,$G55:$BB55),SUMIF($G$6:$BB$6,BH$6&amp;" "&amp;'Input-Func_Class'!$B$24,$G55:$BB55))+SUMIF($G$6:$BB$6,BH$6&amp;" "&amp;'Input-Func_Class'!$F$22,$G55:$BB55))&lt;Check_Limit,0,1),1)</f>
        <v>0</v>
      </c>
      <c r="BI55">
        <f ca="1">IFERROR(IF(SUMIF($G$6:$BB$6,BI$6&amp;" Total",$G55:$BB55)-(SUMIF($G$6:$BB$6,BI$6&amp;" "&amp;'Input-Func_Class'!$D$22,$G55:$BB55)+IFERROR(SUMIF($G$6:$BB$6,BI$6&amp;" "&amp;'Input-Func_Class'!$E$22,$G55:$BB55),SUMIF($G$6:$BB$6,BI$6&amp;" "&amp;'Input-Func_Class'!$B$24,$G55:$BB55))+SUMIF($G$6:$BB$6,BI$6&amp;" "&amp;'Input-Func_Class'!$F$22,$G55:$BB55))&lt;Check_Limit,0,1),1)</f>
        <v>0</v>
      </c>
      <c r="BJ55">
        <f ca="1">IFERROR(IF(SUMIF($G$6:$BB$6,BJ$6&amp;" Total",$G55:$BB55)-(SUMIF($G$6:$BB$6,BJ$6&amp;" "&amp;'Input-Func_Class'!$D$22,$G55:$BB55)+IFERROR(SUMIF($G$6:$BB$6,BJ$6&amp;" "&amp;'Input-Func_Class'!$E$22,$G55:$BB55),SUMIF($G$6:$BB$6,BJ$6&amp;" "&amp;'Input-Func_Class'!$B$24,$G55:$BB55))+SUMIF($G$6:$BB$6,BJ$6&amp;" "&amp;'Input-Func_Class'!$F$22,$G55:$BB55))&lt;Check_Limit,0,1),1)</f>
        <v>0</v>
      </c>
      <c r="BK55">
        <f ca="1">IFERROR(IF(SUMIF($G$6:$BB$6,BK$6&amp;" Total",$G55:$BB55)-(SUMIF($G$6:$BB$6,BK$6&amp;" "&amp;'Input-Func_Class'!$D$22,$G55:$BB55)+IFERROR(SUMIF($G$6:$BB$6,BK$6&amp;" "&amp;'Input-Func_Class'!$E$22,$G55:$BB55),SUMIF($G$6:$BB$6,BK$6&amp;" "&amp;'Input-Func_Class'!$B$24,$G55:$BB55))+SUMIF($G$6:$BB$6,BK$6&amp;" "&amp;'Input-Func_Class'!$F$22,$G55:$BB55))&lt;Check_Limit,0,1),1)</f>
        <v>0</v>
      </c>
      <c r="BL55">
        <f ca="1">IFERROR(IF(SUMIF($G$6:$BB$6,BL$6&amp;" Total",$G55:$BB55)-(SUMIF($G$6:$BB$6,BL$6&amp;" "&amp;'Input-Func_Class'!$D$22,$G55:$BB55)+IFERROR(SUMIF($G$6:$BB$6,BL$6&amp;" "&amp;'Input-Func_Class'!$E$22,$G55:$BB55),SUMIF($G$6:$BB$6,BL$6&amp;" "&amp;'Input-Func_Class'!$B$24,$G55:$BB55))+SUMIF($G$6:$BB$6,BL$6&amp;" "&amp;'Input-Func_Class'!$F$22,$G55:$BB55))&lt;Check_Limit,0,1),1)</f>
        <v>0</v>
      </c>
      <c r="BM55">
        <f ca="1">IFERROR(IF(SUMIF($G$6:$BB$6,BM$6&amp;" Total",$G55:$BB55)-(SUMIF($G$6:$BB$6,BM$6&amp;" "&amp;'Input-Func_Class'!$D$22,$G55:$BB55)+IFERROR(SUMIF($G$6:$BB$6,BM$6&amp;" "&amp;'Input-Func_Class'!$E$22,$G55:$BB55),SUMIF($G$6:$BB$6,BM$6&amp;" "&amp;'Input-Func_Class'!$B$24,$G55:$BB55))+SUMIF($G$6:$BB$6,BM$6&amp;" "&amp;'Input-Func_Class'!$F$22,$G55:$BB55))&lt;Check_Limit,0,1),1)</f>
        <v>0</v>
      </c>
      <c r="BN55">
        <f ca="1">IFERROR(IF(SUMIF($G$6:$BB$6,BN$6&amp;" Total",$G55:$BB55)-(SUMIF($G$6:$BB$6,BN$6&amp;" "&amp;'Input-Func_Class'!$D$22,$G55:$BB55)+IFERROR(SUMIF($G$6:$BB$6,BN$6&amp;" "&amp;'Input-Func_Class'!$E$22,$G55:$BB55),SUMIF($G$6:$BB$6,BN$6&amp;" "&amp;'Input-Func_Class'!$B$24,$G55:$BB55))+SUMIF($G$6:$BB$6,BN$6&amp;" "&amp;'Input-Func_Class'!$F$22,$G55:$BB55))&lt;Check_Limit,0,1),1)</f>
        <v>0</v>
      </c>
      <c r="BO55">
        <f ca="1">IFERROR(IF(SUMIF($G$6:$BB$6,BO$6&amp;" Total",$G55:$BB55)-(SUMIF($G$6:$BB$6,BO$6&amp;" "&amp;'Input-Func_Class'!$D$22,$G55:$BB55)+IFERROR(SUMIF($G$6:$BB$6,BO$6&amp;" "&amp;'Input-Func_Class'!$E$22,$G55:$BB55),SUMIF($G$6:$BB$6,BO$6&amp;" "&amp;'Input-Func_Class'!$B$24,$G55:$BB55))+SUMIF($G$6:$BB$6,BO$6&amp;" "&amp;'Input-Func_Class'!$F$22,$G55:$BB55))&lt;Check_Limit,0,1),1)</f>
        <v>0</v>
      </c>
    </row>
    <row r="56" spans="1:67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>
        <f t="shared" si="3"/>
        <v>0</v>
      </c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D56">
        <f>IFERROR(IF(SUMIF($G$6:$BB$6,BD$6&amp;" Total",$G56:$BB56)-(SUMIF($G$6:$BB$6,BD$6&amp;" "&amp;'Input-Func_Class'!$D$22,$G56:$BB56)+IFERROR(SUMIF($G$6:$BB$6,BD$6&amp;" "&amp;'Input-Func_Class'!$E$22,$G56:$BB56),SUMIF($G$6:$BB$6,BD$6&amp;" "&amp;'Input-Func_Class'!$B$24,$G56:$BB56))+SUMIF($G$6:$BB$6,BD$6&amp;" "&amp;'Input-Func_Class'!$F$22,$G56:$BB56))&lt;Check_Limit,0,1),1)</f>
        <v>0</v>
      </c>
      <c r="BE56">
        <f>IFERROR(IF(SUMIF($G$6:$BB$6,BE$6&amp;" Total",$G56:$BB56)-(SUMIF($G$6:$BB$6,BE$6&amp;" "&amp;'Input-Func_Class'!$D$22,$G56:$BB56)+IFERROR(SUMIF($G$6:$BB$6,BE$6&amp;" "&amp;'Input-Func_Class'!$E$22,$G56:$BB56),SUMIF($G$6:$BB$6,BE$6&amp;" "&amp;'Input-Func_Class'!$B$24,$G56:$BB56))+SUMIF($G$6:$BB$6,BE$6&amp;" "&amp;'Input-Func_Class'!$F$22,$G56:$BB56))&lt;Check_Limit,0,1),1)</f>
        <v>0</v>
      </c>
      <c r="BF56">
        <f>IFERROR(IF(SUMIF($G$6:$BB$6,BF$6&amp;" Total",$G56:$BB56)-(SUMIF($G$6:$BB$6,BF$6&amp;" "&amp;'Input-Func_Class'!$D$22,$G56:$BB56)+IFERROR(SUMIF($G$6:$BB$6,BF$6&amp;" "&amp;'Input-Func_Class'!$E$22,$G56:$BB56),SUMIF($G$6:$BB$6,BF$6&amp;" "&amp;'Input-Func_Class'!$B$24,$G56:$BB56))+SUMIF($G$6:$BB$6,BF$6&amp;" "&amp;'Input-Func_Class'!$F$22,$G56:$BB56))&lt;Check_Limit,0,1),1)</f>
        <v>0</v>
      </c>
      <c r="BG56">
        <f>IFERROR(IF(SUMIF($G$6:$BB$6,BG$6&amp;" Total",$G56:$BB56)-(SUMIF($G$6:$BB$6,BG$6&amp;" "&amp;'Input-Func_Class'!$D$22,$G56:$BB56)+IFERROR(SUMIF($G$6:$BB$6,BG$6&amp;" "&amp;'Input-Func_Class'!$E$22,$G56:$BB56),SUMIF($G$6:$BB$6,BG$6&amp;" "&amp;'Input-Func_Class'!$B$24,$G56:$BB56))+SUMIF($G$6:$BB$6,BG$6&amp;" "&amp;'Input-Func_Class'!$F$22,$G56:$BB56))&lt;Check_Limit,0,1),1)</f>
        <v>0</v>
      </c>
      <c r="BH56">
        <f>IFERROR(IF(SUMIF($G$6:$BB$6,BH$6&amp;" Total",$G56:$BB56)-(SUMIF($G$6:$BB$6,BH$6&amp;" "&amp;'Input-Func_Class'!$D$22,$G56:$BB56)+IFERROR(SUMIF($G$6:$BB$6,BH$6&amp;" "&amp;'Input-Func_Class'!$E$22,$G56:$BB56),SUMIF($G$6:$BB$6,BH$6&amp;" "&amp;'Input-Func_Class'!$B$24,$G56:$BB56))+SUMIF($G$6:$BB$6,BH$6&amp;" "&amp;'Input-Func_Class'!$F$22,$G56:$BB56))&lt;Check_Limit,0,1),1)</f>
        <v>0</v>
      </c>
      <c r="BI56">
        <f>IFERROR(IF(SUMIF($G$6:$BB$6,BI$6&amp;" Total",$G56:$BB56)-(SUMIF($G$6:$BB$6,BI$6&amp;" "&amp;'Input-Func_Class'!$D$22,$G56:$BB56)+IFERROR(SUMIF($G$6:$BB$6,BI$6&amp;" "&amp;'Input-Func_Class'!$E$22,$G56:$BB56),SUMIF($G$6:$BB$6,BI$6&amp;" "&amp;'Input-Func_Class'!$B$24,$G56:$BB56))+SUMIF($G$6:$BB$6,BI$6&amp;" "&amp;'Input-Func_Class'!$F$22,$G56:$BB56))&lt;Check_Limit,0,1),1)</f>
        <v>0</v>
      </c>
      <c r="BJ56">
        <f>IFERROR(IF(SUMIF($G$6:$BB$6,BJ$6&amp;" Total",$G56:$BB56)-(SUMIF($G$6:$BB$6,BJ$6&amp;" "&amp;'Input-Func_Class'!$D$22,$G56:$BB56)+IFERROR(SUMIF($G$6:$BB$6,BJ$6&amp;" "&amp;'Input-Func_Class'!$E$22,$G56:$BB56),SUMIF($G$6:$BB$6,BJ$6&amp;" "&amp;'Input-Func_Class'!$B$24,$G56:$BB56))+SUMIF($G$6:$BB$6,BJ$6&amp;" "&amp;'Input-Func_Class'!$F$22,$G56:$BB56))&lt;Check_Limit,0,1),1)</f>
        <v>0</v>
      </c>
      <c r="BK56">
        <f>IFERROR(IF(SUMIF($G$6:$BB$6,BK$6&amp;" Total",$G56:$BB56)-(SUMIF($G$6:$BB$6,BK$6&amp;" "&amp;'Input-Func_Class'!$D$22,$G56:$BB56)+IFERROR(SUMIF($G$6:$BB$6,BK$6&amp;" "&amp;'Input-Func_Class'!$E$22,$G56:$BB56),SUMIF($G$6:$BB$6,BK$6&amp;" "&amp;'Input-Func_Class'!$B$24,$G56:$BB56))+SUMIF($G$6:$BB$6,BK$6&amp;" "&amp;'Input-Func_Class'!$F$22,$G56:$BB56))&lt;Check_Limit,0,1),1)</f>
        <v>0</v>
      </c>
      <c r="BL56">
        <f>IFERROR(IF(SUMIF($G$6:$BB$6,BL$6&amp;" Total",$G56:$BB56)-(SUMIF($G$6:$BB$6,BL$6&amp;" "&amp;'Input-Func_Class'!$D$22,$G56:$BB56)+IFERROR(SUMIF($G$6:$BB$6,BL$6&amp;" "&amp;'Input-Func_Class'!$E$22,$G56:$BB56),SUMIF($G$6:$BB$6,BL$6&amp;" "&amp;'Input-Func_Class'!$B$24,$G56:$BB56))+SUMIF($G$6:$BB$6,BL$6&amp;" "&amp;'Input-Func_Class'!$F$22,$G56:$BB56))&lt;Check_Limit,0,1),1)</f>
        <v>0</v>
      </c>
      <c r="BM56">
        <f>IFERROR(IF(SUMIF($G$6:$BB$6,BM$6&amp;" Total",$G56:$BB56)-(SUMIF($G$6:$BB$6,BM$6&amp;" "&amp;'Input-Func_Class'!$D$22,$G56:$BB56)+IFERROR(SUMIF($G$6:$BB$6,BM$6&amp;" "&amp;'Input-Func_Class'!$E$22,$G56:$BB56),SUMIF($G$6:$BB$6,BM$6&amp;" "&amp;'Input-Func_Class'!$B$24,$G56:$BB56))+SUMIF($G$6:$BB$6,BM$6&amp;" "&amp;'Input-Func_Class'!$F$22,$G56:$BB56))&lt;Check_Limit,0,1),1)</f>
        <v>0</v>
      </c>
      <c r="BN56">
        <f>IFERROR(IF(SUMIF($G$6:$BB$6,BN$6&amp;" Total",$G56:$BB56)-(SUMIF($G$6:$BB$6,BN$6&amp;" "&amp;'Input-Func_Class'!$D$22,$G56:$BB56)+IFERROR(SUMIF($G$6:$BB$6,BN$6&amp;" "&amp;'Input-Func_Class'!$E$22,$G56:$BB56),SUMIF($G$6:$BB$6,BN$6&amp;" "&amp;'Input-Func_Class'!$B$24,$G56:$BB56))+SUMIF($G$6:$BB$6,BN$6&amp;" "&amp;'Input-Func_Class'!$F$22,$G56:$BB56))&lt;Check_Limit,0,1),1)</f>
        <v>0</v>
      </c>
      <c r="BO56">
        <f>IFERROR(IF(SUMIF($G$6:$BB$6,BO$6&amp;" Total",$G56:$BB56)-(SUMIF($G$6:$BB$6,BO$6&amp;" "&amp;'Input-Func_Class'!$D$22,$G56:$BB56)+IFERROR(SUMIF($G$6:$BB$6,BO$6&amp;" "&amp;'Input-Func_Class'!$E$22,$G56:$BB56),SUMIF($G$6:$BB$6,BO$6&amp;" "&amp;'Input-Func_Class'!$B$24,$G56:$BB56))+SUMIF($G$6:$BB$6,BO$6&amp;" "&amp;'Input-Func_Class'!$F$22,$G56:$BB56))&lt;Check_Limit,0,1),1)</f>
        <v>0</v>
      </c>
    </row>
    <row r="57" spans="1:67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>
        <f t="shared" si="3"/>
        <v>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D57">
        <f>IFERROR(IF(SUMIF($G$6:$BB$6,BD$6&amp;" Total",$G57:$BB57)-(SUMIF($G$6:$BB$6,BD$6&amp;" "&amp;'Input-Func_Class'!$D$22,$G57:$BB57)+IFERROR(SUMIF($G$6:$BB$6,BD$6&amp;" "&amp;'Input-Func_Class'!$E$22,$G57:$BB57),SUMIF($G$6:$BB$6,BD$6&amp;" "&amp;'Input-Func_Class'!$B$24,$G57:$BB57))+SUMIF($G$6:$BB$6,BD$6&amp;" "&amp;'Input-Func_Class'!$F$22,$G57:$BB57))&lt;Check_Limit,0,1),1)</f>
        <v>0</v>
      </c>
      <c r="BE57">
        <f>IFERROR(IF(SUMIF($G$6:$BB$6,BE$6&amp;" Total",$G57:$BB57)-(SUMIF($G$6:$BB$6,BE$6&amp;" "&amp;'Input-Func_Class'!$D$22,$G57:$BB57)+IFERROR(SUMIF($G$6:$BB$6,BE$6&amp;" "&amp;'Input-Func_Class'!$E$22,$G57:$BB57),SUMIF($G$6:$BB$6,BE$6&amp;" "&amp;'Input-Func_Class'!$B$24,$G57:$BB57))+SUMIF($G$6:$BB$6,BE$6&amp;" "&amp;'Input-Func_Class'!$F$22,$G57:$BB57))&lt;Check_Limit,0,1),1)</f>
        <v>0</v>
      </c>
      <c r="BF57">
        <f>IFERROR(IF(SUMIF($G$6:$BB$6,BF$6&amp;" Total",$G57:$BB57)-(SUMIF($G$6:$BB$6,BF$6&amp;" "&amp;'Input-Func_Class'!$D$22,$G57:$BB57)+IFERROR(SUMIF($G$6:$BB$6,BF$6&amp;" "&amp;'Input-Func_Class'!$E$22,$G57:$BB57),SUMIF($G$6:$BB$6,BF$6&amp;" "&amp;'Input-Func_Class'!$B$24,$G57:$BB57))+SUMIF($G$6:$BB$6,BF$6&amp;" "&amp;'Input-Func_Class'!$F$22,$G57:$BB57))&lt;Check_Limit,0,1),1)</f>
        <v>0</v>
      </c>
      <c r="BG57">
        <f>IFERROR(IF(SUMIF($G$6:$BB$6,BG$6&amp;" Total",$G57:$BB57)-(SUMIF($G$6:$BB$6,BG$6&amp;" "&amp;'Input-Func_Class'!$D$22,$G57:$BB57)+IFERROR(SUMIF($G$6:$BB$6,BG$6&amp;" "&amp;'Input-Func_Class'!$E$22,$G57:$BB57),SUMIF($G$6:$BB$6,BG$6&amp;" "&amp;'Input-Func_Class'!$B$24,$G57:$BB57))+SUMIF($G$6:$BB$6,BG$6&amp;" "&amp;'Input-Func_Class'!$F$22,$G57:$BB57))&lt;Check_Limit,0,1),1)</f>
        <v>0</v>
      </c>
      <c r="BH57">
        <f>IFERROR(IF(SUMIF($G$6:$BB$6,BH$6&amp;" Total",$G57:$BB57)-(SUMIF($G$6:$BB$6,BH$6&amp;" "&amp;'Input-Func_Class'!$D$22,$G57:$BB57)+IFERROR(SUMIF($G$6:$BB$6,BH$6&amp;" "&amp;'Input-Func_Class'!$E$22,$G57:$BB57),SUMIF($G$6:$BB$6,BH$6&amp;" "&amp;'Input-Func_Class'!$B$24,$G57:$BB57))+SUMIF($G$6:$BB$6,BH$6&amp;" "&amp;'Input-Func_Class'!$F$22,$G57:$BB57))&lt;Check_Limit,0,1),1)</f>
        <v>0</v>
      </c>
      <c r="BI57">
        <f>IFERROR(IF(SUMIF($G$6:$BB$6,BI$6&amp;" Total",$G57:$BB57)-(SUMIF($G$6:$BB$6,BI$6&amp;" "&amp;'Input-Func_Class'!$D$22,$G57:$BB57)+IFERROR(SUMIF($G$6:$BB$6,BI$6&amp;" "&amp;'Input-Func_Class'!$E$22,$G57:$BB57),SUMIF($G$6:$BB$6,BI$6&amp;" "&amp;'Input-Func_Class'!$B$24,$G57:$BB57))+SUMIF($G$6:$BB$6,BI$6&amp;" "&amp;'Input-Func_Class'!$F$22,$G57:$BB57))&lt;Check_Limit,0,1),1)</f>
        <v>0</v>
      </c>
      <c r="BJ57">
        <f>IFERROR(IF(SUMIF($G$6:$BB$6,BJ$6&amp;" Total",$G57:$BB57)-(SUMIF($G$6:$BB$6,BJ$6&amp;" "&amp;'Input-Func_Class'!$D$22,$G57:$BB57)+IFERROR(SUMIF($G$6:$BB$6,BJ$6&amp;" "&amp;'Input-Func_Class'!$E$22,$G57:$BB57),SUMIF($G$6:$BB$6,BJ$6&amp;" "&amp;'Input-Func_Class'!$B$24,$G57:$BB57))+SUMIF($G$6:$BB$6,BJ$6&amp;" "&amp;'Input-Func_Class'!$F$22,$G57:$BB57))&lt;Check_Limit,0,1),1)</f>
        <v>0</v>
      </c>
      <c r="BK57">
        <f>IFERROR(IF(SUMIF($G$6:$BB$6,BK$6&amp;" Total",$G57:$BB57)-(SUMIF($G$6:$BB$6,BK$6&amp;" "&amp;'Input-Func_Class'!$D$22,$G57:$BB57)+IFERROR(SUMIF($G$6:$BB$6,BK$6&amp;" "&amp;'Input-Func_Class'!$E$22,$G57:$BB57),SUMIF($G$6:$BB$6,BK$6&amp;" "&amp;'Input-Func_Class'!$B$24,$G57:$BB57))+SUMIF($G$6:$BB$6,BK$6&amp;" "&amp;'Input-Func_Class'!$F$22,$G57:$BB57))&lt;Check_Limit,0,1),1)</f>
        <v>0</v>
      </c>
      <c r="BL57">
        <f>IFERROR(IF(SUMIF($G$6:$BB$6,BL$6&amp;" Total",$G57:$BB57)-(SUMIF($G$6:$BB$6,BL$6&amp;" "&amp;'Input-Func_Class'!$D$22,$G57:$BB57)+IFERROR(SUMIF($G$6:$BB$6,BL$6&amp;" "&amp;'Input-Func_Class'!$E$22,$G57:$BB57),SUMIF($G$6:$BB$6,BL$6&amp;" "&amp;'Input-Func_Class'!$B$24,$G57:$BB57))+SUMIF($G$6:$BB$6,BL$6&amp;" "&amp;'Input-Func_Class'!$F$22,$G57:$BB57))&lt;Check_Limit,0,1),1)</f>
        <v>0</v>
      </c>
      <c r="BM57">
        <f>IFERROR(IF(SUMIF($G$6:$BB$6,BM$6&amp;" Total",$G57:$BB57)-(SUMIF($G$6:$BB$6,BM$6&amp;" "&amp;'Input-Func_Class'!$D$22,$G57:$BB57)+IFERROR(SUMIF($G$6:$BB$6,BM$6&amp;" "&amp;'Input-Func_Class'!$E$22,$G57:$BB57),SUMIF($G$6:$BB$6,BM$6&amp;" "&amp;'Input-Func_Class'!$B$24,$G57:$BB57))+SUMIF($G$6:$BB$6,BM$6&amp;" "&amp;'Input-Func_Class'!$F$22,$G57:$BB57))&lt;Check_Limit,0,1),1)</f>
        <v>0</v>
      </c>
      <c r="BN57">
        <f>IFERROR(IF(SUMIF($G$6:$BB$6,BN$6&amp;" Total",$G57:$BB57)-(SUMIF($G$6:$BB$6,BN$6&amp;" "&amp;'Input-Func_Class'!$D$22,$G57:$BB57)+IFERROR(SUMIF($G$6:$BB$6,BN$6&amp;" "&amp;'Input-Func_Class'!$E$22,$G57:$BB57),SUMIF($G$6:$BB$6,BN$6&amp;" "&amp;'Input-Func_Class'!$B$24,$G57:$BB57))+SUMIF($G$6:$BB$6,BN$6&amp;" "&amp;'Input-Func_Class'!$F$22,$G57:$BB57))&lt;Check_Limit,0,1),1)</f>
        <v>0</v>
      </c>
      <c r="BO57">
        <f>IFERROR(IF(SUMIF($G$6:$BB$6,BO$6&amp;" Total",$G57:$BB57)-(SUMIF($G$6:$BB$6,BO$6&amp;" "&amp;'Input-Func_Class'!$D$22,$G57:$BB57)+IFERROR(SUMIF($G$6:$BB$6,BO$6&amp;" "&amp;'Input-Func_Class'!$E$22,$G57:$BB57),SUMIF($G$6:$BB$6,BO$6&amp;" "&amp;'Input-Func_Class'!$B$24,$G57:$BB57))+SUMIF($G$6:$BB$6,BO$6&amp;" "&amp;'Input-Func_Class'!$F$22,$G57:$BB57))&lt;Check_Limit,0,1),1)</f>
        <v>0</v>
      </c>
    </row>
    <row r="58" spans="1:67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>
        <f t="shared" si="3"/>
        <v>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D58">
        <f>IFERROR(IF(SUMIF($G$6:$BB$6,BD$6&amp;" Total",$G58:$BB58)-(SUMIF($G$6:$BB$6,BD$6&amp;" "&amp;'Input-Func_Class'!$D$22,$G58:$BB58)+IFERROR(SUMIF($G$6:$BB$6,BD$6&amp;" "&amp;'Input-Func_Class'!$E$22,$G58:$BB58),SUMIF($G$6:$BB$6,BD$6&amp;" "&amp;'Input-Func_Class'!$B$24,$G58:$BB58))+SUMIF($G$6:$BB$6,BD$6&amp;" "&amp;'Input-Func_Class'!$F$22,$G58:$BB58))&lt;Check_Limit,0,1),1)</f>
        <v>0</v>
      </c>
      <c r="BE58">
        <f>IFERROR(IF(SUMIF($G$6:$BB$6,BE$6&amp;" Total",$G58:$BB58)-(SUMIF($G$6:$BB$6,BE$6&amp;" "&amp;'Input-Func_Class'!$D$22,$G58:$BB58)+IFERROR(SUMIF($G$6:$BB$6,BE$6&amp;" "&amp;'Input-Func_Class'!$E$22,$G58:$BB58),SUMIF($G$6:$BB$6,BE$6&amp;" "&amp;'Input-Func_Class'!$B$24,$G58:$BB58))+SUMIF($G$6:$BB$6,BE$6&amp;" "&amp;'Input-Func_Class'!$F$22,$G58:$BB58))&lt;Check_Limit,0,1),1)</f>
        <v>0</v>
      </c>
      <c r="BF58">
        <f>IFERROR(IF(SUMIF($G$6:$BB$6,BF$6&amp;" Total",$G58:$BB58)-(SUMIF($G$6:$BB$6,BF$6&amp;" "&amp;'Input-Func_Class'!$D$22,$G58:$BB58)+IFERROR(SUMIF($G$6:$BB$6,BF$6&amp;" "&amp;'Input-Func_Class'!$E$22,$G58:$BB58),SUMIF($G$6:$BB$6,BF$6&amp;" "&amp;'Input-Func_Class'!$B$24,$G58:$BB58))+SUMIF($G$6:$BB$6,BF$6&amp;" "&amp;'Input-Func_Class'!$F$22,$G58:$BB58))&lt;Check_Limit,0,1),1)</f>
        <v>0</v>
      </c>
      <c r="BG58">
        <f>IFERROR(IF(SUMIF($G$6:$BB$6,BG$6&amp;" Total",$G58:$BB58)-(SUMIF($G$6:$BB$6,BG$6&amp;" "&amp;'Input-Func_Class'!$D$22,$G58:$BB58)+IFERROR(SUMIF($G$6:$BB$6,BG$6&amp;" "&amp;'Input-Func_Class'!$E$22,$G58:$BB58),SUMIF($G$6:$BB$6,BG$6&amp;" "&amp;'Input-Func_Class'!$B$24,$G58:$BB58))+SUMIF($G$6:$BB$6,BG$6&amp;" "&amp;'Input-Func_Class'!$F$22,$G58:$BB58))&lt;Check_Limit,0,1),1)</f>
        <v>0</v>
      </c>
      <c r="BH58">
        <f>IFERROR(IF(SUMIF($G$6:$BB$6,BH$6&amp;" Total",$G58:$BB58)-(SUMIF($G$6:$BB$6,BH$6&amp;" "&amp;'Input-Func_Class'!$D$22,$G58:$BB58)+IFERROR(SUMIF($G$6:$BB$6,BH$6&amp;" "&amp;'Input-Func_Class'!$E$22,$G58:$BB58),SUMIF($G$6:$BB$6,BH$6&amp;" "&amp;'Input-Func_Class'!$B$24,$G58:$BB58))+SUMIF($G$6:$BB$6,BH$6&amp;" "&amp;'Input-Func_Class'!$F$22,$G58:$BB58))&lt;Check_Limit,0,1),1)</f>
        <v>0</v>
      </c>
      <c r="BI58">
        <f>IFERROR(IF(SUMIF($G$6:$BB$6,BI$6&amp;" Total",$G58:$BB58)-(SUMIF($G$6:$BB$6,BI$6&amp;" "&amp;'Input-Func_Class'!$D$22,$G58:$BB58)+IFERROR(SUMIF($G$6:$BB$6,BI$6&amp;" "&amp;'Input-Func_Class'!$E$22,$G58:$BB58),SUMIF($G$6:$BB$6,BI$6&amp;" "&amp;'Input-Func_Class'!$B$24,$G58:$BB58))+SUMIF($G$6:$BB$6,BI$6&amp;" "&amp;'Input-Func_Class'!$F$22,$G58:$BB58))&lt;Check_Limit,0,1),1)</f>
        <v>0</v>
      </c>
      <c r="BJ58">
        <f>IFERROR(IF(SUMIF($G$6:$BB$6,BJ$6&amp;" Total",$G58:$BB58)-(SUMIF($G$6:$BB$6,BJ$6&amp;" "&amp;'Input-Func_Class'!$D$22,$G58:$BB58)+IFERROR(SUMIF($G$6:$BB$6,BJ$6&amp;" "&amp;'Input-Func_Class'!$E$22,$G58:$BB58),SUMIF($G$6:$BB$6,BJ$6&amp;" "&amp;'Input-Func_Class'!$B$24,$G58:$BB58))+SUMIF($G$6:$BB$6,BJ$6&amp;" "&amp;'Input-Func_Class'!$F$22,$G58:$BB58))&lt;Check_Limit,0,1),1)</f>
        <v>0</v>
      </c>
      <c r="BK58">
        <f>IFERROR(IF(SUMIF($G$6:$BB$6,BK$6&amp;" Total",$G58:$BB58)-(SUMIF($G$6:$BB$6,BK$6&amp;" "&amp;'Input-Func_Class'!$D$22,$G58:$BB58)+IFERROR(SUMIF($G$6:$BB$6,BK$6&amp;" "&amp;'Input-Func_Class'!$E$22,$G58:$BB58),SUMIF($G$6:$BB$6,BK$6&amp;" "&amp;'Input-Func_Class'!$B$24,$G58:$BB58))+SUMIF($G$6:$BB$6,BK$6&amp;" "&amp;'Input-Func_Class'!$F$22,$G58:$BB58))&lt;Check_Limit,0,1),1)</f>
        <v>0</v>
      </c>
      <c r="BL58">
        <f>IFERROR(IF(SUMIF($G$6:$BB$6,BL$6&amp;" Total",$G58:$BB58)-(SUMIF($G$6:$BB$6,BL$6&amp;" "&amp;'Input-Func_Class'!$D$22,$G58:$BB58)+IFERROR(SUMIF($G$6:$BB$6,BL$6&amp;" "&amp;'Input-Func_Class'!$E$22,$G58:$BB58),SUMIF($G$6:$BB$6,BL$6&amp;" "&amp;'Input-Func_Class'!$B$24,$G58:$BB58))+SUMIF($G$6:$BB$6,BL$6&amp;" "&amp;'Input-Func_Class'!$F$22,$G58:$BB58))&lt;Check_Limit,0,1),1)</f>
        <v>0</v>
      </c>
      <c r="BM58">
        <f>IFERROR(IF(SUMIF($G$6:$BB$6,BM$6&amp;" Total",$G58:$BB58)-(SUMIF($G$6:$BB$6,BM$6&amp;" "&amp;'Input-Func_Class'!$D$22,$G58:$BB58)+IFERROR(SUMIF($G$6:$BB$6,BM$6&amp;" "&amp;'Input-Func_Class'!$E$22,$G58:$BB58),SUMIF($G$6:$BB$6,BM$6&amp;" "&amp;'Input-Func_Class'!$B$24,$G58:$BB58))+SUMIF($G$6:$BB$6,BM$6&amp;" "&amp;'Input-Func_Class'!$F$22,$G58:$BB58))&lt;Check_Limit,0,1),1)</f>
        <v>0</v>
      </c>
      <c r="BN58">
        <f>IFERROR(IF(SUMIF($G$6:$BB$6,BN$6&amp;" Total",$G58:$BB58)-(SUMIF($G$6:$BB$6,BN$6&amp;" "&amp;'Input-Func_Class'!$D$22,$G58:$BB58)+IFERROR(SUMIF($G$6:$BB$6,BN$6&amp;" "&amp;'Input-Func_Class'!$E$22,$G58:$BB58),SUMIF($G$6:$BB$6,BN$6&amp;" "&amp;'Input-Func_Class'!$B$24,$G58:$BB58))+SUMIF($G$6:$BB$6,BN$6&amp;" "&amp;'Input-Func_Class'!$F$22,$G58:$BB58))&lt;Check_Limit,0,1),1)</f>
        <v>0</v>
      </c>
      <c r="BO58">
        <f>IFERROR(IF(SUMIF($G$6:$BB$6,BO$6&amp;" Total",$G58:$BB58)-(SUMIF($G$6:$BB$6,BO$6&amp;" "&amp;'Input-Func_Class'!$D$22,$G58:$BB58)+IFERROR(SUMIF($G$6:$BB$6,BO$6&amp;" "&amp;'Input-Func_Class'!$E$22,$G58:$BB58),SUMIF($G$6:$BB$6,BO$6&amp;" "&amp;'Input-Func_Class'!$B$24,$G58:$BB58))+SUMIF($G$6:$BB$6,BO$6&amp;" "&amp;'Input-Func_Class'!$F$22,$G58:$BB58))&lt;Check_Limit,0,1),1)</f>
        <v>0</v>
      </c>
    </row>
    <row r="59" spans="1:67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>Functionalization!$D59</f>
        <v>0</v>
      </c>
      <c r="E59" s="8">
        <f t="shared" si="3"/>
        <v>0</v>
      </c>
      <c r="F59" s="2" t="str">
        <f>IF($D59=0,"-",IF('Input-Accounts'!$E59&lt;&gt;0,'Input-Accounts'!$E59,'Input-Accounts'!$G59))</f>
        <v>-</v>
      </c>
      <c r="G59" s="8">
        <f ca="1">IF(G$5&lt;&gt;"",HLOOKUP(G$5,Functionalization!$G$6:$R$314,ROW($A59)-5,FALSE),IFERROR(INDEX(G$278:G$314,MATCH($F59,$B$278:$B$314,0))/VLOOKUP($F59,$B$278:$BB$314,MATCH(LEFT(TRIM(G$6),FIND("~",SUBSTITUTE(G$6,"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59))*HLOOKUP(LEFT(TRIM(G$6),FIND("~",SUBSTITUTE(G$6," ","~",LEN(TRIM(G$6))-LEN(SUBSTITUTE(TRIM(G$6)," ",""))))-1)&amp;" Total",$B$6:$BB$314,ROW($A59)-5,FALSE))</f>
        <v>0</v>
      </c>
      <c r="H59" s="8">
        <f ca="1">IF(H$5&lt;&gt;"",HLOOKUP(H$5,Functionalization!$G$6:$R$314,ROW($A59)-5,FALSE),IFERROR(INDEX(H$278:H$314,MATCH($F59,$B$278:$B$314,0))/VLOOKUP($F59,$B$278:$BB$314,MATCH(LEFT(TRIM(H$6),FIND("~",SUBSTITUTE(H$6,"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59))*HLOOKUP(LEFT(TRIM(H$6),FIND("~",SUBSTITUTE(H$6," ","~",LEN(TRIM(H$6))-LEN(SUBSTITUTE(TRIM(H$6)," ",""))))-1)&amp;" Total",$B$6:$BB$314,ROW($A59)-5,FALSE))</f>
        <v>0</v>
      </c>
      <c r="I59" s="8">
        <f ca="1">IF(I$5&lt;&gt;"",HLOOKUP(I$5,Functionalization!$G$6:$R$314,ROW($A59)-5,FALSE),IFERROR(INDEX(I$278:I$314,MATCH($F59,$B$278:$B$314,0))/VLOOKUP($F59,$B$278:$BB$314,MATCH(LEFT(TRIM(I$6),FIND("~",SUBSTITUTE(I$6,"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59))*HLOOKUP(LEFT(TRIM(I$6),FIND("~",SUBSTITUTE(I$6," ","~",LEN(TRIM(I$6))-LEN(SUBSTITUTE(TRIM(I$6)," ",""))))-1)&amp;" Total",$B$6:$BB$314,ROW($A59)-5,FALSE))</f>
        <v>0</v>
      </c>
      <c r="J59" s="8">
        <f ca="1">IF(J$5&lt;&gt;"",HLOOKUP(J$5,Functionalization!$G$6:$R$314,ROW($A59)-5,FALSE),IFERROR(INDEX(J$278:J$314,MATCH($F59,$B$278:$B$314,0))/VLOOKUP($F59,$B$278:$BB$314,MATCH(LEFT(TRIM(J$6),FIND("~",SUBSTITUTE(J$6,"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59))*HLOOKUP(LEFT(TRIM(J$6),FIND("~",SUBSTITUTE(J$6," ","~",LEN(TRIM(J$6))-LEN(SUBSTITUTE(TRIM(J$6)," ",""))))-1)&amp;" Total",$B$6:$BB$314,ROW($A59)-5,FALSE))</f>
        <v>0</v>
      </c>
      <c r="K59" s="8">
        <f ca="1">IF(K$5&lt;&gt;"",HLOOKUP(K$5,Functionalization!$G$6:$R$314,ROW($A59)-5,FALSE),IFERROR(INDEX(K$278:K$314,MATCH($F59,$B$278:$B$314,0))/VLOOKUP($F59,$B$278:$BB$314,MATCH(LEFT(TRIM(K$6),FIND("~",SUBSTITUTE(K$6,"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59))*HLOOKUP(LEFT(TRIM(K$6),FIND("~",SUBSTITUTE(K$6," ","~",LEN(TRIM(K$6))-LEN(SUBSTITUTE(TRIM(K$6)," ",""))))-1)&amp;" Total",$B$6:$BB$314,ROW($A59)-5,FALSE))</f>
        <v>0</v>
      </c>
      <c r="L59" s="8">
        <f ca="1">IF(L$5&lt;&gt;"",HLOOKUP(L$5,Functionalization!$G$6:$R$314,ROW($A59)-5,FALSE),IFERROR(INDEX(L$278:L$314,MATCH($F59,$B$278:$B$314,0))/VLOOKUP($F59,$B$278:$BB$314,MATCH(LEFT(TRIM(L$6),FIND("~",SUBSTITUTE(L$6,"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59))*HLOOKUP(LEFT(TRIM(L$6),FIND("~",SUBSTITUTE(L$6," ","~",LEN(TRIM(L$6))-LEN(SUBSTITUTE(TRIM(L$6)," ",""))))-1)&amp;" Total",$B$6:$BB$314,ROW($A59)-5,FALSE))</f>
        <v>0</v>
      </c>
      <c r="M59" s="8">
        <f ca="1">IF(M$5&lt;&gt;"",HLOOKUP(M$5,Functionalization!$G$6:$R$314,ROW($A59)-5,FALSE),IFERROR(INDEX(M$278:M$314,MATCH($F59,$B$278:$B$314,0))/VLOOKUP($F59,$B$278:$BB$314,MATCH(LEFT(TRIM(M$6),FIND("~",SUBSTITUTE(M$6,"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59))*HLOOKUP(LEFT(TRIM(M$6),FIND("~",SUBSTITUTE(M$6," ","~",LEN(TRIM(M$6))-LEN(SUBSTITUTE(TRIM(M$6)," ",""))))-1)&amp;" Total",$B$6:$BB$314,ROW($A59)-5,FALSE))</f>
        <v>0</v>
      </c>
      <c r="N59" s="8">
        <f ca="1">IF(N$5&lt;&gt;"",HLOOKUP(N$5,Functionalization!$G$6:$R$314,ROW($A59)-5,FALSE),IFERROR(INDEX(N$278:N$314,MATCH($F59,$B$278:$B$314,0))/VLOOKUP($F59,$B$278:$BB$314,MATCH(LEFT(TRIM(N$6),FIND("~",SUBSTITUTE(N$6,"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59))*HLOOKUP(LEFT(TRIM(N$6),FIND("~",SUBSTITUTE(N$6," ","~",LEN(TRIM(N$6))-LEN(SUBSTITUTE(TRIM(N$6)," ",""))))-1)&amp;" Total",$B$6:$BB$314,ROW($A59)-5,FALSE))</f>
        <v>0</v>
      </c>
      <c r="O59" s="8">
        <f ca="1">IF(O$5&lt;&gt;"",HLOOKUP(O$5,Functionalization!$G$6:$R$314,ROW($A59)-5,FALSE),IFERROR(INDEX(O$278:O$314,MATCH($F59,$B$278:$B$314,0))/VLOOKUP($F59,$B$278:$BB$314,MATCH(LEFT(TRIM(O$6),FIND("~",SUBSTITUTE(O$6,"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59))*HLOOKUP(LEFT(TRIM(O$6),FIND("~",SUBSTITUTE(O$6," ","~",LEN(TRIM(O$6))-LEN(SUBSTITUTE(TRIM(O$6)," ",""))))-1)&amp;" Total",$B$6:$BB$314,ROW($A59)-5,FALSE))</f>
        <v>0</v>
      </c>
      <c r="P59" s="8">
        <f ca="1">IF(P$5&lt;&gt;"",HLOOKUP(P$5,Functionalization!$G$6:$R$314,ROW($A59)-5,FALSE),IFERROR(INDEX(P$278:P$314,MATCH($F59,$B$278:$B$314,0))/VLOOKUP($F59,$B$278:$BB$314,MATCH(LEFT(TRIM(P$6),FIND("~",SUBSTITUTE(P$6,"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59))*HLOOKUP(LEFT(TRIM(P$6),FIND("~",SUBSTITUTE(P$6," ","~",LEN(TRIM(P$6))-LEN(SUBSTITUTE(TRIM(P$6)," ",""))))-1)&amp;" Total",$B$6:$BB$314,ROW($A59)-5,FALSE))</f>
        <v>0</v>
      </c>
      <c r="Q59" s="8">
        <f ca="1">IF(Q$5&lt;&gt;"",HLOOKUP(Q$5,Functionalization!$G$6:$R$314,ROW($A59)-5,FALSE),IFERROR(INDEX(Q$278:Q$314,MATCH($F59,$B$278:$B$314,0))/VLOOKUP($F59,$B$278:$BB$314,MATCH(LEFT(TRIM(Q$6),FIND("~",SUBSTITUTE(Q$6,"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59))*HLOOKUP(LEFT(TRIM(Q$6),FIND("~",SUBSTITUTE(Q$6," ","~",LEN(TRIM(Q$6))-LEN(SUBSTITUTE(TRIM(Q$6)," ",""))))-1)&amp;" Total",$B$6:$BB$314,ROW($A59)-5,FALSE))</f>
        <v>0</v>
      </c>
      <c r="R59" s="8">
        <f ca="1">IF(R$5&lt;&gt;"",HLOOKUP(R$5,Functionalization!$G$6:$R$314,ROW($A59)-5,FALSE),IFERROR(INDEX(R$278:R$314,MATCH($F59,$B$278:$B$314,0))/VLOOKUP($F59,$B$278:$BB$314,MATCH(LEFT(TRIM(R$6),FIND("~",SUBSTITUTE(R$6,"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59))*HLOOKUP(LEFT(TRIM(R$6),FIND("~",SUBSTITUTE(R$6," ","~",LEN(TRIM(R$6))-LEN(SUBSTITUTE(TRIM(R$6)," ",""))))-1)&amp;" Total",$B$6:$BB$314,ROW($A59)-5,FALSE))</f>
        <v>0</v>
      </c>
      <c r="S59" s="8">
        <f ca="1">IF(S$5&lt;&gt;"",HLOOKUP(S$5,Functionalization!$G$6:$R$314,ROW($A59)-5,FALSE),IFERROR(INDEX(S$278:S$314,MATCH($F59,$B$278:$B$314,0))/VLOOKUP($F59,$B$278:$BB$314,MATCH(LEFT(TRIM(S$6),FIND("~",SUBSTITUTE(S$6,"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59))*HLOOKUP(LEFT(TRIM(S$6),FIND("~",SUBSTITUTE(S$6," ","~",LEN(TRIM(S$6))-LEN(SUBSTITUTE(TRIM(S$6)," ",""))))-1)&amp;" Total",$B$6:$BB$314,ROW($A59)-5,FALSE))</f>
        <v>0</v>
      </c>
      <c r="T59" s="8">
        <f ca="1">IF(T$5&lt;&gt;"",HLOOKUP(T$5,Functionalization!$G$6:$R$314,ROW($A59)-5,FALSE),IFERROR(INDEX(T$278:T$314,MATCH($F59,$B$278:$B$314,0))/VLOOKUP($F59,$B$278:$BB$314,MATCH(LEFT(TRIM(T$6),FIND("~",SUBSTITUTE(T$6,"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59))*HLOOKUP(LEFT(TRIM(T$6),FIND("~",SUBSTITUTE(T$6," ","~",LEN(TRIM(T$6))-LEN(SUBSTITUTE(TRIM(T$6)," ",""))))-1)&amp;" Total",$B$6:$BB$314,ROW($A59)-5,FALSE))</f>
        <v>0</v>
      </c>
      <c r="U59" s="8">
        <f ca="1">IF(U$5&lt;&gt;"",HLOOKUP(U$5,Functionalization!$G$6:$R$314,ROW($A59)-5,FALSE),IFERROR(INDEX(U$278:U$314,MATCH($F59,$B$278:$B$314,0))/VLOOKUP($F59,$B$278:$BB$314,MATCH(LEFT(TRIM(U$6),FIND("~",SUBSTITUTE(U$6,"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59))*HLOOKUP(LEFT(TRIM(U$6),FIND("~",SUBSTITUTE(U$6," ","~",LEN(TRIM(U$6))-LEN(SUBSTITUTE(TRIM(U$6)," ",""))))-1)&amp;" Total",$B$6:$BB$314,ROW($A59)-5,FALSE))</f>
        <v>0</v>
      </c>
      <c r="V59" s="8">
        <f ca="1">IF(V$5&lt;&gt;"",HLOOKUP(V$5,Functionalization!$G$6:$R$314,ROW($A59)-5,FALSE),IFERROR(INDEX(V$278:V$314,MATCH($F59,$B$278:$B$314,0))/VLOOKUP($F59,$B$278:$BB$314,MATCH(LEFT(TRIM(V$6),FIND("~",SUBSTITUTE(V$6,"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59))*HLOOKUP(LEFT(TRIM(V$6),FIND("~",SUBSTITUTE(V$6," ","~",LEN(TRIM(V$6))-LEN(SUBSTITUTE(TRIM(V$6)," ",""))))-1)&amp;" Total",$B$6:$BB$314,ROW($A59)-5,FALSE))</f>
        <v>0</v>
      </c>
      <c r="W59" s="8">
        <f ca="1">IF(W$5&lt;&gt;"",HLOOKUP(W$5,Functionalization!$G$6:$R$314,ROW($A59)-5,FALSE),IFERROR(INDEX(W$278:W$314,MATCH($F59,$B$278:$B$314,0))/VLOOKUP($F59,$B$278:$BB$314,MATCH(LEFT(TRIM(W$6),FIND("~",SUBSTITUTE(W$6,"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59))*HLOOKUP(LEFT(TRIM(W$6),FIND("~",SUBSTITUTE(W$6," ","~",LEN(TRIM(W$6))-LEN(SUBSTITUTE(TRIM(W$6)," ",""))))-1)&amp;" Total",$B$6:$BB$314,ROW($A59)-5,FALSE))</f>
        <v>0</v>
      </c>
      <c r="X59" s="8">
        <f ca="1">IF(X$5&lt;&gt;"",HLOOKUP(X$5,Functionalization!$G$6:$R$314,ROW($A59)-5,FALSE),IFERROR(INDEX(X$278:X$314,MATCH($F59,$B$278:$B$314,0))/VLOOKUP($F59,$B$278:$BB$314,MATCH(LEFT(TRIM(X$6),FIND("~",SUBSTITUTE(X$6,"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59))*HLOOKUP(LEFT(TRIM(X$6),FIND("~",SUBSTITUTE(X$6," ","~",LEN(TRIM(X$6))-LEN(SUBSTITUTE(TRIM(X$6)," ",""))))-1)&amp;" Total",$B$6:$BB$314,ROW($A59)-5,FALSE))</f>
        <v>0</v>
      </c>
      <c r="Y59" s="8">
        <f ca="1">IF(Y$5&lt;&gt;"",HLOOKUP(Y$5,Functionalization!$G$6:$R$314,ROW($A59)-5,FALSE),IFERROR(INDEX(Y$278:Y$314,MATCH($F59,$B$278:$B$314,0))/VLOOKUP($F59,$B$278:$BB$314,MATCH(LEFT(TRIM(Y$6),FIND("~",SUBSTITUTE(Y$6,"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59))*HLOOKUP(LEFT(TRIM(Y$6),FIND("~",SUBSTITUTE(Y$6," ","~",LEN(TRIM(Y$6))-LEN(SUBSTITUTE(TRIM(Y$6)," ",""))))-1)&amp;" Total",$B$6:$BB$314,ROW($A59)-5,FALSE))</f>
        <v>0</v>
      </c>
      <c r="Z59" s="8">
        <f ca="1">IF(Z$5&lt;&gt;"",HLOOKUP(Z$5,Functionalization!$G$6:$R$314,ROW($A59)-5,FALSE),IFERROR(INDEX(Z$278:Z$314,MATCH($F59,$B$278:$B$314,0))/VLOOKUP($F59,$B$278:$BB$314,MATCH(LEFT(TRIM(Z$6),FIND("~",SUBSTITUTE(Z$6,"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59))*HLOOKUP(LEFT(TRIM(Z$6),FIND("~",SUBSTITUTE(Z$6," ","~",LEN(TRIM(Z$6))-LEN(SUBSTITUTE(TRIM(Z$6)," ",""))))-1)&amp;" Total",$B$6:$BB$314,ROW($A59)-5,FALSE))</f>
        <v>0</v>
      </c>
      <c r="AA59" s="8">
        <f ca="1">IF(AA$5&lt;&gt;"",HLOOKUP(AA$5,Functionalization!$G$6:$R$314,ROW($A59)-5,FALSE),IFERROR(INDEX(AA$278:AA$314,MATCH($F59,$B$278:$B$314,0))/VLOOKUP($F59,$B$278:$BB$314,MATCH(LEFT(TRIM(AA$6),FIND("~",SUBSTITUTE(AA$6,"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59))*HLOOKUP(LEFT(TRIM(AA$6),FIND("~",SUBSTITUTE(AA$6," ","~",LEN(TRIM(AA$6))-LEN(SUBSTITUTE(TRIM(AA$6)," ",""))))-1)&amp;" Total",$B$6:$BB$314,ROW($A59)-5,FALSE))</f>
        <v>0</v>
      </c>
      <c r="AB59" s="8">
        <f ca="1">IF(AB$5&lt;&gt;"",HLOOKUP(AB$5,Functionalization!$G$6:$R$314,ROW($A59)-5,FALSE),IFERROR(INDEX(AB$278:AB$314,MATCH($F59,$B$278:$B$314,0))/VLOOKUP($F59,$B$278:$BB$314,MATCH(LEFT(TRIM(AB$6),FIND("~",SUBSTITUTE(AB$6,"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59))*HLOOKUP(LEFT(TRIM(AB$6),FIND("~",SUBSTITUTE(AB$6," ","~",LEN(TRIM(AB$6))-LEN(SUBSTITUTE(TRIM(AB$6)," ",""))))-1)&amp;" Total",$B$6:$BB$314,ROW($A59)-5,FALSE))</f>
        <v>0</v>
      </c>
      <c r="AC59" s="8">
        <f ca="1">IF(AC$5&lt;&gt;"",HLOOKUP(AC$5,Functionalization!$G$6:$R$314,ROW($A59)-5,FALSE),IFERROR(INDEX(AC$278:AC$314,MATCH($F59,$B$278:$B$314,0))/VLOOKUP($F59,$B$278:$BB$314,MATCH(LEFT(TRIM(AC$6),FIND("~",SUBSTITUTE(AC$6,"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59))*HLOOKUP(LEFT(TRIM(AC$6),FIND("~",SUBSTITUTE(AC$6," ","~",LEN(TRIM(AC$6))-LEN(SUBSTITUTE(TRIM(AC$6)," ",""))))-1)&amp;" Total",$B$6:$BB$314,ROW($A59)-5,FALSE))</f>
        <v>0</v>
      </c>
      <c r="AD59" s="8">
        <f ca="1">IF(AD$5&lt;&gt;"",HLOOKUP(AD$5,Functionalization!$G$6:$R$314,ROW($A59)-5,FALSE),IFERROR(INDEX(AD$278:AD$314,MATCH($F59,$B$278:$B$314,0))/VLOOKUP($F59,$B$278:$BB$314,MATCH(LEFT(TRIM(AD$6),FIND("~",SUBSTITUTE(AD$6,"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59))*HLOOKUP(LEFT(TRIM(AD$6),FIND("~",SUBSTITUTE(AD$6," ","~",LEN(TRIM(AD$6))-LEN(SUBSTITUTE(TRIM(AD$6)," ",""))))-1)&amp;" Total",$B$6:$BB$314,ROW($A59)-5,FALSE))</f>
        <v>0</v>
      </c>
      <c r="AE59" s="8">
        <f ca="1">IF(AE$5&lt;&gt;"",HLOOKUP(AE$5,Functionalization!$G$6:$R$314,ROW($A59)-5,FALSE),IFERROR(INDEX(AE$278:AE$314,MATCH($F59,$B$278:$B$314,0))/VLOOKUP($F59,$B$278:$BB$314,MATCH(LEFT(TRIM(AE$6),FIND("~",SUBSTITUTE(AE$6,"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59))*HLOOKUP(LEFT(TRIM(AE$6),FIND("~",SUBSTITUTE(AE$6," ","~",LEN(TRIM(AE$6))-LEN(SUBSTITUTE(TRIM(AE$6)," ",""))))-1)&amp;" Total",$B$6:$BB$314,ROW($A59)-5,FALSE))</f>
        <v>0</v>
      </c>
      <c r="AF59" s="8">
        <f ca="1">IF(AF$5&lt;&gt;"",HLOOKUP(AF$5,Functionalization!$G$6:$R$314,ROW($A59)-5,FALSE),IFERROR(INDEX(AF$278:AF$314,MATCH($F59,$B$278:$B$314,0))/VLOOKUP($F59,$B$278:$BB$314,MATCH(LEFT(TRIM(AF$6),FIND("~",SUBSTITUTE(AF$6,"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59))*HLOOKUP(LEFT(TRIM(AF$6),FIND("~",SUBSTITUTE(AF$6," ","~",LEN(TRIM(AF$6))-LEN(SUBSTITUTE(TRIM(AF$6)," ",""))))-1)&amp;" Total",$B$6:$BB$314,ROW($A59)-5,FALSE))</f>
        <v>0</v>
      </c>
      <c r="AG59" s="8">
        <f ca="1">IF(AG$5&lt;&gt;"",HLOOKUP(AG$5,Functionalization!$G$6:$R$314,ROW($A59)-5,FALSE),IFERROR(INDEX(AG$278:AG$314,MATCH($F59,$B$278:$B$314,0))/VLOOKUP($F59,$B$278:$BB$314,MATCH(LEFT(TRIM(AG$6),FIND("~",SUBSTITUTE(AG$6,"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59))*HLOOKUP(LEFT(TRIM(AG$6),FIND("~",SUBSTITUTE(AG$6," ","~",LEN(TRIM(AG$6))-LEN(SUBSTITUTE(TRIM(AG$6)," ",""))))-1)&amp;" Total",$B$6:$BB$314,ROW($A59)-5,FALSE))</f>
        <v>0</v>
      </c>
      <c r="AH59" s="8">
        <f ca="1">IF(AH$5&lt;&gt;"",HLOOKUP(AH$5,Functionalization!$G$6:$R$314,ROW($A59)-5,FALSE),IFERROR(INDEX(AH$278:AH$314,MATCH($F59,$B$278:$B$314,0))/VLOOKUP($F59,$B$278:$BB$314,MATCH(LEFT(TRIM(AH$6),FIND("~",SUBSTITUTE(AH$6,"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59))*HLOOKUP(LEFT(TRIM(AH$6),FIND("~",SUBSTITUTE(AH$6," ","~",LEN(TRIM(AH$6))-LEN(SUBSTITUTE(TRIM(AH$6)," ",""))))-1)&amp;" Total",$B$6:$BB$314,ROW($A59)-5,FALSE))</f>
        <v>0</v>
      </c>
      <c r="AI59" s="8">
        <f ca="1">IF(AI$5&lt;&gt;"",HLOOKUP(AI$5,Functionalization!$G$6:$R$314,ROW($A59)-5,FALSE),IFERROR(INDEX(AI$278:AI$314,MATCH($F59,$B$278:$B$314,0))/VLOOKUP($F59,$B$278:$BB$314,MATCH(LEFT(TRIM(AI$6),FIND("~",SUBSTITUTE(AI$6,"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59))*HLOOKUP(LEFT(TRIM(AI$6),FIND("~",SUBSTITUTE(AI$6," ","~",LEN(TRIM(AI$6))-LEN(SUBSTITUTE(TRIM(AI$6)," ",""))))-1)&amp;" Total",$B$6:$BB$314,ROW($A59)-5,FALSE))</f>
        <v>0</v>
      </c>
      <c r="AJ59" s="8">
        <f ca="1">IF(AJ$5&lt;&gt;"",HLOOKUP(AJ$5,Functionalization!$G$6:$R$314,ROW($A59)-5,FALSE),IFERROR(INDEX(AJ$278:AJ$314,MATCH($F59,$B$278:$B$314,0))/VLOOKUP($F59,$B$278:$BB$314,MATCH(LEFT(TRIM(AJ$6),FIND("~",SUBSTITUTE(AJ$6,"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59))*HLOOKUP(LEFT(TRIM(AJ$6),FIND("~",SUBSTITUTE(AJ$6," ","~",LEN(TRIM(AJ$6))-LEN(SUBSTITUTE(TRIM(AJ$6)," ",""))))-1)&amp;" Total",$B$6:$BB$314,ROW($A59)-5,FALSE))</f>
        <v>0</v>
      </c>
      <c r="AK59" s="8">
        <f ca="1">IF(AK$5&lt;&gt;"",HLOOKUP(AK$5,Functionalization!$G$6:$R$314,ROW($A59)-5,FALSE),IFERROR(INDEX(AK$278:AK$314,MATCH($F59,$B$278:$B$314,0))/VLOOKUP($F59,$B$278:$BB$314,MATCH(LEFT(TRIM(AK$6),FIND("~",SUBSTITUTE(AK$6,"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59))*HLOOKUP(LEFT(TRIM(AK$6),FIND("~",SUBSTITUTE(AK$6," ","~",LEN(TRIM(AK$6))-LEN(SUBSTITUTE(TRIM(AK$6)," ",""))))-1)&amp;" Total",$B$6:$BB$314,ROW($A59)-5,FALSE))</f>
        <v>0</v>
      </c>
      <c r="AL59" s="8">
        <f ca="1">IF(AL$5&lt;&gt;"",HLOOKUP(AL$5,Functionalization!$G$6:$R$314,ROW($A59)-5,FALSE),IFERROR(INDEX(AL$278:AL$314,MATCH($F59,$B$278:$B$314,0))/VLOOKUP($F59,$B$278:$BB$314,MATCH(LEFT(TRIM(AL$6),FIND("~",SUBSTITUTE(AL$6,"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59))*HLOOKUP(LEFT(TRIM(AL$6),FIND("~",SUBSTITUTE(AL$6," ","~",LEN(TRIM(AL$6))-LEN(SUBSTITUTE(TRIM(AL$6)," ",""))))-1)&amp;" Total",$B$6:$BB$314,ROW($A59)-5,FALSE))</f>
        <v>0</v>
      </c>
      <c r="AM59" s="8">
        <f ca="1">IF(AM$5&lt;&gt;"",HLOOKUP(AM$5,Functionalization!$G$6:$R$314,ROW($A59)-5,FALSE),IFERROR(INDEX(AM$278:AM$314,MATCH($F59,$B$278:$B$314,0))/VLOOKUP($F59,$B$278:$BB$314,MATCH(LEFT(TRIM(AM$6),FIND("~",SUBSTITUTE(AM$6,"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59))*HLOOKUP(LEFT(TRIM(AM$6),FIND("~",SUBSTITUTE(AM$6," ","~",LEN(TRIM(AM$6))-LEN(SUBSTITUTE(TRIM(AM$6)," ",""))))-1)&amp;" Total",$B$6:$BB$314,ROW($A59)-5,FALSE))</f>
        <v>0</v>
      </c>
      <c r="AN59" s="8">
        <f ca="1">IF(AN$5&lt;&gt;"",HLOOKUP(AN$5,Functionalization!$G$6:$R$314,ROW($A59)-5,FALSE),IFERROR(INDEX(AN$278:AN$314,MATCH($F59,$B$278:$B$314,0))/VLOOKUP($F59,$B$278:$BB$314,MATCH(LEFT(TRIM(AN$6),FIND("~",SUBSTITUTE(AN$6,"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59))*HLOOKUP(LEFT(TRIM(AN$6),FIND("~",SUBSTITUTE(AN$6," ","~",LEN(TRIM(AN$6))-LEN(SUBSTITUTE(TRIM(AN$6)," ",""))))-1)&amp;" Total",$B$6:$BB$314,ROW($A59)-5,FALSE))</f>
        <v>0</v>
      </c>
      <c r="AO59" s="8">
        <f ca="1">IF(AO$5&lt;&gt;"",HLOOKUP(AO$5,Functionalization!$G$6:$R$314,ROW($A59)-5,FALSE),IFERROR(INDEX(AO$278:AO$314,MATCH($F59,$B$278:$B$314,0))/VLOOKUP($F59,$B$278:$BB$314,MATCH(LEFT(TRIM(AO$6),FIND("~",SUBSTITUTE(AO$6,"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59))*HLOOKUP(LEFT(TRIM(AO$6),FIND("~",SUBSTITUTE(AO$6," ","~",LEN(TRIM(AO$6))-LEN(SUBSTITUTE(TRIM(AO$6)," ",""))))-1)&amp;" Total",$B$6:$BB$314,ROW($A59)-5,FALSE))</f>
        <v>0</v>
      </c>
      <c r="AP59" s="8">
        <f ca="1">IF(AP$5&lt;&gt;"",HLOOKUP(AP$5,Functionalization!$G$6:$R$314,ROW($A59)-5,FALSE),IFERROR(INDEX(AP$278:AP$314,MATCH($F59,$B$278:$B$314,0))/VLOOKUP($F59,$B$278:$BB$314,MATCH(LEFT(TRIM(AP$6),FIND("~",SUBSTITUTE(AP$6,"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59))*HLOOKUP(LEFT(TRIM(AP$6),FIND("~",SUBSTITUTE(AP$6," ","~",LEN(TRIM(AP$6))-LEN(SUBSTITUTE(TRIM(AP$6)," ",""))))-1)&amp;" Total",$B$6:$BB$314,ROW($A59)-5,FALSE))</f>
        <v>0</v>
      </c>
      <c r="AQ59" s="8">
        <f ca="1">IF(AQ$5&lt;&gt;"",HLOOKUP(AQ$5,Functionalization!$G$6:$R$314,ROW($A59)-5,FALSE),IFERROR(INDEX(AQ$278:AQ$314,MATCH($F59,$B$278:$B$314,0))/VLOOKUP($F59,$B$278:$BB$314,MATCH(LEFT(TRIM(AQ$6),FIND("~",SUBSTITUTE(AQ$6,"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59))*HLOOKUP(LEFT(TRIM(AQ$6),FIND("~",SUBSTITUTE(AQ$6," ","~",LEN(TRIM(AQ$6))-LEN(SUBSTITUTE(TRIM(AQ$6)," ",""))))-1)&amp;" Total",$B$6:$BB$314,ROW($A59)-5,FALSE))</f>
        <v>0</v>
      </c>
      <c r="AR59" s="8">
        <f ca="1">IF(AR$5&lt;&gt;"",HLOOKUP(AR$5,Functionalization!$G$6:$R$314,ROW($A59)-5,FALSE),IFERROR(INDEX(AR$278:AR$314,MATCH($F59,$B$278:$B$314,0))/VLOOKUP($F59,$B$278:$BB$314,MATCH(LEFT(TRIM(AR$6),FIND("~",SUBSTITUTE(AR$6,"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59))*HLOOKUP(LEFT(TRIM(AR$6),FIND("~",SUBSTITUTE(AR$6," ","~",LEN(TRIM(AR$6))-LEN(SUBSTITUTE(TRIM(AR$6)," ",""))))-1)&amp;" Total",$B$6:$BB$314,ROW($A59)-5,FALSE))</f>
        <v>0</v>
      </c>
      <c r="AS59" s="8">
        <f ca="1">IF(AS$5&lt;&gt;"",HLOOKUP(AS$5,Functionalization!$G$6:$R$314,ROW($A59)-5,FALSE),IFERROR(INDEX(AS$278:AS$314,MATCH($F59,$B$278:$B$314,0))/VLOOKUP($F59,$B$278:$BB$314,MATCH(LEFT(TRIM(AS$6),FIND("~",SUBSTITUTE(AS$6,"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59))*HLOOKUP(LEFT(TRIM(AS$6),FIND("~",SUBSTITUTE(AS$6," ","~",LEN(TRIM(AS$6))-LEN(SUBSTITUTE(TRIM(AS$6)," ",""))))-1)&amp;" Total",$B$6:$BB$314,ROW($A59)-5,FALSE))</f>
        <v>0</v>
      </c>
      <c r="AT59" s="8">
        <f ca="1">IF(AT$5&lt;&gt;"",HLOOKUP(AT$5,Functionalization!$G$6:$R$314,ROW($A59)-5,FALSE),IFERROR(INDEX(AT$278:AT$314,MATCH($F59,$B$278:$B$314,0))/VLOOKUP($F59,$B$278:$BB$314,MATCH(LEFT(TRIM(AT$6),FIND("~",SUBSTITUTE(AT$6,"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59))*HLOOKUP(LEFT(TRIM(AT$6),FIND("~",SUBSTITUTE(AT$6," ","~",LEN(TRIM(AT$6))-LEN(SUBSTITUTE(TRIM(AT$6)," ",""))))-1)&amp;" Total",$B$6:$BB$314,ROW($A59)-5,FALSE))</f>
        <v>0</v>
      </c>
      <c r="AU59" s="8">
        <f ca="1">IF(AU$5&lt;&gt;"",HLOOKUP(AU$5,Functionalization!$G$6:$R$314,ROW($A59)-5,FALSE),IFERROR(INDEX(AU$278:AU$314,MATCH($F59,$B$278:$B$314,0))/VLOOKUP($F59,$B$278:$BB$314,MATCH(LEFT(TRIM(AU$6),FIND("~",SUBSTITUTE(AU$6,"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59))*HLOOKUP(LEFT(TRIM(AU$6),FIND("~",SUBSTITUTE(AU$6," ","~",LEN(TRIM(AU$6))-LEN(SUBSTITUTE(TRIM(AU$6)," ",""))))-1)&amp;" Total",$B$6:$BB$314,ROW($A59)-5,FALSE))</f>
        <v>0</v>
      </c>
      <c r="AV59" s="8">
        <f ca="1">IF(AV$5&lt;&gt;"",HLOOKUP(AV$5,Functionalization!$G$6:$R$314,ROW($A59)-5,FALSE),IFERROR(INDEX(AV$278:AV$314,MATCH($F59,$B$278:$B$314,0))/VLOOKUP($F59,$B$278:$BB$314,MATCH(LEFT(TRIM(AV$6),FIND("~",SUBSTITUTE(AV$6,"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59))*HLOOKUP(LEFT(TRIM(AV$6),FIND("~",SUBSTITUTE(AV$6," ","~",LEN(TRIM(AV$6))-LEN(SUBSTITUTE(TRIM(AV$6)," ",""))))-1)&amp;" Total",$B$6:$BB$314,ROW($A59)-5,FALSE))</f>
        <v>0</v>
      </c>
      <c r="AW59" s="8">
        <f ca="1">IF(AW$5&lt;&gt;"",HLOOKUP(AW$5,Functionalization!$G$6:$R$314,ROW($A59)-5,FALSE),IFERROR(INDEX(AW$278:AW$314,MATCH($F59,$B$278:$B$314,0))/VLOOKUP($F59,$B$278:$BB$314,MATCH(LEFT(TRIM(AW$6),FIND("~",SUBSTITUTE(AW$6,"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59))*HLOOKUP(LEFT(TRIM(AW$6),FIND("~",SUBSTITUTE(AW$6," ","~",LEN(TRIM(AW$6))-LEN(SUBSTITUTE(TRIM(AW$6)," ",""))))-1)&amp;" Total",$B$6:$BB$314,ROW($A59)-5,FALSE))</f>
        <v>0</v>
      </c>
      <c r="AX59" s="8">
        <f ca="1">IF(AX$5&lt;&gt;"",HLOOKUP(AX$5,Functionalization!$G$6:$R$314,ROW($A59)-5,FALSE),IFERROR(INDEX(AX$278:AX$314,MATCH($F59,$B$278:$B$314,0))/VLOOKUP($F59,$B$278:$BB$314,MATCH(LEFT(TRIM(AX$6),FIND("~",SUBSTITUTE(AX$6,"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59))*HLOOKUP(LEFT(TRIM(AX$6),FIND("~",SUBSTITUTE(AX$6," ","~",LEN(TRIM(AX$6))-LEN(SUBSTITUTE(TRIM(AX$6)," ",""))))-1)&amp;" Total",$B$6:$BB$314,ROW($A59)-5,FALSE))</f>
        <v>0</v>
      </c>
      <c r="AY59" s="8">
        <f ca="1">IF(AY$5&lt;&gt;"",HLOOKUP(AY$5,Functionalization!$G$6:$R$314,ROW($A59)-5,FALSE),IFERROR(INDEX(AY$278:AY$314,MATCH($F59,$B$278:$B$314,0))/VLOOKUP($F59,$B$278:$BB$314,MATCH(LEFT(TRIM(AY$6),FIND("~",SUBSTITUTE(AY$6,"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59))*HLOOKUP(LEFT(TRIM(AY$6),FIND("~",SUBSTITUTE(AY$6," ","~",LEN(TRIM(AY$6))-LEN(SUBSTITUTE(TRIM(AY$6)," ",""))))-1)&amp;" Total",$B$6:$BB$314,ROW($A59)-5,FALSE))</f>
        <v>0</v>
      </c>
      <c r="AZ59" s="8">
        <f ca="1">IF(AZ$5&lt;&gt;"",HLOOKUP(AZ$5,Functionalization!$G$6:$R$314,ROW($A59)-5,FALSE),IFERROR(INDEX(AZ$278:AZ$314,MATCH($F59,$B$278:$B$314,0))/VLOOKUP($F59,$B$278:$BB$314,MATCH(LEFT(TRIM(AZ$6),FIND("~",SUBSTITUTE(AZ$6,"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59))*HLOOKUP(LEFT(TRIM(AZ$6),FIND("~",SUBSTITUTE(AZ$6," ","~",LEN(TRIM(AZ$6))-LEN(SUBSTITUTE(TRIM(AZ$6)," ",""))))-1)&amp;" Total",$B$6:$BB$314,ROW($A59)-5,FALSE))</f>
        <v>0</v>
      </c>
      <c r="BA59" s="8">
        <f ca="1">IF(BA$5&lt;&gt;"",HLOOKUP(BA$5,Functionalization!$G$6:$R$314,ROW($A59)-5,FALSE),IFERROR(INDEX(BA$278:BA$314,MATCH($F59,$B$278:$B$314,0))/VLOOKUP($F59,$B$278:$BB$314,MATCH(LEFT(TRIM(BA$6),FIND("~",SUBSTITUTE(BA$6,"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59))*HLOOKUP(LEFT(TRIM(BA$6),FIND("~",SUBSTITUTE(BA$6," ","~",LEN(TRIM(BA$6))-LEN(SUBSTITUTE(TRIM(BA$6)," ",""))))-1)&amp;" Total",$B$6:$BB$314,ROW($A59)-5,FALSE))</f>
        <v>0</v>
      </c>
      <c r="BB59" s="8">
        <f ca="1">IF(BB$5&lt;&gt;"",HLOOKUP(BB$5,Functionalization!$G$6:$R$314,ROW($A59)-5,FALSE),IFERROR(INDEX(BB$278:BB$314,MATCH($F59,$B$278:$B$314,0))/VLOOKUP($F59,$B$278:$BB$314,MATCH(LEFT(TRIM(BB$6),FIND("~",SUBSTITUTE(BB$6,"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59))*HLOOKUP(LEFT(TRIM(BB$6),FIND("~",SUBSTITUTE(BB$6," ","~",LEN(TRIM(BB$6))-LEN(SUBSTITUTE(TRIM(BB$6)," ",""))))-1)&amp;" Total",$B$6:$BB$314,ROW($A59)-5,FALSE))</f>
        <v>0</v>
      </c>
      <c r="BD59">
        <f ca="1">IFERROR(IF(SUMIF($G$6:$BB$6,BD$6&amp;" Total",$G59:$BB59)-(SUMIF($G$6:$BB$6,BD$6&amp;" "&amp;'Input-Func_Class'!$D$22,$G59:$BB59)+IFERROR(SUMIF($G$6:$BB$6,BD$6&amp;" "&amp;'Input-Func_Class'!$E$22,$G59:$BB59),SUMIF($G$6:$BB$6,BD$6&amp;" "&amp;'Input-Func_Class'!$B$24,$G59:$BB59))+SUMIF($G$6:$BB$6,BD$6&amp;" "&amp;'Input-Func_Class'!$F$22,$G59:$BB59))&lt;Check_Limit,0,1),1)</f>
        <v>0</v>
      </c>
      <c r="BE59">
        <f ca="1">IFERROR(IF(SUMIF($G$6:$BB$6,BE$6&amp;" Total",$G59:$BB59)-(SUMIF($G$6:$BB$6,BE$6&amp;" "&amp;'Input-Func_Class'!$D$22,$G59:$BB59)+IFERROR(SUMIF($G$6:$BB$6,BE$6&amp;" "&amp;'Input-Func_Class'!$E$22,$G59:$BB59),SUMIF($G$6:$BB$6,BE$6&amp;" "&amp;'Input-Func_Class'!$B$24,$G59:$BB59))+SUMIF($G$6:$BB$6,BE$6&amp;" "&amp;'Input-Func_Class'!$F$22,$G59:$BB59))&lt;Check_Limit,0,1),1)</f>
        <v>0</v>
      </c>
      <c r="BF59">
        <f ca="1">IFERROR(IF(SUMIF($G$6:$BB$6,BF$6&amp;" Total",$G59:$BB59)-(SUMIF($G$6:$BB$6,BF$6&amp;" "&amp;'Input-Func_Class'!$D$22,$G59:$BB59)+IFERROR(SUMIF($G$6:$BB$6,BF$6&amp;" "&amp;'Input-Func_Class'!$E$22,$G59:$BB59),SUMIF($G$6:$BB$6,BF$6&amp;" "&amp;'Input-Func_Class'!$B$24,$G59:$BB59))+SUMIF($G$6:$BB$6,BF$6&amp;" "&amp;'Input-Func_Class'!$F$22,$G59:$BB59))&lt;Check_Limit,0,1),1)</f>
        <v>0</v>
      </c>
      <c r="BG59">
        <f ca="1">IFERROR(IF(SUMIF($G$6:$BB$6,BG$6&amp;" Total",$G59:$BB59)-(SUMIF($G$6:$BB$6,BG$6&amp;" "&amp;'Input-Func_Class'!$D$22,$G59:$BB59)+IFERROR(SUMIF($G$6:$BB$6,BG$6&amp;" "&amp;'Input-Func_Class'!$E$22,$G59:$BB59),SUMIF($G$6:$BB$6,BG$6&amp;" "&amp;'Input-Func_Class'!$B$24,$G59:$BB59))+SUMIF($G$6:$BB$6,BG$6&amp;" "&amp;'Input-Func_Class'!$F$22,$G59:$BB59))&lt;Check_Limit,0,1),1)</f>
        <v>0</v>
      </c>
      <c r="BH59">
        <f ca="1">IFERROR(IF(SUMIF($G$6:$BB$6,BH$6&amp;" Total",$G59:$BB59)-(SUMIF($G$6:$BB$6,BH$6&amp;" "&amp;'Input-Func_Class'!$D$22,$G59:$BB59)+IFERROR(SUMIF($G$6:$BB$6,BH$6&amp;" "&amp;'Input-Func_Class'!$E$22,$G59:$BB59),SUMIF($G$6:$BB$6,BH$6&amp;" "&amp;'Input-Func_Class'!$B$24,$G59:$BB59))+SUMIF($G$6:$BB$6,BH$6&amp;" "&amp;'Input-Func_Class'!$F$22,$G59:$BB59))&lt;Check_Limit,0,1),1)</f>
        <v>0</v>
      </c>
      <c r="BI59">
        <f ca="1">IFERROR(IF(SUMIF($G$6:$BB$6,BI$6&amp;" Total",$G59:$BB59)-(SUMIF($G$6:$BB$6,BI$6&amp;" "&amp;'Input-Func_Class'!$D$22,$G59:$BB59)+IFERROR(SUMIF($G$6:$BB$6,BI$6&amp;" "&amp;'Input-Func_Class'!$E$22,$G59:$BB59),SUMIF($G$6:$BB$6,BI$6&amp;" "&amp;'Input-Func_Class'!$B$24,$G59:$BB59))+SUMIF($G$6:$BB$6,BI$6&amp;" "&amp;'Input-Func_Class'!$F$22,$G59:$BB59))&lt;Check_Limit,0,1),1)</f>
        <v>0</v>
      </c>
      <c r="BJ59">
        <f ca="1">IFERROR(IF(SUMIF($G$6:$BB$6,BJ$6&amp;" Total",$G59:$BB59)-(SUMIF($G$6:$BB$6,BJ$6&amp;" "&amp;'Input-Func_Class'!$D$22,$G59:$BB59)+IFERROR(SUMIF($G$6:$BB$6,BJ$6&amp;" "&amp;'Input-Func_Class'!$E$22,$G59:$BB59),SUMIF($G$6:$BB$6,BJ$6&amp;" "&amp;'Input-Func_Class'!$B$24,$G59:$BB59))+SUMIF($G$6:$BB$6,BJ$6&amp;" "&amp;'Input-Func_Class'!$F$22,$G59:$BB59))&lt;Check_Limit,0,1),1)</f>
        <v>0</v>
      </c>
      <c r="BK59">
        <f ca="1">IFERROR(IF(SUMIF($G$6:$BB$6,BK$6&amp;" Total",$G59:$BB59)-(SUMIF($G$6:$BB$6,BK$6&amp;" "&amp;'Input-Func_Class'!$D$22,$G59:$BB59)+IFERROR(SUMIF($G$6:$BB$6,BK$6&amp;" "&amp;'Input-Func_Class'!$E$22,$G59:$BB59),SUMIF($G$6:$BB$6,BK$6&amp;" "&amp;'Input-Func_Class'!$B$24,$G59:$BB59))+SUMIF($G$6:$BB$6,BK$6&amp;" "&amp;'Input-Func_Class'!$F$22,$G59:$BB59))&lt;Check_Limit,0,1),1)</f>
        <v>0</v>
      </c>
      <c r="BL59">
        <f ca="1">IFERROR(IF(SUMIF($G$6:$BB$6,BL$6&amp;" Total",$G59:$BB59)-(SUMIF($G$6:$BB$6,BL$6&amp;" "&amp;'Input-Func_Class'!$D$22,$G59:$BB59)+IFERROR(SUMIF($G$6:$BB$6,BL$6&amp;" "&amp;'Input-Func_Class'!$E$22,$G59:$BB59),SUMIF($G$6:$BB$6,BL$6&amp;" "&amp;'Input-Func_Class'!$B$24,$G59:$BB59))+SUMIF($G$6:$BB$6,BL$6&amp;" "&amp;'Input-Func_Class'!$F$22,$G59:$BB59))&lt;Check_Limit,0,1),1)</f>
        <v>0</v>
      </c>
      <c r="BM59">
        <f ca="1">IFERROR(IF(SUMIF($G$6:$BB$6,BM$6&amp;" Total",$G59:$BB59)-(SUMIF($G$6:$BB$6,BM$6&amp;" "&amp;'Input-Func_Class'!$D$22,$G59:$BB59)+IFERROR(SUMIF($G$6:$BB$6,BM$6&amp;" "&amp;'Input-Func_Class'!$E$22,$G59:$BB59),SUMIF($G$6:$BB$6,BM$6&amp;" "&amp;'Input-Func_Class'!$B$24,$G59:$BB59))+SUMIF($G$6:$BB$6,BM$6&amp;" "&amp;'Input-Func_Class'!$F$22,$G59:$BB59))&lt;Check_Limit,0,1),1)</f>
        <v>0</v>
      </c>
      <c r="BN59">
        <f ca="1">IFERROR(IF(SUMIF($G$6:$BB$6,BN$6&amp;" Total",$G59:$BB59)-(SUMIF($G$6:$BB$6,BN$6&amp;" "&amp;'Input-Func_Class'!$D$22,$G59:$BB59)+IFERROR(SUMIF($G$6:$BB$6,BN$6&amp;" "&amp;'Input-Func_Class'!$E$22,$G59:$BB59),SUMIF($G$6:$BB$6,BN$6&amp;" "&amp;'Input-Func_Class'!$B$24,$G59:$BB59))+SUMIF($G$6:$BB$6,BN$6&amp;" "&amp;'Input-Func_Class'!$F$22,$G59:$BB59))&lt;Check_Limit,0,1),1)</f>
        <v>0</v>
      </c>
      <c r="BO59">
        <f ca="1">IFERROR(IF(SUMIF($G$6:$BB$6,BO$6&amp;" Total",$G59:$BB59)-(SUMIF($G$6:$BB$6,BO$6&amp;" "&amp;'Input-Func_Class'!$D$22,$G59:$BB59)+IFERROR(SUMIF($G$6:$BB$6,BO$6&amp;" "&amp;'Input-Func_Class'!$E$22,$G59:$BB59),SUMIF($G$6:$BB$6,BO$6&amp;" "&amp;'Input-Func_Class'!$B$24,$G59:$BB59))+SUMIF($G$6:$BB$6,BO$6&amp;" "&amp;'Input-Func_Class'!$F$22,$G59:$BB59))&lt;Check_Limit,0,1),1)</f>
        <v>0</v>
      </c>
    </row>
    <row r="60" spans="1:67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>Functionalization!$D60</f>
        <v>-59765.830000000067</v>
      </c>
      <c r="E60" s="8">
        <f ca="1">IFERROR(IF(D60="",0,IF(D60=0,0,IF(ABS(D60-SUM(G60,K60,O60,S60,W60,AA60,AE60,AI60,AM60,AQ60,AU60,AY60))&lt;Check_Limit,0,1))),1)</f>
        <v>0</v>
      </c>
      <c r="F60" s="2" t="str">
        <f>IF($D60=0,"-",IF('Input-Accounts'!$E60&lt;&gt;0,'Input-Accounts'!$E60,'Input-Accounts'!$G60))</f>
        <v>INT_DISTPT_SUBTOTAL</v>
      </c>
      <c r="G60" s="8">
        <f ca="1">IF(G$5&lt;&gt;"",HLOOKUP(G$5,Functionalization!$G$6:$R$314,ROW($A60)-5,FALSE),IFERROR(INDEX(G$278:G$314,MATCH($F60,$B$278:$B$314,0))/VLOOKUP($F60,$B$278:$BB$314,MATCH(LEFT(TRIM(G$6),FIND("~",SUBSTITUTE(G$6,"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60))*HLOOKUP(LEFT(TRIM(G$6),FIND("~",SUBSTITUTE(G$6," ","~",LEN(TRIM(G$6))-LEN(SUBSTITUTE(TRIM(G$6)," ",""))))-1)&amp;" Total",$B$6:$BB$314,ROW($A60)-5,FALSE))</f>
        <v>-38164.156260641066</v>
      </c>
      <c r="H60" s="8">
        <f ca="1">IF(H$5&lt;&gt;"",HLOOKUP(H$5,Functionalization!$G$6:$R$314,ROW($A60)-5,FALSE),IFERROR(INDEX(H$278:H$314,MATCH($F60,$B$278:$B$314,0))/VLOOKUP($F60,$B$278:$BB$314,MATCH(LEFT(TRIM(H$6),FIND("~",SUBSTITUTE(H$6,"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60))*HLOOKUP(LEFT(TRIM(H$6),FIND("~",SUBSTITUTE(H$6," ","~",LEN(TRIM(H$6))-LEN(SUBSTITUTE(TRIM(H$6)," ",""))))-1)&amp;" Total",$B$6:$BB$314,ROW($A60)-5,FALSE))</f>
        <v>-29116.047345678282</v>
      </c>
      <c r="I60" s="8">
        <f ca="1">IF(I$5&lt;&gt;"",HLOOKUP(I$5,Functionalization!$G$6:$R$314,ROW($A60)-5,FALSE),IFERROR(INDEX(I$278:I$314,MATCH($F60,$B$278:$B$314,0))/VLOOKUP($F60,$B$278:$BB$314,MATCH(LEFT(TRIM(I$6),FIND("~",SUBSTITUTE(I$6,"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60))*HLOOKUP(LEFT(TRIM(I$6),FIND("~",SUBSTITUTE(I$6," ","~",LEN(TRIM(I$6))-LEN(SUBSTITUTE(TRIM(I$6)," ",""))))-1)&amp;" Total",$B$6:$BB$314,ROW($A60)-5,FALSE))</f>
        <v>0</v>
      </c>
      <c r="J60" s="8">
        <f ca="1">IF(J$5&lt;&gt;"",HLOOKUP(J$5,Functionalization!$G$6:$R$314,ROW($A60)-5,FALSE),IFERROR(INDEX(J$278:J$314,MATCH($F60,$B$278:$B$314,0))/VLOOKUP($F60,$B$278:$BB$314,MATCH(LEFT(TRIM(J$6),FIND("~",SUBSTITUTE(J$6,"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60))*HLOOKUP(LEFT(TRIM(J$6),FIND("~",SUBSTITUTE(J$6," ","~",LEN(TRIM(J$6))-LEN(SUBSTITUTE(TRIM(J$6)," ",""))))-1)&amp;" Total",$B$6:$BB$314,ROW($A60)-5,FALSE))</f>
        <v>-9048.1089149627933</v>
      </c>
      <c r="K60" s="8">
        <f ca="1">IF(K$5&lt;&gt;"",HLOOKUP(K$5,Functionalization!$G$6:$R$314,ROW($A60)-5,FALSE),IFERROR(INDEX(K$278:K$314,MATCH($F60,$B$278:$B$314,0))/VLOOKUP($F60,$B$278:$BB$314,MATCH(LEFT(TRIM(K$6),FIND("~",SUBSTITUTE(K$6,"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60))*HLOOKUP(LEFT(TRIM(K$6),FIND("~",SUBSTITUTE(K$6," ","~",LEN(TRIM(K$6))-LEN(SUBSTITUTE(TRIM(K$6)," ",""))))-1)&amp;" Total",$B$6:$BB$314,ROW($A60)-5,FALSE))</f>
        <v>-21601.673739358997</v>
      </c>
      <c r="L60" s="8">
        <f ca="1">IF(L$5&lt;&gt;"",HLOOKUP(L$5,Functionalization!$G$6:$R$314,ROW($A60)-5,FALSE),IFERROR(INDEX(L$278:L$314,MATCH($F60,$B$278:$B$314,0))/VLOOKUP($F60,$B$278:$BB$314,MATCH(LEFT(TRIM(L$6),FIND("~",SUBSTITUTE(L$6,"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60))*HLOOKUP(LEFT(TRIM(L$6),FIND("~",SUBSTITUTE(L$6," ","~",LEN(TRIM(L$6))-LEN(SUBSTITUTE(TRIM(L$6)," ",""))))-1)&amp;" Total",$B$6:$BB$314,ROW($A60)-5,FALSE))</f>
        <v>0</v>
      </c>
      <c r="M60" s="8">
        <f ca="1">IF(M$5&lt;&gt;"",HLOOKUP(M$5,Functionalization!$G$6:$R$314,ROW($A60)-5,FALSE),IFERROR(INDEX(M$278:M$314,MATCH($F60,$B$278:$B$314,0))/VLOOKUP($F60,$B$278:$BB$314,MATCH(LEFT(TRIM(M$6),FIND("~",SUBSTITUTE(M$6,"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60))*HLOOKUP(LEFT(TRIM(M$6),FIND("~",SUBSTITUTE(M$6," ","~",LEN(TRIM(M$6))-LEN(SUBSTITUTE(TRIM(M$6)," ",""))))-1)&amp;" Total",$B$6:$BB$314,ROW($A60)-5,FALSE))</f>
        <v>0</v>
      </c>
      <c r="N60" s="8">
        <f ca="1">IF(N$5&lt;&gt;"",HLOOKUP(N$5,Functionalization!$G$6:$R$314,ROW($A60)-5,FALSE),IFERROR(INDEX(N$278:N$314,MATCH($F60,$B$278:$B$314,0))/VLOOKUP($F60,$B$278:$BB$314,MATCH(LEFT(TRIM(N$6),FIND("~",SUBSTITUTE(N$6,"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60))*HLOOKUP(LEFT(TRIM(N$6),FIND("~",SUBSTITUTE(N$6," ","~",LEN(TRIM(N$6))-LEN(SUBSTITUTE(TRIM(N$6)," ",""))))-1)&amp;" Total",$B$6:$BB$314,ROW($A60)-5,FALSE))</f>
        <v>-21601.673739358997</v>
      </c>
      <c r="O60" s="8">
        <f ca="1">IF(O$5&lt;&gt;"",HLOOKUP(O$5,Functionalization!$G$6:$R$314,ROW($A60)-5,FALSE),IFERROR(INDEX(O$278:O$314,MATCH($F60,$B$278:$B$314,0))/VLOOKUP($F60,$B$278:$BB$314,MATCH(LEFT(TRIM(O$6),FIND("~",SUBSTITUTE(O$6,"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60))*HLOOKUP(LEFT(TRIM(O$6),FIND("~",SUBSTITUTE(O$6," ","~",LEN(TRIM(O$6))-LEN(SUBSTITUTE(TRIM(O$6)," ",""))))-1)&amp;" Total",$B$6:$BB$314,ROW($A60)-5,FALSE))</f>
        <v>0</v>
      </c>
      <c r="P60" s="8">
        <f ca="1">IF(P$5&lt;&gt;"",HLOOKUP(P$5,Functionalization!$G$6:$R$314,ROW($A60)-5,FALSE),IFERROR(INDEX(P$278:P$314,MATCH($F60,$B$278:$B$314,0))/VLOOKUP($F60,$B$278:$BB$314,MATCH(LEFT(TRIM(P$6),FIND("~",SUBSTITUTE(P$6,"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60))*HLOOKUP(LEFT(TRIM(P$6),FIND("~",SUBSTITUTE(P$6," ","~",LEN(TRIM(P$6))-LEN(SUBSTITUTE(TRIM(P$6)," ",""))))-1)&amp;" Total",$B$6:$BB$314,ROW($A60)-5,FALSE))</f>
        <v>0</v>
      </c>
      <c r="Q60" s="8">
        <f ca="1">IF(Q$5&lt;&gt;"",HLOOKUP(Q$5,Functionalization!$G$6:$R$314,ROW($A60)-5,FALSE),IFERROR(INDEX(Q$278:Q$314,MATCH($F60,$B$278:$B$314,0))/VLOOKUP($F60,$B$278:$BB$314,MATCH(LEFT(TRIM(Q$6),FIND("~",SUBSTITUTE(Q$6,"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60))*HLOOKUP(LEFT(TRIM(Q$6),FIND("~",SUBSTITUTE(Q$6," ","~",LEN(TRIM(Q$6))-LEN(SUBSTITUTE(TRIM(Q$6)," ",""))))-1)&amp;" Total",$B$6:$BB$314,ROW($A60)-5,FALSE))</f>
        <v>0</v>
      </c>
      <c r="R60" s="8">
        <f ca="1">IF(R$5&lt;&gt;"",HLOOKUP(R$5,Functionalization!$G$6:$R$314,ROW($A60)-5,FALSE),IFERROR(INDEX(R$278:R$314,MATCH($F60,$B$278:$B$314,0))/VLOOKUP($F60,$B$278:$BB$314,MATCH(LEFT(TRIM(R$6),FIND("~",SUBSTITUTE(R$6,"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60))*HLOOKUP(LEFT(TRIM(R$6),FIND("~",SUBSTITUTE(R$6," ","~",LEN(TRIM(R$6))-LEN(SUBSTITUTE(TRIM(R$6)," ",""))))-1)&amp;" Total",$B$6:$BB$314,ROW($A60)-5,FALSE))</f>
        <v>0</v>
      </c>
      <c r="S60" s="8">
        <f ca="1">IF(S$5&lt;&gt;"",HLOOKUP(S$5,Functionalization!$G$6:$R$314,ROW($A60)-5,FALSE),IFERROR(INDEX(S$278:S$314,MATCH($F60,$B$278:$B$314,0))/VLOOKUP($F60,$B$278:$BB$314,MATCH(LEFT(TRIM(S$6),FIND("~",SUBSTITUTE(S$6,"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60))*HLOOKUP(LEFT(TRIM(S$6),FIND("~",SUBSTITUTE(S$6," ","~",LEN(TRIM(S$6))-LEN(SUBSTITUTE(TRIM(S$6)," ",""))))-1)&amp;" Total",$B$6:$BB$314,ROW($A60)-5,FALSE))</f>
        <v>0</v>
      </c>
      <c r="T60" s="8">
        <f ca="1">IF(T$5&lt;&gt;"",HLOOKUP(T$5,Functionalization!$G$6:$R$314,ROW($A60)-5,FALSE),IFERROR(INDEX(T$278:T$314,MATCH($F60,$B$278:$B$314,0))/VLOOKUP($F60,$B$278:$BB$314,MATCH(LEFT(TRIM(T$6),FIND("~",SUBSTITUTE(T$6,"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60))*HLOOKUP(LEFT(TRIM(T$6),FIND("~",SUBSTITUTE(T$6," ","~",LEN(TRIM(T$6))-LEN(SUBSTITUTE(TRIM(T$6)," ",""))))-1)&amp;" Total",$B$6:$BB$314,ROW($A60)-5,FALSE))</f>
        <v>0</v>
      </c>
      <c r="U60" s="8">
        <f ca="1">IF(U$5&lt;&gt;"",HLOOKUP(U$5,Functionalization!$G$6:$R$314,ROW($A60)-5,FALSE),IFERROR(INDEX(U$278:U$314,MATCH($F60,$B$278:$B$314,0))/VLOOKUP($F60,$B$278:$BB$314,MATCH(LEFT(TRIM(U$6),FIND("~",SUBSTITUTE(U$6,"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60))*HLOOKUP(LEFT(TRIM(U$6),FIND("~",SUBSTITUTE(U$6," ","~",LEN(TRIM(U$6))-LEN(SUBSTITUTE(TRIM(U$6)," ",""))))-1)&amp;" Total",$B$6:$BB$314,ROW($A60)-5,FALSE))</f>
        <v>0</v>
      </c>
      <c r="V60" s="8">
        <f ca="1">IF(V$5&lt;&gt;"",HLOOKUP(V$5,Functionalization!$G$6:$R$314,ROW($A60)-5,FALSE),IFERROR(INDEX(V$278:V$314,MATCH($F60,$B$278:$B$314,0))/VLOOKUP($F60,$B$278:$BB$314,MATCH(LEFT(TRIM(V$6),FIND("~",SUBSTITUTE(V$6,"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60))*HLOOKUP(LEFT(TRIM(V$6),FIND("~",SUBSTITUTE(V$6," ","~",LEN(TRIM(V$6))-LEN(SUBSTITUTE(TRIM(V$6)," ",""))))-1)&amp;" Total",$B$6:$BB$314,ROW($A60)-5,FALSE))</f>
        <v>0</v>
      </c>
      <c r="W60" s="8">
        <f ca="1">IF(W$5&lt;&gt;"",HLOOKUP(W$5,Functionalization!$G$6:$R$314,ROW($A60)-5,FALSE),IFERROR(INDEX(W$278:W$314,MATCH($F60,$B$278:$B$314,0))/VLOOKUP($F60,$B$278:$BB$314,MATCH(LEFT(TRIM(W$6),FIND("~",SUBSTITUTE(W$6,"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60))*HLOOKUP(LEFT(TRIM(W$6),FIND("~",SUBSTITUTE(W$6," ","~",LEN(TRIM(W$6))-LEN(SUBSTITUTE(TRIM(W$6)," ",""))))-1)&amp;" Total",$B$6:$BB$314,ROW($A60)-5,FALSE))</f>
        <v>0</v>
      </c>
      <c r="X60" s="8">
        <f ca="1">IF(X$5&lt;&gt;"",HLOOKUP(X$5,Functionalization!$G$6:$R$314,ROW($A60)-5,FALSE),IFERROR(INDEX(X$278:X$314,MATCH($F60,$B$278:$B$314,0))/VLOOKUP($F60,$B$278:$BB$314,MATCH(LEFT(TRIM(X$6),FIND("~",SUBSTITUTE(X$6,"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60))*HLOOKUP(LEFT(TRIM(X$6),FIND("~",SUBSTITUTE(X$6," ","~",LEN(TRIM(X$6))-LEN(SUBSTITUTE(TRIM(X$6)," ",""))))-1)&amp;" Total",$B$6:$BB$314,ROW($A60)-5,FALSE))</f>
        <v>0</v>
      </c>
      <c r="Y60" s="8">
        <f ca="1">IF(Y$5&lt;&gt;"",HLOOKUP(Y$5,Functionalization!$G$6:$R$314,ROW($A60)-5,FALSE),IFERROR(INDEX(Y$278:Y$314,MATCH($F60,$B$278:$B$314,0))/VLOOKUP($F60,$B$278:$BB$314,MATCH(LEFT(TRIM(Y$6),FIND("~",SUBSTITUTE(Y$6,"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60))*HLOOKUP(LEFT(TRIM(Y$6),FIND("~",SUBSTITUTE(Y$6," ","~",LEN(TRIM(Y$6))-LEN(SUBSTITUTE(TRIM(Y$6)," ",""))))-1)&amp;" Total",$B$6:$BB$314,ROW($A60)-5,FALSE))</f>
        <v>0</v>
      </c>
      <c r="Z60" s="8">
        <f ca="1">IF(Z$5&lt;&gt;"",HLOOKUP(Z$5,Functionalization!$G$6:$R$314,ROW($A60)-5,FALSE),IFERROR(INDEX(Z$278:Z$314,MATCH($F60,$B$278:$B$314,0))/VLOOKUP($F60,$B$278:$BB$314,MATCH(LEFT(TRIM(Z$6),FIND("~",SUBSTITUTE(Z$6,"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60))*HLOOKUP(LEFT(TRIM(Z$6),FIND("~",SUBSTITUTE(Z$6," ","~",LEN(TRIM(Z$6))-LEN(SUBSTITUTE(TRIM(Z$6)," ",""))))-1)&amp;" Total",$B$6:$BB$314,ROW($A60)-5,FALSE))</f>
        <v>0</v>
      </c>
      <c r="AA60" s="8">
        <f ca="1">IF(AA$5&lt;&gt;"",HLOOKUP(AA$5,Functionalization!$G$6:$R$314,ROW($A60)-5,FALSE),IFERROR(INDEX(AA$278:AA$314,MATCH($F60,$B$278:$B$314,0))/VLOOKUP($F60,$B$278:$BB$314,MATCH(LEFT(TRIM(AA$6),FIND("~",SUBSTITUTE(AA$6,"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60))*HLOOKUP(LEFT(TRIM(AA$6),FIND("~",SUBSTITUTE(AA$6," ","~",LEN(TRIM(AA$6))-LEN(SUBSTITUTE(TRIM(AA$6)," ",""))))-1)&amp;" Total",$B$6:$BB$314,ROW($A60)-5,FALSE))</f>
        <v>0</v>
      </c>
      <c r="AB60" s="8">
        <f ca="1">IF(AB$5&lt;&gt;"",HLOOKUP(AB$5,Functionalization!$G$6:$R$314,ROW($A60)-5,FALSE),IFERROR(INDEX(AB$278:AB$314,MATCH($F60,$B$278:$B$314,0))/VLOOKUP($F60,$B$278:$BB$314,MATCH(LEFT(TRIM(AB$6),FIND("~",SUBSTITUTE(AB$6,"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60))*HLOOKUP(LEFT(TRIM(AB$6),FIND("~",SUBSTITUTE(AB$6," ","~",LEN(TRIM(AB$6))-LEN(SUBSTITUTE(TRIM(AB$6)," ",""))))-1)&amp;" Total",$B$6:$BB$314,ROW($A60)-5,FALSE))</f>
        <v>0</v>
      </c>
      <c r="AC60" s="8">
        <f ca="1">IF(AC$5&lt;&gt;"",HLOOKUP(AC$5,Functionalization!$G$6:$R$314,ROW($A60)-5,FALSE),IFERROR(INDEX(AC$278:AC$314,MATCH($F60,$B$278:$B$314,0))/VLOOKUP($F60,$B$278:$BB$314,MATCH(LEFT(TRIM(AC$6),FIND("~",SUBSTITUTE(AC$6,"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60))*HLOOKUP(LEFT(TRIM(AC$6),FIND("~",SUBSTITUTE(AC$6," ","~",LEN(TRIM(AC$6))-LEN(SUBSTITUTE(TRIM(AC$6)," ",""))))-1)&amp;" Total",$B$6:$BB$314,ROW($A60)-5,FALSE))</f>
        <v>0</v>
      </c>
      <c r="AD60" s="8">
        <f ca="1">IF(AD$5&lt;&gt;"",HLOOKUP(AD$5,Functionalization!$G$6:$R$314,ROW($A60)-5,FALSE),IFERROR(INDEX(AD$278:AD$314,MATCH($F60,$B$278:$B$314,0))/VLOOKUP($F60,$B$278:$BB$314,MATCH(LEFT(TRIM(AD$6),FIND("~",SUBSTITUTE(AD$6,"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60))*HLOOKUP(LEFT(TRIM(AD$6),FIND("~",SUBSTITUTE(AD$6," ","~",LEN(TRIM(AD$6))-LEN(SUBSTITUTE(TRIM(AD$6)," ",""))))-1)&amp;" Total",$B$6:$BB$314,ROW($A60)-5,FALSE))</f>
        <v>0</v>
      </c>
      <c r="AE60" s="8">
        <f ca="1">IF(AE$5&lt;&gt;"",HLOOKUP(AE$5,Functionalization!$G$6:$R$314,ROW($A60)-5,FALSE),IFERROR(INDEX(AE$278:AE$314,MATCH($F60,$B$278:$B$314,0))/VLOOKUP($F60,$B$278:$BB$314,MATCH(LEFT(TRIM(AE$6),FIND("~",SUBSTITUTE(AE$6,"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60))*HLOOKUP(LEFT(TRIM(AE$6),FIND("~",SUBSTITUTE(AE$6," ","~",LEN(TRIM(AE$6))-LEN(SUBSTITUTE(TRIM(AE$6)," ",""))))-1)&amp;" Total",$B$6:$BB$314,ROW($A60)-5,FALSE))</f>
        <v>0</v>
      </c>
      <c r="AF60" s="8">
        <f ca="1">IF(AF$5&lt;&gt;"",HLOOKUP(AF$5,Functionalization!$G$6:$R$314,ROW($A60)-5,FALSE),IFERROR(INDEX(AF$278:AF$314,MATCH($F60,$B$278:$B$314,0))/VLOOKUP($F60,$B$278:$BB$314,MATCH(LEFT(TRIM(AF$6),FIND("~",SUBSTITUTE(AF$6,"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60))*HLOOKUP(LEFT(TRIM(AF$6),FIND("~",SUBSTITUTE(AF$6," ","~",LEN(TRIM(AF$6))-LEN(SUBSTITUTE(TRIM(AF$6)," ",""))))-1)&amp;" Total",$B$6:$BB$314,ROW($A60)-5,FALSE))</f>
        <v>0</v>
      </c>
      <c r="AG60" s="8">
        <f ca="1">IF(AG$5&lt;&gt;"",HLOOKUP(AG$5,Functionalization!$G$6:$R$314,ROW($A60)-5,FALSE),IFERROR(INDEX(AG$278:AG$314,MATCH($F60,$B$278:$B$314,0))/VLOOKUP($F60,$B$278:$BB$314,MATCH(LEFT(TRIM(AG$6),FIND("~",SUBSTITUTE(AG$6,"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60))*HLOOKUP(LEFT(TRIM(AG$6),FIND("~",SUBSTITUTE(AG$6," ","~",LEN(TRIM(AG$6))-LEN(SUBSTITUTE(TRIM(AG$6)," ",""))))-1)&amp;" Total",$B$6:$BB$314,ROW($A60)-5,FALSE))</f>
        <v>0</v>
      </c>
      <c r="AH60" s="8">
        <f ca="1">IF(AH$5&lt;&gt;"",HLOOKUP(AH$5,Functionalization!$G$6:$R$314,ROW($A60)-5,FALSE),IFERROR(INDEX(AH$278:AH$314,MATCH($F60,$B$278:$B$314,0))/VLOOKUP($F60,$B$278:$BB$314,MATCH(LEFT(TRIM(AH$6),FIND("~",SUBSTITUTE(AH$6,"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60))*HLOOKUP(LEFT(TRIM(AH$6),FIND("~",SUBSTITUTE(AH$6," ","~",LEN(TRIM(AH$6))-LEN(SUBSTITUTE(TRIM(AH$6)," ",""))))-1)&amp;" Total",$B$6:$BB$314,ROW($A60)-5,FALSE))</f>
        <v>0</v>
      </c>
      <c r="AI60" s="8">
        <f ca="1">IF(AI$5&lt;&gt;"",HLOOKUP(AI$5,Functionalization!$G$6:$R$314,ROW($A60)-5,FALSE),IFERROR(INDEX(AI$278:AI$314,MATCH($F60,$B$278:$B$314,0))/VLOOKUP($F60,$B$278:$BB$314,MATCH(LEFT(TRIM(AI$6),FIND("~",SUBSTITUTE(AI$6,"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60))*HLOOKUP(LEFT(TRIM(AI$6),FIND("~",SUBSTITUTE(AI$6," ","~",LEN(TRIM(AI$6))-LEN(SUBSTITUTE(TRIM(AI$6)," ",""))))-1)&amp;" Total",$B$6:$BB$314,ROW($A60)-5,FALSE))</f>
        <v>0</v>
      </c>
      <c r="AJ60" s="8">
        <f ca="1">IF(AJ$5&lt;&gt;"",HLOOKUP(AJ$5,Functionalization!$G$6:$R$314,ROW($A60)-5,FALSE),IFERROR(INDEX(AJ$278:AJ$314,MATCH($F60,$B$278:$B$314,0))/VLOOKUP($F60,$B$278:$BB$314,MATCH(LEFT(TRIM(AJ$6),FIND("~",SUBSTITUTE(AJ$6,"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60))*HLOOKUP(LEFT(TRIM(AJ$6),FIND("~",SUBSTITUTE(AJ$6," ","~",LEN(TRIM(AJ$6))-LEN(SUBSTITUTE(TRIM(AJ$6)," ",""))))-1)&amp;" Total",$B$6:$BB$314,ROW($A60)-5,FALSE))</f>
        <v>0</v>
      </c>
      <c r="AK60" s="8">
        <f ca="1">IF(AK$5&lt;&gt;"",HLOOKUP(AK$5,Functionalization!$G$6:$R$314,ROW($A60)-5,FALSE),IFERROR(INDEX(AK$278:AK$314,MATCH($F60,$B$278:$B$314,0))/VLOOKUP($F60,$B$278:$BB$314,MATCH(LEFT(TRIM(AK$6),FIND("~",SUBSTITUTE(AK$6,"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60))*HLOOKUP(LEFT(TRIM(AK$6),FIND("~",SUBSTITUTE(AK$6," ","~",LEN(TRIM(AK$6))-LEN(SUBSTITUTE(TRIM(AK$6)," ",""))))-1)&amp;" Total",$B$6:$BB$314,ROW($A60)-5,FALSE))</f>
        <v>0</v>
      </c>
      <c r="AL60" s="8">
        <f ca="1">IF(AL$5&lt;&gt;"",HLOOKUP(AL$5,Functionalization!$G$6:$R$314,ROW($A60)-5,FALSE),IFERROR(INDEX(AL$278:AL$314,MATCH($F60,$B$278:$B$314,0))/VLOOKUP($F60,$B$278:$BB$314,MATCH(LEFT(TRIM(AL$6),FIND("~",SUBSTITUTE(AL$6,"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60))*HLOOKUP(LEFT(TRIM(AL$6),FIND("~",SUBSTITUTE(AL$6," ","~",LEN(TRIM(AL$6))-LEN(SUBSTITUTE(TRIM(AL$6)," ",""))))-1)&amp;" Total",$B$6:$BB$314,ROW($A60)-5,FALSE))</f>
        <v>0</v>
      </c>
      <c r="AM60" s="8">
        <f ca="1">IF(AM$5&lt;&gt;"",HLOOKUP(AM$5,Functionalization!$G$6:$R$314,ROW($A60)-5,FALSE),IFERROR(INDEX(AM$278:AM$314,MATCH($F60,$B$278:$B$314,0))/VLOOKUP($F60,$B$278:$BB$314,MATCH(LEFT(TRIM(AM$6),FIND("~",SUBSTITUTE(AM$6,"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60))*HLOOKUP(LEFT(TRIM(AM$6),FIND("~",SUBSTITUTE(AM$6," ","~",LEN(TRIM(AM$6))-LEN(SUBSTITUTE(TRIM(AM$6)," ",""))))-1)&amp;" Total",$B$6:$BB$314,ROW($A60)-5,FALSE))</f>
        <v>0</v>
      </c>
      <c r="AN60" s="8">
        <f ca="1">IF(AN$5&lt;&gt;"",HLOOKUP(AN$5,Functionalization!$G$6:$R$314,ROW($A60)-5,FALSE),IFERROR(INDEX(AN$278:AN$314,MATCH($F60,$B$278:$B$314,0))/VLOOKUP($F60,$B$278:$BB$314,MATCH(LEFT(TRIM(AN$6),FIND("~",SUBSTITUTE(AN$6,"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60))*HLOOKUP(LEFT(TRIM(AN$6),FIND("~",SUBSTITUTE(AN$6," ","~",LEN(TRIM(AN$6))-LEN(SUBSTITUTE(TRIM(AN$6)," ",""))))-1)&amp;" Total",$B$6:$BB$314,ROW($A60)-5,FALSE))</f>
        <v>0</v>
      </c>
      <c r="AO60" s="8">
        <f ca="1">IF(AO$5&lt;&gt;"",HLOOKUP(AO$5,Functionalization!$G$6:$R$314,ROW($A60)-5,FALSE),IFERROR(INDEX(AO$278:AO$314,MATCH($F60,$B$278:$B$314,0))/VLOOKUP($F60,$B$278:$BB$314,MATCH(LEFT(TRIM(AO$6),FIND("~",SUBSTITUTE(AO$6,"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60))*HLOOKUP(LEFT(TRIM(AO$6),FIND("~",SUBSTITUTE(AO$6," ","~",LEN(TRIM(AO$6))-LEN(SUBSTITUTE(TRIM(AO$6)," ",""))))-1)&amp;" Total",$B$6:$BB$314,ROW($A60)-5,FALSE))</f>
        <v>0</v>
      </c>
      <c r="AP60" s="8">
        <f ca="1">IF(AP$5&lt;&gt;"",HLOOKUP(AP$5,Functionalization!$G$6:$R$314,ROW($A60)-5,FALSE),IFERROR(INDEX(AP$278:AP$314,MATCH($F60,$B$278:$B$314,0))/VLOOKUP($F60,$B$278:$BB$314,MATCH(LEFT(TRIM(AP$6),FIND("~",SUBSTITUTE(AP$6,"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60))*HLOOKUP(LEFT(TRIM(AP$6),FIND("~",SUBSTITUTE(AP$6," ","~",LEN(TRIM(AP$6))-LEN(SUBSTITUTE(TRIM(AP$6)," ",""))))-1)&amp;" Total",$B$6:$BB$314,ROW($A60)-5,FALSE))</f>
        <v>0</v>
      </c>
      <c r="AQ60" s="8">
        <f ca="1">IF(AQ$5&lt;&gt;"",HLOOKUP(AQ$5,Functionalization!$G$6:$R$314,ROW($A60)-5,FALSE),IFERROR(INDEX(AQ$278:AQ$314,MATCH($F60,$B$278:$B$314,0))/VLOOKUP($F60,$B$278:$BB$314,MATCH(LEFT(TRIM(AQ$6),FIND("~",SUBSTITUTE(AQ$6,"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60))*HLOOKUP(LEFT(TRIM(AQ$6),FIND("~",SUBSTITUTE(AQ$6," ","~",LEN(TRIM(AQ$6))-LEN(SUBSTITUTE(TRIM(AQ$6)," ",""))))-1)&amp;" Total",$B$6:$BB$314,ROW($A60)-5,FALSE))</f>
        <v>0</v>
      </c>
      <c r="AR60" s="8">
        <f ca="1">IF(AR$5&lt;&gt;"",HLOOKUP(AR$5,Functionalization!$G$6:$R$314,ROW($A60)-5,FALSE),IFERROR(INDEX(AR$278:AR$314,MATCH($F60,$B$278:$B$314,0))/VLOOKUP($F60,$B$278:$BB$314,MATCH(LEFT(TRIM(AR$6),FIND("~",SUBSTITUTE(AR$6,"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60))*HLOOKUP(LEFT(TRIM(AR$6),FIND("~",SUBSTITUTE(AR$6," ","~",LEN(TRIM(AR$6))-LEN(SUBSTITUTE(TRIM(AR$6)," ",""))))-1)&amp;" Total",$B$6:$BB$314,ROW($A60)-5,FALSE))</f>
        <v>0</v>
      </c>
      <c r="AS60" s="8">
        <f ca="1">IF(AS$5&lt;&gt;"",HLOOKUP(AS$5,Functionalization!$G$6:$R$314,ROW($A60)-5,FALSE),IFERROR(INDEX(AS$278:AS$314,MATCH($F60,$B$278:$B$314,0))/VLOOKUP($F60,$B$278:$BB$314,MATCH(LEFT(TRIM(AS$6),FIND("~",SUBSTITUTE(AS$6,"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60))*HLOOKUP(LEFT(TRIM(AS$6),FIND("~",SUBSTITUTE(AS$6," ","~",LEN(TRIM(AS$6))-LEN(SUBSTITUTE(TRIM(AS$6)," ",""))))-1)&amp;" Total",$B$6:$BB$314,ROW($A60)-5,FALSE))</f>
        <v>0</v>
      </c>
      <c r="AT60" s="8">
        <f ca="1">IF(AT$5&lt;&gt;"",HLOOKUP(AT$5,Functionalization!$G$6:$R$314,ROW($A60)-5,FALSE),IFERROR(INDEX(AT$278:AT$314,MATCH($F60,$B$278:$B$314,0))/VLOOKUP($F60,$B$278:$BB$314,MATCH(LEFT(TRIM(AT$6),FIND("~",SUBSTITUTE(AT$6,"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60))*HLOOKUP(LEFT(TRIM(AT$6),FIND("~",SUBSTITUTE(AT$6," ","~",LEN(TRIM(AT$6))-LEN(SUBSTITUTE(TRIM(AT$6)," ",""))))-1)&amp;" Total",$B$6:$BB$314,ROW($A60)-5,FALSE))</f>
        <v>0</v>
      </c>
      <c r="AU60" s="8">
        <f ca="1">IF(AU$5&lt;&gt;"",HLOOKUP(AU$5,Functionalization!$G$6:$R$314,ROW($A60)-5,FALSE),IFERROR(INDEX(AU$278:AU$314,MATCH($F60,$B$278:$B$314,0))/VLOOKUP($F60,$B$278:$BB$314,MATCH(LEFT(TRIM(AU$6),FIND("~",SUBSTITUTE(AU$6,"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60))*HLOOKUP(LEFT(TRIM(AU$6),FIND("~",SUBSTITUTE(AU$6," ","~",LEN(TRIM(AU$6))-LEN(SUBSTITUTE(TRIM(AU$6)," ",""))))-1)&amp;" Total",$B$6:$BB$314,ROW($A60)-5,FALSE))</f>
        <v>0</v>
      </c>
      <c r="AV60" s="8">
        <f ca="1">IF(AV$5&lt;&gt;"",HLOOKUP(AV$5,Functionalization!$G$6:$R$314,ROW($A60)-5,FALSE),IFERROR(INDEX(AV$278:AV$314,MATCH($F60,$B$278:$B$314,0))/VLOOKUP($F60,$B$278:$BB$314,MATCH(LEFT(TRIM(AV$6),FIND("~",SUBSTITUTE(AV$6,"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60))*HLOOKUP(LEFT(TRIM(AV$6),FIND("~",SUBSTITUTE(AV$6," ","~",LEN(TRIM(AV$6))-LEN(SUBSTITUTE(TRIM(AV$6)," ",""))))-1)&amp;" Total",$B$6:$BB$314,ROW($A60)-5,FALSE))</f>
        <v>0</v>
      </c>
      <c r="AW60" s="8">
        <f ca="1">IF(AW$5&lt;&gt;"",HLOOKUP(AW$5,Functionalization!$G$6:$R$314,ROW($A60)-5,FALSE),IFERROR(INDEX(AW$278:AW$314,MATCH($F60,$B$278:$B$314,0))/VLOOKUP($F60,$B$278:$BB$314,MATCH(LEFT(TRIM(AW$6),FIND("~",SUBSTITUTE(AW$6,"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60))*HLOOKUP(LEFT(TRIM(AW$6),FIND("~",SUBSTITUTE(AW$6," ","~",LEN(TRIM(AW$6))-LEN(SUBSTITUTE(TRIM(AW$6)," ",""))))-1)&amp;" Total",$B$6:$BB$314,ROW($A60)-5,FALSE))</f>
        <v>0</v>
      </c>
      <c r="AX60" s="8">
        <f ca="1">IF(AX$5&lt;&gt;"",HLOOKUP(AX$5,Functionalization!$G$6:$R$314,ROW($A60)-5,FALSE),IFERROR(INDEX(AX$278:AX$314,MATCH($F60,$B$278:$B$314,0))/VLOOKUP($F60,$B$278:$BB$314,MATCH(LEFT(TRIM(AX$6),FIND("~",SUBSTITUTE(AX$6,"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60))*HLOOKUP(LEFT(TRIM(AX$6),FIND("~",SUBSTITUTE(AX$6," ","~",LEN(TRIM(AX$6))-LEN(SUBSTITUTE(TRIM(AX$6)," ",""))))-1)&amp;" Total",$B$6:$BB$314,ROW($A60)-5,FALSE))</f>
        <v>0</v>
      </c>
      <c r="AY60" s="8">
        <f ca="1">IF(AY$5&lt;&gt;"",HLOOKUP(AY$5,Functionalization!$G$6:$R$314,ROW($A60)-5,FALSE),IFERROR(INDEX(AY$278:AY$314,MATCH($F60,$B$278:$B$314,0))/VLOOKUP($F60,$B$278:$BB$314,MATCH(LEFT(TRIM(AY$6),FIND("~",SUBSTITUTE(AY$6,"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60))*HLOOKUP(LEFT(TRIM(AY$6),FIND("~",SUBSTITUTE(AY$6," ","~",LEN(TRIM(AY$6))-LEN(SUBSTITUTE(TRIM(AY$6)," ",""))))-1)&amp;" Total",$B$6:$BB$314,ROW($A60)-5,FALSE))</f>
        <v>0</v>
      </c>
      <c r="AZ60" s="8">
        <f ca="1">IF(AZ$5&lt;&gt;"",HLOOKUP(AZ$5,Functionalization!$G$6:$R$314,ROW($A60)-5,FALSE),IFERROR(INDEX(AZ$278:AZ$314,MATCH($F60,$B$278:$B$314,0))/VLOOKUP($F60,$B$278:$BB$314,MATCH(LEFT(TRIM(AZ$6),FIND("~",SUBSTITUTE(AZ$6,"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60))*HLOOKUP(LEFT(TRIM(AZ$6),FIND("~",SUBSTITUTE(AZ$6," ","~",LEN(TRIM(AZ$6))-LEN(SUBSTITUTE(TRIM(AZ$6)," ",""))))-1)&amp;" Total",$B$6:$BB$314,ROW($A60)-5,FALSE))</f>
        <v>0</v>
      </c>
      <c r="BA60" s="8">
        <f ca="1">IF(BA$5&lt;&gt;"",HLOOKUP(BA$5,Functionalization!$G$6:$R$314,ROW($A60)-5,FALSE),IFERROR(INDEX(BA$278:BA$314,MATCH($F60,$B$278:$B$314,0))/VLOOKUP($F60,$B$278:$BB$314,MATCH(LEFT(TRIM(BA$6),FIND("~",SUBSTITUTE(BA$6,"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60))*HLOOKUP(LEFT(TRIM(BA$6),FIND("~",SUBSTITUTE(BA$6," ","~",LEN(TRIM(BA$6))-LEN(SUBSTITUTE(TRIM(BA$6)," ",""))))-1)&amp;" Total",$B$6:$BB$314,ROW($A60)-5,FALSE))</f>
        <v>0</v>
      </c>
      <c r="BB60" s="8">
        <f ca="1">IF(BB$5&lt;&gt;"",HLOOKUP(BB$5,Functionalization!$G$6:$R$314,ROW($A60)-5,FALSE),IFERROR(INDEX(BB$278:BB$314,MATCH($F60,$B$278:$B$314,0))/VLOOKUP($F60,$B$278:$BB$314,MATCH(LEFT(TRIM(BB$6),FIND("~",SUBSTITUTE(BB$6,"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60))*HLOOKUP(LEFT(TRIM(BB$6),FIND("~",SUBSTITUTE(BB$6," ","~",LEN(TRIM(BB$6))-LEN(SUBSTITUTE(TRIM(BB$6)," ",""))))-1)&amp;" Total",$B$6:$BB$314,ROW($A60)-5,FALSE))</f>
        <v>0</v>
      </c>
      <c r="BD60">
        <f ca="1">IFERROR(IF(SUMIF($G$6:$BB$6,BD$6&amp;" Total",$G60:$BB60)-(SUMIF($G$6:$BB$6,BD$6&amp;" "&amp;'Input-Func_Class'!$D$22,$G60:$BB60)+IFERROR(SUMIF($G$6:$BB$6,BD$6&amp;" "&amp;'Input-Func_Class'!$E$22,$G60:$BB60),SUMIF($G$6:$BB$6,BD$6&amp;" "&amp;'Input-Func_Class'!$B$24,$G60:$BB60))+SUMIF($G$6:$BB$6,BD$6&amp;" "&amp;'Input-Func_Class'!$F$22,$G60:$BB60))&lt;Check_Limit,0,1),1)</f>
        <v>0</v>
      </c>
      <c r="BE60">
        <f ca="1">IFERROR(IF(SUMIF($G$6:$BB$6,BE$6&amp;" Total",$G60:$BB60)-(SUMIF($G$6:$BB$6,BE$6&amp;" "&amp;'Input-Func_Class'!$D$22,$G60:$BB60)+IFERROR(SUMIF($G$6:$BB$6,BE$6&amp;" "&amp;'Input-Func_Class'!$E$22,$G60:$BB60),SUMIF($G$6:$BB$6,BE$6&amp;" "&amp;'Input-Func_Class'!$B$24,$G60:$BB60))+SUMIF($G$6:$BB$6,BE$6&amp;" "&amp;'Input-Func_Class'!$F$22,$G60:$BB60))&lt;Check_Limit,0,1),1)</f>
        <v>0</v>
      </c>
      <c r="BF60">
        <f ca="1">IFERROR(IF(SUMIF($G$6:$BB$6,BF$6&amp;" Total",$G60:$BB60)-(SUMIF($G$6:$BB$6,BF$6&amp;" "&amp;'Input-Func_Class'!$D$22,$G60:$BB60)+IFERROR(SUMIF($G$6:$BB$6,BF$6&amp;" "&amp;'Input-Func_Class'!$E$22,$G60:$BB60),SUMIF($G$6:$BB$6,BF$6&amp;" "&amp;'Input-Func_Class'!$B$24,$G60:$BB60))+SUMIF($G$6:$BB$6,BF$6&amp;" "&amp;'Input-Func_Class'!$F$22,$G60:$BB60))&lt;Check_Limit,0,1),1)</f>
        <v>0</v>
      </c>
      <c r="BG60">
        <f ca="1">IFERROR(IF(SUMIF($G$6:$BB$6,BG$6&amp;" Total",$G60:$BB60)-(SUMIF($G$6:$BB$6,BG$6&amp;" "&amp;'Input-Func_Class'!$D$22,$G60:$BB60)+IFERROR(SUMIF($G$6:$BB$6,BG$6&amp;" "&amp;'Input-Func_Class'!$E$22,$G60:$BB60),SUMIF($G$6:$BB$6,BG$6&amp;" "&amp;'Input-Func_Class'!$B$24,$G60:$BB60))+SUMIF($G$6:$BB$6,BG$6&amp;" "&amp;'Input-Func_Class'!$F$22,$G60:$BB60))&lt;Check_Limit,0,1),1)</f>
        <v>0</v>
      </c>
      <c r="BH60">
        <f ca="1">IFERROR(IF(SUMIF($G$6:$BB$6,BH$6&amp;" Total",$G60:$BB60)-(SUMIF($G$6:$BB$6,BH$6&amp;" "&amp;'Input-Func_Class'!$D$22,$G60:$BB60)+IFERROR(SUMIF($G$6:$BB$6,BH$6&amp;" "&amp;'Input-Func_Class'!$E$22,$G60:$BB60),SUMIF($G$6:$BB$6,BH$6&amp;" "&amp;'Input-Func_Class'!$B$24,$G60:$BB60))+SUMIF($G$6:$BB$6,BH$6&amp;" "&amp;'Input-Func_Class'!$F$22,$G60:$BB60))&lt;Check_Limit,0,1),1)</f>
        <v>0</v>
      </c>
      <c r="BI60">
        <f ca="1">IFERROR(IF(SUMIF($G$6:$BB$6,BI$6&amp;" Total",$G60:$BB60)-(SUMIF($G$6:$BB$6,BI$6&amp;" "&amp;'Input-Func_Class'!$D$22,$G60:$BB60)+IFERROR(SUMIF($G$6:$BB$6,BI$6&amp;" "&amp;'Input-Func_Class'!$E$22,$G60:$BB60),SUMIF($G$6:$BB$6,BI$6&amp;" "&amp;'Input-Func_Class'!$B$24,$G60:$BB60))+SUMIF($G$6:$BB$6,BI$6&amp;" "&amp;'Input-Func_Class'!$F$22,$G60:$BB60))&lt;Check_Limit,0,1),1)</f>
        <v>0</v>
      </c>
      <c r="BJ60">
        <f ca="1">IFERROR(IF(SUMIF($G$6:$BB$6,BJ$6&amp;" Total",$G60:$BB60)-(SUMIF($G$6:$BB$6,BJ$6&amp;" "&amp;'Input-Func_Class'!$D$22,$G60:$BB60)+IFERROR(SUMIF($G$6:$BB$6,BJ$6&amp;" "&amp;'Input-Func_Class'!$E$22,$G60:$BB60),SUMIF($G$6:$BB$6,BJ$6&amp;" "&amp;'Input-Func_Class'!$B$24,$G60:$BB60))+SUMIF($G$6:$BB$6,BJ$6&amp;" "&amp;'Input-Func_Class'!$F$22,$G60:$BB60))&lt;Check_Limit,0,1),1)</f>
        <v>0</v>
      </c>
      <c r="BK60">
        <f ca="1">IFERROR(IF(SUMIF($G$6:$BB$6,BK$6&amp;" Total",$G60:$BB60)-(SUMIF($G$6:$BB$6,BK$6&amp;" "&amp;'Input-Func_Class'!$D$22,$G60:$BB60)+IFERROR(SUMIF($G$6:$BB$6,BK$6&amp;" "&amp;'Input-Func_Class'!$E$22,$G60:$BB60),SUMIF($G$6:$BB$6,BK$6&amp;" "&amp;'Input-Func_Class'!$B$24,$G60:$BB60))+SUMIF($G$6:$BB$6,BK$6&amp;" "&amp;'Input-Func_Class'!$F$22,$G60:$BB60))&lt;Check_Limit,0,1),1)</f>
        <v>0</v>
      </c>
      <c r="BL60">
        <f ca="1">IFERROR(IF(SUMIF($G$6:$BB$6,BL$6&amp;" Total",$G60:$BB60)-(SUMIF($G$6:$BB$6,BL$6&amp;" "&amp;'Input-Func_Class'!$D$22,$G60:$BB60)+IFERROR(SUMIF($G$6:$BB$6,BL$6&amp;" "&amp;'Input-Func_Class'!$E$22,$G60:$BB60),SUMIF($G$6:$BB$6,BL$6&amp;" "&amp;'Input-Func_Class'!$B$24,$G60:$BB60))+SUMIF($G$6:$BB$6,BL$6&amp;" "&amp;'Input-Func_Class'!$F$22,$G60:$BB60))&lt;Check_Limit,0,1),1)</f>
        <v>0</v>
      </c>
      <c r="BM60">
        <f ca="1">IFERROR(IF(SUMIF($G$6:$BB$6,BM$6&amp;" Total",$G60:$BB60)-(SUMIF($G$6:$BB$6,BM$6&amp;" "&amp;'Input-Func_Class'!$D$22,$G60:$BB60)+IFERROR(SUMIF($G$6:$BB$6,BM$6&amp;" "&amp;'Input-Func_Class'!$E$22,$G60:$BB60),SUMIF($G$6:$BB$6,BM$6&amp;" "&amp;'Input-Func_Class'!$B$24,$G60:$BB60))+SUMIF($G$6:$BB$6,BM$6&amp;" "&amp;'Input-Func_Class'!$F$22,$G60:$BB60))&lt;Check_Limit,0,1),1)</f>
        <v>0</v>
      </c>
      <c r="BN60">
        <f ca="1">IFERROR(IF(SUMIF($G$6:$BB$6,BN$6&amp;" Total",$G60:$BB60)-(SUMIF($G$6:$BB$6,BN$6&amp;" "&amp;'Input-Func_Class'!$D$22,$G60:$BB60)+IFERROR(SUMIF($G$6:$BB$6,BN$6&amp;" "&amp;'Input-Func_Class'!$E$22,$G60:$BB60),SUMIF($G$6:$BB$6,BN$6&amp;" "&amp;'Input-Func_Class'!$B$24,$G60:$BB60))+SUMIF($G$6:$BB$6,BN$6&amp;" "&amp;'Input-Func_Class'!$F$22,$G60:$BB60))&lt;Check_Limit,0,1),1)</f>
        <v>0</v>
      </c>
      <c r="BO60">
        <f ca="1">IFERROR(IF(SUMIF($G$6:$BB$6,BO$6&amp;" Total",$G60:$BB60)-(SUMIF($G$6:$BB$6,BO$6&amp;" "&amp;'Input-Func_Class'!$D$22,$G60:$BB60)+IFERROR(SUMIF($G$6:$BB$6,BO$6&amp;" "&amp;'Input-Func_Class'!$E$22,$G60:$BB60),SUMIF($G$6:$BB$6,BO$6&amp;" "&amp;'Input-Func_Class'!$B$24,$G60:$BB60))+SUMIF($G$6:$BB$6,BO$6&amp;" "&amp;'Input-Func_Class'!$F$22,$G60:$BB60))&lt;Check_Limit,0,1),1)</f>
        <v>0</v>
      </c>
    </row>
    <row r="61" spans="1:67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>Functionalization!$D61</f>
        <v>-7366976.7466217317</v>
      </c>
      <c r="E61" s="8">
        <f t="shared" ref="E61" ca="1" si="14">IFERROR(IF(D61="",0,IF(D61=0,0,IF(ABS(D61-SUM(G61,K61,O61,S61,W61,AA61,AE61,AI61,AM61,AQ61,AU61,AY61))&lt;Check_Limit,0,1))),1)</f>
        <v>0</v>
      </c>
      <c r="F61" s="2" t="str">
        <f>IF($D61=0,"-",IF('Input-Accounts'!$E61&lt;&gt;0,'Input-Accounts'!$E61,'Input-Accounts'!$G61))</f>
        <v>INT_DISTPT_SUBTOTAL</v>
      </c>
      <c r="G61" s="8">
        <f ca="1">IF(G$5&lt;&gt;"",HLOOKUP(G$5,Functionalization!$G$6:$R$314,ROW($A61)-5,FALSE),IFERROR(INDEX(G$278:G$314,MATCH($F61,$B$278:$B$314,0))/VLOOKUP($F61,$B$278:$BB$314,MATCH(LEFT(TRIM(G$6),FIND("~",SUBSTITUTE(G$6,"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61))*HLOOKUP(LEFT(TRIM(G$6),FIND("~",SUBSTITUTE(G$6," ","~",LEN(TRIM(G$6))-LEN(SUBSTITUTE(TRIM(G$6)," ",""))))-1)&amp;" Total",$B$6:$BB$314,ROW($A61)-5,FALSE))</f>
        <v>-4704267.5007873327</v>
      </c>
      <c r="H61" s="8">
        <f ca="1">IF(H$5&lt;&gt;"",HLOOKUP(H$5,Functionalization!$G$6:$R$314,ROW($A61)-5,FALSE),IFERROR(INDEX(H$278:H$314,MATCH($F61,$B$278:$B$314,0))/VLOOKUP($F61,$B$278:$BB$314,MATCH(LEFT(TRIM(H$6),FIND("~",SUBSTITUTE(H$6,"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61))*HLOOKUP(LEFT(TRIM(H$6),FIND("~",SUBSTITUTE(H$6," ","~",LEN(TRIM(H$6))-LEN(SUBSTITUTE(TRIM(H$6)," ",""))))-1)&amp;" Total",$B$6:$BB$314,ROW($A61)-5,FALSE))</f>
        <v>-3588961.1798104206</v>
      </c>
      <c r="I61" s="8">
        <f ca="1">IF(I$5&lt;&gt;"",HLOOKUP(I$5,Functionalization!$G$6:$R$314,ROW($A61)-5,FALSE),IFERROR(INDEX(I$278:I$314,MATCH($F61,$B$278:$B$314,0))/VLOOKUP($F61,$B$278:$BB$314,MATCH(LEFT(TRIM(I$6),FIND("~",SUBSTITUTE(I$6,"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61))*HLOOKUP(LEFT(TRIM(I$6),FIND("~",SUBSTITUTE(I$6," ","~",LEN(TRIM(I$6))-LEN(SUBSTITUTE(TRIM(I$6)," ",""))))-1)&amp;" Total",$B$6:$BB$314,ROW($A61)-5,FALSE))</f>
        <v>0</v>
      </c>
      <c r="J61" s="8">
        <f ca="1">IF(J$5&lt;&gt;"",HLOOKUP(J$5,Functionalization!$G$6:$R$314,ROW($A61)-5,FALSE),IFERROR(INDEX(J$278:J$314,MATCH($F61,$B$278:$B$314,0))/VLOOKUP($F61,$B$278:$BB$314,MATCH(LEFT(TRIM(J$6),FIND("~",SUBSTITUTE(J$6,"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61))*HLOOKUP(LEFT(TRIM(J$6),FIND("~",SUBSTITUTE(J$6," ","~",LEN(TRIM(J$6))-LEN(SUBSTITUTE(TRIM(J$6)," ",""))))-1)&amp;" Total",$B$6:$BB$314,ROW($A61)-5,FALSE))</f>
        <v>-1115306.320976913</v>
      </c>
      <c r="K61" s="8">
        <f ca="1">IF(K$5&lt;&gt;"",HLOOKUP(K$5,Functionalization!$G$6:$R$314,ROW($A61)-5,FALSE),IFERROR(INDEX(K$278:K$314,MATCH($F61,$B$278:$B$314,0))/VLOOKUP($F61,$B$278:$BB$314,MATCH(LEFT(TRIM(K$6),FIND("~",SUBSTITUTE(K$6,"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61))*HLOOKUP(LEFT(TRIM(K$6),FIND("~",SUBSTITUTE(K$6," ","~",LEN(TRIM(K$6))-LEN(SUBSTITUTE(TRIM(K$6)," ",""))))-1)&amp;" Total",$B$6:$BB$314,ROW($A61)-5,FALSE))</f>
        <v>-2662709.2458343985</v>
      </c>
      <c r="L61" s="8">
        <f ca="1">IF(L$5&lt;&gt;"",HLOOKUP(L$5,Functionalization!$G$6:$R$314,ROW($A61)-5,FALSE),IFERROR(INDEX(L$278:L$314,MATCH($F61,$B$278:$B$314,0))/VLOOKUP($F61,$B$278:$BB$314,MATCH(LEFT(TRIM(L$6),FIND("~",SUBSTITUTE(L$6,"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61))*HLOOKUP(LEFT(TRIM(L$6),FIND("~",SUBSTITUTE(L$6," ","~",LEN(TRIM(L$6))-LEN(SUBSTITUTE(TRIM(L$6)," ",""))))-1)&amp;" Total",$B$6:$BB$314,ROW($A61)-5,FALSE))</f>
        <v>0</v>
      </c>
      <c r="M61" s="8">
        <f ca="1">IF(M$5&lt;&gt;"",HLOOKUP(M$5,Functionalization!$G$6:$R$314,ROW($A61)-5,FALSE),IFERROR(INDEX(M$278:M$314,MATCH($F61,$B$278:$B$314,0))/VLOOKUP($F61,$B$278:$BB$314,MATCH(LEFT(TRIM(M$6),FIND("~",SUBSTITUTE(M$6,"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61))*HLOOKUP(LEFT(TRIM(M$6),FIND("~",SUBSTITUTE(M$6," ","~",LEN(TRIM(M$6))-LEN(SUBSTITUTE(TRIM(M$6)," ",""))))-1)&amp;" Total",$B$6:$BB$314,ROW($A61)-5,FALSE))</f>
        <v>0</v>
      </c>
      <c r="N61" s="8">
        <f ca="1">IF(N$5&lt;&gt;"",HLOOKUP(N$5,Functionalization!$G$6:$R$314,ROW($A61)-5,FALSE),IFERROR(INDEX(N$278:N$314,MATCH($F61,$B$278:$B$314,0))/VLOOKUP($F61,$B$278:$BB$314,MATCH(LEFT(TRIM(N$6),FIND("~",SUBSTITUTE(N$6,"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61))*HLOOKUP(LEFT(TRIM(N$6),FIND("~",SUBSTITUTE(N$6," ","~",LEN(TRIM(N$6))-LEN(SUBSTITUTE(TRIM(N$6)," ",""))))-1)&amp;" Total",$B$6:$BB$314,ROW($A61)-5,FALSE))</f>
        <v>-2662709.2458343985</v>
      </c>
      <c r="O61" s="8">
        <f ca="1">IF(O$5&lt;&gt;"",HLOOKUP(O$5,Functionalization!$G$6:$R$314,ROW($A61)-5,FALSE),IFERROR(INDEX(O$278:O$314,MATCH($F61,$B$278:$B$314,0))/VLOOKUP($F61,$B$278:$BB$314,MATCH(LEFT(TRIM(O$6),FIND("~",SUBSTITUTE(O$6,"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61))*HLOOKUP(LEFT(TRIM(O$6),FIND("~",SUBSTITUTE(O$6," ","~",LEN(TRIM(O$6))-LEN(SUBSTITUTE(TRIM(O$6)," ",""))))-1)&amp;" Total",$B$6:$BB$314,ROW($A61)-5,FALSE))</f>
        <v>0</v>
      </c>
      <c r="P61" s="8">
        <f ca="1">IF(P$5&lt;&gt;"",HLOOKUP(P$5,Functionalization!$G$6:$R$314,ROW($A61)-5,FALSE),IFERROR(INDEX(P$278:P$314,MATCH($F61,$B$278:$B$314,0))/VLOOKUP($F61,$B$278:$BB$314,MATCH(LEFT(TRIM(P$6),FIND("~",SUBSTITUTE(P$6,"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61))*HLOOKUP(LEFT(TRIM(P$6),FIND("~",SUBSTITUTE(P$6," ","~",LEN(TRIM(P$6))-LEN(SUBSTITUTE(TRIM(P$6)," ",""))))-1)&amp;" Total",$B$6:$BB$314,ROW($A61)-5,FALSE))</f>
        <v>0</v>
      </c>
      <c r="Q61" s="8">
        <f ca="1">IF(Q$5&lt;&gt;"",HLOOKUP(Q$5,Functionalization!$G$6:$R$314,ROW($A61)-5,FALSE),IFERROR(INDEX(Q$278:Q$314,MATCH($F61,$B$278:$B$314,0))/VLOOKUP($F61,$B$278:$BB$314,MATCH(LEFT(TRIM(Q$6),FIND("~",SUBSTITUTE(Q$6,"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61))*HLOOKUP(LEFT(TRIM(Q$6),FIND("~",SUBSTITUTE(Q$6," ","~",LEN(TRIM(Q$6))-LEN(SUBSTITUTE(TRIM(Q$6)," ",""))))-1)&amp;" Total",$B$6:$BB$314,ROW($A61)-5,FALSE))</f>
        <v>0</v>
      </c>
      <c r="R61" s="8">
        <f ca="1">IF(R$5&lt;&gt;"",HLOOKUP(R$5,Functionalization!$G$6:$R$314,ROW($A61)-5,FALSE),IFERROR(INDEX(R$278:R$314,MATCH($F61,$B$278:$B$314,0))/VLOOKUP($F61,$B$278:$BB$314,MATCH(LEFT(TRIM(R$6),FIND("~",SUBSTITUTE(R$6,"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61))*HLOOKUP(LEFT(TRIM(R$6),FIND("~",SUBSTITUTE(R$6," ","~",LEN(TRIM(R$6))-LEN(SUBSTITUTE(TRIM(R$6)," ",""))))-1)&amp;" Total",$B$6:$BB$314,ROW($A61)-5,FALSE))</f>
        <v>0</v>
      </c>
      <c r="S61" s="8">
        <f ca="1">IF(S$5&lt;&gt;"",HLOOKUP(S$5,Functionalization!$G$6:$R$314,ROW($A61)-5,FALSE),IFERROR(INDEX(S$278:S$314,MATCH($F61,$B$278:$B$314,0))/VLOOKUP($F61,$B$278:$BB$314,MATCH(LEFT(TRIM(S$6),FIND("~",SUBSTITUTE(S$6,"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61))*HLOOKUP(LEFT(TRIM(S$6),FIND("~",SUBSTITUTE(S$6," ","~",LEN(TRIM(S$6))-LEN(SUBSTITUTE(TRIM(S$6)," ",""))))-1)&amp;" Total",$B$6:$BB$314,ROW($A61)-5,FALSE))</f>
        <v>0</v>
      </c>
      <c r="T61" s="8">
        <f ca="1">IF(T$5&lt;&gt;"",HLOOKUP(T$5,Functionalization!$G$6:$R$314,ROW($A61)-5,FALSE),IFERROR(INDEX(T$278:T$314,MATCH($F61,$B$278:$B$314,0))/VLOOKUP($F61,$B$278:$BB$314,MATCH(LEFT(TRIM(T$6),FIND("~",SUBSTITUTE(T$6,"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61))*HLOOKUP(LEFT(TRIM(T$6),FIND("~",SUBSTITUTE(T$6," ","~",LEN(TRIM(T$6))-LEN(SUBSTITUTE(TRIM(T$6)," ",""))))-1)&amp;" Total",$B$6:$BB$314,ROW($A61)-5,FALSE))</f>
        <v>0</v>
      </c>
      <c r="U61" s="8">
        <f ca="1">IF(U$5&lt;&gt;"",HLOOKUP(U$5,Functionalization!$G$6:$R$314,ROW($A61)-5,FALSE),IFERROR(INDEX(U$278:U$314,MATCH($F61,$B$278:$B$314,0))/VLOOKUP($F61,$B$278:$BB$314,MATCH(LEFT(TRIM(U$6),FIND("~",SUBSTITUTE(U$6,"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61))*HLOOKUP(LEFT(TRIM(U$6),FIND("~",SUBSTITUTE(U$6," ","~",LEN(TRIM(U$6))-LEN(SUBSTITUTE(TRIM(U$6)," ",""))))-1)&amp;" Total",$B$6:$BB$314,ROW($A61)-5,FALSE))</f>
        <v>0</v>
      </c>
      <c r="V61" s="8">
        <f ca="1">IF(V$5&lt;&gt;"",HLOOKUP(V$5,Functionalization!$G$6:$R$314,ROW($A61)-5,FALSE),IFERROR(INDEX(V$278:V$314,MATCH($F61,$B$278:$B$314,0))/VLOOKUP($F61,$B$278:$BB$314,MATCH(LEFT(TRIM(V$6),FIND("~",SUBSTITUTE(V$6,"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61))*HLOOKUP(LEFT(TRIM(V$6),FIND("~",SUBSTITUTE(V$6," ","~",LEN(TRIM(V$6))-LEN(SUBSTITUTE(TRIM(V$6)," ",""))))-1)&amp;" Total",$B$6:$BB$314,ROW($A61)-5,FALSE))</f>
        <v>0</v>
      </c>
      <c r="W61" s="8">
        <f ca="1">IF(W$5&lt;&gt;"",HLOOKUP(W$5,Functionalization!$G$6:$R$314,ROW($A61)-5,FALSE),IFERROR(INDEX(W$278:W$314,MATCH($F61,$B$278:$B$314,0))/VLOOKUP($F61,$B$278:$BB$314,MATCH(LEFT(TRIM(W$6),FIND("~",SUBSTITUTE(W$6,"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61))*HLOOKUP(LEFT(TRIM(W$6),FIND("~",SUBSTITUTE(W$6," ","~",LEN(TRIM(W$6))-LEN(SUBSTITUTE(TRIM(W$6)," ",""))))-1)&amp;" Total",$B$6:$BB$314,ROW($A61)-5,FALSE))</f>
        <v>0</v>
      </c>
      <c r="X61" s="8">
        <f ca="1">IF(X$5&lt;&gt;"",HLOOKUP(X$5,Functionalization!$G$6:$R$314,ROW($A61)-5,FALSE),IFERROR(INDEX(X$278:X$314,MATCH($F61,$B$278:$B$314,0))/VLOOKUP($F61,$B$278:$BB$314,MATCH(LEFT(TRIM(X$6),FIND("~",SUBSTITUTE(X$6,"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61))*HLOOKUP(LEFT(TRIM(X$6),FIND("~",SUBSTITUTE(X$6," ","~",LEN(TRIM(X$6))-LEN(SUBSTITUTE(TRIM(X$6)," ",""))))-1)&amp;" Total",$B$6:$BB$314,ROW($A61)-5,FALSE))</f>
        <v>0</v>
      </c>
      <c r="Y61" s="8">
        <f ca="1">IF(Y$5&lt;&gt;"",HLOOKUP(Y$5,Functionalization!$G$6:$R$314,ROW($A61)-5,FALSE),IFERROR(INDEX(Y$278:Y$314,MATCH($F61,$B$278:$B$314,0))/VLOOKUP($F61,$B$278:$BB$314,MATCH(LEFT(TRIM(Y$6),FIND("~",SUBSTITUTE(Y$6,"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61))*HLOOKUP(LEFT(TRIM(Y$6),FIND("~",SUBSTITUTE(Y$6," ","~",LEN(TRIM(Y$6))-LEN(SUBSTITUTE(TRIM(Y$6)," ",""))))-1)&amp;" Total",$B$6:$BB$314,ROW($A61)-5,FALSE))</f>
        <v>0</v>
      </c>
      <c r="Z61" s="8">
        <f ca="1">IF(Z$5&lt;&gt;"",HLOOKUP(Z$5,Functionalization!$G$6:$R$314,ROW($A61)-5,FALSE),IFERROR(INDEX(Z$278:Z$314,MATCH($F61,$B$278:$B$314,0))/VLOOKUP($F61,$B$278:$BB$314,MATCH(LEFT(TRIM(Z$6),FIND("~",SUBSTITUTE(Z$6,"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61))*HLOOKUP(LEFT(TRIM(Z$6),FIND("~",SUBSTITUTE(Z$6," ","~",LEN(TRIM(Z$6))-LEN(SUBSTITUTE(TRIM(Z$6)," ",""))))-1)&amp;" Total",$B$6:$BB$314,ROW($A61)-5,FALSE))</f>
        <v>0</v>
      </c>
      <c r="AA61" s="8">
        <f ca="1">IF(AA$5&lt;&gt;"",HLOOKUP(AA$5,Functionalization!$G$6:$R$314,ROW($A61)-5,FALSE),IFERROR(INDEX(AA$278:AA$314,MATCH($F61,$B$278:$B$314,0))/VLOOKUP($F61,$B$278:$BB$314,MATCH(LEFT(TRIM(AA$6),FIND("~",SUBSTITUTE(AA$6,"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61))*HLOOKUP(LEFT(TRIM(AA$6),FIND("~",SUBSTITUTE(AA$6," ","~",LEN(TRIM(AA$6))-LEN(SUBSTITUTE(TRIM(AA$6)," ",""))))-1)&amp;" Total",$B$6:$BB$314,ROW($A61)-5,FALSE))</f>
        <v>0</v>
      </c>
      <c r="AB61" s="8">
        <f ca="1">IF(AB$5&lt;&gt;"",HLOOKUP(AB$5,Functionalization!$G$6:$R$314,ROW($A61)-5,FALSE),IFERROR(INDEX(AB$278:AB$314,MATCH($F61,$B$278:$B$314,0))/VLOOKUP($F61,$B$278:$BB$314,MATCH(LEFT(TRIM(AB$6),FIND("~",SUBSTITUTE(AB$6,"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61))*HLOOKUP(LEFT(TRIM(AB$6),FIND("~",SUBSTITUTE(AB$6," ","~",LEN(TRIM(AB$6))-LEN(SUBSTITUTE(TRIM(AB$6)," ",""))))-1)&amp;" Total",$B$6:$BB$314,ROW($A61)-5,FALSE))</f>
        <v>0</v>
      </c>
      <c r="AC61" s="8">
        <f ca="1">IF(AC$5&lt;&gt;"",HLOOKUP(AC$5,Functionalization!$G$6:$R$314,ROW($A61)-5,FALSE),IFERROR(INDEX(AC$278:AC$314,MATCH($F61,$B$278:$B$314,0))/VLOOKUP($F61,$B$278:$BB$314,MATCH(LEFT(TRIM(AC$6),FIND("~",SUBSTITUTE(AC$6,"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61))*HLOOKUP(LEFT(TRIM(AC$6),FIND("~",SUBSTITUTE(AC$6," ","~",LEN(TRIM(AC$6))-LEN(SUBSTITUTE(TRIM(AC$6)," ",""))))-1)&amp;" Total",$B$6:$BB$314,ROW($A61)-5,FALSE))</f>
        <v>0</v>
      </c>
      <c r="AD61" s="8">
        <f ca="1">IF(AD$5&lt;&gt;"",HLOOKUP(AD$5,Functionalization!$G$6:$R$314,ROW($A61)-5,FALSE),IFERROR(INDEX(AD$278:AD$314,MATCH($F61,$B$278:$B$314,0))/VLOOKUP($F61,$B$278:$BB$314,MATCH(LEFT(TRIM(AD$6),FIND("~",SUBSTITUTE(AD$6,"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61))*HLOOKUP(LEFT(TRIM(AD$6),FIND("~",SUBSTITUTE(AD$6," ","~",LEN(TRIM(AD$6))-LEN(SUBSTITUTE(TRIM(AD$6)," ",""))))-1)&amp;" Total",$B$6:$BB$314,ROW($A61)-5,FALSE))</f>
        <v>0</v>
      </c>
      <c r="AE61" s="8">
        <f ca="1">IF(AE$5&lt;&gt;"",HLOOKUP(AE$5,Functionalization!$G$6:$R$314,ROW($A61)-5,FALSE),IFERROR(INDEX(AE$278:AE$314,MATCH($F61,$B$278:$B$314,0))/VLOOKUP($F61,$B$278:$BB$314,MATCH(LEFT(TRIM(AE$6),FIND("~",SUBSTITUTE(AE$6,"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61))*HLOOKUP(LEFT(TRIM(AE$6),FIND("~",SUBSTITUTE(AE$6," ","~",LEN(TRIM(AE$6))-LEN(SUBSTITUTE(TRIM(AE$6)," ",""))))-1)&amp;" Total",$B$6:$BB$314,ROW($A61)-5,FALSE))</f>
        <v>0</v>
      </c>
      <c r="AF61" s="8">
        <f ca="1">IF(AF$5&lt;&gt;"",HLOOKUP(AF$5,Functionalization!$G$6:$R$314,ROW($A61)-5,FALSE),IFERROR(INDEX(AF$278:AF$314,MATCH($F61,$B$278:$B$314,0))/VLOOKUP($F61,$B$278:$BB$314,MATCH(LEFT(TRIM(AF$6),FIND("~",SUBSTITUTE(AF$6,"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61))*HLOOKUP(LEFT(TRIM(AF$6),FIND("~",SUBSTITUTE(AF$6," ","~",LEN(TRIM(AF$6))-LEN(SUBSTITUTE(TRIM(AF$6)," ",""))))-1)&amp;" Total",$B$6:$BB$314,ROW($A61)-5,FALSE))</f>
        <v>0</v>
      </c>
      <c r="AG61" s="8">
        <f ca="1">IF(AG$5&lt;&gt;"",HLOOKUP(AG$5,Functionalization!$G$6:$R$314,ROW($A61)-5,FALSE),IFERROR(INDEX(AG$278:AG$314,MATCH($F61,$B$278:$B$314,0))/VLOOKUP($F61,$B$278:$BB$314,MATCH(LEFT(TRIM(AG$6),FIND("~",SUBSTITUTE(AG$6,"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61))*HLOOKUP(LEFT(TRIM(AG$6),FIND("~",SUBSTITUTE(AG$6," ","~",LEN(TRIM(AG$6))-LEN(SUBSTITUTE(TRIM(AG$6)," ",""))))-1)&amp;" Total",$B$6:$BB$314,ROW($A61)-5,FALSE))</f>
        <v>0</v>
      </c>
      <c r="AH61" s="8">
        <f ca="1">IF(AH$5&lt;&gt;"",HLOOKUP(AH$5,Functionalization!$G$6:$R$314,ROW($A61)-5,FALSE),IFERROR(INDEX(AH$278:AH$314,MATCH($F61,$B$278:$B$314,0))/VLOOKUP($F61,$B$278:$BB$314,MATCH(LEFT(TRIM(AH$6),FIND("~",SUBSTITUTE(AH$6,"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61))*HLOOKUP(LEFT(TRIM(AH$6),FIND("~",SUBSTITUTE(AH$6," ","~",LEN(TRIM(AH$6))-LEN(SUBSTITUTE(TRIM(AH$6)," ",""))))-1)&amp;" Total",$B$6:$BB$314,ROW($A61)-5,FALSE))</f>
        <v>0</v>
      </c>
      <c r="AI61" s="8">
        <f ca="1">IF(AI$5&lt;&gt;"",HLOOKUP(AI$5,Functionalization!$G$6:$R$314,ROW($A61)-5,FALSE),IFERROR(INDEX(AI$278:AI$314,MATCH($F61,$B$278:$B$314,0))/VLOOKUP($F61,$B$278:$BB$314,MATCH(LEFT(TRIM(AI$6),FIND("~",SUBSTITUTE(AI$6,"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61))*HLOOKUP(LEFT(TRIM(AI$6),FIND("~",SUBSTITUTE(AI$6," ","~",LEN(TRIM(AI$6))-LEN(SUBSTITUTE(TRIM(AI$6)," ",""))))-1)&amp;" Total",$B$6:$BB$314,ROW($A61)-5,FALSE))</f>
        <v>0</v>
      </c>
      <c r="AJ61" s="8">
        <f ca="1">IF(AJ$5&lt;&gt;"",HLOOKUP(AJ$5,Functionalization!$G$6:$R$314,ROW($A61)-5,FALSE),IFERROR(INDEX(AJ$278:AJ$314,MATCH($F61,$B$278:$B$314,0))/VLOOKUP($F61,$B$278:$BB$314,MATCH(LEFT(TRIM(AJ$6),FIND("~",SUBSTITUTE(AJ$6,"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61))*HLOOKUP(LEFT(TRIM(AJ$6),FIND("~",SUBSTITUTE(AJ$6," ","~",LEN(TRIM(AJ$6))-LEN(SUBSTITUTE(TRIM(AJ$6)," ",""))))-1)&amp;" Total",$B$6:$BB$314,ROW($A61)-5,FALSE))</f>
        <v>0</v>
      </c>
      <c r="AK61" s="8">
        <f ca="1">IF(AK$5&lt;&gt;"",HLOOKUP(AK$5,Functionalization!$G$6:$R$314,ROW($A61)-5,FALSE),IFERROR(INDEX(AK$278:AK$314,MATCH($F61,$B$278:$B$314,0))/VLOOKUP($F61,$B$278:$BB$314,MATCH(LEFT(TRIM(AK$6),FIND("~",SUBSTITUTE(AK$6,"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61))*HLOOKUP(LEFT(TRIM(AK$6),FIND("~",SUBSTITUTE(AK$6," ","~",LEN(TRIM(AK$6))-LEN(SUBSTITUTE(TRIM(AK$6)," ",""))))-1)&amp;" Total",$B$6:$BB$314,ROW($A61)-5,FALSE))</f>
        <v>0</v>
      </c>
      <c r="AL61" s="8">
        <f ca="1">IF(AL$5&lt;&gt;"",HLOOKUP(AL$5,Functionalization!$G$6:$R$314,ROW($A61)-5,FALSE),IFERROR(INDEX(AL$278:AL$314,MATCH($F61,$B$278:$B$314,0))/VLOOKUP($F61,$B$278:$BB$314,MATCH(LEFT(TRIM(AL$6),FIND("~",SUBSTITUTE(AL$6,"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61))*HLOOKUP(LEFT(TRIM(AL$6),FIND("~",SUBSTITUTE(AL$6," ","~",LEN(TRIM(AL$6))-LEN(SUBSTITUTE(TRIM(AL$6)," ",""))))-1)&amp;" Total",$B$6:$BB$314,ROW($A61)-5,FALSE))</f>
        <v>0</v>
      </c>
      <c r="AM61" s="8">
        <f ca="1">IF(AM$5&lt;&gt;"",HLOOKUP(AM$5,Functionalization!$G$6:$R$314,ROW($A61)-5,FALSE),IFERROR(INDEX(AM$278:AM$314,MATCH($F61,$B$278:$B$314,0))/VLOOKUP($F61,$B$278:$BB$314,MATCH(LEFT(TRIM(AM$6),FIND("~",SUBSTITUTE(AM$6,"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61))*HLOOKUP(LEFT(TRIM(AM$6),FIND("~",SUBSTITUTE(AM$6," ","~",LEN(TRIM(AM$6))-LEN(SUBSTITUTE(TRIM(AM$6)," ",""))))-1)&amp;" Total",$B$6:$BB$314,ROW($A61)-5,FALSE))</f>
        <v>0</v>
      </c>
      <c r="AN61" s="8">
        <f ca="1">IF(AN$5&lt;&gt;"",HLOOKUP(AN$5,Functionalization!$G$6:$R$314,ROW($A61)-5,FALSE),IFERROR(INDEX(AN$278:AN$314,MATCH($F61,$B$278:$B$314,0))/VLOOKUP($F61,$B$278:$BB$314,MATCH(LEFT(TRIM(AN$6),FIND("~",SUBSTITUTE(AN$6,"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61))*HLOOKUP(LEFT(TRIM(AN$6),FIND("~",SUBSTITUTE(AN$6," ","~",LEN(TRIM(AN$6))-LEN(SUBSTITUTE(TRIM(AN$6)," ",""))))-1)&amp;" Total",$B$6:$BB$314,ROW($A61)-5,FALSE))</f>
        <v>0</v>
      </c>
      <c r="AO61" s="8">
        <f ca="1">IF(AO$5&lt;&gt;"",HLOOKUP(AO$5,Functionalization!$G$6:$R$314,ROW($A61)-5,FALSE),IFERROR(INDEX(AO$278:AO$314,MATCH($F61,$B$278:$B$314,0))/VLOOKUP($F61,$B$278:$BB$314,MATCH(LEFT(TRIM(AO$6),FIND("~",SUBSTITUTE(AO$6,"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61))*HLOOKUP(LEFT(TRIM(AO$6),FIND("~",SUBSTITUTE(AO$6," ","~",LEN(TRIM(AO$6))-LEN(SUBSTITUTE(TRIM(AO$6)," ",""))))-1)&amp;" Total",$B$6:$BB$314,ROW($A61)-5,FALSE))</f>
        <v>0</v>
      </c>
      <c r="AP61" s="8">
        <f ca="1">IF(AP$5&lt;&gt;"",HLOOKUP(AP$5,Functionalization!$G$6:$R$314,ROW($A61)-5,FALSE),IFERROR(INDEX(AP$278:AP$314,MATCH($F61,$B$278:$B$314,0))/VLOOKUP($F61,$B$278:$BB$314,MATCH(LEFT(TRIM(AP$6),FIND("~",SUBSTITUTE(AP$6,"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61))*HLOOKUP(LEFT(TRIM(AP$6),FIND("~",SUBSTITUTE(AP$6," ","~",LEN(TRIM(AP$6))-LEN(SUBSTITUTE(TRIM(AP$6)," ",""))))-1)&amp;" Total",$B$6:$BB$314,ROW($A61)-5,FALSE))</f>
        <v>0</v>
      </c>
      <c r="AQ61" s="8">
        <f ca="1">IF(AQ$5&lt;&gt;"",HLOOKUP(AQ$5,Functionalization!$G$6:$R$314,ROW($A61)-5,FALSE),IFERROR(INDEX(AQ$278:AQ$314,MATCH($F61,$B$278:$B$314,0))/VLOOKUP($F61,$B$278:$BB$314,MATCH(LEFT(TRIM(AQ$6),FIND("~",SUBSTITUTE(AQ$6,"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61))*HLOOKUP(LEFT(TRIM(AQ$6),FIND("~",SUBSTITUTE(AQ$6," ","~",LEN(TRIM(AQ$6))-LEN(SUBSTITUTE(TRIM(AQ$6)," ",""))))-1)&amp;" Total",$B$6:$BB$314,ROW($A61)-5,FALSE))</f>
        <v>0</v>
      </c>
      <c r="AR61" s="8">
        <f ca="1">IF(AR$5&lt;&gt;"",HLOOKUP(AR$5,Functionalization!$G$6:$R$314,ROW($A61)-5,FALSE),IFERROR(INDEX(AR$278:AR$314,MATCH($F61,$B$278:$B$314,0))/VLOOKUP($F61,$B$278:$BB$314,MATCH(LEFT(TRIM(AR$6),FIND("~",SUBSTITUTE(AR$6,"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61))*HLOOKUP(LEFT(TRIM(AR$6),FIND("~",SUBSTITUTE(AR$6," ","~",LEN(TRIM(AR$6))-LEN(SUBSTITUTE(TRIM(AR$6)," ",""))))-1)&amp;" Total",$B$6:$BB$314,ROW($A61)-5,FALSE))</f>
        <v>0</v>
      </c>
      <c r="AS61" s="8">
        <f ca="1">IF(AS$5&lt;&gt;"",HLOOKUP(AS$5,Functionalization!$G$6:$R$314,ROW($A61)-5,FALSE),IFERROR(INDEX(AS$278:AS$314,MATCH($F61,$B$278:$B$314,0))/VLOOKUP($F61,$B$278:$BB$314,MATCH(LEFT(TRIM(AS$6),FIND("~",SUBSTITUTE(AS$6,"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61))*HLOOKUP(LEFT(TRIM(AS$6),FIND("~",SUBSTITUTE(AS$6," ","~",LEN(TRIM(AS$6))-LEN(SUBSTITUTE(TRIM(AS$6)," ",""))))-1)&amp;" Total",$B$6:$BB$314,ROW($A61)-5,FALSE))</f>
        <v>0</v>
      </c>
      <c r="AT61" s="8">
        <f ca="1">IF(AT$5&lt;&gt;"",HLOOKUP(AT$5,Functionalization!$G$6:$R$314,ROW($A61)-5,FALSE),IFERROR(INDEX(AT$278:AT$314,MATCH($F61,$B$278:$B$314,0))/VLOOKUP($F61,$B$278:$BB$314,MATCH(LEFT(TRIM(AT$6),FIND("~",SUBSTITUTE(AT$6,"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61))*HLOOKUP(LEFT(TRIM(AT$6),FIND("~",SUBSTITUTE(AT$6," ","~",LEN(TRIM(AT$6))-LEN(SUBSTITUTE(TRIM(AT$6)," ",""))))-1)&amp;" Total",$B$6:$BB$314,ROW($A61)-5,FALSE))</f>
        <v>0</v>
      </c>
      <c r="AU61" s="8">
        <f ca="1">IF(AU$5&lt;&gt;"",HLOOKUP(AU$5,Functionalization!$G$6:$R$314,ROW($A61)-5,FALSE),IFERROR(INDEX(AU$278:AU$314,MATCH($F61,$B$278:$B$314,0))/VLOOKUP($F61,$B$278:$BB$314,MATCH(LEFT(TRIM(AU$6),FIND("~",SUBSTITUTE(AU$6,"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61))*HLOOKUP(LEFT(TRIM(AU$6),FIND("~",SUBSTITUTE(AU$6," ","~",LEN(TRIM(AU$6))-LEN(SUBSTITUTE(TRIM(AU$6)," ",""))))-1)&amp;" Total",$B$6:$BB$314,ROW($A61)-5,FALSE))</f>
        <v>0</v>
      </c>
      <c r="AV61" s="8">
        <f ca="1">IF(AV$5&lt;&gt;"",HLOOKUP(AV$5,Functionalization!$G$6:$R$314,ROW($A61)-5,FALSE),IFERROR(INDEX(AV$278:AV$314,MATCH($F61,$B$278:$B$314,0))/VLOOKUP($F61,$B$278:$BB$314,MATCH(LEFT(TRIM(AV$6),FIND("~",SUBSTITUTE(AV$6,"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61))*HLOOKUP(LEFT(TRIM(AV$6),FIND("~",SUBSTITUTE(AV$6," ","~",LEN(TRIM(AV$6))-LEN(SUBSTITUTE(TRIM(AV$6)," ",""))))-1)&amp;" Total",$B$6:$BB$314,ROW($A61)-5,FALSE))</f>
        <v>0</v>
      </c>
      <c r="AW61" s="8">
        <f ca="1">IF(AW$5&lt;&gt;"",HLOOKUP(AW$5,Functionalization!$G$6:$R$314,ROW($A61)-5,FALSE),IFERROR(INDEX(AW$278:AW$314,MATCH($F61,$B$278:$B$314,0))/VLOOKUP($F61,$B$278:$BB$314,MATCH(LEFT(TRIM(AW$6),FIND("~",SUBSTITUTE(AW$6,"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61))*HLOOKUP(LEFT(TRIM(AW$6),FIND("~",SUBSTITUTE(AW$6," ","~",LEN(TRIM(AW$6))-LEN(SUBSTITUTE(TRIM(AW$6)," ",""))))-1)&amp;" Total",$B$6:$BB$314,ROW($A61)-5,FALSE))</f>
        <v>0</v>
      </c>
      <c r="AX61" s="8">
        <f ca="1">IF(AX$5&lt;&gt;"",HLOOKUP(AX$5,Functionalization!$G$6:$R$314,ROW($A61)-5,FALSE),IFERROR(INDEX(AX$278:AX$314,MATCH($F61,$B$278:$B$314,0))/VLOOKUP($F61,$B$278:$BB$314,MATCH(LEFT(TRIM(AX$6),FIND("~",SUBSTITUTE(AX$6,"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61))*HLOOKUP(LEFT(TRIM(AX$6),FIND("~",SUBSTITUTE(AX$6," ","~",LEN(TRIM(AX$6))-LEN(SUBSTITUTE(TRIM(AX$6)," ",""))))-1)&amp;" Total",$B$6:$BB$314,ROW($A61)-5,FALSE))</f>
        <v>0</v>
      </c>
      <c r="AY61" s="8">
        <f ca="1">IF(AY$5&lt;&gt;"",HLOOKUP(AY$5,Functionalization!$G$6:$R$314,ROW($A61)-5,FALSE),IFERROR(INDEX(AY$278:AY$314,MATCH($F61,$B$278:$B$314,0))/VLOOKUP($F61,$B$278:$BB$314,MATCH(LEFT(TRIM(AY$6),FIND("~",SUBSTITUTE(AY$6,"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61))*HLOOKUP(LEFT(TRIM(AY$6),FIND("~",SUBSTITUTE(AY$6," ","~",LEN(TRIM(AY$6))-LEN(SUBSTITUTE(TRIM(AY$6)," ",""))))-1)&amp;" Total",$B$6:$BB$314,ROW($A61)-5,FALSE))</f>
        <v>0</v>
      </c>
      <c r="AZ61" s="8">
        <f ca="1">IF(AZ$5&lt;&gt;"",HLOOKUP(AZ$5,Functionalization!$G$6:$R$314,ROW($A61)-5,FALSE),IFERROR(INDEX(AZ$278:AZ$314,MATCH($F61,$B$278:$B$314,0))/VLOOKUP($F61,$B$278:$BB$314,MATCH(LEFT(TRIM(AZ$6),FIND("~",SUBSTITUTE(AZ$6,"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61))*HLOOKUP(LEFT(TRIM(AZ$6),FIND("~",SUBSTITUTE(AZ$6," ","~",LEN(TRIM(AZ$6))-LEN(SUBSTITUTE(TRIM(AZ$6)," ",""))))-1)&amp;" Total",$B$6:$BB$314,ROW($A61)-5,FALSE))</f>
        <v>0</v>
      </c>
      <c r="BA61" s="8">
        <f ca="1">IF(BA$5&lt;&gt;"",HLOOKUP(BA$5,Functionalization!$G$6:$R$314,ROW($A61)-5,FALSE),IFERROR(INDEX(BA$278:BA$314,MATCH($F61,$B$278:$B$314,0))/VLOOKUP($F61,$B$278:$BB$314,MATCH(LEFT(TRIM(BA$6),FIND("~",SUBSTITUTE(BA$6,"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61))*HLOOKUP(LEFT(TRIM(BA$6),FIND("~",SUBSTITUTE(BA$6," ","~",LEN(TRIM(BA$6))-LEN(SUBSTITUTE(TRIM(BA$6)," ",""))))-1)&amp;" Total",$B$6:$BB$314,ROW($A61)-5,FALSE))</f>
        <v>0</v>
      </c>
      <c r="BB61" s="8">
        <f ca="1">IF(BB$5&lt;&gt;"",HLOOKUP(BB$5,Functionalization!$G$6:$R$314,ROW($A61)-5,FALSE),IFERROR(INDEX(BB$278:BB$314,MATCH($F61,$B$278:$B$314,0))/VLOOKUP($F61,$B$278:$BB$314,MATCH(LEFT(TRIM(BB$6),FIND("~",SUBSTITUTE(BB$6,"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61))*HLOOKUP(LEFT(TRIM(BB$6),FIND("~",SUBSTITUTE(BB$6," ","~",LEN(TRIM(BB$6))-LEN(SUBSTITUTE(TRIM(BB$6)," ",""))))-1)&amp;" Total",$B$6:$BB$314,ROW($A61)-5,FALSE))</f>
        <v>0</v>
      </c>
      <c r="BD61">
        <f ca="1">IFERROR(IF(SUMIF($G$6:$BB$6,BD$6&amp;" Total",$G61:$BB61)-(SUMIF($G$6:$BB$6,BD$6&amp;" "&amp;'Input-Func_Class'!$D$22,$G61:$BB61)+IFERROR(SUMIF($G$6:$BB$6,BD$6&amp;" "&amp;'Input-Func_Class'!$E$22,$G61:$BB61),SUMIF($G$6:$BB$6,BD$6&amp;" "&amp;'Input-Func_Class'!$B$24,$G61:$BB61))+SUMIF($G$6:$BB$6,BD$6&amp;" "&amp;'Input-Func_Class'!$F$22,$G61:$BB61))&lt;Check_Limit,0,1),1)</f>
        <v>0</v>
      </c>
      <c r="BE61">
        <f ca="1">IFERROR(IF(SUMIF($G$6:$BB$6,BE$6&amp;" Total",$G61:$BB61)-(SUMIF($G$6:$BB$6,BE$6&amp;" "&amp;'Input-Func_Class'!$D$22,$G61:$BB61)+IFERROR(SUMIF($G$6:$BB$6,BE$6&amp;" "&amp;'Input-Func_Class'!$E$22,$G61:$BB61),SUMIF($G$6:$BB$6,BE$6&amp;" "&amp;'Input-Func_Class'!$B$24,$G61:$BB61))+SUMIF($G$6:$BB$6,BE$6&amp;" "&amp;'Input-Func_Class'!$F$22,$G61:$BB61))&lt;Check_Limit,0,1),1)</f>
        <v>0</v>
      </c>
      <c r="BF61">
        <f ca="1">IFERROR(IF(SUMIF($G$6:$BB$6,BF$6&amp;" Total",$G61:$BB61)-(SUMIF($G$6:$BB$6,BF$6&amp;" "&amp;'Input-Func_Class'!$D$22,$G61:$BB61)+IFERROR(SUMIF($G$6:$BB$6,BF$6&amp;" "&amp;'Input-Func_Class'!$E$22,$G61:$BB61),SUMIF($G$6:$BB$6,BF$6&amp;" "&amp;'Input-Func_Class'!$B$24,$G61:$BB61))+SUMIF($G$6:$BB$6,BF$6&amp;" "&amp;'Input-Func_Class'!$F$22,$G61:$BB61))&lt;Check_Limit,0,1),1)</f>
        <v>0</v>
      </c>
      <c r="BG61">
        <f ca="1">IFERROR(IF(SUMIF($G$6:$BB$6,BG$6&amp;" Total",$G61:$BB61)-(SUMIF($G$6:$BB$6,BG$6&amp;" "&amp;'Input-Func_Class'!$D$22,$G61:$BB61)+IFERROR(SUMIF($G$6:$BB$6,BG$6&amp;" "&amp;'Input-Func_Class'!$E$22,$G61:$BB61),SUMIF($G$6:$BB$6,BG$6&amp;" "&amp;'Input-Func_Class'!$B$24,$G61:$BB61))+SUMIF($G$6:$BB$6,BG$6&amp;" "&amp;'Input-Func_Class'!$F$22,$G61:$BB61))&lt;Check_Limit,0,1),1)</f>
        <v>0</v>
      </c>
      <c r="BH61">
        <f ca="1">IFERROR(IF(SUMIF($G$6:$BB$6,BH$6&amp;" Total",$G61:$BB61)-(SUMIF($G$6:$BB$6,BH$6&amp;" "&amp;'Input-Func_Class'!$D$22,$G61:$BB61)+IFERROR(SUMIF($G$6:$BB$6,BH$6&amp;" "&amp;'Input-Func_Class'!$E$22,$G61:$BB61),SUMIF($G$6:$BB$6,BH$6&amp;" "&amp;'Input-Func_Class'!$B$24,$G61:$BB61))+SUMIF($G$6:$BB$6,BH$6&amp;" "&amp;'Input-Func_Class'!$F$22,$G61:$BB61))&lt;Check_Limit,0,1),1)</f>
        <v>0</v>
      </c>
      <c r="BI61">
        <f ca="1">IFERROR(IF(SUMIF($G$6:$BB$6,BI$6&amp;" Total",$G61:$BB61)-(SUMIF($G$6:$BB$6,BI$6&amp;" "&amp;'Input-Func_Class'!$D$22,$G61:$BB61)+IFERROR(SUMIF($G$6:$BB$6,BI$6&amp;" "&amp;'Input-Func_Class'!$E$22,$G61:$BB61),SUMIF($G$6:$BB$6,BI$6&amp;" "&amp;'Input-Func_Class'!$B$24,$G61:$BB61))+SUMIF($G$6:$BB$6,BI$6&amp;" "&amp;'Input-Func_Class'!$F$22,$G61:$BB61))&lt;Check_Limit,0,1),1)</f>
        <v>0</v>
      </c>
      <c r="BJ61">
        <f ca="1">IFERROR(IF(SUMIF($G$6:$BB$6,BJ$6&amp;" Total",$G61:$BB61)-(SUMIF($G$6:$BB$6,BJ$6&amp;" "&amp;'Input-Func_Class'!$D$22,$G61:$BB61)+IFERROR(SUMIF($G$6:$BB$6,BJ$6&amp;" "&amp;'Input-Func_Class'!$E$22,$G61:$BB61),SUMIF($G$6:$BB$6,BJ$6&amp;" "&amp;'Input-Func_Class'!$B$24,$G61:$BB61))+SUMIF($G$6:$BB$6,BJ$6&amp;" "&amp;'Input-Func_Class'!$F$22,$G61:$BB61))&lt;Check_Limit,0,1),1)</f>
        <v>0</v>
      </c>
      <c r="BK61">
        <f ca="1">IFERROR(IF(SUMIF($G$6:$BB$6,BK$6&amp;" Total",$G61:$BB61)-(SUMIF($G$6:$BB$6,BK$6&amp;" "&amp;'Input-Func_Class'!$D$22,$G61:$BB61)+IFERROR(SUMIF($G$6:$BB$6,BK$6&amp;" "&amp;'Input-Func_Class'!$E$22,$G61:$BB61),SUMIF($G$6:$BB$6,BK$6&amp;" "&amp;'Input-Func_Class'!$B$24,$G61:$BB61))+SUMIF($G$6:$BB$6,BK$6&amp;" "&amp;'Input-Func_Class'!$F$22,$G61:$BB61))&lt;Check_Limit,0,1),1)</f>
        <v>0</v>
      </c>
      <c r="BL61">
        <f ca="1">IFERROR(IF(SUMIF($G$6:$BB$6,BL$6&amp;" Total",$G61:$BB61)-(SUMIF($G$6:$BB$6,BL$6&amp;" "&amp;'Input-Func_Class'!$D$22,$G61:$BB61)+IFERROR(SUMIF($G$6:$BB$6,BL$6&amp;" "&amp;'Input-Func_Class'!$E$22,$G61:$BB61),SUMIF($G$6:$BB$6,BL$6&amp;" "&amp;'Input-Func_Class'!$B$24,$G61:$BB61))+SUMIF($G$6:$BB$6,BL$6&amp;" "&amp;'Input-Func_Class'!$F$22,$G61:$BB61))&lt;Check_Limit,0,1),1)</f>
        <v>0</v>
      </c>
      <c r="BM61">
        <f ca="1">IFERROR(IF(SUMIF($G$6:$BB$6,BM$6&amp;" Total",$G61:$BB61)-(SUMIF($G$6:$BB$6,BM$6&amp;" "&amp;'Input-Func_Class'!$D$22,$G61:$BB61)+IFERROR(SUMIF($G$6:$BB$6,BM$6&amp;" "&amp;'Input-Func_Class'!$E$22,$G61:$BB61),SUMIF($G$6:$BB$6,BM$6&amp;" "&amp;'Input-Func_Class'!$B$24,$G61:$BB61))+SUMIF($G$6:$BB$6,BM$6&amp;" "&amp;'Input-Func_Class'!$F$22,$G61:$BB61))&lt;Check_Limit,0,1),1)</f>
        <v>0</v>
      </c>
      <c r="BN61">
        <f ca="1">IFERROR(IF(SUMIF($G$6:$BB$6,BN$6&amp;" Total",$G61:$BB61)-(SUMIF($G$6:$BB$6,BN$6&amp;" "&amp;'Input-Func_Class'!$D$22,$G61:$BB61)+IFERROR(SUMIF($G$6:$BB$6,BN$6&amp;" "&amp;'Input-Func_Class'!$E$22,$G61:$BB61),SUMIF($G$6:$BB$6,BN$6&amp;" "&amp;'Input-Func_Class'!$B$24,$G61:$BB61))+SUMIF($G$6:$BB$6,BN$6&amp;" "&amp;'Input-Func_Class'!$F$22,$G61:$BB61))&lt;Check_Limit,0,1),1)</f>
        <v>0</v>
      </c>
      <c r="BO61">
        <f ca="1">IFERROR(IF(SUMIF($G$6:$BB$6,BO$6&amp;" Total",$G61:$BB61)-(SUMIF($G$6:$BB$6,BO$6&amp;" "&amp;'Input-Func_Class'!$D$22,$G61:$BB61)+IFERROR(SUMIF($G$6:$BB$6,BO$6&amp;" "&amp;'Input-Func_Class'!$E$22,$G61:$BB61),SUMIF($G$6:$BB$6,BO$6&amp;" "&amp;'Input-Func_Class'!$B$24,$G61:$BB61))+SUMIF($G$6:$BB$6,BO$6&amp;" "&amp;'Input-Func_Class'!$F$22,$G61:$BB61))&lt;Check_Limit,0,1),1)</f>
        <v>0</v>
      </c>
    </row>
    <row r="62" spans="1:67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>Functionalization!$D62</f>
        <v>-3085072.1438461533</v>
      </c>
      <c r="E62" s="8">
        <f t="shared" ca="1" si="3"/>
        <v>0</v>
      </c>
      <c r="F62" s="2" t="str">
        <f>IF($D62=0,"-",IF('Input-Accounts'!$E62&lt;&gt;0,'Input-Accounts'!$E62,'Input-Accounts'!$G62))</f>
        <v>INT_DISTPT_SUBTOTAL</v>
      </c>
      <c r="G62" s="8">
        <f ca="1">IF(G$5&lt;&gt;"",HLOOKUP(G$5,Functionalization!$G$6:$R$314,ROW($A62)-5,FALSE),IFERROR(INDEX(G$278:G$314,MATCH($F62,$B$278:$B$314,0))/VLOOKUP($F62,$B$278:$BB$314,MATCH(LEFT(TRIM(G$6),FIND("~",SUBSTITUTE(G$6,"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62))*HLOOKUP(LEFT(TRIM(G$6),FIND("~",SUBSTITUTE(G$6," ","~",LEN(TRIM(G$6))-LEN(SUBSTITUTE(TRIM(G$6)," ",""))))-1)&amp;" Total",$B$6:$BB$314,ROW($A62)-5,FALSE))</f>
        <v>-1970008.2032341121</v>
      </c>
      <c r="H62" s="8">
        <f ca="1">IF(H$5&lt;&gt;"",HLOOKUP(H$5,Functionalization!$G$6:$R$314,ROW($A62)-5,FALSE),IFERROR(INDEX(H$278:H$314,MATCH($F62,$B$278:$B$314,0))/VLOOKUP($F62,$B$278:$BB$314,MATCH(LEFT(TRIM(H$6),FIND("~",SUBSTITUTE(H$6,"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62))*HLOOKUP(LEFT(TRIM(H$6),FIND("~",SUBSTITUTE(H$6," ","~",LEN(TRIM(H$6))-LEN(SUBSTITUTE(TRIM(H$6)," ",""))))-1)&amp;" Total",$B$6:$BB$314,ROW($A62)-5,FALSE))</f>
        <v>-1502950.8768648857</v>
      </c>
      <c r="I62" s="8">
        <f ca="1">IF(I$5&lt;&gt;"",HLOOKUP(I$5,Functionalization!$G$6:$R$314,ROW($A62)-5,FALSE),IFERROR(INDEX(I$278:I$314,MATCH($F62,$B$278:$B$314,0))/VLOOKUP($F62,$B$278:$BB$314,MATCH(LEFT(TRIM(I$6),FIND("~",SUBSTITUTE(I$6,"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62))*HLOOKUP(LEFT(TRIM(I$6),FIND("~",SUBSTITUTE(I$6," ","~",LEN(TRIM(I$6))-LEN(SUBSTITUTE(TRIM(I$6)," ",""))))-1)&amp;" Total",$B$6:$BB$314,ROW($A62)-5,FALSE))</f>
        <v>0</v>
      </c>
      <c r="J62" s="8">
        <f ca="1">IF(J$5&lt;&gt;"",HLOOKUP(J$5,Functionalization!$G$6:$R$314,ROW($A62)-5,FALSE),IFERROR(INDEX(J$278:J$314,MATCH($F62,$B$278:$B$314,0))/VLOOKUP($F62,$B$278:$BB$314,MATCH(LEFT(TRIM(J$6),FIND("~",SUBSTITUTE(J$6,"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62))*HLOOKUP(LEFT(TRIM(J$6),FIND("~",SUBSTITUTE(J$6," ","~",LEN(TRIM(J$6))-LEN(SUBSTITUTE(TRIM(J$6)," ",""))))-1)&amp;" Total",$B$6:$BB$314,ROW($A62)-5,FALSE))</f>
        <v>-467057.32636922679</v>
      </c>
      <c r="K62" s="8">
        <f ca="1">IF(K$5&lt;&gt;"",HLOOKUP(K$5,Functionalization!$G$6:$R$314,ROW($A62)-5,FALSE),IFERROR(INDEX(K$278:K$314,MATCH($F62,$B$278:$B$314,0))/VLOOKUP($F62,$B$278:$BB$314,MATCH(LEFT(TRIM(K$6),FIND("~",SUBSTITUTE(K$6,"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62))*HLOOKUP(LEFT(TRIM(K$6),FIND("~",SUBSTITUTE(K$6," ","~",LEN(TRIM(K$6))-LEN(SUBSTITUTE(TRIM(K$6)," ",""))))-1)&amp;" Total",$B$6:$BB$314,ROW($A62)-5,FALSE))</f>
        <v>-1115063.9406120409</v>
      </c>
      <c r="L62" s="8">
        <f ca="1">IF(L$5&lt;&gt;"",HLOOKUP(L$5,Functionalization!$G$6:$R$314,ROW($A62)-5,FALSE),IFERROR(INDEX(L$278:L$314,MATCH($F62,$B$278:$B$314,0))/VLOOKUP($F62,$B$278:$BB$314,MATCH(LEFT(TRIM(L$6),FIND("~",SUBSTITUTE(L$6,"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62))*HLOOKUP(LEFT(TRIM(L$6),FIND("~",SUBSTITUTE(L$6," ","~",LEN(TRIM(L$6))-LEN(SUBSTITUTE(TRIM(L$6)," ",""))))-1)&amp;" Total",$B$6:$BB$314,ROW($A62)-5,FALSE))</f>
        <v>0</v>
      </c>
      <c r="M62" s="8">
        <f ca="1">IF(M$5&lt;&gt;"",HLOOKUP(M$5,Functionalization!$G$6:$R$314,ROW($A62)-5,FALSE),IFERROR(INDEX(M$278:M$314,MATCH($F62,$B$278:$B$314,0))/VLOOKUP($F62,$B$278:$BB$314,MATCH(LEFT(TRIM(M$6),FIND("~",SUBSTITUTE(M$6,"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62))*HLOOKUP(LEFT(TRIM(M$6),FIND("~",SUBSTITUTE(M$6," ","~",LEN(TRIM(M$6))-LEN(SUBSTITUTE(TRIM(M$6)," ",""))))-1)&amp;" Total",$B$6:$BB$314,ROW($A62)-5,FALSE))</f>
        <v>0</v>
      </c>
      <c r="N62" s="8">
        <f ca="1">IF(N$5&lt;&gt;"",HLOOKUP(N$5,Functionalization!$G$6:$R$314,ROW($A62)-5,FALSE),IFERROR(INDEX(N$278:N$314,MATCH($F62,$B$278:$B$314,0))/VLOOKUP($F62,$B$278:$BB$314,MATCH(LEFT(TRIM(N$6),FIND("~",SUBSTITUTE(N$6,"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62))*HLOOKUP(LEFT(TRIM(N$6),FIND("~",SUBSTITUTE(N$6," ","~",LEN(TRIM(N$6))-LEN(SUBSTITUTE(TRIM(N$6)," ",""))))-1)&amp;" Total",$B$6:$BB$314,ROW($A62)-5,FALSE))</f>
        <v>-1115063.9406120409</v>
      </c>
      <c r="O62" s="8">
        <f ca="1">IF(O$5&lt;&gt;"",HLOOKUP(O$5,Functionalization!$G$6:$R$314,ROW($A62)-5,FALSE),IFERROR(INDEX(O$278:O$314,MATCH($F62,$B$278:$B$314,0))/VLOOKUP($F62,$B$278:$BB$314,MATCH(LEFT(TRIM(O$6),FIND("~",SUBSTITUTE(O$6,"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62))*HLOOKUP(LEFT(TRIM(O$6),FIND("~",SUBSTITUTE(O$6," ","~",LEN(TRIM(O$6))-LEN(SUBSTITUTE(TRIM(O$6)," ",""))))-1)&amp;" Total",$B$6:$BB$314,ROW($A62)-5,FALSE))</f>
        <v>0</v>
      </c>
      <c r="P62" s="8">
        <f ca="1">IF(P$5&lt;&gt;"",HLOOKUP(P$5,Functionalization!$G$6:$R$314,ROW($A62)-5,FALSE),IFERROR(INDEX(P$278:P$314,MATCH($F62,$B$278:$B$314,0))/VLOOKUP($F62,$B$278:$BB$314,MATCH(LEFT(TRIM(P$6),FIND("~",SUBSTITUTE(P$6,"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62))*HLOOKUP(LEFT(TRIM(P$6),FIND("~",SUBSTITUTE(P$6," ","~",LEN(TRIM(P$6))-LEN(SUBSTITUTE(TRIM(P$6)," ",""))))-1)&amp;" Total",$B$6:$BB$314,ROW($A62)-5,FALSE))</f>
        <v>0</v>
      </c>
      <c r="Q62" s="8">
        <f ca="1">IF(Q$5&lt;&gt;"",HLOOKUP(Q$5,Functionalization!$G$6:$R$314,ROW($A62)-5,FALSE),IFERROR(INDEX(Q$278:Q$314,MATCH($F62,$B$278:$B$314,0))/VLOOKUP($F62,$B$278:$BB$314,MATCH(LEFT(TRIM(Q$6),FIND("~",SUBSTITUTE(Q$6,"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62))*HLOOKUP(LEFT(TRIM(Q$6),FIND("~",SUBSTITUTE(Q$6," ","~",LEN(TRIM(Q$6))-LEN(SUBSTITUTE(TRIM(Q$6)," ",""))))-1)&amp;" Total",$B$6:$BB$314,ROW($A62)-5,FALSE))</f>
        <v>0</v>
      </c>
      <c r="R62" s="8">
        <f ca="1">IF(R$5&lt;&gt;"",HLOOKUP(R$5,Functionalization!$G$6:$R$314,ROW($A62)-5,FALSE),IFERROR(INDEX(R$278:R$314,MATCH($F62,$B$278:$B$314,0))/VLOOKUP($F62,$B$278:$BB$314,MATCH(LEFT(TRIM(R$6),FIND("~",SUBSTITUTE(R$6,"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62))*HLOOKUP(LEFT(TRIM(R$6),FIND("~",SUBSTITUTE(R$6," ","~",LEN(TRIM(R$6))-LEN(SUBSTITUTE(TRIM(R$6)," ",""))))-1)&amp;" Total",$B$6:$BB$314,ROW($A62)-5,FALSE))</f>
        <v>0</v>
      </c>
      <c r="S62" s="8">
        <f ca="1">IF(S$5&lt;&gt;"",HLOOKUP(S$5,Functionalization!$G$6:$R$314,ROW($A62)-5,FALSE),IFERROR(INDEX(S$278:S$314,MATCH($F62,$B$278:$B$314,0))/VLOOKUP($F62,$B$278:$BB$314,MATCH(LEFT(TRIM(S$6),FIND("~",SUBSTITUTE(S$6,"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62))*HLOOKUP(LEFT(TRIM(S$6),FIND("~",SUBSTITUTE(S$6," ","~",LEN(TRIM(S$6))-LEN(SUBSTITUTE(TRIM(S$6)," ",""))))-1)&amp;" Total",$B$6:$BB$314,ROW($A62)-5,FALSE))</f>
        <v>0</v>
      </c>
      <c r="T62" s="8">
        <f ca="1">IF(T$5&lt;&gt;"",HLOOKUP(T$5,Functionalization!$G$6:$R$314,ROW($A62)-5,FALSE),IFERROR(INDEX(T$278:T$314,MATCH($F62,$B$278:$B$314,0))/VLOOKUP($F62,$B$278:$BB$314,MATCH(LEFT(TRIM(T$6),FIND("~",SUBSTITUTE(T$6,"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62))*HLOOKUP(LEFT(TRIM(T$6),FIND("~",SUBSTITUTE(T$6," ","~",LEN(TRIM(T$6))-LEN(SUBSTITUTE(TRIM(T$6)," ",""))))-1)&amp;" Total",$B$6:$BB$314,ROW($A62)-5,FALSE))</f>
        <v>0</v>
      </c>
      <c r="U62" s="8">
        <f ca="1">IF(U$5&lt;&gt;"",HLOOKUP(U$5,Functionalization!$G$6:$R$314,ROW($A62)-5,FALSE),IFERROR(INDEX(U$278:U$314,MATCH($F62,$B$278:$B$314,0))/VLOOKUP($F62,$B$278:$BB$314,MATCH(LEFT(TRIM(U$6),FIND("~",SUBSTITUTE(U$6,"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62))*HLOOKUP(LEFT(TRIM(U$6),FIND("~",SUBSTITUTE(U$6," ","~",LEN(TRIM(U$6))-LEN(SUBSTITUTE(TRIM(U$6)," ",""))))-1)&amp;" Total",$B$6:$BB$314,ROW($A62)-5,FALSE))</f>
        <v>0</v>
      </c>
      <c r="V62" s="8">
        <f ca="1">IF(V$5&lt;&gt;"",HLOOKUP(V$5,Functionalization!$G$6:$R$314,ROW($A62)-5,FALSE),IFERROR(INDEX(V$278:V$314,MATCH($F62,$B$278:$B$314,0))/VLOOKUP($F62,$B$278:$BB$314,MATCH(LEFT(TRIM(V$6),FIND("~",SUBSTITUTE(V$6,"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62))*HLOOKUP(LEFT(TRIM(V$6),FIND("~",SUBSTITUTE(V$6," ","~",LEN(TRIM(V$6))-LEN(SUBSTITUTE(TRIM(V$6)," ",""))))-1)&amp;" Total",$B$6:$BB$314,ROW($A62)-5,FALSE))</f>
        <v>0</v>
      </c>
      <c r="W62" s="8">
        <f ca="1">IF(W$5&lt;&gt;"",HLOOKUP(W$5,Functionalization!$G$6:$R$314,ROW($A62)-5,FALSE),IFERROR(INDEX(W$278:W$314,MATCH($F62,$B$278:$B$314,0))/VLOOKUP($F62,$B$278:$BB$314,MATCH(LEFT(TRIM(W$6),FIND("~",SUBSTITUTE(W$6,"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62))*HLOOKUP(LEFT(TRIM(W$6),FIND("~",SUBSTITUTE(W$6," ","~",LEN(TRIM(W$6))-LEN(SUBSTITUTE(TRIM(W$6)," ",""))))-1)&amp;" Total",$B$6:$BB$314,ROW($A62)-5,FALSE))</f>
        <v>0</v>
      </c>
      <c r="X62" s="8">
        <f ca="1">IF(X$5&lt;&gt;"",HLOOKUP(X$5,Functionalization!$G$6:$R$314,ROW($A62)-5,FALSE),IFERROR(INDEX(X$278:X$314,MATCH($F62,$B$278:$B$314,0))/VLOOKUP($F62,$B$278:$BB$314,MATCH(LEFT(TRIM(X$6),FIND("~",SUBSTITUTE(X$6,"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62))*HLOOKUP(LEFT(TRIM(X$6),FIND("~",SUBSTITUTE(X$6," ","~",LEN(TRIM(X$6))-LEN(SUBSTITUTE(TRIM(X$6)," ",""))))-1)&amp;" Total",$B$6:$BB$314,ROW($A62)-5,FALSE))</f>
        <v>0</v>
      </c>
      <c r="Y62" s="8">
        <f ca="1">IF(Y$5&lt;&gt;"",HLOOKUP(Y$5,Functionalization!$G$6:$R$314,ROW($A62)-5,FALSE),IFERROR(INDEX(Y$278:Y$314,MATCH($F62,$B$278:$B$314,0))/VLOOKUP($F62,$B$278:$BB$314,MATCH(LEFT(TRIM(Y$6),FIND("~",SUBSTITUTE(Y$6,"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62))*HLOOKUP(LEFT(TRIM(Y$6),FIND("~",SUBSTITUTE(Y$6," ","~",LEN(TRIM(Y$6))-LEN(SUBSTITUTE(TRIM(Y$6)," ",""))))-1)&amp;" Total",$B$6:$BB$314,ROW($A62)-5,FALSE))</f>
        <v>0</v>
      </c>
      <c r="Z62" s="8">
        <f ca="1">IF(Z$5&lt;&gt;"",HLOOKUP(Z$5,Functionalization!$G$6:$R$314,ROW($A62)-5,FALSE),IFERROR(INDEX(Z$278:Z$314,MATCH($F62,$B$278:$B$314,0))/VLOOKUP($F62,$B$278:$BB$314,MATCH(LEFT(TRIM(Z$6),FIND("~",SUBSTITUTE(Z$6,"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62))*HLOOKUP(LEFT(TRIM(Z$6),FIND("~",SUBSTITUTE(Z$6," ","~",LEN(TRIM(Z$6))-LEN(SUBSTITUTE(TRIM(Z$6)," ",""))))-1)&amp;" Total",$B$6:$BB$314,ROW($A62)-5,FALSE))</f>
        <v>0</v>
      </c>
      <c r="AA62" s="8">
        <f ca="1">IF(AA$5&lt;&gt;"",HLOOKUP(AA$5,Functionalization!$G$6:$R$314,ROW($A62)-5,FALSE),IFERROR(INDEX(AA$278:AA$314,MATCH($F62,$B$278:$B$314,0))/VLOOKUP($F62,$B$278:$BB$314,MATCH(LEFT(TRIM(AA$6),FIND("~",SUBSTITUTE(AA$6,"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62))*HLOOKUP(LEFT(TRIM(AA$6),FIND("~",SUBSTITUTE(AA$6," ","~",LEN(TRIM(AA$6))-LEN(SUBSTITUTE(TRIM(AA$6)," ",""))))-1)&amp;" Total",$B$6:$BB$314,ROW($A62)-5,FALSE))</f>
        <v>0</v>
      </c>
      <c r="AB62" s="8">
        <f ca="1">IF(AB$5&lt;&gt;"",HLOOKUP(AB$5,Functionalization!$G$6:$R$314,ROW($A62)-5,FALSE),IFERROR(INDEX(AB$278:AB$314,MATCH($F62,$B$278:$B$314,0))/VLOOKUP($F62,$B$278:$BB$314,MATCH(LEFT(TRIM(AB$6),FIND("~",SUBSTITUTE(AB$6,"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62))*HLOOKUP(LEFT(TRIM(AB$6),FIND("~",SUBSTITUTE(AB$6," ","~",LEN(TRIM(AB$6))-LEN(SUBSTITUTE(TRIM(AB$6)," ",""))))-1)&amp;" Total",$B$6:$BB$314,ROW($A62)-5,FALSE))</f>
        <v>0</v>
      </c>
      <c r="AC62" s="8">
        <f ca="1">IF(AC$5&lt;&gt;"",HLOOKUP(AC$5,Functionalization!$G$6:$R$314,ROW($A62)-5,FALSE),IFERROR(INDEX(AC$278:AC$314,MATCH($F62,$B$278:$B$314,0))/VLOOKUP($F62,$B$278:$BB$314,MATCH(LEFT(TRIM(AC$6),FIND("~",SUBSTITUTE(AC$6,"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62))*HLOOKUP(LEFT(TRIM(AC$6),FIND("~",SUBSTITUTE(AC$6," ","~",LEN(TRIM(AC$6))-LEN(SUBSTITUTE(TRIM(AC$6)," ",""))))-1)&amp;" Total",$B$6:$BB$314,ROW($A62)-5,FALSE))</f>
        <v>0</v>
      </c>
      <c r="AD62" s="8">
        <f ca="1">IF(AD$5&lt;&gt;"",HLOOKUP(AD$5,Functionalization!$G$6:$R$314,ROW($A62)-5,FALSE),IFERROR(INDEX(AD$278:AD$314,MATCH($F62,$B$278:$B$314,0))/VLOOKUP($F62,$B$278:$BB$314,MATCH(LEFT(TRIM(AD$6),FIND("~",SUBSTITUTE(AD$6,"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62))*HLOOKUP(LEFT(TRIM(AD$6),FIND("~",SUBSTITUTE(AD$6," ","~",LEN(TRIM(AD$6))-LEN(SUBSTITUTE(TRIM(AD$6)," ",""))))-1)&amp;" Total",$B$6:$BB$314,ROW($A62)-5,FALSE))</f>
        <v>0</v>
      </c>
      <c r="AE62" s="8">
        <f ca="1">IF(AE$5&lt;&gt;"",HLOOKUP(AE$5,Functionalization!$G$6:$R$314,ROW($A62)-5,FALSE),IFERROR(INDEX(AE$278:AE$314,MATCH($F62,$B$278:$B$314,0))/VLOOKUP($F62,$B$278:$BB$314,MATCH(LEFT(TRIM(AE$6),FIND("~",SUBSTITUTE(AE$6,"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62))*HLOOKUP(LEFT(TRIM(AE$6),FIND("~",SUBSTITUTE(AE$6," ","~",LEN(TRIM(AE$6))-LEN(SUBSTITUTE(TRIM(AE$6)," ",""))))-1)&amp;" Total",$B$6:$BB$314,ROW($A62)-5,FALSE))</f>
        <v>0</v>
      </c>
      <c r="AF62" s="8">
        <f ca="1">IF(AF$5&lt;&gt;"",HLOOKUP(AF$5,Functionalization!$G$6:$R$314,ROW($A62)-5,FALSE),IFERROR(INDEX(AF$278:AF$314,MATCH($F62,$B$278:$B$314,0))/VLOOKUP($F62,$B$278:$BB$314,MATCH(LEFT(TRIM(AF$6),FIND("~",SUBSTITUTE(AF$6,"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62))*HLOOKUP(LEFT(TRIM(AF$6),FIND("~",SUBSTITUTE(AF$6," ","~",LEN(TRIM(AF$6))-LEN(SUBSTITUTE(TRIM(AF$6)," ",""))))-1)&amp;" Total",$B$6:$BB$314,ROW($A62)-5,FALSE))</f>
        <v>0</v>
      </c>
      <c r="AG62" s="8">
        <f ca="1">IF(AG$5&lt;&gt;"",HLOOKUP(AG$5,Functionalization!$G$6:$R$314,ROW($A62)-5,FALSE),IFERROR(INDEX(AG$278:AG$314,MATCH($F62,$B$278:$B$314,0))/VLOOKUP($F62,$B$278:$BB$314,MATCH(LEFT(TRIM(AG$6),FIND("~",SUBSTITUTE(AG$6,"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62))*HLOOKUP(LEFT(TRIM(AG$6),FIND("~",SUBSTITUTE(AG$6," ","~",LEN(TRIM(AG$6))-LEN(SUBSTITUTE(TRIM(AG$6)," ",""))))-1)&amp;" Total",$B$6:$BB$314,ROW($A62)-5,FALSE))</f>
        <v>0</v>
      </c>
      <c r="AH62" s="8">
        <f ca="1">IF(AH$5&lt;&gt;"",HLOOKUP(AH$5,Functionalization!$G$6:$R$314,ROW($A62)-5,FALSE),IFERROR(INDEX(AH$278:AH$314,MATCH($F62,$B$278:$B$314,0))/VLOOKUP($F62,$B$278:$BB$314,MATCH(LEFT(TRIM(AH$6),FIND("~",SUBSTITUTE(AH$6,"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62))*HLOOKUP(LEFT(TRIM(AH$6),FIND("~",SUBSTITUTE(AH$6," ","~",LEN(TRIM(AH$6))-LEN(SUBSTITUTE(TRIM(AH$6)," ",""))))-1)&amp;" Total",$B$6:$BB$314,ROW($A62)-5,FALSE))</f>
        <v>0</v>
      </c>
      <c r="AI62" s="8">
        <f ca="1">IF(AI$5&lt;&gt;"",HLOOKUP(AI$5,Functionalization!$G$6:$R$314,ROW($A62)-5,FALSE),IFERROR(INDEX(AI$278:AI$314,MATCH($F62,$B$278:$B$314,0))/VLOOKUP($F62,$B$278:$BB$314,MATCH(LEFT(TRIM(AI$6),FIND("~",SUBSTITUTE(AI$6,"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62))*HLOOKUP(LEFT(TRIM(AI$6),FIND("~",SUBSTITUTE(AI$6," ","~",LEN(TRIM(AI$6))-LEN(SUBSTITUTE(TRIM(AI$6)," ",""))))-1)&amp;" Total",$B$6:$BB$314,ROW($A62)-5,FALSE))</f>
        <v>0</v>
      </c>
      <c r="AJ62" s="8">
        <f ca="1">IF(AJ$5&lt;&gt;"",HLOOKUP(AJ$5,Functionalization!$G$6:$R$314,ROW($A62)-5,FALSE),IFERROR(INDEX(AJ$278:AJ$314,MATCH($F62,$B$278:$B$314,0))/VLOOKUP($F62,$B$278:$BB$314,MATCH(LEFT(TRIM(AJ$6),FIND("~",SUBSTITUTE(AJ$6,"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62))*HLOOKUP(LEFT(TRIM(AJ$6),FIND("~",SUBSTITUTE(AJ$6," ","~",LEN(TRIM(AJ$6))-LEN(SUBSTITUTE(TRIM(AJ$6)," ",""))))-1)&amp;" Total",$B$6:$BB$314,ROW($A62)-5,FALSE))</f>
        <v>0</v>
      </c>
      <c r="AK62" s="8">
        <f ca="1">IF(AK$5&lt;&gt;"",HLOOKUP(AK$5,Functionalization!$G$6:$R$314,ROW($A62)-5,FALSE),IFERROR(INDEX(AK$278:AK$314,MATCH($F62,$B$278:$B$314,0))/VLOOKUP($F62,$B$278:$BB$314,MATCH(LEFT(TRIM(AK$6),FIND("~",SUBSTITUTE(AK$6,"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62))*HLOOKUP(LEFT(TRIM(AK$6),FIND("~",SUBSTITUTE(AK$6," ","~",LEN(TRIM(AK$6))-LEN(SUBSTITUTE(TRIM(AK$6)," ",""))))-1)&amp;" Total",$B$6:$BB$314,ROW($A62)-5,FALSE))</f>
        <v>0</v>
      </c>
      <c r="AL62" s="8">
        <f ca="1">IF(AL$5&lt;&gt;"",HLOOKUP(AL$5,Functionalization!$G$6:$R$314,ROW($A62)-5,FALSE),IFERROR(INDEX(AL$278:AL$314,MATCH($F62,$B$278:$B$314,0))/VLOOKUP($F62,$B$278:$BB$314,MATCH(LEFT(TRIM(AL$6),FIND("~",SUBSTITUTE(AL$6,"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62))*HLOOKUP(LEFT(TRIM(AL$6),FIND("~",SUBSTITUTE(AL$6," ","~",LEN(TRIM(AL$6))-LEN(SUBSTITUTE(TRIM(AL$6)," ",""))))-1)&amp;" Total",$B$6:$BB$314,ROW($A62)-5,FALSE))</f>
        <v>0</v>
      </c>
      <c r="AM62" s="8">
        <f ca="1">IF(AM$5&lt;&gt;"",HLOOKUP(AM$5,Functionalization!$G$6:$R$314,ROW($A62)-5,FALSE),IFERROR(INDEX(AM$278:AM$314,MATCH($F62,$B$278:$B$314,0))/VLOOKUP($F62,$B$278:$BB$314,MATCH(LEFT(TRIM(AM$6),FIND("~",SUBSTITUTE(AM$6,"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62))*HLOOKUP(LEFT(TRIM(AM$6),FIND("~",SUBSTITUTE(AM$6," ","~",LEN(TRIM(AM$6))-LEN(SUBSTITUTE(TRIM(AM$6)," ",""))))-1)&amp;" Total",$B$6:$BB$314,ROW($A62)-5,FALSE))</f>
        <v>0</v>
      </c>
      <c r="AN62" s="8">
        <f ca="1">IF(AN$5&lt;&gt;"",HLOOKUP(AN$5,Functionalization!$G$6:$R$314,ROW($A62)-5,FALSE),IFERROR(INDEX(AN$278:AN$314,MATCH($F62,$B$278:$B$314,0))/VLOOKUP($F62,$B$278:$BB$314,MATCH(LEFT(TRIM(AN$6),FIND("~",SUBSTITUTE(AN$6,"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62))*HLOOKUP(LEFT(TRIM(AN$6),FIND("~",SUBSTITUTE(AN$6," ","~",LEN(TRIM(AN$6))-LEN(SUBSTITUTE(TRIM(AN$6)," ",""))))-1)&amp;" Total",$B$6:$BB$314,ROW($A62)-5,FALSE))</f>
        <v>0</v>
      </c>
      <c r="AO62" s="8">
        <f ca="1">IF(AO$5&lt;&gt;"",HLOOKUP(AO$5,Functionalization!$G$6:$R$314,ROW($A62)-5,FALSE),IFERROR(INDEX(AO$278:AO$314,MATCH($F62,$B$278:$B$314,0))/VLOOKUP($F62,$B$278:$BB$314,MATCH(LEFT(TRIM(AO$6),FIND("~",SUBSTITUTE(AO$6,"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62))*HLOOKUP(LEFT(TRIM(AO$6),FIND("~",SUBSTITUTE(AO$6," ","~",LEN(TRIM(AO$6))-LEN(SUBSTITUTE(TRIM(AO$6)," ",""))))-1)&amp;" Total",$B$6:$BB$314,ROW($A62)-5,FALSE))</f>
        <v>0</v>
      </c>
      <c r="AP62" s="8">
        <f ca="1">IF(AP$5&lt;&gt;"",HLOOKUP(AP$5,Functionalization!$G$6:$R$314,ROW($A62)-5,FALSE),IFERROR(INDEX(AP$278:AP$314,MATCH($F62,$B$278:$B$314,0))/VLOOKUP($F62,$B$278:$BB$314,MATCH(LEFT(TRIM(AP$6),FIND("~",SUBSTITUTE(AP$6,"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62))*HLOOKUP(LEFT(TRIM(AP$6),FIND("~",SUBSTITUTE(AP$6," ","~",LEN(TRIM(AP$6))-LEN(SUBSTITUTE(TRIM(AP$6)," ",""))))-1)&amp;" Total",$B$6:$BB$314,ROW($A62)-5,FALSE))</f>
        <v>0</v>
      </c>
      <c r="AQ62" s="8">
        <f ca="1">IF(AQ$5&lt;&gt;"",HLOOKUP(AQ$5,Functionalization!$G$6:$R$314,ROW($A62)-5,FALSE),IFERROR(INDEX(AQ$278:AQ$314,MATCH($F62,$B$278:$B$314,0))/VLOOKUP($F62,$B$278:$BB$314,MATCH(LEFT(TRIM(AQ$6),FIND("~",SUBSTITUTE(AQ$6,"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62))*HLOOKUP(LEFT(TRIM(AQ$6),FIND("~",SUBSTITUTE(AQ$6," ","~",LEN(TRIM(AQ$6))-LEN(SUBSTITUTE(TRIM(AQ$6)," ",""))))-1)&amp;" Total",$B$6:$BB$314,ROW($A62)-5,FALSE))</f>
        <v>0</v>
      </c>
      <c r="AR62" s="8">
        <f ca="1">IF(AR$5&lt;&gt;"",HLOOKUP(AR$5,Functionalization!$G$6:$R$314,ROW($A62)-5,FALSE),IFERROR(INDEX(AR$278:AR$314,MATCH($F62,$B$278:$B$314,0))/VLOOKUP($F62,$B$278:$BB$314,MATCH(LEFT(TRIM(AR$6),FIND("~",SUBSTITUTE(AR$6,"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62))*HLOOKUP(LEFT(TRIM(AR$6),FIND("~",SUBSTITUTE(AR$6," ","~",LEN(TRIM(AR$6))-LEN(SUBSTITUTE(TRIM(AR$6)," ",""))))-1)&amp;" Total",$B$6:$BB$314,ROW($A62)-5,FALSE))</f>
        <v>0</v>
      </c>
      <c r="AS62" s="8">
        <f ca="1">IF(AS$5&lt;&gt;"",HLOOKUP(AS$5,Functionalization!$G$6:$R$314,ROW($A62)-5,FALSE),IFERROR(INDEX(AS$278:AS$314,MATCH($F62,$B$278:$B$314,0))/VLOOKUP($F62,$B$278:$BB$314,MATCH(LEFT(TRIM(AS$6),FIND("~",SUBSTITUTE(AS$6,"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62))*HLOOKUP(LEFT(TRIM(AS$6),FIND("~",SUBSTITUTE(AS$6," ","~",LEN(TRIM(AS$6))-LEN(SUBSTITUTE(TRIM(AS$6)," ",""))))-1)&amp;" Total",$B$6:$BB$314,ROW($A62)-5,FALSE))</f>
        <v>0</v>
      </c>
      <c r="AT62" s="8">
        <f ca="1">IF(AT$5&lt;&gt;"",HLOOKUP(AT$5,Functionalization!$G$6:$R$314,ROW($A62)-5,FALSE),IFERROR(INDEX(AT$278:AT$314,MATCH($F62,$B$278:$B$314,0))/VLOOKUP($F62,$B$278:$BB$314,MATCH(LEFT(TRIM(AT$6),FIND("~",SUBSTITUTE(AT$6,"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62))*HLOOKUP(LEFT(TRIM(AT$6),FIND("~",SUBSTITUTE(AT$6," ","~",LEN(TRIM(AT$6))-LEN(SUBSTITUTE(TRIM(AT$6)," ",""))))-1)&amp;" Total",$B$6:$BB$314,ROW($A62)-5,FALSE))</f>
        <v>0</v>
      </c>
      <c r="AU62" s="8">
        <f ca="1">IF(AU$5&lt;&gt;"",HLOOKUP(AU$5,Functionalization!$G$6:$R$314,ROW($A62)-5,FALSE),IFERROR(INDEX(AU$278:AU$314,MATCH($F62,$B$278:$B$314,0))/VLOOKUP($F62,$B$278:$BB$314,MATCH(LEFT(TRIM(AU$6),FIND("~",SUBSTITUTE(AU$6,"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62))*HLOOKUP(LEFT(TRIM(AU$6),FIND("~",SUBSTITUTE(AU$6," ","~",LEN(TRIM(AU$6))-LEN(SUBSTITUTE(TRIM(AU$6)," ",""))))-1)&amp;" Total",$B$6:$BB$314,ROW($A62)-5,FALSE))</f>
        <v>0</v>
      </c>
      <c r="AV62" s="8">
        <f ca="1">IF(AV$5&lt;&gt;"",HLOOKUP(AV$5,Functionalization!$G$6:$R$314,ROW($A62)-5,FALSE),IFERROR(INDEX(AV$278:AV$314,MATCH($F62,$B$278:$B$314,0))/VLOOKUP($F62,$B$278:$BB$314,MATCH(LEFT(TRIM(AV$6),FIND("~",SUBSTITUTE(AV$6,"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62))*HLOOKUP(LEFT(TRIM(AV$6),FIND("~",SUBSTITUTE(AV$6," ","~",LEN(TRIM(AV$6))-LEN(SUBSTITUTE(TRIM(AV$6)," ",""))))-1)&amp;" Total",$B$6:$BB$314,ROW($A62)-5,FALSE))</f>
        <v>0</v>
      </c>
      <c r="AW62" s="8">
        <f ca="1">IF(AW$5&lt;&gt;"",HLOOKUP(AW$5,Functionalization!$G$6:$R$314,ROW($A62)-5,FALSE),IFERROR(INDEX(AW$278:AW$314,MATCH($F62,$B$278:$B$314,0))/VLOOKUP($F62,$B$278:$BB$314,MATCH(LEFT(TRIM(AW$6),FIND("~",SUBSTITUTE(AW$6,"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62))*HLOOKUP(LEFT(TRIM(AW$6),FIND("~",SUBSTITUTE(AW$6," ","~",LEN(TRIM(AW$6))-LEN(SUBSTITUTE(TRIM(AW$6)," ",""))))-1)&amp;" Total",$B$6:$BB$314,ROW($A62)-5,FALSE))</f>
        <v>0</v>
      </c>
      <c r="AX62" s="8">
        <f ca="1">IF(AX$5&lt;&gt;"",HLOOKUP(AX$5,Functionalization!$G$6:$R$314,ROW($A62)-5,FALSE),IFERROR(INDEX(AX$278:AX$314,MATCH($F62,$B$278:$B$314,0))/VLOOKUP($F62,$B$278:$BB$314,MATCH(LEFT(TRIM(AX$6),FIND("~",SUBSTITUTE(AX$6,"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62))*HLOOKUP(LEFT(TRIM(AX$6),FIND("~",SUBSTITUTE(AX$6," ","~",LEN(TRIM(AX$6))-LEN(SUBSTITUTE(TRIM(AX$6)," ",""))))-1)&amp;" Total",$B$6:$BB$314,ROW($A62)-5,FALSE))</f>
        <v>0</v>
      </c>
      <c r="AY62" s="8">
        <f ca="1">IF(AY$5&lt;&gt;"",HLOOKUP(AY$5,Functionalization!$G$6:$R$314,ROW($A62)-5,FALSE),IFERROR(INDEX(AY$278:AY$314,MATCH($F62,$B$278:$B$314,0))/VLOOKUP($F62,$B$278:$BB$314,MATCH(LEFT(TRIM(AY$6),FIND("~",SUBSTITUTE(AY$6,"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62))*HLOOKUP(LEFT(TRIM(AY$6),FIND("~",SUBSTITUTE(AY$6," ","~",LEN(TRIM(AY$6))-LEN(SUBSTITUTE(TRIM(AY$6)," ",""))))-1)&amp;" Total",$B$6:$BB$314,ROW($A62)-5,FALSE))</f>
        <v>0</v>
      </c>
      <c r="AZ62" s="8">
        <f ca="1">IF(AZ$5&lt;&gt;"",HLOOKUP(AZ$5,Functionalization!$G$6:$R$314,ROW($A62)-5,FALSE),IFERROR(INDEX(AZ$278:AZ$314,MATCH($F62,$B$278:$B$314,0))/VLOOKUP($F62,$B$278:$BB$314,MATCH(LEFT(TRIM(AZ$6),FIND("~",SUBSTITUTE(AZ$6,"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62))*HLOOKUP(LEFT(TRIM(AZ$6),FIND("~",SUBSTITUTE(AZ$6," ","~",LEN(TRIM(AZ$6))-LEN(SUBSTITUTE(TRIM(AZ$6)," ",""))))-1)&amp;" Total",$B$6:$BB$314,ROW($A62)-5,FALSE))</f>
        <v>0</v>
      </c>
      <c r="BA62" s="8">
        <f ca="1">IF(BA$5&lt;&gt;"",HLOOKUP(BA$5,Functionalization!$G$6:$R$314,ROW($A62)-5,FALSE),IFERROR(INDEX(BA$278:BA$314,MATCH($F62,$B$278:$B$314,0))/VLOOKUP($F62,$B$278:$BB$314,MATCH(LEFT(TRIM(BA$6),FIND("~",SUBSTITUTE(BA$6,"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62))*HLOOKUP(LEFT(TRIM(BA$6),FIND("~",SUBSTITUTE(BA$6," ","~",LEN(TRIM(BA$6))-LEN(SUBSTITUTE(TRIM(BA$6)," ",""))))-1)&amp;" Total",$B$6:$BB$314,ROW($A62)-5,FALSE))</f>
        <v>0</v>
      </c>
      <c r="BB62" s="8">
        <f ca="1">IF(BB$5&lt;&gt;"",HLOOKUP(BB$5,Functionalization!$G$6:$R$314,ROW($A62)-5,FALSE),IFERROR(INDEX(BB$278:BB$314,MATCH($F62,$B$278:$B$314,0))/VLOOKUP($F62,$B$278:$BB$314,MATCH(LEFT(TRIM(BB$6),FIND("~",SUBSTITUTE(BB$6,"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62))*HLOOKUP(LEFT(TRIM(BB$6),FIND("~",SUBSTITUTE(BB$6," ","~",LEN(TRIM(BB$6))-LEN(SUBSTITUTE(TRIM(BB$6)," ",""))))-1)&amp;" Total",$B$6:$BB$314,ROW($A62)-5,FALSE))</f>
        <v>0</v>
      </c>
      <c r="BD62">
        <f ca="1">IFERROR(IF(SUMIF($G$6:$BB$6,BD$6&amp;" Total",$G62:$BB62)-(SUMIF($G$6:$BB$6,BD$6&amp;" "&amp;'Input-Func_Class'!$D$22,$G62:$BB62)+IFERROR(SUMIF($G$6:$BB$6,BD$6&amp;" "&amp;'Input-Func_Class'!$E$22,$G62:$BB62),SUMIF($G$6:$BB$6,BD$6&amp;" "&amp;'Input-Func_Class'!$B$24,$G62:$BB62))+SUMIF($G$6:$BB$6,BD$6&amp;" "&amp;'Input-Func_Class'!$F$22,$G62:$BB62))&lt;Check_Limit,0,1),1)</f>
        <v>0</v>
      </c>
      <c r="BE62">
        <f ca="1">IFERROR(IF(SUMIF($G$6:$BB$6,BE$6&amp;" Total",$G62:$BB62)-(SUMIF($G$6:$BB$6,BE$6&amp;" "&amp;'Input-Func_Class'!$D$22,$G62:$BB62)+IFERROR(SUMIF($G$6:$BB$6,BE$6&amp;" "&amp;'Input-Func_Class'!$E$22,$G62:$BB62),SUMIF($G$6:$BB$6,BE$6&amp;" "&amp;'Input-Func_Class'!$B$24,$G62:$BB62))+SUMIF($G$6:$BB$6,BE$6&amp;" "&amp;'Input-Func_Class'!$F$22,$G62:$BB62))&lt;Check_Limit,0,1),1)</f>
        <v>0</v>
      </c>
      <c r="BF62">
        <f ca="1">IFERROR(IF(SUMIF($G$6:$BB$6,BF$6&amp;" Total",$G62:$BB62)-(SUMIF($G$6:$BB$6,BF$6&amp;" "&amp;'Input-Func_Class'!$D$22,$G62:$BB62)+IFERROR(SUMIF($G$6:$BB$6,BF$6&amp;" "&amp;'Input-Func_Class'!$E$22,$G62:$BB62),SUMIF($G$6:$BB$6,BF$6&amp;" "&amp;'Input-Func_Class'!$B$24,$G62:$BB62))+SUMIF($G$6:$BB$6,BF$6&amp;" "&amp;'Input-Func_Class'!$F$22,$G62:$BB62))&lt;Check_Limit,0,1),1)</f>
        <v>0</v>
      </c>
      <c r="BG62">
        <f ca="1">IFERROR(IF(SUMIF($G$6:$BB$6,BG$6&amp;" Total",$G62:$BB62)-(SUMIF($G$6:$BB$6,BG$6&amp;" "&amp;'Input-Func_Class'!$D$22,$G62:$BB62)+IFERROR(SUMIF($G$6:$BB$6,BG$6&amp;" "&amp;'Input-Func_Class'!$E$22,$G62:$BB62),SUMIF($G$6:$BB$6,BG$6&amp;" "&amp;'Input-Func_Class'!$B$24,$G62:$BB62))+SUMIF($G$6:$BB$6,BG$6&amp;" "&amp;'Input-Func_Class'!$F$22,$G62:$BB62))&lt;Check_Limit,0,1),1)</f>
        <v>0</v>
      </c>
      <c r="BH62">
        <f ca="1">IFERROR(IF(SUMIF($G$6:$BB$6,BH$6&amp;" Total",$G62:$BB62)-(SUMIF($G$6:$BB$6,BH$6&amp;" "&amp;'Input-Func_Class'!$D$22,$G62:$BB62)+IFERROR(SUMIF($G$6:$BB$6,BH$6&amp;" "&amp;'Input-Func_Class'!$E$22,$G62:$BB62),SUMIF($G$6:$BB$6,BH$6&amp;" "&amp;'Input-Func_Class'!$B$24,$G62:$BB62))+SUMIF($G$6:$BB$6,BH$6&amp;" "&amp;'Input-Func_Class'!$F$22,$G62:$BB62))&lt;Check_Limit,0,1),1)</f>
        <v>0</v>
      </c>
      <c r="BI62">
        <f ca="1">IFERROR(IF(SUMIF($G$6:$BB$6,BI$6&amp;" Total",$G62:$BB62)-(SUMIF($G$6:$BB$6,BI$6&amp;" "&amp;'Input-Func_Class'!$D$22,$G62:$BB62)+IFERROR(SUMIF($G$6:$BB$6,BI$6&amp;" "&amp;'Input-Func_Class'!$E$22,$G62:$BB62),SUMIF($G$6:$BB$6,BI$6&amp;" "&amp;'Input-Func_Class'!$B$24,$G62:$BB62))+SUMIF($G$6:$BB$6,BI$6&amp;" "&amp;'Input-Func_Class'!$F$22,$G62:$BB62))&lt;Check_Limit,0,1),1)</f>
        <v>0</v>
      </c>
      <c r="BJ62">
        <f ca="1">IFERROR(IF(SUMIF($G$6:$BB$6,BJ$6&amp;" Total",$G62:$BB62)-(SUMIF($G$6:$BB$6,BJ$6&amp;" "&amp;'Input-Func_Class'!$D$22,$G62:$BB62)+IFERROR(SUMIF($G$6:$BB$6,BJ$6&amp;" "&amp;'Input-Func_Class'!$E$22,$G62:$BB62),SUMIF($G$6:$BB$6,BJ$6&amp;" "&amp;'Input-Func_Class'!$B$24,$G62:$BB62))+SUMIF($G$6:$BB$6,BJ$6&amp;" "&amp;'Input-Func_Class'!$F$22,$G62:$BB62))&lt;Check_Limit,0,1),1)</f>
        <v>0</v>
      </c>
      <c r="BK62">
        <f ca="1">IFERROR(IF(SUMIF($G$6:$BB$6,BK$6&amp;" Total",$G62:$BB62)-(SUMIF($G$6:$BB$6,BK$6&amp;" "&amp;'Input-Func_Class'!$D$22,$G62:$BB62)+IFERROR(SUMIF($G$6:$BB$6,BK$6&amp;" "&amp;'Input-Func_Class'!$E$22,$G62:$BB62),SUMIF($G$6:$BB$6,BK$6&amp;" "&amp;'Input-Func_Class'!$B$24,$G62:$BB62))+SUMIF($G$6:$BB$6,BK$6&amp;" "&amp;'Input-Func_Class'!$F$22,$G62:$BB62))&lt;Check_Limit,0,1),1)</f>
        <v>0</v>
      </c>
      <c r="BL62">
        <f ca="1">IFERROR(IF(SUMIF($G$6:$BB$6,BL$6&amp;" Total",$G62:$BB62)-(SUMIF($G$6:$BB$6,BL$6&amp;" "&amp;'Input-Func_Class'!$D$22,$G62:$BB62)+IFERROR(SUMIF($G$6:$BB$6,BL$6&amp;" "&amp;'Input-Func_Class'!$E$22,$G62:$BB62),SUMIF($G$6:$BB$6,BL$6&amp;" "&amp;'Input-Func_Class'!$B$24,$G62:$BB62))+SUMIF($G$6:$BB$6,BL$6&amp;" "&amp;'Input-Func_Class'!$F$22,$G62:$BB62))&lt;Check_Limit,0,1),1)</f>
        <v>0</v>
      </c>
      <c r="BM62">
        <f ca="1">IFERROR(IF(SUMIF($G$6:$BB$6,BM$6&amp;" Total",$G62:$BB62)-(SUMIF($G$6:$BB$6,BM$6&amp;" "&amp;'Input-Func_Class'!$D$22,$G62:$BB62)+IFERROR(SUMIF($G$6:$BB$6,BM$6&amp;" "&amp;'Input-Func_Class'!$E$22,$G62:$BB62),SUMIF($G$6:$BB$6,BM$6&amp;" "&amp;'Input-Func_Class'!$B$24,$G62:$BB62))+SUMIF($G$6:$BB$6,BM$6&amp;" "&amp;'Input-Func_Class'!$F$22,$G62:$BB62))&lt;Check_Limit,0,1),1)</f>
        <v>0</v>
      </c>
      <c r="BN62">
        <f ca="1">IFERROR(IF(SUMIF($G$6:$BB$6,BN$6&amp;" Total",$G62:$BB62)-(SUMIF($G$6:$BB$6,BN$6&amp;" "&amp;'Input-Func_Class'!$D$22,$G62:$BB62)+IFERROR(SUMIF($G$6:$BB$6,BN$6&amp;" "&amp;'Input-Func_Class'!$E$22,$G62:$BB62),SUMIF($G$6:$BB$6,BN$6&amp;" "&amp;'Input-Func_Class'!$B$24,$G62:$BB62))+SUMIF($G$6:$BB$6,BN$6&amp;" "&amp;'Input-Func_Class'!$F$22,$G62:$BB62))&lt;Check_Limit,0,1),1)</f>
        <v>0</v>
      </c>
      <c r="BO62">
        <f ca="1">IFERROR(IF(SUMIF($G$6:$BB$6,BO$6&amp;" Total",$G62:$BB62)-(SUMIF($G$6:$BB$6,BO$6&amp;" "&amp;'Input-Func_Class'!$D$22,$G62:$BB62)+IFERROR(SUMIF($G$6:$BB$6,BO$6&amp;" "&amp;'Input-Func_Class'!$E$22,$G62:$BB62),SUMIF($G$6:$BB$6,BO$6&amp;" "&amp;'Input-Func_Class'!$B$24,$G62:$BB62))+SUMIF($G$6:$BB$6,BO$6&amp;" "&amp;'Input-Func_Class'!$F$22,$G62:$BB62))&lt;Check_Limit,0,1),1)</f>
        <v>0</v>
      </c>
    </row>
    <row r="63" spans="1:67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>SUBTOTAL(9,D59:D62)</f>
        <v>-10511814.720467884</v>
      </c>
      <c r="E63" s="8">
        <f t="shared" ca="1" si="3"/>
        <v>0</v>
      </c>
      <c r="G63" s="77">
        <f t="shared" ref="G63:BB63" ca="1" si="15">SUBTOTAL(9,G59:G62)</f>
        <v>-6712439.8602820858</v>
      </c>
      <c r="H63" s="77">
        <f t="shared" ca="1" si="15"/>
        <v>-5121028.1040209848</v>
      </c>
      <c r="I63" s="77">
        <f t="shared" ca="1" si="15"/>
        <v>0</v>
      </c>
      <c r="J63" s="77">
        <f t="shared" ca="1" si="15"/>
        <v>-1591411.7562611024</v>
      </c>
      <c r="K63" s="77">
        <f t="shared" ca="1" si="15"/>
        <v>-3799374.8601857983</v>
      </c>
      <c r="L63" s="77">
        <f t="shared" ca="1" si="15"/>
        <v>0</v>
      </c>
      <c r="M63" s="77">
        <f t="shared" ca="1" si="15"/>
        <v>0</v>
      </c>
      <c r="N63" s="77">
        <f t="shared" ca="1" si="15"/>
        <v>-3799374.8601857983</v>
      </c>
      <c r="O63" s="77">
        <f t="shared" ca="1" si="15"/>
        <v>0</v>
      </c>
      <c r="P63" s="77">
        <f t="shared" ca="1" si="15"/>
        <v>0</v>
      </c>
      <c r="Q63" s="77">
        <f t="shared" ca="1" si="15"/>
        <v>0</v>
      </c>
      <c r="R63" s="77">
        <f t="shared" ca="1" si="15"/>
        <v>0</v>
      </c>
      <c r="S63" s="77">
        <f t="shared" ca="1" si="15"/>
        <v>0</v>
      </c>
      <c r="T63" s="77">
        <f t="shared" ca="1" si="15"/>
        <v>0</v>
      </c>
      <c r="U63" s="77">
        <f t="shared" ca="1" si="15"/>
        <v>0</v>
      </c>
      <c r="V63" s="77">
        <f t="shared" ca="1" si="15"/>
        <v>0</v>
      </c>
      <c r="W63" s="77">
        <f t="shared" ca="1" si="15"/>
        <v>0</v>
      </c>
      <c r="X63" s="77">
        <f t="shared" ca="1" si="15"/>
        <v>0</v>
      </c>
      <c r="Y63" s="77">
        <f t="shared" ca="1" si="15"/>
        <v>0</v>
      </c>
      <c r="Z63" s="77">
        <f t="shared" ca="1" si="15"/>
        <v>0</v>
      </c>
      <c r="AA63" s="77">
        <f t="shared" ca="1" si="15"/>
        <v>0</v>
      </c>
      <c r="AB63" s="77">
        <f t="shared" ca="1" si="15"/>
        <v>0</v>
      </c>
      <c r="AC63" s="77">
        <f t="shared" ca="1" si="15"/>
        <v>0</v>
      </c>
      <c r="AD63" s="77">
        <f t="shared" ca="1" si="15"/>
        <v>0</v>
      </c>
      <c r="AE63" s="77">
        <f t="shared" ca="1" si="15"/>
        <v>0</v>
      </c>
      <c r="AF63" s="77">
        <f t="shared" ca="1" si="15"/>
        <v>0</v>
      </c>
      <c r="AG63" s="77">
        <f t="shared" ca="1" si="15"/>
        <v>0</v>
      </c>
      <c r="AH63" s="77">
        <f t="shared" ca="1" si="15"/>
        <v>0</v>
      </c>
      <c r="AI63" s="77">
        <f t="shared" ca="1" si="15"/>
        <v>0</v>
      </c>
      <c r="AJ63" s="77">
        <f t="shared" ca="1" si="15"/>
        <v>0</v>
      </c>
      <c r="AK63" s="77">
        <f t="shared" ca="1" si="15"/>
        <v>0</v>
      </c>
      <c r="AL63" s="77">
        <f t="shared" ca="1" si="15"/>
        <v>0</v>
      </c>
      <c r="AM63" s="77">
        <f t="shared" ca="1" si="15"/>
        <v>0</v>
      </c>
      <c r="AN63" s="77">
        <f t="shared" ca="1" si="15"/>
        <v>0</v>
      </c>
      <c r="AO63" s="77">
        <f t="shared" ca="1" si="15"/>
        <v>0</v>
      </c>
      <c r="AP63" s="77">
        <f t="shared" ca="1" si="15"/>
        <v>0</v>
      </c>
      <c r="AQ63" s="77">
        <f t="shared" ca="1" si="15"/>
        <v>0</v>
      </c>
      <c r="AR63" s="77">
        <f t="shared" ca="1" si="15"/>
        <v>0</v>
      </c>
      <c r="AS63" s="77">
        <f t="shared" ca="1" si="15"/>
        <v>0</v>
      </c>
      <c r="AT63" s="77">
        <f t="shared" ca="1" si="15"/>
        <v>0</v>
      </c>
      <c r="AU63" s="77">
        <f t="shared" ca="1" si="15"/>
        <v>0</v>
      </c>
      <c r="AV63" s="77">
        <f t="shared" ca="1" si="15"/>
        <v>0</v>
      </c>
      <c r="AW63" s="77">
        <f t="shared" ca="1" si="15"/>
        <v>0</v>
      </c>
      <c r="AX63" s="77">
        <f t="shared" ca="1" si="15"/>
        <v>0</v>
      </c>
      <c r="AY63" s="77">
        <f t="shared" ca="1" si="15"/>
        <v>0</v>
      </c>
      <c r="AZ63" s="77">
        <f t="shared" ca="1" si="15"/>
        <v>0</v>
      </c>
      <c r="BA63" s="77">
        <f t="shared" ca="1" si="15"/>
        <v>0</v>
      </c>
      <c r="BB63" s="77">
        <f t="shared" ca="1" si="15"/>
        <v>0</v>
      </c>
      <c r="BD63">
        <f ca="1">IFERROR(IF(SUMIF($G$6:$BB$6,BD$6&amp;" Total",$G63:$BB63)-(SUMIF($G$6:$BB$6,BD$6&amp;" "&amp;'Input-Func_Class'!$D$22,$G63:$BB63)+IFERROR(SUMIF($G$6:$BB$6,BD$6&amp;" "&amp;'Input-Func_Class'!$E$22,$G63:$BB63),SUMIF($G$6:$BB$6,BD$6&amp;" "&amp;'Input-Func_Class'!$B$24,$G63:$BB63))+SUMIF($G$6:$BB$6,BD$6&amp;" "&amp;'Input-Func_Class'!$F$22,$G63:$BB63))&lt;Check_Limit,0,1),1)</f>
        <v>0</v>
      </c>
      <c r="BE63">
        <f ca="1">IFERROR(IF(SUMIF($G$6:$BB$6,BE$6&amp;" Total",$G63:$BB63)-(SUMIF($G$6:$BB$6,BE$6&amp;" "&amp;'Input-Func_Class'!$D$22,$G63:$BB63)+IFERROR(SUMIF($G$6:$BB$6,BE$6&amp;" "&amp;'Input-Func_Class'!$E$22,$G63:$BB63),SUMIF($G$6:$BB$6,BE$6&amp;" "&amp;'Input-Func_Class'!$B$24,$G63:$BB63))+SUMIF($G$6:$BB$6,BE$6&amp;" "&amp;'Input-Func_Class'!$F$22,$G63:$BB63))&lt;Check_Limit,0,1),1)</f>
        <v>0</v>
      </c>
      <c r="BF63">
        <f ca="1">IFERROR(IF(SUMIF($G$6:$BB$6,BF$6&amp;" Total",$G63:$BB63)-(SUMIF($G$6:$BB$6,BF$6&amp;" "&amp;'Input-Func_Class'!$D$22,$G63:$BB63)+IFERROR(SUMIF($G$6:$BB$6,BF$6&amp;" "&amp;'Input-Func_Class'!$E$22,$G63:$BB63),SUMIF($G$6:$BB$6,BF$6&amp;" "&amp;'Input-Func_Class'!$B$24,$G63:$BB63))+SUMIF($G$6:$BB$6,BF$6&amp;" "&amp;'Input-Func_Class'!$F$22,$G63:$BB63))&lt;Check_Limit,0,1),1)</f>
        <v>0</v>
      </c>
      <c r="BG63">
        <f ca="1">IFERROR(IF(SUMIF($G$6:$BB$6,BG$6&amp;" Total",$G63:$BB63)-(SUMIF($G$6:$BB$6,BG$6&amp;" "&amp;'Input-Func_Class'!$D$22,$G63:$BB63)+IFERROR(SUMIF($G$6:$BB$6,BG$6&amp;" "&amp;'Input-Func_Class'!$E$22,$G63:$BB63),SUMIF($G$6:$BB$6,BG$6&amp;" "&amp;'Input-Func_Class'!$B$24,$G63:$BB63))+SUMIF($G$6:$BB$6,BG$6&amp;" "&amp;'Input-Func_Class'!$F$22,$G63:$BB63))&lt;Check_Limit,0,1),1)</f>
        <v>0</v>
      </c>
      <c r="BH63">
        <f ca="1">IFERROR(IF(SUMIF($G$6:$BB$6,BH$6&amp;" Total",$G63:$BB63)-(SUMIF($G$6:$BB$6,BH$6&amp;" "&amp;'Input-Func_Class'!$D$22,$G63:$BB63)+IFERROR(SUMIF($G$6:$BB$6,BH$6&amp;" "&amp;'Input-Func_Class'!$E$22,$G63:$BB63),SUMIF($G$6:$BB$6,BH$6&amp;" "&amp;'Input-Func_Class'!$B$24,$G63:$BB63))+SUMIF($G$6:$BB$6,BH$6&amp;" "&amp;'Input-Func_Class'!$F$22,$G63:$BB63))&lt;Check_Limit,0,1),1)</f>
        <v>0</v>
      </c>
      <c r="BI63">
        <f ca="1">IFERROR(IF(SUMIF($G$6:$BB$6,BI$6&amp;" Total",$G63:$BB63)-(SUMIF($G$6:$BB$6,BI$6&amp;" "&amp;'Input-Func_Class'!$D$22,$G63:$BB63)+IFERROR(SUMIF($G$6:$BB$6,BI$6&amp;" "&amp;'Input-Func_Class'!$E$22,$G63:$BB63),SUMIF($G$6:$BB$6,BI$6&amp;" "&amp;'Input-Func_Class'!$B$24,$G63:$BB63))+SUMIF($G$6:$BB$6,BI$6&amp;" "&amp;'Input-Func_Class'!$F$22,$G63:$BB63))&lt;Check_Limit,0,1),1)</f>
        <v>0</v>
      </c>
      <c r="BJ63">
        <f ca="1">IFERROR(IF(SUMIF($G$6:$BB$6,BJ$6&amp;" Total",$G63:$BB63)-(SUMIF($G$6:$BB$6,BJ$6&amp;" "&amp;'Input-Func_Class'!$D$22,$G63:$BB63)+IFERROR(SUMIF($G$6:$BB$6,BJ$6&amp;" "&amp;'Input-Func_Class'!$E$22,$G63:$BB63),SUMIF($G$6:$BB$6,BJ$6&amp;" "&amp;'Input-Func_Class'!$B$24,$G63:$BB63))+SUMIF($G$6:$BB$6,BJ$6&amp;" "&amp;'Input-Func_Class'!$F$22,$G63:$BB63))&lt;Check_Limit,0,1),1)</f>
        <v>0</v>
      </c>
      <c r="BK63">
        <f ca="1">IFERROR(IF(SUMIF($G$6:$BB$6,BK$6&amp;" Total",$G63:$BB63)-(SUMIF($G$6:$BB$6,BK$6&amp;" "&amp;'Input-Func_Class'!$D$22,$G63:$BB63)+IFERROR(SUMIF($G$6:$BB$6,BK$6&amp;" "&amp;'Input-Func_Class'!$E$22,$G63:$BB63),SUMIF($G$6:$BB$6,BK$6&amp;" "&amp;'Input-Func_Class'!$B$24,$G63:$BB63))+SUMIF($G$6:$BB$6,BK$6&amp;" "&amp;'Input-Func_Class'!$F$22,$G63:$BB63))&lt;Check_Limit,0,1),1)</f>
        <v>0</v>
      </c>
      <c r="BL63">
        <f ca="1">IFERROR(IF(SUMIF($G$6:$BB$6,BL$6&amp;" Total",$G63:$BB63)-(SUMIF($G$6:$BB$6,BL$6&amp;" "&amp;'Input-Func_Class'!$D$22,$G63:$BB63)+IFERROR(SUMIF($G$6:$BB$6,BL$6&amp;" "&amp;'Input-Func_Class'!$E$22,$G63:$BB63),SUMIF($G$6:$BB$6,BL$6&amp;" "&amp;'Input-Func_Class'!$B$24,$G63:$BB63))+SUMIF($G$6:$BB$6,BL$6&amp;" "&amp;'Input-Func_Class'!$F$22,$G63:$BB63))&lt;Check_Limit,0,1),1)</f>
        <v>0</v>
      </c>
      <c r="BM63">
        <f ca="1">IFERROR(IF(SUMIF($G$6:$BB$6,BM$6&amp;" Total",$G63:$BB63)-(SUMIF($G$6:$BB$6,BM$6&amp;" "&amp;'Input-Func_Class'!$D$22,$G63:$BB63)+IFERROR(SUMIF($G$6:$BB$6,BM$6&amp;" "&amp;'Input-Func_Class'!$E$22,$G63:$BB63),SUMIF($G$6:$BB$6,BM$6&amp;" "&amp;'Input-Func_Class'!$B$24,$G63:$BB63))+SUMIF($G$6:$BB$6,BM$6&amp;" "&amp;'Input-Func_Class'!$F$22,$G63:$BB63))&lt;Check_Limit,0,1),1)</f>
        <v>0</v>
      </c>
      <c r="BN63">
        <f ca="1">IFERROR(IF(SUMIF($G$6:$BB$6,BN$6&amp;" Total",$G63:$BB63)-(SUMIF($G$6:$BB$6,BN$6&amp;" "&amp;'Input-Func_Class'!$D$22,$G63:$BB63)+IFERROR(SUMIF($G$6:$BB$6,BN$6&amp;" "&amp;'Input-Func_Class'!$E$22,$G63:$BB63),SUMIF($G$6:$BB$6,BN$6&amp;" "&amp;'Input-Func_Class'!$B$24,$G63:$BB63))+SUMIF($G$6:$BB$6,BN$6&amp;" "&amp;'Input-Func_Class'!$F$22,$G63:$BB63))&lt;Check_Limit,0,1),1)</f>
        <v>0</v>
      </c>
      <c r="BO63">
        <f ca="1">IFERROR(IF(SUMIF($G$6:$BB$6,BO$6&amp;" Total",$G63:$BB63)-(SUMIF($G$6:$BB$6,BO$6&amp;" "&amp;'Input-Func_Class'!$D$22,$G63:$BB63)+IFERROR(SUMIF($G$6:$BB$6,BO$6&amp;" "&amp;'Input-Func_Class'!$E$22,$G63:$BB63),SUMIF($G$6:$BB$6,BO$6&amp;" "&amp;'Input-Func_Class'!$B$24,$G63:$BB63))+SUMIF($G$6:$BB$6,BO$6&amp;" "&amp;'Input-Func_Class'!$F$22,$G63:$BB63))&lt;Check_Limit,0,1),1)</f>
        <v>0</v>
      </c>
    </row>
    <row r="64" spans="1:67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>
        <f t="shared" si="3"/>
        <v>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D64">
        <f>IFERROR(IF(SUMIF($G$6:$BB$6,BD$6&amp;" Total",$G64:$BB64)-(SUMIF($G$6:$BB$6,BD$6&amp;" "&amp;'Input-Func_Class'!$D$22,$G64:$BB64)+IFERROR(SUMIF($G$6:$BB$6,BD$6&amp;" "&amp;'Input-Func_Class'!$E$22,$G64:$BB64),SUMIF($G$6:$BB$6,BD$6&amp;" "&amp;'Input-Func_Class'!$B$24,$G64:$BB64))+SUMIF($G$6:$BB$6,BD$6&amp;" "&amp;'Input-Func_Class'!$F$22,$G64:$BB64))&lt;Check_Limit,0,1),1)</f>
        <v>0</v>
      </c>
      <c r="BE64">
        <f>IFERROR(IF(SUMIF($G$6:$BB$6,BE$6&amp;" Total",$G64:$BB64)-(SUMIF($G$6:$BB$6,BE$6&amp;" "&amp;'Input-Func_Class'!$D$22,$G64:$BB64)+IFERROR(SUMIF($G$6:$BB$6,BE$6&amp;" "&amp;'Input-Func_Class'!$E$22,$G64:$BB64),SUMIF($G$6:$BB$6,BE$6&amp;" "&amp;'Input-Func_Class'!$B$24,$G64:$BB64))+SUMIF($G$6:$BB$6,BE$6&amp;" "&amp;'Input-Func_Class'!$F$22,$G64:$BB64))&lt;Check_Limit,0,1),1)</f>
        <v>0</v>
      </c>
      <c r="BF64">
        <f>IFERROR(IF(SUMIF($G$6:$BB$6,BF$6&amp;" Total",$G64:$BB64)-(SUMIF($G$6:$BB$6,BF$6&amp;" "&amp;'Input-Func_Class'!$D$22,$G64:$BB64)+IFERROR(SUMIF($G$6:$BB$6,BF$6&amp;" "&amp;'Input-Func_Class'!$E$22,$G64:$BB64),SUMIF($G$6:$BB$6,BF$6&amp;" "&amp;'Input-Func_Class'!$B$24,$G64:$BB64))+SUMIF($G$6:$BB$6,BF$6&amp;" "&amp;'Input-Func_Class'!$F$22,$G64:$BB64))&lt;Check_Limit,0,1),1)</f>
        <v>0</v>
      </c>
      <c r="BG64">
        <f>IFERROR(IF(SUMIF($G$6:$BB$6,BG$6&amp;" Total",$G64:$BB64)-(SUMIF($G$6:$BB$6,BG$6&amp;" "&amp;'Input-Func_Class'!$D$22,$G64:$BB64)+IFERROR(SUMIF($G$6:$BB$6,BG$6&amp;" "&amp;'Input-Func_Class'!$E$22,$G64:$BB64),SUMIF($G$6:$BB$6,BG$6&amp;" "&amp;'Input-Func_Class'!$B$24,$G64:$BB64))+SUMIF($G$6:$BB$6,BG$6&amp;" "&amp;'Input-Func_Class'!$F$22,$G64:$BB64))&lt;Check_Limit,0,1),1)</f>
        <v>0</v>
      </c>
      <c r="BH64">
        <f>IFERROR(IF(SUMIF($G$6:$BB$6,BH$6&amp;" Total",$G64:$BB64)-(SUMIF($G$6:$BB$6,BH$6&amp;" "&amp;'Input-Func_Class'!$D$22,$G64:$BB64)+IFERROR(SUMIF($G$6:$BB$6,BH$6&amp;" "&amp;'Input-Func_Class'!$E$22,$G64:$BB64),SUMIF($G$6:$BB$6,BH$6&amp;" "&amp;'Input-Func_Class'!$B$24,$G64:$BB64))+SUMIF($G$6:$BB$6,BH$6&amp;" "&amp;'Input-Func_Class'!$F$22,$G64:$BB64))&lt;Check_Limit,0,1),1)</f>
        <v>0</v>
      </c>
      <c r="BI64">
        <f>IFERROR(IF(SUMIF($G$6:$BB$6,BI$6&amp;" Total",$G64:$BB64)-(SUMIF($G$6:$BB$6,BI$6&amp;" "&amp;'Input-Func_Class'!$D$22,$G64:$BB64)+IFERROR(SUMIF($G$6:$BB$6,BI$6&amp;" "&amp;'Input-Func_Class'!$E$22,$G64:$BB64),SUMIF($G$6:$BB$6,BI$6&amp;" "&amp;'Input-Func_Class'!$B$24,$G64:$BB64))+SUMIF($G$6:$BB$6,BI$6&amp;" "&amp;'Input-Func_Class'!$F$22,$G64:$BB64))&lt;Check_Limit,0,1),1)</f>
        <v>0</v>
      </c>
      <c r="BJ64">
        <f>IFERROR(IF(SUMIF($G$6:$BB$6,BJ$6&amp;" Total",$G64:$BB64)-(SUMIF($G$6:$BB$6,BJ$6&amp;" "&amp;'Input-Func_Class'!$D$22,$G64:$BB64)+IFERROR(SUMIF($G$6:$BB$6,BJ$6&amp;" "&amp;'Input-Func_Class'!$E$22,$G64:$BB64),SUMIF($G$6:$BB$6,BJ$6&amp;" "&amp;'Input-Func_Class'!$B$24,$G64:$BB64))+SUMIF($G$6:$BB$6,BJ$6&amp;" "&amp;'Input-Func_Class'!$F$22,$G64:$BB64))&lt;Check_Limit,0,1),1)</f>
        <v>0</v>
      </c>
      <c r="BK64">
        <f>IFERROR(IF(SUMIF($G$6:$BB$6,BK$6&amp;" Total",$G64:$BB64)-(SUMIF($G$6:$BB$6,BK$6&amp;" "&amp;'Input-Func_Class'!$D$22,$G64:$BB64)+IFERROR(SUMIF($G$6:$BB$6,BK$6&amp;" "&amp;'Input-Func_Class'!$E$22,$G64:$BB64),SUMIF($G$6:$BB$6,BK$6&amp;" "&amp;'Input-Func_Class'!$B$24,$G64:$BB64))+SUMIF($G$6:$BB$6,BK$6&amp;" "&amp;'Input-Func_Class'!$F$22,$G64:$BB64))&lt;Check_Limit,0,1),1)</f>
        <v>0</v>
      </c>
      <c r="BL64">
        <f>IFERROR(IF(SUMIF($G$6:$BB$6,BL$6&amp;" Total",$G64:$BB64)-(SUMIF($G$6:$BB$6,BL$6&amp;" "&amp;'Input-Func_Class'!$D$22,$G64:$BB64)+IFERROR(SUMIF($G$6:$BB$6,BL$6&amp;" "&amp;'Input-Func_Class'!$E$22,$G64:$BB64),SUMIF($G$6:$BB$6,BL$6&amp;" "&amp;'Input-Func_Class'!$B$24,$G64:$BB64))+SUMIF($G$6:$BB$6,BL$6&amp;" "&amp;'Input-Func_Class'!$F$22,$G64:$BB64))&lt;Check_Limit,0,1),1)</f>
        <v>0</v>
      </c>
      <c r="BM64">
        <f>IFERROR(IF(SUMIF($G$6:$BB$6,BM$6&amp;" Total",$G64:$BB64)-(SUMIF($G$6:$BB$6,BM$6&amp;" "&amp;'Input-Func_Class'!$D$22,$G64:$BB64)+IFERROR(SUMIF($G$6:$BB$6,BM$6&amp;" "&amp;'Input-Func_Class'!$E$22,$G64:$BB64),SUMIF($G$6:$BB$6,BM$6&amp;" "&amp;'Input-Func_Class'!$B$24,$G64:$BB64))+SUMIF($G$6:$BB$6,BM$6&amp;" "&amp;'Input-Func_Class'!$F$22,$G64:$BB64))&lt;Check_Limit,0,1),1)</f>
        <v>0</v>
      </c>
      <c r="BN64">
        <f>IFERROR(IF(SUMIF($G$6:$BB$6,BN$6&amp;" Total",$G64:$BB64)-(SUMIF($G$6:$BB$6,BN$6&amp;" "&amp;'Input-Func_Class'!$D$22,$G64:$BB64)+IFERROR(SUMIF($G$6:$BB$6,BN$6&amp;" "&amp;'Input-Func_Class'!$E$22,$G64:$BB64),SUMIF($G$6:$BB$6,BN$6&amp;" "&amp;'Input-Func_Class'!$B$24,$G64:$BB64))+SUMIF($G$6:$BB$6,BN$6&amp;" "&amp;'Input-Func_Class'!$F$22,$G64:$BB64))&lt;Check_Limit,0,1),1)</f>
        <v>0</v>
      </c>
      <c r="BO64">
        <f>IFERROR(IF(SUMIF($G$6:$BB$6,BO$6&amp;" Total",$G64:$BB64)-(SUMIF($G$6:$BB$6,BO$6&amp;" "&amp;'Input-Func_Class'!$D$22,$G64:$BB64)+IFERROR(SUMIF($G$6:$BB$6,BO$6&amp;" "&amp;'Input-Func_Class'!$E$22,$G64:$BB64),SUMIF($G$6:$BB$6,BO$6&amp;" "&amp;'Input-Func_Class'!$B$24,$G64:$BB64))+SUMIF($G$6:$BB$6,BO$6&amp;" "&amp;'Input-Func_Class'!$F$22,$G64:$BB64))&lt;Check_Limit,0,1),1)</f>
        <v>0</v>
      </c>
    </row>
    <row r="65" spans="1:67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>
        <f t="shared" ref="E65:E113" si="16">IFERROR(IF(D65="",0,IF(D65=0,0,IF(ABS(D65-SUM(G65,K65,O65,S65,W65,AA65,AE65,AI65,AM65,AQ65,AU65,AY65))&lt;Check_Limit,0,1))),1)</f>
        <v>0</v>
      </c>
      <c r="F65" s="2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D65">
        <f>IFERROR(IF(SUMIF($G$6:$BB$6,BD$6&amp;" Total",$G65:$BB65)-(SUMIF($G$6:$BB$6,BD$6&amp;" "&amp;'Input-Func_Class'!$D$22,$G65:$BB65)+IFERROR(SUMIF($G$6:$BB$6,BD$6&amp;" "&amp;'Input-Func_Class'!$E$22,$G65:$BB65),SUMIF($G$6:$BB$6,BD$6&amp;" "&amp;'Input-Func_Class'!$B$24,$G65:$BB65))+SUMIF($G$6:$BB$6,BD$6&amp;" "&amp;'Input-Func_Class'!$F$22,$G65:$BB65))&lt;Check_Limit,0,1),1)</f>
        <v>0</v>
      </c>
      <c r="BE65">
        <f>IFERROR(IF(SUMIF($G$6:$BB$6,BE$6&amp;" Total",$G65:$BB65)-(SUMIF($G$6:$BB$6,BE$6&amp;" "&amp;'Input-Func_Class'!$D$22,$G65:$BB65)+IFERROR(SUMIF($G$6:$BB$6,BE$6&amp;" "&amp;'Input-Func_Class'!$E$22,$G65:$BB65),SUMIF($G$6:$BB$6,BE$6&amp;" "&amp;'Input-Func_Class'!$B$24,$G65:$BB65))+SUMIF($G$6:$BB$6,BE$6&amp;" "&amp;'Input-Func_Class'!$F$22,$G65:$BB65))&lt;Check_Limit,0,1),1)</f>
        <v>0</v>
      </c>
      <c r="BF65">
        <f>IFERROR(IF(SUMIF($G$6:$BB$6,BF$6&amp;" Total",$G65:$BB65)-(SUMIF($G$6:$BB$6,BF$6&amp;" "&amp;'Input-Func_Class'!$D$22,$G65:$BB65)+IFERROR(SUMIF($G$6:$BB$6,BF$6&amp;" "&amp;'Input-Func_Class'!$E$22,$G65:$BB65),SUMIF($G$6:$BB$6,BF$6&amp;" "&amp;'Input-Func_Class'!$B$24,$G65:$BB65))+SUMIF($G$6:$BB$6,BF$6&amp;" "&amp;'Input-Func_Class'!$F$22,$G65:$BB65))&lt;Check_Limit,0,1),1)</f>
        <v>0</v>
      </c>
      <c r="BG65">
        <f>IFERROR(IF(SUMIF($G$6:$BB$6,BG$6&amp;" Total",$G65:$BB65)-(SUMIF($G$6:$BB$6,BG$6&amp;" "&amp;'Input-Func_Class'!$D$22,$G65:$BB65)+IFERROR(SUMIF($G$6:$BB$6,BG$6&amp;" "&amp;'Input-Func_Class'!$E$22,$G65:$BB65),SUMIF($G$6:$BB$6,BG$6&amp;" "&amp;'Input-Func_Class'!$B$24,$G65:$BB65))+SUMIF($G$6:$BB$6,BG$6&amp;" "&amp;'Input-Func_Class'!$F$22,$G65:$BB65))&lt;Check_Limit,0,1),1)</f>
        <v>0</v>
      </c>
      <c r="BH65">
        <f>IFERROR(IF(SUMIF($G$6:$BB$6,BH$6&amp;" Total",$G65:$BB65)-(SUMIF($G$6:$BB$6,BH$6&amp;" "&amp;'Input-Func_Class'!$D$22,$G65:$BB65)+IFERROR(SUMIF($G$6:$BB$6,BH$6&amp;" "&amp;'Input-Func_Class'!$E$22,$G65:$BB65),SUMIF($G$6:$BB$6,BH$6&amp;" "&amp;'Input-Func_Class'!$B$24,$G65:$BB65))+SUMIF($G$6:$BB$6,BH$6&amp;" "&amp;'Input-Func_Class'!$F$22,$G65:$BB65))&lt;Check_Limit,0,1),1)</f>
        <v>0</v>
      </c>
      <c r="BI65">
        <f>IFERROR(IF(SUMIF($G$6:$BB$6,BI$6&amp;" Total",$G65:$BB65)-(SUMIF($G$6:$BB$6,BI$6&amp;" "&amp;'Input-Func_Class'!$D$22,$G65:$BB65)+IFERROR(SUMIF($G$6:$BB$6,BI$6&amp;" "&amp;'Input-Func_Class'!$E$22,$G65:$BB65),SUMIF($G$6:$BB$6,BI$6&amp;" "&amp;'Input-Func_Class'!$B$24,$G65:$BB65))+SUMIF($G$6:$BB$6,BI$6&amp;" "&amp;'Input-Func_Class'!$F$22,$G65:$BB65))&lt;Check_Limit,0,1),1)</f>
        <v>0</v>
      </c>
      <c r="BJ65">
        <f>IFERROR(IF(SUMIF($G$6:$BB$6,BJ$6&amp;" Total",$G65:$BB65)-(SUMIF($G$6:$BB$6,BJ$6&amp;" "&amp;'Input-Func_Class'!$D$22,$G65:$BB65)+IFERROR(SUMIF($G$6:$BB$6,BJ$6&amp;" "&amp;'Input-Func_Class'!$E$22,$G65:$BB65),SUMIF($G$6:$BB$6,BJ$6&amp;" "&amp;'Input-Func_Class'!$B$24,$G65:$BB65))+SUMIF($G$6:$BB$6,BJ$6&amp;" "&amp;'Input-Func_Class'!$F$22,$G65:$BB65))&lt;Check_Limit,0,1),1)</f>
        <v>0</v>
      </c>
      <c r="BK65">
        <f>IFERROR(IF(SUMIF($G$6:$BB$6,BK$6&amp;" Total",$G65:$BB65)-(SUMIF($G$6:$BB$6,BK$6&amp;" "&amp;'Input-Func_Class'!$D$22,$G65:$BB65)+IFERROR(SUMIF($G$6:$BB$6,BK$6&amp;" "&amp;'Input-Func_Class'!$E$22,$G65:$BB65),SUMIF($G$6:$BB$6,BK$6&amp;" "&amp;'Input-Func_Class'!$B$24,$G65:$BB65))+SUMIF($G$6:$BB$6,BK$6&amp;" "&amp;'Input-Func_Class'!$F$22,$G65:$BB65))&lt;Check_Limit,0,1),1)</f>
        <v>0</v>
      </c>
      <c r="BL65">
        <f>IFERROR(IF(SUMIF($G$6:$BB$6,BL$6&amp;" Total",$G65:$BB65)-(SUMIF($G$6:$BB$6,BL$6&amp;" "&amp;'Input-Func_Class'!$D$22,$G65:$BB65)+IFERROR(SUMIF($G$6:$BB$6,BL$6&amp;" "&amp;'Input-Func_Class'!$E$22,$G65:$BB65),SUMIF($G$6:$BB$6,BL$6&amp;" "&amp;'Input-Func_Class'!$B$24,$G65:$BB65))+SUMIF($G$6:$BB$6,BL$6&amp;" "&amp;'Input-Func_Class'!$F$22,$G65:$BB65))&lt;Check_Limit,0,1),1)</f>
        <v>0</v>
      </c>
      <c r="BM65">
        <f>IFERROR(IF(SUMIF($G$6:$BB$6,BM$6&amp;" Total",$G65:$BB65)-(SUMIF($G$6:$BB$6,BM$6&amp;" "&amp;'Input-Func_Class'!$D$22,$G65:$BB65)+IFERROR(SUMIF($G$6:$BB$6,BM$6&amp;" "&amp;'Input-Func_Class'!$E$22,$G65:$BB65),SUMIF($G$6:$BB$6,BM$6&amp;" "&amp;'Input-Func_Class'!$B$24,$G65:$BB65))+SUMIF($G$6:$BB$6,BM$6&amp;" "&amp;'Input-Func_Class'!$F$22,$G65:$BB65))&lt;Check_Limit,0,1),1)</f>
        <v>0</v>
      </c>
      <c r="BN65">
        <f>IFERROR(IF(SUMIF($G$6:$BB$6,BN$6&amp;" Total",$G65:$BB65)-(SUMIF($G$6:$BB$6,BN$6&amp;" "&amp;'Input-Func_Class'!$D$22,$G65:$BB65)+IFERROR(SUMIF($G$6:$BB$6,BN$6&amp;" "&amp;'Input-Func_Class'!$E$22,$G65:$BB65),SUMIF($G$6:$BB$6,BN$6&amp;" "&amp;'Input-Func_Class'!$B$24,$G65:$BB65))+SUMIF($G$6:$BB$6,BN$6&amp;" "&amp;'Input-Func_Class'!$F$22,$G65:$BB65))&lt;Check_Limit,0,1),1)</f>
        <v>0</v>
      </c>
      <c r="BO65">
        <f>IFERROR(IF(SUMIF($G$6:$BB$6,BO$6&amp;" Total",$G65:$BB65)-(SUMIF($G$6:$BB$6,BO$6&amp;" "&amp;'Input-Func_Class'!$D$22,$G65:$BB65)+IFERROR(SUMIF($G$6:$BB$6,BO$6&amp;" "&amp;'Input-Func_Class'!$E$22,$G65:$BB65),SUMIF($G$6:$BB$6,BO$6&amp;" "&amp;'Input-Func_Class'!$B$24,$G65:$BB65))+SUMIF($G$6:$BB$6,BO$6&amp;" "&amp;'Input-Func_Class'!$F$22,$G65:$BB65))&lt;Check_Limit,0,1),1)</f>
        <v>0</v>
      </c>
    </row>
    <row r="66" spans="1:67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>Functionalization!$D66</f>
        <v>0</v>
      </c>
      <c r="E66" s="8">
        <f t="shared" si="16"/>
        <v>0</v>
      </c>
      <c r="F66" s="2" t="str">
        <f>IF($D66=0,"-",IF('Input-Accounts'!$E66&lt;&gt;0,'Input-Accounts'!$E66,'Input-Accounts'!$G66))</f>
        <v>-</v>
      </c>
      <c r="G66" s="8">
        <f ca="1">IF(G$5&lt;&gt;"",HLOOKUP(G$5,Functionalization!$G$6:$R$314,ROW($A66)-5,FALSE),IFERROR(INDEX(G$278:G$314,MATCH($F66,$B$278:$B$314,0))/VLOOKUP($F66,$B$278:$BB$314,MATCH(LEFT(TRIM(G$6),FIND("~",SUBSTITUTE(G$6,"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66))*HLOOKUP(LEFT(TRIM(G$6),FIND("~",SUBSTITUTE(G$6," ","~",LEN(TRIM(G$6))-LEN(SUBSTITUTE(TRIM(G$6)," ",""))))-1)&amp;" Total",$B$6:$BB$314,ROW($A66)-5,FALSE))</f>
        <v>0</v>
      </c>
      <c r="H66" s="8">
        <f ca="1">IF(H$5&lt;&gt;"",HLOOKUP(H$5,Functionalization!$G$6:$R$314,ROW($A66)-5,FALSE),IFERROR(INDEX(H$278:H$314,MATCH($F66,$B$278:$B$314,0))/VLOOKUP($F66,$B$278:$BB$314,MATCH(LEFT(TRIM(H$6),FIND("~",SUBSTITUTE(H$6,"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66))*HLOOKUP(LEFT(TRIM(H$6),FIND("~",SUBSTITUTE(H$6," ","~",LEN(TRIM(H$6))-LEN(SUBSTITUTE(TRIM(H$6)," ",""))))-1)&amp;" Total",$B$6:$BB$314,ROW($A66)-5,FALSE))</f>
        <v>0</v>
      </c>
      <c r="I66" s="8">
        <f ca="1">IF(I$5&lt;&gt;"",HLOOKUP(I$5,Functionalization!$G$6:$R$314,ROW($A66)-5,FALSE),IFERROR(INDEX(I$278:I$314,MATCH($F66,$B$278:$B$314,0))/VLOOKUP($F66,$B$278:$BB$314,MATCH(LEFT(TRIM(I$6),FIND("~",SUBSTITUTE(I$6,"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66))*HLOOKUP(LEFT(TRIM(I$6),FIND("~",SUBSTITUTE(I$6," ","~",LEN(TRIM(I$6))-LEN(SUBSTITUTE(TRIM(I$6)," ",""))))-1)&amp;" Total",$B$6:$BB$314,ROW($A66)-5,FALSE))</f>
        <v>0</v>
      </c>
      <c r="J66" s="8">
        <f ca="1">IF(J$5&lt;&gt;"",HLOOKUP(J$5,Functionalization!$G$6:$R$314,ROW($A66)-5,FALSE),IFERROR(INDEX(J$278:J$314,MATCH($F66,$B$278:$B$314,0))/VLOOKUP($F66,$B$278:$BB$314,MATCH(LEFT(TRIM(J$6),FIND("~",SUBSTITUTE(J$6,"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66))*HLOOKUP(LEFT(TRIM(J$6),FIND("~",SUBSTITUTE(J$6," ","~",LEN(TRIM(J$6))-LEN(SUBSTITUTE(TRIM(J$6)," ",""))))-1)&amp;" Total",$B$6:$BB$314,ROW($A66)-5,FALSE))</f>
        <v>0</v>
      </c>
      <c r="K66" s="8">
        <f ca="1">IF(K$5&lt;&gt;"",HLOOKUP(K$5,Functionalization!$G$6:$R$314,ROW($A66)-5,FALSE),IFERROR(INDEX(K$278:K$314,MATCH($F66,$B$278:$B$314,0))/VLOOKUP($F66,$B$278:$BB$314,MATCH(LEFT(TRIM(K$6),FIND("~",SUBSTITUTE(K$6,"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66))*HLOOKUP(LEFT(TRIM(K$6),FIND("~",SUBSTITUTE(K$6," ","~",LEN(TRIM(K$6))-LEN(SUBSTITUTE(TRIM(K$6)," ",""))))-1)&amp;" Total",$B$6:$BB$314,ROW($A66)-5,FALSE))</f>
        <v>0</v>
      </c>
      <c r="L66" s="8">
        <f ca="1">IF(L$5&lt;&gt;"",HLOOKUP(L$5,Functionalization!$G$6:$R$314,ROW($A66)-5,FALSE),IFERROR(INDEX(L$278:L$314,MATCH($F66,$B$278:$B$314,0))/VLOOKUP($F66,$B$278:$BB$314,MATCH(LEFT(TRIM(L$6),FIND("~",SUBSTITUTE(L$6,"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66))*HLOOKUP(LEFT(TRIM(L$6),FIND("~",SUBSTITUTE(L$6," ","~",LEN(TRIM(L$6))-LEN(SUBSTITUTE(TRIM(L$6)," ",""))))-1)&amp;" Total",$B$6:$BB$314,ROW($A66)-5,FALSE))</f>
        <v>0</v>
      </c>
      <c r="M66" s="8">
        <f ca="1">IF(M$5&lt;&gt;"",HLOOKUP(M$5,Functionalization!$G$6:$R$314,ROW($A66)-5,FALSE),IFERROR(INDEX(M$278:M$314,MATCH($F66,$B$278:$B$314,0))/VLOOKUP($F66,$B$278:$BB$314,MATCH(LEFT(TRIM(M$6),FIND("~",SUBSTITUTE(M$6,"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66))*HLOOKUP(LEFT(TRIM(M$6),FIND("~",SUBSTITUTE(M$6," ","~",LEN(TRIM(M$6))-LEN(SUBSTITUTE(TRIM(M$6)," ",""))))-1)&amp;" Total",$B$6:$BB$314,ROW($A66)-5,FALSE))</f>
        <v>0</v>
      </c>
      <c r="N66" s="8">
        <f ca="1">IF(N$5&lt;&gt;"",HLOOKUP(N$5,Functionalization!$G$6:$R$314,ROW($A66)-5,FALSE),IFERROR(INDEX(N$278:N$314,MATCH($F66,$B$278:$B$314,0))/VLOOKUP($F66,$B$278:$BB$314,MATCH(LEFT(TRIM(N$6),FIND("~",SUBSTITUTE(N$6,"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66))*HLOOKUP(LEFT(TRIM(N$6),FIND("~",SUBSTITUTE(N$6," ","~",LEN(TRIM(N$6))-LEN(SUBSTITUTE(TRIM(N$6)," ",""))))-1)&amp;" Total",$B$6:$BB$314,ROW($A66)-5,FALSE))</f>
        <v>0</v>
      </c>
      <c r="O66" s="8">
        <f ca="1">IF(O$5&lt;&gt;"",HLOOKUP(O$5,Functionalization!$G$6:$R$314,ROW($A66)-5,FALSE),IFERROR(INDEX(O$278:O$314,MATCH($F66,$B$278:$B$314,0))/VLOOKUP($F66,$B$278:$BB$314,MATCH(LEFT(TRIM(O$6),FIND("~",SUBSTITUTE(O$6,"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66))*HLOOKUP(LEFT(TRIM(O$6),FIND("~",SUBSTITUTE(O$6," ","~",LEN(TRIM(O$6))-LEN(SUBSTITUTE(TRIM(O$6)," ",""))))-1)&amp;" Total",$B$6:$BB$314,ROW($A66)-5,FALSE))</f>
        <v>0</v>
      </c>
      <c r="P66" s="8">
        <f ca="1">IF(P$5&lt;&gt;"",HLOOKUP(P$5,Functionalization!$G$6:$R$314,ROW($A66)-5,FALSE),IFERROR(INDEX(P$278:P$314,MATCH($F66,$B$278:$B$314,0))/VLOOKUP($F66,$B$278:$BB$314,MATCH(LEFT(TRIM(P$6),FIND("~",SUBSTITUTE(P$6,"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66))*HLOOKUP(LEFT(TRIM(P$6),FIND("~",SUBSTITUTE(P$6," ","~",LEN(TRIM(P$6))-LEN(SUBSTITUTE(TRIM(P$6)," ",""))))-1)&amp;" Total",$B$6:$BB$314,ROW($A66)-5,FALSE))</f>
        <v>0</v>
      </c>
      <c r="Q66" s="8">
        <f ca="1">IF(Q$5&lt;&gt;"",HLOOKUP(Q$5,Functionalization!$G$6:$R$314,ROW($A66)-5,FALSE),IFERROR(INDEX(Q$278:Q$314,MATCH($F66,$B$278:$B$314,0))/VLOOKUP($F66,$B$278:$BB$314,MATCH(LEFT(TRIM(Q$6),FIND("~",SUBSTITUTE(Q$6,"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66))*HLOOKUP(LEFT(TRIM(Q$6),FIND("~",SUBSTITUTE(Q$6," ","~",LEN(TRIM(Q$6))-LEN(SUBSTITUTE(TRIM(Q$6)," ",""))))-1)&amp;" Total",$B$6:$BB$314,ROW($A66)-5,FALSE))</f>
        <v>0</v>
      </c>
      <c r="R66" s="8">
        <f ca="1">IF(R$5&lt;&gt;"",HLOOKUP(R$5,Functionalization!$G$6:$R$314,ROW($A66)-5,FALSE),IFERROR(INDEX(R$278:R$314,MATCH($F66,$B$278:$B$314,0))/VLOOKUP($F66,$B$278:$BB$314,MATCH(LEFT(TRIM(R$6),FIND("~",SUBSTITUTE(R$6,"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66))*HLOOKUP(LEFT(TRIM(R$6),FIND("~",SUBSTITUTE(R$6," ","~",LEN(TRIM(R$6))-LEN(SUBSTITUTE(TRIM(R$6)," ",""))))-1)&amp;" Total",$B$6:$BB$314,ROW($A66)-5,FALSE))</f>
        <v>0</v>
      </c>
      <c r="S66" s="8">
        <f ca="1">IF(S$5&lt;&gt;"",HLOOKUP(S$5,Functionalization!$G$6:$R$314,ROW($A66)-5,FALSE),IFERROR(INDEX(S$278:S$314,MATCH($F66,$B$278:$B$314,0))/VLOOKUP($F66,$B$278:$BB$314,MATCH(LEFT(TRIM(S$6),FIND("~",SUBSTITUTE(S$6,"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66))*HLOOKUP(LEFT(TRIM(S$6),FIND("~",SUBSTITUTE(S$6," ","~",LEN(TRIM(S$6))-LEN(SUBSTITUTE(TRIM(S$6)," ",""))))-1)&amp;" Total",$B$6:$BB$314,ROW($A66)-5,FALSE))</f>
        <v>0</v>
      </c>
      <c r="T66" s="8">
        <f ca="1">IF(T$5&lt;&gt;"",HLOOKUP(T$5,Functionalization!$G$6:$R$314,ROW($A66)-5,FALSE),IFERROR(INDEX(T$278:T$314,MATCH($F66,$B$278:$B$314,0))/VLOOKUP($F66,$B$278:$BB$314,MATCH(LEFT(TRIM(T$6),FIND("~",SUBSTITUTE(T$6,"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66))*HLOOKUP(LEFT(TRIM(T$6),FIND("~",SUBSTITUTE(T$6," ","~",LEN(TRIM(T$6))-LEN(SUBSTITUTE(TRIM(T$6)," ",""))))-1)&amp;" Total",$B$6:$BB$314,ROW($A66)-5,FALSE))</f>
        <v>0</v>
      </c>
      <c r="U66" s="8">
        <f ca="1">IF(U$5&lt;&gt;"",HLOOKUP(U$5,Functionalization!$G$6:$R$314,ROW($A66)-5,FALSE),IFERROR(INDEX(U$278:U$314,MATCH($F66,$B$278:$B$314,0))/VLOOKUP($F66,$B$278:$BB$314,MATCH(LEFT(TRIM(U$6),FIND("~",SUBSTITUTE(U$6,"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66))*HLOOKUP(LEFT(TRIM(U$6),FIND("~",SUBSTITUTE(U$6," ","~",LEN(TRIM(U$6))-LEN(SUBSTITUTE(TRIM(U$6)," ",""))))-1)&amp;" Total",$B$6:$BB$314,ROW($A66)-5,FALSE))</f>
        <v>0</v>
      </c>
      <c r="V66" s="8">
        <f ca="1">IF(V$5&lt;&gt;"",HLOOKUP(V$5,Functionalization!$G$6:$R$314,ROW($A66)-5,FALSE),IFERROR(INDEX(V$278:V$314,MATCH($F66,$B$278:$B$314,0))/VLOOKUP($F66,$B$278:$BB$314,MATCH(LEFT(TRIM(V$6),FIND("~",SUBSTITUTE(V$6,"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66))*HLOOKUP(LEFT(TRIM(V$6),FIND("~",SUBSTITUTE(V$6," ","~",LEN(TRIM(V$6))-LEN(SUBSTITUTE(TRIM(V$6)," ",""))))-1)&amp;" Total",$B$6:$BB$314,ROW($A66)-5,FALSE))</f>
        <v>0</v>
      </c>
      <c r="W66" s="8">
        <f ca="1">IF(W$5&lt;&gt;"",HLOOKUP(W$5,Functionalization!$G$6:$R$314,ROW($A66)-5,FALSE),IFERROR(INDEX(W$278:W$314,MATCH($F66,$B$278:$B$314,0))/VLOOKUP($F66,$B$278:$BB$314,MATCH(LEFT(TRIM(W$6),FIND("~",SUBSTITUTE(W$6,"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66))*HLOOKUP(LEFT(TRIM(W$6),FIND("~",SUBSTITUTE(W$6," ","~",LEN(TRIM(W$6))-LEN(SUBSTITUTE(TRIM(W$6)," ",""))))-1)&amp;" Total",$B$6:$BB$314,ROW($A66)-5,FALSE))</f>
        <v>0</v>
      </c>
      <c r="X66" s="8">
        <f ca="1">IF(X$5&lt;&gt;"",HLOOKUP(X$5,Functionalization!$G$6:$R$314,ROW($A66)-5,FALSE),IFERROR(INDEX(X$278:X$314,MATCH($F66,$B$278:$B$314,0))/VLOOKUP($F66,$B$278:$BB$314,MATCH(LEFT(TRIM(X$6),FIND("~",SUBSTITUTE(X$6,"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66))*HLOOKUP(LEFT(TRIM(X$6),FIND("~",SUBSTITUTE(X$6," ","~",LEN(TRIM(X$6))-LEN(SUBSTITUTE(TRIM(X$6)," ",""))))-1)&amp;" Total",$B$6:$BB$314,ROW($A66)-5,FALSE))</f>
        <v>0</v>
      </c>
      <c r="Y66" s="8">
        <f ca="1">IF(Y$5&lt;&gt;"",HLOOKUP(Y$5,Functionalization!$G$6:$R$314,ROW($A66)-5,FALSE),IFERROR(INDEX(Y$278:Y$314,MATCH($F66,$B$278:$B$314,0))/VLOOKUP($F66,$B$278:$BB$314,MATCH(LEFT(TRIM(Y$6),FIND("~",SUBSTITUTE(Y$6,"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66))*HLOOKUP(LEFT(TRIM(Y$6),FIND("~",SUBSTITUTE(Y$6," ","~",LEN(TRIM(Y$6))-LEN(SUBSTITUTE(TRIM(Y$6)," ",""))))-1)&amp;" Total",$B$6:$BB$314,ROW($A66)-5,FALSE))</f>
        <v>0</v>
      </c>
      <c r="Z66" s="8">
        <f ca="1">IF(Z$5&lt;&gt;"",HLOOKUP(Z$5,Functionalization!$G$6:$R$314,ROW($A66)-5,FALSE),IFERROR(INDEX(Z$278:Z$314,MATCH($F66,$B$278:$B$314,0))/VLOOKUP($F66,$B$278:$BB$314,MATCH(LEFT(TRIM(Z$6),FIND("~",SUBSTITUTE(Z$6,"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66))*HLOOKUP(LEFT(TRIM(Z$6),FIND("~",SUBSTITUTE(Z$6," ","~",LEN(TRIM(Z$6))-LEN(SUBSTITUTE(TRIM(Z$6)," ",""))))-1)&amp;" Total",$B$6:$BB$314,ROW($A66)-5,FALSE))</f>
        <v>0</v>
      </c>
      <c r="AA66" s="8">
        <f ca="1">IF(AA$5&lt;&gt;"",HLOOKUP(AA$5,Functionalization!$G$6:$R$314,ROW($A66)-5,FALSE),IFERROR(INDEX(AA$278:AA$314,MATCH($F66,$B$278:$B$314,0))/VLOOKUP($F66,$B$278:$BB$314,MATCH(LEFT(TRIM(AA$6),FIND("~",SUBSTITUTE(AA$6,"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66))*HLOOKUP(LEFT(TRIM(AA$6),FIND("~",SUBSTITUTE(AA$6," ","~",LEN(TRIM(AA$6))-LEN(SUBSTITUTE(TRIM(AA$6)," ",""))))-1)&amp;" Total",$B$6:$BB$314,ROW($A66)-5,FALSE))</f>
        <v>0</v>
      </c>
      <c r="AB66" s="8">
        <f ca="1">IF(AB$5&lt;&gt;"",HLOOKUP(AB$5,Functionalization!$G$6:$R$314,ROW($A66)-5,FALSE),IFERROR(INDEX(AB$278:AB$314,MATCH($F66,$B$278:$B$314,0))/VLOOKUP($F66,$B$278:$BB$314,MATCH(LEFT(TRIM(AB$6),FIND("~",SUBSTITUTE(AB$6,"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66))*HLOOKUP(LEFT(TRIM(AB$6),FIND("~",SUBSTITUTE(AB$6," ","~",LEN(TRIM(AB$6))-LEN(SUBSTITUTE(TRIM(AB$6)," ",""))))-1)&amp;" Total",$B$6:$BB$314,ROW($A66)-5,FALSE))</f>
        <v>0</v>
      </c>
      <c r="AC66" s="8">
        <f ca="1">IF(AC$5&lt;&gt;"",HLOOKUP(AC$5,Functionalization!$G$6:$R$314,ROW($A66)-5,FALSE),IFERROR(INDEX(AC$278:AC$314,MATCH($F66,$B$278:$B$314,0))/VLOOKUP($F66,$B$278:$BB$314,MATCH(LEFT(TRIM(AC$6),FIND("~",SUBSTITUTE(AC$6,"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66))*HLOOKUP(LEFT(TRIM(AC$6),FIND("~",SUBSTITUTE(AC$6," ","~",LEN(TRIM(AC$6))-LEN(SUBSTITUTE(TRIM(AC$6)," ",""))))-1)&amp;" Total",$B$6:$BB$314,ROW($A66)-5,FALSE))</f>
        <v>0</v>
      </c>
      <c r="AD66" s="8">
        <f ca="1">IF(AD$5&lt;&gt;"",HLOOKUP(AD$5,Functionalization!$G$6:$R$314,ROW($A66)-5,FALSE),IFERROR(INDEX(AD$278:AD$314,MATCH($F66,$B$278:$B$314,0))/VLOOKUP($F66,$B$278:$BB$314,MATCH(LEFT(TRIM(AD$6),FIND("~",SUBSTITUTE(AD$6,"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66))*HLOOKUP(LEFT(TRIM(AD$6),FIND("~",SUBSTITUTE(AD$6," ","~",LEN(TRIM(AD$6))-LEN(SUBSTITUTE(TRIM(AD$6)," ",""))))-1)&amp;" Total",$B$6:$BB$314,ROW($A66)-5,FALSE))</f>
        <v>0</v>
      </c>
      <c r="AE66" s="8">
        <f ca="1">IF(AE$5&lt;&gt;"",HLOOKUP(AE$5,Functionalization!$G$6:$R$314,ROW($A66)-5,FALSE),IFERROR(INDEX(AE$278:AE$314,MATCH($F66,$B$278:$B$314,0))/VLOOKUP($F66,$B$278:$BB$314,MATCH(LEFT(TRIM(AE$6),FIND("~",SUBSTITUTE(AE$6,"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66))*HLOOKUP(LEFT(TRIM(AE$6),FIND("~",SUBSTITUTE(AE$6," ","~",LEN(TRIM(AE$6))-LEN(SUBSTITUTE(TRIM(AE$6)," ",""))))-1)&amp;" Total",$B$6:$BB$314,ROW($A66)-5,FALSE))</f>
        <v>0</v>
      </c>
      <c r="AF66" s="8">
        <f ca="1">IF(AF$5&lt;&gt;"",HLOOKUP(AF$5,Functionalization!$G$6:$R$314,ROW($A66)-5,FALSE),IFERROR(INDEX(AF$278:AF$314,MATCH($F66,$B$278:$B$314,0))/VLOOKUP($F66,$B$278:$BB$314,MATCH(LEFT(TRIM(AF$6),FIND("~",SUBSTITUTE(AF$6,"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66))*HLOOKUP(LEFT(TRIM(AF$6),FIND("~",SUBSTITUTE(AF$6," ","~",LEN(TRIM(AF$6))-LEN(SUBSTITUTE(TRIM(AF$6)," ",""))))-1)&amp;" Total",$B$6:$BB$314,ROW($A66)-5,FALSE))</f>
        <v>0</v>
      </c>
      <c r="AG66" s="8">
        <f ca="1">IF(AG$5&lt;&gt;"",HLOOKUP(AG$5,Functionalization!$G$6:$R$314,ROW($A66)-5,FALSE),IFERROR(INDEX(AG$278:AG$314,MATCH($F66,$B$278:$B$314,0))/VLOOKUP($F66,$B$278:$BB$314,MATCH(LEFT(TRIM(AG$6),FIND("~",SUBSTITUTE(AG$6,"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66))*HLOOKUP(LEFT(TRIM(AG$6),FIND("~",SUBSTITUTE(AG$6," ","~",LEN(TRIM(AG$6))-LEN(SUBSTITUTE(TRIM(AG$6)," ",""))))-1)&amp;" Total",$B$6:$BB$314,ROW($A66)-5,FALSE))</f>
        <v>0</v>
      </c>
      <c r="AH66" s="8">
        <f ca="1">IF(AH$5&lt;&gt;"",HLOOKUP(AH$5,Functionalization!$G$6:$R$314,ROW($A66)-5,FALSE),IFERROR(INDEX(AH$278:AH$314,MATCH($F66,$B$278:$B$314,0))/VLOOKUP($F66,$B$278:$BB$314,MATCH(LEFT(TRIM(AH$6),FIND("~",SUBSTITUTE(AH$6,"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66))*HLOOKUP(LEFT(TRIM(AH$6),FIND("~",SUBSTITUTE(AH$6," ","~",LEN(TRIM(AH$6))-LEN(SUBSTITUTE(TRIM(AH$6)," ",""))))-1)&amp;" Total",$B$6:$BB$314,ROW($A66)-5,FALSE))</f>
        <v>0</v>
      </c>
      <c r="AI66" s="8">
        <f ca="1">IF(AI$5&lt;&gt;"",HLOOKUP(AI$5,Functionalization!$G$6:$R$314,ROW($A66)-5,FALSE),IFERROR(INDEX(AI$278:AI$314,MATCH($F66,$B$278:$B$314,0))/VLOOKUP($F66,$B$278:$BB$314,MATCH(LEFT(TRIM(AI$6),FIND("~",SUBSTITUTE(AI$6,"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66))*HLOOKUP(LEFT(TRIM(AI$6),FIND("~",SUBSTITUTE(AI$6," ","~",LEN(TRIM(AI$6))-LEN(SUBSTITUTE(TRIM(AI$6)," ",""))))-1)&amp;" Total",$B$6:$BB$314,ROW($A66)-5,FALSE))</f>
        <v>0</v>
      </c>
      <c r="AJ66" s="8">
        <f ca="1">IF(AJ$5&lt;&gt;"",HLOOKUP(AJ$5,Functionalization!$G$6:$R$314,ROW($A66)-5,FALSE),IFERROR(INDEX(AJ$278:AJ$314,MATCH($F66,$B$278:$B$314,0))/VLOOKUP($F66,$B$278:$BB$314,MATCH(LEFT(TRIM(AJ$6),FIND("~",SUBSTITUTE(AJ$6,"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66))*HLOOKUP(LEFT(TRIM(AJ$6),FIND("~",SUBSTITUTE(AJ$6," ","~",LEN(TRIM(AJ$6))-LEN(SUBSTITUTE(TRIM(AJ$6)," ",""))))-1)&amp;" Total",$B$6:$BB$314,ROW($A66)-5,FALSE))</f>
        <v>0</v>
      </c>
      <c r="AK66" s="8">
        <f ca="1">IF(AK$5&lt;&gt;"",HLOOKUP(AK$5,Functionalization!$G$6:$R$314,ROW($A66)-5,FALSE),IFERROR(INDEX(AK$278:AK$314,MATCH($F66,$B$278:$B$314,0))/VLOOKUP($F66,$B$278:$BB$314,MATCH(LEFT(TRIM(AK$6),FIND("~",SUBSTITUTE(AK$6,"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66))*HLOOKUP(LEFT(TRIM(AK$6),FIND("~",SUBSTITUTE(AK$6," ","~",LEN(TRIM(AK$6))-LEN(SUBSTITUTE(TRIM(AK$6)," ",""))))-1)&amp;" Total",$B$6:$BB$314,ROW($A66)-5,FALSE))</f>
        <v>0</v>
      </c>
      <c r="AL66" s="8">
        <f ca="1">IF(AL$5&lt;&gt;"",HLOOKUP(AL$5,Functionalization!$G$6:$R$314,ROW($A66)-5,FALSE),IFERROR(INDEX(AL$278:AL$314,MATCH($F66,$B$278:$B$314,0))/VLOOKUP($F66,$B$278:$BB$314,MATCH(LEFT(TRIM(AL$6),FIND("~",SUBSTITUTE(AL$6,"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66))*HLOOKUP(LEFT(TRIM(AL$6),FIND("~",SUBSTITUTE(AL$6," ","~",LEN(TRIM(AL$6))-LEN(SUBSTITUTE(TRIM(AL$6)," ",""))))-1)&amp;" Total",$B$6:$BB$314,ROW($A66)-5,FALSE))</f>
        <v>0</v>
      </c>
      <c r="AM66" s="8">
        <f ca="1">IF(AM$5&lt;&gt;"",HLOOKUP(AM$5,Functionalization!$G$6:$R$314,ROW($A66)-5,FALSE),IFERROR(INDEX(AM$278:AM$314,MATCH($F66,$B$278:$B$314,0))/VLOOKUP($F66,$B$278:$BB$314,MATCH(LEFT(TRIM(AM$6),FIND("~",SUBSTITUTE(AM$6,"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66))*HLOOKUP(LEFT(TRIM(AM$6),FIND("~",SUBSTITUTE(AM$6," ","~",LEN(TRIM(AM$6))-LEN(SUBSTITUTE(TRIM(AM$6)," ",""))))-1)&amp;" Total",$B$6:$BB$314,ROW($A66)-5,FALSE))</f>
        <v>0</v>
      </c>
      <c r="AN66" s="8">
        <f ca="1">IF(AN$5&lt;&gt;"",HLOOKUP(AN$5,Functionalization!$G$6:$R$314,ROW($A66)-5,FALSE),IFERROR(INDEX(AN$278:AN$314,MATCH($F66,$B$278:$B$314,0))/VLOOKUP($F66,$B$278:$BB$314,MATCH(LEFT(TRIM(AN$6),FIND("~",SUBSTITUTE(AN$6,"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66))*HLOOKUP(LEFT(TRIM(AN$6),FIND("~",SUBSTITUTE(AN$6," ","~",LEN(TRIM(AN$6))-LEN(SUBSTITUTE(TRIM(AN$6)," ",""))))-1)&amp;" Total",$B$6:$BB$314,ROW($A66)-5,FALSE))</f>
        <v>0</v>
      </c>
      <c r="AO66" s="8">
        <f ca="1">IF(AO$5&lt;&gt;"",HLOOKUP(AO$5,Functionalization!$G$6:$R$314,ROW($A66)-5,FALSE),IFERROR(INDEX(AO$278:AO$314,MATCH($F66,$B$278:$B$314,0))/VLOOKUP($F66,$B$278:$BB$314,MATCH(LEFT(TRIM(AO$6),FIND("~",SUBSTITUTE(AO$6,"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66))*HLOOKUP(LEFT(TRIM(AO$6),FIND("~",SUBSTITUTE(AO$6," ","~",LEN(TRIM(AO$6))-LEN(SUBSTITUTE(TRIM(AO$6)," ",""))))-1)&amp;" Total",$B$6:$BB$314,ROW($A66)-5,FALSE))</f>
        <v>0</v>
      </c>
      <c r="AP66" s="8">
        <f ca="1">IF(AP$5&lt;&gt;"",HLOOKUP(AP$5,Functionalization!$G$6:$R$314,ROW($A66)-5,FALSE),IFERROR(INDEX(AP$278:AP$314,MATCH($F66,$B$278:$B$314,0))/VLOOKUP($F66,$B$278:$BB$314,MATCH(LEFT(TRIM(AP$6),FIND("~",SUBSTITUTE(AP$6,"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66))*HLOOKUP(LEFT(TRIM(AP$6),FIND("~",SUBSTITUTE(AP$6," ","~",LEN(TRIM(AP$6))-LEN(SUBSTITUTE(TRIM(AP$6)," ",""))))-1)&amp;" Total",$B$6:$BB$314,ROW($A66)-5,FALSE))</f>
        <v>0</v>
      </c>
      <c r="AQ66" s="8">
        <f ca="1">IF(AQ$5&lt;&gt;"",HLOOKUP(AQ$5,Functionalization!$G$6:$R$314,ROW($A66)-5,FALSE),IFERROR(INDEX(AQ$278:AQ$314,MATCH($F66,$B$278:$B$314,0))/VLOOKUP($F66,$B$278:$BB$314,MATCH(LEFT(TRIM(AQ$6),FIND("~",SUBSTITUTE(AQ$6,"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66))*HLOOKUP(LEFT(TRIM(AQ$6),FIND("~",SUBSTITUTE(AQ$6," ","~",LEN(TRIM(AQ$6))-LEN(SUBSTITUTE(TRIM(AQ$6)," ",""))))-1)&amp;" Total",$B$6:$BB$314,ROW($A66)-5,FALSE))</f>
        <v>0</v>
      </c>
      <c r="AR66" s="8">
        <f ca="1">IF(AR$5&lt;&gt;"",HLOOKUP(AR$5,Functionalization!$G$6:$R$314,ROW($A66)-5,FALSE),IFERROR(INDEX(AR$278:AR$314,MATCH($F66,$B$278:$B$314,0))/VLOOKUP($F66,$B$278:$BB$314,MATCH(LEFT(TRIM(AR$6),FIND("~",SUBSTITUTE(AR$6,"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66))*HLOOKUP(LEFT(TRIM(AR$6),FIND("~",SUBSTITUTE(AR$6," ","~",LEN(TRIM(AR$6))-LEN(SUBSTITUTE(TRIM(AR$6)," ",""))))-1)&amp;" Total",$B$6:$BB$314,ROW($A66)-5,FALSE))</f>
        <v>0</v>
      </c>
      <c r="AS66" s="8">
        <f ca="1">IF(AS$5&lt;&gt;"",HLOOKUP(AS$5,Functionalization!$G$6:$R$314,ROW($A66)-5,FALSE),IFERROR(INDEX(AS$278:AS$314,MATCH($F66,$B$278:$B$314,0))/VLOOKUP($F66,$B$278:$BB$314,MATCH(LEFT(TRIM(AS$6),FIND("~",SUBSTITUTE(AS$6,"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66))*HLOOKUP(LEFT(TRIM(AS$6),FIND("~",SUBSTITUTE(AS$6," ","~",LEN(TRIM(AS$6))-LEN(SUBSTITUTE(TRIM(AS$6)," ",""))))-1)&amp;" Total",$B$6:$BB$314,ROW($A66)-5,FALSE))</f>
        <v>0</v>
      </c>
      <c r="AT66" s="8">
        <f ca="1">IF(AT$5&lt;&gt;"",HLOOKUP(AT$5,Functionalization!$G$6:$R$314,ROW($A66)-5,FALSE),IFERROR(INDEX(AT$278:AT$314,MATCH($F66,$B$278:$B$314,0))/VLOOKUP($F66,$B$278:$BB$314,MATCH(LEFT(TRIM(AT$6),FIND("~",SUBSTITUTE(AT$6,"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66))*HLOOKUP(LEFT(TRIM(AT$6),FIND("~",SUBSTITUTE(AT$6," ","~",LEN(TRIM(AT$6))-LEN(SUBSTITUTE(TRIM(AT$6)," ",""))))-1)&amp;" Total",$B$6:$BB$314,ROW($A66)-5,FALSE))</f>
        <v>0</v>
      </c>
      <c r="AU66" s="8">
        <f ca="1">IF(AU$5&lt;&gt;"",HLOOKUP(AU$5,Functionalization!$G$6:$R$314,ROW($A66)-5,FALSE),IFERROR(INDEX(AU$278:AU$314,MATCH($F66,$B$278:$B$314,0))/VLOOKUP($F66,$B$278:$BB$314,MATCH(LEFT(TRIM(AU$6),FIND("~",SUBSTITUTE(AU$6,"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66))*HLOOKUP(LEFT(TRIM(AU$6),FIND("~",SUBSTITUTE(AU$6," ","~",LEN(TRIM(AU$6))-LEN(SUBSTITUTE(TRIM(AU$6)," ",""))))-1)&amp;" Total",$B$6:$BB$314,ROW($A66)-5,FALSE))</f>
        <v>0</v>
      </c>
      <c r="AV66" s="8">
        <f ca="1">IF(AV$5&lt;&gt;"",HLOOKUP(AV$5,Functionalization!$G$6:$R$314,ROW($A66)-5,FALSE),IFERROR(INDEX(AV$278:AV$314,MATCH($F66,$B$278:$B$314,0))/VLOOKUP($F66,$B$278:$BB$314,MATCH(LEFT(TRIM(AV$6),FIND("~",SUBSTITUTE(AV$6,"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66))*HLOOKUP(LEFT(TRIM(AV$6),FIND("~",SUBSTITUTE(AV$6," ","~",LEN(TRIM(AV$6))-LEN(SUBSTITUTE(TRIM(AV$6)," ",""))))-1)&amp;" Total",$B$6:$BB$314,ROW($A66)-5,FALSE))</f>
        <v>0</v>
      </c>
      <c r="AW66" s="8">
        <f ca="1">IF(AW$5&lt;&gt;"",HLOOKUP(AW$5,Functionalization!$G$6:$R$314,ROW($A66)-5,FALSE),IFERROR(INDEX(AW$278:AW$314,MATCH($F66,$B$278:$B$314,0))/VLOOKUP($F66,$B$278:$BB$314,MATCH(LEFT(TRIM(AW$6),FIND("~",SUBSTITUTE(AW$6,"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66))*HLOOKUP(LEFT(TRIM(AW$6),FIND("~",SUBSTITUTE(AW$6," ","~",LEN(TRIM(AW$6))-LEN(SUBSTITUTE(TRIM(AW$6)," ",""))))-1)&amp;" Total",$B$6:$BB$314,ROW($A66)-5,FALSE))</f>
        <v>0</v>
      </c>
      <c r="AX66" s="8">
        <f ca="1">IF(AX$5&lt;&gt;"",HLOOKUP(AX$5,Functionalization!$G$6:$R$314,ROW($A66)-5,FALSE),IFERROR(INDEX(AX$278:AX$314,MATCH($F66,$B$278:$B$314,0))/VLOOKUP($F66,$B$278:$BB$314,MATCH(LEFT(TRIM(AX$6),FIND("~",SUBSTITUTE(AX$6,"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66))*HLOOKUP(LEFT(TRIM(AX$6),FIND("~",SUBSTITUTE(AX$6," ","~",LEN(TRIM(AX$6))-LEN(SUBSTITUTE(TRIM(AX$6)," ",""))))-1)&amp;" Total",$B$6:$BB$314,ROW($A66)-5,FALSE))</f>
        <v>0</v>
      </c>
      <c r="AY66" s="8">
        <f ca="1">IF(AY$5&lt;&gt;"",HLOOKUP(AY$5,Functionalization!$G$6:$R$314,ROW($A66)-5,FALSE),IFERROR(INDEX(AY$278:AY$314,MATCH($F66,$B$278:$B$314,0))/VLOOKUP($F66,$B$278:$BB$314,MATCH(LEFT(TRIM(AY$6),FIND("~",SUBSTITUTE(AY$6,"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66))*HLOOKUP(LEFT(TRIM(AY$6),FIND("~",SUBSTITUTE(AY$6," ","~",LEN(TRIM(AY$6))-LEN(SUBSTITUTE(TRIM(AY$6)," ",""))))-1)&amp;" Total",$B$6:$BB$314,ROW($A66)-5,FALSE))</f>
        <v>0</v>
      </c>
      <c r="AZ66" s="8">
        <f ca="1">IF(AZ$5&lt;&gt;"",HLOOKUP(AZ$5,Functionalization!$G$6:$R$314,ROW($A66)-5,FALSE),IFERROR(INDEX(AZ$278:AZ$314,MATCH($F66,$B$278:$B$314,0))/VLOOKUP($F66,$B$278:$BB$314,MATCH(LEFT(TRIM(AZ$6),FIND("~",SUBSTITUTE(AZ$6,"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66))*HLOOKUP(LEFT(TRIM(AZ$6),FIND("~",SUBSTITUTE(AZ$6," ","~",LEN(TRIM(AZ$6))-LEN(SUBSTITUTE(TRIM(AZ$6)," ",""))))-1)&amp;" Total",$B$6:$BB$314,ROW($A66)-5,FALSE))</f>
        <v>0</v>
      </c>
      <c r="BA66" s="8">
        <f ca="1">IF(BA$5&lt;&gt;"",HLOOKUP(BA$5,Functionalization!$G$6:$R$314,ROW($A66)-5,FALSE),IFERROR(INDEX(BA$278:BA$314,MATCH($F66,$B$278:$B$314,0))/VLOOKUP($F66,$B$278:$BB$314,MATCH(LEFT(TRIM(BA$6),FIND("~",SUBSTITUTE(BA$6,"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66))*HLOOKUP(LEFT(TRIM(BA$6),FIND("~",SUBSTITUTE(BA$6," ","~",LEN(TRIM(BA$6))-LEN(SUBSTITUTE(TRIM(BA$6)," ",""))))-1)&amp;" Total",$B$6:$BB$314,ROW($A66)-5,FALSE))</f>
        <v>0</v>
      </c>
      <c r="BB66" s="8">
        <f ca="1">IF(BB$5&lt;&gt;"",HLOOKUP(BB$5,Functionalization!$G$6:$R$314,ROW($A66)-5,FALSE),IFERROR(INDEX(BB$278:BB$314,MATCH($F66,$B$278:$B$314,0))/VLOOKUP($F66,$B$278:$BB$314,MATCH(LEFT(TRIM(BB$6),FIND("~",SUBSTITUTE(BB$6,"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66))*HLOOKUP(LEFT(TRIM(BB$6),FIND("~",SUBSTITUTE(BB$6," ","~",LEN(TRIM(BB$6))-LEN(SUBSTITUTE(TRIM(BB$6)," ",""))))-1)&amp;" Total",$B$6:$BB$314,ROW($A66)-5,FALSE))</f>
        <v>0</v>
      </c>
      <c r="BD66">
        <f ca="1">IFERROR(IF(SUMIF($G$6:$BB$6,BD$6&amp;" Total",$G66:$BB66)-(SUMIF($G$6:$BB$6,BD$6&amp;" "&amp;'Input-Func_Class'!$D$22,$G66:$BB66)+IFERROR(SUMIF($G$6:$BB$6,BD$6&amp;" "&amp;'Input-Func_Class'!$E$22,$G66:$BB66),SUMIF($G$6:$BB$6,BD$6&amp;" "&amp;'Input-Func_Class'!$B$24,$G66:$BB66))+SUMIF($G$6:$BB$6,BD$6&amp;" "&amp;'Input-Func_Class'!$F$22,$G66:$BB66))&lt;Check_Limit,0,1),1)</f>
        <v>0</v>
      </c>
      <c r="BE66">
        <f ca="1">IFERROR(IF(SUMIF($G$6:$BB$6,BE$6&amp;" Total",$G66:$BB66)-(SUMIF($G$6:$BB$6,BE$6&amp;" "&amp;'Input-Func_Class'!$D$22,$G66:$BB66)+IFERROR(SUMIF($G$6:$BB$6,BE$6&amp;" "&amp;'Input-Func_Class'!$E$22,$G66:$BB66),SUMIF($G$6:$BB$6,BE$6&amp;" "&amp;'Input-Func_Class'!$B$24,$G66:$BB66))+SUMIF($G$6:$BB$6,BE$6&amp;" "&amp;'Input-Func_Class'!$F$22,$G66:$BB66))&lt;Check_Limit,0,1),1)</f>
        <v>0</v>
      </c>
      <c r="BF66">
        <f ca="1">IFERROR(IF(SUMIF($G$6:$BB$6,BF$6&amp;" Total",$G66:$BB66)-(SUMIF($G$6:$BB$6,BF$6&amp;" "&amp;'Input-Func_Class'!$D$22,$G66:$BB66)+IFERROR(SUMIF($G$6:$BB$6,BF$6&amp;" "&amp;'Input-Func_Class'!$E$22,$G66:$BB66),SUMIF($G$6:$BB$6,BF$6&amp;" "&amp;'Input-Func_Class'!$B$24,$G66:$BB66))+SUMIF($G$6:$BB$6,BF$6&amp;" "&amp;'Input-Func_Class'!$F$22,$G66:$BB66))&lt;Check_Limit,0,1),1)</f>
        <v>0</v>
      </c>
      <c r="BG66">
        <f ca="1">IFERROR(IF(SUMIF($G$6:$BB$6,BG$6&amp;" Total",$G66:$BB66)-(SUMIF($G$6:$BB$6,BG$6&amp;" "&amp;'Input-Func_Class'!$D$22,$G66:$BB66)+IFERROR(SUMIF($G$6:$BB$6,BG$6&amp;" "&amp;'Input-Func_Class'!$E$22,$G66:$BB66),SUMIF($G$6:$BB$6,BG$6&amp;" "&amp;'Input-Func_Class'!$B$24,$G66:$BB66))+SUMIF($G$6:$BB$6,BG$6&amp;" "&amp;'Input-Func_Class'!$F$22,$G66:$BB66))&lt;Check_Limit,0,1),1)</f>
        <v>0</v>
      </c>
      <c r="BH66">
        <f ca="1">IFERROR(IF(SUMIF($G$6:$BB$6,BH$6&amp;" Total",$G66:$BB66)-(SUMIF($G$6:$BB$6,BH$6&amp;" "&amp;'Input-Func_Class'!$D$22,$G66:$BB66)+IFERROR(SUMIF($G$6:$BB$6,BH$6&amp;" "&amp;'Input-Func_Class'!$E$22,$G66:$BB66),SUMIF($G$6:$BB$6,BH$6&amp;" "&amp;'Input-Func_Class'!$B$24,$G66:$BB66))+SUMIF($G$6:$BB$6,BH$6&amp;" "&amp;'Input-Func_Class'!$F$22,$G66:$BB66))&lt;Check_Limit,0,1),1)</f>
        <v>0</v>
      </c>
      <c r="BI66">
        <f ca="1">IFERROR(IF(SUMIF($G$6:$BB$6,BI$6&amp;" Total",$G66:$BB66)-(SUMIF($G$6:$BB$6,BI$6&amp;" "&amp;'Input-Func_Class'!$D$22,$G66:$BB66)+IFERROR(SUMIF($G$6:$BB$6,BI$6&amp;" "&amp;'Input-Func_Class'!$E$22,$G66:$BB66),SUMIF($G$6:$BB$6,BI$6&amp;" "&amp;'Input-Func_Class'!$B$24,$G66:$BB66))+SUMIF($G$6:$BB$6,BI$6&amp;" "&amp;'Input-Func_Class'!$F$22,$G66:$BB66))&lt;Check_Limit,0,1),1)</f>
        <v>0</v>
      </c>
      <c r="BJ66">
        <f ca="1">IFERROR(IF(SUMIF($G$6:$BB$6,BJ$6&amp;" Total",$G66:$BB66)-(SUMIF($G$6:$BB$6,BJ$6&amp;" "&amp;'Input-Func_Class'!$D$22,$G66:$BB66)+IFERROR(SUMIF($G$6:$BB$6,BJ$6&amp;" "&amp;'Input-Func_Class'!$E$22,$G66:$BB66),SUMIF($G$6:$BB$6,BJ$6&amp;" "&amp;'Input-Func_Class'!$B$24,$G66:$BB66))+SUMIF($G$6:$BB$6,BJ$6&amp;" "&amp;'Input-Func_Class'!$F$22,$G66:$BB66))&lt;Check_Limit,0,1),1)</f>
        <v>0</v>
      </c>
      <c r="BK66">
        <f ca="1">IFERROR(IF(SUMIF($G$6:$BB$6,BK$6&amp;" Total",$G66:$BB66)-(SUMIF($G$6:$BB$6,BK$6&amp;" "&amp;'Input-Func_Class'!$D$22,$G66:$BB66)+IFERROR(SUMIF($G$6:$BB$6,BK$6&amp;" "&amp;'Input-Func_Class'!$E$22,$G66:$BB66),SUMIF($G$6:$BB$6,BK$6&amp;" "&amp;'Input-Func_Class'!$B$24,$G66:$BB66))+SUMIF($G$6:$BB$6,BK$6&amp;" "&amp;'Input-Func_Class'!$F$22,$G66:$BB66))&lt;Check_Limit,0,1),1)</f>
        <v>0</v>
      </c>
      <c r="BL66">
        <f ca="1">IFERROR(IF(SUMIF($G$6:$BB$6,BL$6&amp;" Total",$G66:$BB66)-(SUMIF($G$6:$BB$6,BL$6&amp;" "&amp;'Input-Func_Class'!$D$22,$G66:$BB66)+IFERROR(SUMIF($G$6:$BB$6,BL$6&amp;" "&amp;'Input-Func_Class'!$E$22,$G66:$BB66),SUMIF($G$6:$BB$6,BL$6&amp;" "&amp;'Input-Func_Class'!$B$24,$G66:$BB66))+SUMIF($G$6:$BB$6,BL$6&amp;" "&amp;'Input-Func_Class'!$F$22,$G66:$BB66))&lt;Check_Limit,0,1),1)</f>
        <v>0</v>
      </c>
      <c r="BM66">
        <f ca="1">IFERROR(IF(SUMIF($G$6:$BB$6,BM$6&amp;" Total",$G66:$BB66)-(SUMIF($G$6:$BB$6,BM$6&amp;" "&amp;'Input-Func_Class'!$D$22,$G66:$BB66)+IFERROR(SUMIF($G$6:$BB$6,BM$6&amp;" "&amp;'Input-Func_Class'!$E$22,$G66:$BB66),SUMIF($G$6:$BB$6,BM$6&amp;" "&amp;'Input-Func_Class'!$B$24,$G66:$BB66))+SUMIF($G$6:$BB$6,BM$6&amp;" "&amp;'Input-Func_Class'!$F$22,$G66:$BB66))&lt;Check_Limit,0,1),1)</f>
        <v>0</v>
      </c>
      <c r="BN66">
        <f ca="1">IFERROR(IF(SUMIF($G$6:$BB$6,BN$6&amp;" Total",$G66:$BB66)-(SUMIF($G$6:$BB$6,BN$6&amp;" "&amp;'Input-Func_Class'!$D$22,$G66:$BB66)+IFERROR(SUMIF($G$6:$BB$6,BN$6&amp;" "&amp;'Input-Func_Class'!$E$22,$G66:$BB66),SUMIF($G$6:$BB$6,BN$6&amp;" "&amp;'Input-Func_Class'!$B$24,$G66:$BB66))+SUMIF($G$6:$BB$6,BN$6&amp;" "&amp;'Input-Func_Class'!$F$22,$G66:$BB66))&lt;Check_Limit,0,1),1)</f>
        <v>0</v>
      </c>
      <c r="BO66">
        <f ca="1">IFERROR(IF(SUMIF($G$6:$BB$6,BO$6&amp;" Total",$G66:$BB66)-(SUMIF($G$6:$BB$6,BO$6&amp;" "&amp;'Input-Func_Class'!$D$22,$G66:$BB66)+IFERROR(SUMIF($G$6:$BB$6,BO$6&amp;" "&amp;'Input-Func_Class'!$E$22,$G66:$BB66),SUMIF($G$6:$BB$6,BO$6&amp;" "&amp;'Input-Func_Class'!$B$24,$G66:$BB66))+SUMIF($G$6:$BB$6,BO$6&amp;" "&amp;'Input-Func_Class'!$F$22,$G66:$BB66))&lt;Check_Limit,0,1),1)</f>
        <v>0</v>
      </c>
    </row>
    <row r="67" spans="1:67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>Functionalization!$D67</f>
        <v>-438836.46636920492</v>
      </c>
      <c r="E67" s="8">
        <f t="shared" ref="E67" ca="1" si="17">IFERROR(IF(D67="",0,IF(D67=0,0,IF(ABS(D67-SUM(G67,K67,O67,S67,W67,AA67,AE67,AI67,AM67,AQ67,AU67,AY67))&lt;Check_Limit,0,1))),1)</f>
        <v>0</v>
      </c>
      <c r="F67" s="2" t="str">
        <f>IF($D67=0,"-",IF('Input-Accounts'!$E67&lt;&gt;0,'Input-Accounts'!$E67,'Input-Accounts'!$G67))</f>
        <v>AVGERAGE STUDY</v>
      </c>
      <c r="G67" s="8">
        <f ca="1">IF(G$5&lt;&gt;"",HLOOKUP(G$5,Functionalization!$G$6:$R$314,ROW($A67)-5,FALSE),IFERROR(INDEX(G$278:G$314,MATCH($F67,$B$278:$B$314,0))/VLOOKUP($F67,$B$278:$BB$314,MATCH(LEFT(TRIM(G$6),FIND("~",SUBSTITUTE(G$6,"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67))*HLOOKUP(LEFT(TRIM(G$6),FIND("~",SUBSTITUTE(G$6," ","~",LEN(TRIM(G$6))-LEN(SUBSTITUTE(TRIM(G$6)," ",""))))-1)&amp;" Total",$B$6:$BB$314,ROW($A67)-5,FALSE))</f>
        <v>-438836.46636920492</v>
      </c>
      <c r="H67" s="8">
        <f ca="1">IF(H$5&lt;&gt;"",HLOOKUP(H$5,Functionalization!$G$6:$R$314,ROW($A67)-5,FALSE),IFERROR(INDEX(H$278:H$314,MATCH($F67,$B$278:$B$314,0))/VLOOKUP($F67,$B$278:$BB$314,MATCH(LEFT(TRIM(H$6),FIND("~",SUBSTITUTE(H$6,"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67))*HLOOKUP(LEFT(TRIM(H$6),FIND("~",SUBSTITUTE(H$6," ","~",LEN(TRIM(H$6))-LEN(SUBSTITUTE(TRIM(H$6)," ",""))))-1)&amp;" Total",$B$6:$BB$314,ROW($A67)-5,FALSE))</f>
        <v>-334795.38351521507</v>
      </c>
      <c r="I67" s="8">
        <f ca="1">IF(I$5&lt;&gt;"",HLOOKUP(I$5,Functionalization!$G$6:$R$314,ROW($A67)-5,FALSE),IFERROR(INDEX(I$278:I$314,MATCH($F67,$B$278:$B$314,0))/VLOOKUP($F67,$B$278:$BB$314,MATCH(LEFT(TRIM(I$6),FIND("~",SUBSTITUTE(I$6,"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67))*HLOOKUP(LEFT(TRIM(I$6),FIND("~",SUBSTITUTE(I$6," ","~",LEN(TRIM(I$6))-LEN(SUBSTITUTE(TRIM(I$6)," ",""))))-1)&amp;" Total",$B$6:$BB$314,ROW($A67)-5,FALSE))</f>
        <v>0</v>
      </c>
      <c r="J67" s="8">
        <f ca="1">IF(J$5&lt;&gt;"",HLOOKUP(J$5,Functionalization!$G$6:$R$314,ROW($A67)-5,FALSE),IFERROR(INDEX(J$278:J$314,MATCH($F67,$B$278:$B$314,0))/VLOOKUP($F67,$B$278:$BB$314,MATCH(LEFT(TRIM(J$6),FIND("~",SUBSTITUTE(J$6,"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67))*HLOOKUP(LEFT(TRIM(J$6),FIND("~",SUBSTITUTE(J$6," ","~",LEN(TRIM(J$6))-LEN(SUBSTITUTE(TRIM(J$6)," ",""))))-1)&amp;" Total",$B$6:$BB$314,ROW($A67)-5,FALSE))</f>
        <v>-104041.08285398986</v>
      </c>
      <c r="K67" s="8">
        <f ca="1">IF(K$5&lt;&gt;"",HLOOKUP(K$5,Functionalization!$G$6:$R$314,ROW($A67)-5,FALSE),IFERROR(INDEX(K$278:K$314,MATCH($F67,$B$278:$B$314,0))/VLOOKUP($F67,$B$278:$BB$314,MATCH(LEFT(TRIM(K$6),FIND("~",SUBSTITUTE(K$6,"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67))*HLOOKUP(LEFT(TRIM(K$6),FIND("~",SUBSTITUTE(K$6," ","~",LEN(TRIM(K$6))-LEN(SUBSTITUTE(TRIM(K$6)," ",""))))-1)&amp;" Total",$B$6:$BB$314,ROW($A67)-5,FALSE))</f>
        <v>0</v>
      </c>
      <c r="L67" s="8">
        <f ca="1">IF(L$5&lt;&gt;"",HLOOKUP(L$5,Functionalization!$G$6:$R$314,ROW($A67)-5,FALSE),IFERROR(INDEX(L$278:L$314,MATCH($F67,$B$278:$B$314,0))/VLOOKUP($F67,$B$278:$BB$314,MATCH(LEFT(TRIM(L$6),FIND("~",SUBSTITUTE(L$6,"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67))*HLOOKUP(LEFT(TRIM(L$6),FIND("~",SUBSTITUTE(L$6," ","~",LEN(TRIM(L$6))-LEN(SUBSTITUTE(TRIM(L$6)," ",""))))-1)&amp;" Total",$B$6:$BB$314,ROW($A67)-5,FALSE))</f>
        <v>0</v>
      </c>
      <c r="M67" s="8">
        <f ca="1">IF(M$5&lt;&gt;"",HLOOKUP(M$5,Functionalization!$G$6:$R$314,ROW($A67)-5,FALSE),IFERROR(INDEX(M$278:M$314,MATCH($F67,$B$278:$B$314,0))/VLOOKUP($F67,$B$278:$BB$314,MATCH(LEFT(TRIM(M$6),FIND("~",SUBSTITUTE(M$6,"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67))*HLOOKUP(LEFT(TRIM(M$6),FIND("~",SUBSTITUTE(M$6," ","~",LEN(TRIM(M$6))-LEN(SUBSTITUTE(TRIM(M$6)," ",""))))-1)&amp;" Total",$B$6:$BB$314,ROW($A67)-5,FALSE))</f>
        <v>0</v>
      </c>
      <c r="N67" s="8">
        <f ca="1">IF(N$5&lt;&gt;"",HLOOKUP(N$5,Functionalization!$G$6:$R$314,ROW($A67)-5,FALSE),IFERROR(INDEX(N$278:N$314,MATCH($F67,$B$278:$B$314,0))/VLOOKUP($F67,$B$278:$BB$314,MATCH(LEFT(TRIM(N$6),FIND("~",SUBSTITUTE(N$6,"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67))*HLOOKUP(LEFT(TRIM(N$6),FIND("~",SUBSTITUTE(N$6," ","~",LEN(TRIM(N$6))-LEN(SUBSTITUTE(TRIM(N$6)," ",""))))-1)&amp;" Total",$B$6:$BB$314,ROW($A67)-5,FALSE))</f>
        <v>0</v>
      </c>
      <c r="O67" s="8">
        <f ca="1">IF(O$5&lt;&gt;"",HLOOKUP(O$5,Functionalization!$G$6:$R$314,ROW($A67)-5,FALSE),IFERROR(INDEX(O$278:O$314,MATCH($F67,$B$278:$B$314,0))/VLOOKUP($F67,$B$278:$BB$314,MATCH(LEFT(TRIM(O$6),FIND("~",SUBSTITUTE(O$6,"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67))*HLOOKUP(LEFT(TRIM(O$6),FIND("~",SUBSTITUTE(O$6," ","~",LEN(TRIM(O$6))-LEN(SUBSTITUTE(TRIM(O$6)," ",""))))-1)&amp;" Total",$B$6:$BB$314,ROW($A67)-5,FALSE))</f>
        <v>0</v>
      </c>
      <c r="P67" s="8">
        <f ca="1">IF(P$5&lt;&gt;"",HLOOKUP(P$5,Functionalization!$G$6:$R$314,ROW($A67)-5,FALSE),IFERROR(INDEX(P$278:P$314,MATCH($F67,$B$278:$B$314,0))/VLOOKUP($F67,$B$278:$BB$314,MATCH(LEFT(TRIM(P$6),FIND("~",SUBSTITUTE(P$6,"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67))*HLOOKUP(LEFT(TRIM(P$6),FIND("~",SUBSTITUTE(P$6," ","~",LEN(TRIM(P$6))-LEN(SUBSTITUTE(TRIM(P$6)," ",""))))-1)&amp;" Total",$B$6:$BB$314,ROW($A67)-5,FALSE))</f>
        <v>0</v>
      </c>
      <c r="Q67" s="8">
        <f ca="1">IF(Q$5&lt;&gt;"",HLOOKUP(Q$5,Functionalization!$G$6:$R$314,ROW($A67)-5,FALSE),IFERROR(INDEX(Q$278:Q$314,MATCH($F67,$B$278:$B$314,0))/VLOOKUP($F67,$B$278:$BB$314,MATCH(LEFT(TRIM(Q$6),FIND("~",SUBSTITUTE(Q$6,"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67))*HLOOKUP(LEFT(TRIM(Q$6),FIND("~",SUBSTITUTE(Q$6," ","~",LEN(TRIM(Q$6))-LEN(SUBSTITUTE(TRIM(Q$6)," ",""))))-1)&amp;" Total",$B$6:$BB$314,ROW($A67)-5,FALSE))</f>
        <v>0</v>
      </c>
      <c r="R67" s="8">
        <f ca="1">IF(R$5&lt;&gt;"",HLOOKUP(R$5,Functionalization!$G$6:$R$314,ROW($A67)-5,FALSE),IFERROR(INDEX(R$278:R$314,MATCH($F67,$B$278:$B$314,0))/VLOOKUP($F67,$B$278:$BB$314,MATCH(LEFT(TRIM(R$6),FIND("~",SUBSTITUTE(R$6,"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67))*HLOOKUP(LEFT(TRIM(R$6),FIND("~",SUBSTITUTE(R$6," ","~",LEN(TRIM(R$6))-LEN(SUBSTITUTE(TRIM(R$6)," ",""))))-1)&amp;" Total",$B$6:$BB$314,ROW($A67)-5,FALSE))</f>
        <v>0</v>
      </c>
      <c r="S67" s="8">
        <f ca="1">IF(S$5&lt;&gt;"",HLOOKUP(S$5,Functionalization!$G$6:$R$314,ROW($A67)-5,FALSE),IFERROR(INDEX(S$278:S$314,MATCH($F67,$B$278:$B$314,0))/VLOOKUP($F67,$B$278:$BB$314,MATCH(LEFT(TRIM(S$6),FIND("~",SUBSTITUTE(S$6,"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67))*HLOOKUP(LEFT(TRIM(S$6),FIND("~",SUBSTITUTE(S$6," ","~",LEN(TRIM(S$6))-LEN(SUBSTITUTE(TRIM(S$6)," ",""))))-1)&amp;" Total",$B$6:$BB$314,ROW($A67)-5,FALSE))</f>
        <v>0</v>
      </c>
      <c r="T67" s="8">
        <f ca="1">IF(T$5&lt;&gt;"",HLOOKUP(T$5,Functionalization!$G$6:$R$314,ROW($A67)-5,FALSE),IFERROR(INDEX(T$278:T$314,MATCH($F67,$B$278:$B$314,0))/VLOOKUP($F67,$B$278:$BB$314,MATCH(LEFT(TRIM(T$6),FIND("~",SUBSTITUTE(T$6,"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67))*HLOOKUP(LEFT(TRIM(T$6),FIND("~",SUBSTITUTE(T$6," ","~",LEN(TRIM(T$6))-LEN(SUBSTITUTE(TRIM(T$6)," ",""))))-1)&amp;" Total",$B$6:$BB$314,ROW($A67)-5,FALSE))</f>
        <v>0</v>
      </c>
      <c r="U67" s="8">
        <f ca="1">IF(U$5&lt;&gt;"",HLOOKUP(U$5,Functionalization!$G$6:$R$314,ROW($A67)-5,FALSE),IFERROR(INDEX(U$278:U$314,MATCH($F67,$B$278:$B$314,0))/VLOOKUP($F67,$B$278:$BB$314,MATCH(LEFT(TRIM(U$6),FIND("~",SUBSTITUTE(U$6,"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67))*HLOOKUP(LEFT(TRIM(U$6),FIND("~",SUBSTITUTE(U$6," ","~",LEN(TRIM(U$6))-LEN(SUBSTITUTE(TRIM(U$6)," ",""))))-1)&amp;" Total",$B$6:$BB$314,ROW($A67)-5,FALSE))</f>
        <v>0</v>
      </c>
      <c r="V67" s="8">
        <f ca="1">IF(V$5&lt;&gt;"",HLOOKUP(V$5,Functionalization!$G$6:$R$314,ROW($A67)-5,FALSE),IFERROR(INDEX(V$278:V$314,MATCH($F67,$B$278:$B$314,0))/VLOOKUP($F67,$B$278:$BB$314,MATCH(LEFT(TRIM(V$6),FIND("~",SUBSTITUTE(V$6,"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67))*HLOOKUP(LEFT(TRIM(V$6),FIND("~",SUBSTITUTE(V$6," ","~",LEN(TRIM(V$6))-LEN(SUBSTITUTE(TRIM(V$6)," ",""))))-1)&amp;" Total",$B$6:$BB$314,ROW($A67)-5,FALSE))</f>
        <v>0</v>
      </c>
      <c r="W67" s="8">
        <f ca="1">IF(W$5&lt;&gt;"",HLOOKUP(W$5,Functionalization!$G$6:$R$314,ROW($A67)-5,FALSE),IFERROR(INDEX(W$278:W$314,MATCH($F67,$B$278:$B$314,0))/VLOOKUP($F67,$B$278:$BB$314,MATCH(LEFT(TRIM(W$6),FIND("~",SUBSTITUTE(W$6,"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67))*HLOOKUP(LEFT(TRIM(W$6),FIND("~",SUBSTITUTE(W$6," ","~",LEN(TRIM(W$6))-LEN(SUBSTITUTE(TRIM(W$6)," ",""))))-1)&amp;" Total",$B$6:$BB$314,ROW($A67)-5,FALSE))</f>
        <v>0</v>
      </c>
      <c r="X67" s="8">
        <f ca="1">IF(X$5&lt;&gt;"",HLOOKUP(X$5,Functionalization!$G$6:$R$314,ROW($A67)-5,FALSE),IFERROR(INDEX(X$278:X$314,MATCH($F67,$B$278:$B$314,0))/VLOOKUP($F67,$B$278:$BB$314,MATCH(LEFT(TRIM(X$6),FIND("~",SUBSTITUTE(X$6,"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67))*HLOOKUP(LEFT(TRIM(X$6),FIND("~",SUBSTITUTE(X$6," ","~",LEN(TRIM(X$6))-LEN(SUBSTITUTE(TRIM(X$6)," ",""))))-1)&amp;" Total",$B$6:$BB$314,ROW($A67)-5,FALSE))</f>
        <v>0</v>
      </c>
      <c r="Y67" s="8">
        <f ca="1">IF(Y$5&lt;&gt;"",HLOOKUP(Y$5,Functionalization!$G$6:$R$314,ROW($A67)-5,FALSE),IFERROR(INDEX(Y$278:Y$314,MATCH($F67,$B$278:$B$314,0))/VLOOKUP($F67,$B$278:$BB$314,MATCH(LEFT(TRIM(Y$6),FIND("~",SUBSTITUTE(Y$6,"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67))*HLOOKUP(LEFT(TRIM(Y$6),FIND("~",SUBSTITUTE(Y$6," ","~",LEN(TRIM(Y$6))-LEN(SUBSTITUTE(TRIM(Y$6)," ",""))))-1)&amp;" Total",$B$6:$BB$314,ROW($A67)-5,FALSE))</f>
        <v>0</v>
      </c>
      <c r="Z67" s="8">
        <f ca="1">IF(Z$5&lt;&gt;"",HLOOKUP(Z$5,Functionalization!$G$6:$R$314,ROW($A67)-5,FALSE),IFERROR(INDEX(Z$278:Z$314,MATCH($F67,$B$278:$B$314,0))/VLOOKUP($F67,$B$278:$BB$314,MATCH(LEFT(TRIM(Z$6),FIND("~",SUBSTITUTE(Z$6,"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67))*HLOOKUP(LEFT(TRIM(Z$6),FIND("~",SUBSTITUTE(Z$6," ","~",LEN(TRIM(Z$6))-LEN(SUBSTITUTE(TRIM(Z$6)," ",""))))-1)&amp;" Total",$B$6:$BB$314,ROW($A67)-5,FALSE))</f>
        <v>0</v>
      </c>
      <c r="AA67" s="8">
        <f ca="1">IF(AA$5&lt;&gt;"",HLOOKUP(AA$5,Functionalization!$G$6:$R$314,ROW($A67)-5,FALSE),IFERROR(INDEX(AA$278:AA$314,MATCH($F67,$B$278:$B$314,0))/VLOOKUP($F67,$B$278:$BB$314,MATCH(LEFT(TRIM(AA$6),FIND("~",SUBSTITUTE(AA$6,"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67))*HLOOKUP(LEFT(TRIM(AA$6),FIND("~",SUBSTITUTE(AA$6," ","~",LEN(TRIM(AA$6))-LEN(SUBSTITUTE(TRIM(AA$6)," ",""))))-1)&amp;" Total",$B$6:$BB$314,ROW($A67)-5,FALSE))</f>
        <v>0</v>
      </c>
      <c r="AB67" s="8">
        <f ca="1">IF(AB$5&lt;&gt;"",HLOOKUP(AB$5,Functionalization!$G$6:$R$314,ROW($A67)-5,FALSE),IFERROR(INDEX(AB$278:AB$314,MATCH($F67,$B$278:$B$314,0))/VLOOKUP($F67,$B$278:$BB$314,MATCH(LEFT(TRIM(AB$6),FIND("~",SUBSTITUTE(AB$6,"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67))*HLOOKUP(LEFT(TRIM(AB$6),FIND("~",SUBSTITUTE(AB$6," ","~",LEN(TRIM(AB$6))-LEN(SUBSTITUTE(TRIM(AB$6)," ",""))))-1)&amp;" Total",$B$6:$BB$314,ROW($A67)-5,FALSE))</f>
        <v>0</v>
      </c>
      <c r="AC67" s="8">
        <f ca="1">IF(AC$5&lt;&gt;"",HLOOKUP(AC$5,Functionalization!$G$6:$R$314,ROW($A67)-5,FALSE),IFERROR(INDEX(AC$278:AC$314,MATCH($F67,$B$278:$B$314,0))/VLOOKUP($F67,$B$278:$BB$314,MATCH(LEFT(TRIM(AC$6),FIND("~",SUBSTITUTE(AC$6,"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67))*HLOOKUP(LEFT(TRIM(AC$6),FIND("~",SUBSTITUTE(AC$6," ","~",LEN(TRIM(AC$6))-LEN(SUBSTITUTE(TRIM(AC$6)," ",""))))-1)&amp;" Total",$B$6:$BB$314,ROW($A67)-5,FALSE))</f>
        <v>0</v>
      </c>
      <c r="AD67" s="8">
        <f ca="1">IF(AD$5&lt;&gt;"",HLOOKUP(AD$5,Functionalization!$G$6:$R$314,ROW($A67)-5,FALSE),IFERROR(INDEX(AD$278:AD$314,MATCH($F67,$B$278:$B$314,0))/VLOOKUP($F67,$B$278:$BB$314,MATCH(LEFT(TRIM(AD$6),FIND("~",SUBSTITUTE(AD$6,"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67))*HLOOKUP(LEFT(TRIM(AD$6),FIND("~",SUBSTITUTE(AD$6," ","~",LEN(TRIM(AD$6))-LEN(SUBSTITUTE(TRIM(AD$6)," ",""))))-1)&amp;" Total",$B$6:$BB$314,ROW($A67)-5,FALSE))</f>
        <v>0</v>
      </c>
      <c r="AE67" s="8">
        <f ca="1">IF(AE$5&lt;&gt;"",HLOOKUP(AE$5,Functionalization!$G$6:$R$314,ROW($A67)-5,FALSE),IFERROR(INDEX(AE$278:AE$314,MATCH($F67,$B$278:$B$314,0))/VLOOKUP($F67,$B$278:$BB$314,MATCH(LEFT(TRIM(AE$6),FIND("~",SUBSTITUTE(AE$6,"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67))*HLOOKUP(LEFT(TRIM(AE$6),FIND("~",SUBSTITUTE(AE$6," ","~",LEN(TRIM(AE$6))-LEN(SUBSTITUTE(TRIM(AE$6)," ",""))))-1)&amp;" Total",$B$6:$BB$314,ROW($A67)-5,FALSE))</f>
        <v>0</v>
      </c>
      <c r="AF67" s="8">
        <f ca="1">IF(AF$5&lt;&gt;"",HLOOKUP(AF$5,Functionalization!$G$6:$R$314,ROW($A67)-5,FALSE),IFERROR(INDEX(AF$278:AF$314,MATCH($F67,$B$278:$B$314,0))/VLOOKUP($F67,$B$278:$BB$314,MATCH(LEFT(TRIM(AF$6),FIND("~",SUBSTITUTE(AF$6,"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67))*HLOOKUP(LEFT(TRIM(AF$6),FIND("~",SUBSTITUTE(AF$6," ","~",LEN(TRIM(AF$6))-LEN(SUBSTITUTE(TRIM(AF$6)," ",""))))-1)&amp;" Total",$B$6:$BB$314,ROW($A67)-5,FALSE))</f>
        <v>0</v>
      </c>
      <c r="AG67" s="8">
        <f ca="1">IF(AG$5&lt;&gt;"",HLOOKUP(AG$5,Functionalization!$G$6:$R$314,ROW($A67)-5,FALSE),IFERROR(INDEX(AG$278:AG$314,MATCH($F67,$B$278:$B$314,0))/VLOOKUP($F67,$B$278:$BB$314,MATCH(LEFT(TRIM(AG$6),FIND("~",SUBSTITUTE(AG$6,"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67))*HLOOKUP(LEFT(TRIM(AG$6),FIND("~",SUBSTITUTE(AG$6," ","~",LEN(TRIM(AG$6))-LEN(SUBSTITUTE(TRIM(AG$6)," ",""))))-1)&amp;" Total",$B$6:$BB$314,ROW($A67)-5,FALSE))</f>
        <v>0</v>
      </c>
      <c r="AH67" s="8">
        <f ca="1">IF(AH$5&lt;&gt;"",HLOOKUP(AH$5,Functionalization!$G$6:$R$314,ROW($A67)-5,FALSE),IFERROR(INDEX(AH$278:AH$314,MATCH($F67,$B$278:$B$314,0))/VLOOKUP($F67,$B$278:$BB$314,MATCH(LEFT(TRIM(AH$6),FIND("~",SUBSTITUTE(AH$6,"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67))*HLOOKUP(LEFT(TRIM(AH$6),FIND("~",SUBSTITUTE(AH$6," ","~",LEN(TRIM(AH$6))-LEN(SUBSTITUTE(TRIM(AH$6)," ",""))))-1)&amp;" Total",$B$6:$BB$314,ROW($A67)-5,FALSE))</f>
        <v>0</v>
      </c>
      <c r="AI67" s="8">
        <f ca="1">IF(AI$5&lt;&gt;"",HLOOKUP(AI$5,Functionalization!$G$6:$R$314,ROW($A67)-5,FALSE),IFERROR(INDEX(AI$278:AI$314,MATCH($F67,$B$278:$B$314,0))/VLOOKUP($F67,$B$278:$BB$314,MATCH(LEFT(TRIM(AI$6),FIND("~",SUBSTITUTE(AI$6,"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67))*HLOOKUP(LEFT(TRIM(AI$6),FIND("~",SUBSTITUTE(AI$6," ","~",LEN(TRIM(AI$6))-LEN(SUBSTITUTE(TRIM(AI$6)," ",""))))-1)&amp;" Total",$B$6:$BB$314,ROW($A67)-5,FALSE))</f>
        <v>0</v>
      </c>
      <c r="AJ67" s="8">
        <f ca="1">IF(AJ$5&lt;&gt;"",HLOOKUP(AJ$5,Functionalization!$G$6:$R$314,ROW($A67)-5,FALSE),IFERROR(INDEX(AJ$278:AJ$314,MATCH($F67,$B$278:$B$314,0))/VLOOKUP($F67,$B$278:$BB$314,MATCH(LEFT(TRIM(AJ$6),FIND("~",SUBSTITUTE(AJ$6,"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67))*HLOOKUP(LEFT(TRIM(AJ$6),FIND("~",SUBSTITUTE(AJ$6," ","~",LEN(TRIM(AJ$6))-LEN(SUBSTITUTE(TRIM(AJ$6)," ",""))))-1)&amp;" Total",$B$6:$BB$314,ROW($A67)-5,FALSE))</f>
        <v>0</v>
      </c>
      <c r="AK67" s="8">
        <f ca="1">IF(AK$5&lt;&gt;"",HLOOKUP(AK$5,Functionalization!$G$6:$R$314,ROW($A67)-5,FALSE),IFERROR(INDEX(AK$278:AK$314,MATCH($F67,$B$278:$B$314,0))/VLOOKUP($F67,$B$278:$BB$314,MATCH(LEFT(TRIM(AK$6),FIND("~",SUBSTITUTE(AK$6,"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67))*HLOOKUP(LEFT(TRIM(AK$6),FIND("~",SUBSTITUTE(AK$6," ","~",LEN(TRIM(AK$6))-LEN(SUBSTITUTE(TRIM(AK$6)," ",""))))-1)&amp;" Total",$B$6:$BB$314,ROW($A67)-5,FALSE))</f>
        <v>0</v>
      </c>
      <c r="AL67" s="8">
        <f ca="1">IF(AL$5&lt;&gt;"",HLOOKUP(AL$5,Functionalization!$G$6:$R$314,ROW($A67)-5,FALSE),IFERROR(INDEX(AL$278:AL$314,MATCH($F67,$B$278:$B$314,0))/VLOOKUP($F67,$B$278:$BB$314,MATCH(LEFT(TRIM(AL$6),FIND("~",SUBSTITUTE(AL$6,"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67))*HLOOKUP(LEFT(TRIM(AL$6),FIND("~",SUBSTITUTE(AL$6," ","~",LEN(TRIM(AL$6))-LEN(SUBSTITUTE(TRIM(AL$6)," ",""))))-1)&amp;" Total",$B$6:$BB$314,ROW($A67)-5,FALSE))</f>
        <v>0</v>
      </c>
      <c r="AM67" s="8">
        <f ca="1">IF(AM$5&lt;&gt;"",HLOOKUP(AM$5,Functionalization!$G$6:$R$314,ROW($A67)-5,FALSE),IFERROR(INDEX(AM$278:AM$314,MATCH($F67,$B$278:$B$314,0))/VLOOKUP($F67,$B$278:$BB$314,MATCH(LEFT(TRIM(AM$6),FIND("~",SUBSTITUTE(AM$6,"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67))*HLOOKUP(LEFT(TRIM(AM$6),FIND("~",SUBSTITUTE(AM$6," ","~",LEN(TRIM(AM$6))-LEN(SUBSTITUTE(TRIM(AM$6)," ",""))))-1)&amp;" Total",$B$6:$BB$314,ROW($A67)-5,FALSE))</f>
        <v>0</v>
      </c>
      <c r="AN67" s="8">
        <f ca="1">IF(AN$5&lt;&gt;"",HLOOKUP(AN$5,Functionalization!$G$6:$R$314,ROW($A67)-5,FALSE),IFERROR(INDEX(AN$278:AN$314,MATCH($F67,$B$278:$B$314,0))/VLOOKUP($F67,$B$278:$BB$314,MATCH(LEFT(TRIM(AN$6),FIND("~",SUBSTITUTE(AN$6,"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67))*HLOOKUP(LEFT(TRIM(AN$6),FIND("~",SUBSTITUTE(AN$6," ","~",LEN(TRIM(AN$6))-LEN(SUBSTITUTE(TRIM(AN$6)," ",""))))-1)&amp;" Total",$B$6:$BB$314,ROW($A67)-5,FALSE))</f>
        <v>0</v>
      </c>
      <c r="AO67" s="8">
        <f ca="1">IF(AO$5&lt;&gt;"",HLOOKUP(AO$5,Functionalization!$G$6:$R$314,ROW($A67)-5,FALSE),IFERROR(INDEX(AO$278:AO$314,MATCH($F67,$B$278:$B$314,0))/VLOOKUP($F67,$B$278:$BB$314,MATCH(LEFT(TRIM(AO$6),FIND("~",SUBSTITUTE(AO$6,"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67))*HLOOKUP(LEFT(TRIM(AO$6),FIND("~",SUBSTITUTE(AO$6," ","~",LEN(TRIM(AO$6))-LEN(SUBSTITUTE(TRIM(AO$6)," ",""))))-1)&amp;" Total",$B$6:$BB$314,ROW($A67)-5,FALSE))</f>
        <v>0</v>
      </c>
      <c r="AP67" s="8">
        <f ca="1">IF(AP$5&lt;&gt;"",HLOOKUP(AP$5,Functionalization!$G$6:$R$314,ROW($A67)-5,FALSE),IFERROR(INDEX(AP$278:AP$314,MATCH($F67,$B$278:$B$314,0))/VLOOKUP($F67,$B$278:$BB$314,MATCH(LEFT(TRIM(AP$6),FIND("~",SUBSTITUTE(AP$6,"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67))*HLOOKUP(LEFT(TRIM(AP$6),FIND("~",SUBSTITUTE(AP$6," ","~",LEN(TRIM(AP$6))-LEN(SUBSTITUTE(TRIM(AP$6)," ",""))))-1)&amp;" Total",$B$6:$BB$314,ROW($A67)-5,FALSE))</f>
        <v>0</v>
      </c>
      <c r="AQ67" s="8">
        <f ca="1">IF(AQ$5&lt;&gt;"",HLOOKUP(AQ$5,Functionalization!$G$6:$R$314,ROW($A67)-5,FALSE),IFERROR(INDEX(AQ$278:AQ$314,MATCH($F67,$B$278:$B$314,0))/VLOOKUP($F67,$B$278:$BB$314,MATCH(LEFT(TRIM(AQ$6),FIND("~",SUBSTITUTE(AQ$6,"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67))*HLOOKUP(LEFT(TRIM(AQ$6),FIND("~",SUBSTITUTE(AQ$6," ","~",LEN(TRIM(AQ$6))-LEN(SUBSTITUTE(TRIM(AQ$6)," ",""))))-1)&amp;" Total",$B$6:$BB$314,ROW($A67)-5,FALSE))</f>
        <v>0</v>
      </c>
      <c r="AR67" s="8">
        <f ca="1">IF(AR$5&lt;&gt;"",HLOOKUP(AR$5,Functionalization!$G$6:$R$314,ROW($A67)-5,FALSE),IFERROR(INDEX(AR$278:AR$314,MATCH($F67,$B$278:$B$314,0))/VLOOKUP($F67,$B$278:$BB$314,MATCH(LEFT(TRIM(AR$6),FIND("~",SUBSTITUTE(AR$6,"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67))*HLOOKUP(LEFT(TRIM(AR$6),FIND("~",SUBSTITUTE(AR$6," ","~",LEN(TRIM(AR$6))-LEN(SUBSTITUTE(TRIM(AR$6)," ",""))))-1)&amp;" Total",$B$6:$BB$314,ROW($A67)-5,FALSE))</f>
        <v>0</v>
      </c>
      <c r="AS67" s="8">
        <f ca="1">IF(AS$5&lt;&gt;"",HLOOKUP(AS$5,Functionalization!$G$6:$R$314,ROW($A67)-5,FALSE),IFERROR(INDEX(AS$278:AS$314,MATCH($F67,$B$278:$B$314,0))/VLOOKUP($F67,$B$278:$BB$314,MATCH(LEFT(TRIM(AS$6),FIND("~",SUBSTITUTE(AS$6,"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67))*HLOOKUP(LEFT(TRIM(AS$6),FIND("~",SUBSTITUTE(AS$6," ","~",LEN(TRIM(AS$6))-LEN(SUBSTITUTE(TRIM(AS$6)," ",""))))-1)&amp;" Total",$B$6:$BB$314,ROW($A67)-5,FALSE))</f>
        <v>0</v>
      </c>
      <c r="AT67" s="8">
        <f ca="1">IF(AT$5&lt;&gt;"",HLOOKUP(AT$5,Functionalization!$G$6:$R$314,ROW($A67)-5,FALSE),IFERROR(INDEX(AT$278:AT$314,MATCH($F67,$B$278:$B$314,0))/VLOOKUP($F67,$B$278:$BB$314,MATCH(LEFT(TRIM(AT$6),FIND("~",SUBSTITUTE(AT$6,"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67))*HLOOKUP(LEFT(TRIM(AT$6),FIND("~",SUBSTITUTE(AT$6," ","~",LEN(TRIM(AT$6))-LEN(SUBSTITUTE(TRIM(AT$6)," ",""))))-1)&amp;" Total",$B$6:$BB$314,ROW($A67)-5,FALSE))</f>
        <v>0</v>
      </c>
      <c r="AU67" s="8">
        <f ca="1">IF(AU$5&lt;&gt;"",HLOOKUP(AU$5,Functionalization!$G$6:$R$314,ROW($A67)-5,FALSE),IFERROR(INDEX(AU$278:AU$314,MATCH($F67,$B$278:$B$314,0))/VLOOKUP($F67,$B$278:$BB$314,MATCH(LEFT(TRIM(AU$6),FIND("~",SUBSTITUTE(AU$6,"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67))*HLOOKUP(LEFT(TRIM(AU$6),FIND("~",SUBSTITUTE(AU$6," ","~",LEN(TRIM(AU$6))-LEN(SUBSTITUTE(TRIM(AU$6)," ",""))))-1)&amp;" Total",$B$6:$BB$314,ROW($A67)-5,FALSE))</f>
        <v>0</v>
      </c>
      <c r="AV67" s="8">
        <f ca="1">IF(AV$5&lt;&gt;"",HLOOKUP(AV$5,Functionalization!$G$6:$R$314,ROW($A67)-5,FALSE),IFERROR(INDEX(AV$278:AV$314,MATCH($F67,$B$278:$B$314,0))/VLOOKUP($F67,$B$278:$BB$314,MATCH(LEFT(TRIM(AV$6),FIND("~",SUBSTITUTE(AV$6,"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67))*HLOOKUP(LEFT(TRIM(AV$6),FIND("~",SUBSTITUTE(AV$6," ","~",LEN(TRIM(AV$6))-LEN(SUBSTITUTE(TRIM(AV$6)," ",""))))-1)&amp;" Total",$B$6:$BB$314,ROW($A67)-5,FALSE))</f>
        <v>0</v>
      </c>
      <c r="AW67" s="8">
        <f ca="1">IF(AW$5&lt;&gt;"",HLOOKUP(AW$5,Functionalization!$G$6:$R$314,ROW($A67)-5,FALSE),IFERROR(INDEX(AW$278:AW$314,MATCH($F67,$B$278:$B$314,0))/VLOOKUP($F67,$B$278:$BB$314,MATCH(LEFT(TRIM(AW$6),FIND("~",SUBSTITUTE(AW$6,"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67))*HLOOKUP(LEFT(TRIM(AW$6),FIND("~",SUBSTITUTE(AW$6," ","~",LEN(TRIM(AW$6))-LEN(SUBSTITUTE(TRIM(AW$6)," ",""))))-1)&amp;" Total",$B$6:$BB$314,ROW($A67)-5,FALSE))</f>
        <v>0</v>
      </c>
      <c r="AX67" s="8">
        <f ca="1">IF(AX$5&lt;&gt;"",HLOOKUP(AX$5,Functionalization!$G$6:$R$314,ROW($A67)-5,FALSE),IFERROR(INDEX(AX$278:AX$314,MATCH($F67,$B$278:$B$314,0))/VLOOKUP($F67,$B$278:$BB$314,MATCH(LEFT(TRIM(AX$6),FIND("~",SUBSTITUTE(AX$6,"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67))*HLOOKUP(LEFT(TRIM(AX$6),FIND("~",SUBSTITUTE(AX$6," ","~",LEN(TRIM(AX$6))-LEN(SUBSTITUTE(TRIM(AX$6)," ",""))))-1)&amp;" Total",$B$6:$BB$314,ROW($A67)-5,FALSE))</f>
        <v>0</v>
      </c>
      <c r="AY67" s="8">
        <f ca="1">IF(AY$5&lt;&gt;"",HLOOKUP(AY$5,Functionalization!$G$6:$R$314,ROW($A67)-5,FALSE),IFERROR(INDEX(AY$278:AY$314,MATCH($F67,$B$278:$B$314,0))/VLOOKUP($F67,$B$278:$BB$314,MATCH(LEFT(TRIM(AY$6),FIND("~",SUBSTITUTE(AY$6,"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67))*HLOOKUP(LEFT(TRIM(AY$6),FIND("~",SUBSTITUTE(AY$6," ","~",LEN(TRIM(AY$6))-LEN(SUBSTITUTE(TRIM(AY$6)," ",""))))-1)&amp;" Total",$B$6:$BB$314,ROW($A67)-5,FALSE))</f>
        <v>0</v>
      </c>
      <c r="AZ67" s="8">
        <f ca="1">IF(AZ$5&lt;&gt;"",HLOOKUP(AZ$5,Functionalization!$G$6:$R$314,ROW($A67)-5,FALSE),IFERROR(INDEX(AZ$278:AZ$314,MATCH($F67,$B$278:$B$314,0))/VLOOKUP($F67,$B$278:$BB$314,MATCH(LEFT(TRIM(AZ$6),FIND("~",SUBSTITUTE(AZ$6,"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67))*HLOOKUP(LEFT(TRIM(AZ$6),FIND("~",SUBSTITUTE(AZ$6," ","~",LEN(TRIM(AZ$6))-LEN(SUBSTITUTE(TRIM(AZ$6)," ",""))))-1)&amp;" Total",$B$6:$BB$314,ROW($A67)-5,FALSE))</f>
        <v>0</v>
      </c>
      <c r="BA67" s="8">
        <f ca="1">IF(BA$5&lt;&gt;"",HLOOKUP(BA$5,Functionalization!$G$6:$R$314,ROW($A67)-5,FALSE),IFERROR(INDEX(BA$278:BA$314,MATCH($F67,$B$278:$B$314,0))/VLOOKUP($F67,$B$278:$BB$314,MATCH(LEFT(TRIM(BA$6),FIND("~",SUBSTITUTE(BA$6,"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67))*HLOOKUP(LEFT(TRIM(BA$6),FIND("~",SUBSTITUTE(BA$6," ","~",LEN(TRIM(BA$6))-LEN(SUBSTITUTE(TRIM(BA$6)," ",""))))-1)&amp;" Total",$B$6:$BB$314,ROW($A67)-5,FALSE))</f>
        <v>0</v>
      </c>
      <c r="BB67" s="8">
        <f ca="1">IF(BB$5&lt;&gt;"",HLOOKUP(BB$5,Functionalization!$G$6:$R$314,ROW($A67)-5,FALSE),IFERROR(INDEX(BB$278:BB$314,MATCH($F67,$B$278:$B$314,0))/VLOOKUP($F67,$B$278:$BB$314,MATCH(LEFT(TRIM(BB$6),FIND("~",SUBSTITUTE(BB$6,"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67))*HLOOKUP(LEFT(TRIM(BB$6),FIND("~",SUBSTITUTE(BB$6," ","~",LEN(TRIM(BB$6))-LEN(SUBSTITUTE(TRIM(BB$6)," ",""))))-1)&amp;" Total",$B$6:$BB$314,ROW($A67)-5,FALSE))</f>
        <v>0</v>
      </c>
      <c r="BD67">
        <f ca="1">IFERROR(IF(SUMIF($G$6:$BB$6,BD$6&amp;" Total",$G67:$BB67)-(SUMIF($G$6:$BB$6,BD$6&amp;" "&amp;'Input-Func_Class'!$D$22,$G67:$BB67)+IFERROR(SUMIF($G$6:$BB$6,BD$6&amp;" "&amp;'Input-Func_Class'!$E$22,$G67:$BB67),SUMIF($G$6:$BB$6,BD$6&amp;" "&amp;'Input-Func_Class'!$B$24,$G67:$BB67))+SUMIF($G$6:$BB$6,BD$6&amp;" "&amp;'Input-Func_Class'!$F$22,$G67:$BB67))&lt;Check_Limit,0,1),1)</f>
        <v>0</v>
      </c>
      <c r="BE67">
        <f ca="1">IFERROR(IF(SUMIF($G$6:$BB$6,BE$6&amp;" Total",$G67:$BB67)-(SUMIF($G$6:$BB$6,BE$6&amp;" "&amp;'Input-Func_Class'!$D$22,$G67:$BB67)+IFERROR(SUMIF($G$6:$BB$6,BE$6&amp;" "&amp;'Input-Func_Class'!$E$22,$G67:$BB67),SUMIF($G$6:$BB$6,BE$6&amp;" "&amp;'Input-Func_Class'!$B$24,$G67:$BB67))+SUMIF($G$6:$BB$6,BE$6&amp;" "&amp;'Input-Func_Class'!$F$22,$G67:$BB67))&lt;Check_Limit,0,1),1)</f>
        <v>0</v>
      </c>
      <c r="BF67">
        <f ca="1">IFERROR(IF(SUMIF($G$6:$BB$6,BF$6&amp;" Total",$G67:$BB67)-(SUMIF($G$6:$BB$6,BF$6&amp;" "&amp;'Input-Func_Class'!$D$22,$G67:$BB67)+IFERROR(SUMIF($G$6:$BB$6,BF$6&amp;" "&amp;'Input-Func_Class'!$E$22,$G67:$BB67),SUMIF($G$6:$BB$6,BF$6&amp;" "&amp;'Input-Func_Class'!$B$24,$G67:$BB67))+SUMIF($G$6:$BB$6,BF$6&amp;" "&amp;'Input-Func_Class'!$F$22,$G67:$BB67))&lt;Check_Limit,0,1),1)</f>
        <v>0</v>
      </c>
      <c r="BG67">
        <f ca="1">IFERROR(IF(SUMIF($G$6:$BB$6,BG$6&amp;" Total",$G67:$BB67)-(SUMIF($G$6:$BB$6,BG$6&amp;" "&amp;'Input-Func_Class'!$D$22,$G67:$BB67)+IFERROR(SUMIF($G$6:$BB$6,BG$6&amp;" "&amp;'Input-Func_Class'!$E$22,$G67:$BB67),SUMIF($G$6:$BB$6,BG$6&amp;" "&amp;'Input-Func_Class'!$B$24,$G67:$BB67))+SUMIF($G$6:$BB$6,BG$6&amp;" "&amp;'Input-Func_Class'!$F$22,$G67:$BB67))&lt;Check_Limit,0,1),1)</f>
        <v>0</v>
      </c>
      <c r="BH67">
        <f ca="1">IFERROR(IF(SUMIF($G$6:$BB$6,BH$6&amp;" Total",$G67:$BB67)-(SUMIF($G$6:$BB$6,BH$6&amp;" "&amp;'Input-Func_Class'!$D$22,$G67:$BB67)+IFERROR(SUMIF($G$6:$BB$6,BH$6&amp;" "&amp;'Input-Func_Class'!$E$22,$G67:$BB67),SUMIF($G$6:$BB$6,BH$6&amp;" "&amp;'Input-Func_Class'!$B$24,$G67:$BB67))+SUMIF($G$6:$BB$6,BH$6&amp;" "&amp;'Input-Func_Class'!$F$22,$G67:$BB67))&lt;Check_Limit,0,1),1)</f>
        <v>0</v>
      </c>
      <c r="BI67">
        <f ca="1">IFERROR(IF(SUMIF($G$6:$BB$6,BI$6&amp;" Total",$G67:$BB67)-(SUMIF($G$6:$BB$6,BI$6&amp;" "&amp;'Input-Func_Class'!$D$22,$G67:$BB67)+IFERROR(SUMIF($G$6:$BB$6,BI$6&amp;" "&amp;'Input-Func_Class'!$E$22,$G67:$BB67),SUMIF($G$6:$BB$6,BI$6&amp;" "&amp;'Input-Func_Class'!$B$24,$G67:$BB67))+SUMIF($G$6:$BB$6,BI$6&amp;" "&amp;'Input-Func_Class'!$F$22,$G67:$BB67))&lt;Check_Limit,0,1),1)</f>
        <v>0</v>
      </c>
      <c r="BJ67">
        <f ca="1">IFERROR(IF(SUMIF($G$6:$BB$6,BJ$6&amp;" Total",$G67:$BB67)-(SUMIF($G$6:$BB$6,BJ$6&amp;" "&amp;'Input-Func_Class'!$D$22,$G67:$BB67)+IFERROR(SUMIF($G$6:$BB$6,BJ$6&amp;" "&amp;'Input-Func_Class'!$E$22,$G67:$BB67),SUMIF($G$6:$BB$6,BJ$6&amp;" "&amp;'Input-Func_Class'!$B$24,$G67:$BB67))+SUMIF($G$6:$BB$6,BJ$6&amp;" "&amp;'Input-Func_Class'!$F$22,$G67:$BB67))&lt;Check_Limit,0,1),1)</f>
        <v>0</v>
      </c>
      <c r="BK67">
        <f ca="1">IFERROR(IF(SUMIF($G$6:$BB$6,BK$6&amp;" Total",$G67:$BB67)-(SUMIF($G$6:$BB$6,BK$6&amp;" "&amp;'Input-Func_Class'!$D$22,$G67:$BB67)+IFERROR(SUMIF($G$6:$BB$6,BK$6&amp;" "&amp;'Input-Func_Class'!$E$22,$G67:$BB67),SUMIF($G$6:$BB$6,BK$6&amp;" "&amp;'Input-Func_Class'!$B$24,$G67:$BB67))+SUMIF($G$6:$BB$6,BK$6&amp;" "&amp;'Input-Func_Class'!$F$22,$G67:$BB67))&lt;Check_Limit,0,1),1)</f>
        <v>0</v>
      </c>
      <c r="BL67">
        <f ca="1">IFERROR(IF(SUMIF($G$6:$BB$6,BL$6&amp;" Total",$G67:$BB67)-(SUMIF($G$6:$BB$6,BL$6&amp;" "&amp;'Input-Func_Class'!$D$22,$G67:$BB67)+IFERROR(SUMIF($G$6:$BB$6,BL$6&amp;" "&amp;'Input-Func_Class'!$E$22,$G67:$BB67),SUMIF($G$6:$BB$6,BL$6&amp;" "&amp;'Input-Func_Class'!$B$24,$G67:$BB67))+SUMIF($G$6:$BB$6,BL$6&amp;" "&amp;'Input-Func_Class'!$F$22,$G67:$BB67))&lt;Check_Limit,0,1),1)</f>
        <v>0</v>
      </c>
      <c r="BM67">
        <f ca="1">IFERROR(IF(SUMIF($G$6:$BB$6,BM$6&amp;" Total",$G67:$BB67)-(SUMIF($G$6:$BB$6,BM$6&amp;" "&amp;'Input-Func_Class'!$D$22,$G67:$BB67)+IFERROR(SUMIF($G$6:$BB$6,BM$6&amp;" "&amp;'Input-Func_Class'!$E$22,$G67:$BB67),SUMIF($G$6:$BB$6,BM$6&amp;" "&amp;'Input-Func_Class'!$B$24,$G67:$BB67))+SUMIF($G$6:$BB$6,BM$6&amp;" "&amp;'Input-Func_Class'!$F$22,$G67:$BB67))&lt;Check_Limit,0,1),1)</f>
        <v>0</v>
      </c>
      <c r="BN67">
        <f ca="1">IFERROR(IF(SUMIF($G$6:$BB$6,BN$6&amp;" Total",$G67:$BB67)-(SUMIF($G$6:$BB$6,BN$6&amp;" "&amp;'Input-Func_Class'!$D$22,$G67:$BB67)+IFERROR(SUMIF($G$6:$BB$6,BN$6&amp;" "&amp;'Input-Func_Class'!$E$22,$G67:$BB67),SUMIF($G$6:$BB$6,BN$6&amp;" "&amp;'Input-Func_Class'!$B$24,$G67:$BB67))+SUMIF($G$6:$BB$6,BN$6&amp;" "&amp;'Input-Func_Class'!$F$22,$G67:$BB67))&lt;Check_Limit,0,1),1)</f>
        <v>0</v>
      </c>
      <c r="BO67">
        <f ca="1">IFERROR(IF(SUMIF($G$6:$BB$6,BO$6&amp;" Total",$G67:$BB67)-(SUMIF($G$6:$BB$6,BO$6&amp;" "&amp;'Input-Func_Class'!$D$22,$G67:$BB67)+IFERROR(SUMIF($G$6:$BB$6,BO$6&amp;" "&amp;'Input-Func_Class'!$E$22,$G67:$BB67),SUMIF($G$6:$BB$6,BO$6&amp;" "&amp;'Input-Func_Class'!$B$24,$G67:$BB67))+SUMIF($G$6:$BB$6,BO$6&amp;" "&amp;'Input-Func_Class'!$F$22,$G67:$BB67))&lt;Check_Limit,0,1),1)</f>
        <v>0</v>
      </c>
    </row>
    <row r="68" spans="1:67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>Functionalization!$D68</f>
        <v>-1260932.28</v>
      </c>
      <c r="E68" s="8">
        <f t="shared" ref="E68" ca="1" si="18">IFERROR(IF(D68="",0,IF(D68=0,0,IF(ABS(D68-SUM(G68,K68,O68,S68,W68,AA68,AE68,AI68,AM68,AQ68,AU68,AY68))&lt;Check_Limit,0,1))),1)</f>
        <v>0</v>
      </c>
      <c r="F68" s="2" t="str">
        <f>IF($D68=0,"-",IF('Input-Accounts'!$E68&lt;&gt;0,'Input-Accounts'!$E68,'Input-Accounts'!$G68))</f>
        <v>AVGERAGE STUDY</v>
      </c>
      <c r="G68" s="8">
        <f ca="1">IF(G$5&lt;&gt;"",HLOOKUP(G$5,Functionalization!$G$6:$R$314,ROW($A68)-5,FALSE),IFERROR(INDEX(G$278:G$314,MATCH($F68,$B$278:$B$314,0))/VLOOKUP($F68,$B$278:$BB$314,MATCH(LEFT(TRIM(G$6),FIND("~",SUBSTITUTE(G$6,"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68))*HLOOKUP(LEFT(TRIM(G$6),FIND("~",SUBSTITUTE(G$6," ","~",LEN(TRIM(G$6))-LEN(SUBSTITUTE(TRIM(G$6)," ",""))))-1)&amp;" Total",$B$6:$BB$314,ROW($A68)-5,FALSE))</f>
        <v>-1260932.28</v>
      </c>
      <c r="H68" s="8">
        <f ca="1">IF(H$5&lt;&gt;"",HLOOKUP(H$5,Functionalization!$G$6:$R$314,ROW($A68)-5,FALSE),IFERROR(INDEX(H$278:H$314,MATCH($F68,$B$278:$B$314,0))/VLOOKUP($F68,$B$278:$BB$314,MATCH(LEFT(TRIM(H$6),FIND("~",SUBSTITUTE(H$6,"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68))*HLOOKUP(LEFT(TRIM(H$6),FIND("~",SUBSTITUTE(H$6," ","~",LEN(TRIM(H$6))-LEN(SUBSTITUTE(TRIM(H$6)," ",""))))-1)&amp;" Total",$B$6:$BB$314,ROW($A68)-5,FALSE))</f>
        <v>-961985.47436608141</v>
      </c>
      <c r="I68" s="8">
        <f ca="1">IF(I$5&lt;&gt;"",HLOOKUP(I$5,Functionalization!$G$6:$R$314,ROW($A68)-5,FALSE),IFERROR(INDEX(I$278:I$314,MATCH($F68,$B$278:$B$314,0))/VLOOKUP($F68,$B$278:$BB$314,MATCH(LEFT(TRIM(I$6),FIND("~",SUBSTITUTE(I$6,"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68))*HLOOKUP(LEFT(TRIM(I$6),FIND("~",SUBSTITUTE(I$6," ","~",LEN(TRIM(I$6))-LEN(SUBSTITUTE(TRIM(I$6)," ",""))))-1)&amp;" Total",$B$6:$BB$314,ROW($A68)-5,FALSE))</f>
        <v>0</v>
      </c>
      <c r="J68" s="8">
        <f ca="1">IF(J$5&lt;&gt;"",HLOOKUP(J$5,Functionalization!$G$6:$R$314,ROW($A68)-5,FALSE),IFERROR(INDEX(J$278:J$314,MATCH($F68,$B$278:$B$314,0))/VLOOKUP($F68,$B$278:$BB$314,MATCH(LEFT(TRIM(J$6),FIND("~",SUBSTITUTE(J$6,"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68))*HLOOKUP(LEFT(TRIM(J$6),FIND("~",SUBSTITUTE(J$6," ","~",LEN(TRIM(J$6))-LEN(SUBSTITUTE(TRIM(J$6)," ",""))))-1)&amp;" Total",$B$6:$BB$314,ROW($A68)-5,FALSE))</f>
        <v>-298946.80563391856</v>
      </c>
      <c r="K68" s="8">
        <f ca="1">IF(K$5&lt;&gt;"",HLOOKUP(K$5,Functionalization!$G$6:$R$314,ROW($A68)-5,FALSE),IFERROR(INDEX(K$278:K$314,MATCH($F68,$B$278:$B$314,0))/VLOOKUP($F68,$B$278:$BB$314,MATCH(LEFT(TRIM(K$6),FIND("~",SUBSTITUTE(K$6,"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68))*HLOOKUP(LEFT(TRIM(K$6),FIND("~",SUBSTITUTE(K$6," ","~",LEN(TRIM(K$6))-LEN(SUBSTITUTE(TRIM(K$6)," ",""))))-1)&amp;" Total",$B$6:$BB$314,ROW($A68)-5,FALSE))</f>
        <v>0</v>
      </c>
      <c r="L68" s="8">
        <f ca="1">IF(L$5&lt;&gt;"",HLOOKUP(L$5,Functionalization!$G$6:$R$314,ROW($A68)-5,FALSE),IFERROR(INDEX(L$278:L$314,MATCH($F68,$B$278:$B$314,0))/VLOOKUP($F68,$B$278:$BB$314,MATCH(LEFT(TRIM(L$6),FIND("~",SUBSTITUTE(L$6,"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68))*HLOOKUP(LEFT(TRIM(L$6),FIND("~",SUBSTITUTE(L$6," ","~",LEN(TRIM(L$6))-LEN(SUBSTITUTE(TRIM(L$6)," ",""))))-1)&amp;" Total",$B$6:$BB$314,ROW($A68)-5,FALSE))</f>
        <v>0</v>
      </c>
      <c r="M68" s="8">
        <f ca="1">IF(M$5&lt;&gt;"",HLOOKUP(M$5,Functionalization!$G$6:$R$314,ROW($A68)-5,FALSE),IFERROR(INDEX(M$278:M$314,MATCH($F68,$B$278:$B$314,0))/VLOOKUP($F68,$B$278:$BB$314,MATCH(LEFT(TRIM(M$6),FIND("~",SUBSTITUTE(M$6,"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68))*HLOOKUP(LEFT(TRIM(M$6),FIND("~",SUBSTITUTE(M$6," ","~",LEN(TRIM(M$6))-LEN(SUBSTITUTE(TRIM(M$6)," ",""))))-1)&amp;" Total",$B$6:$BB$314,ROW($A68)-5,FALSE))</f>
        <v>0</v>
      </c>
      <c r="N68" s="8">
        <f ca="1">IF(N$5&lt;&gt;"",HLOOKUP(N$5,Functionalization!$G$6:$R$314,ROW($A68)-5,FALSE),IFERROR(INDEX(N$278:N$314,MATCH($F68,$B$278:$B$314,0))/VLOOKUP($F68,$B$278:$BB$314,MATCH(LEFT(TRIM(N$6),FIND("~",SUBSTITUTE(N$6,"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68))*HLOOKUP(LEFT(TRIM(N$6),FIND("~",SUBSTITUTE(N$6," ","~",LEN(TRIM(N$6))-LEN(SUBSTITUTE(TRIM(N$6)," ",""))))-1)&amp;" Total",$B$6:$BB$314,ROW($A68)-5,FALSE))</f>
        <v>0</v>
      </c>
      <c r="O68" s="8">
        <f ca="1">IF(O$5&lt;&gt;"",HLOOKUP(O$5,Functionalization!$G$6:$R$314,ROW($A68)-5,FALSE),IFERROR(INDEX(O$278:O$314,MATCH($F68,$B$278:$B$314,0))/VLOOKUP($F68,$B$278:$BB$314,MATCH(LEFT(TRIM(O$6),FIND("~",SUBSTITUTE(O$6,"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68))*HLOOKUP(LEFT(TRIM(O$6),FIND("~",SUBSTITUTE(O$6," ","~",LEN(TRIM(O$6))-LEN(SUBSTITUTE(TRIM(O$6)," ",""))))-1)&amp;" Total",$B$6:$BB$314,ROW($A68)-5,FALSE))</f>
        <v>0</v>
      </c>
      <c r="P68" s="8">
        <f ca="1">IF(P$5&lt;&gt;"",HLOOKUP(P$5,Functionalization!$G$6:$R$314,ROW($A68)-5,FALSE),IFERROR(INDEX(P$278:P$314,MATCH($F68,$B$278:$B$314,0))/VLOOKUP($F68,$B$278:$BB$314,MATCH(LEFT(TRIM(P$6),FIND("~",SUBSTITUTE(P$6,"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68))*HLOOKUP(LEFT(TRIM(P$6),FIND("~",SUBSTITUTE(P$6," ","~",LEN(TRIM(P$6))-LEN(SUBSTITUTE(TRIM(P$6)," ",""))))-1)&amp;" Total",$B$6:$BB$314,ROW($A68)-5,FALSE))</f>
        <v>0</v>
      </c>
      <c r="Q68" s="8">
        <f ca="1">IF(Q$5&lt;&gt;"",HLOOKUP(Q$5,Functionalization!$G$6:$R$314,ROW($A68)-5,FALSE),IFERROR(INDEX(Q$278:Q$314,MATCH($F68,$B$278:$B$314,0))/VLOOKUP($F68,$B$278:$BB$314,MATCH(LEFT(TRIM(Q$6),FIND("~",SUBSTITUTE(Q$6,"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68))*HLOOKUP(LEFT(TRIM(Q$6),FIND("~",SUBSTITUTE(Q$6," ","~",LEN(TRIM(Q$6))-LEN(SUBSTITUTE(TRIM(Q$6)," ",""))))-1)&amp;" Total",$B$6:$BB$314,ROW($A68)-5,FALSE))</f>
        <v>0</v>
      </c>
      <c r="R68" s="8">
        <f ca="1">IF(R$5&lt;&gt;"",HLOOKUP(R$5,Functionalization!$G$6:$R$314,ROW($A68)-5,FALSE),IFERROR(INDEX(R$278:R$314,MATCH($F68,$B$278:$B$314,0))/VLOOKUP($F68,$B$278:$BB$314,MATCH(LEFT(TRIM(R$6),FIND("~",SUBSTITUTE(R$6,"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68))*HLOOKUP(LEFT(TRIM(R$6),FIND("~",SUBSTITUTE(R$6," ","~",LEN(TRIM(R$6))-LEN(SUBSTITUTE(TRIM(R$6)," ",""))))-1)&amp;" Total",$B$6:$BB$314,ROW($A68)-5,FALSE))</f>
        <v>0</v>
      </c>
      <c r="S68" s="8">
        <f ca="1">IF(S$5&lt;&gt;"",HLOOKUP(S$5,Functionalization!$G$6:$R$314,ROW($A68)-5,FALSE),IFERROR(INDEX(S$278:S$314,MATCH($F68,$B$278:$B$314,0))/VLOOKUP($F68,$B$278:$BB$314,MATCH(LEFT(TRIM(S$6),FIND("~",SUBSTITUTE(S$6,"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68))*HLOOKUP(LEFT(TRIM(S$6),FIND("~",SUBSTITUTE(S$6," ","~",LEN(TRIM(S$6))-LEN(SUBSTITUTE(TRIM(S$6)," ",""))))-1)&amp;" Total",$B$6:$BB$314,ROW($A68)-5,FALSE))</f>
        <v>0</v>
      </c>
      <c r="T68" s="8">
        <f ca="1">IF(T$5&lt;&gt;"",HLOOKUP(T$5,Functionalization!$G$6:$R$314,ROW($A68)-5,FALSE),IFERROR(INDEX(T$278:T$314,MATCH($F68,$B$278:$B$314,0))/VLOOKUP($F68,$B$278:$BB$314,MATCH(LEFT(TRIM(T$6),FIND("~",SUBSTITUTE(T$6,"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68))*HLOOKUP(LEFT(TRIM(T$6),FIND("~",SUBSTITUTE(T$6," ","~",LEN(TRIM(T$6))-LEN(SUBSTITUTE(TRIM(T$6)," ",""))))-1)&amp;" Total",$B$6:$BB$314,ROW($A68)-5,FALSE))</f>
        <v>0</v>
      </c>
      <c r="U68" s="8">
        <f ca="1">IF(U$5&lt;&gt;"",HLOOKUP(U$5,Functionalization!$G$6:$R$314,ROW($A68)-5,FALSE),IFERROR(INDEX(U$278:U$314,MATCH($F68,$B$278:$B$314,0))/VLOOKUP($F68,$B$278:$BB$314,MATCH(LEFT(TRIM(U$6),FIND("~",SUBSTITUTE(U$6,"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68))*HLOOKUP(LEFT(TRIM(U$6),FIND("~",SUBSTITUTE(U$6," ","~",LEN(TRIM(U$6))-LEN(SUBSTITUTE(TRIM(U$6)," ",""))))-1)&amp;" Total",$B$6:$BB$314,ROW($A68)-5,FALSE))</f>
        <v>0</v>
      </c>
      <c r="V68" s="8">
        <f ca="1">IF(V$5&lt;&gt;"",HLOOKUP(V$5,Functionalization!$G$6:$R$314,ROW($A68)-5,FALSE),IFERROR(INDEX(V$278:V$314,MATCH($F68,$B$278:$B$314,0))/VLOOKUP($F68,$B$278:$BB$314,MATCH(LEFT(TRIM(V$6),FIND("~",SUBSTITUTE(V$6,"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68))*HLOOKUP(LEFT(TRIM(V$6),FIND("~",SUBSTITUTE(V$6," ","~",LEN(TRIM(V$6))-LEN(SUBSTITUTE(TRIM(V$6)," ",""))))-1)&amp;" Total",$B$6:$BB$314,ROW($A68)-5,FALSE))</f>
        <v>0</v>
      </c>
      <c r="W68" s="8">
        <f ca="1">IF(W$5&lt;&gt;"",HLOOKUP(W$5,Functionalization!$G$6:$R$314,ROW($A68)-5,FALSE),IFERROR(INDEX(W$278:W$314,MATCH($F68,$B$278:$B$314,0))/VLOOKUP($F68,$B$278:$BB$314,MATCH(LEFT(TRIM(W$6),FIND("~",SUBSTITUTE(W$6,"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68))*HLOOKUP(LEFT(TRIM(W$6),FIND("~",SUBSTITUTE(W$6," ","~",LEN(TRIM(W$6))-LEN(SUBSTITUTE(TRIM(W$6)," ",""))))-1)&amp;" Total",$B$6:$BB$314,ROW($A68)-5,FALSE))</f>
        <v>0</v>
      </c>
      <c r="X68" s="8">
        <f ca="1">IF(X$5&lt;&gt;"",HLOOKUP(X$5,Functionalization!$G$6:$R$314,ROW($A68)-5,FALSE),IFERROR(INDEX(X$278:X$314,MATCH($F68,$B$278:$B$314,0))/VLOOKUP($F68,$B$278:$BB$314,MATCH(LEFT(TRIM(X$6),FIND("~",SUBSTITUTE(X$6,"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68))*HLOOKUP(LEFT(TRIM(X$6),FIND("~",SUBSTITUTE(X$6," ","~",LEN(TRIM(X$6))-LEN(SUBSTITUTE(TRIM(X$6)," ",""))))-1)&amp;" Total",$B$6:$BB$314,ROW($A68)-5,FALSE))</f>
        <v>0</v>
      </c>
      <c r="Y68" s="8">
        <f ca="1">IF(Y$5&lt;&gt;"",HLOOKUP(Y$5,Functionalization!$G$6:$R$314,ROW($A68)-5,FALSE),IFERROR(INDEX(Y$278:Y$314,MATCH($F68,$B$278:$B$314,0))/VLOOKUP($F68,$B$278:$BB$314,MATCH(LEFT(TRIM(Y$6),FIND("~",SUBSTITUTE(Y$6,"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68))*HLOOKUP(LEFT(TRIM(Y$6),FIND("~",SUBSTITUTE(Y$6," ","~",LEN(TRIM(Y$6))-LEN(SUBSTITUTE(TRIM(Y$6)," ",""))))-1)&amp;" Total",$B$6:$BB$314,ROW($A68)-5,FALSE))</f>
        <v>0</v>
      </c>
      <c r="Z68" s="8">
        <f ca="1">IF(Z$5&lt;&gt;"",HLOOKUP(Z$5,Functionalization!$G$6:$R$314,ROW($A68)-5,FALSE),IFERROR(INDEX(Z$278:Z$314,MATCH($F68,$B$278:$B$314,0))/VLOOKUP($F68,$B$278:$BB$314,MATCH(LEFT(TRIM(Z$6),FIND("~",SUBSTITUTE(Z$6,"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68))*HLOOKUP(LEFT(TRIM(Z$6),FIND("~",SUBSTITUTE(Z$6," ","~",LEN(TRIM(Z$6))-LEN(SUBSTITUTE(TRIM(Z$6)," ",""))))-1)&amp;" Total",$B$6:$BB$314,ROW($A68)-5,FALSE))</f>
        <v>0</v>
      </c>
      <c r="AA68" s="8">
        <f ca="1">IF(AA$5&lt;&gt;"",HLOOKUP(AA$5,Functionalization!$G$6:$R$314,ROW($A68)-5,FALSE),IFERROR(INDEX(AA$278:AA$314,MATCH($F68,$B$278:$B$314,0))/VLOOKUP($F68,$B$278:$BB$314,MATCH(LEFT(TRIM(AA$6),FIND("~",SUBSTITUTE(AA$6,"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68))*HLOOKUP(LEFT(TRIM(AA$6),FIND("~",SUBSTITUTE(AA$6," ","~",LEN(TRIM(AA$6))-LEN(SUBSTITUTE(TRIM(AA$6)," ",""))))-1)&amp;" Total",$B$6:$BB$314,ROW($A68)-5,FALSE))</f>
        <v>0</v>
      </c>
      <c r="AB68" s="8">
        <f ca="1">IF(AB$5&lt;&gt;"",HLOOKUP(AB$5,Functionalization!$G$6:$R$314,ROW($A68)-5,FALSE),IFERROR(INDEX(AB$278:AB$314,MATCH($F68,$B$278:$B$314,0))/VLOOKUP($F68,$B$278:$BB$314,MATCH(LEFT(TRIM(AB$6),FIND("~",SUBSTITUTE(AB$6,"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68))*HLOOKUP(LEFT(TRIM(AB$6),FIND("~",SUBSTITUTE(AB$6," ","~",LEN(TRIM(AB$6))-LEN(SUBSTITUTE(TRIM(AB$6)," ",""))))-1)&amp;" Total",$B$6:$BB$314,ROW($A68)-5,FALSE))</f>
        <v>0</v>
      </c>
      <c r="AC68" s="8">
        <f ca="1">IF(AC$5&lt;&gt;"",HLOOKUP(AC$5,Functionalization!$G$6:$R$314,ROW($A68)-5,FALSE),IFERROR(INDEX(AC$278:AC$314,MATCH($F68,$B$278:$B$314,0))/VLOOKUP($F68,$B$278:$BB$314,MATCH(LEFT(TRIM(AC$6),FIND("~",SUBSTITUTE(AC$6,"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68))*HLOOKUP(LEFT(TRIM(AC$6),FIND("~",SUBSTITUTE(AC$6," ","~",LEN(TRIM(AC$6))-LEN(SUBSTITUTE(TRIM(AC$6)," ",""))))-1)&amp;" Total",$B$6:$BB$314,ROW($A68)-5,FALSE))</f>
        <v>0</v>
      </c>
      <c r="AD68" s="8">
        <f ca="1">IF(AD$5&lt;&gt;"",HLOOKUP(AD$5,Functionalization!$G$6:$R$314,ROW($A68)-5,FALSE),IFERROR(INDEX(AD$278:AD$314,MATCH($F68,$B$278:$B$314,0))/VLOOKUP($F68,$B$278:$BB$314,MATCH(LEFT(TRIM(AD$6),FIND("~",SUBSTITUTE(AD$6,"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68))*HLOOKUP(LEFT(TRIM(AD$6),FIND("~",SUBSTITUTE(AD$6," ","~",LEN(TRIM(AD$6))-LEN(SUBSTITUTE(TRIM(AD$6)," ",""))))-1)&amp;" Total",$B$6:$BB$314,ROW($A68)-5,FALSE))</f>
        <v>0</v>
      </c>
      <c r="AE68" s="8">
        <f ca="1">IF(AE$5&lt;&gt;"",HLOOKUP(AE$5,Functionalization!$G$6:$R$314,ROW($A68)-5,FALSE),IFERROR(INDEX(AE$278:AE$314,MATCH($F68,$B$278:$B$314,0))/VLOOKUP($F68,$B$278:$BB$314,MATCH(LEFT(TRIM(AE$6),FIND("~",SUBSTITUTE(AE$6,"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68))*HLOOKUP(LEFT(TRIM(AE$6),FIND("~",SUBSTITUTE(AE$6," ","~",LEN(TRIM(AE$6))-LEN(SUBSTITUTE(TRIM(AE$6)," ",""))))-1)&amp;" Total",$B$6:$BB$314,ROW($A68)-5,FALSE))</f>
        <v>0</v>
      </c>
      <c r="AF68" s="8">
        <f ca="1">IF(AF$5&lt;&gt;"",HLOOKUP(AF$5,Functionalization!$G$6:$R$314,ROW($A68)-5,FALSE),IFERROR(INDEX(AF$278:AF$314,MATCH($F68,$B$278:$B$314,0))/VLOOKUP($F68,$B$278:$BB$314,MATCH(LEFT(TRIM(AF$6),FIND("~",SUBSTITUTE(AF$6,"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68))*HLOOKUP(LEFT(TRIM(AF$6),FIND("~",SUBSTITUTE(AF$6," ","~",LEN(TRIM(AF$6))-LEN(SUBSTITUTE(TRIM(AF$6)," ",""))))-1)&amp;" Total",$B$6:$BB$314,ROW($A68)-5,FALSE))</f>
        <v>0</v>
      </c>
      <c r="AG68" s="8">
        <f ca="1">IF(AG$5&lt;&gt;"",HLOOKUP(AG$5,Functionalization!$G$6:$R$314,ROW($A68)-5,FALSE),IFERROR(INDEX(AG$278:AG$314,MATCH($F68,$B$278:$B$314,0))/VLOOKUP($F68,$B$278:$BB$314,MATCH(LEFT(TRIM(AG$6),FIND("~",SUBSTITUTE(AG$6,"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68))*HLOOKUP(LEFT(TRIM(AG$6),FIND("~",SUBSTITUTE(AG$6," ","~",LEN(TRIM(AG$6))-LEN(SUBSTITUTE(TRIM(AG$6)," ",""))))-1)&amp;" Total",$B$6:$BB$314,ROW($A68)-5,FALSE))</f>
        <v>0</v>
      </c>
      <c r="AH68" s="8">
        <f ca="1">IF(AH$5&lt;&gt;"",HLOOKUP(AH$5,Functionalization!$G$6:$R$314,ROW($A68)-5,FALSE),IFERROR(INDEX(AH$278:AH$314,MATCH($F68,$B$278:$B$314,0))/VLOOKUP($F68,$B$278:$BB$314,MATCH(LEFT(TRIM(AH$6),FIND("~",SUBSTITUTE(AH$6,"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68))*HLOOKUP(LEFT(TRIM(AH$6),FIND("~",SUBSTITUTE(AH$6," ","~",LEN(TRIM(AH$6))-LEN(SUBSTITUTE(TRIM(AH$6)," ",""))))-1)&amp;" Total",$B$6:$BB$314,ROW($A68)-5,FALSE))</f>
        <v>0</v>
      </c>
      <c r="AI68" s="8">
        <f ca="1">IF(AI$5&lt;&gt;"",HLOOKUP(AI$5,Functionalization!$G$6:$R$314,ROW($A68)-5,FALSE),IFERROR(INDEX(AI$278:AI$314,MATCH($F68,$B$278:$B$314,0))/VLOOKUP($F68,$B$278:$BB$314,MATCH(LEFT(TRIM(AI$6),FIND("~",SUBSTITUTE(AI$6,"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68))*HLOOKUP(LEFT(TRIM(AI$6),FIND("~",SUBSTITUTE(AI$6," ","~",LEN(TRIM(AI$6))-LEN(SUBSTITUTE(TRIM(AI$6)," ",""))))-1)&amp;" Total",$B$6:$BB$314,ROW($A68)-5,FALSE))</f>
        <v>0</v>
      </c>
      <c r="AJ68" s="8">
        <f ca="1">IF(AJ$5&lt;&gt;"",HLOOKUP(AJ$5,Functionalization!$G$6:$R$314,ROW($A68)-5,FALSE),IFERROR(INDEX(AJ$278:AJ$314,MATCH($F68,$B$278:$B$314,0))/VLOOKUP($F68,$B$278:$BB$314,MATCH(LEFT(TRIM(AJ$6),FIND("~",SUBSTITUTE(AJ$6,"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68))*HLOOKUP(LEFT(TRIM(AJ$6),FIND("~",SUBSTITUTE(AJ$6," ","~",LEN(TRIM(AJ$6))-LEN(SUBSTITUTE(TRIM(AJ$6)," ",""))))-1)&amp;" Total",$B$6:$BB$314,ROW($A68)-5,FALSE))</f>
        <v>0</v>
      </c>
      <c r="AK68" s="8">
        <f ca="1">IF(AK$5&lt;&gt;"",HLOOKUP(AK$5,Functionalization!$G$6:$R$314,ROW($A68)-5,FALSE),IFERROR(INDEX(AK$278:AK$314,MATCH($F68,$B$278:$B$314,0))/VLOOKUP($F68,$B$278:$BB$314,MATCH(LEFT(TRIM(AK$6),FIND("~",SUBSTITUTE(AK$6,"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68))*HLOOKUP(LEFT(TRIM(AK$6),FIND("~",SUBSTITUTE(AK$6," ","~",LEN(TRIM(AK$6))-LEN(SUBSTITUTE(TRIM(AK$6)," ",""))))-1)&amp;" Total",$B$6:$BB$314,ROW($A68)-5,FALSE))</f>
        <v>0</v>
      </c>
      <c r="AL68" s="8">
        <f ca="1">IF(AL$5&lt;&gt;"",HLOOKUP(AL$5,Functionalization!$G$6:$R$314,ROW($A68)-5,FALSE),IFERROR(INDEX(AL$278:AL$314,MATCH($F68,$B$278:$B$314,0))/VLOOKUP($F68,$B$278:$BB$314,MATCH(LEFT(TRIM(AL$6),FIND("~",SUBSTITUTE(AL$6,"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68))*HLOOKUP(LEFT(TRIM(AL$6),FIND("~",SUBSTITUTE(AL$6," ","~",LEN(TRIM(AL$6))-LEN(SUBSTITUTE(TRIM(AL$6)," ",""))))-1)&amp;" Total",$B$6:$BB$314,ROW($A68)-5,FALSE))</f>
        <v>0</v>
      </c>
      <c r="AM68" s="8">
        <f ca="1">IF(AM$5&lt;&gt;"",HLOOKUP(AM$5,Functionalization!$G$6:$R$314,ROW($A68)-5,FALSE),IFERROR(INDEX(AM$278:AM$314,MATCH($F68,$B$278:$B$314,0))/VLOOKUP($F68,$B$278:$BB$314,MATCH(LEFT(TRIM(AM$6),FIND("~",SUBSTITUTE(AM$6,"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68))*HLOOKUP(LEFT(TRIM(AM$6),FIND("~",SUBSTITUTE(AM$6," ","~",LEN(TRIM(AM$6))-LEN(SUBSTITUTE(TRIM(AM$6)," ",""))))-1)&amp;" Total",$B$6:$BB$314,ROW($A68)-5,FALSE))</f>
        <v>0</v>
      </c>
      <c r="AN68" s="8">
        <f ca="1">IF(AN$5&lt;&gt;"",HLOOKUP(AN$5,Functionalization!$G$6:$R$314,ROW($A68)-5,FALSE),IFERROR(INDEX(AN$278:AN$314,MATCH($F68,$B$278:$B$314,0))/VLOOKUP($F68,$B$278:$BB$314,MATCH(LEFT(TRIM(AN$6),FIND("~",SUBSTITUTE(AN$6,"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68))*HLOOKUP(LEFT(TRIM(AN$6),FIND("~",SUBSTITUTE(AN$6," ","~",LEN(TRIM(AN$6))-LEN(SUBSTITUTE(TRIM(AN$6)," ",""))))-1)&amp;" Total",$B$6:$BB$314,ROW($A68)-5,FALSE))</f>
        <v>0</v>
      </c>
      <c r="AO68" s="8">
        <f ca="1">IF(AO$5&lt;&gt;"",HLOOKUP(AO$5,Functionalization!$G$6:$R$314,ROW($A68)-5,FALSE),IFERROR(INDEX(AO$278:AO$314,MATCH($F68,$B$278:$B$314,0))/VLOOKUP($F68,$B$278:$BB$314,MATCH(LEFT(TRIM(AO$6),FIND("~",SUBSTITUTE(AO$6,"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68))*HLOOKUP(LEFT(TRIM(AO$6),FIND("~",SUBSTITUTE(AO$6," ","~",LEN(TRIM(AO$6))-LEN(SUBSTITUTE(TRIM(AO$6)," ",""))))-1)&amp;" Total",$B$6:$BB$314,ROW($A68)-5,FALSE))</f>
        <v>0</v>
      </c>
      <c r="AP68" s="8">
        <f ca="1">IF(AP$5&lt;&gt;"",HLOOKUP(AP$5,Functionalization!$G$6:$R$314,ROW($A68)-5,FALSE),IFERROR(INDEX(AP$278:AP$314,MATCH($F68,$B$278:$B$314,0))/VLOOKUP($F68,$B$278:$BB$314,MATCH(LEFT(TRIM(AP$6),FIND("~",SUBSTITUTE(AP$6,"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68))*HLOOKUP(LEFT(TRIM(AP$6),FIND("~",SUBSTITUTE(AP$6," ","~",LEN(TRIM(AP$6))-LEN(SUBSTITUTE(TRIM(AP$6)," ",""))))-1)&amp;" Total",$B$6:$BB$314,ROW($A68)-5,FALSE))</f>
        <v>0</v>
      </c>
      <c r="AQ68" s="8">
        <f ca="1">IF(AQ$5&lt;&gt;"",HLOOKUP(AQ$5,Functionalization!$G$6:$R$314,ROW($A68)-5,FALSE),IFERROR(INDEX(AQ$278:AQ$314,MATCH($F68,$B$278:$B$314,0))/VLOOKUP($F68,$B$278:$BB$314,MATCH(LEFT(TRIM(AQ$6),FIND("~",SUBSTITUTE(AQ$6,"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68))*HLOOKUP(LEFT(TRIM(AQ$6),FIND("~",SUBSTITUTE(AQ$6," ","~",LEN(TRIM(AQ$6))-LEN(SUBSTITUTE(TRIM(AQ$6)," ",""))))-1)&amp;" Total",$B$6:$BB$314,ROW($A68)-5,FALSE))</f>
        <v>0</v>
      </c>
      <c r="AR68" s="8">
        <f ca="1">IF(AR$5&lt;&gt;"",HLOOKUP(AR$5,Functionalization!$G$6:$R$314,ROW($A68)-5,FALSE),IFERROR(INDEX(AR$278:AR$314,MATCH($F68,$B$278:$B$314,0))/VLOOKUP($F68,$B$278:$BB$314,MATCH(LEFT(TRIM(AR$6),FIND("~",SUBSTITUTE(AR$6,"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68))*HLOOKUP(LEFT(TRIM(AR$6),FIND("~",SUBSTITUTE(AR$6," ","~",LEN(TRIM(AR$6))-LEN(SUBSTITUTE(TRIM(AR$6)," ",""))))-1)&amp;" Total",$B$6:$BB$314,ROW($A68)-5,FALSE))</f>
        <v>0</v>
      </c>
      <c r="AS68" s="8">
        <f ca="1">IF(AS$5&lt;&gt;"",HLOOKUP(AS$5,Functionalization!$G$6:$R$314,ROW($A68)-5,FALSE),IFERROR(INDEX(AS$278:AS$314,MATCH($F68,$B$278:$B$314,0))/VLOOKUP($F68,$B$278:$BB$314,MATCH(LEFT(TRIM(AS$6),FIND("~",SUBSTITUTE(AS$6,"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68))*HLOOKUP(LEFT(TRIM(AS$6),FIND("~",SUBSTITUTE(AS$6," ","~",LEN(TRIM(AS$6))-LEN(SUBSTITUTE(TRIM(AS$6)," ",""))))-1)&amp;" Total",$B$6:$BB$314,ROW($A68)-5,FALSE))</f>
        <v>0</v>
      </c>
      <c r="AT68" s="8">
        <f ca="1">IF(AT$5&lt;&gt;"",HLOOKUP(AT$5,Functionalization!$G$6:$R$314,ROW($A68)-5,FALSE),IFERROR(INDEX(AT$278:AT$314,MATCH($F68,$B$278:$B$314,0))/VLOOKUP($F68,$B$278:$BB$314,MATCH(LEFT(TRIM(AT$6),FIND("~",SUBSTITUTE(AT$6,"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68))*HLOOKUP(LEFT(TRIM(AT$6),FIND("~",SUBSTITUTE(AT$6," ","~",LEN(TRIM(AT$6))-LEN(SUBSTITUTE(TRIM(AT$6)," ",""))))-1)&amp;" Total",$B$6:$BB$314,ROW($A68)-5,FALSE))</f>
        <v>0</v>
      </c>
      <c r="AU68" s="8">
        <f ca="1">IF(AU$5&lt;&gt;"",HLOOKUP(AU$5,Functionalization!$G$6:$R$314,ROW($A68)-5,FALSE),IFERROR(INDEX(AU$278:AU$314,MATCH($F68,$B$278:$B$314,0))/VLOOKUP($F68,$B$278:$BB$314,MATCH(LEFT(TRIM(AU$6),FIND("~",SUBSTITUTE(AU$6,"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68))*HLOOKUP(LEFT(TRIM(AU$6),FIND("~",SUBSTITUTE(AU$6," ","~",LEN(TRIM(AU$6))-LEN(SUBSTITUTE(TRIM(AU$6)," ",""))))-1)&amp;" Total",$B$6:$BB$314,ROW($A68)-5,FALSE))</f>
        <v>0</v>
      </c>
      <c r="AV68" s="8">
        <f ca="1">IF(AV$5&lt;&gt;"",HLOOKUP(AV$5,Functionalization!$G$6:$R$314,ROW($A68)-5,FALSE),IFERROR(INDEX(AV$278:AV$314,MATCH($F68,$B$278:$B$314,0))/VLOOKUP($F68,$B$278:$BB$314,MATCH(LEFT(TRIM(AV$6),FIND("~",SUBSTITUTE(AV$6,"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68))*HLOOKUP(LEFT(TRIM(AV$6),FIND("~",SUBSTITUTE(AV$6," ","~",LEN(TRIM(AV$6))-LEN(SUBSTITUTE(TRIM(AV$6)," ",""))))-1)&amp;" Total",$B$6:$BB$314,ROW($A68)-5,FALSE))</f>
        <v>0</v>
      </c>
      <c r="AW68" s="8">
        <f ca="1">IF(AW$5&lt;&gt;"",HLOOKUP(AW$5,Functionalization!$G$6:$R$314,ROW($A68)-5,FALSE),IFERROR(INDEX(AW$278:AW$314,MATCH($F68,$B$278:$B$314,0))/VLOOKUP($F68,$B$278:$BB$314,MATCH(LEFT(TRIM(AW$6),FIND("~",SUBSTITUTE(AW$6,"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68))*HLOOKUP(LEFT(TRIM(AW$6),FIND("~",SUBSTITUTE(AW$6," ","~",LEN(TRIM(AW$6))-LEN(SUBSTITUTE(TRIM(AW$6)," ",""))))-1)&amp;" Total",$B$6:$BB$314,ROW($A68)-5,FALSE))</f>
        <v>0</v>
      </c>
      <c r="AX68" s="8">
        <f ca="1">IF(AX$5&lt;&gt;"",HLOOKUP(AX$5,Functionalization!$G$6:$R$314,ROW($A68)-5,FALSE),IFERROR(INDEX(AX$278:AX$314,MATCH($F68,$B$278:$B$314,0))/VLOOKUP($F68,$B$278:$BB$314,MATCH(LEFT(TRIM(AX$6),FIND("~",SUBSTITUTE(AX$6,"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68))*HLOOKUP(LEFT(TRIM(AX$6),FIND("~",SUBSTITUTE(AX$6," ","~",LEN(TRIM(AX$6))-LEN(SUBSTITUTE(TRIM(AX$6)," ",""))))-1)&amp;" Total",$B$6:$BB$314,ROW($A68)-5,FALSE))</f>
        <v>0</v>
      </c>
      <c r="AY68" s="8">
        <f ca="1">IF(AY$5&lt;&gt;"",HLOOKUP(AY$5,Functionalization!$G$6:$R$314,ROW($A68)-5,FALSE),IFERROR(INDEX(AY$278:AY$314,MATCH($F68,$B$278:$B$314,0))/VLOOKUP($F68,$B$278:$BB$314,MATCH(LEFT(TRIM(AY$6),FIND("~",SUBSTITUTE(AY$6,"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68))*HLOOKUP(LEFT(TRIM(AY$6),FIND("~",SUBSTITUTE(AY$6," ","~",LEN(TRIM(AY$6))-LEN(SUBSTITUTE(TRIM(AY$6)," ",""))))-1)&amp;" Total",$B$6:$BB$314,ROW($A68)-5,FALSE))</f>
        <v>0</v>
      </c>
      <c r="AZ68" s="8">
        <f ca="1">IF(AZ$5&lt;&gt;"",HLOOKUP(AZ$5,Functionalization!$G$6:$R$314,ROW($A68)-5,FALSE),IFERROR(INDEX(AZ$278:AZ$314,MATCH($F68,$B$278:$B$314,0))/VLOOKUP($F68,$B$278:$BB$314,MATCH(LEFT(TRIM(AZ$6),FIND("~",SUBSTITUTE(AZ$6,"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68))*HLOOKUP(LEFT(TRIM(AZ$6),FIND("~",SUBSTITUTE(AZ$6," ","~",LEN(TRIM(AZ$6))-LEN(SUBSTITUTE(TRIM(AZ$6)," ",""))))-1)&amp;" Total",$B$6:$BB$314,ROW($A68)-5,FALSE))</f>
        <v>0</v>
      </c>
      <c r="BA68" s="8">
        <f ca="1">IF(BA$5&lt;&gt;"",HLOOKUP(BA$5,Functionalization!$G$6:$R$314,ROW($A68)-5,FALSE),IFERROR(INDEX(BA$278:BA$314,MATCH($F68,$B$278:$B$314,0))/VLOOKUP($F68,$B$278:$BB$314,MATCH(LEFT(TRIM(BA$6),FIND("~",SUBSTITUTE(BA$6,"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68))*HLOOKUP(LEFT(TRIM(BA$6),FIND("~",SUBSTITUTE(BA$6," ","~",LEN(TRIM(BA$6))-LEN(SUBSTITUTE(TRIM(BA$6)," ",""))))-1)&amp;" Total",$B$6:$BB$314,ROW($A68)-5,FALSE))</f>
        <v>0</v>
      </c>
      <c r="BB68" s="8">
        <f ca="1">IF(BB$5&lt;&gt;"",HLOOKUP(BB$5,Functionalization!$G$6:$R$314,ROW($A68)-5,FALSE),IFERROR(INDEX(BB$278:BB$314,MATCH($F68,$B$278:$B$314,0))/VLOOKUP($F68,$B$278:$BB$314,MATCH(LEFT(TRIM(BB$6),FIND("~",SUBSTITUTE(BB$6,"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68))*HLOOKUP(LEFT(TRIM(BB$6),FIND("~",SUBSTITUTE(BB$6," ","~",LEN(TRIM(BB$6))-LEN(SUBSTITUTE(TRIM(BB$6)," ",""))))-1)&amp;" Total",$B$6:$BB$314,ROW($A68)-5,FALSE))</f>
        <v>0</v>
      </c>
      <c r="BD68">
        <f ca="1">IFERROR(IF(SUMIF($G$6:$BB$6,BD$6&amp;" Total",$G68:$BB68)-(SUMIF($G$6:$BB$6,BD$6&amp;" "&amp;'Input-Func_Class'!$D$22,$G68:$BB68)+IFERROR(SUMIF($G$6:$BB$6,BD$6&amp;" "&amp;'Input-Func_Class'!$E$22,$G68:$BB68),SUMIF($G$6:$BB$6,BD$6&amp;" "&amp;'Input-Func_Class'!$B$24,$G68:$BB68))+SUMIF($G$6:$BB$6,BD$6&amp;" "&amp;'Input-Func_Class'!$F$22,$G68:$BB68))&lt;Check_Limit,0,1),1)</f>
        <v>0</v>
      </c>
      <c r="BE68">
        <f ca="1">IFERROR(IF(SUMIF($G$6:$BB$6,BE$6&amp;" Total",$G68:$BB68)-(SUMIF($G$6:$BB$6,BE$6&amp;" "&amp;'Input-Func_Class'!$D$22,$G68:$BB68)+IFERROR(SUMIF($G$6:$BB$6,BE$6&amp;" "&amp;'Input-Func_Class'!$E$22,$G68:$BB68),SUMIF($G$6:$BB$6,BE$6&amp;" "&amp;'Input-Func_Class'!$B$24,$G68:$BB68))+SUMIF($G$6:$BB$6,BE$6&amp;" "&amp;'Input-Func_Class'!$F$22,$G68:$BB68))&lt;Check_Limit,0,1),1)</f>
        <v>0</v>
      </c>
      <c r="BF68">
        <f ca="1">IFERROR(IF(SUMIF($G$6:$BB$6,BF$6&amp;" Total",$G68:$BB68)-(SUMIF($G$6:$BB$6,BF$6&amp;" "&amp;'Input-Func_Class'!$D$22,$G68:$BB68)+IFERROR(SUMIF($G$6:$BB$6,BF$6&amp;" "&amp;'Input-Func_Class'!$E$22,$G68:$BB68),SUMIF($G$6:$BB$6,BF$6&amp;" "&amp;'Input-Func_Class'!$B$24,$G68:$BB68))+SUMIF($G$6:$BB$6,BF$6&amp;" "&amp;'Input-Func_Class'!$F$22,$G68:$BB68))&lt;Check_Limit,0,1),1)</f>
        <v>0</v>
      </c>
      <c r="BG68">
        <f ca="1">IFERROR(IF(SUMIF($G$6:$BB$6,BG$6&amp;" Total",$G68:$BB68)-(SUMIF($G$6:$BB$6,BG$6&amp;" "&amp;'Input-Func_Class'!$D$22,$G68:$BB68)+IFERROR(SUMIF($G$6:$BB$6,BG$6&amp;" "&amp;'Input-Func_Class'!$E$22,$G68:$BB68),SUMIF($G$6:$BB$6,BG$6&amp;" "&amp;'Input-Func_Class'!$B$24,$G68:$BB68))+SUMIF($G$6:$BB$6,BG$6&amp;" "&amp;'Input-Func_Class'!$F$22,$G68:$BB68))&lt;Check_Limit,0,1),1)</f>
        <v>0</v>
      </c>
      <c r="BH68">
        <f ca="1">IFERROR(IF(SUMIF($G$6:$BB$6,BH$6&amp;" Total",$G68:$BB68)-(SUMIF($G$6:$BB$6,BH$6&amp;" "&amp;'Input-Func_Class'!$D$22,$G68:$BB68)+IFERROR(SUMIF($G$6:$BB$6,BH$6&amp;" "&amp;'Input-Func_Class'!$E$22,$G68:$BB68),SUMIF($G$6:$BB$6,BH$6&amp;" "&amp;'Input-Func_Class'!$B$24,$G68:$BB68))+SUMIF($G$6:$BB$6,BH$6&amp;" "&amp;'Input-Func_Class'!$F$22,$G68:$BB68))&lt;Check_Limit,0,1),1)</f>
        <v>0</v>
      </c>
      <c r="BI68">
        <f ca="1">IFERROR(IF(SUMIF($G$6:$BB$6,BI$6&amp;" Total",$G68:$BB68)-(SUMIF($G$6:$BB$6,BI$6&amp;" "&amp;'Input-Func_Class'!$D$22,$G68:$BB68)+IFERROR(SUMIF($G$6:$BB$6,BI$6&amp;" "&amp;'Input-Func_Class'!$E$22,$G68:$BB68),SUMIF($G$6:$BB$6,BI$6&amp;" "&amp;'Input-Func_Class'!$B$24,$G68:$BB68))+SUMIF($G$6:$BB$6,BI$6&amp;" "&amp;'Input-Func_Class'!$F$22,$G68:$BB68))&lt;Check_Limit,0,1),1)</f>
        <v>0</v>
      </c>
      <c r="BJ68">
        <f ca="1">IFERROR(IF(SUMIF($G$6:$BB$6,BJ$6&amp;" Total",$G68:$BB68)-(SUMIF($G$6:$BB$6,BJ$6&amp;" "&amp;'Input-Func_Class'!$D$22,$G68:$BB68)+IFERROR(SUMIF($G$6:$BB$6,BJ$6&amp;" "&amp;'Input-Func_Class'!$E$22,$G68:$BB68),SUMIF($G$6:$BB$6,BJ$6&amp;" "&amp;'Input-Func_Class'!$B$24,$G68:$BB68))+SUMIF($G$6:$BB$6,BJ$6&amp;" "&amp;'Input-Func_Class'!$F$22,$G68:$BB68))&lt;Check_Limit,0,1),1)</f>
        <v>0</v>
      </c>
      <c r="BK68">
        <f ca="1">IFERROR(IF(SUMIF($G$6:$BB$6,BK$6&amp;" Total",$G68:$BB68)-(SUMIF($G$6:$BB$6,BK$6&amp;" "&amp;'Input-Func_Class'!$D$22,$G68:$BB68)+IFERROR(SUMIF($G$6:$BB$6,BK$6&amp;" "&amp;'Input-Func_Class'!$E$22,$G68:$BB68),SUMIF($G$6:$BB$6,BK$6&amp;" "&amp;'Input-Func_Class'!$B$24,$G68:$BB68))+SUMIF($G$6:$BB$6,BK$6&amp;" "&amp;'Input-Func_Class'!$F$22,$G68:$BB68))&lt;Check_Limit,0,1),1)</f>
        <v>0</v>
      </c>
      <c r="BL68">
        <f ca="1">IFERROR(IF(SUMIF($G$6:$BB$6,BL$6&amp;" Total",$G68:$BB68)-(SUMIF($G$6:$BB$6,BL$6&amp;" "&amp;'Input-Func_Class'!$D$22,$G68:$BB68)+IFERROR(SUMIF($G$6:$BB$6,BL$6&amp;" "&amp;'Input-Func_Class'!$E$22,$G68:$BB68),SUMIF($G$6:$BB$6,BL$6&amp;" "&amp;'Input-Func_Class'!$B$24,$G68:$BB68))+SUMIF($G$6:$BB$6,BL$6&amp;" "&amp;'Input-Func_Class'!$F$22,$G68:$BB68))&lt;Check_Limit,0,1),1)</f>
        <v>0</v>
      </c>
      <c r="BM68">
        <f ca="1">IFERROR(IF(SUMIF($G$6:$BB$6,BM$6&amp;" Total",$G68:$BB68)-(SUMIF($G$6:$BB$6,BM$6&amp;" "&amp;'Input-Func_Class'!$D$22,$G68:$BB68)+IFERROR(SUMIF($G$6:$BB$6,BM$6&amp;" "&amp;'Input-Func_Class'!$E$22,$G68:$BB68),SUMIF($G$6:$BB$6,BM$6&amp;" "&amp;'Input-Func_Class'!$B$24,$G68:$BB68))+SUMIF($G$6:$BB$6,BM$6&amp;" "&amp;'Input-Func_Class'!$F$22,$G68:$BB68))&lt;Check_Limit,0,1),1)</f>
        <v>0</v>
      </c>
      <c r="BN68">
        <f ca="1">IFERROR(IF(SUMIF($G$6:$BB$6,BN$6&amp;" Total",$G68:$BB68)-(SUMIF($G$6:$BB$6,BN$6&amp;" "&amp;'Input-Func_Class'!$D$22,$G68:$BB68)+IFERROR(SUMIF($G$6:$BB$6,BN$6&amp;" "&amp;'Input-Func_Class'!$E$22,$G68:$BB68),SUMIF($G$6:$BB$6,BN$6&amp;" "&amp;'Input-Func_Class'!$B$24,$G68:$BB68))+SUMIF($G$6:$BB$6,BN$6&amp;" "&amp;'Input-Func_Class'!$F$22,$G68:$BB68))&lt;Check_Limit,0,1),1)</f>
        <v>0</v>
      </c>
      <c r="BO68">
        <f ca="1">IFERROR(IF(SUMIF($G$6:$BB$6,BO$6&amp;" Total",$G68:$BB68)-(SUMIF($G$6:$BB$6,BO$6&amp;" "&amp;'Input-Func_Class'!$D$22,$G68:$BB68)+IFERROR(SUMIF($G$6:$BB$6,BO$6&amp;" "&amp;'Input-Func_Class'!$E$22,$G68:$BB68),SUMIF($G$6:$BB$6,BO$6&amp;" "&amp;'Input-Func_Class'!$B$24,$G68:$BB68))+SUMIF($G$6:$BB$6,BO$6&amp;" "&amp;'Input-Func_Class'!$F$22,$G68:$BB68))&lt;Check_Limit,0,1),1)</f>
        <v>0</v>
      </c>
    </row>
    <row r="69" spans="1:67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>Functionalization!$D69</f>
        <v>-715365.07318648463</v>
      </c>
      <c r="E69" s="8">
        <f t="shared" ca="1" si="16"/>
        <v>0</v>
      </c>
      <c r="F69" s="2" t="str">
        <f>IF($D69=0,"-",IF('Input-Accounts'!$E69&lt;&gt;0,'Input-Accounts'!$E69,'Input-Accounts'!$G69))</f>
        <v>AVGERAGE STUDY</v>
      </c>
      <c r="G69" s="8">
        <f ca="1">IF(G$5&lt;&gt;"",HLOOKUP(G$5,Functionalization!$G$6:$R$314,ROW($A69)-5,FALSE),IFERROR(INDEX(G$278:G$314,MATCH($F69,$B$278:$B$314,0))/VLOOKUP($F69,$B$278:$BB$314,MATCH(LEFT(TRIM(G$6),FIND("~",SUBSTITUTE(G$6,"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69))*HLOOKUP(LEFT(TRIM(G$6),FIND("~",SUBSTITUTE(G$6," ","~",LEN(TRIM(G$6))-LEN(SUBSTITUTE(TRIM(G$6)," ",""))))-1)&amp;" Total",$B$6:$BB$314,ROW($A69)-5,FALSE))</f>
        <v>-715365.07318648463</v>
      </c>
      <c r="H69" s="8">
        <f ca="1">IF(H$5&lt;&gt;"",HLOOKUP(H$5,Functionalization!$G$6:$R$314,ROW($A69)-5,FALSE),IFERROR(INDEX(H$278:H$314,MATCH($F69,$B$278:$B$314,0))/VLOOKUP($F69,$B$278:$BB$314,MATCH(LEFT(TRIM(H$6),FIND("~",SUBSTITUTE(H$6,"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69))*HLOOKUP(LEFT(TRIM(H$6),FIND("~",SUBSTITUTE(H$6," ","~",LEN(TRIM(H$6))-LEN(SUBSTITUTE(TRIM(H$6)," ",""))))-1)&amp;" Total",$B$6:$BB$314,ROW($A69)-5,FALSE))</f>
        <v>-545763.49593828071</v>
      </c>
      <c r="I69" s="8">
        <f ca="1">IF(I$5&lt;&gt;"",HLOOKUP(I$5,Functionalization!$G$6:$R$314,ROW($A69)-5,FALSE),IFERROR(INDEX(I$278:I$314,MATCH($F69,$B$278:$B$314,0))/VLOOKUP($F69,$B$278:$BB$314,MATCH(LEFT(TRIM(I$6),FIND("~",SUBSTITUTE(I$6,"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69))*HLOOKUP(LEFT(TRIM(I$6),FIND("~",SUBSTITUTE(I$6," ","~",LEN(TRIM(I$6))-LEN(SUBSTITUTE(TRIM(I$6)," ",""))))-1)&amp;" Total",$B$6:$BB$314,ROW($A69)-5,FALSE))</f>
        <v>0</v>
      </c>
      <c r="J69" s="8">
        <f ca="1">IF(J$5&lt;&gt;"",HLOOKUP(J$5,Functionalization!$G$6:$R$314,ROW($A69)-5,FALSE),IFERROR(INDEX(J$278:J$314,MATCH($F69,$B$278:$B$314,0))/VLOOKUP($F69,$B$278:$BB$314,MATCH(LEFT(TRIM(J$6),FIND("~",SUBSTITUTE(J$6,"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69))*HLOOKUP(LEFT(TRIM(J$6),FIND("~",SUBSTITUTE(J$6," ","~",LEN(TRIM(J$6))-LEN(SUBSTITUTE(TRIM(J$6)," ",""))))-1)&amp;" Total",$B$6:$BB$314,ROW($A69)-5,FALSE))</f>
        <v>-169601.57724820398</v>
      </c>
      <c r="K69" s="8">
        <f ca="1">IF(K$5&lt;&gt;"",HLOOKUP(K$5,Functionalization!$G$6:$R$314,ROW($A69)-5,FALSE),IFERROR(INDEX(K$278:K$314,MATCH($F69,$B$278:$B$314,0))/VLOOKUP($F69,$B$278:$BB$314,MATCH(LEFT(TRIM(K$6),FIND("~",SUBSTITUTE(K$6,"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69))*HLOOKUP(LEFT(TRIM(K$6),FIND("~",SUBSTITUTE(K$6," ","~",LEN(TRIM(K$6))-LEN(SUBSTITUTE(TRIM(K$6)," ",""))))-1)&amp;" Total",$B$6:$BB$314,ROW($A69)-5,FALSE))</f>
        <v>0</v>
      </c>
      <c r="L69" s="8">
        <f ca="1">IF(L$5&lt;&gt;"",HLOOKUP(L$5,Functionalization!$G$6:$R$314,ROW($A69)-5,FALSE),IFERROR(INDEX(L$278:L$314,MATCH($F69,$B$278:$B$314,0))/VLOOKUP($F69,$B$278:$BB$314,MATCH(LEFT(TRIM(L$6),FIND("~",SUBSTITUTE(L$6,"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69))*HLOOKUP(LEFT(TRIM(L$6),FIND("~",SUBSTITUTE(L$6," ","~",LEN(TRIM(L$6))-LEN(SUBSTITUTE(TRIM(L$6)," ",""))))-1)&amp;" Total",$B$6:$BB$314,ROW($A69)-5,FALSE))</f>
        <v>0</v>
      </c>
      <c r="M69" s="8">
        <f ca="1">IF(M$5&lt;&gt;"",HLOOKUP(M$5,Functionalization!$G$6:$R$314,ROW($A69)-5,FALSE),IFERROR(INDEX(M$278:M$314,MATCH($F69,$B$278:$B$314,0))/VLOOKUP($F69,$B$278:$BB$314,MATCH(LEFT(TRIM(M$6),FIND("~",SUBSTITUTE(M$6,"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69))*HLOOKUP(LEFT(TRIM(M$6),FIND("~",SUBSTITUTE(M$6," ","~",LEN(TRIM(M$6))-LEN(SUBSTITUTE(TRIM(M$6)," ",""))))-1)&amp;" Total",$B$6:$BB$314,ROW($A69)-5,FALSE))</f>
        <v>0</v>
      </c>
      <c r="N69" s="8">
        <f ca="1">IF(N$5&lt;&gt;"",HLOOKUP(N$5,Functionalization!$G$6:$R$314,ROW($A69)-5,FALSE),IFERROR(INDEX(N$278:N$314,MATCH($F69,$B$278:$B$314,0))/VLOOKUP($F69,$B$278:$BB$314,MATCH(LEFT(TRIM(N$6),FIND("~",SUBSTITUTE(N$6,"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69))*HLOOKUP(LEFT(TRIM(N$6),FIND("~",SUBSTITUTE(N$6," ","~",LEN(TRIM(N$6))-LEN(SUBSTITUTE(TRIM(N$6)," ",""))))-1)&amp;" Total",$B$6:$BB$314,ROW($A69)-5,FALSE))</f>
        <v>0</v>
      </c>
      <c r="O69" s="8">
        <f ca="1">IF(O$5&lt;&gt;"",HLOOKUP(O$5,Functionalization!$G$6:$R$314,ROW($A69)-5,FALSE),IFERROR(INDEX(O$278:O$314,MATCH($F69,$B$278:$B$314,0))/VLOOKUP($F69,$B$278:$BB$314,MATCH(LEFT(TRIM(O$6),FIND("~",SUBSTITUTE(O$6,"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69))*HLOOKUP(LEFT(TRIM(O$6),FIND("~",SUBSTITUTE(O$6," ","~",LEN(TRIM(O$6))-LEN(SUBSTITUTE(TRIM(O$6)," ",""))))-1)&amp;" Total",$B$6:$BB$314,ROW($A69)-5,FALSE))</f>
        <v>0</v>
      </c>
      <c r="P69" s="8">
        <f ca="1">IF(P$5&lt;&gt;"",HLOOKUP(P$5,Functionalization!$G$6:$R$314,ROW($A69)-5,FALSE),IFERROR(INDEX(P$278:P$314,MATCH($F69,$B$278:$B$314,0))/VLOOKUP($F69,$B$278:$BB$314,MATCH(LEFT(TRIM(P$6),FIND("~",SUBSTITUTE(P$6,"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69))*HLOOKUP(LEFT(TRIM(P$6),FIND("~",SUBSTITUTE(P$6," ","~",LEN(TRIM(P$6))-LEN(SUBSTITUTE(TRIM(P$6)," ",""))))-1)&amp;" Total",$B$6:$BB$314,ROW($A69)-5,FALSE))</f>
        <v>0</v>
      </c>
      <c r="Q69" s="8">
        <f ca="1">IF(Q$5&lt;&gt;"",HLOOKUP(Q$5,Functionalization!$G$6:$R$314,ROW($A69)-5,FALSE),IFERROR(INDEX(Q$278:Q$314,MATCH($F69,$B$278:$B$314,0))/VLOOKUP($F69,$B$278:$BB$314,MATCH(LEFT(TRIM(Q$6),FIND("~",SUBSTITUTE(Q$6,"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69))*HLOOKUP(LEFT(TRIM(Q$6),FIND("~",SUBSTITUTE(Q$6," ","~",LEN(TRIM(Q$6))-LEN(SUBSTITUTE(TRIM(Q$6)," ",""))))-1)&amp;" Total",$B$6:$BB$314,ROW($A69)-5,FALSE))</f>
        <v>0</v>
      </c>
      <c r="R69" s="8">
        <f ca="1">IF(R$5&lt;&gt;"",HLOOKUP(R$5,Functionalization!$G$6:$R$314,ROW($A69)-5,FALSE),IFERROR(INDEX(R$278:R$314,MATCH($F69,$B$278:$B$314,0))/VLOOKUP($F69,$B$278:$BB$314,MATCH(LEFT(TRIM(R$6),FIND("~",SUBSTITUTE(R$6,"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69))*HLOOKUP(LEFT(TRIM(R$6),FIND("~",SUBSTITUTE(R$6," ","~",LEN(TRIM(R$6))-LEN(SUBSTITUTE(TRIM(R$6)," ",""))))-1)&amp;" Total",$B$6:$BB$314,ROW($A69)-5,FALSE))</f>
        <v>0</v>
      </c>
      <c r="S69" s="8">
        <f ca="1">IF(S$5&lt;&gt;"",HLOOKUP(S$5,Functionalization!$G$6:$R$314,ROW($A69)-5,FALSE),IFERROR(INDEX(S$278:S$314,MATCH($F69,$B$278:$B$314,0))/VLOOKUP($F69,$B$278:$BB$314,MATCH(LEFT(TRIM(S$6),FIND("~",SUBSTITUTE(S$6,"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69))*HLOOKUP(LEFT(TRIM(S$6),FIND("~",SUBSTITUTE(S$6," ","~",LEN(TRIM(S$6))-LEN(SUBSTITUTE(TRIM(S$6)," ",""))))-1)&amp;" Total",$B$6:$BB$314,ROW($A69)-5,FALSE))</f>
        <v>0</v>
      </c>
      <c r="T69" s="8">
        <f ca="1">IF(T$5&lt;&gt;"",HLOOKUP(T$5,Functionalization!$G$6:$R$314,ROW($A69)-5,FALSE),IFERROR(INDEX(T$278:T$314,MATCH($F69,$B$278:$B$314,0))/VLOOKUP($F69,$B$278:$BB$314,MATCH(LEFT(TRIM(T$6),FIND("~",SUBSTITUTE(T$6,"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69))*HLOOKUP(LEFT(TRIM(T$6),FIND("~",SUBSTITUTE(T$6," ","~",LEN(TRIM(T$6))-LEN(SUBSTITUTE(TRIM(T$6)," ",""))))-1)&amp;" Total",$B$6:$BB$314,ROW($A69)-5,FALSE))</f>
        <v>0</v>
      </c>
      <c r="U69" s="8">
        <f ca="1">IF(U$5&lt;&gt;"",HLOOKUP(U$5,Functionalization!$G$6:$R$314,ROW($A69)-5,FALSE),IFERROR(INDEX(U$278:U$314,MATCH($F69,$B$278:$B$314,0))/VLOOKUP($F69,$B$278:$BB$314,MATCH(LEFT(TRIM(U$6),FIND("~",SUBSTITUTE(U$6,"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69))*HLOOKUP(LEFT(TRIM(U$6),FIND("~",SUBSTITUTE(U$6," ","~",LEN(TRIM(U$6))-LEN(SUBSTITUTE(TRIM(U$6)," ",""))))-1)&amp;" Total",$B$6:$BB$314,ROW($A69)-5,FALSE))</f>
        <v>0</v>
      </c>
      <c r="V69" s="8">
        <f ca="1">IF(V$5&lt;&gt;"",HLOOKUP(V$5,Functionalization!$G$6:$R$314,ROW($A69)-5,FALSE),IFERROR(INDEX(V$278:V$314,MATCH($F69,$B$278:$B$314,0))/VLOOKUP($F69,$B$278:$BB$314,MATCH(LEFT(TRIM(V$6),FIND("~",SUBSTITUTE(V$6,"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69))*HLOOKUP(LEFT(TRIM(V$6),FIND("~",SUBSTITUTE(V$6," ","~",LEN(TRIM(V$6))-LEN(SUBSTITUTE(TRIM(V$6)," ",""))))-1)&amp;" Total",$B$6:$BB$314,ROW($A69)-5,FALSE))</f>
        <v>0</v>
      </c>
      <c r="W69" s="8">
        <f ca="1">IF(W$5&lt;&gt;"",HLOOKUP(W$5,Functionalization!$G$6:$R$314,ROW($A69)-5,FALSE),IFERROR(INDEX(W$278:W$314,MATCH($F69,$B$278:$B$314,0))/VLOOKUP($F69,$B$278:$BB$314,MATCH(LEFT(TRIM(W$6),FIND("~",SUBSTITUTE(W$6,"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69))*HLOOKUP(LEFT(TRIM(W$6),FIND("~",SUBSTITUTE(W$6," ","~",LEN(TRIM(W$6))-LEN(SUBSTITUTE(TRIM(W$6)," ",""))))-1)&amp;" Total",$B$6:$BB$314,ROW($A69)-5,FALSE))</f>
        <v>0</v>
      </c>
      <c r="X69" s="8">
        <f ca="1">IF(X$5&lt;&gt;"",HLOOKUP(X$5,Functionalization!$G$6:$R$314,ROW($A69)-5,FALSE),IFERROR(INDEX(X$278:X$314,MATCH($F69,$B$278:$B$314,0))/VLOOKUP($F69,$B$278:$BB$314,MATCH(LEFT(TRIM(X$6),FIND("~",SUBSTITUTE(X$6,"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69))*HLOOKUP(LEFT(TRIM(X$6),FIND("~",SUBSTITUTE(X$6," ","~",LEN(TRIM(X$6))-LEN(SUBSTITUTE(TRIM(X$6)," ",""))))-1)&amp;" Total",$B$6:$BB$314,ROW($A69)-5,FALSE))</f>
        <v>0</v>
      </c>
      <c r="Y69" s="8">
        <f ca="1">IF(Y$5&lt;&gt;"",HLOOKUP(Y$5,Functionalization!$G$6:$R$314,ROW($A69)-5,FALSE),IFERROR(INDEX(Y$278:Y$314,MATCH($F69,$B$278:$B$314,0))/VLOOKUP($F69,$B$278:$BB$314,MATCH(LEFT(TRIM(Y$6),FIND("~",SUBSTITUTE(Y$6,"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69))*HLOOKUP(LEFT(TRIM(Y$6),FIND("~",SUBSTITUTE(Y$6," ","~",LEN(TRIM(Y$6))-LEN(SUBSTITUTE(TRIM(Y$6)," ",""))))-1)&amp;" Total",$B$6:$BB$314,ROW($A69)-5,FALSE))</f>
        <v>0</v>
      </c>
      <c r="Z69" s="8">
        <f ca="1">IF(Z$5&lt;&gt;"",HLOOKUP(Z$5,Functionalization!$G$6:$R$314,ROW($A69)-5,FALSE),IFERROR(INDEX(Z$278:Z$314,MATCH($F69,$B$278:$B$314,0))/VLOOKUP($F69,$B$278:$BB$314,MATCH(LEFT(TRIM(Z$6),FIND("~",SUBSTITUTE(Z$6,"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69))*HLOOKUP(LEFT(TRIM(Z$6),FIND("~",SUBSTITUTE(Z$6," ","~",LEN(TRIM(Z$6))-LEN(SUBSTITUTE(TRIM(Z$6)," ",""))))-1)&amp;" Total",$B$6:$BB$314,ROW($A69)-5,FALSE))</f>
        <v>0</v>
      </c>
      <c r="AA69" s="8">
        <f ca="1">IF(AA$5&lt;&gt;"",HLOOKUP(AA$5,Functionalization!$G$6:$R$314,ROW($A69)-5,FALSE),IFERROR(INDEX(AA$278:AA$314,MATCH($F69,$B$278:$B$314,0))/VLOOKUP($F69,$B$278:$BB$314,MATCH(LEFT(TRIM(AA$6),FIND("~",SUBSTITUTE(AA$6,"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69))*HLOOKUP(LEFT(TRIM(AA$6),FIND("~",SUBSTITUTE(AA$6," ","~",LEN(TRIM(AA$6))-LEN(SUBSTITUTE(TRIM(AA$6)," ",""))))-1)&amp;" Total",$B$6:$BB$314,ROW($A69)-5,FALSE))</f>
        <v>0</v>
      </c>
      <c r="AB69" s="8">
        <f ca="1">IF(AB$5&lt;&gt;"",HLOOKUP(AB$5,Functionalization!$G$6:$R$314,ROW($A69)-5,FALSE),IFERROR(INDEX(AB$278:AB$314,MATCH($F69,$B$278:$B$314,0))/VLOOKUP($F69,$B$278:$BB$314,MATCH(LEFT(TRIM(AB$6),FIND("~",SUBSTITUTE(AB$6,"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69))*HLOOKUP(LEFT(TRIM(AB$6),FIND("~",SUBSTITUTE(AB$6," ","~",LEN(TRIM(AB$6))-LEN(SUBSTITUTE(TRIM(AB$6)," ",""))))-1)&amp;" Total",$B$6:$BB$314,ROW($A69)-5,FALSE))</f>
        <v>0</v>
      </c>
      <c r="AC69" s="8">
        <f ca="1">IF(AC$5&lt;&gt;"",HLOOKUP(AC$5,Functionalization!$G$6:$R$314,ROW($A69)-5,FALSE),IFERROR(INDEX(AC$278:AC$314,MATCH($F69,$B$278:$B$314,0))/VLOOKUP($F69,$B$278:$BB$314,MATCH(LEFT(TRIM(AC$6),FIND("~",SUBSTITUTE(AC$6,"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69))*HLOOKUP(LEFT(TRIM(AC$6),FIND("~",SUBSTITUTE(AC$6," ","~",LEN(TRIM(AC$6))-LEN(SUBSTITUTE(TRIM(AC$6)," ",""))))-1)&amp;" Total",$B$6:$BB$314,ROW($A69)-5,FALSE))</f>
        <v>0</v>
      </c>
      <c r="AD69" s="8">
        <f ca="1">IF(AD$5&lt;&gt;"",HLOOKUP(AD$5,Functionalization!$G$6:$R$314,ROW($A69)-5,FALSE),IFERROR(INDEX(AD$278:AD$314,MATCH($F69,$B$278:$B$314,0))/VLOOKUP($F69,$B$278:$BB$314,MATCH(LEFT(TRIM(AD$6),FIND("~",SUBSTITUTE(AD$6,"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69))*HLOOKUP(LEFT(TRIM(AD$6),FIND("~",SUBSTITUTE(AD$6," ","~",LEN(TRIM(AD$6))-LEN(SUBSTITUTE(TRIM(AD$6)," ",""))))-1)&amp;" Total",$B$6:$BB$314,ROW($A69)-5,FALSE))</f>
        <v>0</v>
      </c>
      <c r="AE69" s="8">
        <f ca="1">IF(AE$5&lt;&gt;"",HLOOKUP(AE$5,Functionalization!$G$6:$R$314,ROW($A69)-5,FALSE),IFERROR(INDEX(AE$278:AE$314,MATCH($F69,$B$278:$B$314,0))/VLOOKUP($F69,$B$278:$BB$314,MATCH(LEFT(TRIM(AE$6),FIND("~",SUBSTITUTE(AE$6,"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69))*HLOOKUP(LEFT(TRIM(AE$6),FIND("~",SUBSTITUTE(AE$6," ","~",LEN(TRIM(AE$6))-LEN(SUBSTITUTE(TRIM(AE$6)," ",""))))-1)&amp;" Total",$B$6:$BB$314,ROW($A69)-5,FALSE))</f>
        <v>0</v>
      </c>
      <c r="AF69" s="8">
        <f ca="1">IF(AF$5&lt;&gt;"",HLOOKUP(AF$5,Functionalization!$G$6:$R$314,ROW($A69)-5,FALSE),IFERROR(INDEX(AF$278:AF$314,MATCH($F69,$B$278:$B$314,0))/VLOOKUP($F69,$B$278:$BB$314,MATCH(LEFT(TRIM(AF$6),FIND("~",SUBSTITUTE(AF$6,"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69))*HLOOKUP(LEFT(TRIM(AF$6),FIND("~",SUBSTITUTE(AF$6," ","~",LEN(TRIM(AF$6))-LEN(SUBSTITUTE(TRIM(AF$6)," ",""))))-1)&amp;" Total",$B$6:$BB$314,ROW($A69)-5,FALSE))</f>
        <v>0</v>
      </c>
      <c r="AG69" s="8">
        <f ca="1">IF(AG$5&lt;&gt;"",HLOOKUP(AG$5,Functionalization!$G$6:$R$314,ROW($A69)-5,FALSE),IFERROR(INDEX(AG$278:AG$314,MATCH($F69,$B$278:$B$314,0))/VLOOKUP($F69,$B$278:$BB$314,MATCH(LEFT(TRIM(AG$6),FIND("~",SUBSTITUTE(AG$6,"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69))*HLOOKUP(LEFT(TRIM(AG$6),FIND("~",SUBSTITUTE(AG$6," ","~",LEN(TRIM(AG$6))-LEN(SUBSTITUTE(TRIM(AG$6)," ",""))))-1)&amp;" Total",$B$6:$BB$314,ROW($A69)-5,FALSE))</f>
        <v>0</v>
      </c>
      <c r="AH69" s="8">
        <f ca="1">IF(AH$5&lt;&gt;"",HLOOKUP(AH$5,Functionalization!$G$6:$R$314,ROW($A69)-5,FALSE),IFERROR(INDEX(AH$278:AH$314,MATCH($F69,$B$278:$B$314,0))/VLOOKUP($F69,$B$278:$BB$314,MATCH(LEFT(TRIM(AH$6),FIND("~",SUBSTITUTE(AH$6,"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69))*HLOOKUP(LEFT(TRIM(AH$6),FIND("~",SUBSTITUTE(AH$6," ","~",LEN(TRIM(AH$6))-LEN(SUBSTITUTE(TRIM(AH$6)," ",""))))-1)&amp;" Total",$B$6:$BB$314,ROW($A69)-5,FALSE))</f>
        <v>0</v>
      </c>
      <c r="AI69" s="8">
        <f ca="1">IF(AI$5&lt;&gt;"",HLOOKUP(AI$5,Functionalization!$G$6:$R$314,ROW($A69)-5,FALSE),IFERROR(INDEX(AI$278:AI$314,MATCH($F69,$B$278:$B$314,0))/VLOOKUP($F69,$B$278:$BB$314,MATCH(LEFT(TRIM(AI$6),FIND("~",SUBSTITUTE(AI$6,"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69))*HLOOKUP(LEFT(TRIM(AI$6),FIND("~",SUBSTITUTE(AI$6," ","~",LEN(TRIM(AI$6))-LEN(SUBSTITUTE(TRIM(AI$6)," ",""))))-1)&amp;" Total",$B$6:$BB$314,ROW($A69)-5,FALSE))</f>
        <v>0</v>
      </c>
      <c r="AJ69" s="8">
        <f ca="1">IF(AJ$5&lt;&gt;"",HLOOKUP(AJ$5,Functionalization!$G$6:$R$314,ROW($A69)-5,FALSE),IFERROR(INDEX(AJ$278:AJ$314,MATCH($F69,$B$278:$B$314,0))/VLOOKUP($F69,$B$278:$BB$314,MATCH(LEFT(TRIM(AJ$6),FIND("~",SUBSTITUTE(AJ$6,"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69))*HLOOKUP(LEFT(TRIM(AJ$6),FIND("~",SUBSTITUTE(AJ$6," ","~",LEN(TRIM(AJ$6))-LEN(SUBSTITUTE(TRIM(AJ$6)," ",""))))-1)&amp;" Total",$B$6:$BB$314,ROW($A69)-5,FALSE))</f>
        <v>0</v>
      </c>
      <c r="AK69" s="8">
        <f ca="1">IF(AK$5&lt;&gt;"",HLOOKUP(AK$5,Functionalization!$G$6:$R$314,ROW($A69)-5,FALSE),IFERROR(INDEX(AK$278:AK$314,MATCH($F69,$B$278:$B$314,0))/VLOOKUP($F69,$B$278:$BB$314,MATCH(LEFT(TRIM(AK$6),FIND("~",SUBSTITUTE(AK$6,"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69))*HLOOKUP(LEFT(TRIM(AK$6),FIND("~",SUBSTITUTE(AK$6," ","~",LEN(TRIM(AK$6))-LEN(SUBSTITUTE(TRIM(AK$6)," ",""))))-1)&amp;" Total",$B$6:$BB$314,ROW($A69)-5,FALSE))</f>
        <v>0</v>
      </c>
      <c r="AL69" s="8">
        <f ca="1">IF(AL$5&lt;&gt;"",HLOOKUP(AL$5,Functionalization!$G$6:$R$314,ROW($A69)-5,FALSE),IFERROR(INDEX(AL$278:AL$314,MATCH($F69,$B$278:$B$314,0))/VLOOKUP($F69,$B$278:$BB$314,MATCH(LEFT(TRIM(AL$6),FIND("~",SUBSTITUTE(AL$6,"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69))*HLOOKUP(LEFT(TRIM(AL$6),FIND("~",SUBSTITUTE(AL$6," ","~",LEN(TRIM(AL$6))-LEN(SUBSTITUTE(TRIM(AL$6)," ",""))))-1)&amp;" Total",$B$6:$BB$314,ROW($A69)-5,FALSE))</f>
        <v>0</v>
      </c>
      <c r="AM69" s="8">
        <f ca="1">IF(AM$5&lt;&gt;"",HLOOKUP(AM$5,Functionalization!$G$6:$R$314,ROW($A69)-5,FALSE),IFERROR(INDEX(AM$278:AM$314,MATCH($F69,$B$278:$B$314,0))/VLOOKUP($F69,$B$278:$BB$314,MATCH(LEFT(TRIM(AM$6),FIND("~",SUBSTITUTE(AM$6,"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69))*HLOOKUP(LEFT(TRIM(AM$6),FIND("~",SUBSTITUTE(AM$6," ","~",LEN(TRIM(AM$6))-LEN(SUBSTITUTE(TRIM(AM$6)," ",""))))-1)&amp;" Total",$B$6:$BB$314,ROW($A69)-5,FALSE))</f>
        <v>0</v>
      </c>
      <c r="AN69" s="8">
        <f ca="1">IF(AN$5&lt;&gt;"",HLOOKUP(AN$5,Functionalization!$G$6:$R$314,ROW($A69)-5,FALSE),IFERROR(INDEX(AN$278:AN$314,MATCH($F69,$B$278:$B$314,0))/VLOOKUP($F69,$B$278:$BB$314,MATCH(LEFT(TRIM(AN$6),FIND("~",SUBSTITUTE(AN$6,"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69))*HLOOKUP(LEFT(TRIM(AN$6),FIND("~",SUBSTITUTE(AN$6," ","~",LEN(TRIM(AN$6))-LEN(SUBSTITUTE(TRIM(AN$6)," ",""))))-1)&amp;" Total",$B$6:$BB$314,ROW($A69)-5,FALSE))</f>
        <v>0</v>
      </c>
      <c r="AO69" s="8">
        <f ca="1">IF(AO$5&lt;&gt;"",HLOOKUP(AO$5,Functionalization!$G$6:$R$314,ROW($A69)-5,FALSE),IFERROR(INDEX(AO$278:AO$314,MATCH($F69,$B$278:$B$314,0))/VLOOKUP($F69,$B$278:$BB$314,MATCH(LEFT(TRIM(AO$6),FIND("~",SUBSTITUTE(AO$6,"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69))*HLOOKUP(LEFT(TRIM(AO$6),FIND("~",SUBSTITUTE(AO$6," ","~",LEN(TRIM(AO$6))-LEN(SUBSTITUTE(TRIM(AO$6)," ",""))))-1)&amp;" Total",$B$6:$BB$314,ROW($A69)-5,FALSE))</f>
        <v>0</v>
      </c>
      <c r="AP69" s="8">
        <f ca="1">IF(AP$5&lt;&gt;"",HLOOKUP(AP$5,Functionalization!$G$6:$R$314,ROW($A69)-5,FALSE),IFERROR(INDEX(AP$278:AP$314,MATCH($F69,$B$278:$B$314,0))/VLOOKUP($F69,$B$278:$BB$314,MATCH(LEFT(TRIM(AP$6),FIND("~",SUBSTITUTE(AP$6,"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69))*HLOOKUP(LEFT(TRIM(AP$6),FIND("~",SUBSTITUTE(AP$6," ","~",LEN(TRIM(AP$6))-LEN(SUBSTITUTE(TRIM(AP$6)," ",""))))-1)&amp;" Total",$B$6:$BB$314,ROW($A69)-5,FALSE))</f>
        <v>0</v>
      </c>
      <c r="AQ69" s="8">
        <f ca="1">IF(AQ$5&lt;&gt;"",HLOOKUP(AQ$5,Functionalization!$G$6:$R$314,ROW($A69)-5,FALSE),IFERROR(INDEX(AQ$278:AQ$314,MATCH($F69,$B$278:$B$314,0))/VLOOKUP($F69,$B$278:$BB$314,MATCH(LEFT(TRIM(AQ$6),FIND("~",SUBSTITUTE(AQ$6,"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69))*HLOOKUP(LEFT(TRIM(AQ$6),FIND("~",SUBSTITUTE(AQ$6," ","~",LEN(TRIM(AQ$6))-LEN(SUBSTITUTE(TRIM(AQ$6)," ",""))))-1)&amp;" Total",$B$6:$BB$314,ROW($A69)-5,FALSE))</f>
        <v>0</v>
      </c>
      <c r="AR69" s="8">
        <f ca="1">IF(AR$5&lt;&gt;"",HLOOKUP(AR$5,Functionalization!$G$6:$R$314,ROW($A69)-5,FALSE),IFERROR(INDEX(AR$278:AR$314,MATCH($F69,$B$278:$B$314,0))/VLOOKUP($F69,$B$278:$BB$314,MATCH(LEFT(TRIM(AR$6),FIND("~",SUBSTITUTE(AR$6,"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69))*HLOOKUP(LEFT(TRIM(AR$6),FIND("~",SUBSTITUTE(AR$6," ","~",LEN(TRIM(AR$6))-LEN(SUBSTITUTE(TRIM(AR$6)," ",""))))-1)&amp;" Total",$B$6:$BB$314,ROW($A69)-5,FALSE))</f>
        <v>0</v>
      </c>
      <c r="AS69" s="8">
        <f ca="1">IF(AS$5&lt;&gt;"",HLOOKUP(AS$5,Functionalization!$G$6:$R$314,ROW($A69)-5,FALSE),IFERROR(INDEX(AS$278:AS$314,MATCH($F69,$B$278:$B$314,0))/VLOOKUP($F69,$B$278:$BB$314,MATCH(LEFT(TRIM(AS$6),FIND("~",SUBSTITUTE(AS$6,"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69))*HLOOKUP(LEFT(TRIM(AS$6),FIND("~",SUBSTITUTE(AS$6," ","~",LEN(TRIM(AS$6))-LEN(SUBSTITUTE(TRIM(AS$6)," ",""))))-1)&amp;" Total",$B$6:$BB$314,ROW($A69)-5,FALSE))</f>
        <v>0</v>
      </c>
      <c r="AT69" s="8">
        <f ca="1">IF(AT$5&lt;&gt;"",HLOOKUP(AT$5,Functionalization!$G$6:$R$314,ROW($A69)-5,FALSE),IFERROR(INDEX(AT$278:AT$314,MATCH($F69,$B$278:$B$314,0))/VLOOKUP($F69,$B$278:$BB$314,MATCH(LEFT(TRIM(AT$6),FIND("~",SUBSTITUTE(AT$6,"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69))*HLOOKUP(LEFT(TRIM(AT$6),FIND("~",SUBSTITUTE(AT$6," ","~",LEN(TRIM(AT$6))-LEN(SUBSTITUTE(TRIM(AT$6)," ",""))))-1)&amp;" Total",$B$6:$BB$314,ROW($A69)-5,FALSE))</f>
        <v>0</v>
      </c>
      <c r="AU69" s="8">
        <f ca="1">IF(AU$5&lt;&gt;"",HLOOKUP(AU$5,Functionalization!$G$6:$R$314,ROW($A69)-5,FALSE),IFERROR(INDEX(AU$278:AU$314,MATCH($F69,$B$278:$B$314,0))/VLOOKUP($F69,$B$278:$BB$314,MATCH(LEFT(TRIM(AU$6),FIND("~",SUBSTITUTE(AU$6,"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69))*HLOOKUP(LEFT(TRIM(AU$6),FIND("~",SUBSTITUTE(AU$6," ","~",LEN(TRIM(AU$6))-LEN(SUBSTITUTE(TRIM(AU$6)," ",""))))-1)&amp;" Total",$B$6:$BB$314,ROW($A69)-5,FALSE))</f>
        <v>0</v>
      </c>
      <c r="AV69" s="8">
        <f ca="1">IF(AV$5&lt;&gt;"",HLOOKUP(AV$5,Functionalization!$G$6:$R$314,ROW($A69)-5,FALSE),IFERROR(INDEX(AV$278:AV$314,MATCH($F69,$B$278:$B$314,0))/VLOOKUP($F69,$B$278:$BB$314,MATCH(LEFT(TRIM(AV$6),FIND("~",SUBSTITUTE(AV$6,"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69))*HLOOKUP(LEFT(TRIM(AV$6),FIND("~",SUBSTITUTE(AV$6," ","~",LEN(TRIM(AV$6))-LEN(SUBSTITUTE(TRIM(AV$6)," ",""))))-1)&amp;" Total",$B$6:$BB$314,ROW($A69)-5,FALSE))</f>
        <v>0</v>
      </c>
      <c r="AW69" s="8">
        <f ca="1">IF(AW$5&lt;&gt;"",HLOOKUP(AW$5,Functionalization!$G$6:$R$314,ROW($A69)-5,FALSE),IFERROR(INDEX(AW$278:AW$314,MATCH($F69,$B$278:$B$314,0))/VLOOKUP($F69,$B$278:$BB$314,MATCH(LEFT(TRIM(AW$6),FIND("~",SUBSTITUTE(AW$6,"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69))*HLOOKUP(LEFT(TRIM(AW$6),FIND("~",SUBSTITUTE(AW$6," ","~",LEN(TRIM(AW$6))-LEN(SUBSTITUTE(TRIM(AW$6)," ",""))))-1)&amp;" Total",$B$6:$BB$314,ROW($A69)-5,FALSE))</f>
        <v>0</v>
      </c>
      <c r="AX69" s="8">
        <f ca="1">IF(AX$5&lt;&gt;"",HLOOKUP(AX$5,Functionalization!$G$6:$R$314,ROW($A69)-5,FALSE),IFERROR(INDEX(AX$278:AX$314,MATCH($F69,$B$278:$B$314,0))/VLOOKUP($F69,$B$278:$BB$314,MATCH(LEFT(TRIM(AX$6),FIND("~",SUBSTITUTE(AX$6,"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69))*HLOOKUP(LEFT(TRIM(AX$6),FIND("~",SUBSTITUTE(AX$6," ","~",LEN(TRIM(AX$6))-LEN(SUBSTITUTE(TRIM(AX$6)," ",""))))-1)&amp;" Total",$B$6:$BB$314,ROW($A69)-5,FALSE))</f>
        <v>0</v>
      </c>
      <c r="AY69" s="8">
        <f ca="1">IF(AY$5&lt;&gt;"",HLOOKUP(AY$5,Functionalization!$G$6:$R$314,ROW($A69)-5,FALSE),IFERROR(INDEX(AY$278:AY$314,MATCH($F69,$B$278:$B$314,0))/VLOOKUP($F69,$B$278:$BB$314,MATCH(LEFT(TRIM(AY$6),FIND("~",SUBSTITUTE(AY$6,"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69))*HLOOKUP(LEFT(TRIM(AY$6),FIND("~",SUBSTITUTE(AY$6," ","~",LEN(TRIM(AY$6))-LEN(SUBSTITUTE(TRIM(AY$6)," ",""))))-1)&amp;" Total",$B$6:$BB$314,ROW($A69)-5,FALSE))</f>
        <v>0</v>
      </c>
      <c r="AZ69" s="8">
        <f ca="1">IF(AZ$5&lt;&gt;"",HLOOKUP(AZ$5,Functionalization!$G$6:$R$314,ROW($A69)-5,FALSE),IFERROR(INDEX(AZ$278:AZ$314,MATCH($F69,$B$278:$B$314,0))/VLOOKUP($F69,$B$278:$BB$314,MATCH(LEFT(TRIM(AZ$6),FIND("~",SUBSTITUTE(AZ$6,"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69))*HLOOKUP(LEFT(TRIM(AZ$6),FIND("~",SUBSTITUTE(AZ$6," ","~",LEN(TRIM(AZ$6))-LEN(SUBSTITUTE(TRIM(AZ$6)," ",""))))-1)&amp;" Total",$B$6:$BB$314,ROW($A69)-5,FALSE))</f>
        <v>0</v>
      </c>
      <c r="BA69" s="8">
        <f ca="1">IF(BA$5&lt;&gt;"",HLOOKUP(BA$5,Functionalization!$G$6:$R$314,ROW($A69)-5,FALSE),IFERROR(INDEX(BA$278:BA$314,MATCH($F69,$B$278:$B$314,0))/VLOOKUP($F69,$B$278:$BB$314,MATCH(LEFT(TRIM(BA$6),FIND("~",SUBSTITUTE(BA$6,"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69))*HLOOKUP(LEFT(TRIM(BA$6),FIND("~",SUBSTITUTE(BA$6," ","~",LEN(TRIM(BA$6))-LEN(SUBSTITUTE(TRIM(BA$6)," ",""))))-1)&amp;" Total",$B$6:$BB$314,ROW($A69)-5,FALSE))</f>
        <v>0</v>
      </c>
      <c r="BB69" s="8">
        <f ca="1">IF(BB$5&lt;&gt;"",HLOOKUP(BB$5,Functionalization!$G$6:$R$314,ROW($A69)-5,FALSE),IFERROR(INDEX(BB$278:BB$314,MATCH($F69,$B$278:$B$314,0))/VLOOKUP($F69,$B$278:$BB$314,MATCH(LEFT(TRIM(BB$6),FIND("~",SUBSTITUTE(BB$6,"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69))*HLOOKUP(LEFT(TRIM(BB$6),FIND("~",SUBSTITUTE(BB$6," ","~",LEN(TRIM(BB$6))-LEN(SUBSTITUTE(TRIM(BB$6)," ",""))))-1)&amp;" Total",$B$6:$BB$314,ROW($A69)-5,FALSE))</f>
        <v>0</v>
      </c>
      <c r="BD69">
        <f ca="1">IFERROR(IF(SUMIF($G$6:$BB$6,BD$6&amp;" Total",$G69:$BB69)-(SUMIF($G$6:$BB$6,BD$6&amp;" "&amp;'Input-Func_Class'!$D$22,$G69:$BB69)+IFERROR(SUMIF($G$6:$BB$6,BD$6&amp;" "&amp;'Input-Func_Class'!$E$22,$G69:$BB69),SUMIF($G$6:$BB$6,BD$6&amp;" "&amp;'Input-Func_Class'!$B$24,$G69:$BB69))+SUMIF($G$6:$BB$6,BD$6&amp;" "&amp;'Input-Func_Class'!$F$22,$G69:$BB69))&lt;Check_Limit,0,1),1)</f>
        <v>0</v>
      </c>
      <c r="BE69">
        <f ca="1">IFERROR(IF(SUMIF($G$6:$BB$6,BE$6&amp;" Total",$G69:$BB69)-(SUMIF($G$6:$BB$6,BE$6&amp;" "&amp;'Input-Func_Class'!$D$22,$G69:$BB69)+IFERROR(SUMIF($G$6:$BB$6,BE$6&amp;" "&amp;'Input-Func_Class'!$E$22,$G69:$BB69),SUMIF($G$6:$BB$6,BE$6&amp;" "&amp;'Input-Func_Class'!$B$24,$G69:$BB69))+SUMIF($G$6:$BB$6,BE$6&amp;" "&amp;'Input-Func_Class'!$F$22,$G69:$BB69))&lt;Check_Limit,0,1),1)</f>
        <v>0</v>
      </c>
      <c r="BF69">
        <f ca="1">IFERROR(IF(SUMIF($G$6:$BB$6,BF$6&amp;" Total",$G69:$BB69)-(SUMIF($G$6:$BB$6,BF$6&amp;" "&amp;'Input-Func_Class'!$D$22,$G69:$BB69)+IFERROR(SUMIF($G$6:$BB$6,BF$6&amp;" "&amp;'Input-Func_Class'!$E$22,$G69:$BB69),SUMIF($G$6:$BB$6,BF$6&amp;" "&amp;'Input-Func_Class'!$B$24,$G69:$BB69))+SUMIF($G$6:$BB$6,BF$6&amp;" "&amp;'Input-Func_Class'!$F$22,$G69:$BB69))&lt;Check_Limit,0,1),1)</f>
        <v>0</v>
      </c>
      <c r="BG69">
        <f ca="1">IFERROR(IF(SUMIF($G$6:$BB$6,BG$6&amp;" Total",$G69:$BB69)-(SUMIF($G$6:$BB$6,BG$6&amp;" "&amp;'Input-Func_Class'!$D$22,$G69:$BB69)+IFERROR(SUMIF($G$6:$BB$6,BG$6&amp;" "&amp;'Input-Func_Class'!$E$22,$G69:$BB69),SUMIF($G$6:$BB$6,BG$6&amp;" "&amp;'Input-Func_Class'!$B$24,$G69:$BB69))+SUMIF($G$6:$BB$6,BG$6&amp;" "&amp;'Input-Func_Class'!$F$22,$G69:$BB69))&lt;Check_Limit,0,1),1)</f>
        <v>0</v>
      </c>
      <c r="BH69">
        <f ca="1">IFERROR(IF(SUMIF($G$6:$BB$6,BH$6&amp;" Total",$G69:$BB69)-(SUMIF($G$6:$BB$6,BH$6&amp;" "&amp;'Input-Func_Class'!$D$22,$G69:$BB69)+IFERROR(SUMIF($G$6:$BB$6,BH$6&amp;" "&amp;'Input-Func_Class'!$E$22,$G69:$BB69),SUMIF($G$6:$BB$6,BH$6&amp;" "&amp;'Input-Func_Class'!$B$24,$G69:$BB69))+SUMIF($G$6:$BB$6,BH$6&amp;" "&amp;'Input-Func_Class'!$F$22,$G69:$BB69))&lt;Check_Limit,0,1),1)</f>
        <v>0</v>
      </c>
      <c r="BI69">
        <f ca="1">IFERROR(IF(SUMIF($G$6:$BB$6,BI$6&amp;" Total",$G69:$BB69)-(SUMIF($G$6:$BB$6,BI$6&amp;" "&amp;'Input-Func_Class'!$D$22,$G69:$BB69)+IFERROR(SUMIF($G$6:$BB$6,BI$6&amp;" "&amp;'Input-Func_Class'!$E$22,$G69:$BB69),SUMIF($G$6:$BB$6,BI$6&amp;" "&amp;'Input-Func_Class'!$B$24,$G69:$BB69))+SUMIF($G$6:$BB$6,BI$6&amp;" "&amp;'Input-Func_Class'!$F$22,$G69:$BB69))&lt;Check_Limit,0,1),1)</f>
        <v>0</v>
      </c>
      <c r="BJ69">
        <f ca="1">IFERROR(IF(SUMIF($G$6:$BB$6,BJ$6&amp;" Total",$G69:$BB69)-(SUMIF($G$6:$BB$6,BJ$6&amp;" "&amp;'Input-Func_Class'!$D$22,$G69:$BB69)+IFERROR(SUMIF($G$6:$BB$6,BJ$6&amp;" "&amp;'Input-Func_Class'!$E$22,$G69:$BB69),SUMIF($G$6:$BB$6,BJ$6&amp;" "&amp;'Input-Func_Class'!$B$24,$G69:$BB69))+SUMIF($G$6:$BB$6,BJ$6&amp;" "&amp;'Input-Func_Class'!$F$22,$G69:$BB69))&lt;Check_Limit,0,1),1)</f>
        <v>0</v>
      </c>
      <c r="BK69">
        <f ca="1">IFERROR(IF(SUMIF($G$6:$BB$6,BK$6&amp;" Total",$G69:$BB69)-(SUMIF($G$6:$BB$6,BK$6&amp;" "&amp;'Input-Func_Class'!$D$22,$G69:$BB69)+IFERROR(SUMIF($G$6:$BB$6,BK$6&amp;" "&amp;'Input-Func_Class'!$E$22,$G69:$BB69),SUMIF($G$6:$BB$6,BK$6&amp;" "&amp;'Input-Func_Class'!$B$24,$G69:$BB69))+SUMIF($G$6:$BB$6,BK$6&amp;" "&amp;'Input-Func_Class'!$F$22,$G69:$BB69))&lt;Check_Limit,0,1),1)</f>
        <v>0</v>
      </c>
      <c r="BL69">
        <f ca="1">IFERROR(IF(SUMIF($G$6:$BB$6,BL$6&amp;" Total",$G69:$BB69)-(SUMIF($G$6:$BB$6,BL$6&amp;" "&amp;'Input-Func_Class'!$D$22,$G69:$BB69)+IFERROR(SUMIF($G$6:$BB$6,BL$6&amp;" "&amp;'Input-Func_Class'!$E$22,$G69:$BB69),SUMIF($G$6:$BB$6,BL$6&amp;" "&amp;'Input-Func_Class'!$B$24,$G69:$BB69))+SUMIF($G$6:$BB$6,BL$6&amp;" "&amp;'Input-Func_Class'!$F$22,$G69:$BB69))&lt;Check_Limit,0,1),1)</f>
        <v>0</v>
      </c>
      <c r="BM69">
        <f ca="1">IFERROR(IF(SUMIF($G$6:$BB$6,BM$6&amp;" Total",$G69:$BB69)-(SUMIF($G$6:$BB$6,BM$6&amp;" "&amp;'Input-Func_Class'!$D$22,$G69:$BB69)+IFERROR(SUMIF($G$6:$BB$6,BM$6&amp;" "&amp;'Input-Func_Class'!$E$22,$G69:$BB69),SUMIF($G$6:$BB$6,BM$6&amp;" "&amp;'Input-Func_Class'!$B$24,$G69:$BB69))+SUMIF($G$6:$BB$6,BM$6&amp;" "&amp;'Input-Func_Class'!$F$22,$G69:$BB69))&lt;Check_Limit,0,1),1)</f>
        <v>0</v>
      </c>
      <c r="BN69">
        <f ca="1">IFERROR(IF(SUMIF($G$6:$BB$6,BN$6&amp;" Total",$G69:$BB69)-(SUMIF($G$6:$BB$6,BN$6&amp;" "&amp;'Input-Func_Class'!$D$22,$G69:$BB69)+IFERROR(SUMIF($G$6:$BB$6,BN$6&amp;" "&amp;'Input-Func_Class'!$E$22,$G69:$BB69),SUMIF($G$6:$BB$6,BN$6&amp;" "&amp;'Input-Func_Class'!$B$24,$G69:$BB69))+SUMIF($G$6:$BB$6,BN$6&amp;" "&amp;'Input-Func_Class'!$F$22,$G69:$BB69))&lt;Check_Limit,0,1),1)</f>
        <v>0</v>
      </c>
      <c r="BO69">
        <f ca="1">IFERROR(IF(SUMIF($G$6:$BB$6,BO$6&amp;" Total",$G69:$BB69)-(SUMIF($G$6:$BB$6,BO$6&amp;" "&amp;'Input-Func_Class'!$D$22,$G69:$BB69)+IFERROR(SUMIF($G$6:$BB$6,BO$6&amp;" "&amp;'Input-Func_Class'!$E$22,$G69:$BB69),SUMIF($G$6:$BB$6,BO$6&amp;" "&amp;'Input-Func_Class'!$B$24,$G69:$BB69))+SUMIF($G$6:$BB$6,BO$6&amp;" "&amp;'Input-Func_Class'!$F$22,$G69:$BB69))&lt;Check_Limit,0,1),1)</f>
        <v>0</v>
      </c>
    </row>
    <row r="70" spans="1:67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>Functionalization!$D70</f>
        <v>-8011.56</v>
      </c>
      <c r="E70" s="8">
        <f t="shared" ca="1" si="16"/>
        <v>0</v>
      </c>
      <c r="F70" s="2" t="str">
        <f>IF($D70=0,"-",IF('Input-Accounts'!$E70&lt;&gt;0,'Input-Accounts'!$E70,'Input-Accounts'!$G70))</f>
        <v>AVGERAGE STUDY</v>
      </c>
      <c r="G70" s="8">
        <f ca="1">IF(G$5&lt;&gt;"",HLOOKUP(G$5,Functionalization!$G$6:$R$314,ROW($A70)-5,FALSE),IFERROR(INDEX(G$278:G$314,MATCH($F70,$B$278:$B$314,0))/VLOOKUP($F70,$B$278:$BB$314,MATCH(LEFT(TRIM(G$6),FIND("~",SUBSTITUTE(G$6,"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70))*HLOOKUP(LEFT(TRIM(G$6),FIND("~",SUBSTITUTE(G$6," ","~",LEN(TRIM(G$6))-LEN(SUBSTITUTE(TRIM(G$6)," ",""))))-1)&amp;" Total",$B$6:$BB$314,ROW($A70)-5,FALSE))</f>
        <v>-8011.56</v>
      </c>
      <c r="H70" s="8">
        <f ca="1">IF(H$5&lt;&gt;"",HLOOKUP(H$5,Functionalization!$G$6:$R$314,ROW($A70)-5,FALSE),IFERROR(INDEX(H$278:H$314,MATCH($F70,$B$278:$B$314,0))/VLOOKUP($F70,$B$278:$BB$314,MATCH(LEFT(TRIM(H$6),FIND("~",SUBSTITUTE(H$6,"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70))*HLOOKUP(LEFT(TRIM(H$6),FIND("~",SUBSTITUTE(H$6," ","~",LEN(TRIM(H$6))-LEN(SUBSTITUTE(TRIM(H$6)," ",""))))-1)&amp;" Total",$B$6:$BB$314,ROW($A70)-5,FALSE))</f>
        <v>-6112.1477094807369</v>
      </c>
      <c r="I70" s="8">
        <f ca="1">IF(I$5&lt;&gt;"",HLOOKUP(I$5,Functionalization!$G$6:$R$314,ROW($A70)-5,FALSE),IFERROR(INDEX(I$278:I$314,MATCH($F70,$B$278:$B$314,0))/VLOOKUP($F70,$B$278:$BB$314,MATCH(LEFT(TRIM(I$6),FIND("~",SUBSTITUTE(I$6,"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70))*HLOOKUP(LEFT(TRIM(I$6),FIND("~",SUBSTITUTE(I$6," ","~",LEN(TRIM(I$6))-LEN(SUBSTITUTE(TRIM(I$6)," ",""))))-1)&amp;" Total",$B$6:$BB$314,ROW($A70)-5,FALSE))</f>
        <v>0</v>
      </c>
      <c r="J70" s="8">
        <f ca="1">IF(J$5&lt;&gt;"",HLOOKUP(J$5,Functionalization!$G$6:$R$314,ROW($A70)-5,FALSE),IFERROR(INDEX(J$278:J$314,MATCH($F70,$B$278:$B$314,0))/VLOOKUP($F70,$B$278:$BB$314,MATCH(LEFT(TRIM(J$6),FIND("~",SUBSTITUTE(J$6,"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70))*HLOOKUP(LEFT(TRIM(J$6),FIND("~",SUBSTITUTE(J$6," ","~",LEN(TRIM(J$6))-LEN(SUBSTITUTE(TRIM(J$6)," ",""))))-1)&amp;" Total",$B$6:$BB$314,ROW($A70)-5,FALSE))</f>
        <v>-1899.412290519263</v>
      </c>
      <c r="K70" s="8">
        <f ca="1">IF(K$5&lt;&gt;"",HLOOKUP(K$5,Functionalization!$G$6:$R$314,ROW($A70)-5,FALSE),IFERROR(INDEX(K$278:K$314,MATCH($F70,$B$278:$B$314,0))/VLOOKUP($F70,$B$278:$BB$314,MATCH(LEFT(TRIM(K$6),FIND("~",SUBSTITUTE(K$6,"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70))*HLOOKUP(LEFT(TRIM(K$6),FIND("~",SUBSTITUTE(K$6," ","~",LEN(TRIM(K$6))-LEN(SUBSTITUTE(TRIM(K$6)," ",""))))-1)&amp;" Total",$B$6:$BB$314,ROW($A70)-5,FALSE))</f>
        <v>0</v>
      </c>
      <c r="L70" s="8">
        <f ca="1">IF(L$5&lt;&gt;"",HLOOKUP(L$5,Functionalization!$G$6:$R$314,ROW($A70)-5,FALSE),IFERROR(INDEX(L$278:L$314,MATCH($F70,$B$278:$B$314,0))/VLOOKUP($F70,$B$278:$BB$314,MATCH(LEFT(TRIM(L$6),FIND("~",SUBSTITUTE(L$6,"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70))*HLOOKUP(LEFT(TRIM(L$6),FIND("~",SUBSTITUTE(L$6," ","~",LEN(TRIM(L$6))-LEN(SUBSTITUTE(TRIM(L$6)," ",""))))-1)&amp;" Total",$B$6:$BB$314,ROW($A70)-5,FALSE))</f>
        <v>0</v>
      </c>
      <c r="M70" s="8">
        <f ca="1">IF(M$5&lt;&gt;"",HLOOKUP(M$5,Functionalization!$G$6:$R$314,ROW($A70)-5,FALSE),IFERROR(INDEX(M$278:M$314,MATCH($F70,$B$278:$B$314,0))/VLOOKUP($F70,$B$278:$BB$314,MATCH(LEFT(TRIM(M$6),FIND("~",SUBSTITUTE(M$6,"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70))*HLOOKUP(LEFT(TRIM(M$6),FIND("~",SUBSTITUTE(M$6," ","~",LEN(TRIM(M$6))-LEN(SUBSTITUTE(TRIM(M$6)," ",""))))-1)&amp;" Total",$B$6:$BB$314,ROW($A70)-5,FALSE))</f>
        <v>0</v>
      </c>
      <c r="N70" s="8">
        <f ca="1">IF(N$5&lt;&gt;"",HLOOKUP(N$5,Functionalization!$G$6:$R$314,ROW($A70)-5,FALSE),IFERROR(INDEX(N$278:N$314,MATCH($F70,$B$278:$B$314,0))/VLOOKUP($F70,$B$278:$BB$314,MATCH(LEFT(TRIM(N$6),FIND("~",SUBSTITUTE(N$6,"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70))*HLOOKUP(LEFT(TRIM(N$6),FIND("~",SUBSTITUTE(N$6," ","~",LEN(TRIM(N$6))-LEN(SUBSTITUTE(TRIM(N$6)," ",""))))-1)&amp;" Total",$B$6:$BB$314,ROW($A70)-5,FALSE))</f>
        <v>0</v>
      </c>
      <c r="O70" s="8">
        <f ca="1">IF(O$5&lt;&gt;"",HLOOKUP(O$5,Functionalization!$G$6:$R$314,ROW($A70)-5,FALSE),IFERROR(INDEX(O$278:O$314,MATCH($F70,$B$278:$B$314,0))/VLOOKUP($F70,$B$278:$BB$314,MATCH(LEFT(TRIM(O$6),FIND("~",SUBSTITUTE(O$6,"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70))*HLOOKUP(LEFT(TRIM(O$6),FIND("~",SUBSTITUTE(O$6," ","~",LEN(TRIM(O$6))-LEN(SUBSTITUTE(TRIM(O$6)," ",""))))-1)&amp;" Total",$B$6:$BB$314,ROW($A70)-5,FALSE))</f>
        <v>0</v>
      </c>
      <c r="P70" s="8">
        <f ca="1">IF(P$5&lt;&gt;"",HLOOKUP(P$5,Functionalization!$G$6:$R$314,ROW($A70)-5,FALSE),IFERROR(INDEX(P$278:P$314,MATCH($F70,$B$278:$B$314,0))/VLOOKUP($F70,$B$278:$BB$314,MATCH(LEFT(TRIM(P$6),FIND("~",SUBSTITUTE(P$6,"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70))*HLOOKUP(LEFT(TRIM(P$6),FIND("~",SUBSTITUTE(P$6," ","~",LEN(TRIM(P$6))-LEN(SUBSTITUTE(TRIM(P$6)," ",""))))-1)&amp;" Total",$B$6:$BB$314,ROW($A70)-5,FALSE))</f>
        <v>0</v>
      </c>
      <c r="Q70" s="8">
        <f ca="1">IF(Q$5&lt;&gt;"",HLOOKUP(Q$5,Functionalization!$G$6:$R$314,ROW($A70)-5,FALSE),IFERROR(INDEX(Q$278:Q$314,MATCH($F70,$B$278:$B$314,0))/VLOOKUP($F70,$B$278:$BB$314,MATCH(LEFT(TRIM(Q$6),FIND("~",SUBSTITUTE(Q$6,"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70))*HLOOKUP(LEFT(TRIM(Q$6),FIND("~",SUBSTITUTE(Q$6," ","~",LEN(TRIM(Q$6))-LEN(SUBSTITUTE(TRIM(Q$6)," ",""))))-1)&amp;" Total",$B$6:$BB$314,ROW($A70)-5,FALSE))</f>
        <v>0</v>
      </c>
      <c r="R70" s="8">
        <f ca="1">IF(R$5&lt;&gt;"",HLOOKUP(R$5,Functionalization!$G$6:$R$314,ROW($A70)-5,FALSE),IFERROR(INDEX(R$278:R$314,MATCH($F70,$B$278:$B$314,0))/VLOOKUP($F70,$B$278:$BB$314,MATCH(LEFT(TRIM(R$6),FIND("~",SUBSTITUTE(R$6,"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70))*HLOOKUP(LEFT(TRIM(R$6),FIND("~",SUBSTITUTE(R$6," ","~",LEN(TRIM(R$6))-LEN(SUBSTITUTE(TRIM(R$6)," ",""))))-1)&amp;" Total",$B$6:$BB$314,ROW($A70)-5,FALSE))</f>
        <v>0</v>
      </c>
      <c r="S70" s="8">
        <f ca="1">IF(S$5&lt;&gt;"",HLOOKUP(S$5,Functionalization!$G$6:$R$314,ROW($A70)-5,FALSE),IFERROR(INDEX(S$278:S$314,MATCH($F70,$B$278:$B$314,0))/VLOOKUP($F70,$B$278:$BB$314,MATCH(LEFT(TRIM(S$6),FIND("~",SUBSTITUTE(S$6,"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70))*HLOOKUP(LEFT(TRIM(S$6),FIND("~",SUBSTITUTE(S$6," ","~",LEN(TRIM(S$6))-LEN(SUBSTITUTE(TRIM(S$6)," ",""))))-1)&amp;" Total",$B$6:$BB$314,ROW($A70)-5,FALSE))</f>
        <v>0</v>
      </c>
      <c r="T70" s="8">
        <f ca="1">IF(T$5&lt;&gt;"",HLOOKUP(T$5,Functionalization!$G$6:$R$314,ROW($A70)-5,FALSE),IFERROR(INDEX(T$278:T$314,MATCH($F70,$B$278:$B$314,0))/VLOOKUP($F70,$B$278:$BB$314,MATCH(LEFT(TRIM(T$6),FIND("~",SUBSTITUTE(T$6,"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70))*HLOOKUP(LEFT(TRIM(T$6),FIND("~",SUBSTITUTE(T$6," ","~",LEN(TRIM(T$6))-LEN(SUBSTITUTE(TRIM(T$6)," ",""))))-1)&amp;" Total",$B$6:$BB$314,ROW($A70)-5,FALSE))</f>
        <v>0</v>
      </c>
      <c r="U70" s="8">
        <f ca="1">IF(U$5&lt;&gt;"",HLOOKUP(U$5,Functionalization!$G$6:$R$314,ROW($A70)-5,FALSE),IFERROR(INDEX(U$278:U$314,MATCH($F70,$B$278:$B$314,0))/VLOOKUP($F70,$B$278:$BB$314,MATCH(LEFT(TRIM(U$6),FIND("~",SUBSTITUTE(U$6,"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70))*HLOOKUP(LEFT(TRIM(U$6),FIND("~",SUBSTITUTE(U$6," ","~",LEN(TRIM(U$6))-LEN(SUBSTITUTE(TRIM(U$6)," ",""))))-1)&amp;" Total",$B$6:$BB$314,ROW($A70)-5,FALSE))</f>
        <v>0</v>
      </c>
      <c r="V70" s="8">
        <f ca="1">IF(V$5&lt;&gt;"",HLOOKUP(V$5,Functionalization!$G$6:$R$314,ROW($A70)-5,FALSE),IFERROR(INDEX(V$278:V$314,MATCH($F70,$B$278:$B$314,0))/VLOOKUP($F70,$B$278:$BB$314,MATCH(LEFT(TRIM(V$6),FIND("~",SUBSTITUTE(V$6,"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70))*HLOOKUP(LEFT(TRIM(V$6),FIND("~",SUBSTITUTE(V$6," ","~",LEN(TRIM(V$6))-LEN(SUBSTITUTE(TRIM(V$6)," ",""))))-1)&amp;" Total",$B$6:$BB$314,ROW($A70)-5,FALSE))</f>
        <v>0</v>
      </c>
      <c r="W70" s="8">
        <f ca="1">IF(W$5&lt;&gt;"",HLOOKUP(W$5,Functionalization!$G$6:$R$314,ROW($A70)-5,FALSE),IFERROR(INDEX(W$278:W$314,MATCH($F70,$B$278:$B$314,0))/VLOOKUP($F70,$B$278:$BB$314,MATCH(LEFT(TRIM(W$6),FIND("~",SUBSTITUTE(W$6,"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70))*HLOOKUP(LEFT(TRIM(W$6),FIND("~",SUBSTITUTE(W$6," ","~",LEN(TRIM(W$6))-LEN(SUBSTITUTE(TRIM(W$6)," ",""))))-1)&amp;" Total",$B$6:$BB$314,ROW($A70)-5,FALSE))</f>
        <v>0</v>
      </c>
      <c r="X70" s="8">
        <f ca="1">IF(X$5&lt;&gt;"",HLOOKUP(X$5,Functionalization!$G$6:$R$314,ROW($A70)-5,FALSE),IFERROR(INDEX(X$278:X$314,MATCH($F70,$B$278:$B$314,0))/VLOOKUP($F70,$B$278:$BB$314,MATCH(LEFT(TRIM(X$6),FIND("~",SUBSTITUTE(X$6,"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70))*HLOOKUP(LEFT(TRIM(X$6),FIND("~",SUBSTITUTE(X$6," ","~",LEN(TRIM(X$6))-LEN(SUBSTITUTE(TRIM(X$6)," ",""))))-1)&amp;" Total",$B$6:$BB$314,ROW($A70)-5,FALSE))</f>
        <v>0</v>
      </c>
      <c r="Y70" s="8">
        <f ca="1">IF(Y$5&lt;&gt;"",HLOOKUP(Y$5,Functionalization!$G$6:$R$314,ROW($A70)-5,FALSE),IFERROR(INDEX(Y$278:Y$314,MATCH($F70,$B$278:$B$314,0))/VLOOKUP($F70,$B$278:$BB$314,MATCH(LEFT(TRIM(Y$6),FIND("~",SUBSTITUTE(Y$6,"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70))*HLOOKUP(LEFT(TRIM(Y$6),FIND("~",SUBSTITUTE(Y$6," ","~",LEN(TRIM(Y$6))-LEN(SUBSTITUTE(TRIM(Y$6)," ",""))))-1)&amp;" Total",$B$6:$BB$314,ROW($A70)-5,FALSE))</f>
        <v>0</v>
      </c>
      <c r="Z70" s="8">
        <f ca="1">IF(Z$5&lt;&gt;"",HLOOKUP(Z$5,Functionalization!$G$6:$R$314,ROW($A70)-5,FALSE),IFERROR(INDEX(Z$278:Z$314,MATCH($F70,$B$278:$B$314,0))/VLOOKUP($F70,$B$278:$BB$314,MATCH(LEFT(TRIM(Z$6),FIND("~",SUBSTITUTE(Z$6,"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70))*HLOOKUP(LEFT(TRIM(Z$6),FIND("~",SUBSTITUTE(Z$6," ","~",LEN(TRIM(Z$6))-LEN(SUBSTITUTE(TRIM(Z$6)," ",""))))-1)&amp;" Total",$B$6:$BB$314,ROW($A70)-5,FALSE))</f>
        <v>0</v>
      </c>
      <c r="AA70" s="8">
        <f ca="1">IF(AA$5&lt;&gt;"",HLOOKUP(AA$5,Functionalization!$G$6:$R$314,ROW($A70)-5,FALSE),IFERROR(INDEX(AA$278:AA$314,MATCH($F70,$B$278:$B$314,0))/VLOOKUP($F70,$B$278:$BB$314,MATCH(LEFT(TRIM(AA$6),FIND("~",SUBSTITUTE(AA$6,"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70))*HLOOKUP(LEFT(TRIM(AA$6),FIND("~",SUBSTITUTE(AA$6," ","~",LEN(TRIM(AA$6))-LEN(SUBSTITUTE(TRIM(AA$6)," ",""))))-1)&amp;" Total",$B$6:$BB$314,ROW($A70)-5,FALSE))</f>
        <v>0</v>
      </c>
      <c r="AB70" s="8">
        <f ca="1">IF(AB$5&lt;&gt;"",HLOOKUP(AB$5,Functionalization!$G$6:$R$314,ROW($A70)-5,FALSE),IFERROR(INDEX(AB$278:AB$314,MATCH($F70,$B$278:$B$314,0))/VLOOKUP($F70,$B$278:$BB$314,MATCH(LEFT(TRIM(AB$6),FIND("~",SUBSTITUTE(AB$6,"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70))*HLOOKUP(LEFT(TRIM(AB$6),FIND("~",SUBSTITUTE(AB$6," ","~",LEN(TRIM(AB$6))-LEN(SUBSTITUTE(TRIM(AB$6)," ",""))))-1)&amp;" Total",$B$6:$BB$314,ROW($A70)-5,FALSE))</f>
        <v>0</v>
      </c>
      <c r="AC70" s="8">
        <f ca="1">IF(AC$5&lt;&gt;"",HLOOKUP(AC$5,Functionalization!$G$6:$R$314,ROW($A70)-5,FALSE),IFERROR(INDEX(AC$278:AC$314,MATCH($F70,$B$278:$B$314,0))/VLOOKUP($F70,$B$278:$BB$314,MATCH(LEFT(TRIM(AC$6),FIND("~",SUBSTITUTE(AC$6,"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70))*HLOOKUP(LEFT(TRIM(AC$6),FIND("~",SUBSTITUTE(AC$6," ","~",LEN(TRIM(AC$6))-LEN(SUBSTITUTE(TRIM(AC$6)," ",""))))-1)&amp;" Total",$B$6:$BB$314,ROW($A70)-5,FALSE))</f>
        <v>0</v>
      </c>
      <c r="AD70" s="8">
        <f ca="1">IF(AD$5&lt;&gt;"",HLOOKUP(AD$5,Functionalization!$G$6:$R$314,ROW($A70)-5,FALSE),IFERROR(INDEX(AD$278:AD$314,MATCH($F70,$B$278:$B$314,0))/VLOOKUP($F70,$B$278:$BB$314,MATCH(LEFT(TRIM(AD$6),FIND("~",SUBSTITUTE(AD$6,"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70))*HLOOKUP(LEFT(TRIM(AD$6),FIND("~",SUBSTITUTE(AD$6," ","~",LEN(TRIM(AD$6))-LEN(SUBSTITUTE(TRIM(AD$6)," ",""))))-1)&amp;" Total",$B$6:$BB$314,ROW($A70)-5,FALSE))</f>
        <v>0</v>
      </c>
      <c r="AE70" s="8">
        <f ca="1">IF(AE$5&lt;&gt;"",HLOOKUP(AE$5,Functionalization!$G$6:$R$314,ROW($A70)-5,FALSE),IFERROR(INDEX(AE$278:AE$314,MATCH($F70,$B$278:$B$314,0))/VLOOKUP($F70,$B$278:$BB$314,MATCH(LEFT(TRIM(AE$6),FIND("~",SUBSTITUTE(AE$6,"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70))*HLOOKUP(LEFT(TRIM(AE$6),FIND("~",SUBSTITUTE(AE$6," ","~",LEN(TRIM(AE$6))-LEN(SUBSTITUTE(TRIM(AE$6)," ",""))))-1)&amp;" Total",$B$6:$BB$314,ROW($A70)-5,FALSE))</f>
        <v>0</v>
      </c>
      <c r="AF70" s="8">
        <f ca="1">IF(AF$5&lt;&gt;"",HLOOKUP(AF$5,Functionalization!$G$6:$R$314,ROW($A70)-5,FALSE),IFERROR(INDEX(AF$278:AF$314,MATCH($F70,$B$278:$B$314,0))/VLOOKUP($F70,$B$278:$BB$314,MATCH(LEFT(TRIM(AF$6),FIND("~",SUBSTITUTE(AF$6,"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70))*HLOOKUP(LEFT(TRIM(AF$6),FIND("~",SUBSTITUTE(AF$6," ","~",LEN(TRIM(AF$6))-LEN(SUBSTITUTE(TRIM(AF$6)," ",""))))-1)&amp;" Total",$B$6:$BB$314,ROW($A70)-5,FALSE))</f>
        <v>0</v>
      </c>
      <c r="AG70" s="8">
        <f ca="1">IF(AG$5&lt;&gt;"",HLOOKUP(AG$5,Functionalization!$G$6:$R$314,ROW($A70)-5,FALSE),IFERROR(INDEX(AG$278:AG$314,MATCH($F70,$B$278:$B$314,0))/VLOOKUP($F70,$B$278:$BB$314,MATCH(LEFT(TRIM(AG$6),FIND("~",SUBSTITUTE(AG$6,"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70))*HLOOKUP(LEFT(TRIM(AG$6),FIND("~",SUBSTITUTE(AG$6," ","~",LEN(TRIM(AG$6))-LEN(SUBSTITUTE(TRIM(AG$6)," ",""))))-1)&amp;" Total",$B$6:$BB$314,ROW($A70)-5,FALSE))</f>
        <v>0</v>
      </c>
      <c r="AH70" s="8">
        <f ca="1">IF(AH$5&lt;&gt;"",HLOOKUP(AH$5,Functionalization!$G$6:$R$314,ROW($A70)-5,FALSE),IFERROR(INDEX(AH$278:AH$314,MATCH($F70,$B$278:$B$314,0))/VLOOKUP($F70,$B$278:$BB$314,MATCH(LEFT(TRIM(AH$6),FIND("~",SUBSTITUTE(AH$6,"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70))*HLOOKUP(LEFT(TRIM(AH$6),FIND("~",SUBSTITUTE(AH$6," ","~",LEN(TRIM(AH$6))-LEN(SUBSTITUTE(TRIM(AH$6)," ",""))))-1)&amp;" Total",$B$6:$BB$314,ROW($A70)-5,FALSE))</f>
        <v>0</v>
      </c>
      <c r="AI70" s="8">
        <f ca="1">IF(AI$5&lt;&gt;"",HLOOKUP(AI$5,Functionalization!$G$6:$R$314,ROW($A70)-5,FALSE),IFERROR(INDEX(AI$278:AI$314,MATCH($F70,$B$278:$B$314,0))/VLOOKUP($F70,$B$278:$BB$314,MATCH(LEFT(TRIM(AI$6),FIND("~",SUBSTITUTE(AI$6,"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70))*HLOOKUP(LEFT(TRIM(AI$6),FIND("~",SUBSTITUTE(AI$6," ","~",LEN(TRIM(AI$6))-LEN(SUBSTITUTE(TRIM(AI$6)," ",""))))-1)&amp;" Total",$B$6:$BB$314,ROW($A70)-5,FALSE))</f>
        <v>0</v>
      </c>
      <c r="AJ70" s="8">
        <f ca="1">IF(AJ$5&lt;&gt;"",HLOOKUP(AJ$5,Functionalization!$G$6:$R$314,ROW($A70)-5,FALSE),IFERROR(INDEX(AJ$278:AJ$314,MATCH($F70,$B$278:$B$314,0))/VLOOKUP($F70,$B$278:$BB$314,MATCH(LEFT(TRIM(AJ$6),FIND("~",SUBSTITUTE(AJ$6,"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70))*HLOOKUP(LEFT(TRIM(AJ$6),FIND("~",SUBSTITUTE(AJ$6," ","~",LEN(TRIM(AJ$6))-LEN(SUBSTITUTE(TRIM(AJ$6)," ",""))))-1)&amp;" Total",$B$6:$BB$314,ROW($A70)-5,FALSE))</f>
        <v>0</v>
      </c>
      <c r="AK70" s="8">
        <f ca="1">IF(AK$5&lt;&gt;"",HLOOKUP(AK$5,Functionalization!$G$6:$R$314,ROW($A70)-5,FALSE),IFERROR(INDEX(AK$278:AK$314,MATCH($F70,$B$278:$B$314,0))/VLOOKUP($F70,$B$278:$BB$314,MATCH(LEFT(TRIM(AK$6),FIND("~",SUBSTITUTE(AK$6,"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70))*HLOOKUP(LEFT(TRIM(AK$6),FIND("~",SUBSTITUTE(AK$6," ","~",LEN(TRIM(AK$6))-LEN(SUBSTITUTE(TRIM(AK$6)," ",""))))-1)&amp;" Total",$B$6:$BB$314,ROW($A70)-5,FALSE))</f>
        <v>0</v>
      </c>
      <c r="AL70" s="8">
        <f ca="1">IF(AL$5&lt;&gt;"",HLOOKUP(AL$5,Functionalization!$G$6:$R$314,ROW($A70)-5,FALSE),IFERROR(INDEX(AL$278:AL$314,MATCH($F70,$B$278:$B$314,0))/VLOOKUP($F70,$B$278:$BB$314,MATCH(LEFT(TRIM(AL$6),FIND("~",SUBSTITUTE(AL$6,"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70))*HLOOKUP(LEFT(TRIM(AL$6),FIND("~",SUBSTITUTE(AL$6," ","~",LEN(TRIM(AL$6))-LEN(SUBSTITUTE(TRIM(AL$6)," ",""))))-1)&amp;" Total",$B$6:$BB$314,ROW($A70)-5,FALSE))</f>
        <v>0</v>
      </c>
      <c r="AM70" s="8">
        <f ca="1">IF(AM$5&lt;&gt;"",HLOOKUP(AM$5,Functionalization!$G$6:$R$314,ROW($A70)-5,FALSE),IFERROR(INDEX(AM$278:AM$314,MATCH($F70,$B$278:$B$314,0))/VLOOKUP($F70,$B$278:$BB$314,MATCH(LEFT(TRIM(AM$6),FIND("~",SUBSTITUTE(AM$6,"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70))*HLOOKUP(LEFT(TRIM(AM$6),FIND("~",SUBSTITUTE(AM$6," ","~",LEN(TRIM(AM$6))-LEN(SUBSTITUTE(TRIM(AM$6)," ",""))))-1)&amp;" Total",$B$6:$BB$314,ROW($A70)-5,FALSE))</f>
        <v>0</v>
      </c>
      <c r="AN70" s="8">
        <f ca="1">IF(AN$5&lt;&gt;"",HLOOKUP(AN$5,Functionalization!$G$6:$R$314,ROW($A70)-5,FALSE),IFERROR(INDEX(AN$278:AN$314,MATCH($F70,$B$278:$B$314,0))/VLOOKUP($F70,$B$278:$BB$314,MATCH(LEFT(TRIM(AN$6),FIND("~",SUBSTITUTE(AN$6,"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70))*HLOOKUP(LEFT(TRIM(AN$6),FIND("~",SUBSTITUTE(AN$6," ","~",LEN(TRIM(AN$6))-LEN(SUBSTITUTE(TRIM(AN$6)," ",""))))-1)&amp;" Total",$B$6:$BB$314,ROW($A70)-5,FALSE))</f>
        <v>0</v>
      </c>
      <c r="AO70" s="8">
        <f ca="1">IF(AO$5&lt;&gt;"",HLOOKUP(AO$5,Functionalization!$G$6:$R$314,ROW($A70)-5,FALSE),IFERROR(INDEX(AO$278:AO$314,MATCH($F70,$B$278:$B$314,0))/VLOOKUP($F70,$B$278:$BB$314,MATCH(LEFT(TRIM(AO$6),FIND("~",SUBSTITUTE(AO$6,"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70))*HLOOKUP(LEFT(TRIM(AO$6),FIND("~",SUBSTITUTE(AO$6," ","~",LEN(TRIM(AO$6))-LEN(SUBSTITUTE(TRIM(AO$6)," ",""))))-1)&amp;" Total",$B$6:$BB$314,ROW($A70)-5,FALSE))</f>
        <v>0</v>
      </c>
      <c r="AP70" s="8">
        <f ca="1">IF(AP$5&lt;&gt;"",HLOOKUP(AP$5,Functionalization!$G$6:$R$314,ROW($A70)-5,FALSE),IFERROR(INDEX(AP$278:AP$314,MATCH($F70,$B$278:$B$314,0))/VLOOKUP($F70,$B$278:$BB$314,MATCH(LEFT(TRIM(AP$6),FIND("~",SUBSTITUTE(AP$6,"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70))*HLOOKUP(LEFT(TRIM(AP$6),FIND("~",SUBSTITUTE(AP$6," ","~",LEN(TRIM(AP$6))-LEN(SUBSTITUTE(TRIM(AP$6)," ",""))))-1)&amp;" Total",$B$6:$BB$314,ROW($A70)-5,FALSE))</f>
        <v>0</v>
      </c>
      <c r="AQ70" s="8">
        <f ca="1">IF(AQ$5&lt;&gt;"",HLOOKUP(AQ$5,Functionalization!$G$6:$R$314,ROW($A70)-5,FALSE),IFERROR(INDEX(AQ$278:AQ$314,MATCH($F70,$B$278:$B$314,0))/VLOOKUP($F70,$B$278:$BB$314,MATCH(LEFT(TRIM(AQ$6),FIND("~",SUBSTITUTE(AQ$6,"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70))*HLOOKUP(LEFT(TRIM(AQ$6),FIND("~",SUBSTITUTE(AQ$6," ","~",LEN(TRIM(AQ$6))-LEN(SUBSTITUTE(TRIM(AQ$6)," ",""))))-1)&amp;" Total",$B$6:$BB$314,ROW($A70)-5,FALSE))</f>
        <v>0</v>
      </c>
      <c r="AR70" s="8">
        <f ca="1">IF(AR$5&lt;&gt;"",HLOOKUP(AR$5,Functionalization!$G$6:$R$314,ROW($A70)-5,FALSE),IFERROR(INDEX(AR$278:AR$314,MATCH($F70,$B$278:$B$314,0))/VLOOKUP($F70,$B$278:$BB$314,MATCH(LEFT(TRIM(AR$6),FIND("~",SUBSTITUTE(AR$6,"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70))*HLOOKUP(LEFT(TRIM(AR$6),FIND("~",SUBSTITUTE(AR$6," ","~",LEN(TRIM(AR$6))-LEN(SUBSTITUTE(TRIM(AR$6)," ",""))))-1)&amp;" Total",$B$6:$BB$314,ROW($A70)-5,FALSE))</f>
        <v>0</v>
      </c>
      <c r="AS70" s="8">
        <f ca="1">IF(AS$5&lt;&gt;"",HLOOKUP(AS$5,Functionalization!$G$6:$R$314,ROW($A70)-5,FALSE),IFERROR(INDEX(AS$278:AS$314,MATCH($F70,$B$278:$B$314,0))/VLOOKUP($F70,$B$278:$BB$314,MATCH(LEFT(TRIM(AS$6),FIND("~",SUBSTITUTE(AS$6,"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70))*HLOOKUP(LEFT(TRIM(AS$6),FIND("~",SUBSTITUTE(AS$6," ","~",LEN(TRIM(AS$6))-LEN(SUBSTITUTE(TRIM(AS$6)," ",""))))-1)&amp;" Total",$B$6:$BB$314,ROW($A70)-5,FALSE))</f>
        <v>0</v>
      </c>
      <c r="AT70" s="8">
        <f ca="1">IF(AT$5&lt;&gt;"",HLOOKUP(AT$5,Functionalization!$G$6:$R$314,ROW($A70)-5,FALSE),IFERROR(INDEX(AT$278:AT$314,MATCH($F70,$B$278:$B$314,0))/VLOOKUP($F70,$B$278:$BB$314,MATCH(LEFT(TRIM(AT$6),FIND("~",SUBSTITUTE(AT$6,"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70))*HLOOKUP(LEFT(TRIM(AT$6),FIND("~",SUBSTITUTE(AT$6," ","~",LEN(TRIM(AT$6))-LEN(SUBSTITUTE(TRIM(AT$6)," ",""))))-1)&amp;" Total",$B$6:$BB$314,ROW($A70)-5,FALSE))</f>
        <v>0</v>
      </c>
      <c r="AU70" s="8">
        <f ca="1">IF(AU$5&lt;&gt;"",HLOOKUP(AU$5,Functionalization!$G$6:$R$314,ROW($A70)-5,FALSE),IFERROR(INDEX(AU$278:AU$314,MATCH($F70,$B$278:$B$314,0))/VLOOKUP($F70,$B$278:$BB$314,MATCH(LEFT(TRIM(AU$6),FIND("~",SUBSTITUTE(AU$6,"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70))*HLOOKUP(LEFT(TRIM(AU$6),FIND("~",SUBSTITUTE(AU$6," ","~",LEN(TRIM(AU$6))-LEN(SUBSTITUTE(TRIM(AU$6)," ",""))))-1)&amp;" Total",$B$6:$BB$314,ROW($A70)-5,FALSE))</f>
        <v>0</v>
      </c>
      <c r="AV70" s="8">
        <f ca="1">IF(AV$5&lt;&gt;"",HLOOKUP(AV$5,Functionalization!$G$6:$R$314,ROW($A70)-5,FALSE),IFERROR(INDEX(AV$278:AV$314,MATCH($F70,$B$278:$B$314,0))/VLOOKUP($F70,$B$278:$BB$314,MATCH(LEFT(TRIM(AV$6),FIND("~",SUBSTITUTE(AV$6,"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70))*HLOOKUP(LEFT(TRIM(AV$6),FIND("~",SUBSTITUTE(AV$6," ","~",LEN(TRIM(AV$6))-LEN(SUBSTITUTE(TRIM(AV$6)," ",""))))-1)&amp;" Total",$B$6:$BB$314,ROW($A70)-5,FALSE))</f>
        <v>0</v>
      </c>
      <c r="AW70" s="8">
        <f ca="1">IF(AW$5&lt;&gt;"",HLOOKUP(AW$5,Functionalization!$G$6:$R$314,ROW($A70)-5,FALSE),IFERROR(INDEX(AW$278:AW$314,MATCH($F70,$B$278:$B$314,0))/VLOOKUP($F70,$B$278:$BB$314,MATCH(LEFT(TRIM(AW$6),FIND("~",SUBSTITUTE(AW$6,"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70))*HLOOKUP(LEFT(TRIM(AW$6),FIND("~",SUBSTITUTE(AW$6," ","~",LEN(TRIM(AW$6))-LEN(SUBSTITUTE(TRIM(AW$6)," ",""))))-1)&amp;" Total",$B$6:$BB$314,ROW($A70)-5,FALSE))</f>
        <v>0</v>
      </c>
      <c r="AX70" s="8">
        <f ca="1">IF(AX$5&lt;&gt;"",HLOOKUP(AX$5,Functionalization!$G$6:$R$314,ROW($A70)-5,FALSE),IFERROR(INDEX(AX$278:AX$314,MATCH($F70,$B$278:$B$314,0))/VLOOKUP($F70,$B$278:$BB$314,MATCH(LEFT(TRIM(AX$6),FIND("~",SUBSTITUTE(AX$6,"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70))*HLOOKUP(LEFT(TRIM(AX$6),FIND("~",SUBSTITUTE(AX$6," ","~",LEN(TRIM(AX$6))-LEN(SUBSTITUTE(TRIM(AX$6)," ",""))))-1)&amp;" Total",$B$6:$BB$314,ROW($A70)-5,FALSE))</f>
        <v>0</v>
      </c>
      <c r="AY70" s="8">
        <f ca="1">IF(AY$5&lt;&gt;"",HLOOKUP(AY$5,Functionalization!$G$6:$R$314,ROW($A70)-5,FALSE),IFERROR(INDEX(AY$278:AY$314,MATCH($F70,$B$278:$B$314,0))/VLOOKUP($F70,$B$278:$BB$314,MATCH(LEFT(TRIM(AY$6),FIND("~",SUBSTITUTE(AY$6,"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70))*HLOOKUP(LEFT(TRIM(AY$6),FIND("~",SUBSTITUTE(AY$6," ","~",LEN(TRIM(AY$6))-LEN(SUBSTITUTE(TRIM(AY$6)," ",""))))-1)&amp;" Total",$B$6:$BB$314,ROW($A70)-5,FALSE))</f>
        <v>0</v>
      </c>
      <c r="AZ70" s="8">
        <f ca="1">IF(AZ$5&lt;&gt;"",HLOOKUP(AZ$5,Functionalization!$G$6:$R$314,ROW($A70)-5,FALSE),IFERROR(INDEX(AZ$278:AZ$314,MATCH($F70,$B$278:$B$314,0))/VLOOKUP($F70,$B$278:$BB$314,MATCH(LEFT(TRIM(AZ$6),FIND("~",SUBSTITUTE(AZ$6,"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70))*HLOOKUP(LEFT(TRIM(AZ$6),FIND("~",SUBSTITUTE(AZ$6," ","~",LEN(TRIM(AZ$6))-LEN(SUBSTITUTE(TRIM(AZ$6)," ",""))))-1)&amp;" Total",$B$6:$BB$314,ROW($A70)-5,FALSE))</f>
        <v>0</v>
      </c>
      <c r="BA70" s="8">
        <f ca="1">IF(BA$5&lt;&gt;"",HLOOKUP(BA$5,Functionalization!$G$6:$R$314,ROW($A70)-5,FALSE),IFERROR(INDEX(BA$278:BA$314,MATCH($F70,$B$278:$B$314,0))/VLOOKUP($F70,$B$278:$BB$314,MATCH(LEFT(TRIM(BA$6),FIND("~",SUBSTITUTE(BA$6,"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70))*HLOOKUP(LEFT(TRIM(BA$6),FIND("~",SUBSTITUTE(BA$6," ","~",LEN(TRIM(BA$6))-LEN(SUBSTITUTE(TRIM(BA$6)," ",""))))-1)&amp;" Total",$B$6:$BB$314,ROW($A70)-5,FALSE))</f>
        <v>0</v>
      </c>
      <c r="BB70" s="8">
        <f ca="1">IF(BB$5&lt;&gt;"",HLOOKUP(BB$5,Functionalization!$G$6:$R$314,ROW($A70)-5,FALSE),IFERROR(INDEX(BB$278:BB$314,MATCH($F70,$B$278:$B$314,0))/VLOOKUP($F70,$B$278:$BB$314,MATCH(LEFT(TRIM(BB$6),FIND("~",SUBSTITUTE(BB$6,"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70))*HLOOKUP(LEFT(TRIM(BB$6),FIND("~",SUBSTITUTE(BB$6," ","~",LEN(TRIM(BB$6))-LEN(SUBSTITUTE(TRIM(BB$6)," ",""))))-1)&amp;" Total",$B$6:$BB$314,ROW($A70)-5,FALSE))</f>
        <v>0</v>
      </c>
      <c r="BD70">
        <f ca="1">IFERROR(IF(SUMIF($G$6:$BB$6,BD$6&amp;" Total",$G70:$BB70)-(SUMIF($G$6:$BB$6,BD$6&amp;" "&amp;'Input-Func_Class'!$D$22,$G70:$BB70)+IFERROR(SUMIF($G$6:$BB$6,BD$6&amp;" "&amp;'Input-Func_Class'!$E$22,$G70:$BB70),SUMIF($G$6:$BB$6,BD$6&amp;" "&amp;'Input-Func_Class'!$B$24,$G70:$BB70))+SUMIF($G$6:$BB$6,BD$6&amp;" "&amp;'Input-Func_Class'!$F$22,$G70:$BB70))&lt;Check_Limit,0,1),1)</f>
        <v>0</v>
      </c>
      <c r="BE70">
        <f ca="1">IFERROR(IF(SUMIF($G$6:$BB$6,BE$6&amp;" Total",$G70:$BB70)-(SUMIF($G$6:$BB$6,BE$6&amp;" "&amp;'Input-Func_Class'!$D$22,$G70:$BB70)+IFERROR(SUMIF($G$6:$BB$6,BE$6&amp;" "&amp;'Input-Func_Class'!$E$22,$G70:$BB70),SUMIF($G$6:$BB$6,BE$6&amp;" "&amp;'Input-Func_Class'!$B$24,$G70:$BB70))+SUMIF($G$6:$BB$6,BE$6&amp;" "&amp;'Input-Func_Class'!$F$22,$G70:$BB70))&lt;Check_Limit,0,1),1)</f>
        <v>0</v>
      </c>
      <c r="BF70">
        <f ca="1">IFERROR(IF(SUMIF($G$6:$BB$6,BF$6&amp;" Total",$G70:$BB70)-(SUMIF($G$6:$BB$6,BF$6&amp;" "&amp;'Input-Func_Class'!$D$22,$G70:$BB70)+IFERROR(SUMIF($G$6:$BB$6,BF$6&amp;" "&amp;'Input-Func_Class'!$E$22,$G70:$BB70),SUMIF($G$6:$BB$6,BF$6&amp;" "&amp;'Input-Func_Class'!$B$24,$G70:$BB70))+SUMIF($G$6:$BB$6,BF$6&amp;" "&amp;'Input-Func_Class'!$F$22,$G70:$BB70))&lt;Check_Limit,0,1),1)</f>
        <v>0</v>
      </c>
      <c r="BG70">
        <f ca="1">IFERROR(IF(SUMIF($G$6:$BB$6,BG$6&amp;" Total",$G70:$BB70)-(SUMIF($G$6:$BB$6,BG$6&amp;" "&amp;'Input-Func_Class'!$D$22,$G70:$BB70)+IFERROR(SUMIF($G$6:$BB$6,BG$6&amp;" "&amp;'Input-Func_Class'!$E$22,$G70:$BB70),SUMIF($G$6:$BB$6,BG$6&amp;" "&amp;'Input-Func_Class'!$B$24,$G70:$BB70))+SUMIF($G$6:$BB$6,BG$6&amp;" "&amp;'Input-Func_Class'!$F$22,$G70:$BB70))&lt;Check_Limit,0,1),1)</f>
        <v>0</v>
      </c>
      <c r="BH70">
        <f ca="1">IFERROR(IF(SUMIF($G$6:$BB$6,BH$6&amp;" Total",$G70:$BB70)-(SUMIF($G$6:$BB$6,BH$6&amp;" "&amp;'Input-Func_Class'!$D$22,$G70:$BB70)+IFERROR(SUMIF($G$6:$BB$6,BH$6&amp;" "&amp;'Input-Func_Class'!$E$22,$G70:$BB70),SUMIF($G$6:$BB$6,BH$6&amp;" "&amp;'Input-Func_Class'!$B$24,$G70:$BB70))+SUMIF($G$6:$BB$6,BH$6&amp;" "&amp;'Input-Func_Class'!$F$22,$G70:$BB70))&lt;Check_Limit,0,1),1)</f>
        <v>0</v>
      </c>
      <c r="BI70">
        <f ca="1">IFERROR(IF(SUMIF($G$6:$BB$6,BI$6&amp;" Total",$G70:$BB70)-(SUMIF($G$6:$BB$6,BI$6&amp;" "&amp;'Input-Func_Class'!$D$22,$G70:$BB70)+IFERROR(SUMIF($G$6:$BB$6,BI$6&amp;" "&amp;'Input-Func_Class'!$E$22,$G70:$BB70),SUMIF($G$6:$BB$6,BI$6&amp;" "&amp;'Input-Func_Class'!$B$24,$G70:$BB70))+SUMIF($G$6:$BB$6,BI$6&amp;" "&amp;'Input-Func_Class'!$F$22,$G70:$BB70))&lt;Check_Limit,0,1),1)</f>
        <v>0</v>
      </c>
      <c r="BJ70">
        <f ca="1">IFERROR(IF(SUMIF($G$6:$BB$6,BJ$6&amp;" Total",$G70:$BB70)-(SUMIF($G$6:$BB$6,BJ$6&amp;" "&amp;'Input-Func_Class'!$D$22,$G70:$BB70)+IFERROR(SUMIF($G$6:$BB$6,BJ$6&amp;" "&amp;'Input-Func_Class'!$E$22,$G70:$BB70),SUMIF($G$6:$BB$6,BJ$6&amp;" "&amp;'Input-Func_Class'!$B$24,$G70:$BB70))+SUMIF($G$6:$BB$6,BJ$6&amp;" "&amp;'Input-Func_Class'!$F$22,$G70:$BB70))&lt;Check_Limit,0,1),1)</f>
        <v>0</v>
      </c>
      <c r="BK70">
        <f ca="1">IFERROR(IF(SUMIF($G$6:$BB$6,BK$6&amp;" Total",$G70:$BB70)-(SUMIF($G$6:$BB$6,BK$6&amp;" "&amp;'Input-Func_Class'!$D$22,$G70:$BB70)+IFERROR(SUMIF($G$6:$BB$6,BK$6&amp;" "&amp;'Input-Func_Class'!$E$22,$G70:$BB70),SUMIF($G$6:$BB$6,BK$6&amp;" "&amp;'Input-Func_Class'!$B$24,$G70:$BB70))+SUMIF($G$6:$BB$6,BK$6&amp;" "&amp;'Input-Func_Class'!$F$22,$G70:$BB70))&lt;Check_Limit,0,1),1)</f>
        <v>0</v>
      </c>
      <c r="BL70">
        <f ca="1">IFERROR(IF(SUMIF($G$6:$BB$6,BL$6&amp;" Total",$G70:$BB70)-(SUMIF($G$6:$BB$6,BL$6&amp;" "&amp;'Input-Func_Class'!$D$22,$G70:$BB70)+IFERROR(SUMIF($G$6:$BB$6,BL$6&amp;" "&amp;'Input-Func_Class'!$E$22,$G70:$BB70),SUMIF($G$6:$BB$6,BL$6&amp;" "&amp;'Input-Func_Class'!$B$24,$G70:$BB70))+SUMIF($G$6:$BB$6,BL$6&amp;" "&amp;'Input-Func_Class'!$F$22,$G70:$BB70))&lt;Check_Limit,0,1),1)</f>
        <v>0</v>
      </c>
      <c r="BM70">
        <f ca="1">IFERROR(IF(SUMIF($G$6:$BB$6,BM$6&amp;" Total",$G70:$BB70)-(SUMIF($G$6:$BB$6,BM$6&amp;" "&amp;'Input-Func_Class'!$D$22,$G70:$BB70)+IFERROR(SUMIF($G$6:$BB$6,BM$6&amp;" "&amp;'Input-Func_Class'!$E$22,$G70:$BB70),SUMIF($G$6:$BB$6,BM$6&amp;" "&amp;'Input-Func_Class'!$B$24,$G70:$BB70))+SUMIF($G$6:$BB$6,BM$6&amp;" "&amp;'Input-Func_Class'!$F$22,$G70:$BB70))&lt;Check_Limit,0,1),1)</f>
        <v>0</v>
      </c>
      <c r="BN70">
        <f ca="1">IFERROR(IF(SUMIF($G$6:$BB$6,BN$6&amp;" Total",$G70:$BB70)-(SUMIF($G$6:$BB$6,BN$6&amp;" "&amp;'Input-Func_Class'!$D$22,$G70:$BB70)+IFERROR(SUMIF($G$6:$BB$6,BN$6&amp;" "&amp;'Input-Func_Class'!$E$22,$G70:$BB70),SUMIF($G$6:$BB$6,BN$6&amp;" "&amp;'Input-Func_Class'!$B$24,$G70:$BB70))+SUMIF($G$6:$BB$6,BN$6&amp;" "&amp;'Input-Func_Class'!$F$22,$G70:$BB70))&lt;Check_Limit,0,1),1)</f>
        <v>0</v>
      </c>
      <c r="BO70">
        <f ca="1">IFERROR(IF(SUMIF($G$6:$BB$6,BO$6&amp;" Total",$G70:$BB70)-(SUMIF($G$6:$BB$6,BO$6&amp;" "&amp;'Input-Func_Class'!$D$22,$G70:$BB70)+IFERROR(SUMIF($G$6:$BB$6,BO$6&amp;" "&amp;'Input-Func_Class'!$E$22,$G70:$BB70),SUMIF($G$6:$BB$6,BO$6&amp;" "&amp;'Input-Func_Class'!$B$24,$G70:$BB70))+SUMIF($G$6:$BB$6,BO$6&amp;" "&amp;'Input-Func_Class'!$F$22,$G70:$BB70))&lt;Check_Limit,0,1),1)</f>
        <v>0</v>
      </c>
    </row>
    <row r="71" spans="1:67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>Functionalization!$D71</f>
        <v>0</v>
      </c>
      <c r="E71" s="8">
        <f t="shared" ref="E71:E74" si="19">IFERROR(IF(D71="",0,IF(D71=0,0,IF(ABS(D71-SUM(G71,K71,O71,S71,W71,AA71,AE71,AI71,AM71,AQ71,AU71,AY71))&lt;Check_Limit,0,1))),1)</f>
        <v>0</v>
      </c>
      <c r="F71" s="2" t="str">
        <f>IF($D71=0,"-",IF('Input-Accounts'!$E71&lt;&gt;0,'Input-Accounts'!$E71,'Input-Accounts'!$G71))</f>
        <v>-</v>
      </c>
      <c r="G71" s="8">
        <f ca="1">IF(G$5&lt;&gt;"",HLOOKUP(G$5,Functionalization!$G$6:$R$314,ROW($A71)-5,FALSE),IFERROR(INDEX(G$278:G$314,MATCH($F71,$B$278:$B$314,0))/VLOOKUP($F71,$B$278:$BB$314,MATCH(LEFT(TRIM(G$6),FIND("~",SUBSTITUTE(G$6,"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71))*HLOOKUP(LEFT(TRIM(G$6),FIND("~",SUBSTITUTE(G$6," ","~",LEN(TRIM(G$6))-LEN(SUBSTITUTE(TRIM(G$6)," ",""))))-1)&amp;" Total",$B$6:$BB$314,ROW($A71)-5,FALSE))</f>
        <v>0</v>
      </c>
      <c r="H71" s="8">
        <f ca="1">IF(H$5&lt;&gt;"",HLOOKUP(H$5,Functionalization!$G$6:$R$314,ROW($A71)-5,FALSE),IFERROR(INDEX(H$278:H$314,MATCH($F71,$B$278:$B$314,0))/VLOOKUP($F71,$B$278:$BB$314,MATCH(LEFT(TRIM(H$6),FIND("~",SUBSTITUTE(H$6,"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71))*HLOOKUP(LEFT(TRIM(H$6),FIND("~",SUBSTITUTE(H$6," ","~",LEN(TRIM(H$6))-LEN(SUBSTITUTE(TRIM(H$6)," ",""))))-1)&amp;" Total",$B$6:$BB$314,ROW($A71)-5,FALSE))</f>
        <v>0</v>
      </c>
      <c r="I71" s="8">
        <f ca="1">IF(I$5&lt;&gt;"",HLOOKUP(I$5,Functionalization!$G$6:$R$314,ROW($A71)-5,FALSE),IFERROR(INDEX(I$278:I$314,MATCH($F71,$B$278:$B$314,0))/VLOOKUP($F71,$B$278:$BB$314,MATCH(LEFT(TRIM(I$6),FIND("~",SUBSTITUTE(I$6,"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71))*HLOOKUP(LEFT(TRIM(I$6),FIND("~",SUBSTITUTE(I$6," ","~",LEN(TRIM(I$6))-LEN(SUBSTITUTE(TRIM(I$6)," ",""))))-1)&amp;" Total",$B$6:$BB$314,ROW($A71)-5,FALSE))</f>
        <v>0</v>
      </c>
      <c r="J71" s="8">
        <f ca="1">IF(J$5&lt;&gt;"",HLOOKUP(J$5,Functionalization!$G$6:$R$314,ROW($A71)-5,FALSE),IFERROR(INDEX(J$278:J$314,MATCH($F71,$B$278:$B$314,0))/VLOOKUP($F71,$B$278:$BB$314,MATCH(LEFT(TRIM(J$6),FIND("~",SUBSTITUTE(J$6,"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71))*HLOOKUP(LEFT(TRIM(J$6),FIND("~",SUBSTITUTE(J$6," ","~",LEN(TRIM(J$6))-LEN(SUBSTITUTE(TRIM(J$6)," ",""))))-1)&amp;" Total",$B$6:$BB$314,ROW($A71)-5,FALSE))</f>
        <v>0</v>
      </c>
      <c r="K71" s="8">
        <f ca="1">IF(K$5&lt;&gt;"",HLOOKUP(K$5,Functionalization!$G$6:$R$314,ROW($A71)-5,FALSE),IFERROR(INDEX(K$278:K$314,MATCH($F71,$B$278:$B$314,0))/VLOOKUP($F71,$B$278:$BB$314,MATCH(LEFT(TRIM(K$6),FIND("~",SUBSTITUTE(K$6,"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71))*HLOOKUP(LEFT(TRIM(K$6),FIND("~",SUBSTITUTE(K$6," ","~",LEN(TRIM(K$6))-LEN(SUBSTITUTE(TRIM(K$6)," ",""))))-1)&amp;" Total",$B$6:$BB$314,ROW($A71)-5,FALSE))</f>
        <v>0</v>
      </c>
      <c r="L71" s="8">
        <f ca="1">IF(L$5&lt;&gt;"",HLOOKUP(L$5,Functionalization!$G$6:$R$314,ROW($A71)-5,FALSE),IFERROR(INDEX(L$278:L$314,MATCH($F71,$B$278:$B$314,0))/VLOOKUP($F71,$B$278:$BB$314,MATCH(LEFT(TRIM(L$6),FIND("~",SUBSTITUTE(L$6,"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71))*HLOOKUP(LEFT(TRIM(L$6),FIND("~",SUBSTITUTE(L$6," ","~",LEN(TRIM(L$6))-LEN(SUBSTITUTE(TRIM(L$6)," ",""))))-1)&amp;" Total",$B$6:$BB$314,ROW($A71)-5,FALSE))</f>
        <v>0</v>
      </c>
      <c r="M71" s="8">
        <f ca="1">IF(M$5&lt;&gt;"",HLOOKUP(M$5,Functionalization!$G$6:$R$314,ROW($A71)-5,FALSE),IFERROR(INDEX(M$278:M$314,MATCH($F71,$B$278:$B$314,0))/VLOOKUP($F71,$B$278:$BB$314,MATCH(LEFT(TRIM(M$6),FIND("~",SUBSTITUTE(M$6,"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71))*HLOOKUP(LEFT(TRIM(M$6),FIND("~",SUBSTITUTE(M$6," ","~",LEN(TRIM(M$6))-LEN(SUBSTITUTE(TRIM(M$6)," ",""))))-1)&amp;" Total",$B$6:$BB$314,ROW($A71)-5,FALSE))</f>
        <v>0</v>
      </c>
      <c r="N71" s="8">
        <f ca="1">IF(N$5&lt;&gt;"",HLOOKUP(N$5,Functionalization!$G$6:$R$314,ROW($A71)-5,FALSE),IFERROR(INDEX(N$278:N$314,MATCH($F71,$B$278:$B$314,0))/VLOOKUP($F71,$B$278:$BB$314,MATCH(LEFT(TRIM(N$6),FIND("~",SUBSTITUTE(N$6,"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71))*HLOOKUP(LEFT(TRIM(N$6),FIND("~",SUBSTITUTE(N$6," ","~",LEN(TRIM(N$6))-LEN(SUBSTITUTE(TRIM(N$6)," ",""))))-1)&amp;" Total",$B$6:$BB$314,ROW($A71)-5,FALSE))</f>
        <v>0</v>
      </c>
      <c r="O71" s="8">
        <f ca="1">IF(O$5&lt;&gt;"",HLOOKUP(O$5,Functionalization!$G$6:$R$314,ROW($A71)-5,FALSE),IFERROR(INDEX(O$278:O$314,MATCH($F71,$B$278:$B$314,0))/VLOOKUP($F71,$B$278:$BB$314,MATCH(LEFT(TRIM(O$6),FIND("~",SUBSTITUTE(O$6,"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71))*HLOOKUP(LEFT(TRIM(O$6),FIND("~",SUBSTITUTE(O$6," ","~",LEN(TRIM(O$6))-LEN(SUBSTITUTE(TRIM(O$6)," ",""))))-1)&amp;" Total",$B$6:$BB$314,ROW($A71)-5,FALSE))</f>
        <v>0</v>
      </c>
      <c r="P71" s="8">
        <f ca="1">IF(P$5&lt;&gt;"",HLOOKUP(P$5,Functionalization!$G$6:$R$314,ROW($A71)-5,FALSE),IFERROR(INDEX(P$278:P$314,MATCH($F71,$B$278:$B$314,0))/VLOOKUP($F71,$B$278:$BB$314,MATCH(LEFT(TRIM(P$6),FIND("~",SUBSTITUTE(P$6,"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71))*HLOOKUP(LEFT(TRIM(P$6),FIND("~",SUBSTITUTE(P$6," ","~",LEN(TRIM(P$6))-LEN(SUBSTITUTE(TRIM(P$6)," ",""))))-1)&amp;" Total",$B$6:$BB$314,ROW($A71)-5,FALSE))</f>
        <v>0</v>
      </c>
      <c r="Q71" s="8">
        <f ca="1">IF(Q$5&lt;&gt;"",HLOOKUP(Q$5,Functionalization!$G$6:$R$314,ROW($A71)-5,FALSE),IFERROR(INDEX(Q$278:Q$314,MATCH($F71,$B$278:$B$314,0))/VLOOKUP($F71,$B$278:$BB$314,MATCH(LEFT(TRIM(Q$6),FIND("~",SUBSTITUTE(Q$6,"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71))*HLOOKUP(LEFT(TRIM(Q$6),FIND("~",SUBSTITUTE(Q$6," ","~",LEN(TRIM(Q$6))-LEN(SUBSTITUTE(TRIM(Q$6)," ",""))))-1)&amp;" Total",$B$6:$BB$314,ROW($A71)-5,FALSE))</f>
        <v>0</v>
      </c>
      <c r="R71" s="8">
        <f ca="1">IF(R$5&lt;&gt;"",HLOOKUP(R$5,Functionalization!$G$6:$R$314,ROW($A71)-5,FALSE),IFERROR(INDEX(R$278:R$314,MATCH($F71,$B$278:$B$314,0))/VLOOKUP($F71,$B$278:$BB$314,MATCH(LEFT(TRIM(R$6),FIND("~",SUBSTITUTE(R$6,"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71))*HLOOKUP(LEFT(TRIM(R$6),FIND("~",SUBSTITUTE(R$6," ","~",LEN(TRIM(R$6))-LEN(SUBSTITUTE(TRIM(R$6)," ",""))))-1)&amp;" Total",$B$6:$BB$314,ROW($A71)-5,FALSE))</f>
        <v>0</v>
      </c>
      <c r="S71" s="8">
        <f ca="1">IF(S$5&lt;&gt;"",HLOOKUP(S$5,Functionalization!$G$6:$R$314,ROW($A71)-5,FALSE),IFERROR(INDEX(S$278:S$314,MATCH($F71,$B$278:$B$314,0))/VLOOKUP($F71,$B$278:$BB$314,MATCH(LEFT(TRIM(S$6),FIND("~",SUBSTITUTE(S$6,"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71))*HLOOKUP(LEFT(TRIM(S$6),FIND("~",SUBSTITUTE(S$6," ","~",LEN(TRIM(S$6))-LEN(SUBSTITUTE(TRIM(S$6)," ",""))))-1)&amp;" Total",$B$6:$BB$314,ROW($A71)-5,FALSE))</f>
        <v>0</v>
      </c>
      <c r="T71" s="8">
        <f ca="1">IF(T$5&lt;&gt;"",HLOOKUP(T$5,Functionalization!$G$6:$R$314,ROW($A71)-5,FALSE),IFERROR(INDEX(T$278:T$314,MATCH($F71,$B$278:$B$314,0))/VLOOKUP($F71,$B$278:$BB$314,MATCH(LEFT(TRIM(T$6),FIND("~",SUBSTITUTE(T$6,"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71))*HLOOKUP(LEFT(TRIM(T$6),FIND("~",SUBSTITUTE(T$6," ","~",LEN(TRIM(T$6))-LEN(SUBSTITUTE(TRIM(T$6)," ",""))))-1)&amp;" Total",$B$6:$BB$314,ROW($A71)-5,FALSE))</f>
        <v>0</v>
      </c>
      <c r="U71" s="8">
        <f ca="1">IF(U$5&lt;&gt;"",HLOOKUP(U$5,Functionalization!$G$6:$R$314,ROW($A71)-5,FALSE),IFERROR(INDEX(U$278:U$314,MATCH($F71,$B$278:$B$314,0))/VLOOKUP($F71,$B$278:$BB$314,MATCH(LEFT(TRIM(U$6),FIND("~",SUBSTITUTE(U$6,"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71))*HLOOKUP(LEFT(TRIM(U$6),FIND("~",SUBSTITUTE(U$6," ","~",LEN(TRIM(U$6))-LEN(SUBSTITUTE(TRIM(U$6)," ",""))))-1)&amp;" Total",$B$6:$BB$314,ROW($A71)-5,FALSE))</f>
        <v>0</v>
      </c>
      <c r="V71" s="8">
        <f ca="1">IF(V$5&lt;&gt;"",HLOOKUP(V$5,Functionalization!$G$6:$R$314,ROW($A71)-5,FALSE),IFERROR(INDEX(V$278:V$314,MATCH($F71,$B$278:$B$314,0))/VLOOKUP($F71,$B$278:$BB$314,MATCH(LEFT(TRIM(V$6),FIND("~",SUBSTITUTE(V$6,"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71))*HLOOKUP(LEFT(TRIM(V$6),FIND("~",SUBSTITUTE(V$6," ","~",LEN(TRIM(V$6))-LEN(SUBSTITUTE(TRIM(V$6)," ",""))))-1)&amp;" Total",$B$6:$BB$314,ROW($A71)-5,FALSE))</f>
        <v>0</v>
      </c>
      <c r="W71" s="8">
        <f ca="1">IF(W$5&lt;&gt;"",HLOOKUP(W$5,Functionalization!$G$6:$R$314,ROW($A71)-5,FALSE),IFERROR(INDEX(W$278:W$314,MATCH($F71,$B$278:$B$314,0))/VLOOKUP($F71,$B$278:$BB$314,MATCH(LEFT(TRIM(W$6),FIND("~",SUBSTITUTE(W$6,"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71))*HLOOKUP(LEFT(TRIM(W$6),FIND("~",SUBSTITUTE(W$6," ","~",LEN(TRIM(W$6))-LEN(SUBSTITUTE(TRIM(W$6)," ",""))))-1)&amp;" Total",$B$6:$BB$314,ROW($A71)-5,FALSE))</f>
        <v>0</v>
      </c>
      <c r="X71" s="8">
        <f ca="1">IF(X$5&lt;&gt;"",HLOOKUP(X$5,Functionalization!$G$6:$R$314,ROW($A71)-5,FALSE),IFERROR(INDEX(X$278:X$314,MATCH($F71,$B$278:$B$314,0))/VLOOKUP($F71,$B$278:$BB$314,MATCH(LEFT(TRIM(X$6),FIND("~",SUBSTITUTE(X$6,"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71))*HLOOKUP(LEFT(TRIM(X$6),FIND("~",SUBSTITUTE(X$6," ","~",LEN(TRIM(X$6))-LEN(SUBSTITUTE(TRIM(X$6)," ",""))))-1)&amp;" Total",$B$6:$BB$314,ROW($A71)-5,FALSE))</f>
        <v>0</v>
      </c>
      <c r="Y71" s="8">
        <f ca="1">IF(Y$5&lt;&gt;"",HLOOKUP(Y$5,Functionalization!$G$6:$R$314,ROW($A71)-5,FALSE),IFERROR(INDEX(Y$278:Y$314,MATCH($F71,$B$278:$B$314,0))/VLOOKUP($F71,$B$278:$BB$314,MATCH(LEFT(TRIM(Y$6),FIND("~",SUBSTITUTE(Y$6,"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71))*HLOOKUP(LEFT(TRIM(Y$6),FIND("~",SUBSTITUTE(Y$6," ","~",LEN(TRIM(Y$6))-LEN(SUBSTITUTE(TRIM(Y$6)," ",""))))-1)&amp;" Total",$B$6:$BB$314,ROW($A71)-5,FALSE))</f>
        <v>0</v>
      </c>
      <c r="Z71" s="8">
        <f ca="1">IF(Z$5&lt;&gt;"",HLOOKUP(Z$5,Functionalization!$G$6:$R$314,ROW($A71)-5,FALSE),IFERROR(INDEX(Z$278:Z$314,MATCH($F71,$B$278:$B$314,0))/VLOOKUP($F71,$B$278:$BB$314,MATCH(LEFT(TRIM(Z$6),FIND("~",SUBSTITUTE(Z$6,"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71))*HLOOKUP(LEFT(TRIM(Z$6),FIND("~",SUBSTITUTE(Z$6," ","~",LEN(TRIM(Z$6))-LEN(SUBSTITUTE(TRIM(Z$6)," ",""))))-1)&amp;" Total",$B$6:$BB$314,ROW($A71)-5,FALSE))</f>
        <v>0</v>
      </c>
      <c r="AA71" s="8">
        <f ca="1">IF(AA$5&lt;&gt;"",HLOOKUP(AA$5,Functionalization!$G$6:$R$314,ROW($A71)-5,FALSE),IFERROR(INDEX(AA$278:AA$314,MATCH($F71,$B$278:$B$314,0))/VLOOKUP($F71,$B$278:$BB$314,MATCH(LEFT(TRIM(AA$6),FIND("~",SUBSTITUTE(AA$6,"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71))*HLOOKUP(LEFT(TRIM(AA$6),FIND("~",SUBSTITUTE(AA$6," ","~",LEN(TRIM(AA$6))-LEN(SUBSTITUTE(TRIM(AA$6)," ",""))))-1)&amp;" Total",$B$6:$BB$314,ROW($A71)-5,FALSE))</f>
        <v>0</v>
      </c>
      <c r="AB71" s="8">
        <f ca="1">IF(AB$5&lt;&gt;"",HLOOKUP(AB$5,Functionalization!$G$6:$R$314,ROW($A71)-5,FALSE),IFERROR(INDEX(AB$278:AB$314,MATCH($F71,$B$278:$B$314,0))/VLOOKUP($F71,$B$278:$BB$314,MATCH(LEFT(TRIM(AB$6),FIND("~",SUBSTITUTE(AB$6,"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71))*HLOOKUP(LEFT(TRIM(AB$6),FIND("~",SUBSTITUTE(AB$6," ","~",LEN(TRIM(AB$6))-LEN(SUBSTITUTE(TRIM(AB$6)," ",""))))-1)&amp;" Total",$B$6:$BB$314,ROW($A71)-5,FALSE))</f>
        <v>0</v>
      </c>
      <c r="AC71" s="8">
        <f ca="1">IF(AC$5&lt;&gt;"",HLOOKUP(AC$5,Functionalization!$G$6:$R$314,ROW($A71)-5,FALSE),IFERROR(INDEX(AC$278:AC$314,MATCH($F71,$B$278:$B$314,0))/VLOOKUP($F71,$B$278:$BB$314,MATCH(LEFT(TRIM(AC$6),FIND("~",SUBSTITUTE(AC$6,"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71))*HLOOKUP(LEFT(TRIM(AC$6),FIND("~",SUBSTITUTE(AC$6," ","~",LEN(TRIM(AC$6))-LEN(SUBSTITUTE(TRIM(AC$6)," ",""))))-1)&amp;" Total",$B$6:$BB$314,ROW($A71)-5,FALSE))</f>
        <v>0</v>
      </c>
      <c r="AD71" s="8">
        <f ca="1">IF(AD$5&lt;&gt;"",HLOOKUP(AD$5,Functionalization!$G$6:$R$314,ROW($A71)-5,FALSE),IFERROR(INDEX(AD$278:AD$314,MATCH($F71,$B$278:$B$314,0))/VLOOKUP($F71,$B$278:$BB$314,MATCH(LEFT(TRIM(AD$6),FIND("~",SUBSTITUTE(AD$6,"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71))*HLOOKUP(LEFT(TRIM(AD$6),FIND("~",SUBSTITUTE(AD$6," ","~",LEN(TRIM(AD$6))-LEN(SUBSTITUTE(TRIM(AD$6)," ",""))))-1)&amp;" Total",$B$6:$BB$314,ROW($A71)-5,FALSE))</f>
        <v>0</v>
      </c>
      <c r="AE71" s="8">
        <f ca="1">IF(AE$5&lt;&gt;"",HLOOKUP(AE$5,Functionalization!$G$6:$R$314,ROW($A71)-5,FALSE),IFERROR(INDEX(AE$278:AE$314,MATCH($F71,$B$278:$B$314,0))/VLOOKUP($F71,$B$278:$BB$314,MATCH(LEFT(TRIM(AE$6),FIND("~",SUBSTITUTE(AE$6,"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71))*HLOOKUP(LEFT(TRIM(AE$6),FIND("~",SUBSTITUTE(AE$6," ","~",LEN(TRIM(AE$6))-LEN(SUBSTITUTE(TRIM(AE$6)," ",""))))-1)&amp;" Total",$B$6:$BB$314,ROW($A71)-5,FALSE))</f>
        <v>0</v>
      </c>
      <c r="AF71" s="8">
        <f ca="1">IF(AF$5&lt;&gt;"",HLOOKUP(AF$5,Functionalization!$G$6:$R$314,ROW($A71)-5,FALSE),IFERROR(INDEX(AF$278:AF$314,MATCH($F71,$B$278:$B$314,0))/VLOOKUP($F71,$B$278:$BB$314,MATCH(LEFT(TRIM(AF$6),FIND("~",SUBSTITUTE(AF$6,"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71))*HLOOKUP(LEFT(TRIM(AF$6),FIND("~",SUBSTITUTE(AF$6," ","~",LEN(TRIM(AF$6))-LEN(SUBSTITUTE(TRIM(AF$6)," ",""))))-1)&amp;" Total",$B$6:$BB$314,ROW($A71)-5,FALSE))</f>
        <v>0</v>
      </c>
      <c r="AG71" s="8">
        <f ca="1">IF(AG$5&lt;&gt;"",HLOOKUP(AG$5,Functionalization!$G$6:$R$314,ROW($A71)-5,FALSE),IFERROR(INDEX(AG$278:AG$314,MATCH($F71,$B$278:$B$314,0))/VLOOKUP($F71,$B$278:$BB$314,MATCH(LEFT(TRIM(AG$6),FIND("~",SUBSTITUTE(AG$6,"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71))*HLOOKUP(LEFT(TRIM(AG$6),FIND("~",SUBSTITUTE(AG$6," ","~",LEN(TRIM(AG$6))-LEN(SUBSTITUTE(TRIM(AG$6)," ",""))))-1)&amp;" Total",$B$6:$BB$314,ROW($A71)-5,FALSE))</f>
        <v>0</v>
      </c>
      <c r="AH71" s="8">
        <f ca="1">IF(AH$5&lt;&gt;"",HLOOKUP(AH$5,Functionalization!$G$6:$R$314,ROW($A71)-5,FALSE),IFERROR(INDEX(AH$278:AH$314,MATCH($F71,$B$278:$B$314,0))/VLOOKUP($F71,$B$278:$BB$314,MATCH(LEFT(TRIM(AH$6),FIND("~",SUBSTITUTE(AH$6,"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71))*HLOOKUP(LEFT(TRIM(AH$6),FIND("~",SUBSTITUTE(AH$6," ","~",LEN(TRIM(AH$6))-LEN(SUBSTITUTE(TRIM(AH$6)," ",""))))-1)&amp;" Total",$B$6:$BB$314,ROW($A71)-5,FALSE))</f>
        <v>0</v>
      </c>
      <c r="AI71" s="8">
        <f ca="1">IF(AI$5&lt;&gt;"",HLOOKUP(AI$5,Functionalization!$G$6:$R$314,ROW($A71)-5,FALSE),IFERROR(INDEX(AI$278:AI$314,MATCH($F71,$B$278:$B$314,0))/VLOOKUP($F71,$B$278:$BB$314,MATCH(LEFT(TRIM(AI$6),FIND("~",SUBSTITUTE(AI$6,"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71))*HLOOKUP(LEFT(TRIM(AI$6),FIND("~",SUBSTITUTE(AI$6," ","~",LEN(TRIM(AI$6))-LEN(SUBSTITUTE(TRIM(AI$6)," ",""))))-1)&amp;" Total",$B$6:$BB$314,ROW($A71)-5,FALSE))</f>
        <v>0</v>
      </c>
      <c r="AJ71" s="8">
        <f ca="1">IF(AJ$5&lt;&gt;"",HLOOKUP(AJ$5,Functionalization!$G$6:$R$314,ROW($A71)-5,FALSE),IFERROR(INDEX(AJ$278:AJ$314,MATCH($F71,$B$278:$B$314,0))/VLOOKUP($F71,$B$278:$BB$314,MATCH(LEFT(TRIM(AJ$6),FIND("~",SUBSTITUTE(AJ$6,"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71))*HLOOKUP(LEFT(TRIM(AJ$6),FIND("~",SUBSTITUTE(AJ$6," ","~",LEN(TRIM(AJ$6))-LEN(SUBSTITUTE(TRIM(AJ$6)," ",""))))-1)&amp;" Total",$B$6:$BB$314,ROW($A71)-5,FALSE))</f>
        <v>0</v>
      </c>
      <c r="AK71" s="8">
        <f ca="1">IF(AK$5&lt;&gt;"",HLOOKUP(AK$5,Functionalization!$G$6:$R$314,ROW($A71)-5,FALSE),IFERROR(INDEX(AK$278:AK$314,MATCH($F71,$B$278:$B$314,0))/VLOOKUP($F71,$B$278:$BB$314,MATCH(LEFT(TRIM(AK$6),FIND("~",SUBSTITUTE(AK$6,"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71))*HLOOKUP(LEFT(TRIM(AK$6),FIND("~",SUBSTITUTE(AK$6," ","~",LEN(TRIM(AK$6))-LEN(SUBSTITUTE(TRIM(AK$6)," ",""))))-1)&amp;" Total",$B$6:$BB$314,ROW($A71)-5,FALSE))</f>
        <v>0</v>
      </c>
      <c r="AL71" s="8">
        <f ca="1">IF(AL$5&lt;&gt;"",HLOOKUP(AL$5,Functionalization!$G$6:$R$314,ROW($A71)-5,FALSE),IFERROR(INDEX(AL$278:AL$314,MATCH($F71,$B$278:$B$314,0))/VLOOKUP($F71,$B$278:$BB$314,MATCH(LEFT(TRIM(AL$6),FIND("~",SUBSTITUTE(AL$6,"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71))*HLOOKUP(LEFT(TRIM(AL$6),FIND("~",SUBSTITUTE(AL$6," ","~",LEN(TRIM(AL$6))-LEN(SUBSTITUTE(TRIM(AL$6)," ",""))))-1)&amp;" Total",$B$6:$BB$314,ROW($A71)-5,FALSE))</f>
        <v>0</v>
      </c>
      <c r="AM71" s="8">
        <f ca="1">IF(AM$5&lt;&gt;"",HLOOKUP(AM$5,Functionalization!$G$6:$R$314,ROW($A71)-5,FALSE),IFERROR(INDEX(AM$278:AM$314,MATCH($F71,$B$278:$B$314,0))/VLOOKUP($F71,$B$278:$BB$314,MATCH(LEFT(TRIM(AM$6),FIND("~",SUBSTITUTE(AM$6,"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71))*HLOOKUP(LEFT(TRIM(AM$6),FIND("~",SUBSTITUTE(AM$6," ","~",LEN(TRIM(AM$6))-LEN(SUBSTITUTE(TRIM(AM$6)," ",""))))-1)&amp;" Total",$B$6:$BB$314,ROW($A71)-5,FALSE))</f>
        <v>0</v>
      </c>
      <c r="AN71" s="8">
        <f ca="1">IF(AN$5&lt;&gt;"",HLOOKUP(AN$5,Functionalization!$G$6:$R$314,ROW($A71)-5,FALSE),IFERROR(INDEX(AN$278:AN$314,MATCH($F71,$B$278:$B$314,0))/VLOOKUP($F71,$B$278:$BB$314,MATCH(LEFT(TRIM(AN$6),FIND("~",SUBSTITUTE(AN$6,"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71))*HLOOKUP(LEFT(TRIM(AN$6),FIND("~",SUBSTITUTE(AN$6," ","~",LEN(TRIM(AN$6))-LEN(SUBSTITUTE(TRIM(AN$6)," ",""))))-1)&amp;" Total",$B$6:$BB$314,ROW($A71)-5,FALSE))</f>
        <v>0</v>
      </c>
      <c r="AO71" s="8">
        <f ca="1">IF(AO$5&lt;&gt;"",HLOOKUP(AO$5,Functionalization!$G$6:$R$314,ROW($A71)-5,FALSE),IFERROR(INDEX(AO$278:AO$314,MATCH($F71,$B$278:$B$314,0))/VLOOKUP($F71,$B$278:$BB$314,MATCH(LEFT(TRIM(AO$6),FIND("~",SUBSTITUTE(AO$6,"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71))*HLOOKUP(LEFT(TRIM(AO$6),FIND("~",SUBSTITUTE(AO$6," ","~",LEN(TRIM(AO$6))-LEN(SUBSTITUTE(TRIM(AO$6)," ",""))))-1)&amp;" Total",$B$6:$BB$314,ROW($A71)-5,FALSE))</f>
        <v>0</v>
      </c>
      <c r="AP71" s="8">
        <f ca="1">IF(AP$5&lt;&gt;"",HLOOKUP(AP$5,Functionalization!$G$6:$R$314,ROW($A71)-5,FALSE),IFERROR(INDEX(AP$278:AP$314,MATCH($F71,$B$278:$B$314,0))/VLOOKUP($F71,$B$278:$BB$314,MATCH(LEFT(TRIM(AP$6),FIND("~",SUBSTITUTE(AP$6,"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71))*HLOOKUP(LEFT(TRIM(AP$6),FIND("~",SUBSTITUTE(AP$6," ","~",LEN(TRIM(AP$6))-LEN(SUBSTITUTE(TRIM(AP$6)," ",""))))-1)&amp;" Total",$B$6:$BB$314,ROW($A71)-5,FALSE))</f>
        <v>0</v>
      </c>
      <c r="AQ71" s="8">
        <f ca="1">IF(AQ$5&lt;&gt;"",HLOOKUP(AQ$5,Functionalization!$G$6:$R$314,ROW($A71)-5,FALSE),IFERROR(INDEX(AQ$278:AQ$314,MATCH($F71,$B$278:$B$314,0))/VLOOKUP($F71,$B$278:$BB$314,MATCH(LEFT(TRIM(AQ$6),FIND("~",SUBSTITUTE(AQ$6,"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71))*HLOOKUP(LEFT(TRIM(AQ$6),FIND("~",SUBSTITUTE(AQ$6," ","~",LEN(TRIM(AQ$6))-LEN(SUBSTITUTE(TRIM(AQ$6)," ",""))))-1)&amp;" Total",$B$6:$BB$314,ROW($A71)-5,FALSE))</f>
        <v>0</v>
      </c>
      <c r="AR71" s="8">
        <f ca="1">IF(AR$5&lt;&gt;"",HLOOKUP(AR$5,Functionalization!$G$6:$R$314,ROW($A71)-5,FALSE),IFERROR(INDEX(AR$278:AR$314,MATCH($F71,$B$278:$B$314,0))/VLOOKUP($F71,$B$278:$BB$314,MATCH(LEFT(TRIM(AR$6),FIND("~",SUBSTITUTE(AR$6,"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71))*HLOOKUP(LEFT(TRIM(AR$6),FIND("~",SUBSTITUTE(AR$6," ","~",LEN(TRIM(AR$6))-LEN(SUBSTITUTE(TRIM(AR$6)," ",""))))-1)&amp;" Total",$B$6:$BB$314,ROW($A71)-5,FALSE))</f>
        <v>0</v>
      </c>
      <c r="AS71" s="8">
        <f ca="1">IF(AS$5&lt;&gt;"",HLOOKUP(AS$5,Functionalization!$G$6:$R$314,ROW($A71)-5,FALSE),IFERROR(INDEX(AS$278:AS$314,MATCH($F71,$B$278:$B$314,0))/VLOOKUP($F71,$B$278:$BB$314,MATCH(LEFT(TRIM(AS$6),FIND("~",SUBSTITUTE(AS$6,"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71))*HLOOKUP(LEFT(TRIM(AS$6),FIND("~",SUBSTITUTE(AS$6," ","~",LEN(TRIM(AS$6))-LEN(SUBSTITUTE(TRIM(AS$6)," ",""))))-1)&amp;" Total",$B$6:$BB$314,ROW($A71)-5,FALSE))</f>
        <v>0</v>
      </c>
      <c r="AT71" s="8">
        <f ca="1">IF(AT$5&lt;&gt;"",HLOOKUP(AT$5,Functionalization!$G$6:$R$314,ROW($A71)-5,FALSE),IFERROR(INDEX(AT$278:AT$314,MATCH($F71,$B$278:$B$314,0))/VLOOKUP($F71,$B$278:$BB$314,MATCH(LEFT(TRIM(AT$6),FIND("~",SUBSTITUTE(AT$6,"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71))*HLOOKUP(LEFT(TRIM(AT$6),FIND("~",SUBSTITUTE(AT$6," ","~",LEN(TRIM(AT$6))-LEN(SUBSTITUTE(TRIM(AT$6)," ",""))))-1)&amp;" Total",$B$6:$BB$314,ROW($A71)-5,FALSE))</f>
        <v>0</v>
      </c>
      <c r="AU71" s="8">
        <f ca="1">IF(AU$5&lt;&gt;"",HLOOKUP(AU$5,Functionalization!$G$6:$R$314,ROW($A71)-5,FALSE),IFERROR(INDEX(AU$278:AU$314,MATCH($F71,$B$278:$B$314,0))/VLOOKUP($F71,$B$278:$BB$314,MATCH(LEFT(TRIM(AU$6),FIND("~",SUBSTITUTE(AU$6,"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71))*HLOOKUP(LEFT(TRIM(AU$6),FIND("~",SUBSTITUTE(AU$6," ","~",LEN(TRIM(AU$6))-LEN(SUBSTITUTE(TRIM(AU$6)," ",""))))-1)&amp;" Total",$B$6:$BB$314,ROW($A71)-5,FALSE))</f>
        <v>0</v>
      </c>
      <c r="AV71" s="8">
        <f ca="1">IF(AV$5&lt;&gt;"",HLOOKUP(AV$5,Functionalization!$G$6:$R$314,ROW($A71)-5,FALSE),IFERROR(INDEX(AV$278:AV$314,MATCH($F71,$B$278:$B$314,0))/VLOOKUP($F71,$B$278:$BB$314,MATCH(LEFT(TRIM(AV$6),FIND("~",SUBSTITUTE(AV$6,"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71))*HLOOKUP(LEFT(TRIM(AV$6),FIND("~",SUBSTITUTE(AV$6," ","~",LEN(TRIM(AV$6))-LEN(SUBSTITUTE(TRIM(AV$6)," ",""))))-1)&amp;" Total",$B$6:$BB$314,ROW($A71)-5,FALSE))</f>
        <v>0</v>
      </c>
      <c r="AW71" s="8">
        <f ca="1">IF(AW$5&lt;&gt;"",HLOOKUP(AW$5,Functionalization!$G$6:$R$314,ROW($A71)-5,FALSE),IFERROR(INDEX(AW$278:AW$314,MATCH($F71,$B$278:$B$314,0))/VLOOKUP($F71,$B$278:$BB$314,MATCH(LEFT(TRIM(AW$6),FIND("~",SUBSTITUTE(AW$6,"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71))*HLOOKUP(LEFT(TRIM(AW$6),FIND("~",SUBSTITUTE(AW$6," ","~",LEN(TRIM(AW$6))-LEN(SUBSTITUTE(TRIM(AW$6)," ",""))))-1)&amp;" Total",$B$6:$BB$314,ROW($A71)-5,FALSE))</f>
        <v>0</v>
      </c>
      <c r="AX71" s="8">
        <f ca="1">IF(AX$5&lt;&gt;"",HLOOKUP(AX$5,Functionalization!$G$6:$R$314,ROW($A71)-5,FALSE),IFERROR(INDEX(AX$278:AX$314,MATCH($F71,$B$278:$B$314,0))/VLOOKUP($F71,$B$278:$BB$314,MATCH(LEFT(TRIM(AX$6),FIND("~",SUBSTITUTE(AX$6,"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71))*HLOOKUP(LEFT(TRIM(AX$6),FIND("~",SUBSTITUTE(AX$6," ","~",LEN(TRIM(AX$6))-LEN(SUBSTITUTE(TRIM(AX$6)," ",""))))-1)&amp;" Total",$B$6:$BB$314,ROW($A71)-5,FALSE))</f>
        <v>0</v>
      </c>
      <c r="AY71" s="8">
        <f ca="1">IF(AY$5&lt;&gt;"",HLOOKUP(AY$5,Functionalization!$G$6:$R$314,ROW($A71)-5,FALSE),IFERROR(INDEX(AY$278:AY$314,MATCH($F71,$B$278:$B$314,0))/VLOOKUP($F71,$B$278:$BB$314,MATCH(LEFT(TRIM(AY$6),FIND("~",SUBSTITUTE(AY$6,"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71))*HLOOKUP(LEFT(TRIM(AY$6),FIND("~",SUBSTITUTE(AY$6," ","~",LEN(TRIM(AY$6))-LEN(SUBSTITUTE(TRIM(AY$6)," ",""))))-1)&amp;" Total",$B$6:$BB$314,ROW($A71)-5,FALSE))</f>
        <v>0</v>
      </c>
      <c r="AZ71" s="8">
        <f ca="1">IF(AZ$5&lt;&gt;"",HLOOKUP(AZ$5,Functionalization!$G$6:$R$314,ROW($A71)-5,FALSE),IFERROR(INDEX(AZ$278:AZ$314,MATCH($F71,$B$278:$B$314,0))/VLOOKUP($F71,$B$278:$BB$314,MATCH(LEFT(TRIM(AZ$6),FIND("~",SUBSTITUTE(AZ$6,"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71))*HLOOKUP(LEFT(TRIM(AZ$6),FIND("~",SUBSTITUTE(AZ$6," ","~",LEN(TRIM(AZ$6))-LEN(SUBSTITUTE(TRIM(AZ$6)," ",""))))-1)&amp;" Total",$B$6:$BB$314,ROW($A71)-5,FALSE))</f>
        <v>0</v>
      </c>
      <c r="BA71" s="8">
        <f ca="1">IF(BA$5&lt;&gt;"",HLOOKUP(BA$5,Functionalization!$G$6:$R$314,ROW($A71)-5,FALSE),IFERROR(INDEX(BA$278:BA$314,MATCH($F71,$B$278:$B$314,0))/VLOOKUP($F71,$B$278:$BB$314,MATCH(LEFT(TRIM(BA$6),FIND("~",SUBSTITUTE(BA$6,"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71))*HLOOKUP(LEFT(TRIM(BA$6),FIND("~",SUBSTITUTE(BA$6," ","~",LEN(TRIM(BA$6))-LEN(SUBSTITUTE(TRIM(BA$6)," ",""))))-1)&amp;" Total",$B$6:$BB$314,ROW($A71)-5,FALSE))</f>
        <v>0</v>
      </c>
      <c r="BB71" s="8">
        <f ca="1">IF(BB$5&lt;&gt;"",HLOOKUP(BB$5,Functionalization!$G$6:$R$314,ROW($A71)-5,FALSE),IFERROR(INDEX(BB$278:BB$314,MATCH($F71,$B$278:$B$314,0))/VLOOKUP($F71,$B$278:$BB$314,MATCH(LEFT(TRIM(BB$6),FIND("~",SUBSTITUTE(BB$6,"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71))*HLOOKUP(LEFT(TRIM(BB$6),FIND("~",SUBSTITUTE(BB$6," ","~",LEN(TRIM(BB$6))-LEN(SUBSTITUTE(TRIM(BB$6)," ",""))))-1)&amp;" Total",$B$6:$BB$314,ROW($A71)-5,FALSE))</f>
        <v>0</v>
      </c>
      <c r="BD71">
        <f ca="1">IFERROR(IF(SUMIF($G$6:$BB$6,BD$6&amp;" Total",$G71:$BB71)-(SUMIF($G$6:$BB$6,BD$6&amp;" "&amp;'Input-Func_Class'!$D$22,$G71:$BB71)+IFERROR(SUMIF($G$6:$BB$6,BD$6&amp;" "&amp;'Input-Func_Class'!$E$22,$G71:$BB71),SUMIF($G$6:$BB$6,BD$6&amp;" "&amp;'Input-Func_Class'!$B$24,$G71:$BB71))+SUMIF($G$6:$BB$6,BD$6&amp;" "&amp;'Input-Func_Class'!$F$22,$G71:$BB71))&lt;Check_Limit,0,1),1)</f>
        <v>0</v>
      </c>
      <c r="BE71">
        <f ca="1">IFERROR(IF(SUMIF($G$6:$BB$6,BE$6&amp;" Total",$G71:$BB71)-(SUMIF($G$6:$BB$6,BE$6&amp;" "&amp;'Input-Func_Class'!$D$22,$G71:$BB71)+IFERROR(SUMIF($G$6:$BB$6,BE$6&amp;" "&amp;'Input-Func_Class'!$E$22,$G71:$BB71),SUMIF($G$6:$BB$6,BE$6&amp;" "&amp;'Input-Func_Class'!$B$24,$G71:$BB71))+SUMIF($G$6:$BB$6,BE$6&amp;" "&amp;'Input-Func_Class'!$F$22,$G71:$BB71))&lt;Check_Limit,0,1),1)</f>
        <v>0</v>
      </c>
      <c r="BF71">
        <f ca="1">IFERROR(IF(SUMIF($G$6:$BB$6,BF$6&amp;" Total",$G71:$BB71)-(SUMIF($G$6:$BB$6,BF$6&amp;" "&amp;'Input-Func_Class'!$D$22,$G71:$BB71)+IFERROR(SUMIF($G$6:$BB$6,BF$6&amp;" "&amp;'Input-Func_Class'!$E$22,$G71:$BB71),SUMIF($G$6:$BB$6,BF$6&amp;" "&amp;'Input-Func_Class'!$B$24,$G71:$BB71))+SUMIF($G$6:$BB$6,BF$6&amp;" "&amp;'Input-Func_Class'!$F$22,$G71:$BB71))&lt;Check_Limit,0,1),1)</f>
        <v>0</v>
      </c>
      <c r="BG71">
        <f ca="1">IFERROR(IF(SUMIF($G$6:$BB$6,BG$6&amp;" Total",$G71:$BB71)-(SUMIF($G$6:$BB$6,BG$6&amp;" "&amp;'Input-Func_Class'!$D$22,$G71:$BB71)+IFERROR(SUMIF($G$6:$BB$6,BG$6&amp;" "&amp;'Input-Func_Class'!$E$22,$G71:$BB71),SUMIF($G$6:$BB$6,BG$6&amp;" "&amp;'Input-Func_Class'!$B$24,$G71:$BB71))+SUMIF($G$6:$BB$6,BG$6&amp;" "&amp;'Input-Func_Class'!$F$22,$G71:$BB71))&lt;Check_Limit,0,1),1)</f>
        <v>0</v>
      </c>
      <c r="BH71">
        <f ca="1">IFERROR(IF(SUMIF($G$6:$BB$6,BH$6&amp;" Total",$G71:$BB71)-(SUMIF($G$6:$BB$6,BH$6&amp;" "&amp;'Input-Func_Class'!$D$22,$G71:$BB71)+IFERROR(SUMIF($G$6:$BB$6,BH$6&amp;" "&amp;'Input-Func_Class'!$E$22,$G71:$BB71),SUMIF($G$6:$BB$6,BH$6&amp;" "&amp;'Input-Func_Class'!$B$24,$G71:$BB71))+SUMIF($G$6:$BB$6,BH$6&amp;" "&amp;'Input-Func_Class'!$F$22,$G71:$BB71))&lt;Check_Limit,0,1),1)</f>
        <v>0</v>
      </c>
      <c r="BI71">
        <f ca="1">IFERROR(IF(SUMIF($G$6:$BB$6,BI$6&amp;" Total",$G71:$BB71)-(SUMIF($G$6:$BB$6,BI$6&amp;" "&amp;'Input-Func_Class'!$D$22,$G71:$BB71)+IFERROR(SUMIF($G$6:$BB$6,BI$6&amp;" "&amp;'Input-Func_Class'!$E$22,$G71:$BB71),SUMIF($G$6:$BB$6,BI$6&amp;" "&amp;'Input-Func_Class'!$B$24,$G71:$BB71))+SUMIF($G$6:$BB$6,BI$6&amp;" "&amp;'Input-Func_Class'!$F$22,$G71:$BB71))&lt;Check_Limit,0,1),1)</f>
        <v>0</v>
      </c>
      <c r="BJ71">
        <f ca="1">IFERROR(IF(SUMIF($G$6:$BB$6,BJ$6&amp;" Total",$G71:$BB71)-(SUMIF($G$6:$BB$6,BJ$6&amp;" "&amp;'Input-Func_Class'!$D$22,$G71:$BB71)+IFERROR(SUMIF($G$6:$BB$6,BJ$6&amp;" "&amp;'Input-Func_Class'!$E$22,$G71:$BB71),SUMIF($G$6:$BB$6,BJ$6&amp;" "&amp;'Input-Func_Class'!$B$24,$G71:$BB71))+SUMIF($G$6:$BB$6,BJ$6&amp;" "&amp;'Input-Func_Class'!$F$22,$G71:$BB71))&lt;Check_Limit,0,1),1)</f>
        <v>0</v>
      </c>
      <c r="BK71">
        <f ca="1">IFERROR(IF(SUMIF($G$6:$BB$6,BK$6&amp;" Total",$G71:$BB71)-(SUMIF($G$6:$BB$6,BK$6&amp;" "&amp;'Input-Func_Class'!$D$22,$G71:$BB71)+IFERROR(SUMIF($G$6:$BB$6,BK$6&amp;" "&amp;'Input-Func_Class'!$E$22,$G71:$BB71),SUMIF($G$6:$BB$6,BK$6&amp;" "&amp;'Input-Func_Class'!$B$24,$G71:$BB71))+SUMIF($G$6:$BB$6,BK$6&amp;" "&amp;'Input-Func_Class'!$F$22,$G71:$BB71))&lt;Check_Limit,0,1),1)</f>
        <v>0</v>
      </c>
      <c r="BL71">
        <f ca="1">IFERROR(IF(SUMIF($G$6:$BB$6,BL$6&amp;" Total",$G71:$BB71)-(SUMIF($G$6:$BB$6,BL$6&amp;" "&amp;'Input-Func_Class'!$D$22,$G71:$BB71)+IFERROR(SUMIF($G$6:$BB$6,BL$6&amp;" "&amp;'Input-Func_Class'!$E$22,$G71:$BB71),SUMIF($G$6:$BB$6,BL$6&amp;" "&amp;'Input-Func_Class'!$B$24,$G71:$BB71))+SUMIF($G$6:$BB$6,BL$6&amp;" "&amp;'Input-Func_Class'!$F$22,$G71:$BB71))&lt;Check_Limit,0,1),1)</f>
        <v>0</v>
      </c>
      <c r="BM71">
        <f ca="1">IFERROR(IF(SUMIF($G$6:$BB$6,BM$6&amp;" Total",$G71:$BB71)-(SUMIF($G$6:$BB$6,BM$6&amp;" "&amp;'Input-Func_Class'!$D$22,$G71:$BB71)+IFERROR(SUMIF($G$6:$BB$6,BM$6&amp;" "&amp;'Input-Func_Class'!$E$22,$G71:$BB71),SUMIF($G$6:$BB$6,BM$6&amp;" "&amp;'Input-Func_Class'!$B$24,$G71:$BB71))+SUMIF($G$6:$BB$6,BM$6&amp;" "&amp;'Input-Func_Class'!$F$22,$G71:$BB71))&lt;Check_Limit,0,1),1)</f>
        <v>0</v>
      </c>
      <c r="BN71">
        <f ca="1">IFERROR(IF(SUMIF($G$6:$BB$6,BN$6&amp;" Total",$G71:$BB71)-(SUMIF($G$6:$BB$6,BN$6&amp;" "&amp;'Input-Func_Class'!$D$22,$G71:$BB71)+IFERROR(SUMIF($G$6:$BB$6,BN$6&amp;" "&amp;'Input-Func_Class'!$E$22,$G71:$BB71),SUMIF($G$6:$BB$6,BN$6&amp;" "&amp;'Input-Func_Class'!$B$24,$G71:$BB71))+SUMIF($G$6:$BB$6,BN$6&amp;" "&amp;'Input-Func_Class'!$F$22,$G71:$BB71))&lt;Check_Limit,0,1),1)</f>
        <v>0</v>
      </c>
      <c r="BO71">
        <f ca="1">IFERROR(IF(SUMIF($G$6:$BB$6,BO$6&amp;" Total",$G71:$BB71)-(SUMIF($G$6:$BB$6,BO$6&amp;" "&amp;'Input-Func_Class'!$D$22,$G71:$BB71)+IFERROR(SUMIF($G$6:$BB$6,BO$6&amp;" "&amp;'Input-Func_Class'!$E$22,$G71:$BB71),SUMIF($G$6:$BB$6,BO$6&amp;" "&amp;'Input-Func_Class'!$B$24,$G71:$BB71))+SUMIF($G$6:$BB$6,BO$6&amp;" "&amp;'Input-Func_Class'!$F$22,$G71:$BB71))&lt;Check_Limit,0,1),1)</f>
        <v>0</v>
      </c>
    </row>
    <row r="72" spans="1:67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>Functionalization!$D72</f>
        <v>-5394575.5700000012</v>
      </c>
      <c r="E72" s="8">
        <f t="shared" ca="1" si="19"/>
        <v>0</v>
      </c>
      <c r="F72" s="2" t="str">
        <f>IF($D72=0,"-",IF('Input-Accounts'!$E72&lt;&gt;0,'Input-Accounts'!$E72,'Input-Accounts'!$G72))</f>
        <v>INT_DISTPT_SUBTOTAL</v>
      </c>
      <c r="G72" s="8">
        <f ca="1">IF(G$5&lt;&gt;"",HLOOKUP(G$5,Functionalization!$G$6:$R$314,ROW($A72)-5,FALSE),IFERROR(INDEX(G$278:G$314,MATCH($F72,$B$278:$B$314,0))/VLOOKUP($F72,$B$278:$BB$314,MATCH(LEFT(TRIM(G$6),FIND("~",SUBSTITUTE(G$6,"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72))*HLOOKUP(LEFT(TRIM(G$6),FIND("~",SUBSTITUTE(G$6," ","~",LEN(TRIM(G$6))-LEN(SUBSTITUTE(TRIM(G$6)," ",""))))-1)&amp;" Total",$B$6:$BB$314,ROW($A72)-5,FALSE))</f>
        <v>-3444768.1060116901</v>
      </c>
      <c r="H72" s="8">
        <f ca="1">IF(H$5&lt;&gt;"",HLOOKUP(H$5,Functionalization!$G$6:$R$314,ROW($A72)-5,FALSE),IFERROR(INDEX(H$278:H$314,MATCH($F72,$B$278:$B$314,0))/VLOOKUP($F72,$B$278:$BB$314,MATCH(LEFT(TRIM(H$6),FIND("~",SUBSTITUTE(H$6,"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72))*HLOOKUP(LEFT(TRIM(H$6),FIND("~",SUBSTITUTE(H$6," ","~",LEN(TRIM(H$6))-LEN(SUBSTITUTE(TRIM(H$6)," ",""))))-1)&amp;" Total",$B$6:$BB$314,ROW($A72)-5,FALSE))</f>
        <v>-2628068.8765797988</v>
      </c>
      <c r="I72" s="8">
        <f ca="1">IF(I$5&lt;&gt;"",HLOOKUP(I$5,Functionalization!$G$6:$R$314,ROW($A72)-5,FALSE),IFERROR(INDEX(I$278:I$314,MATCH($F72,$B$278:$B$314,0))/VLOOKUP($F72,$B$278:$BB$314,MATCH(LEFT(TRIM(I$6),FIND("~",SUBSTITUTE(I$6,"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72))*HLOOKUP(LEFT(TRIM(I$6),FIND("~",SUBSTITUTE(I$6," ","~",LEN(TRIM(I$6))-LEN(SUBSTITUTE(TRIM(I$6)," ",""))))-1)&amp;" Total",$B$6:$BB$314,ROW($A72)-5,FALSE))</f>
        <v>0</v>
      </c>
      <c r="J72" s="8">
        <f ca="1">IF(J$5&lt;&gt;"",HLOOKUP(J$5,Functionalization!$G$6:$R$314,ROW($A72)-5,FALSE),IFERROR(INDEX(J$278:J$314,MATCH($F72,$B$278:$B$314,0))/VLOOKUP($F72,$B$278:$BB$314,MATCH(LEFT(TRIM(J$6),FIND("~",SUBSTITUTE(J$6,"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72))*HLOOKUP(LEFT(TRIM(J$6),FIND("~",SUBSTITUTE(J$6," ","~",LEN(TRIM(J$6))-LEN(SUBSTITUTE(TRIM(J$6)," ",""))))-1)&amp;" Total",$B$6:$BB$314,ROW($A72)-5,FALSE))</f>
        <v>-816699.22943189193</v>
      </c>
      <c r="K72" s="8">
        <f ca="1">IF(K$5&lt;&gt;"",HLOOKUP(K$5,Functionalization!$G$6:$R$314,ROW($A72)-5,FALSE),IFERROR(INDEX(K$278:K$314,MATCH($F72,$B$278:$B$314,0))/VLOOKUP($F72,$B$278:$BB$314,MATCH(LEFT(TRIM(K$6),FIND("~",SUBSTITUTE(K$6,"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72))*HLOOKUP(LEFT(TRIM(K$6),FIND("~",SUBSTITUTE(K$6," ","~",LEN(TRIM(K$6))-LEN(SUBSTITUTE(TRIM(K$6)," ",""))))-1)&amp;" Total",$B$6:$BB$314,ROW($A72)-5,FALSE))</f>
        <v>-1949807.4639883107</v>
      </c>
      <c r="L72" s="8">
        <f ca="1">IF(L$5&lt;&gt;"",HLOOKUP(L$5,Functionalization!$G$6:$R$314,ROW($A72)-5,FALSE),IFERROR(INDEX(L$278:L$314,MATCH($F72,$B$278:$B$314,0))/VLOOKUP($F72,$B$278:$BB$314,MATCH(LEFT(TRIM(L$6),FIND("~",SUBSTITUTE(L$6,"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72))*HLOOKUP(LEFT(TRIM(L$6),FIND("~",SUBSTITUTE(L$6," ","~",LEN(TRIM(L$6))-LEN(SUBSTITUTE(TRIM(L$6)," ",""))))-1)&amp;" Total",$B$6:$BB$314,ROW($A72)-5,FALSE))</f>
        <v>0</v>
      </c>
      <c r="M72" s="8">
        <f ca="1">IF(M$5&lt;&gt;"",HLOOKUP(M$5,Functionalization!$G$6:$R$314,ROW($A72)-5,FALSE),IFERROR(INDEX(M$278:M$314,MATCH($F72,$B$278:$B$314,0))/VLOOKUP($F72,$B$278:$BB$314,MATCH(LEFT(TRIM(M$6),FIND("~",SUBSTITUTE(M$6,"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72))*HLOOKUP(LEFT(TRIM(M$6),FIND("~",SUBSTITUTE(M$6," ","~",LEN(TRIM(M$6))-LEN(SUBSTITUTE(TRIM(M$6)," ",""))))-1)&amp;" Total",$B$6:$BB$314,ROW($A72)-5,FALSE))</f>
        <v>0</v>
      </c>
      <c r="N72" s="8">
        <f ca="1">IF(N$5&lt;&gt;"",HLOOKUP(N$5,Functionalization!$G$6:$R$314,ROW($A72)-5,FALSE),IFERROR(INDEX(N$278:N$314,MATCH($F72,$B$278:$B$314,0))/VLOOKUP($F72,$B$278:$BB$314,MATCH(LEFT(TRIM(N$6),FIND("~",SUBSTITUTE(N$6,"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72))*HLOOKUP(LEFT(TRIM(N$6),FIND("~",SUBSTITUTE(N$6," ","~",LEN(TRIM(N$6))-LEN(SUBSTITUTE(TRIM(N$6)," ",""))))-1)&amp;" Total",$B$6:$BB$314,ROW($A72)-5,FALSE))</f>
        <v>-1949807.4639883107</v>
      </c>
      <c r="O72" s="8">
        <f ca="1">IF(O$5&lt;&gt;"",HLOOKUP(O$5,Functionalization!$G$6:$R$314,ROW($A72)-5,FALSE),IFERROR(INDEX(O$278:O$314,MATCH($F72,$B$278:$B$314,0))/VLOOKUP($F72,$B$278:$BB$314,MATCH(LEFT(TRIM(O$6),FIND("~",SUBSTITUTE(O$6,"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72))*HLOOKUP(LEFT(TRIM(O$6),FIND("~",SUBSTITUTE(O$6," ","~",LEN(TRIM(O$6))-LEN(SUBSTITUTE(TRIM(O$6)," ",""))))-1)&amp;" Total",$B$6:$BB$314,ROW($A72)-5,FALSE))</f>
        <v>0</v>
      </c>
      <c r="P72" s="8">
        <f ca="1">IF(P$5&lt;&gt;"",HLOOKUP(P$5,Functionalization!$G$6:$R$314,ROW($A72)-5,FALSE),IFERROR(INDEX(P$278:P$314,MATCH($F72,$B$278:$B$314,0))/VLOOKUP($F72,$B$278:$BB$314,MATCH(LEFT(TRIM(P$6),FIND("~",SUBSTITUTE(P$6,"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72))*HLOOKUP(LEFT(TRIM(P$6),FIND("~",SUBSTITUTE(P$6," ","~",LEN(TRIM(P$6))-LEN(SUBSTITUTE(TRIM(P$6)," ",""))))-1)&amp;" Total",$B$6:$BB$314,ROW($A72)-5,FALSE))</f>
        <v>0</v>
      </c>
      <c r="Q72" s="8">
        <f ca="1">IF(Q$5&lt;&gt;"",HLOOKUP(Q$5,Functionalization!$G$6:$R$314,ROW($A72)-5,FALSE),IFERROR(INDEX(Q$278:Q$314,MATCH($F72,$B$278:$B$314,0))/VLOOKUP($F72,$B$278:$BB$314,MATCH(LEFT(TRIM(Q$6),FIND("~",SUBSTITUTE(Q$6,"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72))*HLOOKUP(LEFT(TRIM(Q$6),FIND("~",SUBSTITUTE(Q$6," ","~",LEN(TRIM(Q$6))-LEN(SUBSTITUTE(TRIM(Q$6)," ",""))))-1)&amp;" Total",$B$6:$BB$314,ROW($A72)-5,FALSE))</f>
        <v>0</v>
      </c>
      <c r="R72" s="8">
        <f ca="1">IF(R$5&lt;&gt;"",HLOOKUP(R$5,Functionalization!$G$6:$R$314,ROW($A72)-5,FALSE),IFERROR(INDEX(R$278:R$314,MATCH($F72,$B$278:$B$314,0))/VLOOKUP($F72,$B$278:$BB$314,MATCH(LEFT(TRIM(R$6),FIND("~",SUBSTITUTE(R$6,"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72))*HLOOKUP(LEFT(TRIM(R$6),FIND("~",SUBSTITUTE(R$6," ","~",LEN(TRIM(R$6))-LEN(SUBSTITUTE(TRIM(R$6)," ",""))))-1)&amp;" Total",$B$6:$BB$314,ROW($A72)-5,FALSE))</f>
        <v>0</v>
      </c>
      <c r="S72" s="8">
        <f ca="1">IF(S$5&lt;&gt;"",HLOOKUP(S$5,Functionalization!$G$6:$R$314,ROW($A72)-5,FALSE),IFERROR(INDEX(S$278:S$314,MATCH($F72,$B$278:$B$314,0))/VLOOKUP($F72,$B$278:$BB$314,MATCH(LEFT(TRIM(S$6),FIND("~",SUBSTITUTE(S$6,"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72))*HLOOKUP(LEFT(TRIM(S$6),FIND("~",SUBSTITUTE(S$6," ","~",LEN(TRIM(S$6))-LEN(SUBSTITUTE(TRIM(S$6)," ",""))))-1)&amp;" Total",$B$6:$BB$314,ROW($A72)-5,FALSE))</f>
        <v>0</v>
      </c>
      <c r="T72" s="8">
        <f ca="1">IF(T$5&lt;&gt;"",HLOOKUP(T$5,Functionalization!$G$6:$R$314,ROW($A72)-5,FALSE),IFERROR(INDEX(T$278:T$314,MATCH($F72,$B$278:$B$314,0))/VLOOKUP($F72,$B$278:$BB$314,MATCH(LEFT(TRIM(T$6),FIND("~",SUBSTITUTE(T$6,"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72))*HLOOKUP(LEFT(TRIM(T$6),FIND("~",SUBSTITUTE(T$6," ","~",LEN(TRIM(T$6))-LEN(SUBSTITUTE(TRIM(T$6)," ",""))))-1)&amp;" Total",$B$6:$BB$314,ROW($A72)-5,FALSE))</f>
        <v>0</v>
      </c>
      <c r="U72" s="8">
        <f ca="1">IF(U$5&lt;&gt;"",HLOOKUP(U$5,Functionalization!$G$6:$R$314,ROW($A72)-5,FALSE),IFERROR(INDEX(U$278:U$314,MATCH($F72,$B$278:$B$314,0))/VLOOKUP($F72,$B$278:$BB$314,MATCH(LEFT(TRIM(U$6),FIND("~",SUBSTITUTE(U$6,"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72))*HLOOKUP(LEFT(TRIM(U$6),FIND("~",SUBSTITUTE(U$6," ","~",LEN(TRIM(U$6))-LEN(SUBSTITUTE(TRIM(U$6)," ",""))))-1)&amp;" Total",$B$6:$BB$314,ROW($A72)-5,FALSE))</f>
        <v>0</v>
      </c>
      <c r="V72" s="8">
        <f ca="1">IF(V$5&lt;&gt;"",HLOOKUP(V$5,Functionalization!$G$6:$R$314,ROW($A72)-5,FALSE),IFERROR(INDEX(V$278:V$314,MATCH($F72,$B$278:$B$314,0))/VLOOKUP($F72,$B$278:$BB$314,MATCH(LEFT(TRIM(V$6),FIND("~",SUBSTITUTE(V$6,"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72))*HLOOKUP(LEFT(TRIM(V$6),FIND("~",SUBSTITUTE(V$6," ","~",LEN(TRIM(V$6))-LEN(SUBSTITUTE(TRIM(V$6)," ",""))))-1)&amp;" Total",$B$6:$BB$314,ROW($A72)-5,FALSE))</f>
        <v>0</v>
      </c>
      <c r="W72" s="8">
        <f ca="1">IF(W$5&lt;&gt;"",HLOOKUP(W$5,Functionalization!$G$6:$R$314,ROW($A72)-5,FALSE),IFERROR(INDEX(W$278:W$314,MATCH($F72,$B$278:$B$314,0))/VLOOKUP($F72,$B$278:$BB$314,MATCH(LEFT(TRIM(W$6),FIND("~",SUBSTITUTE(W$6,"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72))*HLOOKUP(LEFT(TRIM(W$6),FIND("~",SUBSTITUTE(W$6," ","~",LEN(TRIM(W$6))-LEN(SUBSTITUTE(TRIM(W$6)," ",""))))-1)&amp;" Total",$B$6:$BB$314,ROW($A72)-5,FALSE))</f>
        <v>0</v>
      </c>
      <c r="X72" s="8">
        <f ca="1">IF(X$5&lt;&gt;"",HLOOKUP(X$5,Functionalization!$G$6:$R$314,ROW($A72)-5,FALSE),IFERROR(INDEX(X$278:X$314,MATCH($F72,$B$278:$B$314,0))/VLOOKUP($F72,$B$278:$BB$314,MATCH(LEFT(TRIM(X$6),FIND("~",SUBSTITUTE(X$6,"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72))*HLOOKUP(LEFT(TRIM(X$6),FIND("~",SUBSTITUTE(X$6," ","~",LEN(TRIM(X$6))-LEN(SUBSTITUTE(TRIM(X$6)," ",""))))-1)&amp;" Total",$B$6:$BB$314,ROW($A72)-5,FALSE))</f>
        <v>0</v>
      </c>
      <c r="Y72" s="8">
        <f ca="1">IF(Y$5&lt;&gt;"",HLOOKUP(Y$5,Functionalization!$G$6:$R$314,ROW($A72)-5,FALSE),IFERROR(INDEX(Y$278:Y$314,MATCH($F72,$B$278:$B$314,0))/VLOOKUP($F72,$B$278:$BB$314,MATCH(LEFT(TRIM(Y$6),FIND("~",SUBSTITUTE(Y$6,"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72))*HLOOKUP(LEFT(TRIM(Y$6),FIND("~",SUBSTITUTE(Y$6," ","~",LEN(TRIM(Y$6))-LEN(SUBSTITUTE(TRIM(Y$6)," ",""))))-1)&amp;" Total",$B$6:$BB$314,ROW($A72)-5,FALSE))</f>
        <v>0</v>
      </c>
      <c r="Z72" s="8">
        <f ca="1">IF(Z$5&lt;&gt;"",HLOOKUP(Z$5,Functionalization!$G$6:$R$314,ROW($A72)-5,FALSE),IFERROR(INDEX(Z$278:Z$314,MATCH($F72,$B$278:$B$314,0))/VLOOKUP($F72,$B$278:$BB$314,MATCH(LEFT(TRIM(Z$6),FIND("~",SUBSTITUTE(Z$6,"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72))*HLOOKUP(LEFT(TRIM(Z$6),FIND("~",SUBSTITUTE(Z$6," ","~",LEN(TRIM(Z$6))-LEN(SUBSTITUTE(TRIM(Z$6)," ",""))))-1)&amp;" Total",$B$6:$BB$314,ROW($A72)-5,FALSE))</f>
        <v>0</v>
      </c>
      <c r="AA72" s="8">
        <f ca="1">IF(AA$5&lt;&gt;"",HLOOKUP(AA$5,Functionalization!$G$6:$R$314,ROW($A72)-5,FALSE),IFERROR(INDEX(AA$278:AA$314,MATCH($F72,$B$278:$B$314,0))/VLOOKUP($F72,$B$278:$BB$314,MATCH(LEFT(TRIM(AA$6),FIND("~",SUBSTITUTE(AA$6,"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72))*HLOOKUP(LEFT(TRIM(AA$6),FIND("~",SUBSTITUTE(AA$6," ","~",LEN(TRIM(AA$6))-LEN(SUBSTITUTE(TRIM(AA$6)," ",""))))-1)&amp;" Total",$B$6:$BB$314,ROW($A72)-5,FALSE))</f>
        <v>0</v>
      </c>
      <c r="AB72" s="8">
        <f ca="1">IF(AB$5&lt;&gt;"",HLOOKUP(AB$5,Functionalization!$G$6:$R$314,ROW($A72)-5,FALSE),IFERROR(INDEX(AB$278:AB$314,MATCH($F72,$B$278:$B$314,0))/VLOOKUP($F72,$B$278:$BB$314,MATCH(LEFT(TRIM(AB$6),FIND("~",SUBSTITUTE(AB$6,"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72))*HLOOKUP(LEFT(TRIM(AB$6),FIND("~",SUBSTITUTE(AB$6," ","~",LEN(TRIM(AB$6))-LEN(SUBSTITUTE(TRIM(AB$6)," ",""))))-1)&amp;" Total",$B$6:$BB$314,ROW($A72)-5,FALSE))</f>
        <v>0</v>
      </c>
      <c r="AC72" s="8">
        <f ca="1">IF(AC$5&lt;&gt;"",HLOOKUP(AC$5,Functionalization!$G$6:$R$314,ROW($A72)-5,FALSE),IFERROR(INDEX(AC$278:AC$314,MATCH($F72,$B$278:$B$314,0))/VLOOKUP($F72,$B$278:$BB$314,MATCH(LEFT(TRIM(AC$6),FIND("~",SUBSTITUTE(AC$6,"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72))*HLOOKUP(LEFT(TRIM(AC$6),FIND("~",SUBSTITUTE(AC$6," ","~",LEN(TRIM(AC$6))-LEN(SUBSTITUTE(TRIM(AC$6)," ",""))))-1)&amp;" Total",$B$6:$BB$314,ROW($A72)-5,FALSE))</f>
        <v>0</v>
      </c>
      <c r="AD72" s="8">
        <f ca="1">IF(AD$5&lt;&gt;"",HLOOKUP(AD$5,Functionalization!$G$6:$R$314,ROW($A72)-5,FALSE),IFERROR(INDEX(AD$278:AD$314,MATCH($F72,$B$278:$B$314,0))/VLOOKUP($F72,$B$278:$BB$314,MATCH(LEFT(TRIM(AD$6),FIND("~",SUBSTITUTE(AD$6,"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72))*HLOOKUP(LEFT(TRIM(AD$6),FIND("~",SUBSTITUTE(AD$6," ","~",LEN(TRIM(AD$6))-LEN(SUBSTITUTE(TRIM(AD$6)," ",""))))-1)&amp;" Total",$B$6:$BB$314,ROW($A72)-5,FALSE))</f>
        <v>0</v>
      </c>
      <c r="AE72" s="8">
        <f ca="1">IF(AE$5&lt;&gt;"",HLOOKUP(AE$5,Functionalization!$G$6:$R$314,ROW($A72)-5,FALSE),IFERROR(INDEX(AE$278:AE$314,MATCH($F72,$B$278:$B$314,0))/VLOOKUP($F72,$B$278:$BB$314,MATCH(LEFT(TRIM(AE$6),FIND("~",SUBSTITUTE(AE$6,"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72))*HLOOKUP(LEFT(TRIM(AE$6),FIND("~",SUBSTITUTE(AE$6," ","~",LEN(TRIM(AE$6))-LEN(SUBSTITUTE(TRIM(AE$6)," ",""))))-1)&amp;" Total",$B$6:$BB$314,ROW($A72)-5,FALSE))</f>
        <v>0</v>
      </c>
      <c r="AF72" s="8">
        <f ca="1">IF(AF$5&lt;&gt;"",HLOOKUP(AF$5,Functionalization!$G$6:$R$314,ROW($A72)-5,FALSE),IFERROR(INDEX(AF$278:AF$314,MATCH($F72,$B$278:$B$314,0))/VLOOKUP($F72,$B$278:$BB$314,MATCH(LEFT(TRIM(AF$6),FIND("~",SUBSTITUTE(AF$6,"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72))*HLOOKUP(LEFT(TRIM(AF$6),FIND("~",SUBSTITUTE(AF$6," ","~",LEN(TRIM(AF$6))-LEN(SUBSTITUTE(TRIM(AF$6)," ",""))))-1)&amp;" Total",$B$6:$BB$314,ROW($A72)-5,FALSE))</f>
        <v>0</v>
      </c>
      <c r="AG72" s="8">
        <f ca="1">IF(AG$5&lt;&gt;"",HLOOKUP(AG$5,Functionalization!$G$6:$R$314,ROW($A72)-5,FALSE),IFERROR(INDEX(AG$278:AG$314,MATCH($F72,$B$278:$B$314,0))/VLOOKUP($F72,$B$278:$BB$314,MATCH(LEFT(TRIM(AG$6),FIND("~",SUBSTITUTE(AG$6,"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72))*HLOOKUP(LEFT(TRIM(AG$6),FIND("~",SUBSTITUTE(AG$6," ","~",LEN(TRIM(AG$6))-LEN(SUBSTITUTE(TRIM(AG$6)," ",""))))-1)&amp;" Total",$B$6:$BB$314,ROW($A72)-5,FALSE))</f>
        <v>0</v>
      </c>
      <c r="AH72" s="8">
        <f ca="1">IF(AH$5&lt;&gt;"",HLOOKUP(AH$5,Functionalization!$G$6:$R$314,ROW($A72)-5,FALSE),IFERROR(INDEX(AH$278:AH$314,MATCH($F72,$B$278:$B$314,0))/VLOOKUP($F72,$B$278:$BB$314,MATCH(LEFT(TRIM(AH$6),FIND("~",SUBSTITUTE(AH$6,"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72))*HLOOKUP(LEFT(TRIM(AH$6),FIND("~",SUBSTITUTE(AH$6," ","~",LEN(TRIM(AH$6))-LEN(SUBSTITUTE(TRIM(AH$6)," ",""))))-1)&amp;" Total",$B$6:$BB$314,ROW($A72)-5,FALSE))</f>
        <v>0</v>
      </c>
      <c r="AI72" s="8">
        <f ca="1">IF(AI$5&lt;&gt;"",HLOOKUP(AI$5,Functionalization!$G$6:$R$314,ROW($A72)-5,FALSE),IFERROR(INDEX(AI$278:AI$314,MATCH($F72,$B$278:$B$314,0))/VLOOKUP($F72,$B$278:$BB$314,MATCH(LEFT(TRIM(AI$6),FIND("~",SUBSTITUTE(AI$6,"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72))*HLOOKUP(LEFT(TRIM(AI$6),FIND("~",SUBSTITUTE(AI$6," ","~",LEN(TRIM(AI$6))-LEN(SUBSTITUTE(TRIM(AI$6)," ",""))))-1)&amp;" Total",$B$6:$BB$314,ROW($A72)-5,FALSE))</f>
        <v>0</v>
      </c>
      <c r="AJ72" s="8">
        <f ca="1">IF(AJ$5&lt;&gt;"",HLOOKUP(AJ$5,Functionalization!$G$6:$R$314,ROW($A72)-5,FALSE),IFERROR(INDEX(AJ$278:AJ$314,MATCH($F72,$B$278:$B$314,0))/VLOOKUP($F72,$B$278:$BB$314,MATCH(LEFT(TRIM(AJ$6),FIND("~",SUBSTITUTE(AJ$6,"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72))*HLOOKUP(LEFT(TRIM(AJ$6),FIND("~",SUBSTITUTE(AJ$6," ","~",LEN(TRIM(AJ$6))-LEN(SUBSTITUTE(TRIM(AJ$6)," ",""))))-1)&amp;" Total",$B$6:$BB$314,ROW($A72)-5,FALSE))</f>
        <v>0</v>
      </c>
      <c r="AK72" s="8">
        <f ca="1">IF(AK$5&lt;&gt;"",HLOOKUP(AK$5,Functionalization!$G$6:$R$314,ROW($A72)-5,FALSE),IFERROR(INDEX(AK$278:AK$314,MATCH($F72,$B$278:$B$314,0))/VLOOKUP($F72,$B$278:$BB$314,MATCH(LEFT(TRIM(AK$6),FIND("~",SUBSTITUTE(AK$6,"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72))*HLOOKUP(LEFT(TRIM(AK$6),FIND("~",SUBSTITUTE(AK$6," ","~",LEN(TRIM(AK$6))-LEN(SUBSTITUTE(TRIM(AK$6)," ",""))))-1)&amp;" Total",$B$6:$BB$314,ROW($A72)-5,FALSE))</f>
        <v>0</v>
      </c>
      <c r="AL72" s="8">
        <f ca="1">IF(AL$5&lt;&gt;"",HLOOKUP(AL$5,Functionalization!$G$6:$R$314,ROW($A72)-5,FALSE),IFERROR(INDEX(AL$278:AL$314,MATCH($F72,$B$278:$B$314,0))/VLOOKUP($F72,$B$278:$BB$314,MATCH(LEFT(TRIM(AL$6),FIND("~",SUBSTITUTE(AL$6,"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72))*HLOOKUP(LEFT(TRIM(AL$6),FIND("~",SUBSTITUTE(AL$6," ","~",LEN(TRIM(AL$6))-LEN(SUBSTITUTE(TRIM(AL$6)," ",""))))-1)&amp;" Total",$B$6:$BB$314,ROW($A72)-5,FALSE))</f>
        <v>0</v>
      </c>
      <c r="AM72" s="8">
        <f ca="1">IF(AM$5&lt;&gt;"",HLOOKUP(AM$5,Functionalization!$G$6:$R$314,ROW($A72)-5,FALSE),IFERROR(INDEX(AM$278:AM$314,MATCH($F72,$B$278:$B$314,0))/VLOOKUP($F72,$B$278:$BB$314,MATCH(LEFT(TRIM(AM$6),FIND("~",SUBSTITUTE(AM$6,"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72))*HLOOKUP(LEFT(TRIM(AM$6),FIND("~",SUBSTITUTE(AM$6," ","~",LEN(TRIM(AM$6))-LEN(SUBSTITUTE(TRIM(AM$6)," ",""))))-1)&amp;" Total",$B$6:$BB$314,ROW($A72)-5,FALSE))</f>
        <v>0</v>
      </c>
      <c r="AN72" s="8">
        <f ca="1">IF(AN$5&lt;&gt;"",HLOOKUP(AN$5,Functionalization!$G$6:$R$314,ROW($A72)-5,FALSE),IFERROR(INDEX(AN$278:AN$314,MATCH($F72,$B$278:$B$314,0))/VLOOKUP($F72,$B$278:$BB$314,MATCH(LEFT(TRIM(AN$6),FIND("~",SUBSTITUTE(AN$6,"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72))*HLOOKUP(LEFT(TRIM(AN$6),FIND("~",SUBSTITUTE(AN$6," ","~",LEN(TRIM(AN$6))-LEN(SUBSTITUTE(TRIM(AN$6)," ",""))))-1)&amp;" Total",$B$6:$BB$314,ROW($A72)-5,FALSE))</f>
        <v>0</v>
      </c>
      <c r="AO72" s="8">
        <f ca="1">IF(AO$5&lt;&gt;"",HLOOKUP(AO$5,Functionalization!$G$6:$R$314,ROW($A72)-5,FALSE),IFERROR(INDEX(AO$278:AO$314,MATCH($F72,$B$278:$B$314,0))/VLOOKUP($F72,$B$278:$BB$314,MATCH(LEFT(TRIM(AO$6),FIND("~",SUBSTITUTE(AO$6,"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72))*HLOOKUP(LEFT(TRIM(AO$6),FIND("~",SUBSTITUTE(AO$6," ","~",LEN(TRIM(AO$6))-LEN(SUBSTITUTE(TRIM(AO$6)," ",""))))-1)&amp;" Total",$B$6:$BB$314,ROW($A72)-5,FALSE))</f>
        <v>0</v>
      </c>
      <c r="AP72" s="8">
        <f ca="1">IF(AP$5&lt;&gt;"",HLOOKUP(AP$5,Functionalization!$G$6:$R$314,ROW($A72)-5,FALSE),IFERROR(INDEX(AP$278:AP$314,MATCH($F72,$B$278:$B$314,0))/VLOOKUP($F72,$B$278:$BB$314,MATCH(LEFT(TRIM(AP$6),FIND("~",SUBSTITUTE(AP$6,"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72))*HLOOKUP(LEFT(TRIM(AP$6),FIND("~",SUBSTITUTE(AP$6," ","~",LEN(TRIM(AP$6))-LEN(SUBSTITUTE(TRIM(AP$6)," ",""))))-1)&amp;" Total",$B$6:$BB$314,ROW($A72)-5,FALSE))</f>
        <v>0</v>
      </c>
      <c r="AQ72" s="8">
        <f ca="1">IF(AQ$5&lt;&gt;"",HLOOKUP(AQ$5,Functionalization!$G$6:$R$314,ROW($A72)-5,FALSE),IFERROR(INDEX(AQ$278:AQ$314,MATCH($F72,$B$278:$B$314,0))/VLOOKUP($F72,$B$278:$BB$314,MATCH(LEFT(TRIM(AQ$6),FIND("~",SUBSTITUTE(AQ$6,"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72))*HLOOKUP(LEFT(TRIM(AQ$6),FIND("~",SUBSTITUTE(AQ$6," ","~",LEN(TRIM(AQ$6))-LEN(SUBSTITUTE(TRIM(AQ$6)," ",""))))-1)&amp;" Total",$B$6:$BB$314,ROW($A72)-5,FALSE))</f>
        <v>0</v>
      </c>
      <c r="AR72" s="8">
        <f ca="1">IF(AR$5&lt;&gt;"",HLOOKUP(AR$5,Functionalization!$G$6:$R$314,ROW($A72)-5,FALSE),IFERROR(INDEX(AR$278:AR$314,MATCH($F72,$B$278:$B$314,0))/VLOOKUP($F72,$B$278:$BB$314,MATCH(LEFT(TRIM(AR$6),FIND("~",SUBSTITUTE(AR$6,"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72))*HLOOKUP(LEFT(TRIM(AR$6),FIND("~",SUBSTITUTE(AR$6," ","~",LEN(TRIM(AR$6))-LEN(SUBSTITUTE(TRIM(AR$6)," ",""))))-1)&amp;" Total",$B$6:$BB$314,ROW($A72)-5,FALSE))</f>
        <v>0</v>
      </c>
      <c r="AS72" s="8">
        <f ca="1">IF(AS$5&lt;&gt;"",HLOOKUP(AS$5,Functionalization!$G$6:$R$314,ROW($A72)-5,FALSE),IFERROR(INDEX(AS$278:AS$314,MATCH($F72,$B$278:$B$314,0))/VLOOKUP($F72,$B$278:$BB$314,MATCH(LEFT(TRIM(AS$6),FIND("~",SUBSTITUTE(AS$6,"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72))*HLOOKUP(LEFT(TRIM(AS$6),FIND("~",SUBSTITUTE(AS$6," ","~",LEN(TRIM(AS$6))-LEN(SUBSTITUTE(TRIM(AS$6)," ",""))))-1)&amp;" Total",$B$6:$BB$314,ROW($A72)-5,FALSE))</f>
        <v>0</v>
      </c>
      <c r="AT72" s="8">
        <f ca="1">IF(AT$5&lt;&gt;"",HLOOKUP(AT$5,Functionalization!$G$6:$R$314,ROW($A72)-5,FALSE),IFERROR(INDEX(AT$278:AT$314,MATCH($F72,$B$278:$B$314,0))/VLOOKUP($F72,$B$278:$BB$314,MATCH(LEFT(TRIM(AT$6),FIND("~",SUBSTITUTE(AT$6,"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72))*HLOOKUP(LEFT(TRIM(AT$6),FIND("~",SUBSTITUTE(AT$6," ","~",LEN(TRIM(AT$6))-LEN(SUBSTITUTE(TRIM(AT$6)," ",""))))-1)&amp;" Total",$B$6:$BB$314,ROW($A72)-5,FALSE))</f>
        <v>0</v>
      </c>
      <c r="AU72" s="8">
        <f ca="1">IF(AU$5&lt;&gt;"",HLOOKUP(AU$5,Functionalization!$G$6:$R$314,ROW($A72)-5,FALSE),IFERROR(INDEX(AU$278:AU$314,MATCH($F72,$B$278:$B$314,0))/VLOOKUP($F72,$B$278:$BB$314,MATCH(LEFT(TRIM(AU$6),FIND("~",SUBSTITUTE(AU$6,"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72))*HLOOKUP(LEFT(TRIM(AU$6),FIND("~",SUBSTITUTE(AU$6," ","~",LEN(TRIM(AU$6))-LEN(SUBSTITUTE(TRIM(AU$6)," ",""))))-1)&amp;" Total",$B$6:$BB$314,ROW($A72)-5,FALSE))</f>
        <v>0</v>
      </c>
      <c r="AV72" s="8">
        <f ca="1">IF(AV$5&lt;&gt;"",HLOOKUP(AV$5,Functionalization!$G$6:$R$314,ROW($A72)-5,FALSE),IFERROR(INDEX(AV$278:AV$314,MATCH($F72,$B$278:$B$314,0))/VLOOKUP($F72,$B$278:$BB$314,MATCH(LEFT(TRIM(AV$6),FIND("~",SUBSTITUTE(AV$6,"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72))*HLOOKUP(LEFT(TRIM(AV$6),FIND("~",SUBSTITUTE(AV$6," ","~",LEN(TRIM(AV$6))-LEN(SUBSTITUTE(TRIM(AV$6)," ",""))))-1)&amp;" Total",$B$6:$BB$314,ROW($A72)-5,FALSE))</f>
        <v>0</v>
      </c>
      <c r="AW72" s="8">
        <f ca="1">IF(AW$5&lt;&gt;"",HLOOKUP(AW$5,Functionalization!$G$6:$R$314,ROW($A72)-5,FALSE),IFERROR(INDEX(AW$278:AW$314,MATCH($F72,$B$278:$B$314,0))/VLOOKUP($F72,$B$278:$BB$314,MATCH(LEFT(TRIM(AW$6),FIND("~",SUBSTITUTE(AW$6,"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72))*HLOOKUP(LEFT(TRIM(AW$6),FIND("~",SUBSTITUTE(AW$6," ","~",LEN(TRIM(AW$6))-LEN(SUBSTITUTE(TRIM(AW$6)," ",""))))-1)&amp;" Total",$B$6:$BB$314,ROW($A72)-5,FALSE))</f>
        <v>0</v>
      </c>
      <c r="AX72" s="8">
        <f ca="1">IF(AX$5&lt;&gt;"",HLOOKUP(AX$5,Functionalization!$G$6:$R$314,ROW($A72)-5,FALSE),IFERROR(INDEX(AX$278:AX$314,MATCH($F72,$B$278:$B$314,0))/VLOOKUP($F72,$B$278:$BB$314,MATCH(LEFT(TRIM(AX$6),FIND("~",SUBSTITUTE(AX$6,"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72))*HLOOKUP(LEFT(TRIM(AX$6),FIND("~",SUBSTITUTE(AX$6," ","~",LEN(TRIM(AX$6))-LEN(SUBSTITUTE(TRIM(AX$6)," ",""))))-1)&amp;" Total",$B$6:$BB$314,ROW($A72)-5,FALSE))</f>
        <v>0</v>
      </c>
      <c r="AY72" s="8">
        <f ca="1">IF(AY$5&lt;&gt;"",HLOOKUP(AY$5,Functionalization!$G$6:$R$314,ROW($A72)-5,FALSE),IFERROR(INDEX(AY$278:AY$314,MATCH($F72,$B$278:$B$314,0))/VLOOKUP($F72,$B$278:$BB$314,MATCH(LEFT(TRIM(AY$6),FIND("~",SUBSTITUTE(AY$6,"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72))*HLOOKUP(LEFT(TRIM(AY$6),FIND("~",SUBSTITUTE(AY$6," ","~",LEN(TRIM(AY$6))-LEN(SUBSTITUTE(TRIM(AY$6)," ",""))))-1)&amp;" Total",$B$6:$BB$314,ROW($A72)-5,FALSE))</f>
        <v>0</v>
      </c>
      <c r="AZ72" s="8">
        <f ca="1">IF(AZ$5&lt;&gt;"",HLOOKUP(AZ$5,Functionalization!$G$6:$R$314,ROW($A72)-5,FALSE),IFERROR(INDEX(AZ$278:AZ$314,MATCH($F72,$B$278:$B$314,0))/VLOOKUP($F72,$B$278:$BB$314,MATCH(LEFT(TRIM(AZ$6),FIND("~",SUBSTITUTE(AZ$6,"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72))*HLOOKUP(LEFT(TRIM(AZ$6),FIND("~",SUBSTITUTE(AZ$6," ","~",LEN(TRIM(AZ$6))-LEN(SUBSTITUTE(TRIM(AZ$6)," ",""))))-1)&amp;" Total",$B$6:$BB$314,ROW($A72)-5,FALSE))</f>
        <v>0</v>
      </c>
      <c r="BA72" s="8">
        <f ca="1">IF(BA$5&lt;&gt;"",HLOOKUP(BA$5,Functionalization!$G$6:$R$314,ROW($A72)-5,FALSE),IFERROR(INDEX(BA$278:BA$314,MATCH($F72,$B$278:$B$314,0))/VLOOKUP($F72,$B$278:$BB$314,MATCH(LEFT(TRIM(BA$6),FIND("~",SUBSTITUTE(BA$6,"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72))*HLOOKUP(LEFT(TRIM(BA$6),FIND("~",SUBSTITUTE(BA$6," ","~",LEN(TRIM(BA$6))-LEN(SUBSTITUTE(TRIM(BA$6)," ",""))))-1)&amp;" Total",$B$6:$BB$314,ROW($A72)-5,FALSE))</f>
        <v>0</v>
      </c>
      <c r="BB72" s="8">
        <f ca="1">IF(BB$5&lt;&gt;"",HLOOKUP(BB$5,Functionalization!$G$6:$R$314,ROW($A72)-5,FALSE),IFERROR(INDEX(BB$278:BB$314,MATCH($F72,$B$278:$B$314,0))/VLOOKUP($F72,$B$278:$BB$314,MATCH(LEFT(TRIM(BB$6),FIND("~",SUBSTITUTE(BB$6,"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72))*HLOOKUP(LEFT(TRIM(BB$6),FIND("~",SUBSTITUTE(BB$6," ","~",LEN(TRIM(BB$6))-LEN(SUBSTITUTE(TRIM(BB$6)," ",""))))-1)&amp;" Total",$B$6:$BB$314,ROW($A72)-5,FALSE))</f>
        <v>0</v>
      </c>
      <c r="BD72">
        <f ca="1">IFERROR(IF(SUMIF($G$6:$BB$6,BD$6&amp;" Total",$G72:$BB72)-(SUMIF($G$6:$BB$6,BD$6&amp;" "&amp;'Input-Func_Class'!$D$22,$G72:$BB72)+IFERROR(SUMIF($G$6:$BB$6,BD$6&amp;" "&amp;'Input-Func_Class'!$E$22,$G72:$BB72),SUMIF($G$6:$BB$6,BD$6&amp;" "&amp;'Input-Func_Class'!$B$24,$G72:$BB72))+SUMIF($G$6:$BB$6,BD$6&amp;" "&amp;'Input-Func_Class'!$F$22,$G72:$BB72))&lt;Check_Limit,0,1),1)</f>
        <v>0</v>
      </c>
      <c r="BE72">
        <f ca="1">IFERROR(IF(SUMIF($G$6:$BB$6,BE$6&amp;" Total",$G72:$BB72)-(SUMIF($G$6:$BB$6,BE$6&amp;" "&amp;'Input-Func_Class'!$D$22,$G72:$BB72)+IFERROR(SUMIF($G$6:$BB$6,BE$6&amp;" "&amp;'Input-Func_Class'!$E$22,$G72:$BB72),SUMIF($G$6:$BB$6,BE$6&amp;" "&amp;'Input-Func_Class'!$B$24,$G72:$BB72))+SUMIF($G$6:$BB$6,BE$6&amp;" "&amp;'Input-Func_Class'!$F$22,$G72:$BB72))&lt;Check_Limit,0,1),1)</f>
        <v>0</v>
      </c>
      <c r="BF72">
        <f ca="1">IFERROR(IF(SUMIF($G$6:$BB$6,BF$6&amp;" Total",$G72:$BB72)-(SUMIF($G$6:$BB$6,BF$6&amp;" "&amp;'Input-Func_Class'!$D$22,$G72:$BB72)+IFERROR(SUMIF($G$6:$BB$6,BF$6&amp;" "&amp;'Input-Func_Class'!$E$22,$G72:$BB72),SUMIF($G$6:$BB$6,BF$6&amp;" "&amp;'Input-Func_Class'!$B$24,$G72:$BB72))+SUMIF($G$6:$BB$6,BF$6&amp;" "&amp;'Input-Func_Class'!$F$22,$G72:$BB72))&lt;Check_Limit,0,1),1)</f>
        <v>0</v>
      </c>
      <c r="BG72">
        <f ca="1">IFERROR(IF(SUMIF($G$6:$BB$6,BG$6&amp;" Total",$G72:$BB72)-(SUMIF($G$6:$BB$6,BG$6&amp;" "&amp;'Input-Func_Class'!$D$22,$G72:$BB72)+IFERROR(SUMIF($G$6:$BB$6,BG$6&amp;" "&amp;'Input-Func_Class'!$E$22,$G72:$BB72),SUMIF($G$6:$BB$6,BG$6&amp;" "&amp;'Input-Func_Class'!$B$24,$G72:$BB72))+SUMIF($G$6:$BB$6,BG$6&amp;" "&amp;'Input-Func_Class'!$F$22,$G72:$BB72))&lt;Check_Limit,0,1),1)</f>
        <v>0</v>
      </c>
      <c r="BH72">
        <f ca="1">IFERROR(IF(SUMIF($G$6:$BB$6,BH$6&amp;" Total",$G72:$BB72)-(SUMIF($G$6:$BB$6,BH$6&amp;" "&amp;'Input-Func_Class'!$D$22,$G72:$BB72)+IFERROR(SUMIF($G$6:$BB$6,BH$6&amp;" "&amp;'Input-Func_Class'!$E$22,$G72:$BB72),SUMIF($G$6:$BB$6,BH$6&amp;" "&amp;'Input-Func_Class'!$B$24,$G72:$BB72))+SUMIF($G$6:$BB$6,BH$6&amp;" "&amp;'Input-Func_Class'!$F$22,$G72:$BB72))&lt;Check_Limit,0,1),1)</f>
        <v>0</v>
      </c>
      <c r="BI72">
        <f ca="1">IFERROR(IF(SUMIF($G$6:$BB$6,BI$6&amp;" Total",$G72:$BB72)-(SUMIF($G$6:$BB$6,BI$6&amp;" "&amp;'Input-Func_Class'!$D$22,$G72:$BB72)+IFERROR(SUMIF($G$6:$BB$6,BI$6&amp;" "&amp;'Input-Func_Class'!$E$22,$G72:$BB72),SUMIF($G$6:$BB$6,BI$6&amp;" "&amp;'Input-Func_Class'!$B$24,$G72:$BB72))+SUMIF($G$6:$BB$6,BI$6&amp;" "&amp;'Input-Func_Class'!$F$22,$G72:$BB72))&lt;Check_Limit,0,1),1)</f>
        <v>0</v>
      </c>
      <c r="BJ72">
        <f ca="1">IFERROR(IF(SUMIF($G$6:$BB$6,BJ$6&amp;" Total",$G72:$BB72)-(SUMIF($G$6:$BB$6,BJ$6&amp;" "&amp;'Input-Func_Class'!$D$22,$G72:$BB72)+IFERROR(SUMIF($G$6:$BB$6,BJ$6&amp;" "&amp;'Input-Func_Class'!$E$22,$G72:$BB72),SUMIF($G$6:$BB$6,BJ$6&amp;" "&amp;'Input-Func_Class'!$B$24,$G72:$BB72))+SUMIF($G$6:$BB$6,BJ$6&amp;" "&amp;'Input-Func_Class'!$F$22,$G72:$BB72))&lt;Check_Limit,0,1),1)</f>
        <v>0</v>
      </c>
      <c r="BK72">
        <f ca="1">IFERROR(IF(SUMIF($G$6:$BB$6,BK$6&amp;" Total",$G72:$BB72)-(SUMIF($G$6:$BB$6,BK$6&amp;" "&amp;'Input-Func_Class'!$D$22,$G72:$BB72)+IFERROR(SUMIF($G$6:$BB$6,BK$6&amp;" "&amp;'Input-Func_Class'!$E$22,$G72:$BB72),SUMIF($G$6:$BB$6,BK$6&amp;" "&amp;'Input-Func_Class'!$B$24,$G72:$BB72))+SUMIF($G$6:$BB$6,BK$6&amp;" "&amp;'Input-Func_Class'!$F$22,$G72:$BB72))&lt;Check_Limit,0,1),1)</f>
        <v>0</v>
      </c>
      <c r="BL72">
        <f ca="1">IFERROR(IF(SUMIF($G$6:$BB$6,BL$6&amp;" Total",$G72:$BB72)-(SUMIF($G$6:$BB$6,BL$6&amp;" "&amp;'Input-Func_Class'!$D$22,$G72:$BB72)+IFERROR(SUMIF($G$6:$BB$6,BL$6&amp;" "&amp;'Input-Func_Class'!$E$22,$G72:$BB72),SUMIF($G$6:$BB$6,BL$6&amp;" "&amp;'Input-Func_Class'!$B$24,$G72:$BB72))+SUMIF($G$6:$BB$6,BL$6&amp;" "&amp;'Input-Func_Class'!$F$22,$G72:$BB72))&lt;Check_Limit,0,1),1)</f>
        <v>0</v>
      </c>
      <c r="BM72">
        <f ca="1">IFERROR(IF(SUMIF($G$6:$BB$6,BM$6&amp;" Total",$G72:$BB72)-(SUMIF($G$6:$BB$6,BM$6&amp;" "&amp;'Input-Func_Class'!$D$22,$G72:$BB72)+IFERROR(SUMIF($G$6:$BB$6,BM$6&amp;" "&amp;'Input-Func_Class'!$E$22,$G72:$BB72),SUMIF($G$6:$BB$6,BM$6&amp;" "&amp;'Input-Func_Class'!$B$24,$G72:$BB72))+SUMIF($G$6:$BB$6,BM$6&amp;" "&amp;'Input-Func_Class'!$F$22,$G72:$BB72))&lt;Check_Limit,0,1),1)</f>
        <v>0</v>
      </c>
      <c r="BN72">
        <f ca="1">IFERROR(IF(SUMIF($G$6:$BB$6,BN$6&amp;" Total",$G72:$BB72)-(SUMIF($G$6:$BB$6,BN$6&amp;" "&amp;'Input-Func_Class'!$D$22,$G72:$BB72)+IFERROR(SUMIF($G$6:$BB$6,BN$6&amp;" "&amp;'Input-Func_Class'!$E$22,$G72:$BB72),SUMIF($G$6:$BB$6,BN$6&amp;" "&amp;'Input-Func_Class'!$B$24,$G72:$BB72))+SUMIF($G$6:$BB$6,BN$6&amp;" "&amp;'Input-Func_Class'!$F$22,$G72:$BB72))&lt;Check_Limit,0,1),1)</f>
        <v>0</v>
      </c>
      <c r="BO72">
        <f ca="1">IFERROR(IF(SUMIF($G$6:$BB$6,BO$6&amp;" Total",$G72:$BB72)-(SUMIF($G$6:$BB$6,BO$6&amp;" "&amp;'Input-Func_Class'!$D$22,$G72:$BB72)+IFERROR(SUMIF($G$6:$BB$6,BO$6&amp;" "&amp;'Input-Func_Class'!$E$22,$G72:$BB72),SUMIF($G$6:$BB$6,BO$6&amp;" "&amp;'Input-Func_Class'!$B$24,$G72:$BB72))+SUMIF($G$6:$BB$6,BO$6&amp;" "&amp;'Input-Func_Class'!$F$22,$G72:$BB72))&lt;Check_Limit,0,1),1)</f>
        <v>0</v>
      </c>
    </row>
    <row r="73" spans="1:67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>Functionalization!$D73</f>
        <v>-705436.81999999972</v>
      </c>
      <c r="E73" s="8">
        <f t="shared" ref="E73" ca="1" si="20">IFERROR(IF(D73="",0,IF(D73=0,0,IF(ABS(D73-SUM(G73,K73,O73,S73,W73,AA73,AE73,AI73,AM73,AQ73,AU73,AY73))&lt;Check_Limit,0,1))),1)</f>
        <v>0</v>
      </c>
      <c r="F73" s="2" t="str">
        <f>IF($D73=0,"-",IF('Input-Accounts'!$E73&lt;&gt;0,'Input-Accounts'!$E73,'Input-Accounts'!$G73))</f>
        <v>INT_DISTPT_SUBTOTAL</v>
      </c>
      <c r="G73" s="8">
        <f ca="1">IF(G$5&lt;&gt;"",HLOOKUP(G$5,Functionalization!$G$6:$R$314,ROW($A73)-5,FALSE),IFERROR(INDEX(G$278:G$314,MATCH($F73,$B$278:$B$314,0))/VLOOKUP($F73,$B$278:$BB$314,MATCH(LEFT(TRIM(G$6),FIND("~",SUBSTITUTE(G$6,"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73))*HLOOKUP(LEFT(TRIM(G$6),FIND("~",SUBSTITUTE(G$6," ","~",LEN(TRIM(G$6))-LEN(SUBSTITUTE(TRIM(G$6)," ",""))))-1)&amp;" Total",$B$6:$BB$314,ROW($A73)-5,FALSE))</f>
        <v>-450464.77277216234</v>
      </c>
      <c r="H73" s="8">
        <f ca="1">IF(H$5&lt;&gt;"",HLOOKUP(H$5,Functionalization!$G$6:$R$314,ROW($A73)-5,FALSE),IFERROR(INDEX(H$278:H$314,MATCH($F73,$B$278:$B$314,0))/VLOOKUP($F73,$B$278:$BB$314,MATCH(LEFT(TRIM(H$6),FIND("~",SUBSTITUTE(H$6,"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73))*HLOOKUP(LEFT(TRIM(H$6),FIND("~",SUBSTITUTE(H$6," ","~",LEN(TRIM(H$6))-LEN(SUBSTITUTE(TRIM(H$6)," ",""))))-1)&amp;" Total",$B$6:$BB$314,ROW($A73)-5,FALSE))</f>
        <v>-343666.80510426604</v>
      </c>
      <c r="I73" s="8">
        <f ca="1">IF(I$5&lt;&gt;"",HLOOKUP(I$5,Functionalization!$G$6:$R$314,ROW($A73)-5,FALSE),IFERROR(INDEX(I$278:I$314,MATCH($F73,$B$278:$B$314,0))/VLOOKUP($F73,$B$278:$BB$314,MATCH(LEFT(TRIM(I$6),FIND("~",SUBSTITUTE(I$6,"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73))*HLOOKUP(LEFT(TRIM(I$6),FIND("~",SUBSTITUTE(I$6," ","~",LEN(TRIM(I$6))-LEN(SUBSTITUTE(TRIM(I$6)," ",""))))-1)&amp;" Total",$B$6:$BB$314,ROW($A73)-5,FALSE))</f>
        <v>0</v>
      </c>
      <c r="J73" s="8">
        <f ca="1">IF(J$5&lt;&gt;"",HLOOKUP(J$5,Functionalization!$G$6:$R$314,ROW($A73)-5,FALSE),IFERROR(INDEX(J$278:J$314,MATCH($F73,$B$278:$B$314,0))/VLOOKUP($F73,$B$278:$BB$314,MATCH(LEFT(TRIM(J$6),FIND("~",SUBSTITUTE(J$6,"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73))*HLOOKUP(LEFT(TRIM(J$6),FIND("~",SUBSTITUTE(J$6," ","~",LEN(TRIM(J$6))-LEN(SUBSTITUTE(TRIM(J$6)," ",""))))-1)&amp;" Total",$B$6:$BB$314,ROW($A73)-5,FALSE))</f>
        <v>-106797.96766789642</v>
      </c>
      <c r="K73" s="8">
        <f ca="1">IF(K$5&lt;&gt;"",HLOOKUP(K$5,Functionalization!$G$6:$R$314,ROW($A73)-5,FALSE),IFERROR(INDEX(K$278:K$314,MATCH($F73,$B$278:$B$314,0))/VLOOKUP($F73,$B$278:$BB$314,MATCH(LEFT(TRIM(K$6),FIND("~",SUBSTITUTE(K$6,"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73))*HLOOKUP(LEFT(TRIM(K$6),FIND("~",SUBSTITUTE(K$6," ","~",LEN(TRIM(K$6))-LEN(SUBSTITUTE(TRIM(K$6)," ",""))))-1)&amp;" Total",$B$6:$BB$314,ROW($A73)-5,FALSE))</f>
        <v>-254972.04722783732</v>
      </c>
      <c r="L73" s="8">
        <f ca="1">IF(L$5&lt;&gt;"",HLOOKUP(L$5,Functionalization!$G$6:$R$314,ROW($A73)-5,FALSE),IFERROR(INDEX(L$278:L$314,MATCH($F73,$B$278:$B$314,0))/VLOOKUP($F73,$B$278:$BB$314,MATCH(LEFT(TRIM(L$6),FIND("~",SUBSTITUTE(L$6,"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73))*HLOOKUP(LEFT(TRIM(L$6),FIND("~",SUBSTITUTE(L$6," ","~",LEN(TRIM(L$6))-LEN(SUBSTITUTE(TRIM(L$6)," ",""))))-1)&amp;" Total",$B$6:$BB$314,ROW($A73)-5,FALSE))</f>
        <v>0</v>
      </c>
      <c r="M73" s="8">
        <f ca="1">IF(M$5&lt;&gt;"",HLOOKUP(M$5,Functionalization!$G$6:$R$314,ROW($A73)-5,FALSE),IFERROR(INDEX(M$278:M$314,MATCH($F73,$B$278:$B$314,0))/VLOOKUP($F73,$B$278:$BB$314,MATCH(LEFT(TRIM(M$6),FIND("~",SUBSTITUTE(M$6,"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73))*HLOOKUP(LEFT(TRIM(M$6),FIND("~",SUBSTITUTE(M$6," ","~",LEN(TRIM(M$6))-LEN(SUBSTITUTE(TRIM(M$6)," ",""))))-1)&amp;" Total",$B$6:$BB$314,ROW($A73)-5,FALSE))</f>
        <v>0</v>
      </c>
      <c r="N73" s="8">
        <f ca="1">IF(N$5&lt;&gt;"",HLOOKUP(N$5,Functionalization!$G$6:$R$314,ROW($A73)-5,FALSE),IFERROR(INDEX(N$278:N$314,MATCH($F73,$B$278:$B$314,0))/VLOOKUP($F73,$B$278:$BB$314,MATCH(LEFT(TRIM(N$6),FIND("~",SUBSTITUTE(N$6,"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73))*HLOOKUP(LEFT(TRIM(N$6),FIND("~",SUBSTITUTE(N$6," ","~",LEN(TRIM(N$6))-LEN(SUBSTITUTE(TRIM(N$6)," ",""))))-1)&amp;" Total",$B$6:$BB$314,ROW($A73)-5,FALSE))</f>
        <v>-254972.04722783732</v>
      </c>
      <c r="O73" s="8">
        <f ca="1">IF(O$5&lt;&gt;"",HLOOKUP(O$5,Functionalization!$G$6:$R$314,ROW($A73)-5,FALSE),IFERROR(INDEX(O$278:O$314,MATCH($F73,$B$278:$B$314,0))/VLOOKUP($F73,$B$278:$BB$314,MATCH(LEFT(TRIM(O$6),FIND("~",SUBSTITUTE(O$6,"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73))*HLOOKUP(LEFT(TRIM(O$6),FIND("~",SUBSTITUTE(O$6," ","~",LEN(TRIM(O$6))-LEN(SUBSTITUTE(TRIM(O$6)," ",""))))-1)&amp;" Total",$B$6:$BB$314,ROW($A73)-5,FALSE))</f>
        <v>0</v>
      </c>
      <c r="P73" s="8">
        <f ca="1">IF(P$5&lt;&gt;"",HLOOKUP(P$5,Functionalization!$G$6:$R$314,ROW($A73)-5,FALSE),IFERROR(INDEX(P$278:P$314,MATCH($F73,$B$278:$B$314,0))/VLOOKUP($F73,$B$278:$BB$314,MATCH(LEFT(TRIM(P$6),FIND("~",SUBSTITUTE(P$6,"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73))*HLOOKUP(LEFT(TRIM(P$6),FIND("~",SUBSTITUTE(P$6," ","~",LEN(TRIM(P$6))-LEN(SUBSTITUTE(TRIM(P$6)," ",""))))-1)&amp;" Total",$B$6:$BB$314,ROW($A73)-5,FALSE))</f>
        <v>0</v>
      </c>
      <c r="Q73" s="8">
        <f ca="1">IF(Q$5&lt;&gt;"",HLOOKUP(Q$5,Functionalization!$G$6:$R$314,ROW($A73)-5,FALSE),IFERROR(INDEX(Q$278:Q$314,MATCH($F73,$B$278:$B$314,0))/VLOOKUP($F73,$B$278:$BB$314,MATCH(LEFT(TRIM(Q$6),FIND("~",SUBSTITUTE(Q$6,"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73))*HLOOKUP(LEFT(TRIM(Q$6),FIND("~",SUBSTITUTE(Q$6," ","~",LEN(TRIM(Q$6))-LEN(SUBSTITUTE(TRIM(Q$6)," ",""))))-1)&amp;" Total",$B$6:$BB$314,ROW($A73)-5,FALSE))</f>
        <v>0</v>
      </c>
      <c r="R73" s="8">
        <f ca="1">IF(R$5&lt;&gt;"",HLOOKUP(R$5,Functionalization!$G$6:$R$314,ROW($A73)-5,FALSE),IFERROR(INDEX(R$278:R$314,MATCH($F73,$B$278:$B$314,0))/VLOOKUP($F73,$B$278:$BB$314,MATCH(LEFT(TRIM(R$6),FIND("~",SUBSTITUTE(R$6,"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73))*HLOOKUP(LEFT(TRIM(R$6),FIND("~",SUBSTITUTE(R$6," ","~",LEN(TRIM(R$6))-LEN(SUBSTITUTE(TRIM(R$6)," ",""))))-1)&amp;" Total",$B$6:$BB$314,ROW($A73)-5,FALSE))</f>
        <v>0</v>
      </c>
      <c r="S73" s="8">
        <f ca="1">IF(S$5&lt;&gt;"",HLOOKUP(S$5,Functionalization!$G$6:$R$314,ROW($A73)-5,FALSE),IFERROR(INDEX(S$278:S$314,MATCH($F73,$B$278:$B$314,0))/VLOOKUP($F73,$B$278:$BB$314,MATCH(LEFT(TRIM(S$6),FIND("~",SUBSTITUTE(S$6,"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73))*HLOOKUP(LEFT(TRIM(S$6),FIND("~",SUBSTITUTE(S$6," ","~",LEN(TRIM(S$6))-LEN(SUBSTITUTE(TRIM(S$6)," ",""))))-1)&amp;" Total",$B$6:$BB$314,ROW($A73)-5,FALSE))</f>
        <v>0</v>
      </c>
      <c r="T73" s="8">
        <f ca="1">IF(T$5&lt;&gt;"",HLOOKUP(T$5,Functionalization!$G$6:$R$314,ROW($A73)-5,FALSE),IFERROR(INDEX(T$278:T$314,MATCH($F73,$B$278:$B$314,0))/VLOOKUP($F73,$B$278:$BB$314,MATCH(LEFT(TRIM(T$6),FIND("~",SUBSTITUTE(T$6,"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73))*HLOOKUP(LEFT(TRIM(T$6),FIND("~",SUBSTITUTE(T$6," ","~",LEN(TRIM(T$6))-LEN(SUBSTITUTE(TRIM(T$6)," ",""))))-1)&amp;" Total",$B$6:$BB$314,ROW($A73)-5,FALSE))</f>
        <v>0</v>
      </c>
      <c r="U73" s="8">
        <f ca="1">IF(U$5&lt;&gt;"",HLOOKUP(U$5,Functionalization!$G$6:$R$314,ROW($A73)-5,FALSE),IFERROR(INDEX(U$278:U$314,MATCH($F73,$B$278:$B$314,0))/VLOOKUP($F73,$B$278:$BB$314,MATCH(LEFT(TRIM(U$6),FIND("~",SUBSTITUTE(U$6,"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73))*HLOOKUP(LEFT(TRIM(U$6),FIND("~",SUBSTITUTE(U$6," ","~",LEN(TRIM(U$6))-LEN(SUBSTITUTE(TRIM(U$6)," ",""))))-1)&amp;" Total",$B$6:$BB$314,ROW($A73)-5,FALSE))</f>
        <v>0</v>
      </c>
      <c r="V73" s="8">
        <f ca="1">IF(V$5&lt;&gt;"",HLOOKUP(V$5,Functionalization!$G$6:$R$314,ROW($A73)-5,FALSE),IFERROR(INDEX(V$278:V$314,MATCH($F73,$B$278:$B$314,0))/VLOOKUP($F73,$B$278:$BB$314,MATCH(LEFT(TRIM(V$6),FIND("~",SUBSTITUTE(V$6,"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73))*HLOOKUP(LEFT(TRIM(V$6),FIND("~",SUBSTITUTE(V$6," ","~",LEN(TRIM(V$6))-LEN(SUBSTITUTE(TRIM(V$6)," ",""))))-1)&amp;" Total",$B$6:$BB$314,ROW($A73)-5,FALSE))</f>
        <v>0</v>
      </c>
      <c r="W73" s="8">
        <f ca="1">IF(W$5&lt;&gt;"",HLOOKUP(W$5,Functionalization!$G$6:$R$314,ROW($A73)-5,FALSE),IFERROR(INDEX(W$278:W$314,MATCH($F73,$B$278:$B$314,0))/VLOOKUP($F73,$B$278:$BB$314,MATCH(LEFT(TRIM(W$6),FIND("~",SUBSTITUTE(W$6,"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73))*HLOOKUP(LEFT(TRIM(W$6),FIND("~",SUBSTITUTE(W$6," ","~",LEN(TRIM(W$6))-LEN(SUBSTITUTE(TRIM(W$6)," ",""))))-1)&amp;" Total",$B$6:$BB$314,ROW($A73)-5,FALSE))</f>
        <v>0</v>
      </c>
      <c r="X73" s="8">
        <f ca="1">IF(X$5&lt;&gt;"",HLOOKUP(X$5,Functionalization!$G$6:$R$314,ROW($A73)-5,FALSE),IFERROR(INDEX(X$278:X$314,MATCH($F73,$B$278:$B$314,0))/VLOOKUP($F73,$B$278:$BB$314,MATCH(LEFT(TRIM(X$6),FIND("~",SUBSTITUTE(X$6,"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73))*HLOOKUP(LEFT(TRIM(X$6),FIND("~",SUBSTITUTE(X$6," ","~",LEN(TRIM(X$6))-LEN(SUBSTITUTE(TRIM(X$6)," ",""))))-1)&amp;" Total",$B$6:$BB$314,ROW($A73)-5,FALSE))</f>
        <v>0</v>
      </c>
      <c r="Y73" s="8">
        <f ca="1">IF(Y$5&lt;&gt;"",HLOOKUP(Y$5,Functionalization!$G$6:$R$314,ROW($A73)-5,FALSE),IFERROR(INDEX(Y$278:Y$314,MATCH($F73,$B$278:$B$314,0))/VLOOKUP($F73,$B$278:$BB$314,MATCH(LEFT(TRIM(Y$6),FIND("~",SUBSTITUTE(Y$6,"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73))*HLOOKUP(LEFT(TRIM(Y$6),FIND("~",SUBSTITUTE(Y$6," ","~",LEN(TRIM(Y$6))-LEN(SUBSTITUTE(TRIM(Y$6)," ",""))))-1)&amp;" Total",$B$6:$BB$314,ROW($A73)-5,FALSE))</f>
        <v>0</v>
      </c>
      <c r="Z73" s="8">
        <f ca="1">IF(Z$5&lt;&gt;"",HLOOKUP(Z$5,Functionalization!$G$6:$R$314,ROW($A73)-5,FALSE),IFERROR(INDEX(Z$278:Z$314,MATCH($F73,$B$278:$B$314,0))/VLOOKUP($F73,$B$278:$BB$314,MATCH(LEFT(TRIM(Z$6),FIND("~",SUBSTITUTE(Z$6,"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73))*HLOOKUP(LEFT(TRIM(Z$6),FIND("~",SUBSTITUTE(Z$6," ","~",LEN(TRIM(Z$6))-LEN(SUBSTITUTE(TRIM(Z$6)," ",""))))-1)&amp;" Total",$B$6:$BB$314,ROW($A73)-5,FALSE))</f>
        <v>0</v>
      </c>
      <c r="AA73" s="8">
        <f ca="1">IF(AA$5&lt;&gt;"",HLOOKUP(AA$5,Functionalization!$G$6:$R$314,ROW($A73)-5,FALSE),IFERROR(INDEX(AA$278:AA$314,MATCH($F73,$B$278:$B$314,0))/VLOOKUP($F73,$B$278:$BB$314,MATCH(LEFT(TRIM(AA$6),FIND("~",SUBSTITUTE(AA$6,"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73))*HLOOKUP(LEFT(TRIM(AA$6),FIND("~",SUBSTITUTE(AA$6," ","~",LEN(TRIM(AA$6))-LEN(SUBSTITUTE(TRIM(AA$6)," ",""))))-1)&amp;" Total",$B$6:$BB$314,ROW($A73)-5,FALSE))</f>
        <v>0</v>
      </c>
      <c r="AB73" s="8">
        <f ca="1">IF(AB$5&lt;&gt;"",HLOOKUP(AB$5,Functionalization!$G$6:$R$314,ROW($A73)-5,FALSE),IFERROR(INDEX(AB$278:AB$314,MATCH($F73,$B$278:$B$314,0))/VLOOKUP($F73,$B$278:$BB$314,MATCH(LEFT(TRIM(AB$6),FIND("~",SUBSTITUTE(AB$6,"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73))*HLOOKUP(LEFT(TRIM(AB$6),FIND("~",SUBSTITUTE(AB$6," ","~",LEN(TRIM(AB$6))-LEN(SUBSTITUTE(TRIM(AB$6)," ",""))))-1)&amp;" Total",$B$6:$BB$314,ROW($A73)-5,FALSE))</f>
        <v>0</v>
      </c>
      <c r="AC73" s="8">
        <f ca="1">IF(AC$5&lt;&gt;"",HLOOKUP(AC$5,Functionalization!$G$6:$R$314,ROW($A73)-5,FALSE),IFERROR(INDEX(AC$278:AC$314,MATCH($F73,$B$278:$B$314,0))/VLOOKUP($F73,$B$278:$BB$314,MATCH(LEFT(TRIM(AC$6),FIND("~",SUBSTITUTE(AC$6,"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73))*HLOOKUP(LEFT(TRIM(AC$6),FIND("~",SUBSTITUTE(AC$6," ","~",LEN(TRIM(AC$6))-LEN(SUBSTITUTE(TRIM(AC$6)," ",""))))-1)&amp;" Total",$B$6:$BB$314,ROW($A73)-5,FALSE))</f>
        <v>0</v>
      </c>
      <c r="AD73" s="8">
        <f ca="1">IF(AD$5&lt;&gt;"",HLOOKUP(AD$5,Functionalization!$G$6:$R$314,ROW($A73)-5,FALSE),IFERROR(INDEX(AD$278:AD$314,MATCH($F73,$B$278:$B$314,0))/VLOOKUP($F73,$B$278:$BB$314,MATCH(LEFT(TRIM(AD$6),FIND("~",SUBSTITUTE(AD$6,"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73))*HLOOKUP(LEFT(TRIM(AD$6),FIND("~",SUBSTITUTE(AD$6," ","~",LEN(TRIM(AD$6))-LEN(SUBSTITUTE(TRIM(AD$6)," ",""))))-1)&amp;" Total",$B$6:$BB$314,ROW($A73)-5,FALSE))</f>
        <v>0</v>
      </c>
      <c r="AE73" s="8">
        <f ca="1">IF(AE$5&lt;&gt;"",HLOOKUP(AE$5,Functionalization!$G$6:$R$314,ROW($A73)-5,FALSE),IFERROR(INDEX(AE$278:AE$314,MATCH($F73,$B$278:$B$314,0))/VLOOKUP($F73,$B$278:$BB$314,MATCH(LEFT(TRIM(AE$6),FIND("~",SUBSTITUTE(AE$6,"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73))*HLOOKUP(LEFT(TRIM(AE$6),FIND("~",SUBSTITUTE(AE$6," ","~",LEN(TRIM(AE$6))-LEN(SUBSTITUTE(TRIM(AE$6)," ",""))))-1)&amp;" Total",$B$6:$BB$314,ROW($A73)-5,FALSE))</f>
        <v>0</v>
      </c>
      <c r="AF73" s="8">
        <f ca="1">IF(AF$5&lt;&gt;"",HLOOKUP(AF$5,Functionalization!$G$6:$R$314,ROW($A73)-5,FALSE),IFERROR(INDEX(AF$278:AF$314,MATCH($F73,$B$278:$B$314,0))/VLOOKUP($F73,$B$278:$BB$314,MATCH(LEFT(TRIM(AF$6),FIND("~",SUBSTITUTE(AF$6,"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73))*HLOOKUP(LEFT(TRIM(AF$6),FIND("~",SUBSTITUTE(AF$6," ","~",LEN(TRIM(AF$6))-LEN(SUBSTITUTE(TRIM(AF$6)," ",""))))-1)&amp;" Total",$B$6:$BB$314,ROW($A73)-5,FALSE))</f>
        <v>0</v>
      </c>
      <c r="AG73" s="8">
        <f ca="1">IF(AG$5&lt;&gt;"",HLOOKUP(AG$5,Functionalization!$G$6:$R$314,ROW($A73)-5,FALSE),IFERROR(INDEX(AG$278:AG$314,MATCH($F73,$B$278:$B$314,0))/VLOOKUP($F73,$B$278:$BB$314,MATCH(LEFT(TRIM(AG$6),FIND("~",SUBSTITUTE(AG$6,"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73))*HLOOKUP(LEFT(TRIM(AG$6),FIND("~",SUBSTITUTE(AG$6," ","~",LEN(TRIM(AG$6))-LEN(SUBSTITUTE(TRIM(AG$6)," ",""))))-1)&amp;" Total",$B$6:$BB$314,ROW($A73)-5,FALSE))</f>
        <v>0</v>
      </c>
      <c r="AH73" s="8">
        <f ca="1">IF(AH$5&lt;&gt;"",HLOOKUP(AH$5,Functionalization!$G$6:$R$314,ROW($A73)-5,FALSE),IFERROR(INDEX(AH$278:AH$314,MATCH($F73,$B$278:$B$314,0))/VLOOKUP($F73,$B$278:$BB$314,MATCH(LEFT(TRIM(AH$6),FIND("~",SUBSTITUTE(AH$6,"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73))*HLOOKUP(LEFT(TRIM(AH$6),FIND("~",SUBSTITUTE(AH$6," ","~",LEN(TRIM(AH$6))-LEN(SUBSTITUTE(TRIM(AH$6)," ",""))))-1)&amp;" Total",$B$6:$BB$314,ROW($A73)-5,FALSE))</f>
        <v>0</v>
      </c>
      <c r="AI73" s="8">
        <f ca="1">IF(AI$5&lt;&gt;"",HLOOKUP(AI$5,Functionalization!$G$6:$R$314,ROW($A73)-5,FALSE),IFERROR(INDEX(AI$278:AI$314,MATCH($F73,$B$278:$B$314,0))/VLOOKUP($F73,$B$278:$BB$314,MATCH(LEFT(TRIM(AI$6),FIND("~",SUBSTITUTE(AI$6,"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73))*HLOOKUP(LEFT(TRIM(AI$6),FIND("~",SUBSTITUTE(AI$6," ","~",LEN(TRIM(AI$6))-LEN(SUBSTITUTE(TRIM(AI$6)," ",""))))-1)&amp;" Total",$B$6:$BB$314,ROW($A73)-5,FALSE))</f>
        <v>0</v>
      </c>
      <c r="AJ73" s="8">
        <f ca="1">IF(AJ$5&lt;&gt;"",HLOOKUP(AJ$5,Functionalization!$G$6:$R$314,ROW($A73)-5,FALSE),IFERROR(INDEX(AJ$278:AJ$314,MATCH($F73,$B$278:$B$314,0))/VLOOKUP($F73,$B$278:$BB$314,MATCH(LEFT(TRIM(AJ$6),FIND("~",SUBSTITUTE(AJ$6,"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73))*HLOOKUP(LEFT(TRIM(AJ$6),FIND("~",SUBSTITUTE(AJ$6," ","~",LEN(TRIM(AJ$6))-LEN(SUBSTITUTE(TRIM(AJ$6)," ",""))))-1)&amp;" Total",$B$6:$BB$314,ROW($A73)-5,FALSE))</f>
        <v>0</v>
      </c>
      <c r="AK73" s="8">
        <f ca="1">IF(AK$5&lt;&gt;"",HLOOKUP(AK$5,Functionalization!$G$6:$R$314,ROW($A73)-5,FALSE),IFERROR(INDEX(AK$278:AK$314,MATCH($F73,$B$278:$B$314,0))/VLOOKUP($F73,$B$278:$BB$314,MATCH(LEFT(TRIM(AK$6),FIND("~",SUBSTITUTE(AK$6,"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73))*HLOOKUP(LEFT(TRIM(AK$6),FIND("~",SUBSTITUTE(AK$6," ","~",LEN(TRIM(AK$6))-LEN(SUBSTITUTE(TRIM(AK$6)," ",""))))-1)&amp;" Total",$B$6:$BB$314,ROW($A73)-5,FALSE))</f>
        <v>0</v>
      </c>
      <c r="AL73" s="8">
        <f ca="1">IF(AL$5&lt;&gt;"",HLOOKUP(AL$5,Functionalization!$G$6:$R$314,ROW($A73)-5,FALSE),IFERROR(INDEX(AL$278:AL$314,MATCH($F73,$B$278:$B$314,0))/VLOOKUP($F73,$B$278:$BB$314,MATCH(LEFT(TRIM(AL$6),FIND("~",SUBSTITUTE(AL$6,"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73))*HLOOKUP(LEFT(TRIM(AL$6),FIND("~",SUBSTITUTE(AL$6," ","~",LEN(TRIM(AL$6))-LEN(SUBSTITUTE(TRIM(AL$6)," ",""))))-1)&amp;" Total",$B$6:$BB$314,ROW($A73)-5,FALSE))</f>
        <v>0</v>
      </c>
      <c r="AM73" s="8">
        <f ca="1">IF(AM$5&lt;&gt;"",HLOOKUP(AM$5,Functionalization!$G$6:$R$314,ROW($A73)-5,FALSE),IFERROR(INDEX(AM$278:AM$314,MATCH($F73,$B$278:$B$314,0))/VLOOKUP($F73,$B$278:$BB$314,MATCH(LEFT(TRIM(AM$6),FIND("~",SUBSTITUTE(AM$6,"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73))*HLOOKUP(LEFT(TRIM(AM$6),FIND("~",SUBSTITUTE(AM$6," ","~",LEN(TRIM(AM$6))-LEN(SUBSTITUTE(TRIM(AM$6)," ",""))))-1)&amp;" Total",$B$6:$BB$314,ROW($A73)-5,FALSE))</f>
        <v>0</v>
      </c>
      <c r="AN73" s="8">
        <f ca="1">IF(AN$5&lt;&gt;"",HLOOKUP(AN$5,Functionalization!$G$6:$R$314,ROW($A73)-5,FALSE),IFERROR(INDEX(AN$278:AN$314,MATCH($F73,$B$278:$B$314,0))/VLOOKUP($F73,$B$278:$BB$314,MATCH(LEFT(TRIM(AN$6),FIND("~",SUBSTITUTE(AN$6,"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73))*HLOOKUP(LEFT(TRIM(AN$6),FIND("~",SUBSTITUTE(AN$6," ","~",LEN(TRIM(AN$6))-LEN(SUBSTITUTE(TRIM(AN$6)," ",""))))-1)&amp;" Total",$B$6:$BB$314,ROW($A73)-5,FALSE))</f>
        <v>0</v>
      </c>
      <c r="AO73" s="8">
        <f ca="1">IF(AO$5&lt;&gt;"",HLOOKUP(AO$5,Functionalization!$G$6:$R$314,ROW($A73)-5,FALSE),IFERROR(INDEX(AO$278:AO$314,MATCH($F73,$B$278:$B$314,0))/VLOOKUP($F73,$B$278:$BB$314,MATCH(LEFT(TRIM(AO$6),FIND("~",SUBSTITUTE(AO$6,"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73))*HLOOKUP(LEFT(TRIM(AO$6),FIND("~",SUBSTITUTE(AO$6," ","~",LEN(TRIM(AO$6))-LEN(SUBSTITUTE(TRIM(AO$6)," ",""))))-1)&amp;" Total",$B$6:$BB$314,ROW($A73)-5,FALSE))</f>
        <v>0</v>
      </c>
      <c r="AP73" s="8">
        <f ca="1">IF(AP$5&lt;&gt;"",HLOOKUP(AP$5,Functionalization!$G$6:$R$314,ROW($A73)-5,FALSE),IFERROR(INDEX(AP$278:AP$314,MATCH($F73,$B$278:$B$314,0))/VLOOKUP($F73,$B$278:$BB$314,MATCH(LEFT(TRIM(AP$6),FIND("~",SUBSTITUTE(AP$6,"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73))*HLOOKUP(LEFT(TRIM(AP$6),FIND("~",SUBSTITUTE(AP$6," ","~",LEN(TRIM(AP$6))-LEN(SUBSTITUTE(TRIM(AP$6)," ",""))))-1)&amp;" Total",$B$6:$BB$314,ROW($A73)-5,FALSE))</f>
        <v>0</v>
      </c>
      <c r="AQ73" s="8">
        <f ca="1">IF(AQ$5&lt;&gt;"",HLOOKUP(AQ$5,Functionalization!$G$6:$R$314,ROW($A73)-5,FALSE),IFERROR(INDEX(AQ$278:AQ$314,MATCH($F73,$B$278:$B$314,0))/VLOOKUP($F73,$B$278:$BB$314,MATCH(LEFT(TRIM(AQ$6),FIND("~",SUBSTITUTE(AQ$6,"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73))*HLOOKUP(LEFT(TRIM(AQ$6),FIND("~",SUBSTITUTE(AQ$6," ","~",LEN(TRIM(AQ$6))-LEN(SUBSTITUTE(TRIM(AQ$6)," ",""))))-1)&amp;" Total",$B$6:$BB$314,ROW($A73)-5,FALSE))</f>
        <v>0</v>
      </c>
      <c r="AR73" s="8">
        <f ca="1">IF(AR$5&lt;&gt;"",HLOOKUP(AR$5,Functionalization!$G$6:$R$314,ROW($A73)-5,FALSE),IFERROR(INDEX(AR$278:AR$314,MATCH($F73,$B$278:$B$314,0))/VLOOKUP($F73,$B$278:$BB$314,MATCH(LEFT(TRIM(AR$6),FIND("~",SUBSTITUTE(AR$6,"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73))*HLOOKUP(LEFT(TRIM(AR$6),FIND("~",SUBSTITUTE(AR$6," ","~",LEN(TRIM(AR$6))-LEN(SUBSTITUTE(TRIM(AR$6)," ",""))))-1)&amp;" Total",$B$6:$BB$314,ROW($A73)-5,FALSE))</f>
        <v>0</v>
      </c>
      <c r="AS73" s="8">
        <f ca="1">IF(AS$5&lt;&gt;"",HLOOKUP(AS$5,Functionalization!$G$6:$R$314,ROW($A73)-5,FALSE),IFERROR(INDEX(AS$278:AS$314,MATCH($F73,$B$278:$B$314,0))/VLOOKUP($F73,$B$278:$BB$314,MATCH(LEFT(TRIM(AS$6),FIND("~",SUBSTITUTE(AS$6,"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73))*HLOOKUP(LEFT(TRIM(AS$6),FIND("~",SUBSTITUTE(AS$6," ","~",LEN(TRIM(AS$6))-LEN(SUBSTITUTE(TRIM(AS$6)," ",""))))-1)&amp;" Total",$B$6:$BB$314,ROW($A73)-5,FALSE))</f>
        <v>0</v>
      </c>
      <c r="AT73" s="8">
        <f ca="1">IF(AT$5&lt;&gt;"",HLOOKUP(AT$5,Functionalization!$G$6:$R$314,ROW($A73)-5,FALSE),IFERROR(INDEX(AT$278:AT$314,MATCH($F73,$B$278:$B$314,0))/VLOOKUP($F73,$B$278:$BB$314,MATCH(LEFT(TRIM(AT$6),FIND("~",SUBSTITUTE(AT$6,"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73))*HLOOKUP(LEFT(TRIM(AT$6),FIND("~",SUBSTITUTE(AT$6," ","~",LEN(TRIM(AT$6))-LEN(SUBSTITUTE(TRIM(AT$6)," ",""))))-1)&amp;" Total",$B$6:$BB$314,ROW($A73)-5,FALSE))</f>
        <v>0</v>
      </c>
      <c r="AU73" s="8">
        <f ca="1">IF(AU$5&lt;&gt;"",HLOOKUP(AU$5,Functionalization!$G$6:$R$314,ROW($A73)-5,FALSE),IFERROR(INDEX(AU$278:AU$314,MATCH($F73,$B$278:$B$314,0))/VLOOKUP($F73,$B$278:$BB$314,MATCH(LEFT(TRIM(AU$6),FIND("~",SUBSTITUTE(AU$6,"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73))*HLOOKUP(LEFT(TRIM(AU$6),FIND("~",SUBSTITUTE(AU$6," ","~",LEN(TRIM(AU$6))-LEN(SUBSTITUTE(TRIM(AU$6)," ",""))))-1)&amp;" Total",$B$6:$BB$314,ROW($A73)-5,FALSE))</f>
        <v>0</v>
      </c>
      <c r="AV73" s="8">
        <f ca="1">IF(AV$5&lt;&gt;"",HLOOKUP(AV$5,Functionalization!$G$6:$R$314,ROW($A73)-5,FALSE),IFERROR(INDEX(AV$278:AV$314,MATCH($F73,$B$278:$B$314,0))/VLOOKUP($F73,$B$278:$BB$314,MATCH(LEFT(TRIM(AV$6),FIND("~",SUBSTITUTE(AV$6,"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73))*HLOOKUP(LEFT(TRIM(AV$6),FIND("~",SUBSTITUTE(AV$6," ","~",LEN(TRIM(AV$6))-LEN(SUBSTITUTE(TRIM(AV$6)," ",""))))-1)&amp;" Total",$B$6:$BB$314,ROW($A73)-5,FALSE))</f>
        <v>0</v>
      </c>
      <c r="AW73" s="8">
        <f ca="1">IF(AW$5&lt;&gt;"",HLOOKUP(AW$5,Functionalization!$G$6:$R$314,ROW($A73)-5,FALSE),IFERROR(INDEX(AW$278:AW$314,MATCH($F73,$B$278:$B$314,0))/VLOOKUP($F73,$B$278:$BB$314,MATCH(LEFT(TRIM(AW$6),FIND("~",SUBSTITUTE(AW$6,"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73))*HLOOKUP(LEFT(TRIM(AW$6),FIND("~",SUBSTITUTE(AW$6," ","~",LEN(TRIM(AW$6))-LEN(SUBSTITUTE(TRIM(AW$6)," ",""))))-1)&amp;" Total",$B$6:$BB$314,ROW($A73)-5,FALSE))</f>
        <v>0</v>
      </c>
      <c r="AX73" s="8">
        <f ca="1">IF(AX$5&lt;&gt;"",HLOOKUP(AX$5,Functionalization!$G$6:$R$314,ROW($A73)-5,FALSE),IFERROR(INDEX(AX$278:AX$314,MATCH($F73,$B$278:$B$314,0))/VLOOKUP($F73,$B$278:$BB$314,MATCH(LEFT(TRIM(AX$6),FIND("~",SUBSTITUTE(AX$6,"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73))*HLOOKUP(LEFT(TRIM(AX$6),FIND("~",SUBSTITUTE(AX$6," ","~",LEN(TRIM(AX$6))-LEN(SUBSTITUTE(TRIM(AX$6)," ",""))))-1)&amp;" Total",$B$6:$BB$314,ROW($A73)-5,FALSE))</f>
        <v>0</v>
      </c>
      <c r="AY73" s="8">
        <f ca="1">IF(AY$5&lt;&gt;"",HLOOKUP(AY$5,Functionalization!$G$6:$R$314,ROW($A73)-5,FALSE),IFERROR(INDEX(AY$278:AY$314,MATCH($F73,$B$278:$B$314,0))/VLOOKUP($F73,$B$278:$BB$314,MATCH(LEFT(TRIM(AY$6),FIND("~",SUBSTITUTE(AY$6,"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73))*HLOOKUP(LEFT(TRIM(AY$6),FIND("~",SUBSTITUTE(AY$6," ","~",LEN(TRIM(AY$6))-LEN(SUBSTITUTE(TRIM(AY$6)," ",""))))-1)&amp;" Total",$B$6:$BB$314,ROW($A73)-5,FALSE))</f>
        <v>0</v>
      </c>
      <c r="AZ73" s="8">
        <f ca="1">IF(AZ$5&lt;&gt;"",HLOOKUP(AZ$5,Functionalization!$G$6:$R$314,ROW($A73)-5,FALSE),IFERROR(INDEX(AZ$278:AZ$314,MATCH($F73,$B$278:$B$314,0))/VLOOKUP($F73,$B$278:$BB$314,MATCH(LEFT(TRIM(AZ$6),FIND("~",SUBSTITUTE(AZ$6,"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73))*HLOOKUP(LEFT(TRIM(AZ$6),FIND("~",SUBSTITUTE(AZ$6," ","~",LEN(TRIM(AZ$6))-LEN(SUBSTITUTE(TRIM(AZ$6)," ",""))))-1)&amp;" Total",$B$6:$BB$314,ROW($A73)-5,FALSE))</f>
        <v>0</v>
      </c>
      <c r="BA73" s="8">
        <f ca="1">IF(BA$5&lt;&gt;"",HLOOKUP(BA$5,Functionalization!$G$6:$R$314,ROW($A73)-5,FALSE),IFERROR(INDEX(BA$278:BA$314,MATCH($F73,$B$278:$B$314,0))/VLOOKUP($F73,$B$278:$BB$314,MATCH(LEFT(TRIM(BA$6),FIND("~",SUBSTITUTE(BA$6,"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73))*HLOOKUP(LEFT(TRIM(BA$6),FIND("~",SUBSTITUTE(BA$6," ","~",LEN(TRIM(BA$6))-LEN(SUBSTITUTE(TRIM(BA$6)," ",""))))-1)&amp;" Total",$B$6:$BB$314,ROW($A73)-5,FALSE))</f>
        <v>0</v>
      </c>
      <c r="BB73" s="8">
        <f ca="1">IF(BB$5&lt;&gt;"",HLOOKUP(BB$5,Functionalization!$G$6:$R$314,ROW($A73)-5,FALSE),IFERROR(INDEX(BB$278:BB$314,MATCH($F73,$B$278:$B$314,0))/VLOOKUP($F73,$B$278:$BB$314,MATCH(LEFT(TRIM(BB$6),FIND("~",SUBSTITUTE(BB$6,"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73))*HLOOKUP(LEFT(TRIM(BB$6),FIND("~",SUBSTITUTE(BB$6," ","~",LEN(TRIM(BB$6))-LEN(SUBSTITUTE(TRIM(BB$6)," ",""))))-1)&amp;" Total",$B$6:$BB$314,ROW($A73)-5,FALSE))</f>
        <v>0</v>
      </c>
      <c r="BD73">
        <f ca="1">IFERROR(IF(SUMIF($G$6:$BB$6,BD$6&amp;" Total",$G73:$BB73)-(SUMIF($G$6:$BB$6,BD$6&amp;" "&amp;'Input-Func_Class'!$D$22,$G73:$BB73)+IFERROR(SUMIF($G$6:$BB$6,BD$6&amp;" "&amp;'Input-Func_Class'!$E$22,$G73:$BB73),SUMIF($G$6:$BB$6,BD$6&amp;" "&amp;'Input-Func_Class'!$B$24,$G73:$BB73))+SUMIF($G$6:$BB$6,BD$6&amp;" "&amp;'Input-Func_Class'!$F$22,$G73:$BB73))&lt;Check_Limit,0,1),1)</f>
        <v>0</v>
      </c>
      <c r="BE73">
        <f ca="1">IFERROR(IF(SUMIF($G$6:$BB$6,BE$6&amp;" Total",$G73:$BB73)-(SUMIF($G$6:$BB$6,BE$6&amp;" "&amp;'Input-Func_Class'!$D$22,$G73:$BB73)+IFERROR(SUMIF($G$6:$BB$6,BE$6&amp;" "&amp;'Input-Func_Class'!$E$22,$G73:$BB73),SUMIF($G$6:$BB$6,BE$6&amp;" "&amp;'Input-Func_Class'!$B$24,$G73:$BB73))+SUMIF($G$6:$BB$6,BE$6&amp;" "&amp;'Input-Func_Class'!$F$22,$G73:$BB73))&lt;Check_Limit,0,1),1)</f>
        <v>0</v>
      </c>
      <c r="BF73">
        <f ca="1">IFERROR(IF(SUMIF($G$6:$BB$6,BF$6&amp;" Total",$G73:$BB73)-(SUMIF($G$6:$BB$6,BF$6&amp;" "&amp;'Input-Func_Class'!$D$22,$G73:$BB73)+IFERROR(SUMIF($G$6:$BB$6,BF$6&amp;" "&amp;'Input-Func_Class'!$E$22,$G73:$BB73),SUMIF($G$6:$BB$6,BF$6&amp;" "&amp;'Input-Func_Class'!$B$24,$G73:$BB73))+SUMIF($G$6:$BB$6,BF$6&amp;" "&amp;'Input-Func_Class'!$F$22,$G73:$BB73))&lt;Check_Limit,0,1),1)</f>
        <v>0</v>
      </c>
      <c r="BG73">
        <f ca="1">IFERROR(IF(SUMIF($G$6:$BB$6,BG$6&amp;" Total",$G73:$BB73)-(SUMIF($G$6:$BB$6,BG$6&amp;" "&amp;'Input-Func_Class'!$D$22,$G73:$BB73)+IFERROR(SUMIF($G$6:$BB$6,BG$6&amp;" "&amp;'Input-Func_Class'!$E$22,$G73:$BB73),SUMIF($G$6:$BB$6,BG$6&amp;" "&amp;'Input-Func_Class'!$B$24,$G73:$BB73))+SUMIF($G$6:$BB$6,BG$6&amp;" "&amp;'Input-Func_Class'!$F$22,$G73:$BB73))&lt;Check_Limit,0,1),1)</f>
        <v>0</v>
      </c>
      <c r="BH73">
        <f ca="1">IFERROR(IF(SUMIF($G$6:$BB$6,BH$6&amp;" Total",$G73:$BB73)-(SUMIF($G$6:$BB$6,BH$6&amp;" "&amp;'Input-Func_Class'!$D$22,$G73:$BB73)+IFERROR(SUMIF($G$6:$BB$6,BH$6&amp;" "&amp;'Input-Func_Class'!$E$22,$G73:$BB73),SUMIF($G$6:$BB$6,BH$6&amp;" "&amp;'Input-Func_Class'!$B$24,$G73:$BB73))+SUMIF($G$6:$BB$6,BH$6&amp;" "&amp;'Input-Func_Class'!$F$22,$G73:$BB73))&lt;Check_Limit,0,1),1)</f>
        <v>0</v>
      </c>
      <c r="BI73">
        <f ca="1">IFERROR(IF(SUMIF($G$6:$BB$6,BI$6&amp;" Total",$G73:$BB73)-(SUMIF($G$6:$BB$6,BI$6&amp;" "&amp;'Input-Func_Class'!$D$22,$G73:$BB73)+IFERROR(SUMIF($G$6:$BB$6,BI$6&amp;" "&amp;'Input-Func_Class'!$E$22,$G73:$BB73),SUMIF($G$6:$BB$6,BI$6&amp;" "&amp;'Input-Func_Class'!$B$24,$G73:$BB73))+SUMIF($G$6:$BB$6,BI$6&amp;" "&amp;'Input-Func_Class'!$F$22,$G73:$BB73))&lt;Check_Limit,0,1),1)</f>
        <v>0</v>
      </c>
      <c r="BJ73">
        <f ca="1">IFERROR(IF(SUMIF($G$6:$BB$6,BJ$6&amp;" Total",$G73:$BB73)-(SUMIF($G$6:$BB$6,BJ$6&amp;" "&amp;'Input-Func_Class'!$D$22,$G73:$BB73)+IFERROR(SUMIF($G$6:$BB$6,BJ$6&amp;" "&amp;'Input-Func_Class'!$E$22,$G73:$BB73),SUMIF($G$6:$BB$6,BJ$6&amp;" "&amp;'Input-Func_Class'!$B$24,$G73:$BB73))+SUMIF($G$6:$BB$6,BJ$6&amp;" "&amp;'Input-Func_Class'!$F$22,$G73:$BB73))&lt;Check_Limit,0,1),1)</f>
        <v>0</v>
      </c>
      <c r="BK73">
        <f ca="1">IFERROR(IF(SUMIF($G$6:$BB$6,BK$6&amp;" Total",$G73:$BB73)-(SUMIF($G$6:$BB$6,BK$6&amp;" "&amp;'Input-Func_Class'!$D$22,$G73:$BB73)+IFERROR(SUMIF($G$6:$BB$6,BK$6&amp;" "&amp;'Input-Func_Class'!$E$22,$G73:$BB73),SUMIF($G$6:$BB$6,BK$6&amp;" "&amp;'Input-Func_Class'!$B$24,$G73:$BB73))+SUMIF($G$6:$BB$6,BK$6&amp;" "&amp;'Input-Func_Class'!$F$22,$G73:$BB73))&lt;Check_Limit,0,1),1)</f>
        <v>0</v>
      </c>
      <c r="BL73">
        <f ca="1">IFERROR(IF(SUMIF($G$6:$BB$6,BL$6&amp;" Total",$G73:$BB73)-(SUMIF($G$6:$BB$6,BL$6&amp;" "&amp;'Input-Func_Class'!$D$22,$G73:$BB73)+IFERROR(SUMIF($G$6:$BB$6,BL$6&amp;" "&amp;'Input-Func_Class'!$E$22,$G73:$BB73),SUMIF($G$6:$BB$6,BL$6&amp;" "&amp;'Input-Func_Class'!$B$24,$G73:$BB73))+SUMIF($G$6:$BB$6,BL$6&amp;" "&amp;'Input-Func_Class'!$F$22,$G73:$BB73))&lt;Check_Limit,0,1),1)</f>
        <v>0</v>
      </c>
      <c r="BM73">
        <f ca="1">IFERROR(IF(SUMIF($G$6:$BB$6,BM$6&amp;" Total",$G73:$BB73)-(SUMIF($G$6:$BB$6,BM$6&amp;" "&amp;'Input-Func_Class'!$D$22,$G73:$BB73)+IFERROR(SUMIF($G$6:$BB$6,BM$6&amp;" "&amp;'Input-Func_Class'!$E$22,$G73:$BB73),SUMIF($G$6:$BB$6,BM$6&amp;" "&amp;'Input-Func_Class'!$B$24,$G73:$BB73))+SUMIF($G$6:$BB$6,BM$6&amp;" "&amp;'Input-Func_Class'!$F$22,$G73:$BB73))&lt;Check_Limit,0,1),1)</f>
        <v>0</v>
      </c>
      <c r="BN73">
        <f ca="1">IFERROR(IF(SUMIF($G$6:$BB$6,BN$6&amp;" Total",$G73:$BB73)-(SUMIF($G$6:$BB$6,BN$6&amp;" "&amp;'Input-Func_Class'!$D$22,$G73:$BB73)+IFERROR(SUMIF($G$6:$BB$6,BN$6&amp;" "&amp;'Input-Func_Class'!$E$22,$G73:$BB73),SUMIF($G$6:$BB$6,BN$6&amp;" "&amp;'Input-Func_Class'!$B$24,$G73:$BB73))+SUMIF($G$6:$BB$6,BN$6&amp;" "&amp;'Input-Func_Class'!$F$22,$G73:$BB73))&lt;Check_Limit,0,1),1)</f>
        <v>0</v>
      </c>
      <c r="BO73">
        <f ca="1">IFERROR(IF(SUMIF($G$6:$BB$6,BO$6&amp;" Total",$G73:$BB73)-(SUMIF($G$6:$BB$6,BO$6&amp;" "&amp;'Input-Func_Class'!$D$22,$G73:$BB73)+IFERROR(SUMIF($G$6:$BB$6,BO$6&amp;" "&amp;'Input-Func_Class'!$E$22,$G73:$BB73),SUMIF($G$6:$BB$6,BO$6&amp;" "&amp;'Input-Func_Class'!$B$24,$G73:$BB73))+SUMIF($G$6:$BB$6,BO$6&amp;" "&amp;'Input-Func_Class'!$F$22,$G73:$BB73))&lt;Check_Limit,0,1),1)</f>
        <v>0</v>
      </c>
    </row>
    <row r="74" spans="1:67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>Functionalization!$D74</f>
        <v>-25155.829999999984</v>
      </c>
      <c r="E74" s="8">
        <f t="shared" ca="1" si="19"/>
        <v>0</v>
      </c>
      <c r="F74" s="2" t="str">
        <f>IF($D74=0,"-",IF('Input-Accounts'!$E74&lt;&gt;0,'Input-Accounts'!$E74,'Input-Accounts'!$G74))</f>
        <v>AVGERAGE STUDY</v>
      </c>
      <c r="G74" s="8">
        <f ca="1">IF(G$5&lt;&gt;"",HLOOKUP(G$5,Functionalization!$G$6:$R$314,ROW($A74)-5,FALSE),IFERROR(INDEX(G$278:G$314,MATCH($F74,$B$278:$B$314,0))/VLOOKUP($F74,$B$278:$BB$314,MATCH(LEFT(TRIM(G$6),FIND("~",SUBSTITUTE(G$6,"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74))*HLOOKUP(LEFT(TRIM(G$6),FIND("~",SUBSTITUTE(G$6," ","~",LEN(TRIM(G$6))-LEN(SUBSTITUTE(TRIM(G$6)," ",""))))-1)&amp;" Total",$B$6:$BB$314,ROW($A74)-5,FALSE))</f>
        <v>-25155.829999999984</v>
      </c>
      <c r="H74" s="8">
        <f ca="1">IF(H$5&lt;&gt;"",HLOOKUP(H$5,Functionalization!$G$6:$R$314,ROW($A74)-5,FALSE),IFERROR(INDEX(H$278:H$314,MATCH($F74,$B$278:$B$314,0))/VLOOKUP($F74,$B$278:$BB$314,MATCH(LEFT(TRIM(H$6),FIND("~",SUBSTITUTE(H$6,"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74))*HLOOKUP(LEFT(TRIM(H$6),FIND("~",SUBSTITUTE(H$6," ","~",LEN(TRIM(H$6))-LEN(SUBSTITUTE(TRIM(H$6)," ",""))))-1)&amp;" Total",$B$6:$BB$314,ROW($A74)-5,FALSE))</f>
        <v>-19191.786457891685</v>
      </c>
      <c r="I74" s="8">
        <f ca="1">IF(I$5&lt;&gt;"",HLOOKUP(I$5,Functionalization!$G$6:$R$314,ROW($A74)-5,FALSE),IFERROR(INDEX(I$278:I$314,MATCH($F74,$B$278:$B$314,0))/VLOOKUP($F74,$B$278:$BB$314,MATCH(LEFT(TRIM(I$6),FIND("~",SUBSTITUTE(I$6,"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74))*HLOOKUP(LEFT(TRIM(I$6),FIND("~",SUBSTITUTE(I$6," ","~",LEN(TRIM(I$6))-LEN(SUBSTITUTE(TRIM(I$6)," ",""))))-1)&amp;" Total",$B$6:$BB$314,ROW($A74)-5,FALSE))</f>
        <v>0</v>
      </c>
      <c r="J74" s="8">
        <f ca="1">IF(J$5&lt;&gt;"",HLOOKUP(J$5,Functionalization!$G$6:$R$314,ROW($A74)-5,FALSE),IFERROR(INDEX(J$278:J$314,MATCH($F74,$B$278:$B$314,0))/VLOOKUP($F74,$B$278:$BB$314,MATCH(LEFT(TRIM(J$6),FIND("~",SUBSTITUTE(J$6,"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74))*HLOOKUP(LEFT(TRIM(J$6),FIND("~",SUBSTITUTE(J$6," ","~",LEN(TRIM(J$6))-LEN(SUBSTITUTE(TRIM(J$6)," ",""))))-1)&amp;" Total",$B$6:$BB$314,ROW($A74)-5,FALSE))</f>
        <v>-5964.0435421082984</v>
      </c>
      <c r="K74" s="8">
        <f ca="1">IF(K$5&lt;&gt;"",HLOOKUP(K$5,Functionalization!$G$6:$R$314,ROW($A74)-5,FALSE),IFERROR(INDEX(K$278:K$314,MATCH($F74,$B$278:$B$314,0))/VLOOKUP($F74,$B$278:$BB$314,MATCH(LEFT(TRIM(K$6),FIND("~",SUBSTITUTE(K$6,"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74))*HLOOKUP(LEFT(TRIM(K$6),FIND("~",SUBSTITUTE(K$6," ","~",LEN(TRIM(K$6))-LEN(SUBSTITUTE(TRIM(K$6)," ",""))))-1)&amp;" Total",$B$6:$BB$314,ROW($A74)-5,FALSE))</f>
        <v>0</v>
      </c>
      <c r="L74" s="8">
        <f ca="1">IF(L$5&lt;&gt;"",HLOOKUP(L$5,Functionalization!$G$6:$R$314,ROW($A74)-5,FALSE),IFERROR(INDEX(L$278:L$314,MATCH($F74,$B$278:$B$314,0))/VLOOKUP($F74,$B$278:$BB$314,MATCH(LEFT(TRIM(L$6),FIND("~",SUBSTITUTE(L$6,"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74))*HLOOKUP(LEFT(TRIM(L$6),FIND("~",SUBSTITUTE(L$6," ","~",LEN(TRIM(L$6))-LEN(SUBSTITUTE(TRIM(L$6)," ",""))))-1)&amp;" Total",$B$6:$BB$314,ROW($A74)-5,FALSE))</f>
        <v>0</v>
      </c>
      <c r="M74" s="8">
        <f ca="1">IF(M$5&lt;&gt;"",HLOOKUP(M$5,Functionalization!$G$6:$R$314,ROW($A74)-5,FALSE),IFERROR(INDEX(M$278:M$314,MATCH($F74,$B$278:$B$314,0))/VLOOKUP($F74,$B$278:$BB$314,MATCH(LEFT(TRIM(M$6),FIND("~",SUBSTITUTE(M$6,"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74))*HLOOKUP(LEFT(TRIM(M$6),FIND("~",SUBSTITUTE(M$6," ","~",LEN(TRIM(M$6))-LEN(SUBSTITUTE(TRIM(M$6)," ",""))))-1)&amp;" Total",$B$6:$BB$314,ROW($A74)-5,FALSE))</f>
        <v>0</v>
      </c>
      <c r="N74" s="8">
        <f ca="1">IF(N$5&lt;&gt;"",HLOOKUP(N$5,Functionalization!$G$6:$R$314,ROW($A74)-5,FALSE),IFERROR(INDEX(N$278:N$314,MATCH($F74,$B$278:$B$314,0))/VLOOKUP($F74,$B$278:$BB$314,MATCH(LEFT(TRIM(N$6),FIND("~",SUBSTITUTE(N$6,"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74))*HLOOKUP(LEFT(TRIM(N$6),FIND("~",SUBSTITUTE(N$6," ","~",LEN(TRIM(N$6))-LEN(SUBSTITUTE(TRIM(N$6)," ",""))))-1)&amp;" Total",$B$6:$BB$314,ROW($A74)-5,FALSE))</f>
        <v>0</v>
      </c>
      <c r="O74" s="8">
        <f ca="1">IF(O$5&lt;&gt;"",HLOOKUP(O$5,Functionalization!$G$6:$R$314,ROW($A74)-5,FALSE),IFERROR(INDEX(O$278:O$314,MATCH($F74,$B$278:$B$314,0))/VLOOKUP($F74,$B$278:$BB$314,MATCH(LEFT(TRIM(O$6),FIND("~",SUBSTITUTE(O$6,"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74))*HLOOKUP(LEFT(TRIM(O$6),FIND("~",SUBSTITUTE(O$6," ","~",LEN(TRIM(O$6))-LEN(SUBSTITUTE(TRIM(O$6)," ",""))))-1)&amp;" Total",$B$6:$BB$314,ROW($A74)-5,FALSE))</f>
        <v>0</v>
      </c>
      <c r="P74" s="8">
        <f ca="1">IF(P$5&lt;&gt;"",HLOOKUP(P$5,Functionalization!$G$6:$R$314,ROW($A74)-5,FALSE),IFERROR(INDEX(P$278:P$314,MATCH($F74,$B$278:$B$314,0))/VLOOKUP($F74,$B$278:$BB$314,MATCH(LEFT(TRIM(P$6),FIND("~",SUBSTITUTE(P$6,"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74))*HLOOKUP(LEFT(TRIM(P$6),FIND("~",SUBSTITUTE(P$6," ","~",LEN(TRIM(P$6))-LEN(SUBSTITUTE(TRIM(P$6)," ",""))))-1)&amp;" Total",$B$6:$BB$314,ROW($A74)-5,FALSE))</f>
        <v>0</v>
      </c>
      <c r="Q74" s="8">
        <f ca="1">IF(Q$5&lt;&gt;"",HLOOKUP(Q$5,Functionalization!$G$6:$R$314,ROW($A74)-5,FALSE),IFERROR(INDEX(Q$278:Q$314,MATCH($F74,$B$278:$B$314,0))/VLOOKUP($F74,$B$278:$BB$314,MATCH(LEFT(TRIM(Q$6),FIND("~",SUBSTITUTE(Q$6,"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74))*HLOOKUP(LEFT(TRIM(Q$6),FIND("~",SUBSTITUTE(Q$6," ","~",LEN(TRIM(Q$6))-LEN(SUBSTITUTE(TRIM(Q$6)," ",""))))-1)&amp;" Total",$B$6:$BB$314,ROW($A74)-5,FALSE))</f>
        <v>0</v>
      </c>
      <c r="R74" s="8">
        <f ca="1">IF(R$5&lt;&gt;"",HLOOKUP(R$5,Functionalization!$G$6:$R$314,ROW($A74)-5,FALSE),IFERROR(INDEX(R$278:R$314,MATCH($F74,$B$278:$B$314,0))/VLOOKUP($F74,$B$278:$BB$314,MATCH(LEFT(TRIM(R$6),FIND("~",SUBSTITUTE(R$6,"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74))*HLOOKUP(LEFT(TRIM(R$6),FIND("~",SUBSTITUTE(R$6," ","~",LEN(TRIM(R$6))-LEN(SUBSTITUTE(TRIM(R$6)," ",""))))-1)&amp;" Total",$B$6:$BB$314,ROW($A74)-5,FALSE))</f>
        <v>0</v>
      </c>
      <c r="S74" s="8">
        <f ca="1">IF(S$5&lt;&gt;"",HLOOKUP(S$5,Functionalization!$G$6:$R$314,ROW($A74)-5,FALSE),IFERROR(INDEX(S$278:S$314,MATCH($F74,$B$278:$B$314,0))/VLOOKUP($F74,$B$278:$BB$314,MATCH(LEFT(TRIM(S$6),FIND("~",SUBSTITUTE(S$6,"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74))*HLOOKUP(LEFT(TRIM(S$6),FIND("~",SUBSTITUTE(S$6," ","~",LEN(TRIM(S$6))-LEN(SUBSTITUTE(TRIM(S$6)," ",""))))-1)&amp;" Total",$B$6:$BB$314,ROW($A74)-5,FALSE))</f>
        <v>0</v>
      </c>
      <c r="T74" s="8">
        <f ca="1">IF(T$5&lt;&gt;"",HLOOKUP(T$5,Functionalization!$G$6:$R$314,ROW($A74)-5,FALSE),IFERROR(INDEX(T$278:T$314,MATCH($F74,$B$278:$B$314,0))/VLOOKUP($F74,$B$278:$BB$314,MATCH(LEFT(TRIM(T$6),FIND("~",SUBSTITUTE(T$6,"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74))*HLOOKUP(LEFT(TRIM(T$6),FIND("~",SUBSTITUTE(T$6," ","~",LEN(TRIM(T$6))-LEN(SUBSTITUTE(TRIM(T$6)," ",""))))-1)&amp;" Total",$B$6:$BB$314,ROW($A74)-5,FALSE))</f>
        <v>0</v>
      </c>
      <c r="U74" s="8">
        <f ca="1">IF(U$5&lt;&gt;"",HLOOKUP(U$5,Functionalization!$G$6:$R$314,ROW($A74)-5,FALSE),IFERROR(INDEX(U$278:U$314,MATCH($F74,$B$278:$B$314,0))/VLOOKUP($F74,$B$278:$BB$314,MATCH(LEFT(TRIM(U$6),FIND("~",SUBSTITUTE(U$6,"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74))*HLOOKUP(LEFT(TRIM(U$6),FIND("~",SUBSTITUTE(U$6," ","~",LEN(TRIM(U$6))-LEN(SUBSTITUTE(TRIM(U$6)," ",""))))-1)&amp;" Total",$B$6:$BB$314,ROW($A74)-5,FALSE))</f>
        <v>0</v>
      </c>
      <c r="V74" s="8">
        <f ca="1">IF(V$5&lt;&gt;"",HLOOKUP(V$5,Functionalization!$G$6:$R$314,ROW($A74)-5,FALSE),IFERROR(INDEX(V$278:V$314,MATCH($F74,$B$278:$B$314,0))/VLOOKUP($F74,$B$278:$BB$314,MATCH(LEFT(TRIM(V$6),FIND("~",SUBSTITUTE(V$6,"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74))*HLOOKUP(LEFT(TRIM(V$6),FIND("~",SUBSTITUTE(V$6," ","~",LEN(TRIM(V$6))-LEN(SUBSTITUTE(TRIM(V$6)," ",""))))-1)&amp;" Total",$B$6:$BB$314,ROW($A74)-5,FALSE))</f>
        <v>0</v>
      </c>
      <c r="W74" s="8">
        <f ca="1">IF(W$5&lt;&gt;"",HLOOKUP(W$5,Functionalization!$G$6:$R$314,ROW($A74)-5,FALSE),IFERROR(INDEX(W$278:W$314,MATCH($F74,$B$278:$B$314,0))/VLOOKUP($F74,$B$278:$BB$314,MATCH(LEFT(TRIM(W$6),FIND("~",SUBSTITUTE(W$6,"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74))*HLOOKUP(LEFT(TRIM(W$6),FIND("~",SUBSTITUTE(W$6," ","~",LEN(TRIM(W$6))-LEN(SUBSTITUTE(TRIM(W$6)," ",""))))-1)&amp;" Total",$B$6:$BB$314,ROW($A74)-5,FALSE))</f>
        <v>0</v>
      </c>
      <c r="X74" s="8">
        <f ca="1">IF(X$5&lt;&gt;"",HLOOKUP(X$5,Functionalization!$G$6:$R$314,ROW($A74)-5,FALSE),IFERROR(INDEX(X$278:X$314,MATCH($F74,$B$278:$B$314,0))/VLOOKUP($F74,$B$278:$BB$314,MATCH(LEFT(TRIM(X$6),FIND("~",SUBSTITUTE(X$6,"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74))*HLOOKUP(LEFT(TRIM(X$6),FIND("~",SUBSTITUTE(X$6," ","~",LEN(TRIM(X$6))-LEN(SUBSTITUTE(TRIM(X$6)," ",""))))-1)&amp;" Total",$B$6:$BB$314,ROW($A74)-5,FALSE))</f>
        <v>0</v>
      </c>
      <c r="Y74" s="8">
        <f ca="1">IF(Y$5&lt;&gt;"",HLOOKUP(Y$5,Functionalization!$G$6:$R$314,ROW($A74)-5,FALSE),IFERROR(INDEX(Y$278:Y$314,MATCH($F74,$B$278:$B$314,0))/VLOOKUP($F74,$B$278:$BB$314,MATCH(LEFT(TRIM(Y$6),FIND("~",SUBSTITUTE(Y$6,"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74))*HLOOKUP(LEFT(TRIM(Y$6),FIND("~",SUBSTITUTE(Y$6," ","~",LEN(TRIM(Y$6))-LEN(SUBSTITUTE(TRIM(Y$6)," ",""))))-1)&amp;" Total",$B$6:$BB$314,ROW($A74)-5,FALSE))</f>
        <v>0</v>
      </c>
      <c r="Z74" s="8">
        <f ca="1">IF(Z$5&lt;&gt;"",HLOOKUP(Z$5,Functionalization!$G$6:$R$314,ROW($A74)-5,FALSE),IFERROR(INDEX(Z$278:Z$314,MATCH($F74,$B$278:$B$314,0))/VLOOKUP($F74,$B$278:$BB$314,MATCH(LEFT(TRIM(Z$6),FIND("~",SUBSTITUTE(Z$6,"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74))*HLOOKUP(LEFT(TRIM(Z$6),FIND("~",SUBSTITUTE(Z$6," ","~",LEN(TRIM(Z$6))-LEN(SUBSTITUTE(TRIM(Z$6)," ",""))))-1)&amp;" Total",$B$6:$BB$314,ROW($A74)-5,FALSE))</f>
        <v>0</v>
      </c>
      <c r="AA74" s="8">
        <f ca="1">IF(AA$5&lt;&gt;"",HLOOKUP(AA$5,Functionalization!$G$6:$R$314,ROW($A74)-5,FALSE),IFERROR(INDEX(AA$278:AA$314,MATCH($F74,$B$278:$B$314,0))/VLOOKUP($F74,$B$278:$BB$314,MATCH(LEFT(TRIM(AA$6),FIND("~",SUBSTITUTE(AA$6,"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74))*HLOOKUP(LEFT(TRIM(AA$6),FIND("~",SUBSTITUTE(AA$6," ","~",LEN(TRIM(AA$6))-LEN(SUBSTITUTE(TRIM(AA$6)," ",""))))-1)&amp;" Total",$B$6:$BB$314,ROW($A74)-5,FALSE))</f>
        <v>0</v>
      </c>
      <c r="AB74" s="8">
        <f ca="1">IF(AB$5&lt;&gt;"",HLOOKUP(AB$5,Functionalization!$G$6:$R$314,ROW($A74)-5,FALSE),IFERROR(INDEX(AB$278:AB$314,MATCH($F74,$B$278:$B$314,0))/VLOOKUP($F74,$B$278:$BB$314,MATCH(LEFT(TRIM(AB$6),FIND("~",SUBSTITUTE(AB$6,"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74))*HLOOKUP(LEFT(TRIM(AB$6),FIND("~",SUBSTITUTE(AB$6," ","~",LEN(TRIM(AB$6))-LEN(SUBSTITUTE(TRIM(AB$6)," ",""))))-1)&amp;" Total",$B$6:$BB$314,ROW($A74)-5,FALSE))</f>
        <v>0</v>
      </c>
      <c r="AC74" s="8">
        <f ca="1">IF(AC$5&lt;&gt;"",HLOOKUP(AC$5,Functionalization!$G$6:$R$314,ROW($A74)-5,FALSE),IFERROR(INDEX(AC$278:AC$314,MATCH($F74,$B$278:$B$314,0))/VLOOKUP($F74,$B$278:$BB$314,MATCH(LEFT(TRIM(AC$6),FIND("~",SUBSTITUTE(AC$6,"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74))*HLOOKUP(LEFT(TRIM(AC$6),FIND("~",SUBSTITUTE(AC$6," ","~",LEN(TRIM(AC$6))-LEN(SUBSTITUTE(TRIM(AC$6)," ",""))))-1)&amp;" Total",$B$6:$BB$314,ROW($A74)-5,FALSE))</f>
        <v>0</v>
      </c>
      <c r="AD74" s="8">
        <f ca="1">IF(AD$5&lt;&gt;"",HLOOKUP(AD$5,Functionalization!$G$6:$R$314,ROW($A74)-5,FALSE),IFERROR(INDEX(AD$278:AD$314,MATCH($F74,$B$278:$B$314,0))/VLOOKUP($F74,$B$278:$BB$314,MATCH(LEFT(TRIM(AD$6),FIND("~",SUBSTITUTE(AD$6,"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74))*HLOOKUP(LEFT(TRIM(AD$6),FIND("~",SUBSTITUTE(AD$6," ","~",LEN(TRIM(AD$6))-LEN(SUBSTITUTE(TRIM(AD$6)," ",""))))-1)&amp;" Total",$B$6:$BB$314,ROW($A74)-5,FALSE))</f>
        <v>0</v>
      </c>
      <c r="AE74" s="8">
        <f ca="1">IF(AE$5&lt;&gt;"",HLOOKUP(AE$5,Functionalization!$G$6:$R$314,ROW($A74)-5,FALSE),IFERROR(INDEX(AE$278:AE$314,MATCH($F74,$B$278:$B$314,0))/VLOOKUP($F74,$B$278:$BB$314,MATCH(LEFT(TRIM(AE$6),FIND("~",SUBSTITUTE(AE$6,"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74))*HLOOKUP(LEFT(TRIM(AE$6),FIND("~",SUBSTITUTE(AE$6," ","~",LEN(TRIM(AE$6))-LEN(SUBSTITUTE(TRIM(AE$6)," ",""))))-1)&amp;" Total",$B$6:$BB$314,ROW($A74)-5,FALSE))</f>
        <v>0</v>
      </c>
      <c r="AF74" s="8">
        <f ca="1">IF(AF$5&lt;&gt;"",HLOOKUP(AF$5,Functionalization!$G$6:$R$314,ROW($A74)-5,FALSE),IFERROR(INDEX(AF$278:AF$314,MATCH($F74,$B$278:$B$314,0))/VLOOKUP($F74,$B$278:$BB$314,MATCH(LEFT(TRIM(AF$6),FIND("~",SUBSTITUTE(AF$6,"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74))*HLOOKUP(LEFT(TRIM(AF$6),FIND("~",SUBSTITUTE(AF$6," ","~",LEN(TRIM(AF$6))-LEN(SUBSTITUTE(TRIM(AF$6)," ",""))))-1)&amp;" Total",$B$6:$BB$314,ROW($A74)-5,FALSE))</f>
        <v>0</v>
      </c>
      <c r="AG74" s="8">
        <f ca="1">IF(AG$5&lt;&gt;"",HLOOKUP(AG$5,Functionalization!$G$6:$R$314,ROW($A74)-5,FALSE),IFERROR(INDEX(AG$278:AG$314,MATCH($F74,$B$278:$B$314,0))/VLOOKUP($F74,$B$278:$BB$314,MATCH(LEFT(TRIM(AG$6),FIND("~",SUBSTITUTE(AG$6,"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74))*HLOOKUP(LEFT(TRIM(AG$6),FIND("~",SUBSTITUTE(AG$6," ","~",LEN(TRIM(AG$6))-LEN(SUBSTITUTE(TRIM(AG$6)," ",""))))-1)&amp;" Total",$B$6:$BB$314,ROW($A74)-5,FALSE))</f>
        <v>0</v>
      </c>
      <c r="AH74" s="8">
        <f ca="1">IF(AH$5&lt;&gt;"",HLOOKUP(AH$5,Functionalization!$G$6:$R$314,ROW($A74)-5,FALSE),IFERROR(INDEX(AH$278:AH$314,MATCH($F74,$B$278:$B$314,0))/VLOOKUP($F74,$B$278:$BB$314,MATCH(LEFT(TRIM(AH$6),FIND("~",SUBSTITUTE(AH$6,"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74))*HLOOKUP(LEFT(TRIM(AH$6),FIND("~",SUBSTITUTE(AH$6," ","~",LEN(TRIM(AH$6))-LEN(SUBSTITUTE(TRIM(AH$6)," ",""))))-1)&amp;" Total",$B$6:$BB$314,ROW($A74)-5,FALSE))</f>
        <v>0</v>
      </c>
      <c r="AI74" s="8">
        <f ca="1">IF(AI$5&lt;&gt;"",HLOOKUP(AI$5,Functionalization!$G$6:$R$314,ROW($A74)-5,FALSE),IFERROR(INDEX(AI$278:AI$314,MATCH($F74,$B$278:$B$314,0))/VLOOKUP($F74,$B$278:$BB$314,MATCH(LEFT(TRIM(AI$6),FIND("~",SUBSTITUTE(AI$6,"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74))*HLOOKUP(LEFT(TRIM(AI$6),FIND("~",SUBSTITUTE(AI$6," ","~",LEN(TRIM(AI$6))-LEN(SUBSTITUTE(TRIM(AI$6)," ",""))))-1)&amp;" Total",$B$6:$BB$314,ROW($A74)-5,FALSE))</f>
        <v>0</v>
      </c>
      <c r="AJ74" s="8">
        <f ca="1">IF(AJ$5&lt;&gt;"",HLOOKUP(AJ$5,Functionalization!$G$6:$R$314,ROW($A74)-5,FALSE),IFERROR(INDEX(AJ$278:AJ$314,MATCH($F74,$B$278:$B$314,0))/VLOOKUP($F74,$B$278:$BB$314,MATCH(LEFT(TRIM(AJ$6),FIND("~",SUBSTITUTE(AJ$6,"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74))*HLOOKUP(LEFT(TRIM(AJ$6),FIND("~",SUBSTITUTE(AJ$6," ","~",LEN(TRIM(AJ$6))-LEN(SUBSTITUTE(TRIM(AJ$6)," ",""))))-1)&amp;" Total",$B$6:$BB$314,ROW($A74)-5,FALSE))</f>
        <v>0</v>
      </c>
      <c r="AK74" s="8">
        <f ca="1">IF(AK$5&lt;&gt;"",HLOOKUP(AK$5,Functionalization!$G$6:$R$314,ROW($A74)-5,FALSE),IFERROR(INDEX(AK$278:AK$314,MATCH($F74,$B$278:$B$314,0))/VLOOKUP($F74,$B$278:$BB$314,MATCH(LEFT(TRIM(AK$6),FIND("~",SUBSTITUTE(AK$6,"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74))*HLOOKUP(LEFT(TRIM(AK$6),FIND("~",SUBSTITUTE(AK$6," ","~",LEN(TRIM(AK$6))-LEN(SUBSTITUTE(TRIM(AK$6)," ",""))))-1)&amp;" Total",$B$6:$BB$314,ROW($A74)-5,FALSE))</f>
        <v>0</v>
      </c>
      <c r="AL74" s="8">
        <f ca="1">IF(AL$5&lt;&gt;"",HLOOKUP(AL$5,Functionalization!$G$6:$R$314,ROW($A74)-5,FALSE),IFERROR(INDEX(AL$278:AL$314,MATCH($F74,$B$278:$B$314,0))/VLOOKUP($F74,$B$278:$BB$314,MATCH(LEFT(TRIM(AL$6),FIND("~",SUBSTITUTE(AL$6,"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74))*HLOOKUP(LEFT(TRIM(AL$6),FIND("~",SUBSTITUTE(AL$6," ","~",LEN(TRIM(AL$6))-LEN(SUBSTITUTE(TRIM(AL$6)," ",""))))-1)&amp;" Total",$B$6:$BB$314,ROW($A74)-5,FALSE))</f>
        <v>0</v>
      </c>
      <c r="AM74" s="8">
        <f ca="1">IF(AM$5&lt;&gt;"",HLOOKUP(AM$5,Functionalization!$G$6:$R$314,ROW($A74)-5,FALSE),IFERROR(INDEX(AM$278:AM$314,MATCH($F74,$B$278:$B$314,0))/VLOOKUP($F74,$B$278:$BB$314,MATCH(LEFT(TRIM(AM$6),FIND("~",SUBSTITUTE(AM$6,"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74))*HLOOKUP(LEFT(TRIM(AM$6),FIND("~",SUBSTITUTE(AM$6," ","~",LEN(TRIM(AM$6))-LEN(SUBSTITUTE(TRIM(AM$6)," ",""))))-1)&amp;" Total",$B$6:$BB$314,ROW($A74)-5,FALSE))</f>
        <v>0</v>
      </c>
      <c r="AN74" s="8">
        <f ca="1">IF(AN$5&lt;&gt;"",HLOOKUP(AN$5,Functionalization!$G$6:$R$314,ROW($A74)-5,FALSE),IFERROR(INDEX(AN$278:AN$314,MATCH($F74,$B$278:$B$314,0))/VLOOKUP($F74,$B$278:$BB$314,MATCH(LEFT(TRIM(AN$6),FIND("~",SUBSTITUTE(AN$6,"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74))*HLOOKUP(LEFT(TRIM(AN$6),FIND("~",SUBSTITUTE(AN$6," ","~",LEN(TRIM(AN$6))-LEN(SUBSTITUTE(TRIM(AN$6)," ",""))))-1)&amp;" Total",$B$6:$BB$314,ROW($A74)-5,FALSE))</f>
        <v>0</v>
      </c>
      <c r="AO74" s="8">
        <f ca="1">IF(AO$5&lt;&gt;"",HLOOKUP(AO$5,Functionalization!$G$6:$R$314,ROW($A74)-5,FALSE),IFERROR(INDEX(AO$278:AO$314,MATCH($F74,$B$278:$B$314,0))/VLOOKUP($F74,$B$278:$BB$314,MATCH(LEFT(TRIM(AO$6),FIND("~",SUBSTITUTE(AO$6,"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74))*HLOOKUP(LEFT(TRIM(AO$6),FIND("~",SUBSTITUTE(AO$6," ","~",LEN(TRIM(AO$6))-LEN(SUBSTITUTE(TRIM(AO$6)," ",""))))-1)&amp;" Total",$B$6:$BB$314,ROW($A74)-5,FALSE))</f>
        <v>0</v>
      </c>
      <c r="AP74" s="8">
        <f ca="1">IF(AP$5&lt;&gt;"",HLOOKUP(AP$5,Functionalization!$G$6:$R$314,ROW($A74)-5,FALSE),IFERROR(INDEX(AP$278:AP$314,MATCH($F74,$B$278:$B$314,0))/VLOOKUP($F74,$B$278:$BB$314,MATCH(LEFT(TRIM(AP$6),FIND("~",SUBSTITUTE(AP$6,"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74))*HLOOKUP(LEFT(TRIM(AP$6),FIND("~",SUBSTITUTE(AP$6," ","~",LEN(TRIM(AP$6))-LEN(SUBSTITUTE(TRIM(AP$6)," ",""))))-1)&amp;" Total",$B$6:$BB$314,ROW($A74)-5,FALSE))</f>
        <v>0</v>
      </c>
      <c r="AQ74" s="8">
        <f ca="1">IF(AQ$5&lt;&gt;"",HLOOKUP(AQ$5,Functionalization!$G$6:$R$314,ROW($A74)-5,FALSE),IFERROR(INDEX(AQ$278:AQ$314,MATCH($F74,$B$278:$B$314,0))/VLOOKUP($F74,$B$278:$BB$314,MATCH(LEFT(TRIM(AQ$6),FIND("~",SUBSTITUTE(AQ$6,"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74))*HLOOKUP(LEFT(TRIM(AQ$6),FIND("~",SUBSTITUTE(AQ$6," ","~",LEN(TRIM(AQ$6))-LEN(SUBSTITUTE(TRIM(AQ$6)," ",""))))-1)&amp;" Total",$B$6:$BB$314,ROW($A74)-5,FALSE))</f>
        <v>0</v>
      </c>
      <c r="AR74" s="8">
        <f ca="1">IF(AR$5&lt;&gt;"",HLOOKUP(AR$5,Functionalization!$G$6:$R$314,ROW($A74)-5,FALSE),IFERROR(INDEX(AR$278:AR$314,MATCH($F74,$B$278:$B$314,0))/VLOOKUP($F74,$B$278:$BB$314,MATCH(LEFT(TRIM(AR$6),FIND("~",SUBSTITUTE(AR$6,"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74))*HLOOKUP(LEFT(TRIM(AR$6),FIND("~",SUBSTITUTE(AR$6," ","~",LEN(TRIM(AR$6))-LEN(SUBSTITUTE(TRIM(AR$6)," ",""))))-1)&amp;" Total",$B$6:$BB$314,ROW($A74)-5,FALSE))</f>
        <v>0</v>
      </c>
      <c r="AS74" s="8">
        <f ca="1">IF(AS$5&lt;&gt;"",HLOOKUP(AS$5,Functionalization!$G$6:$R$314,ROW($A74)-5,FALSE),IFERROR(INDEX(AS$278:AS$314,MATCH($F74,$B$278:$B$314,0))/VLOOKUP($F74,$B$278:$BB$314,MATCH(LEFT(TRIM(AS$6),FIND("~",SUBSTITUTE(AS$6,"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74))*HLOOKUP(LEFT(TRIM(AS$6),FIND("~",SUBSTITUTE(AS$6," ","~",LEN(TRIM(AS$6))-LEN(SUBSTITUTE(TRIM(AS$6)," ",""))))-1)&amp;" Total",$B$6:$BB$314,ROW($A74)-5,FALSE))</f>
        <v>0</v>
      </c>
      <c r="AT74" s="8">
        <f ca="1">IF(AT$5&lt;&gt;"",HLOOKUP(AT$5,Functionalization!$G$6:$R$314,ROW($A74)-5,FALSE),IFERROR(INDEX(AT$278:AT$314,MATCH($F74,$B$278:$B$314,0))/VLOOKUP($F74,$B$278:$BB$314,MATCH(LEFT(TRIM(AT$6),FIND("~",SUBSTITUTE(AT$6,"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74))*HLOOKUP(LEFT(TRIM(AT$6),FIND("~",SUBSTITUTE(AT$6," ","~",LEN(TRIM(AT$6))-LEN(SUBSTITUTE(TRIM(AT$6)," ",""))))-1)&amp;" Total",$B$6:$BB$314,ROW($A74)-5,FALSE))</f>
        <v>0</v>
      </c>
      <c r="AU74" s="8">
        <f ca="1">IF(AU$5&lt;&gt;"",HLOOKUP(AU$5,Functionalization!$G$6:$R$314,ROW($A74)-5,FALSE),IFERROR(INDEX(AU$278:AU$314,MATCH($F74,$B$278:$B$314,0))/VLOOKUP($F74,$B$278:$BB$314,MATCH(LEFT(TRIM(AU$6),FIND("~",SUBSTITUTE(AU$6,"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74))*HLOOKUP(LEFT(TRIM(AU$6),FIND("~",SUBSTITUTE(AU$6," ","~",LEN(TRIM(AU$6))-LEN(SUBSTITUTE(TRIM(AU$6)," ",""))))-1)&amp;" Total",$B$6:$BB$314,ROW($A74)-5,FALSE))</f>
        <v>0</v>
      </c>
      <c r="AV74" s="8">
        <f ca="1">IF(AV$5&lt;&gt;"",HLOOKUP(AV$5,Functionalization!$G$6:$R$314,ROW($A74)-5,FALSE),IFERROR(INDEX(AV$278:AV$314,MATCH($F74,$B$278:$B$314,0))/VLOOKUP($F74,$B$278:$BB$314,MATCH(LEFT(TRIM(AV$6),FIND("~",SUBSTITUTE(AV$6,"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74))*HLOOKUP(LEFT(TRIM(AV$6),FIND("~",SUBSTITUTE(AV$6," ","~",LEN(TRIM(AV$6))-LEN(SUBSTITUTE(TRIM(AV$6)," ",""))))-1)&amp;" Total",$B$6:$BB$314,ROW($A74)-5,FALSE))</f>
        <v>0</v>
      </c>
      <c r="AW74" s="8">
        <f ca="1">IF(AW$5&lt;&gt;"",HLOOKUP(AW$5,Functionalization!$G$6:$R$314,ROW($A74)-5,FALSE),IFERROR(INDEX(AW$278:AW$314,MATCH($F74,$B$278:$B$314,0))/VLOOKUP($F74,$B$278:$BB$314,MATCH(LEFT(TRIM(AW$6),FIND("~",SUBSTITUTE(AW$6,"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74))*HLOOKUP(LEFT(TRIM(AW$6),FIND("~",SUBSTITUTE(AW$6," ","~",LEN(TRIM(AW$6))-LEN(SUBSTITUTE(TRIM(AW$6)," ",""))))-1)&amp;" Total",$B$6:$BB$314,ROW($A74)-5,FALSE))</f>
        <v>0</v>
      </c>
      <c r="AX74" s="8">
        <f ca="1">IF(AX$5&lt;&gt;"",HLOOKUP(AX$5,Functionalization!$G$6:$R$314,ROW($A74)-5,FALSE),IFERROR(INDEX(AX$278:AX$314,MATCH($F74,$B$278:$B$314,0))/VLOOKUP($F74,$B$278:$BB$314,MATCH(LEFT(TRIM(AX$6),FIND("~",SUBSTITUTE(AX$6,"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74))*HLOOKUP(LEFT(TRIM(AX$6),FIND("~",SUBSTITUTE(AX$6," ","~",LEN(TRIM(AX$6))-LEN(SUBSTITUTE(TRIM(AX$6)," ",""))))-1)&amp;" Total",$B$6:$BB$314,ROW($A74)-5,FALSE))</f>
        <v>0</v>
      </c>
      <c r="AY74" s="8">
        <f ca="1">IF(AY$5&lt;&gt;"",HLOOKUP(AY$5,Functionalization!$G$6:$R$314,ROW($A74)-5,FALSE),IFERROR(INDEX(AY$278:AY$314,MATCH($F74,$B$278:$B$314,0))/VLOOKUP($F74,$B$278:$BB$314,MATCH(LEFT(TRIM(AY$6),FIND("~",SUBSTITUTE(AY$6,"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74))*HLOOKUP(LEFT(TRIM(AY$6),FIND("~",SUBSTITUTE(AY$6," ","~",LEN(TRIM(AY$6))-LEN(SUBSTITUTE(TRIM(AY$6)," ",""))))-1)&amp;" Total",$B$6:$BB$314,ROW($A74)-5,FALSE))</f>
        <v>0</v>
      </c>
      <c r="AZ74" s="8">
        <f ca="1">IF(AZ$5&lt;&gt;"",HLOOKUP(AZ$5,Functionalization!$G$6:$R$314,ROW($A74)-5,FALSE),IFERROR(INDEX(AZ$278:AZ$314,MATCH($F74,$B$278:$B$314,0))/VLOOKUP($F74,$B$278:$BB$314,MATCH(LEFT(TRIM(AZ$6),FIND("~",SUBSTITUTE(AZ$6,"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74))*HLOOKUP(LEFT(TRIM(AZ$6),FIND("~",SUBSTITUTE(AZ$6," ","~",LEN(TRIM(AZ$6))-LEN(SUBSTITUTE(TRIM(AZ$6)," ",""))))-1)&amp;" Total",$B$6:$BB$314,ROW($A74)-5,FALSE))</f>
        <v>0</v>
      </c>
      <c r="BA74" s="8">
        <f ca="1">IF(BA$5&lt;&gt;"",HLOOKUP(BA$5,Functionalization!$G$6:$R$314,ROW($A74)-5,FALSE),IFERROR(INDEX(BA$278:BA$314,MATCH($F74,$B$278:$B$314,0))/VLOOKUP($F74,$B$278:$BB$314,MATCH(LEFT(TRIM(BA$6),FIND("~",SUBSTITUTE(BA$6,"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74))*HLOOKUP(LEFT(TRIM(BA$6),FIND("~",SUBSTITUTE(BA$6," ","~",LEN(TRIM(BA$6))-LEN(SUBSTITUTE(TRIM(BA$6)," ",""))))-1)&amp;" Total",$B$6:$BB$314,ROW($A74)-5,FALSE))</f>
        <v>0</v>
      </c>
      <c r="BB74" s="8">
        <f ca="1">IF(BB$5&lt;&gt;"",HLOOKUP(BB$5,Functionalization!$G$6:$R$314,ROW($A74)-5,FALSE),IFERROR(INDEX(BB$278:BB$314,MATCH($F74,$B$278:$B$314,0))/VLOOKUP($F74,$B$278:$BB$314,MATCH(LEFT(TRIM(BB$6),FIND("~",SUBSTITUTE(BB$6,"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74))*HLOOKUP(LEFT(TRIM(BB$6),FIND("~",SUBSTITUTE(BB$6," ","~",LEN(TRIM(BB$6))-LEN(SUBSTITUTE(TRIM(BB$6)," ",""))))-1)&amp;" Total",$B$6:$BB$314,ROW($A74)-5,FALSE))</f>
        <v>0</v>
      </c>
      <c r="BD74">
        <f ca="1">IFERROR(IF(SUMIF($G$6:$BB$6,BD$6&amp;" Total",$G74:$BB74)-(SUMIF($G$6:$BB$6,BD$6&amp;" "&amp;'Input-Func_Class'!$D$22,$G74:$BB74)+IFERROR(SUMIF($G$6:$BB$6,BD$6&amp;" "&amp;'Input-Func_Class'!$E$22,$G74:$BB74),SUMIF($G$6:$BB$6,BD$6&amp;" "&amp;'Input-Func_Class'!$B$24,$G74:$BB74))+SUMIF($G$6:$BB$6,BD$6&amp;" "&amp;'Input-Func_Class'!$F$22,$G74:$BB74))&lt;Check_Limit,0,1),1)</f>
        <v>0</v>
      </c>
      <c r="BE74">
        <f ca="1">IFERROR(IF(SUMIF($G$6:$BB$6,BE$6&amp;" Total",$G74:$BB74)-(SUMIF($G$6:$BB$6,BE$6&amp;" "&amp;'Input-Func_Class'!$D$22,$G74:$BB74)+IFERROR(SUMIF($G$6:$BB$6,BE$6&amp;" "&amp;'Input-Func_Class'!$E$22,$G74:$BB74),SUMIF($G$6:$BB$6,BE$6&amp;" "&amp;'Input-Func_Class'!$B$24,$G74:$BB74))+SUMIF($G$6:$BB$6,BE$6&amp;" "&amp;'Input-Func_Class'!$F$22,$G74:$BB74))&lt;Check_Limit,0,1),1)</f>
        <v>0</v>
      </c>
      <c r="BF74">
        <f ca="1">IFERROR(IF(SUMIF($G$6:$BB$6,BF$6&amp;" Total",$G74:$BB74)-(SUMIF($G$6:$BB$6,BF$6&amp;" "&amp;'Input-Func_Class'!$D$22,$G74:$BB74)+IFERROR(SUMIF($G$6:$BB$6,BF$6&amp;" "&amp;'Input-Func_Class'!$E$22,$G74:$BB74),SUMIF($G$6:$BB$6,BF$6&amp;" "&amp;'Input-Func_Class'!$B$24,$G74:$BB74))+SUMIF($G$6:$BB$6,BF$6&amp;" "&amp;'Input-Func_Class'!$F$22,$G74:$BB74))&lt;Check_Limit,0,1),1)</f>
        <v>0</v>
      </c>
      <c r="BG74">
        <f ca="1">IFERROR(IF(SUMIF($G$6:$BB$6,BG$6&amp;" Total",$G74:$BB74)-(SUMIF($G$6:$BB$6,BG$6&amp;" "&amp;'Input-Func_Class'!$D$22,$G74:$BB74)+IFERROR(SUMIF($G$6:$BB$6,BG$6&amp;" "&amp;'Input-Func_Class'!$E$22,$G74:$BB74),SUMIF($G$6:$BB$6,BG$6&amp;" "&amp;'Input-Func_Class'!$B$24,$G74:$BB74))+SUMIF($G$6:$BB$6,BG$6&amp;" "&amp;'Input-Func_Class'!$F$22,$G74:$BB74))&lt;Check_Limit,0,1),1)</f>
        <v>0</v>
      </c>
      <c r="BH74">
        <f ca="1">IFERROR(IF(SUMIF($G$6:$BB$6,BH$6&amp;" Total",$G74:$BB74)-(SUMIF($G$6:$BB$6,BH$6&amp;" "&amp;'Input-Func_Class'!$D$22,$G74:$BB74)+IFERROR(SUMIF($G$6:$BB$6,BH$6&amp;" "&amp;'Input-Func_Class'!$E$22,$G74:$BB74),SUMIF($G$6:$BB$6,BH$6&amp;" "&amp;'Input-Func_Class'!$B$24,$G74:$BB74))+SUMIF($G$6:$BB$6,BH$6&amp;" "&amp;'Input-Func_Class'!$F$22,$G74:$BB74))&lt;Check_Limit,0,1),1)</f>
        <v>0</v>
      </c>
      <c r="BI74">
        <f ca="1">IFERROR(IF(SUMIF($G$6:$BB$6,BI$6&amp;" Total",$G74:$BB74)-(SUMIF($G$6:$BB$6,BI$6&amp;" "&amp;'Input-Func_Class'!$D$22,$G74:$BB74)+IFERROR(SUMIF($G$6:$BB$6,BI$6&amp;" "&amp;'Input-Func_Class'!$E$22,$G74:$BB74),SUMIF($G$6:$BB$6,BI$6&amp;" "&amp;'Input-Func_Class'!$B$24,$G74:$BB74))+SUMIF($G$6:$BB$6,BI$6&amp;" "&amp;'Input-Func_Class'!$F$22,$G74:$BB74))&lt;Check_Limit,0,1),1)</f>
        <v>0</v>
      </c>
      <c r="BJ74">
        <f ca="1">IFERROR(IF(SUMIF($G$6:$BB$6,BJ$6&amp;" Total",$G74:$BB74)-(SUMIF($G$6:$BB$6,BJ$6&amp;" "&amp;'Input-Func_Class'!$D$22,$G74:$BB74)+IFERROR(SUMIF($G$6:$BB$6,BJ$6&amp;" "&amp;'Input-Func_Class'!$E$22,$G74:$BB74),SUMIF($G$6:$BB$6,BJ$6&amp;" "&amp;'Input-Func_Class'!$B$24,$G74:$BB74))+SUMIF($G$6:$BB$6,BJ$6&amp;" "&amp;'Input-Func_Class'!$F$22,$G74:$BB74))&lt;Check_Limit,0,1),1)</f>
        <v>0</v>
      </c>
      <c r="BK74">
        <f ca="1">IFERROR(IF(SUMIF($G$6:$BB$6,BK$6&amp;" Total",$G74:$BB74)-(SUMIF($G$6:$BB$6,BK$6&amp;" "&amp;'Input-Func_Class'!$D$22,$G74:$BB74)+IFERROR(SUMIF($G$6:$BB$6,BK$6&amp;" "&amp;'Input-Func_Class'!$E$22,$G74:$BB74),SUMIF($G$6:$BB$6,BK$6&amp;" "&amp;'Input-Func_Class'!$B$24,$G74:$BB74))+SUMIF($G$6:$BB$6,BK$6&amp;" "&amp;'Input-Func_Class'!$F$22,$G74:$BB74))&lt;Check_Limit,0,1),1)</f>
        <v>0</v>
      </c>
      <c r="BL74">
        <f ca="1">IFERROR(IF(SUMIF($G$6:$BB$6,BL$6&amp;" Total",$G74:$BB74)-(SUMIF($G$6:$BB$6,BL$6&amp;" "&amp;'Input-Func_Class'!$D$22,$G74:$BB74)+IFERROR(SUMIF($G$6:$BB$6,BL$6&amp;" "&amp;'Input-Func_Class'!$E$22,$G74:$BB74),SUMIF($G$6:$BB$6,BL$6&amp;" "&amp;'Input-Func_Class'!$B$24,$G74:$BB74))+SUMIF($G$6:$BB$6,BL$6&amp;" "&amp;'Input-Func_Class'!$F$22,$G74:$BB74))&lt;Check_Limit,0,1),1)</f>
        <v>0</v>
      </c>
      <c r="BM74">
        <f ca="1">IFERROR(IF(SUMIF($G$6:$BB$6,BM$6&amp;" Total",$G74:$BB74)-(SUMIF($G$6:$BB$6,BM$6&amp;" "&amp;'Input-Func_Class'!$D$22,$G74:$BB74)+IFERROR(SUMIF($G$6:$BB$6,BM$6&amp;" "&amp;'Input-Func_Class'!$E$22,$G74:$BB74),SUMIF($G$6:$BB$6,BM$6&amp;" "&amp;'Input-Func_Class'!$B$24,$G74:$BB74))+SUMIF($G$6:$BB$6,BM$6&amp;" "&amp;'Input-Func_Class'!$F$22,$G74:$BB74))&lt;Check_Limit,0,1),1)</f>
        <v>0</v>
      </c>
      <c r="BN74">
        <f ca="1">IFERROR(IF(SUMIF($G$6:$BB$6,BN$6&amp;" Total",$G74:$BB74)-(SUMIF($G$6:$BB$6,BN$6&amp;" "&amp;'Input-Func_Class'!$D$22,$G74:$BB74)+IFERROR(SUMIF($G$6:$BB$6,BN$6&amp;" "&amp;'Input-Func_Class'!$E$22,$G74:$BB74),SUMIF($G$6:$BB$6,BN$6&amp;" "&amp;'Input-Func_Class'!$B$24,$G74:$BB74))+SUMIF($G$6:$BB$6,BN$6&amp;" "&amp;'Input-Func_Class'!$F$22,$G74:$BB74))&lt;Check_Limit,0,1),1)</f>
        <v>0</v>
      </c>
      <c r="BO74">
        <f ca="1">IFERROR(IF(SUMIF($G$6:$BB$6,BO$6&amp;" Total",$G74:$BB74)-(SUMIF($G$6:$BB$6,BO$6&amp;" "&amp;'Input-Func_Class'!$D$22,$G74:$BB74)+IFERROR(SUMIF($G$6:$BB$6,BO$6&amp;" "&amp;'Input-Func_Class'!$E$22,$G74:$BB74),SUMIF($G$6:$BB$6,BO$6&amp;" "&amp;'Input-Func_Class'!$B$24,$G74:$BB74))+SUMIF($G$6:$BB$6,BO$6&amp;" "&amp;'Input-Func_Class'!$F$22,$G74:$BB74))&lt;Check_Limit,0,1),1)</f>
        <v>0</v>
      </c>
    </row>
    <row r="75" spans="1:67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>Functionalization!$D75</f>
        <v>-97006543.285036191</v>
      </c>
      <c r="E75" s="8">
        <f t="shared" ca="1" si="16"/>
        <v>0</v>
      </c>
      <c r="F75" s="2" t="str">
        <f>IF($D75=0,"-",IF('Input-Accounts'!$E75&lt;&gt;0,'Input-Accounts'!$E75,'Input-Accounts'!$G75))</f>
        <v>AVGERAGE STUDY</v>
      </c>
      <c r="G75" s="8">
        <f ca="1">IF(G$5&lt;&gt;"",HLOOKUP(G$5,Functionalization!$G$6:$R$314,ROW($A75)-5,FALSE),IFERROR(INDEX(G$278:G$314,MATCH($F75,$B$278:$B$314,0))/VLOOKUP($F75,$B$278:$BB$314,MATCH(LEFT(TRIM(G$6),FIND("~",SUBSTITUTE(G$6,"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75))*HLOOKUP(LEFT(TRIM(G$6),FIND("~",SUBSTITUTE(G$6," ","~",LEN(TRIM(G$6))-LEN(SUBSTITUTE(TRIM(G$6)," ",""))))-1)&amp;" Total",$B$6:$BB$314,ROW($A75)-5,FALSE))</f>
        <v>-97006543.285036191</v>
      </c>
      <c r="H75" s="8">
        <f ca="1">IF(H$5&lt;&gt;"",HLOOKUP(H$5,Functionalization!$G$6:$R$314,ROW($A75)-5,FALSE),IFERROR(INDEX(H$278:H$314,MATCH($F75,$B$278:$B$314,0))/VLOOKUP($F75,$B$278:$BB$314,MATCH(LEFT(TRIM(H$6),FIND("~",SUBSTITUTE(H$6,"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75))*HLOOKUP(LEFT(TRIM(H$6),FIND("~",SUBSTITUTE(H$6," ","~",LEN(TRIM(H$6))-LEN(SUBSTITUTE(TRIM(H$6)," ",""))))-1)&amp;" Total",$B$6:$BB$314,ROW($A75)-5,FALSE))</f>
        <v>-74007848.826480478</v>
      </c>
      <c r="I75" s="8">
        <f ca="1">IF(I$5&lt;&gt;"",HLOOKUP(I$5,Functionalization!$G$6:$R$314,ROW($A75)-5,FALSE),IFERROR(INDEX(I$278:I$314,MATCH($F75,$B$278:$B$314,0))/VLOOKUP($F75,$B$278:$BB$314,MATCH(LEFT(TRIM(I$6),FIND("~",SUBSTITUTE(I$6,"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75))*HLOOKUP(LEFT(TRIM(I$6),FIND("~",SUBSTITUTE(I$6," ","~",LEN(TRIM(I$6))-LEN(SUBSTITUTE(TRIM(I$6)," ",""))))-1)&amp;" Total",$B$6:$BB$314,ROW($A75)-5,FALSE))</f>
        <v>0</v>
      </c>
      <c r="J75" s="8">
        <f ca="1">IF(J$5&lt;&gt;"",HLOOKUP(J$5,Functionalization!$G$6:$R$314,ROW($A75)-5,FALSE),IFERROR(INDEX(J$278:J$314,MATCH($F75,$B$278:$B$314,0))/VLOOKUP($F75,$B$278:$BB$314,MATCH(LEFT(TRIM(J$6),FIND("~",SUBSTITUTE(J$6,"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75))*HLOOKUP(LEFT(TRIM(J$6),FIND("~",SUBSTITUTE(J$6," ","~",LEN(TRIM(J$6))-LEN(SUBSTITUTE(TRIM(J$6)," ",""))))-1)&amp;" Total",$B$6:$BB$314,ROW($A75)-5,FALSE))</f>
        <v>-22998694.458555713</v>
      </c>
      <c r="K75" s="8">
        <f ca="1">IF(K$5&lt;&gt;"",HLOOKUP(K$5,Functionalization!$G$6:$R$314,ROW($A75)-5,FALSE),IFERROR(INDEX(K$278:K$314,MATCH($F75,$B$278:$B$314,0))/VLOOKUP($F75,$B$278:$BB$314,MATCH(LEFT(TRIM(K$6),FIND("~",SUBSTITUTE(K$6,"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75))*HLOOKUP(LEFT(TRIM(K$6),FIND("~",SUBSTITUTE(K$6," ","~",LEN(TRIM(K$6))-LEN(SUBSTITUTE(TRIM(K$6)," ",""))))-1)&amp;" Total",$B$6:$BB$314,ROW($A75)-5,FALSE))</f>
        <v>0</v>
      </c>
      <c r="L75" s="8">
        <f ca="1">IF(L$5&lt;&gt;"",HLOOKUP(L$5,Functionalization!$G$6:$R$314,ROW($A75)-5,FALSE),IFERROR(INDEX(L$278:L$314,MATCH($F75,$B$278:$B$314,0))/VLOOKUP($F75,$B$278:$BB$314,MATCH(LEFT(TRIM(L$6),FIND("~",SUBSTITUTE(L$6,"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75))*HLOOKUP(LEFT(TRIM(L$6),FIND("~",SUBSTITUTE(L$6," ","~",LEN(TRIM(L$6))-LEN(SUBSTITUTE(TRIM(L$6)," ",""))))-1)&amp;" Total",$B$6:$BB$314,ROW($A75)-5,FALSE))</f>
        <v>0</v>
      </c>
      <c r="M75" s="8">
        <f ca="1">IF(M$5&lt;&gt;"",HLOOKUP(M$5,Functionalization!$G$6:$R$314,ROW($A75)-5,FALSE),IFERROR(INDEX(M$278:M$314,MATCH($F75,$B$278:$B$314,0))/VLOOKUP($F75,$B$278:$BB$314,MATCH(LEFT(TRIM(M$6),FIND("~",SUBSTITUTE(M$6,"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75))*HLOOKUP(LEFT(TRIM(M$6),FIND("~",SUBSTITUTE(M$6," ","~",LEN(TRIM(M$6))-LEN(SUBSTITUTE(TRIM(M$6)," ",""))))-1)&amp;" Total",$B$6:$BB$314,ROW($A75)-5,FALSE))</f>
        <v>0</v>
      </c>
      <c r="N75" s="8">
        <f ca="1">IF(N$5&lt;&gt;"",HLOOKUP(N$5,Functionalization!$G$6:$R$314,ROW($A75)-5,FALSE),IFERROR(INDEX(N$278:N$314,MATCH($F75,$B$278:$B$314,0))/VLOOKUP($F75,$B$278:$BB$314,MATCH(LEFT(TRIM(N$6),FIND("~",SUBSTITUTE(N$6,"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75))*HLOOKUP(LEFT(TRIM(N$6),FIND("~",SUBSTITUTE(N$6," ","~",LEN(TRIM(N$6))-LEN(SUBSTITUTE(TRIM(N$6)," ",""))))-1)&amp;" Total",$B$6:$BB$314,ROW($A75)-5,FALSE))</f>
        <v>0</v>
      </c>
      <c r="O75" s="8">
        <f ca="1">IF(O$5&lt;&gt;"",HLOOKUP(O$5,Functionalization!$G$6:$R$314,ROW($A75)-5,FALSE),IFERROR(INDEX(O$278:O$314,MATCH($F75,$B$278:$B$314,0))/VLOOKUP($F75,$B$278:$BB$314,MATCH(LEFT(TRIM(O$6),FIND("~",SUBSTITUTE(O$6,"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75))*HLOOKUP(LEFT(TRIM(O$6),FIND("~",SUBSTITUTE(O$6," ","~",LEN(TRIM(O$6))-LEN(SUBSTITUTE(TRIM(O$6)," ",""))))-1)&amp;" Total",$B$6:$BB$314,ROW($A75)-5,FALSE))</f>
        <v>0</v>
      </c>
      <c r="P75" s="8">
        <f ca="1">IF(P$5&lt;&gt;"",HLOOKUP(P$5,Functionalization!$G$6:$R$314,ROW($A75)-5,FALSE),IFERROR(INDEX(P$278:P$314,MATCH($F75,$B$278:$B$314,0))/VLOOKUP($F75,$B$278:$BB$314,MATCH(LEFT(TRIM(P$6),FIND("~",SUBSTITUTE(P$6,"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75))*HLOOKUP(LEFT(TRIM(P$6),FIND("~",SUBSTITUTE(P$6," ","~",LEN(TRIM(P$6))-LEN(SUBSTITUTE(TRIM(P$6)," ",""))))-1)&amp;" Total",$B$6:$BB$314,ROW($A75)-5,FALSE))</f>
        <v>0</v>
      </c>
      <c r="Q75" s="8">
        <f ca="1">IF(Q$5&lt;&gt;"",HLOOKUP(Q$5,Functionalization!$G$6:$R$314,ROW($A75)-5,FALSE),IFERROR(INDEX(Q$278:Q$314,MATCH($F75,$B$278:$B$314,0))/VLOOKUP($F75,$B$278:$BB$314,MATCH(LEFT(TRIM(Q$6),FIND("~",SUBSTITUTE(Q$6,"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75))*HLOOKUP(LEFT(TRIM(Q$6),FIND("~",SUBSTITUTE(Q$6," ","~",LEN(TRIM(Q$6))-LEN(SUBSTITUTE(TRIM(Q$6)," ",""))))-1)&amp;" Total",$B$6:$BB$314,ROW($A75)-5,FALSE))</f>
        <v>0</v>
      </c>
      <c r="R75" s="8">
        <f ca="1">IF(R$5&lt;&gt;"",HLOOKUP(R$5,Functionalization!$G$6:$R$314,ROW($A75)-5,FALSE),IFERROR(INDEX(R$278:R$314,MATCH($F75,$B$278:$B$314,0))/VLOOKUP($F75,$B$278:$BB$314,MATCH(LEFT(TRIM(R$6),FIND("~",SUBSTITUTE(R$6,"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75))*HLOOKUP(LEFT(TRIM(R$6),FIND("~",SUBSTITUTE(R$6," ","~",LEN(TRIM(R$6))-LEN(SUBSTITUTE(TRIM(R$6)," ",""))))-1)&amp;" Total",$B$6:$BB$314,ROW($A75)-5,FALSE))</f>
        <v>0</v>
      </c>
      <c r="S75" s="8">
        <f ca="1">IF(S$5&lt;&gt;"",HLOOKUP(S$5,Functionalization!$G$6:$R$314,ROW($A75)-5,FALSE),IFERROR(INDEX(S$278:S$314,MATCH($F75,$B$278:$B$314,0))/VLOOKUP($F75,$B$278:$BB$314,MATCH(LEFT(TRIM(S$6),FIND("~",SUBSTITUTE(S$6,"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75))*HLOOKUP(LEFT(TRIM(S$6),FIND("~",SUBSTITUTE(S$6," ","~",LEN(TRIM(S$6))-LEN(SUBSTITUTE(TRIM(S$6)," ",""))))-1)&amp;" Total",$B$6:$BB$314,ROW($A75)-5,FALSE))</f>
        <v>0</v>
      </c>
      <c r="T75" s="8">
        <f ca="1">IF(T$5&lt;&gt;"",HLOOKUP(T$5,Functionalization!$G$6:$R$314,ROW($A75)-5,FALSE),IFERROR(INDEX(T$278:T$314,MATCH($F75,$B$278:$B$314,0))/VLOOKUP($F75,$B$278:$BB$314,MATCH(LEFT(TRIM(T$6),FIND("~",SUBSTITUTE(T$6,"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75))*HLOOKUP(LEFT(TRIM(T$6),FIND("~",SUBSTITUTE(T$6," ","~",LEN(TRIM(T$6))-LEN(SUBSTITUTE(TRIM(T$6)," ",""))))-1)&amp;" Total",$B$6:$BB$314,ROW($A75)-5,FALSE))</f>
        <v>0</v>
      </c>
      <c r="U75" s="8">
        <f ca="1">IF(U$5&lt;&gt;"",HLOOKUP(U$5,Functionalization!$G$6:$R$314,ROW($A75)-5,FALSE),IFERROR(INDEX(U$278:U$314,MATCH($F75,$B$278:$B$314,0))/VLOOKUP($F75,$B$278:$BB$314,MATCH(LEFT(TRIM(U$6),FIND("~",SUBSTITUTE(U$6,"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75))*HLOOKUP(LEFT(TRIM(U$6),FIND("~",SUBSTITUTE(U$6," ","~",LEN(TRIM(U$6))-LEN(SUBSTITUTE(TRIM(U$6)," ",""))))-1)&amp;" Total",$B$6:$BB$314,ROW($A75)-5,FALSE))</f>
        <v>0</v>
      </c>
      <c r="V75" s="8">
        <f ca="1">IF(V$5&lt;&gt;"",HLOOKUP(V$5,Functionalization!$G$6:$R$314,ROW($A75)-5,FALSE),IFERROR(INDEX(V$278:V$314,MATCH($F75,$B$278:$B$314,0))/VLOOKUP($F75,$B$278:$BB$314,MATCH(LEFT(TRIM(V$6),FIND("~",SUBSTITUTE(V$6,"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75))*HLOOKUP(LEFT(TRIM(V$6),FIND("~",SUBSTITUTE(V$6," ","~",LEN(TRIM(V$6))-LEN(SUBSTITUTE(TRIM(V$6)," ",""))))-1)&amp;" Total",$B$6:$BB$314,ROW($A75)-5,FALSE))</f>
        <v>0</v>
      </c>
      <c r="W75" s="8">
        <f ca="1">IF(W$5&lt;&gt;"",HLOOKUP(W$5,Functionalization!$G$6:$R$314,ROW($A75)-5,FALSE),IFERROR(INDEX(W$278:W$314,MATCH($F75,$B$278:$B$314,0))/VLOOKUP($F75,$B$278:$BB$314,MATCH(LEFT(TRIM(W$6),FIND("~",SUBSTITUTE(W$6,"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75))*HLOOKUP(LEFT(TRIM(W$6),FIND("~",SUBSTITUTE(W$6," ","~",LEN(TRIM(W$6))-LEN(SUBSTITUTE(TRIM(W$6)," ",""))))-1)&amp;" Total",$B$6:$BB$314,ROW($A75)-5,FALSE))</f>
        <v>0</v>
      </c>
      <c r="X75" s="8">
        <f ca="1">IF(X$5&lt;&gt;"",HLOOKUP(X$5,Functionalization!$G$6:$R$314,ROW($A75)-5,FALSE),IFERROR(INDEX(X$278:X$314,MATCH($F75,$B$278:$B$314,0))/VLOOKUP($F75,$B$278:$BB$314,MATCH(LEFT(TRIM(X$6),FIND("~",SUBSTITUTE(X$6,"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75))*HLOOKUP(LEFT(TRIM(X$6),FIND("~",SUBSTITUTE(X$6," ","~",LEN(TRIM(X$6))-LEN(SUBSTITUTE(TRIM(X$6)," ",""))))-1)&amp;" Total",$B$6:$BB$314,ROW($A75)-5,FALSE))</f>
        <v>0</v>
      </c>
      <c r="Y75" s="8">
        <f ca="1">IF(Y$5&lt;&gt;"",HLOOKUP(Y$5,Functionalization!$G$6:$R$314,ROW($A75)-5,FALSE),IFERROR(INDEX(Y$278:Y$314,MATCH($F75,$B$278:$B$314,0))/VLOOKUP($F75,$B$278:$BB$314,MATCH(LEFT(TRIM(Y$6),FIND("~",SUBSTITUTE(Y$6,"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75))*HLOOKUP(LEFT(TRIM(Y$6),FIND("~",SUBSTITUTE(Y$6," ","~",LEN(TRIM(Y$6))-LEN(SUBSTITUTE(TRIM(Y$6)," ",""))))-1)&amp;" Total",$B$6:$BB$314,ROW($A75)-5,FALSE))</f>
        <v>0</v>
      </c>
      <c r="Z75" s="8">
        <f ca="1">IF(Z$5&lt;&gt;"",HLOOKUP(Z$5,Functionalization!$G$6:$R$314,ROW($A75)-5,FALSE),IFERROR(INDEX(Z$278:Z$314,MATCH($F75,$B$278:$B$314,0))/VLOOKUP($F75,$B$278:$BB$314,MATCH(LEFT(TRIM(Z$6),FIND("~",SUBSTITUTE(Z$6,"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75))*HLOOKUP(LEFT(TRIM(Z$6),FIND("~",SUBSTITUTE(Z$6," ","~",LEN(TRIM(Z$6))-LEN(SUBSTITUTE(TRIM(Z$6)," ",""))))-1)&amp;" Total",$B$6:$BB$314,ROW($A75)-5,FALSE))</f>
        <v>0</v>
      </c>
      <c r="AA75" s="8">
        <f ca="1">IF(AA$5&lt;&gt;"",HLOOKUP(AA$5,Functionalization!$G$6:$R$314,ROW($A75)-5,FALSE),IFERROR(INDEX(AA$278:AA$314,MATCH($F75,$B$278:$B$314,0))/VLOOKUP($F75,$B$278:$BB$314,MATCH(LEFT(TRIM(AA$6),FIND("~",SUBSTITUTE(AA$6,"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75))*HLOOKUP(LEFT(TRIM(AA$6),FIND("~",SUBSTITUTE(AA$6," ","~",LEN(TRIM(AA$6))-LEN(SUBSTITUTE(TRIM(AA$6)," ",""))))-1)&amp;" Total",$B$6:$BB$314,ROW($A75)-5,FALSE))</f>
        <v>0</v>
      </c>
      <c r="AB75" s="8">
        <f ca="1">IF(AB$5&lt;&gt;"",HLOOKUP(AB$5,Functionalization!$G$6:$R$314,ROW($A75)-5,FALSE),IFERROR(INDEX(AB$278:AB$314,MATCH($F75,$B$278:$B$314,0))/VLOOKUP($F75,$B$278:$BB$314,MATCH(LEFT(TRIM(AB$6),FIND("~",SUBSTITUTE(AB$6,"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75))*HLOOKUP(LEFT(TRIM(AB$6),FIND("~",SUBSTITUTE(AB$6," ","~",LEN(TRIM(AB$6))-LEN(SUBSTITUTE(TRIM(AB$6)," ",""))))-1)&amp;" Total",$B$6:$BB$314,ROW($A75)-5,FALSE))</f>
        <v>0</v>
      </c>
      <c r="AC75" s="8">
        <f ca="1">IF(AC$5&lt;&gt;"",HLOOKUP(AC$5,Functionalization!$G$6:$R$314,ROW($A75)-5,FALSE),IFERROR(INDEX(AC$278:AC$314,MATCH($F75,$B$278:$B$314,0))/VLOOKUP($F75,$B$278:$BB$314,MATCH(LEFT(TRIM(AC$6),FIND("~",SUBSTITUTE(AC$6,"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75))*HLOOKUP(LEFT(TRIM(AC$6),FIND("~",SUBSTITUTE(AC$6," ","~",LEN(TRIM(AC$6))-LEN(SUBSTITUTE(TRIM(AC$6)," ",""))))-1)&amp;" Total",$B$6:$BB$314,ROW($A75)-5,FALSE))</f>
        <v>0</v>
      </c>
      <c r="AD75" s="8">
        <f ca="1">IF(AD$5&lt;&gt;"",HLOOKUP(AD$5,Functionalization!$G$6:$R$314,ROW($A75)-5,FALSE),IFERROR(INDEX(AD$278:AD$314,MATCH($F75,$B$278:$B$314,0))/VLOOKUP($F75,$B$278:$BB$314,MATCH(LEFT(TRIM(AD$6),FIND("~",SUBSTITUTE(AD$6,"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75))*HLOOKUP(LEFT(TRIM(AD$6),FIND("~",SUBSTITUTE(AD$6," ","~",LEN(TRIM(AD$6))-LEN(SUBSTITUTE(TRIM(AD$6)," ",""))))-1)&amp;" Total",$B$6:$BB$314,ROW($A75)-5,FALSE))</f>
        <v>0</v>
      </c>
      <c r="AE75" s="8">
        <f ca="1">IF(AE$5&lt;&gt;"",HLOOKUP(AE$5,Functionalization!$G$6:$R$314,ROW($A75)-5,FALSE),IFERROR(INDEX(AE$278:AE$314,MATCH($F75,$B$278:$B$314,0))/VLOOKUP($F75,$B$278:$BB$314,MATCH(LEFT(TRIM(AE$6),FIND("~",SUBSTITUTE(AE$6,"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75))*HLOOKUP(LEFT(TRIM(AE$6),FIND("~",SUBSTITUTE(AE$6," ","~",LEN(TRIM(AE$6))-LEN(SUBSTITUTE(TRIM(AE$6)," ",""))))-1)&amp;" Total",$B$6:$BB$314,ROW($A75)-5,FALSE))</f>
        <v>0</v>
      </c>
      <c r="AF75" s="8">
        <f ca="1">IF(AF$5&lt;&gt;"",HLOOKUP(AF$5,Functionalization!$G$6:$R$314,ROW($A75)-5,FALSE),IFERROR(INDEX(AF$278:AF$314,MATCH($F75,$B$278:$B$314,0))/VLOOKUP($F75,$B$278:$BB$314,MATCH(LEFT(TRIM(AF$6),FIND("~",SUBSTITUTE(AF$6,"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75))*HLOOKUP(LEFT(TRIM(AF$6),FIND("~",SUBSTITUTE(AF$6," ","~",LEN(TRIM(AF$6))-LEN(SUBSTITUTE(TRIM(AF$6)," ",""))))-1)&amp;" Total",$B$6:$BB$314,ROW($A75)-5,FALSE))</f>
        <v>0</v>
      </c>
      <c r="AG75" s="8">
        <f ca="1">IF(AG$5&lt;&gt;"",HLOOKUP(AG$5,Functionalization!$G$6:$R$314,ROW($A75)-5,FALSE),IFERROR(INDEX(AG$278:AG$314,MATCH($F75,$B$278:$B$314,0))/VLOOKUP($F75,$B$278:$BB$314,MATCH(LEFT(TRIM(AG$6),FIND("~",SUBSTITUTE(AG$6,"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75))*HLOOKUP(LEFT(TRIM(AG$6),FIND("~",SUBSTITUTE(AG$6," ","~",LEN(TRIM(AG$6))-LEN(SUBSTITUTE(TRIM(AG$6)," ",""))))-1)&amp;" Total",$B$6:$BB$314,ROW($A75)-5,FALSE))</f>
        <v>0</v>
      </c>
      <c r="AH75" s="8">
        <f ca="1">IF(AH$5&lt;&gt;"",HLOOKUP(AH$5,Functionalization!$G$6:$R$314,ROW($A75)-5,FALSE),IFERROR(INDEX(AH$278:AH$314,MATCH($F75,$B$278:$B$314,0))/VLOOKUP($F75,$B$278:$BB$314,MATCH(LEFT(TRIM(AH$6),FIND("~",SUBSTITUTE(AH$6,"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75))*HLOOKUP(LEFT(TRIM(AH$6),FIND("~",SUBSTITUTE(AH$6," ","~",LEN(TRIM(AH$6))-LEN(SUBSTITUTE(TRIM(AH$6)," ",""))))-1)&amp;" Total",$B$6:$BB$314,ROW($A75)-5,FALSE))</f>
        <v>0</v>
      </c>
      <c r="AI75" s="8">
        <f ca="1">IF(AI$5&lt;&gt;"",HLOOKUP(AI$5,Functionalization!$G$6:$R$314,ROW($A75)-5,FALSE),IFERROR(INDEX(AI$278:AI$314,MATCH($F75,$B$278:$B$314,0))/VLOOKUP($F75,$B$278:$BB$314,MATCH(LEFT(TRIM(AI$6),FIND("~",SUBSTITUTE(AI$6,"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75))*HLOOKUP(LEFT(TRIM(AI$6),FIND("~",SUBSTITUTE(AI$6," ","~",LEN(TRIM(AI$6))-LEN(SUBSTITUTE(TRIM(AI$6)," ",""))))-1)&amp;" Total",$B$6:$BB$314,ROW($A75)-5,FALSE))</f>
        <v>0</v>
      </c>
      <c r="AJ75" s="8">
        <f ca="1">IF(AJ$5&lt;&gt;"",HLOOKUP(AJ$5,Functionalization!$G$6:$R$314,ROW($A75)-5,FALSE),IFERROR(INDEX(AJ$278:AJ$314,MATCH($F75,$B$278:$B$314,0))/VLOOKUP($F75,$B$278:$BB$314,MATCH(LEFT(TRIM(AJ$6),FIND("~",SUBSTITUTE(AJ$6,"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75))*HLOOKUP(LEFT(TRIM(AJ$6),FIND("~",SUBSTITUTE(AJ$6," ","~",LEN(TRIM(AJ$6))-LEN(SUBSTITUTE(TRIM(AJ$6)," ",""))))-1)&amp;" Total",$B$6:$BB$314,ROW($A75)-5,FALSE))</f>
        <v>0</v>
      </c>
      <c r="AK75" s="8">
        <f ca="1">IF(AK$5&lt;&gt;"",HLOOKUP(AK$5,Functionalization!$G$6:$R$314,ROW($A75)-5,FALSE),IFERROR(INDEX(AK$278:AK$314,MATCH($F75,$B$278:$B$314,0))/VLOOKUP($F75,$B$278:$BB$314,MATCH(LEFT(TRIM(AK$6),FIND("~",SUBSTITUTE(AK$6,"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75))*HLOOKUP(LEFT(TRIM(AK$6),FIND("~",SUBSTITUTE(AK$6," ","~",LEN(TRIM(AK$6))-LEN(SUBSTITUTE(TRIM(AK$6)," ",""))))-1)&amp;" Total",$B$6:$BB$314,ROW($A75)-5,FALSE))</f>
        <v>0</v>
      </c>
      <c r="AL75" s="8">
        <f ca="1">IF(AL$5&lt;&gt;"",HLOOKUP(AL$5,Functionalization!$G$6:$R$314,ROW($A75)-5,FALSE),IFERROR(INDEX(AL$278:AL$314,MATCH($F75,$B$278:$B$314,0))/VLOOKUP($F75,$B$278:$BB$314,MATCH(LEFT(TRIM(AL$6),FIND("~",SUBSTITUTE(AL$6,"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75))*HLOOKUP(LEFT(TRIM(AL$6),FIND("~",SUBSTITUTE(AL$6," ","~",LEN(TRIM(AL$6))-LEN(SUBSTITUTE(TRIM(AL$6)," ",""))))-1)&amp;" Total",$B$6:$BB$314,ROW($A75)-5,FALSE))</f>
        <v>0</v>
      </c>
      <c r="AM75" s="8">
        <f ca="1">IF(AM$5&lt;&gt;"",HLOOKUP(AM$5,Functionalization!$G$6:$R$314,ROW($A75)-5,FALSE),IFERROR(INDEX(AM$278:AM$314,MATCH($F75,$B$278:$B$314,0))/VLOOKUP($F75,$B$278:$BB$314,MATCH(LEFT(TRIM(AM$6),FIND("~",SUBSTITUTE(AM$6,"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75))*HLOOKUP(LEFT(TRIM(AM$6),FIND("~",SUBSTITUTE(AM$6," ","~",LEN(TRIM(AM$6))-LEN(SUBSTITUTE(TRIM(AM$6)," ",""))))-1)&amp;" Total",$B$6:$BB$314,ROW($A75)-5,FALSE))</f>
        <v>0</v>
      </c>
      <c r="AN75" s="8">
        <f ca="1">IF(AN$5&lt;&gt;"",HLOOKUP(AN$5,Functionalization!$G$6:$R$314,ROW($A75)-5,FALSE),IFERROR(INDEX(AN$278:AN$314,MATCH($F75,$B$278:$B$314,0))/VLOOKUP($F75,$B$278:$BB$314,MATCH(LEFT(TRIM(AN$6),FIND("~",SUBSTITUTE(AN$6,"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75))*HLOOKUP(LEFT(TRIM(AN$6),FIND("~",SUBSTITUTE(AN$6," ","~",LEN(TRIM(AN$6))-LEN(SUBSTITUTE(TRIM(AN$6)," ",""))))-1)&amp;" Total",$B$6:$BB$314,ROW($A75)-5,FALSE))</f>
        <v>0</v>
      </c>
      <c r="AO75" s="8">
        <f ca="1">IF(AO$5&lt;&gt;"",HLOOKUP(AO$5,Functionalization!$G$6:$R$314,ROW($A75)-5,FALSE),IFERROR(INDEX(AO$278:AO$314,MATCH($F75,$B$278:$B$314,0))/VLOOKUP($F75,$B$278:$BB$314,MATCH(LEFT(TRIM(AO$6),FIND("~",SUBSTITUTE(AO$6,"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75))*HLOOKUP(LEFT(TRIM(AO$6),FIND("~",SUBSTITUTE(AO$6," ","~",LEN(TRIM(AO$6))-LEN(SUBSTITUTE(TRIM(AO$6)," ",""))))-1)&amp;" Total",$B$6:$BB$314,ROW($A75)-5,FALSE))</f>
        <v>0</v>
      </c>
      <c r="AP75" s="8">
        <f ca="1">IF(AP$5&lt;&gt;"",HLOOKUP(AP$5,Functionalization!$G$6:$R$314,ROW($A75)-5,FALSE),IFERROR(INDEX(AP$278:AP$314,MATCH($F75,$B$278:$B$314,0))/VLOOKUP($F75,$B$278:$BB$314,MATCH(LEFT(TRIM(AP$6),FIND("~",SUBSTITUTE(AP$6,"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75))*HLOOKUP(LEFT(TRIM(AP$6),FIND("~",SUBSTITUTE(AP$6," ","~",LEN(TRIM(AP$6))-LEN(SUBSTITUTE(TRIM(AP$6)," ",""))))-1)&amp;" Total",$B$6:$BB$314,ROW($A75)-5,FALSE))</f>
        <v>0</v>
      </c>
      <c r="AQ75" s="8">
        <f ca="1">IF(AQ$5&lt;&gt;"",HLOOKUP(AQ$5,Functionalization!$G$6:$R$314,ROW($A75)-5,FALSE),IFERROR(INDEX(AQ$278:AQ$314,MATCH($F75,$B$278:$B$314,0))/VLOOKUP($F75,$B$278:$BB$314,MATCH(LEFT(TRIM(AQ$6),FIND("~",SUBSTITUTE(AQ$6,"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75))*HLOOKUP(LEFT(TRIM(AQ$6),FIND("~",SUBSTITUTE(AQ$6," ","~",LEN(TRIM(AQ$6))-LEN(SUBSTITUTE(TRIM(AQ$6)," ",""))))-1)&amp;" Total",$B$6:$BB$314,ROW($A75)-5,FALSE))</f>
        <v>0</v>
      </c>
      <c r="AR75" s="8">
        <f ca="1">IF(AR$5&lt;&gt;"",HLOOKUP(AR$5,Functionalization!$G$6:$R$314,ROW($A75)-5,FALSE),IFERROR(INDEX(AR$278:AR$314,MATCH($F75,$B$278:$B$314,0))/VLOOKUP($F75,$B$278:$BB$314,MATCH(LEFT(TRIM(AR$6),FIND("~",SUBSTITUTE(AR$6,"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75))*HLOOKUP(LEFT(TRIM(AR$6),FIND("~",SUBSTITUTE(AR$6," ","~",LEN(TRIM(AR$6))-LEN(SUBSTITUTE(TRIM(AR$6)," ",""))))-1)&amp;" Total",$B$6:$BB$314,ROW($A75)-5,FALSE))</f>
        <v>0</v>
      </c>
      <c r="AS75" s="8">
        <f ca="1">IF(AS$5&lt;&gt;"",HLOOKUP(AS$5,Functionalization!$G$6:$R$314,ROW($A75)-5,FALSE),IFERROR(INDEX(AS$278:AS$314,MATCH($F75,$B$278:$B$314,0))/VLOOKUP($F75,$B$278:$BB$314,MATCH(LEFT(TRIM(AS$6),FIND("~",SUBSTITUTE(AS$6,"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75))*HLOOKUP(LEFT(TRIM(AS$6),FIND("~",SUBSTITUTE(AS$6," ","~",LEN(TRIM(AS$6))-LEN(SUBSTITUTE(TRIM(AS$6)," ",""))))-1)&amp;" Total",$B$6:$BB$314,ROW($A75)-5,FALSE))</f>
        <v>0</v>
      </c>
      <c r="AT75" s="8">
        <f ca="1">IF(AT$5&lt;&gt;"",HLOOKUP(AT$5,Functionalization!$G$6:$R$314,ROW($A75)-5,FALSE),IFERROR(INDEX(AT$278:AT$314,MATCH($F75,$B$278:$B$314,0))/VLOOKUP($F75,$B$278:$BB$314,MATCH(LEFT(TRIM(AT$6),FIND("~",SUBSTITUTE(AT$6,"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75))*HLOOKUP(LEFT(TRIM(AT$6),FIND("~",SUBSTITUTE(AT$6," ","~",LEN(TRIM(AT$6))-LEN(SUBSTITUTE(TRIM(AT$6)," ",""))))-1)&amp;" Total",$B$6:$BB$314,ROW($A75)-5,FALSE))</f>
        <v>0</v>
      </c>
      <c r="AU75" s="8">
        <f ca="1">IF(AU$5&lt;&gt;"",HLOOKUP(AU$5,Functionalization!$G$6:$R$314,ROW($A75)-5,FALSE),IFERROR(INDEX(AU$278:AU$314,MATCH($F75,$B$278:$B$314,0))/VLOOKUP($F75,$B$278:$BB$314,MATCH(LEFT(TRIM(AU$6),FIND("~",SUBSTITUTE(AU$6,"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75))*HLOOKUP(LEFT(TRIM(AU$6),FIND("~",SUBSTITUTE(AU$6," ","~",LEN(TRIM(AU$6))-LEN(SUBSTITUTE(TRIM(AU$6)," ",""))))-1)&amp;" Total",$B$6:$BB$314,ROW($A75)-5,FALSE))</f>
        <v>0</v>
      </c>
      <c r="AV75" s="8">
        <f ca="1">IF(AV$5&lt;&gt;"",HLOOKUP(AV$5,Functionalization!$G$6:$R$314,ROW($A75)-5,FALSE),IFERROR(INDEX(AV$278:AV$314,MATCH($F75,$B$278:$B$314,0))/VLOOKUP($F75,$B$278:$BB$314,MATCH(LEFT(TRIM(AV$6),FIND("~",SUBSTITUTE(AV$6,"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75))*HLOOKUP(LEFT(TRIM(AV$6),FIND("~",SUBSTITUTE(AV$6," ","~",LEN(TRIM(AV$6))-LEN(SUBSTITUTE(TRIM(AV$6)," ",""))))-1)&amp;" Total",$B$6:$BB$314,ROW($A75)-5,FALSE))</f>
        <v>0</v>
      </c>
      <c r="AW75" s="8">
        <f ca="1">IF(AW$5&lt;&gt;"",HLOOKUP(AW$5,Functionalization!$G$6:$R$314,ROW($A75)-5,FALSE),IFERROR(INDEX(AW$278:AW$314,MATCH($F75,$B$278:$B$314,0))/VLOOKUP($F75,$B$278:$BB$314,MATCH(LEFT(TRIM(AW$6),FIND("~",SUBSTITUTE(AW$6,"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75))*HLOOKUP(LEFT(TRIM(AW$6),FIND("~",SUBSTITUTE(AW$6," ","~",LEN(TRIM(AW$6))-LEN(SUBSTITUTE(TRIM(AW$6)," ",""))))-1)&amp;" Total",$B$6:$BB$314,ROW($A75)-5,FALSE))</f>
        <v>0</v>
      </c>
      <c r="AX75" s="8">
        <f ca="1">IF(AX$5&lt;&gt;"",HLOOKUP(AX$5,Functionalization!$G$6:$R$314,ROW($A75)-5,FALSE),IFERROR(INDEX(AX$278:AX$314,MATCH($F75,$B$278:$B$314,0))/VLOOKUP($F75,$B$278:$BB$314,MATCH(LEFT(TRIM(AX$6),FIND("~",SUBSTITUTE(AX$6,"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75))*HLOOKUP(LEFT(TRIM(AX$6),FIND("~",SUBSTITUTE(AX$6," ","~",LEN(TRIM(AX$6))-LEN(SUBSTITUTE(TRIM(AX$6)," ",""))))-1)&amp;" Total",$B$6:$BB$314,ROW($A75)-5,FALSE))</f>
        <v>0</v>
      </c>
      <c r="AY75" s="8">
        <f ca="1">IF(AY$5&lt;&gt;"",HLOOKUP(AY$5,Functionalization!$G$6:$R$314,ROW($A75)-5,FALSE),IFERROR(INDEX(AY$278:AY$314,MATCH($F75,$B$278:$B$314,0))/VLOOKUP($F75,$B$278:$BB$314,MATCH(LEFT(TRIM(AY$6),FIND("~",SUBSTITUTE(AY$6,"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75))*HLOOKUP(LEFT(TRIM(AY$6),FIND("~",SUBSTITUTE(AY$6," ","~",LEN(TRIM(AY$6))-LEN(SUBSTITUTE(TRIM(AY$6)," ",""))))-1)&amp;" Total",$B$6:$BB$314,ROW($A75)-5,FALSE))</f>
        <v>0</v>
      </c>
      <c r="AZ75" s="8">
        <f ca="1">IF(AZ$5&lt;&gt;"",HLOOKUP(AZ$5,Functionalization!$G$6:$R$314,ROW($A75)-5,FALSE),IFERROR(INDEX(AZ$278:AZ$314,MATCH($F75,$B$278:$B$314,0))/VLOOKUP($F75,$B$278:$BB$314,MATCH(LEFT(TRIM(AZ$6),FIND("~",SUBSTITUTE(AZ$6,"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75))*HLOOKUP(LEFT(TRIM(AZ$6),FIND("~",SUBSTITUTE(AZ$6," ","~",LEN(TRIM(AZ$6))-LEN(SUBSTITUTE(TRIM(AZ$6)," ",""))))-1)&amp;" Total",$B$6:$BB$314,ROW($A75)-5,FALSE))</f>
        <v>0</v>
      </c>
      <c r="BA75" s="8">
        <f ca="1">IF(BA$5&lt;&gt;"",HLOOKUP(BA$5,Functionalization!$G$6:$R$314,ROW($A75)-5,FALSE),IFERROR(INDEX(BA$278:BA$314,MATCH($F75,$B$278:$B$314,0))/VLOOKUP($F75,$B$278:$BB$314,MATCH(LEFT(TRIM(BA$6),FIND("~",SUBSTITUTE(BA$6,"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75))*HLOOKUP(LEFT(TRIM(BA$6),FIND("~",SUBSTITUTE(BA$6," ","~",LEN(TRIM(BA$6))-LEN(SUBSTITUTE(TRIM(BA$6)," ",""))))-1)&amp;" Total",$B$6:$BB$314,ROW($A75)-5,FALSE))</f>
        <v>0</v>
      </c>
      <c r="BB75" s="8">
        <f ca="1">IF(BB$5&lt;&gt;"",HLOOKUP(BB$5,Functionalization!$G$6:$R$314,ROW($A75)-5,FALSE),IFERROR(INDEX(BB$278:BB$314,MATCH($F75,$B$278:$B$314,0))/VLOOKUP($F75,$B$278:$BB$314,MATCH(LEFT(TRIM(BB$6),FIND("~",SUBSTITUTE(BB$6,"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75))*HLOOKUP(LEFT(TRIM(BB$6),FIND("~",SUBSTITUTE(BB$6," ","~",LEN(TRIM(BB$6))-LEN(SUBSTITUTE(TRIM(BB$6)," ",""))))-1)&amp;" Total",$B$6:$BB$314,ROW($A75)-5,FALSE))</f>
        <v>0</v>
      </c>
      <c r="BD75">
        <f ca="1">IFERROR(IF(SUMIF($G$6:$BB$6,BD$6&amp;" Total",$G75:$BB75)-(SUMIF($G$6:$BB$6,BD$6&amp;" "&amp;'Input-Func_Class'!$D$22,$G75:$BB75)+IFERROR(SUMIF($G$6:$BB$6,BD$6&amp;" "&amp;'Input-Func_Class'!$E$22,$G75:$BB75),SUMIF($G$6:$BB$6,BD$6&amp;" "&amp;'Input-Func_Class'!$B$24,$G75:$BB75))+SUMIF($G$6:$BB$6,BD$6&amp;" "&amp;'Input-Func_Class'!$F$22,$G75:$BB75))&lt;Check_Limit,0,1),1)</f>
        <v>0</v>
      </c>
      <c r="BE75">
        <f ca="1">IFERROR(IF(SUMIF($G$6:$BB$6,BE$6&amp;" Total",$G75:$BB75)-(SUMIF($G$6:$BB$6,BE$6&amp;" "&amp;'Input-Func_Class'!$D$22,$G75:$BB75)+IFERROR(SUMIF($G$6:$BB$6,BE$6&amp;" "&amp;'Input-Func_Class'!$E$22,$G75:$BB75),SUMIF($G$6:$BB$6,BE$6&amp;" "&amp;'Input-Func_Class'!$B$24,$G75:$BB75))+SUMIF($G$6:$BB$6,BE$6&amp;" "&amp;'Input-Func_Class'!$F$22,$G75:$BB75))&lt;Check_Limit,0,1),1)</f>
        <v>0</v>
      </c>
      <c r="BF75">
        <f ca="1">IFERROR(IF(SUMIF($G$6:$BB$6,BF$6&amp;" Total",$G75:$BB75)-(SUMIF($G$6:$BB$6,BF$6&amp;" "&amp;'Input-Func_Class'!$D$22,$G75:$BB75)+IFERROR(SUMIF($G$6:$BB$6,BF$6&amp;" "&amp;'Input-Func_Class'!$E$22,$G75:$BB75),SUMIF($G$6:$BB$6,BF$6&amp;" "&amp;'Input-Func_Class'!$B$24,$G75:$BB75))+SUMIF($G$6:$BB$6,BF$6&amp;" "&amp;'Input-Func_Class'!$F$22,$G75:$BB75))&lt;Check_Limit,0,1),1)</f>
        <v>0</v>
      </c>
      <c r="BG75">
        <f ca="1">IFERROR(IF(SUMIF($G$6:$BB$6,BG$6&amp;" Total",$G75:$BB75)-(SUMIF($G$6:$BB$6,BG$6&amp;" "&amp;'Input-Func_Class'!$D$22,$G75:$BB75)+IFERROR(SUMIF($G$6:$BB$6,BG$6&amp;" "&amp;'Input-Func_Class'!$E$22,$G75:$BB75),SUMIF($G$6:$BB$6,BG$6&amp;" "&amp;'Input-Func_Class'!$B$24,$G75:$BB75))+SUMIF($G$6:$BB$6,BG$6&amp;" "&amp;'Input-Func_Class'!$F$22,$G75:$BB75))&lt;Check_Limit,0,1),1)</f>
        <v>0</v>
      </c>
      <c r="BH75">
        <f ca="1">IFERROR(IF(SUMIF($G$6:$BB$6,BH$6&amp;" Total",$G75:$BB75)-(SUMIF($G$6:$BB$6,BH$6&amp;" "&amp;'Input-Func_Class'!$D$22,$G75:$BB75)+IFERROR(SUMIF($G$6:$BB$6,BH$6&amp;" "&amp;'Input-Func_Class'!$E$22,$G75:$BB75),SUMIF($G$6:$BB$6,BH$6&amp;" "&amp;'Input-Func_Class'!$B$24,$G75:$BB75))+SUMIF($G$6:$BB$6,BH$6&amp;" "&amp;'Input-Func_Class'!$F$22,$G75:$BB75))&lt;Check_Limit,0,1),1)</f>
        <v>0</v>
      </c>
      <c r="BI75">
        <f ca="1">IFERROR(IF(SUMIF($G$6:$BB$6,BI$6&amp;" Total",$G75:$BB75)-(SUMIF($G$6:$BB$6,BI$6&amp;" "&amp;'Input-Func_Class'!$D$22,$G75:$BB75)+IFERROR(SUMIF($G$6:$BB$6,BI$6&amp;" "&amp;'Input-Func_Class'!$E$22,$G75:$BB75),SUMIF($G$6:$BB$6,BI$6&amp;" "&amp;'Input-Func_Class'!$B$24,$G75:$BB75))+SUMIF($G$6:$BB$6,BI$6&amp;" "&amp;'Input-Func_Class'!$F$22,$G75:$BB75))&lt;Check_Limit,0,1),1)</f>
        <v>0</v>
      </c>
      <c r="BJ75">
        <f ca="1">IFERROR(IF(SUMIF($G$6:$BB$6,BJ$6&amp;" Total",$G75:$BB75)-(SUMIF($G$6:$BB$6,BJ$6&amp;" "&amp;'Input-Func_Class'!$D$22,$G75:$BB75)+IFERROR(SUMIF($G$6:$BB$6,BJ$6&amp;" "&amp;'Input-Func_Class'!$E$22,$G75:$BB75),SUMIF($G$6:$BB$6,BJ$6&amp;" "&amp;'Input-Func_Class'!$B$24,$G75:$BB75))+SUMIF($G$6:$BB$6,BJ$6&amp;" "&amp;'Input-Func_Class'!$F$22,$G75:$BB75))&lt;Check_Limit,0,1),1)</f>
        <v>0</v>
      </c>
      <c r="BK75">
        <f ca="1">IFERROR(IF(SUMIF($G$6:$BB$6,BK$6&amp;" Total",$G75:$BB75)-(SUMIF($G$6:$BB$6,BK$6&amp;" "&amp;'Input-Func_Class'!$D$22,$G75:$BB75)+IFERROR(SUMIF($G$6:$BB$6,BK$6&amp;" "&amp;'Input-Func_Class'!$E$22,$G75:$BB75),SUMIF($G$6:$BB$6,BK$6&amp;" "&amp;'Input-Func_Class'!$B$24,$G75:$BB75))+SUMIF($G$6:$BB$6,BK$6&amp;" "&amp;'Input-Func_Class'!$F$22,$G75:$BB75))&lt;Check_Limit,0,1),1)</f>
        <v>0</v>
      </c>
      <c r="BL75">
        <f ca="1">IFERROR(IF(SUMIF($G$6:$BB$6,BL$6&amp;" Total",$G75:$BB75)-(SUMIF($G$6:$BB$6,BL$6&amp;" "&amp;'Input-Func_Class'!$D$22,$G75:$BB75)+IFERROR(SUMIF($G$6:$BB$6,BL$6&amp;" "&amp;'Input-Func_Class'!$E$22,$G75:$BB75),SUMIF($G$6:$BB$6,BL$6&amp;" "&amp;'Input-Func_Class'!$B$24,$G75:$BB75))+SUMIF($G$6:$BB$6,BL$6&amp;" "&amp;'Input-Func_Class'!$F$22,$G75:$BB75))&lt;Check_Limit,0,1),1)</f>
        <v>0</v>
      </c>
      <c r="BM75">
        <f ca="1">IFERROR(IF(SUMIF($G$6:$BB$6,BM$6&amp;" Total",$G75:$BB75)-(SUMIF($G$6:$BB$6,BM$6&amp;" "&amp;'Input-Func_Class'!$D$22,$G75:$BB75)+IFERROR(SUMIF($G$6:$BB$6,BM$6&amp;" "&amp;'Input-Func_Class'!$E$22,$G75:$BB75),SUMIF($G$6:$BB$6,BM$6&amp;" "&amp;'Input-Func_Class'!$B$24,$G75:$BB75))+SUMIF($G$6:$BB$6,BM$6&amp;" "&amp;'Input-Func_Class'!$F$22,$G75:$BB75))&lt;Check_Limit,0,1),1)</f>
        <v>0</v>
      </c>
      <c r="BN75">
        <f ca="1">IFERROR(IF(SUMIF($G$6:$BB$6,BN$6&amp;" Total",$G75:$BB75)-(SUMIF($G$6:$BB$6,BN$6&amp;" "&amp;'Input-Func_Class'!$D$22,$G75:$BB75)+IFERROR(SUMIF($G$6:$BB$6,BN$6&amp;" "&amp;'Input-Func_Class'!$E$22,$G75:$BB75),SUMIF($G$6:$BB$6,BN$6&amp;" "&amp;'Input-Func_Class'!$B$24,$G75:$BB75))+SUMIF($G$6:$BB$6,BN$6&amp;" "&amp;'Input-Func_Class'!$F$22,$G75:$BB75))&lt;Check_Limit,0,1),1)</f>
        <v>0</v>
      </c>
      <c r="BO75">
        <f ca="1">IFERROR(IF(SUMIF($G$6:$BB$6,BO$6&amp;" Total",$G75:$BB75)-(SUMIF($G$6:$BB$6,BO$6&amp;" "&amp;'Input-Func_Class'!$D$22,$G75:$BB75)+IFERROR(SUMIF($G$6:$BB$6,BO$6&amp;" "&amp;'Input-Func_Class'!$E$22,$G75:$BB75),SUMIF($G$6:$BB$6,BO$6&amp;" "&amp;'Input-Func_Class'!$B$24,$G75:$BB75))+SUMIF($G$6:$BB$6,BO$6&amp;" "&amp;'Input-Func_Class'!$F$22,$G75:$BB75))&lt;Check_Limit,0,1),1)</f>
        <v>0</v>
      </c>
    </row>
    <row r="76" spans="1:67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>Functionalization!$D76</f>
        <v>0</v>
      </c>
      <c r="E76" s="8">
        <f t="shared" ref="E76:E88" si="21">IFERROR(IF(D76="",0,IF(D76=0,0,IF(ABS(D76-SUM(G76,K76,O76,S76,W76,AA76,AE76,AI76,AM76,AQ76,AU76,AY76))&lt;Check_Limit,0,1))),1)</f>
        <v>0</v>
      </c>
      <c r="F76" s="2" t="str">
        <f>IF($D76=0,"-",IF('Input-Accounts'!$E76&lt;&gt;0,'Input-Accounts'!$E76,'Input-Accounts'!$G76))</f>
        <v>-</v>
      </c>
      <c r="G76" s="8">
        <f ca="1">IF(G$5&lt;&gt;"",HLOOKUP(G$5,Functionalization!$G$6:$R$314,ROW($A76)-5,FALSE),IFERROR(INDEX(G$278:G$314,MATCH($F76,$B$278:$B$314,0))/VLOOKUP($F76,$B$278:$BB$314,MATCH(LEFT(TRIM(G$6),FIND("~",SUBSTITUTE(G$6,"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76))*HLOOKUP(LEFT(TRIM(G$6),FIND("~",SUBSTITUTE(G$6," ","~",LEN(TRIM(G$6))-LEN(SUBSTITUTE(TRIM(G$6)," ",""))))-1)&amp;" Total",$B$6:$BB$314,ROW($A76)-5,FALSE))</f>
        <v>0</v>
      </c>
      <c r="H76" s="8">
        <f ca="1">IF(H$5&lt;&gt;"",HLOOKUP(H$5,Functionalization!$G$6:$R$314,ROW($A76)-5,FALSE),IFERROR(INDEX(H$278:H$314,MATCH($F76,$B$278:$B$314,0))/VLOOKUP($F76,$B$278:$BB$314,MATCH(LEFT(TRIM(H$6),FIND("~",SUBSTITUTE(H$6,"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76))*HLOOKUP(LEFT(TRIM(H$6),FIND("~",SUBSTITUTE(H$6," ","~",LEN(TRIM(H$6))-LEN(SUBSTITUTE(TRIM(H$6)," ",""))))-1)&amp;" Total",$B$6:$BB$314,ROW($A76)-5,FALSE))</f>
        <v>0</v>
      </c>
      <c r="I76" s="8">
        <f ca="1">IF(I$5&lt;&gt;"",HLOOKUP(I$5,Functionalization!$G$6:$R$314,ROW($A76)-5,FALSE),IFERROR(INDEX(I$278:I$314,MATCH($F76,$B$278:$B$314,0))/VLOOKUP($F76,$B$278:$BB$314,MATCH(LEFT(TRIM(I$6),FIND("~",SUBSTITUTE(I$6,"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76))*HLOOKUP(LEFT(TRIM(I$6),FIND("~",SUBSTITUTE(I$6," ","~",LEN(TRIM(I$6))-LEN(SUBSTITUTE(TRIM(I$6)," ",""))))-1)&amp;" Total",$B$6:$BB$314,ROW($A76)-5,FALSE))</f>
        <v>0</v>
      </c>
      <c r="J76" s="8">
        <f ca="1">IF(J$5&lt;&gt;"",HLOOKUP(J$5,Functionalization!$G$6:$R$314,ROW($A76)-5,FALSE),IFERROR(INDEX(J$278:J$314,MATCH($F76,$B$278:$B$314,0))/VLOOKUP($F76,$B$278:$BB$314,MATCH(LEFT(TRIM(J$6),FIND("~",SUBSTITUTE(J$6,"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76))*HLOOKUP(LEFT(TRIM(J$6),FIND("~",SUBSTITUTE(J$6," ","~",LEN(TRIM(J$6))-LEN(SUBSTITUTE(TRIM(J$6)," ",""))))-1)&amp;" Total",$B$6:$BB$314,ROW($A76)-5,FALSE))</f>
        <v>0</v>
      </c>
      <c r="K76" s="8">
        <f ca="1">IF(K$5&lt;&gt;"",HLOOKUP(K$5,Functionalization!$G$6:$R$314,ROW($A76)-5,FALSE),IFERROR(INDEX(K$278:K$314,MATCH($F76,$B$278:$B$314,0))/VLOOKUP($F76,$B$278:$BB$314,MATCH(LEFT(TRIM(K$6),FIND("~",SUBSTITUTE(K$6,"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76))*HLOOKUP(LEFT(TRIM(K$6),FIND("~",SUBSTITUTE(K$6," ","~",LEN(TRIM(K$6))-LEN(SUBSTITUTE(TRIM(K$6)," ",""))))-1)&amp;" Total",$B$6:$BB$314,ROW($A76)-5,FALSE))</f>
        <v>0</v>
      </c>
      <c r="L76" s="8">
        <f ca="1">IF(L$5&lt;&gt;"",HLOOKUP(L$5,Functionalization!$G$6:$R$314,ROW($A76)-5,FALSE),IFERROR(INDEX(L$278:L$314,MATCH($F76,$B$278:$B$314,0))/VLOOKUP($F76,$B$278:$BB$314,MATCH(LEFT(TRIM(L$6),FIND("~",SUBSTITUTE(L$6,"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76))*HLOOKUP(LEFT(TRIM(L$6),FIND("~",SUBSTITUTE(L$6," ","~",LEN(TRIM(L$6))-LEN(SUBSTITUTE(TRIM(L$6)," ",""))))-1)&amp;" Total",$B$6:$BB$314,ROW($A76)-5,FALSE))</f>
        <v>0</v>
      </c>
      <c r="M76" s="8">
        <f ca="1">IF(M$5&lt;&gt;"",HLOOKUP(M$5,Functionalization!$G$6:$R$314,ROW($A76)-5,FALSE),IFERROR(INDEX(M$278:M$314,MATCH($F76,$B$278:$B$314,0))/VLOOKUP($F76,$B$278:$BB$314,MATCH(LEFT(TRIM(M$6),FIND("~",SUBSTITUTE(M$6,"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76))*HLOOKUP(LEFT(TRIM(M$6),FIND("~",SUBSTITUTE(M$6," ","~",LEN(TRIM(M$6))-LEN(SUBSTITUTE(TRIM(M$6)," ",""))))-1)&amp;" Total",$B$6:$BB$314,ROW($A76)-5,FALSE))</f>
        <v>0</v>
      </c>
      <c r="N76" s="8">
        <f ca="1">IF(N$5&lt;&gt;"",HLOOKUP(N$5,Functionalization!$G$6:$R$314,ROW($A76)-5,FALSE),IFERROR(INDEX(N$278:N$314,MATCH($F76,$B$278:$B$314,0))/VLOOKUP($F76,$B$278:$BB$314,MATCH(LEFT(TRIM(N$6),FIND("~",SUBSTITUTE(N$6,"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76))*HLOOKUP(LEFT(TRIM(N$6),FIND("~",SUBSTITUTE(N$6," ","~",LEN(TRIM(N$6))-LEN(SUBSTITUTE(TRIM(N$6)," ",""))))-1)&amp;" Total",$B$6:$BB$314,ROW($A76)-5,FALSE))</f>
        <v>0</v>
      </c>
      <c r="O76" s="8">
        <f ca="1">IF(O$5&lt;&gt;"",HLOOKUP(O$5,Functionalization!$G$6:$R$314,ROW($A76)-5,FALSE),IFERROR(INDEX(O$278:O$314,MATCH($F76,$B$278:$B$314,0))/VLOOKUP($F76,$B$278:$BB$314,MATCH(LEFT(TRIM(O$6),FIND("~",SUBSTITUTE(O$6,"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76))*HLOOKUP(LEFT(TRIM(O$6),FIND("~",SUBSTITUTE(O$6," ","~",LEN(TRIM(O$6))-LEN(SUBSTITUTE(TRIM(O$6)," ",""))))-1)&amp;" Total",$B$6:$BB$314,ROW($A76)-5,FALSE))</f>
        <v>0</v>
      </c>
      <c r="P76" s="8">
        <f ca="1">IF(P$5&lt;&gt;"",HLOOKUP(P$5,Functionalization!$G$6:$R$314,ROW($A76)-5,FALSE),IFERROR(INDEX(P$278:P$314,MATCH($F76,$B$278:$B$314,0))/VLOOKUP($F76,$B$278:$BB$314,MATCH(LEFT(TRIM(P$6),FIND("~",SUBSTITUTE(P$6,"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76))*HLOOKUP(LEFT(TRIM(P$6),FIND("~",SUBSTITUTE(P$6," ","~",LEN(TRIM(P$6))-LEN(SUBSTITUTE(TRIM(P$6)," ",""))))-1)&amp;" Total",$B$6:$BB$314,ROW($A76)-5,FALSE))</f>
        <v>0</v>
      </c>
      <c r="Q76" s="8">
        <f ca="1">IF(Q$5&lt;&gt;"",HLOOKUP(Q$5,Functionalization!$G$6:$R$314,ROW($A76)-5,FALSE),IFERROR(INDEX(Q$278:Q$314,MATCH($F76,$B$278:$B$314,0))/VLOOKUP($F76,$B$278:$BB$314,MATCH(LEFT(TRIM(Q$6),FIND("~",SUBSTITUTE(Q$6,"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76))*HLOOKUP(LEFT(TRIM(Q$6),FIND("~",SUBSTITUTE(Q$6," ","~",LEN(TRIM(Q$6))-LEN(SUBSTITUTE(TRIM(Q$6)," ",""))))-1)&amp;" Total",$B$6:$BB$314,ROW($A76)-5,FALSE))</f>
        <v>0</v>
      </c>
      <c r="R76" s="8">
        <f ca="1">IF(R$5&lt;&gt;"",HLOOKUP(R$5,Functionalization!$G$6:$R$314,ROW($A76)-5,FALSE),IFERROR(INDEX(R$278:R$314,MATCH($F76,$B$278:$B$314,0))/VLOOKUP($F76,$B$278:$BB$314,MATCH(LEFT(TRIM(R$6),FIND("~",SUBSTITUTE(R$6,"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76))*HLOOKUP(LEFT(TRIM(R$6),FIND("~",SUBSTITUTE(R$6," ","~",LEN(TRIM(R$6))-LEN(SUBSTITUTE(TRIM(R$6)," ",""))))-1)&amp;" Total",$B$6:$BB$314,ROW($A76)-5,FALSE))</f>
        <v>0</v>
      </c>
      <c r="S76" s="8">
        <f ca="1">IF(S$5&lt;&gt;"",HLOOKUP(S$5,Functionalization!$G$6:$R$314,ROW($A76)-5,FALSE),IFERROR(INDEX(S$278:S$314,MATCH($F76,$B$278:$B$314,0))/VLOOKUP($F76,$B$278:$BB$314,MATCH(LEFT(TRIM(S$6),FIND("~",SUBSTITUTE(S$6,"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76))*HLOOKUP(LEFT(TRIM(S$6),FIND("~",SUBSTITUTE(S$6," ","~",LEN(TRIM(S$6))-LEN(SUBSTITUTE(TRIM(S$6)," ",""))))-1)&amp;" Total",$B$6:$BB$314,ROW($A76)-5,FALSE))</f>
        <v>0</v>
      </c>
      <c r="T76" s="8">
        <f ca="1">IF(T$5&lt;&gt;"",HLOOKUP(T$5,Functionalization!$G$6:$R$314,ROW($A76)-5,FALSE),IFERROR(INDEX(T$278:T$314,MATCH($F76,$B$278:$B$314,0))/VLOOKUP($F76,$B$278:$BB$314,MATCH(LEFT(TRIM(T$6),FIND("~",SUBSTITUTE(T$6,"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76))*HLOOKUP(LEFT(TRIM(T$6),FIND("~",SUBSTITUTE(T$6," ","~",LEN(TRIM(T$6))-LEN(SUBSTITUTE(TRIM(T$6)," ",""))))-1)&amp;" Total",$B$6:$BB$314,ROW($A76)-5,FALSE))</f>
        <v>0</v>
      </c>
      <c r="U76" s="8">
        <f ca="1">IF(U$5&lt;&gt;"",HLOOKUP(U$5,Functionalization!$G$6:$R$314,ROW($A76)-5,FALSE),IFERROR(INDEX(U$278:U$314,MATCH($F76,$B$278:$B$314,0))/VLOOKUP($F76,$B$278:$BB$314,MATCH(LEFT(TRIM(U$6),FIND("~",SUBSTITUTE(U$6,"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76))*HLOOKUP(LEFT(TRIM(U$6),FIND("~",SUBSTITUTE(U$6," ","~",LEN(TRIM(U$6))-LEN(SUBSTITUTE(TRIM(U$6)," ",""))))-1)&amp;" Total",$B$6:$BB$314,ROW($A76)-5,FALSE))</f>
        <v>0</v>
      </c>
      <c r="V76" s="8">
        <f ca="1">IF(V$5&lt;&gt;"",HLOOKUP(V$5,Functionalization!$G$6:$R$314,ROW($A76)-5,FALSE),IFERROR(INDEX(V$278:V$314,MATCH($F76,$B$278:$B$314,0))/VLOOKUP($F76,$B$278:$BB$314,MATCH(LEFT(TRIM(V$6),FIND("~",SUBSTITUTE(V$6,"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76))*HLOOKUP(LEFT(TRIM(V$6),FIND("~",SUBSTITUTE(V$6," ","~",LEN(TRIM(V$6))-LEN(SUBSTITUTE(TRIM(V$6)," ",""))))-1)&amp;" Total",$B$6:$BB$314,ROW($A76)-5,FALSE))</f>
        <v>0</v>
      </c>
      <c r="W76" s="8">
        <f ca="1">IF(W$5&lt;&gt;"",HLOOKUP(W$5,Functionalization!$G$6:$R$314,ROW($A76)-5,FALSE),IFERROR(INDEX(W$278:W$314,MATCH($F76,$B$278:$B$314,0))/VLOOKUP($F76,$B$278:$BB$314,MATCH(LEFT(TRIM(W$6),FIND("~",SUBSTITUTE(W$6,"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76))*HLOOKUP(LEFT(TRIM(W$6),FIND("~",SUBSTITUTE(W$6," ","~",LEN(TRIM(W$6))-LEN(SUBSTITUTE(TRIM(W$6)," ",""))))-1)&amp;" Total",$B$6:$BB$314,ROW($A76)-5,FALSE))</f>
        <v>0</v>
      </c>
      <c r="X76" s="8">
        <f ca="1">IF(X$5&lt;&gt;"",HLOOKUP(X$5,Functionalization!$G$6:$R$314,ROW($A76)-5,FALSE),IFERROR(INDEX(X$278:X$314,MATCH($F76,$B$278:$B$314,0))/VLOOKUP($F76,$B$278:$BB$314,MATCH(LEFT(TRIM(X$6),FIND("~",SUBSTITUTE(X$6,"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76))*HLOOKUP(LEFT(TRIM(X$6),FIND("~",SUBSTITUTE(X$6," ","~",LEN(TRIM(X$6))-LEN(SUBSTITUTE(TRIM(X$6)," ",""))))-1)&amp;" Total",$B$6:$BB$314,ROW($A76)-5,FALSE))</f>
        <v>0</v>
      </c>
      <c r="Y76" s="8">
        <f ca="1">IF(Y$5&lt;&gt;"",HLOOKUP(Y$5,Functionalization!$G$6:$R$314,ROW($A76)-5,FALSE),IFERROR(INDEX(Y$278:Y$314,MATCH($F76,$B$278:$B$314,0))/VLOOKUP($F76,$B$278:$BB$314,MATCH(LEFT(TRIM(Y$6),FIND("~",SUBSTITUTE(Y$6,"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76))*HLOOKUP(LEFT(TRIM(Y$6),FIND("~",SUBSTITUTE(Y$6," ","~",LEN(TRIM(Y$6))-LEN(SUBSTITUTE(TRIM(Y$6)," ",""))))-1)&amp;" Total",$B$6:$BB$314,ROW($A76)-5,FALSE))</f>
        <v>0</v>
      </c>
      <c r="Z76" s="8">
        <f ca="1">IF(Z$5&lt;&gt;"",HLOOKUP(Z$5,Functionalization!$G$6:$R$314,ROW($A76)-5,FALSE),IFERROR(INDEX(Z$278:Z$314,MATCH($F76,$B$278:$B$314,0))/VLOOKUP($F76,$B$278:$BB$314,MATCH(LEFT(TRIM(Z$6),FIND("~",SUBSTITUTE(Z$6,"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76))*HLOOKUP(LEFT(TRIM(Z$6),FIND("~",SUBSTITUTE(Z$6," ","~",LEN(TRIM(Z$6))-LEN(SUBSTITUTE(TRIM(Z$6)," ",""))))-1)&amp;" Total",$B$6:$BB$314,ROW($A76)-5,FALSE))</f>
        <v>0</v>
      </c>
      <c r="AA76" s="8">
        <f ca="1">IF(AA$5&lt;&gt;"",HLOOKUP(AA$5,Functionalization!$G$6:$R$314,ROW($A76)-5,FALSE),IFERROR(INDEX(AA$278:AA$314,MATCH($F76,$B$278:$B$314,0))/VLOOKUP($F76,$B$278:$BB$314,MATCH(LEFT(TRIM(AA$6),FIND("~",SUBSTITUTE(AA$6,"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76))*HLOOKUP(LEFT(TRIM(AA$6),FIND("~",SUBSTITUTE(AA$6," ","~",LEN(TRIM(AA$6))-LEN(SUBSTITUTE(TRIM(AA$6)," ",""))))-1)&amp;" Total",$B$6:$BB$314,ROW($A76)-5,FALSE))</f>
        <v>0</v>
      </c>
      <c r="AB76" s="8">
        <f ca="1">IF(AB$5&lt;&gt;"",HLOOKUP(AB$5,Functionalization!$G$6:$R$314,ROW($A76)-5,FALSE),IFERROR(INDEX(AB$278:AB$314,MATCH($F76,$B$278:$B$314,0))/VLOOKUP($F76,$B$278:$BB$314,MATCH(LEFT(TRIM(AB$6),FIND("~",SUBSTITUTE(AB$6,"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76))*HLOOKUP(LEFT(TRIM(AB$6),FIND("~",SUBSTITUTE(AB$6," ","~",LEN(TRIM(AB$6))-LEN(SUBSTITUTE(TRIM(AB$6)," ",""))))-1)&amp;" Total",$B$6:$BB$314,ROW($A76)-5,FALSE))</f>
        <v>0</v>
      </c>
      <c r="AC76" s="8">
        <f ca="1">IF(AC$5&lt;&gt;"",HLOOKUP(AC$5,Functionalization!$G$6:$R$314,ROW($A76)-5,FALSE),IFERROR(INDEX(AC$278:AC$314,MATCH($F76,$B$278:$B$314,0))/VLOOKUP($F76,$B$278:$BB$314,MATCH(LEFT(TRIM(AC$6),FIND("~",SUBSTITUTE(AC$6,"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76))*HLOOKUP(LEFT(TRIM(AC$6),FIND("~",SUBSTITUTE(AC$6," ","~",LEN(TRIM(AC$6))-LEN(SUBSTITUTE(TRIM(AC$6)," ",""))))-1)&amp;" Total",$B$6:$BB$314,ROW($A76)-5,FALSE))</f>
        <v>0</v>
      </c>
      <c r="AD76" s="8">
        <f ca="1">IF(AD$5&lt;&gt;"",HLOOKUP(AD$5,Functionalization!$G$6:$R$314,ROW($A76)-5,FALSE),IFERROR(INDEX(AD$278:AD$314,MATCH($F76,$B$278:$B$314,0))/VLOOKUP($F76,$B$278:$BB$314,MATCH(LEFT(TRIM(AD$6),FIND("~",SUBSTITUTE(AD$6,"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76))*HLOOKUP(LEFT(TRIM(AD$6),FIND("~",SUBSTITUTE(AD$6," ","~",LEN(TRIM(AD$6))-LEN(SUBSTITUTE(TRIM(AD$6)," ",""))))-1)&amp;" Total",$B$6:$BB$314,ROW($A76)-5,FALSE))</f>
        <v>0</v>
      </c>
      <c r="AE76" s="8">
        <f ca="1">IF(AE$5&lt;&gt;"",HLOOKUP(AE$5,Functionalization!$G$6:$R$314,ROW($A76)-5,FALSE),IFERROR(INDEX(AE$278:AE$314,MATCH($F76,$B$278:$B$314,0))/VLOOKUP($F76,$B$278:$BB$314,MATCH(LEFT(TRIM(AE$6),FIND("~",SUBSTITUTE(AE$6,"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76))*HLOOKUP(LEFT(TRIM(AE$6),FIND("~",SUBSTITUTE(AE$6," ","~",LEN(TRIM(AE$6))-LEN(SUBSTITUTE(TRIM(AE$6)," ",""))))-1)&amp;" Total",$B$6:$BB$314,ROW($A76)-5,FALSE))</f>
        <v>0</v>
      </c>
      <c r="AF76" s="8">
        <f ca="1">IF(AF$5&lt;&gt;"",HLOOKUP(AF$5,Functionalization!$G$6:$R$314,ROW($A76)-5,FALSE),IFERROR(INDEX(AF$278:AF$314,MATCH($F76,$B$278:$B$314,0))/VLOOKUP($F76,$B$278:$BB$314,MATCH(LEFT(TRIM(AF$6),FIND("~",SUBSTITUTE(AF$6,"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76))*HLOOKUP(LEFT(TRIM(AF$6),FIND("~",SUBSTITUTE(AF$6," ","~",LEN(TRIM(AF$6))-LEN(SUBSTITUTE(TRIM(AF$6)," ",""))))-1)&amp;" Total",$B$6:$BB$314,ROW($A76)-5,FALSE))</f>
        <v>0</v>
      </c>
      <c r="AG76" s="8">
        <f ca="1">IF(AG$5&lt;&gt;"",HLOOKUP(AG$5,Functionalization!$G$6:$R$314,ROW($A76)-5,FALSE),IFERROR(INDEX(AG$278:AG$314,MATCH($F76,$B$278:$B$314,0))/VLOOKUP($F76,$B$278:$BB$314,MATCH(LEFT(TRIM(AG$6),FIND("~",SUBSTITUTE(AG$6,"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76))*HLOOKUP(LEFT(TRIM(AG$6),FIND("~",SUBSTITUTE(AG$6," ","~",LEN(TRIM(AG$6))-LEN(SUBSTITUTE(TRIM(AG$6)," ",""))))-1)&amp;" Total",$B$6:$BB$314,ROW($A76)-5,FALSE))</f>
        <v>0</v>
      </c>
      <c r="AH76" s="8">
        <f ca="1">IF(AH$5&lt;&gt;"",HLOOKUP(AH$5,Functionalization!$G$6:$R$314,ROW($A76)-5,FALSE),IFERROR(INDEX(AH$278:AH$314,MATCH($F76,$B$278:$B$314,0))/VLOOKUP($F76,$B$278:$BB$314,MATCH(LEFT(TRIM(AH$6),FIND("~",SUBSTITUTE(AH$6,"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76))*HLOOKUP(LEFT(TRIM(AH$6),FIND("~",SUBSTITUTE(AH$6," ","~",LEN(TRIM(AH$6))-LEN(SUBSTITUTE(TRIM(AH$6)," ",""))))-1)&amp;" Total",$B$6:$BB$314,ROW($A76)-5,FALSE))</f>
        <v>0</v>
      </c>
      <c r="AI76" s="8">
        <f ca="1">IF(AI$5&lt;&gt;"",HLOOKUP(AI$5,Functionalization!$G$6:$R$314,ROW($A76)-5,FALSE),IFERROR(INDEX(AI$278:AI$314,MATCH($F76,$B$278:$B$314,0))/VLOOKUP($F76,$B$278:$BB$314,MATCH(LEFT(TRIM(AI$6),FIND("~",SUBSTITUTE(AI$6,"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76))*HLOOKUP(LEFT(TRIM(AI$6),FIND("~",SUBSTITUTE(AI$6," ","~",LEN(TRIM(AI$6))-LEN(SUBSTITUTE(TRIM(AI$6)," ",""))))-1)&amp;" Total",$B$6:$BB$314,ROW($A76)-5,FALSE))</f>
        <v>0</v>
      </c>
      <c r="AJ76" s="8">
        <f ca="1">IF(AJ$5&lt;&gt;"",HLOOKUP(AJ$5,Functionalization!$G$6:$R$314,ROW($A76)-5,FALSE),IFERROR(INDEX(AJ$278:AJ$314,MATCH($F76,$B$278:$B$314,0))/VLOOKUP($F76,$B$278:$BB$314,MATCH(LEFT(TRIM(AJ$6),FIND("~",SUBSTITUTE(AJ$6,"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76))*HLOOKUP(LEFT(TRIM(AJ$6),FIND("~",SUBSTITUTE(AJ$6," ","~",LEN(TRIM(AJ$6))-LEN(SUBSTITUTE(TRIM(AJ$6)," ",""))))-1)&amp;" Total",$B$6:$BB$314,ROW($A76)-5,FALSE))</f>
        <v>0</v>
      </c>
      <c r="AK76" s="8">
        <f ca="1">IF(AK$5&lt;&gt;"",HLOOKUP(AK$5,Functionalization!$G$6:$R$314,ROW($A76)-5,FALSE),IFERROR(INDEX(AK$278:AK$314,MATCH($F76,$B$278:$B$314,0))/VLOOKUP($F76,$B$278:$BB$314,MATCH(LEFT(TRIM(AK$6),FIND("~",SUBSTITUTE(AK$6,"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76))*HLOOKUP(LEFT(TRIM(AK$6),FIND("~",SUBSTITUTE(AK$6," ","~",LEN(TRIM(AK$6))-LEN(SUBSTITUTE(TRIM(AK$6)," ",""))))-1)&amp;" Total",$B$6:$BB$314,ROW($A76)-5,FALSE))</f>
        <v>0</v>
      </c>
      <c r="AL76" s="8">
        <f ca="1">IF(AL$5&lt;&gt;"",HLOOKUP(AL$5,Functionalization!$G$6:$R$314,ROW($A76)-5,FALSE),IFERROR(INDEX(AL$278:AL$314,MATCH($F76,$B$278:$B$314,0))/VLOOKUP($F76,$B$278:$BB$314,MATCH(LEFT(TRIM(AL$6),FIND("~",SUBSTITUTE(AL$6,"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76))*HLOOKUP(LEFT(TRIM(AL$6),FIND("~",SUBSTITUTE(AL$6," ","~",LEN(TRIM(AL$6))-LEN(SUBSTITUTE(TRIM(AL$6)," ",""))))-1)&amp;" Total",$B$6:$BB$314,ROW($A76)-5,FALSE))</f>
        <v>0</v>
      </c>
      <c r="AM76" s="8">
        <f ca="1">IF(AM$5&lt;&gt;"",HLOOKUP(AM$5,Functionalization!$G$6:$R$314,ROW($A76)-5,FALSE),IFERROR(INDEX(AM$278:AM$314,MATCH($F76,$B$278:$B$314,0))/VLOOKUP($F76,$B$278:$BB$314,MATCH(LEFT(TRIM(AM$6),FIND("~",SUBSTITUTE(AM$6,"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76))*HLOOKUP(LEFT(TRIM(AM$6),FIND("~",SUBSTITUTE(AM$6," ","~",LEN(TRIM(AM$6))-LEN(SUBSTITUTE(TRIM(AM$6)," ",""))))-1)&amp;" Total",$B$6:$BB$314,ROW($A76)-5,FALSE))</f>
        <v>0</v>
      </c>
      <c r="AN76" s="8">
        <f ca="1">IF(AN$5&lt;&gt;"",HLOOKUP(AN$5,Functionalization!$G$6:$R$314,ROW($A76)-5,FALSE),IFERROR(INDEX(AN$278:AN$314,MATCH($F76,$B$278:$B$314,0))/VLOOKUP($F76,$B$278:$BB$314,MATCH(LEFT(TRIM(AN$6),FIND("~",SUBSTITUTE(AN$6,"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76))*HLOOKUP(LEFT(TRIM(AN$6),FIND("~",SUBSTITUTE(AN$6," ","~",LEN(TRIM(AN$6))-LEN(SUBSTITUTE(TRIM(AN$6)," ",""))))-1)&amp;" Total",$B$6:$BB$314,ROW($A76)-5,FALSE))</f>
        <v>0</v>
      </c>
      <c r="AO76" s="8">
        <f ca="1">IF(AO$5&lt;&gt;"",HLOOKUP(AO$5,Functionalization!$G$6:$R$314,ROW($A76)-5,FALSE),IFERROR(INDEX(AO$278:AO$314,MATCH($F76,$B$278:$B$314,0))/VLOOKUP($F76,$B$278:$BB$314,MATCH(LEFT(TRIM(AO$6),FIND("~",SUBSTITUTE(AO$6,"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76))*HLOOKUP(LEFT(TRIM(AO$6),FIND("~",SUBSTITUTE(AO$6," ","~",LEN(TRIM(AO$6))-LEN(SUBSTITUTE(TRIM(AO$6)," ",""))))-1)&amp;" Total",$B$6:$BB$314,ROW($A76)-5,FALSE))</f>
        <v>0</v>
      </c>
      <c r="AP76" s="8">
        <f ca="1">IF(AP$5&lt;&gt;"",HLOOKUP(AP$5,Functionalization!$G$6:$R$314,ROW($A76)-5,FALSE),IFERROR(INDEX(AP$278:AP$314,MATCH($F76,$B$278:$B$314,0))/VLOOKUP($F76,$B$278:$BB$314,MATCH(LEFT(TRIM(AP$6),FIND("~",SUBSTITUTE(AP$6,"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76))*HLOOKUP(LEFT(TRIM(AP$6),FIND("~",SUBSTITUTE(AP$6," ","~",LEN(TRIM(AP$6))-LEN(SUBSTITUTE(TRIM(AP$6)," ",""))))-1)&amp;" Total",$B$6:$BB$314,ROW($A76)-5,FALSE))</f>
        <v>0</v>
      </c>
      <c r="AQ76" s="8">
        <f ca="1">IF(AQ$5&lt;&gt;"",HLOOKUP(AQ$5,Functionalization!$G$6:$R$314,ROW($A76)-5,FALSE),IFERROR(INDEX(AQ$278:AQ$314,MATCH($F76,$B$278:$B$314,0))/VLOOKUP($F76,$B$278:$BB$314,MATCH(LEFT(TRIM(AQ$6),FIND("~",SUBSTITUTE(AQ$6,"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76))*HLOOKUP(LEFT(TRIM(AQ$6),FIND("~",SUBSTITUTE(AQ$6," ","~",LEN(TRIM(AQ$6))-LEN(SUBSTITUTE(TRIM(AQ$6)," ",""))))-1)&amp;" Total",$B$6:$BB$314,ROW($A76)-5,FALSE))</f>
        <v>0</v>
      </c>
      <c r="AR76" s="8">
        <f ca="1">IF(AR$5&lt;&gt;"",HLOOKUP(AR$5,Functionalization!$G$6:$R$314,ROW($A76)-5,FALSE),IFERROR(INDEX(AR$278:AR$314,MATCH($F76,$B$278:$B$314,0))/VLOOKUP($F76,$B$278:$BB$314,MATCH(LEFT(TRIM(AR$6),FIND("~",SUBSTITUTE(AR$6,"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76))*HLOOKUP(LEFT(TRIM(AR$6),FIND("~",SUBSTITUTE(AR$6," ","~",LEN(TRIM(AR$6))-LEN(SUBSTITUTE(TRIM(AR$6)," ",""))))-1)&amp;" Total",$B$6:$BB$314,ROW($A76)-5,FALSE))</f>
        <v>0</v>
      </c>
      <c r="AS76" s="8">
        <f ca="1">IF(AS$5&lt;&gt;"",HLOOKUP(AS$5,Functionalization!$G$6:$R$314,ROW($A76)-5,FALSE),IFERROR(INDEX(AS$278:AS$314,MATCH($F76,$B$278:$B$314,0))/VLOOKUP($F76,$B$278:$BB$314,MATCH(LEFT(TRIM(AS$6),FIND("~",SUBSTITUTE(AS$6,"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76))*HLOOKUP(LEFT(TRIM(AS$6),FIND("~",SUBSTITUTE(AS$6," ","~",LEN(TRIM(AS$6))-LEN(SUBSTITUTE(TRIM(AS$6)," ",""))))-1)&amp;" Total",$B$6:$BB$314,ROW($A76)-5,FALSE))</f>
        <v>0</v>
      </c>
      <c r="AT76" s="8">
        <f ca="1">IF(AT$5&lt;&gt;"",HLOOKUP(AT$5,Functionalization!$G$6:$R$314,ROW($A76)-5,FALSE),IFERROR(INDEX(AT$278:AT$314,MATCH($F76,$B$278:$B$314,0))/VLOOKUP($F76,$B$278:$BB$314,MATCH(LEFT(TRIM(AT$6),FIND("~",SUBSTITUTE(AT$6,"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76))*HLOOKUP(LEFT(TRIM(AT$6),FIND("~",SUBSTITUTE(AT$6," ","~",LEN(TRIM(AT$6))-LEN(SUBSTITUTE(TRIM(AT$6)," ",""))))-1)&amp;" Total",$B$6:$BB$314,ROW($A76)-5,FALSE))</f>
        <v>0</v>
      </c>
      <c r="AU76" s="8">
        <f ca="1">IF(AU$5&lt;&gt;"",HLOOKUP(AU$5,Functionalization!$G$6:$R$314,ROW($A76)-5,FALSE),IFERROR(INDEX(AU$278:AU$314,MATCH($F76,$B$278:$B$314,0))/VLOOKUP($F76,$B$278:$BB$314,MATCH(LEFT(TRIM(AU$6),FIND("~",SUBSTITUTE(AU$6,"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76))*HLOOKUP(LEFT(TRIM(AU$6),FIND("~",SUBSTITUTE(AU$6," ","~",LEN(TRIM(AU$6))-LEN(SUBSTITUTE(TRIM(AU$6)," ",""))))-1)&amp;" Total",$B$6:$BB$314,ROW($A76)-5,FALSE))</f>
        <v>0</v>
      </c>
      <c r="AV76" s="8">
        <f ca="1">IF(AV$5&lt;&gt;"",HLOOKUP(AV$5,Functionalization!$G$6:$R$314,ROW($A76)-5,FALSE),IFERROR(INDEX(AV$278:AV$314,MATCH($F76,$B$278:$B$314,0))/VLOOKUP($F76,$B$278:$BB$314,MATCH(LEFT(TRIM(AV$6),FIND("~",SUBSTITUTE(AV$6,"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76))*HLOOKUP(LEFT(TRIM(AV$6),FIND("~",SUBSTITUTE(AV$6," ","~",LEN(TRIM(AV$6))-LEN(SUBSTITUTE(TRIM(AV$6)," ",""))))-1)&amp;" Total",$B$6:$BB$314,ROW($A76)-5,FALSE))</f>
        <v>0</v>
      </c>
      <c r="AW76" s="8">
        <f ca="1">IF(AW$5&lt;&gt;"",HLOOKUP(AW$5,Functionalization!$G$6:$R$314,ROW($A76)-5,FALSE),IFERROR(INDEX(AW$278:AW$314,MATCH($F76,$B$278:$B$314,0))/VLOOKUP($F76,$B$278:$BB$314,MATCH(LEFT(TRIM(AW$6),FIND("~",SUBSTITUTE(AW$6,"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76))*HLOOKUP(LEFT(TRIM(AW$6),FIND("~",SUBSTITUTE(AW$6," ","~",LEN(TRIM(AW$6))-LEN(SUBSTITUTE(TRIM(AW$6)," ",""))))-1)&amp;" Total",$B$6:$BB$314,ROW($A76)-5,FALSE))</f>
        <v>0</v>
      </c>
      <c r="AX76" s="8">
        <f ca="1">IF(AX$5&lt;&gt;"",HLOOKUP(AX$5,Functionalization!$G$6:$R$314,ROW($A76)-5,FALSE),IFERROR(INDEX(AX$278:AX$314,MATCH($F76,$B$278:$B$314,0))/VLOOKUP($F76,$B$278:$BB$314,MATCH(LEFT(TRIM(AX$6),FIND("~",SUBSTITUTE(AX$6,"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76))*HLOOKUP(LEFT(TRIM(AX$6),FIND("~",SUBSTITUTE(AX$6," ","~",LEN(TRIM(AX$6))-LEN(SUBSTITUTE(TRIM(AX$6)," ",""))))-1)&amp;" Total",$B$6:$BB$314,ROW($A76)-5,FALSE))</f>
        <v>0</v>
      </c>
      <c r="AY76" s="8">
        <f ca="1">IF(AY$5&lt;&gt;"",HLOOKUP(AY$5,Functionalization!$G$6:$R$314,ROW($A76)-5,FALSE),IFERROR(INDEX(AY$278:AY$314,MATCH($F76,$B$278:$B$314,0))/VLOOKUP($F76,$B$278:$BB$314,MATCH(LEFT(TRIM(AY$6),FIND("~",SUBSTITUTE(AY$6,"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76))*HLOOKUP(LEFT(TRIM(AY$6),FIND("~",SUBSTITUTE(AY$6," ","~",LEN(TRIM(AY$6))-LEN(SUBSTITUTE(TRIM(AY$6)," ",""))))-1)&amp;" Total",$B$6:$BB$314,ROW($A76)-5,FALSE))</f>
        <v>0</v>
      </c>
      <c r="AZ76" s="8">
        <f ca="1">IF(AZ$5&lt;&gt;"",HLOOKUP(AZ$5,Functionalization!$G$6:$R$314,ROW($A76)-5,FALSE),IFERROR(INDEX(AZ$278:AZ$314,MATCH($F76,$B$278:$B$314,0))/VLOOKUP($F76,$B$278:$BB$314,MATCH(LEFT(TRIM(AZ$6),FIND("~",SUBSTITUTE(AZ$6,"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76))*HLOOKUP(LEFT(TRIM(AZ$6),FIND("~",SUBSTITUTE(AZ$6," ","~",LEN(TRIM(AZ$6))-LEN(SUBSTITUTE(TRIM(AZ$6)," ",""))))-1)&amp;" Total",$B$6:$BB$314,ROW($A76)-5,FALSE))</f>
        <v>0</v>
      </c>
      <c r="BA76" s="8">
        <f ca="1">IF(BA$5&lt;&gt;"",HLOOKUP(BA$5,Functionalization!$G$6:$R$314,ROW($A76)-5,FALSE),IFERROR(INDEX(BA$278:BA$314,MATCH($F76,$B$278:$B$314,0))/VLOOKUP($F76,$B$278:$BB$314,MATCH(LEFT(TRIM(BA$6),FIND("~",SUBSTITUTE(BA$6,"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76))*HLOOKUP(LEFT(TRIM(BA$6),FIND("~",SUBSTITUTE(BA$6," ","~",LEN(TRIM(BA$6))-LEN(SUBSTITUTE(TRIM(BA$6)," ",""))))-1)&amp;" Total",$B$6:$BB$314,ROW($A76)-5,FALSE))</f>
        <v>0</v>
      </c>
      <c r="BB76" s="8">
        <f ca="1">IF(BB$5&lt;&gt;"",HLOOKUP(BB$5,Functionalization!$G$6:$R$314,ROW($A76)-5,FALSE),IFERROR(INDEX(BB$278:BB$314,MATCH($F76,$B$278:$B$314,0))/VLOOKUP($F76,$B$278:$BB$314,MATCH(LEFT(TRIM(BB$6),FIND("~",SUBSTITUTE(BB$6,"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76))*HLOOKUP(LEFT(TRIM(BB$6),FIND("~",SUBSTITUTE(BB$6," ","~",LEN(TRIM(BB$6))-LEN(SUBSTITUTE(TRIM(BB$6)," ",""))))-1)&amp;" Total",$B$6:$BB$314,ROW($A76)-5,FALSE))</f>
        <v>0</v>
      </c>
      <c r="BD76">
        <f ca="1">IFERROR(IF(SUMIF($G$6:$BB$6,BD$6&amp;" Total",$G76:$BB76)-(SUMIF($G$6:$BB$6,BD$6&amp;" "&amp;'Input-Func_Class'!$D$22,$G76:$BB76)+IFERROR(SUMIF($G$6:$BB$6,BD$6&amp;" "&amp;'Input-Func_Class'!$E$22,$G76:$BB76),SUMIF($G$6:$BB$6,BD$6&amp;" "&amp;'Input-Func_Class'!$B$24,$G76:$BB76))+SUMIF($G$6:$BB$6,BD$6&amp;" "&amp;'Input-Func_Class'!$F$22,$G76:$BB76))&lt;Check_Limit,0,1),1)</f>
        <v>0</v>
      </c>
      <c r="BE76">
        <f ca="1">IFERROR(IF(SUMIF($G$6:$BB$6,BE$6&amp;" Total",$G76:$BB76)-(SUMIF($G$6:$BB$6,BE$6&amp;" "&amp;'Input-Func_Class'!$D$22,$G76:$BB76)+IFERROR(SUMIF($G$6:$BB$6,BE$6&amp;" "&amp;'Input-Func_Class'!$E$22,$G76:$BB76),SUMIF($G$6:$BB$6,BE$6&amp;" "&amp;'Input-Func_Class'!$B$24,$G76:$BB76))+SUMIF($G$6:$BB$6,BE$6&amp;" "&amp;'Input-Func_Class'!$F$22,$G76:$BB76))&lt;Check_Limit,0,1),1)</f>
        <v>0</v>
      </c>
      <c r="BF76">
        <f ca="1">IFERROR(IF(SUMIF($G$6:$BB$6,BF$6&amp;" Total",$G76:$BB76)-(SUMIF($G$6:$BB$6,BF$6&amp;" "&amp;'Input-Func_Class'!$D$22,$G76:$BB76)+IFERROR(SUMIF($G$6:$BB$6,BF$6&amp;" "&amp;'Input-Func_Class'!$E$22,$G76:$BB76),SUMIF($G$6:$BB$6,BF$6&amp;" "&amp;'Input-Func_Class'!$B$24,$G76:$BB76))+SUMIF($G$6:$BB$6,BF$6&amp;" "&amp;'Input-Func_Class'!$F$22,$G76:$BB76))&lt;Check_Limit,0,1),1)</f>
        <v>0</v>
      </c>
      <c r="BG76">
        <f ca="1">IFERROR(IF(SUMIF($G$6:$BB$6,BG$6&amp;" Total",$G76:$BB76)-(SUMIF($G$6:$BB$6,BG$6&amp;" "&amp;'Input-Func_Class'!$D$22,$G76:$BB76)+IFERROR(SUMIF($G$6:$BB$6,BG$6&amp;" "&amp;'Input-Func_Class'!$E$22,$G76:$BB76),SUMIF($G$6:$BB$6,BG$6&amp;" "&amp;'Input-Func_Class'!$B$24,$G76:$BB76))+SUMIF($G$6:$BB$6,BG$6&amp;" "&amp;'Input-Func_Class'!$F$22,$G76:$BB76))&lt;Check_Limit,0,1),1)</f>
        <v>0</v>
      </c>
      <c r="BH76">
        <f ca="1">IFERROR(IF(SUMIF($G$6:$BB$6,BH$6&amp;" Total",$G76:$BB76)-(SUMIF($G$6:$BB$6,BH$6&amp;" "&amp;'Input-Func_Class'!$D$22,$G76:$BB76)+IFERROR(SUMIF($G$6:$BB$6,BH$6&amp;" "&amp;'Input-Func_Class'!$E$22,$G76:$BB76),SUMIF($G$6:$BB$6,BH$6&amp;" "&amp;'Input-Func_Class'!$B$24,$G76:$BB76))+SUMIF($G$6:$BB$6,BH$6&amp;" "&amp;'Input-Func_Class'!$F$22,$G76:$BB76))&lt;Check_Limit,0,1),1)</f>
        <v>0</v>
      </c>
      <c r="BI76">
        <f ca="1">IFERROR(IF(SUMIF($G$6:$BB$6,BI$6&amp;" Total",$G76:$BB76)-(SUMIF($G$6:$BB$6,BI$6&amp;" "&amp;'Input-Func_Class'!$D$22,$G76:$BB76)+IFERROR(SUMIF($G$6:$BB$6,BI$6&amp;" "&amp;'Input-Func_Class'!$E$22,$G76:$BB76),SUMIF($G$6:$BB$6,BI$6&amp;" "&amp;'Input-Func_Class'!$B$24,$G76:$BB76))+SUMIF($G$6:$BB$6,BI$6&amp;" "&amp;'Input-Func_Class'!$F$22,$G76:$BB76))&lt;Check_Limit,0,1),1)</f>
        <v>0</v>
      </c>
      <c r="BJ76">
        <f ca="1">IFERROR(IF(SUMIF($G$6:$BB$6,BJ$6&amp;" Total",$G76:$BB76)-(SUMIF($G$6:$BB$6,BJ$6&amp;" "&amp;'Input-Func_Class'!$D$22,$G76:$BB76)+IFERROR(SUMIF($G$6:$BB$6,BJ$6&amp;" "&amp;'Input-Func_Class'!$E$22,$G76:$BB76),SUMIF($G$6:$BB$6,BJ$6&amp;" "&amp;'Input-Func_Class'!$B$24,$G76:$BB76))+SUMIF($G$6:$BB$6,BJ$6&amp;" "&amp;'Input-Func_Class'!$F$22,$G76:$BB76))&lt;Check_Limit,0,1),1)</f>
        <v>0</v>
      </c>
      <c r="BK76">
        <f ca="1">IFERROR(IF(SUMIF($G$6:$BB$6,BK$6&amp;" Total",$G76:$BB76)-(SUMIF($G$6:$BB$6,BK$6&amp;" "&amp;'Input-Func_Class'!$D$22,$G76:$BB76)+IFERROR(SUMIF($G$6:$BB$6,BK$6&amp;" "&amp;'Input-Func_Class'!$E$22,$G76:$BB76),SUMIF($G$6:$BB$6,BK$6&amp;" "&amp;'Input-Func_Class'!$B$24,$G76:$BB76))+SUMIF($G$6:$BB$6,BK$6&amp;" "&amp;'Input-Func_Class'!$F$22,$G76:$BB76))&lt;Check_Limit,0,1),1)</f>
        <v>0</v>
      </c>
      <c r="BL76">
        <f ca="1">IFERROR(IF(SUMIF($G$6:$BB$6,BL$6&amp;" Total",$G76:$BB76)-(SUMIF($G$6:$BB$6,BL$6&amp;" "&amp;'Input-Func_Class'!$D$22,$G76:$BB76)+IFERROR(SUMIF($G$6:$BB$6,BL$6&amp;" "&amp;'Input-Func_Class'!$E$22,$G76:$BB76),SUMIF($G$6:$BB$6,BL$6&amp;" "&amp;'Input-Func_Class'!$B$24,$G76:$BB76))+SUMIF($G$6:$BB$6,BL$6&amp;" "&amp;'Input-Func_Class'!$F$22,$G76:$BB76))&lt;Check_Limit,0,1),1)</f>
        <v>0</v>
      </c>
      <c r="BM76">
        <f ca="1">IFERROR(IF(SUMIF($G$6:$BB$6,BM$6&amp;" Total",$G76:$BB76)-(SUMIF($G$6:$BB$6,BM$6&amp;" "&amp;'Input-Func_Class'!$D$22,$G76:$BB76)+IFERROR(SUMIF($G$6:$BB$6,BM$6&amp;" "&amp;'Input-Func_Class'!$E$22,$G76:$BB76),SUMIF($G$6:$BB$6,BM$6&amp;" "&amp;'Input-Func_Class'!$B$24,$G76:$BB76))+SUMIF($G$6:$BB$6,BM$6&amp;" "&amp;'Input-Func_Class'!$F$22,$G76:$BB76))&lt;Check_Limit,0,1),1)</f>
        <v>0</v>
      </c>
      <c r="BN76">
        <f ca="1">IFERROR(IF(SUMIF($G$6:$BB$6,BN$6&amp;" Total",$G76:$BB76)-(SUMIF($G$6:$BB$6,BN$6&amp;" "&amp;'Input-Func_Class'!$D$22,$G76:$BB76)+IFERROR(SUMIF($G$6:$BB$6,BN$6&amp;" "&amp;'Input-Func_Class'!$E$22,$G76:$BB76),SUMIF($G$6:$BB$6,BN$6&amp;" "&amp;'Input-Func_Class'!$B$24,$G76:$BB76))+SUMIF($G$6:$BB$6,BN$6&amp;" "&amp;'Input-Func_Class'!$F$22,$G76:$BB76))&lt;Check_Limit,0,1),1)</f>
        <v>0</v>
      </c>
      <c r="BO76">
        <f ca="1">IFERROR(IF(SUMIF($G$6:$BB$6,BO$6&amp;" Total",$G76:$BB76)-(SUMIF($G$6:$BB$6,BO$6&amp;" "&amp;'Input-Func_Class'!$D$22,$G76:$BB76)+IFERROR(SUMIF($G$6:$BB$6,BO$6&amp;" "&amp;'Input-Func_Class'!$E$22,$G76:$BB76),SUMIF($G$6:$BB$6,BO$6&amp;" "&amp;'Input-Func_Class'!$B$24,$G76:$BB76))+SUMIF($G$6:$BB$6,BO$6&amp;" "&amp;'Input-Func_Class'!$F$22,$G76:$BB76))&lt;Check_Limit,0,1),1)</f>
        <v>0</v>
      </c>
    </row>
    <row r="77" spans="1:67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>Functionalization!$D77</f>
        <v>-1067686.2555645581</v>
      </c>
      <c r="E77" s="8">
        <f t="shared" ca="1" si="21"/>
        <v>0</v>
      </c>
      <c r="F77" s="2" t="str">
        <f>IF($D77=0,"-",IF('Input-Accounts'!$E77&lt;&gt;0,'Input-Accounts'!$E77,'Input-Accounts'!$G77))</f>
        <v>AVGERAGE STUDY</v>
      </c>
      <c r="G77" s="8">
        <f ca="1">IF(G$5&lt;&gt;"",HLOOKUP(G$5,Functionalization!$G$6:$R$314,ROW($A77)-5,FALSE),IFERROR(INDEX(G$278:G$314,MATCH($F77,$B$278:$B$314,0))/VLOOKUP($F77,$B$278:$BB$314,MATCH(LEFT(TRIM(G$6),FIND("~",SUBSTITUTE(G$6,"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77))*HLOOKUP(LEFT(TRIM(G$6),FIND("~",SUBSTITUTE(G$6," ","~",LEN(TRIM(G$6))-LEN(SUBSTITUTE(TRIM(G$6)," ",""))))-1)&amp;" Total",$B$6:$BB$314,ROW($A77)-5,FALSE))</f>
        <v>-1067686.2555645581</v>
      </c>
      <c r="H77" s="8">
        <f ca="1">IF(H$5&lt;&gt;"",HLOOKUP(H$5,Functionalization!$G$6:$R$314,ROW($A77)-5,FALSE),IFERROR(INDEX(H$278:H$314,MATCH($F77,$B$278:$B$314,0))/VLOOKUP($F77,$B$278:$BB$314,MATCH(LEFT(TRIM(H$6),FIND("~",SUBSTITUTE(H$6,"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77))*HLOOKUP(LEFT(TRIM(H$6),FIND("~",SUBSTITUTE(H$6," ","~",LEN(TRIM(H$6))-LEN(SUBSTITUTE(TRIM(H$6)," ",""))))-1)&amp;" Total",$B$6:$BB$314,ROW($A77)-5,FALSE))</f>
        <v>-814554.98072697187</v>
      </c>
      <c r="I77" s="8">
        <f ca="1">IF(I$5&lt;&gt;"",HLOOKUP(I$5,Functionalization!$G$6:$R$314,ROW($A77)-5,FALSE),IFERROR(INDEX(I$278:I$314,MATCH($F77,$B$278:$B$314,0))/VLOOKUP($F77,$B$278:$BB$314,MATCH(LEFT(TRIM(I$6),FIND("~",SUBSTITUTE(I$6,"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77))*HLOOKUP(LEFT(TRIM(I$6),FIND("~",SUBSTITUTE(I$6," ","~",LEN(TRIM(I$6))-LEN(SUBSTITUTE(TRIM(I$6)," ",""))))-1)&amp;" Total",$B$6:$BB$314,ROW($A77)-5,FALSE))</f>
        <v>0</v>
      </c>
      <c r="J77" s="8">
        <f ca="1">IF(J$5&lt;&gt;"",HLOOKUP(J$5,Functionalization!$G$6:$R$314,ROW($A77)-5,FALSE),IFERROR(INDEX(J$278:J$314,MATCH($F77,$B$278:$B$314,0))/VLOOKUP($F77,$B$278:$BB$314,MATCH(LEFT(TRIM(J$6),FIND("~",SUBSTITUTE(J$6,"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77))*HLOOKUP(LEFT(TRIM(J$6),FIND("~",SUBSTITUTE(J$6," ","~",LEN(TRIM(J$6))-LEN(SUBSTITUTE(TRIM(J$6)," ",""))))-1)&amp;" Total",$B$6:$BB$314,ROW($A77)-5,FALSE))</f>
        <v>-253131.27483758624</v>
      </c>
      <c r="K77" s="8">
        <f ca="1">IF(K$5&lt;&gt;"",HLOOKUP(K$5,Functionalization!$G$6:$R$314,ROW($A77)-5,FALSE),IFERROR(INDEX(K$278:K$314,MATCH($F77,$B$278:$B$314,0))/VLOOKUP($F77,$B$278:$BB$314,MATCH(LEFT(TRIM(K$6),FIND("~",SUBSTITUTE(K$6,"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77))*HLOOKUP(LEFT(TRIM(K$6),FIND("~",SUBSTITUTE(K$6," ","~",LEN(TRIM(K$6))-LEN(SUBSTITUTE(TRIM(K$6)," ",""))))-1)&amp;" Total",$B$6:$BB$314,ROW($A77)-5,FALSE))</f>
        <v>0</v>
      </c>
      <c r="L77" s="8">
        <f ca="1">IF(L$5&lt;&gt;"",HLOOKUP(L$5,Functionalization!$G$6:$R$314,ROW($A77)-5,FALSE),IFERROR(INDEX(L$278:L$314,MATCH($F77,$B$278:$B$314,0))/VLOOKUP($F77,$B$278:$BB$314,MATCH(LEFT(TRIM(L$6),FIND("~",SUBSTITUTE(L$6,"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77))*HLOOKUP(LEFT(TRIM(L$6),FIND("~",SUBSTITUTE(L$6," ","~",LEN(TRIM(L$6))-LEN(SUBSTITUTE(TRIM(L$6)," ",""))))-1)&amp;" Total",$B$6:$BB$314,ROW($A77)-5,FALSE))</f>
        <v>0</v>
      </c>
      <c r="M77" s="8">
        <f ca="1">IF(M$5&lt;&gt;"",HLOOKUP(M$5,Functionalization!$G$6:$R$314,ROW($A77)-5,FALSE),IFERROR(INDEX(M$278:M$314,MATCH($F77,$B$278:$B$314,0))/VLOOKUP($F77,$B$278:$BB$314,MATCH(LEFT(TRIM(M$6),FIND("~",SUBSTITUTE(M$6,"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77))*HLOOKUP(LEFT(TRIM(M$6),FIND("~",SUBSTITUTE(M$6," ","~",LEN(TRIM(M$6))-LEN(SUBSTITUTE(TRIM(M$6)," ",""))))-1)&amp;" Total",$B$6:$BB$314,ROW($A77)-5,FALSE))</f>
        <v>0</v>
      </c>
      <c r="N77" s="8">
        <f ca="1">IF(N$5&lt;&gt;"",HLOOKUP(N$5,Functionalization!$G$6:$R$314,ROW($A77)-5,FALSE),IFERROR(INDEX(N$278:N$314,MATCH($F77,$B$278:$B$314,0))/VLOOKUP($F77,$B$278:$BB$314,MATCH(LEFT(TRIM(N$6),FIND("~",SUBSTITUTE(N$6,"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77))*HLOOKUP(LEFT(TRIM(N$6),FIND("~",SUBSTITUTE(N$6," ","~",LEN(TRIM(N$6))-LEN(SUBSTITUTE(TRIM(N$6)," ",""))))-1)&amp;" Total",$B$6:$BB$314,ROW($A77)-5,FALSE))</f>
        <v>0</v>
      </c>
      <c r="O77" s="8">
        <f ca="1">IF(O$5&lt;&gt;"",HLOOKUP(O$5,Functionalization!$G$6:$R$314,ROW($A77)-5,FALSE),IFERROR(INDEX(O$278:O$314,MATCH($F77,$B$278:$B$314,0))/VLOOKUP($F77,$B$278:$BB$314,MATCH(LEFT(TRIM(O$6),FIND("~",SUBSTITUTE(O$6,"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77))*HLOOKUP(LEFT(TRIM(O$6),FIND("~",SUBSTITUTE(O$6," ","~",LEN(TRIM(O$6))-LEN(SUBSTITUTE(TRIM(O$6)," ",""))))-1)&amp;" Total",$B$6:$BB$314,ROW($A77)-5,FALSE))</f>
        <v>0</v>
      </c>
      <c r="P77" s="8">
        <f ca="1">IF(P$5&lt;&gt;"",HLOOKUP(P$5,Functionalization!$G$6:$R$314,ROW($A77)-5,FALSE),IFERROR(INDEX(P$278:P$314,MATCH($F77,$B$278:$B$314,0))/VLOOKUP($F77,$B$278:$BB$314,MATCH(LEFT(TRIM(P$6),FIND("~",SUBSTITUTE(P$6,"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77))*HLOOKUP(LEFT(TRIM(P$6),FIND("~",SUBSTITUTE(P$6," ","~",LEN(TRIM(P$6))-LEN(SUBSTITUTE(TRIM(P$6)," ",""))))-1)&amp;" Total",$B$6:$BB$314,ROW($A77)-5,FALSE))</f>
        <v>0</v>
      </c>
      <c r="Q77" s="8">
        <f ca="1">IF(Q$5&lt;&gt;"",HLOOKUP(Q$5,Functionalization!$G$6:$R$314,ROW($A77)-5,FALSE),IFERROR(INDEX(Q$278:Q$314,MATCH($F77,$B$278:$B$314,0))/VLOOKUP($F77,$B$278:$BB$314,MATCH(LEFT(TRIM(Q$6),FIND("~",SUBSTITUTE(Q$6,"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77))*HLOOKUP(LEFT(TRIM(Q$6),FIND("~",SUBSTITUTE(Q$6," ","~",LEN(TRIM(Q$6))-LEN(SUBSTITUTE(TRIM(Q$6)," ",""))))-1)&amp;" Total",$B$6:$BB$314,ROW($A77)-5,FALSE))</f>
        <v>0</v>
      </c>
      <c r="R77" s="8">
        <f ca="1">IF(R$5&lt;&gt;"",HLOOKUP(R$5,Functionalization!$G$6:$R$314,ROW($A77)-5,FALSE),IFERROR(INDEX(R$278:R$314,MATCH($F77,$B$278:$B$314,0))/VLOOKUP($F77,$B$278:$BB$314,MATCH(LEFT(TRIM(R$6),FIND("~",SUBSTITUTE(R$6,"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77))*HLOOKUP(LEFT(TRIM(R$6),FIND("~",SUBSTITUTE(R$6," ","~",LEN(TRIM(R$6))-LEN(SUBSTITUTE(TRIM(R$6)," ",""))))-1)&amp;" Total",$B$6:$BB$314,ROW($A77)-5,FALSE))</f>
        <v>0</v>
      </c>
      <c r="S77" s="8">
        <f ca="1">IF(S$5&lt;&gt;"",HLOOKUP(S$5,Functionalization!$G$6:$R$314,ROW($A77)-5,FALSE),IFERROR(INDEX(S$278:S$314,MATCH($F77,$B$278:$B$314,0))/VLOOKUP($F77,$B$278:$BB$314,MATCH(LEFT(TRIM(S$6),FIND("~",SUBSTITUTE(S$6,"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77))*HLOOKUP(LEFT(TRIM(S$6),FIND("~",SUBSTITUTE(S$6," ","~",LEN(TRIM(S$6))-LEN(SUBSTITUTE(TRIM(S$6)," ",""))))-1)&amp;" Total",$B$6:$BB$314,ROW($A77)-5,FALSE))</f>
        <v>0</v>
      </c>
      <c r="T77" s="8">
        <f ca="1">IF(T$5&lt;&gt;"",HLOOKUP(T$5,Functionalization!$G$6:$R$314,ROW($A77)-5,FALSE),IFERROR(INDEX(T$278:T$314,MATCH($F77,$B$278:$B$314,0))/VLOOKUP($F77,$B$278:$BB$314,MATCH(LEFT(TRIM(T$6),FIND("~",SUBSTITUTE(T$6,"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77))*HLOOKUP(LEFT(TRIM(T$6),FIND("~",SUBSTITUTE(T$6," ","~",LEN(TRIM(T$6))-LEN(SUBSTITUTE(TRIM(T$6)," ",""))))-1)&amp;" Total",$B$6:$BB$314,ROW($A77)-5,FALSE))</f>
        <v>0</v>
      </c>
      <c r="U77" s="8">
        <f ca="1">IF(U$5&lt;&gt;"",HLOOKUP(U$5,Functionalization!$G$6:$R$314,ROW($A77)-5,FALSE),IFERROR(INDEX(U$278:U$314,MATCH($F77,$B$278:$B$314,0))/VLOOKUP($F77,$B$278:$BB$314,MATCH(LEFT(TRIM(U$6),FIND("~",SUBSTITUTE(U$6,"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77))*HLOOKUP(LEFT(TRIM(U$6),FIND("~",SUBSTITUTE(U$6," ","~",LEN(TRIM(U$6))-LEN(SUBSTITUTE(TRIM(U$6)," ",""))))-1)&amp;" Total",$B$6:$BB$314,ROW($A77)-5,FALSE))</f>
        <v>0</v>
      </c>
      <c r="V77" s="8">
        <f ca="1">IF(V$5&lt;&gt;"",HLOOKUP(V$5,Functionalization!$G$6:$R$314,ROW($A77)-5,FALSE),IFERROR(INDEX(V$278:V$314,MATCH($F77,$B$278:$B$314,0))/VLOOKUP($F77,$B$278:$BB$314,MATCH(LEFT(TRIM(V$6),FIND("~",SUBSTITUTE(V$6,"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77))*HLOOKUP(LEFT(TRIM(V$6),FIND("~",SUBSTITUTE(V$6," ","~",LEN(TRIM(V$6))-LEN(SUBSTITUTE(TRIM(V$6)," ",""))))-1)&amp;" Total",$B$6:$BB$314,ROW($A77)-5,FALSE))</f>
        <v>0</v>
      </c>
      <c r="W77" s="8">
        <f ca="1">IF(W$5&lt;&gt;"",HLOOKUP(W$5,Functionalization!$G$6:$R$314,ROW($A77)-5,FALSE),IFERROR(INDEX(W$278:W$314,MATCH($F77,$B$278:$B$314,0))/VLOOKUP($F77,$B$278:$BB$314,MATCH(LEFT(TRIM(W$6),FIND("~",SUBSTITUTE(W$6,"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77))*HLOOKUP(LEFT(TRIM(W$6),FIND("~",SUBSTITUTE(W$6," ","~",LEN(TRIM(W$6))-LEN(SUBSTITUTE(TRIM(W$6)," ",""))))-1)&amp;" Total",$B$6:$BB$314,ROW($A77)-5,FALSE))</f>
        <v>0</v>
      </c>
      <c r="X77" s="8">
        <f ca="1">IF(X$5&lt;&gt;"",HLOOKUP(X$5,Functionalization!$G$6:$R$314,ROW($A77)-5,FALSE),IFERROR(INDEX(X$278:X$314,MATCH($F77,$B$278:$B$314,0))/VLOOKUP($F77,$B$278:$BB$314,MATCH(LEFT(TRIM(X$6),FIND("~",SUBSTITUTE(X$6,"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77))*HLOOKUP(LEFT(TRIM(X$6),FIND("~",SUBSTITUTE(X$6," ","~",LEN(TRIM(X$6))-LEN(SUBSTITUTE(TRIM(X$6)," ",""))))-1)&amp;" Total",$B$6:$BB$314,ROW($A77)-5,FALSE))</f>
        <v>0</v>
      </c>
      <c r="Y77" s="8">
        <f ca="1">IF(Y$5&lt;&gt;"",HLOOKUP(Y$5,Functionalization!$G$6:$R$314,ROW($A77)-5,FALSE),IFERROR(INDEX(Y$278:Y$314,MATCH($F77,$B$278:$B$314,0))/VLOOKUP($F77,$B$278:$BB$314,MATCH(LEFT(TRIM(Y$6),FIND("~",SUBSTITUTE(Y$6,"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77))*HLOOKUP(LEFT(TRIM(Y$6),FIND("~",SUBSTITUTE(Y$6," ","~",LEN(TRIM(Y$6))-LEN(SUBSTITUTE(TRIM(Y$6)," ",""))))-1)&amp;" Total",$B$6:$BB$314,ROW($A77)-5,FALSE))</f>
        <v>0</v>
      </c>
      <c r="Z77" s="8">
        <f ca="1">IF(Z$5&lt;&gt;"",HLOOKUP(Z$5,Functionalization!$G$6:$R$314,ROW($A77)-5,FALSE),IFERROR(INDEX(Z$278:Z$314,MATCH($F77,$B$278:$B$314,0))/VLOOKUP($F77,$B$278:$BB$314,MATCH(LEFT(TRIM(Z$6),FIND("~",SUBSTITUTE(Z$6,"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77))*HLOOKUP(LEFT(TRIM(Z$6),FIND("~",SUBSTITUTE(Z$6," ","~",LEN(TRIM(Z$6))-LEN(SUBSTITUTE(TRIM(Z$6)," ",""))))-1)&amp;" Total",$B$6:$BB$314,ROW($A77)-5,FALSE))</f>
        <v>0</v>
      </c>
      <c r="AA77" s="8">
        <f ca="1">IF(AA$5&lt;&gt;"",HLOOKUP(AA$5,Functionalization!$G$6:$R$314,ROW($A77)-5,FALSE),IFERROR(INDEX(AA$278:AA$314,MATCH($F77,$B$278:$B$314,0))/VLOOKUP($F77,$B$278:$BB$314,MATCH(LEFT(TRIM(AA$6),FIND("~",SUBSTITUTE(AA$6,"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77))*HLOOKUP(LEFT(TRIM(AA$6),FIND("~",SUBSTITUTE(AA$6," ","~",LEN(TRIM(AA$6))-LEN(SUBSTITUTE(TRIM(AA$6)," ",""))))-1)&amp;" Total",$B$6:$BB$314,ROW($A77)-5,FALSE))</f>
        <v>0</v>
      </c>
      <c r="AB77" s="8">
        <f ca="1">IF(AB$5&lt;&gt;"",HLOOKUP(AB$5,Functionalization!$G$6:$R$314,ROW($A77)-5,FALSE),IFERROR(INDEX(AB$278:AB$314,MATCH($F77,$B$278:$B$314,0))/VLOOKUP($F77,$B$278:$BB$314,MATCH(LEFT(TRIM(AB$6),FIND("~",SUBSTITUTE(AB$6,"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77))*HLOOKUP(LEFT(TRIM(AB$6),FIND("~",SUBSTITUTE(AB$6," ","~",LEN(TRIM(AB$6))-LEN(SUBSTITUTE(TRIM(AB$6)," ",""))))-1)&amp;" Total",$B$6:$BB$314,ROW($A77)-5,FALSE))</f>
        <v>0</v>
      </c>
      <c r="AC77" s="8">
        <f ca="1">IF(AC$5&lt;&gt;"",HLOOKUP(AC$5,Functionalization!$G$6:$R$314,ROW($A77)-5,FALSE),IFERROR(INDEX(AC$278:AC$314,MATCH($F77,$B$278:$B$314,0))/VLOOKUP($F77,$B$278:$BB$314,MATCH(LEFT(TRIM(AC$6),FIND("~",SUBSTITUTE(AC$6,"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77))*HLOOKUP(LEFT(TRIM(AC$6),FIND("~",SUBSTITUTE(AC$6," ","~",LEN(TRIM(AC$6))-LEN(SUBSTITUTE(TRIM(AC$6)," ",""))))-1)&amp;" Total",$B$6:$BB$314,ROW($A77)-5,FALSE))</f>
        <v>0</v>
      </c>
      <c r="AD77" s="8">
        <f ca="1">IF(AD$5&lt;&gt;"",HLOOKUP(AD$5,Functionalization!$G$6:$R$314,ROW($A77)-5,FALSE),IFERROR(INDEX(AD$278:AD$314,MATCH($F77,$B$278:$B$314,0))/VLOOKUP($F77,$B$278:$BB$314,MATCH(LEFT(TRIM(AD$6),FIND("~",SUBSTITUTE(AD$6,"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77))*HLOOKUP(LEFT(TRIM(AD$6),FIND("~",SUBSTITUTE(AD$6," ","~",LEN(TRIM(AD$6))-LEN(SUBSTITUTE(TRIM(AD$6)," ",""))))-1)&amp;" Total",$B$6:$BB$314,ROW($A77)-5,FALSE))</f>
        <v>0</v>
      </c>
      <c r="AE77" s="8">
        <f ca="1">IF(AE$5&lt;&gt;"",HLOOKUP(AE$5,Functionalization!$G$6:$R$314,ROW($A77)-5,FALSE),IFERROR(INDEX(AE$278:AE$314,MATCH($F77,$B$278:$B$314,0))/VLOOKUP($F77,$B$278:$BB$314,MATCH(LEFT(TRIM(AE$6),FIND("~",SUBSTITUTE(AE$6,"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77))*HLOOKUP(LEFT(TRIM(AE$6),FIND("~",SUBSTITUTE(AE$6," ","~",LEN(TRIM(AE$6))-LEN(SUBSTITUTE(TRIM(AE$6)," ",""))))-1)&amp;" Total",$B$6:$BB$314,ROW($A77)-5,FALSE))</f>
        <v>0</v>
      </c>
      <c r="AF77" s="8">
        <f ca="1">IF(AF$5&lt;&gt;"",HLOOKUP(AF$5,Functionalization!$G$6:$R$314,ROW($A77)-5,FALSE),IFERROR(INDEX(AF$278:AF$314,MATCH($F77,$B$278:$B$314,0))/VLOOKUP($F77,$B$278:$BB$314,MATCH(LEFT(TRIM(AF$6),FIND("~",SUBSTITUTE(AF$6,"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77))*HLOOKUP(LEFT(TRIM(AF$6),FIND("~",SUBSTITUTE(AF$6," ","~",LEN(TRIM(AF$6))-LEN(SUBSTITUTE(TRIM(AF$6)," ",""))))-1)&amp;" Total",$B$6:$BB$314,ROW($A77)-5,FALSE))</f>
        <v>0</v>
      </c>
      <c r="AG77" s="8">
        <f ca="1">IF(AG$5&lt;&gt;"",HLOOKUP(AG$5,Functionalization!$G$6:$R$314,ROW($A77)-5,FALSE),IFERROR(INDEX(AG$278:AG$314,MATCH($F77,$B$278:$B$314,0))/VLOOKUP($F77,$B$278:$BB$314,MATCH(LEFT(TRIM(AG$6),FIND("~",SUBSTITUTE(AG$6,"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77))*HLOOKUP(LEFT(TRIM(AG$6),FIND("~",SUBSTITUTE(AG$6," ","~",LEN(TRIM(AG$6))-LEN(SUBSTITUTE(TRIM(AG$6)," ",""))))-1)&amp;" Total",$B$6:$BB$314,ROW($A77)-5,FALSE))</f>
        <v>0</v>
      </c>
      <c r="AH77" s="8">
        <f ca="1">IF(AH$5&lt;&gt;"",HLOOKUP(AH$5,Functionalization!$G$6:$R$314,ROW($A77)-5,FALSE),IFERROR(INDEX(AH$278:AH$314,MATCH($F77,$B$278:$B$314,0))/VLOOKUP($F77,$B$278:$BB$314,MATCH(LEFT(TRIM(AH$6),FIND("~",SUBSTITUTE(AH$6,"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77))*HLOOKUP(LEFT(TRIM(AH$6),FIND("~",SUBSTITUTE(AH$6," ","~",LEN(TRIM(AH$6))-LEN(SUBSTITUTE(TRIM(AH$6)," ",""))))-1)&amp;" Total",$B$6:$BB$314,ROW($A77)-5,FALSE))</f>
        <v>0</v>
      </c>
      <c r="AI77" s="8">
        <f ca="1">IF(AI$5&lt;&gt;"",HLOOKUP(AI$5,Functionalization!$G$6:$R$314,ROW($A77)-5,FALSE),IFERROR(INDEX(AI$278:AI$314,MATCH($F77,$B$278:$B$314,0))/VLOOKUP($F77,$B$278:$BB$314,MATCH(LEFT(TRIM(AI$6),FIND("~",SUBSTITUTE(AI$6,"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77))*HLOOKUP(LEFT(TRIM(AI$6),FIND("~",SUBSTITUTE(AI$6," ","~",LEN(TRIM(AI$6))-LEN(SUBSTITUTE(TRIM(AI$6)," ",""))))-1)&amp;" Total",$B$6:$BB$314,ROW($A77)-5,FALSE))</f>
        <v>0</v>
      </c>
      <c r="AJ77" s="8">
        <f ca="1">IF(AJ$5&lt;&gt;"",HLOOKUP(AJ$5,Functionalization!$G$6:$R$314,ROW($A77)-5,FALSE),IFERROR(INDEX(AJ$278:AJ$314,MATCH($F77,$B$278:$B$314,0))/VLOOKUP($F77,$B$278:$BB$314,MATCH(LEFT(TRIM(AJ$6),FIND("~",SUBSTITUTE(AJ$6,"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77))*HLOOKUP(LEFT(TRIM(AJ$6),FIND("~",SUBSTITUTE(AJ$6," ","~",LEN(TRIM(AJ$6))-LEN(SUBSTITUTE(TRIM(AJ$6)," ",""))))-1)&amp;" Total",$B$6:$BB$314,ROW($A77)-5,FALSE))</f>
        <v>0</v>
      </c>
      <c r="AK77" s="8">
        <f ca="1">IF(AK$5&lt;&gt;"",HLOOKUP(AK$5,Functionalization!$G$6:$R$314,ROW($A77)-5,FALSE),IFERROR(INDEX(AK$278:AK$314,MATCH($F77,$B$278:$B$314,0))/VLOOKUP($F77,$B$278:$BB$314,MATCH(LEFT(TRIM(AK$6),FIND("~",SUBSTITUTE(AK$6,"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77))*HLOOKUP(LEFT(TRIM(AK$6),FIND("~",SUBSTITUTE(AK$6," ","~",LEN(TRIM(AK$6))-LEN(SUBSTITUTE(TRIM(AK$6)," ",""))))-1)&amp;" Total",$B$6:$BB$314,ROW($A77)-5,FALSE))</f>
        <v>0</v>
      </c>
      <c r="AL77" s="8">
        <f ca="1">IF(AL$5&lt;&gt;"",HLOOKUP(AL$5,Functionalization!$G$6:$R$314,ROW($A77)-5,FALSE),IFERROR(INDEX(AL$278:AL$314,MATCH($F77,$B$278:$B$314,0))/VLOOKUP($F77,$B$278:$BB$314,MATCH(LEFT(TRIM(AL$6),FIND("~",SUBSTITUTE(AL$6,"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77))*HLOOKUP(LEFT(TRIM(AL$6),FIND("~",SUBSTITUTE(AL$6," ","~",LEN(TRIM(AL$6))-LEN(SUBSTITUTE(TRIM(AL$6)," ",""))))-1)&amp;" Total",$B$6:$BB$314,ROW($A77)-5,FALSE))</f>
        <v>0</v>
      </c>
      <c r="AM77" s="8">
        <f ca="1">IF(AM$5&lt;&gt;"",HLOOKUP(AM$5,Functionalization!$G$6:$R$314,ROW($A77)-5,FALSE),IFERROR(INDEX(AM$278:AM$314,MATCH($F77,$B$278:$B$314,0))/VLOOKUP($F77,$B$278:$BB$314,MATCH(LEFT(TRIM(AM$6),FIND("~",SUBSTITUTE(AM$6,"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77))*HLOOKUP(LEFT(TRIM(AM$6),FIND("~",SUBSTITUTE(AM$6," ","~",LEN(TRIM(AM$6))-LEN(SUBSTITUTE(TRIM(AM$6)," ",""))))-1)&amp;" Total",$B$6:$BB$314,ROW($A77)-5,FALSE))</f>
        <v>0</v>
      </c>
      <c r="AN77" s="8">
        <f ca="1">IF(AN$5&lt;&gt;"",HLOOKUP(AN$5,Functionalization!$G$6:$R$314,ROW($A77)-5,FALSE),IFERROR(INDEX(AN$278:AN$314,MATCH($F77,$B$278:$B$314,0))/VLOOKUP($F77,$B$278:$BB$314,MATCH(LEFT(TRIM(AN$6),FIND("~",SUBSTITUTE(AN$6,"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77))*HLOOKUP(LEFT(TRIM(AN$6),FIND("~",SUBSTITUTE(AN$6," ","~",LEN(TRIM(AN$6))-LEN(SUBSTITUTE(TRIM(AN$6)," ",""))))-1)&amp;" Total",$B$6:$BB$314,ROW($A77)-5,FALSE))</f>
        <v>0</v>
      </c>
      <c r="AO77" s="8">
        <f ca="1">IF(AO$5&lt;&gt;"",HLOOKUP(AO$5,Functionalization!$G$6:$R$314,ROW($A77)-5,FALSE),IFERROR(INDEX(AO$278:AO$314,MATCH($F77,$B$278:$B$314,0))/VLOOKUP($F77,$B$278:$BB$314,MATCH(LEFT(TRIM(AO$6),FIND("~",SUBSTITUTE(AO$6,"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77))*HLOOKUP(LEFT(TRIM(AO$6),FIND("~",SUBSTITUTE(AO$6," ","~",LEN(TRIM(AO$6))-LEN(SUBSTITUTE(TRIM(AO$6)," ",""))))-1)&amp;" Total",$B$6:$BB$314,ROW($A77)-5,FALSE))</f>
        <v>0</v>
      </c>
      <c r="AP77" s="8">
        <f ca="1">IF(AP$5&lt;&gt;"",HLOOKUP(AP$5,Functionalization!$G$6:$R$314,ROW($A77)-5,FALSE),IFERROR(INDEX(AP$278:AP$314,MATCH($F77,$B$278:$B$314,0))/VLOOKUP($F77,$B$278:$BB$314,MATCH(LEFT(TRIM(AP$6),FIND("~",SUBSTITUTE(AP$6,"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77))*HLOOKUP(LEFT(TRIM(AP$6),FIND("~",SUBSTITUTE(AP$6," ","~",LEN(TRIM(AP$6))-LEN(SUBSTITUTE(TRIM(AP$6)," ",""))))-1)&amp;" Total",$B$6:$BB$314,ROW($A77)-5,FALSE))</f>
        <v>0</v>
      </c>
      <c r="AQ77" s="8">
        <f ca="1">IF(AQ$5&lt;&gt;"",HLOOKUP(AQ$5,Functionalization!$G$6:$R$314,ROW($A77)-5,FALSE),IFERROR(INDEX(AQ$278:AQ$314,MATCH($F77,$B$278:$B$314,0))/VLOOKUP($F77,$B$278:$BB$314,MATCH(LEFT(TRIM(AQ$6),FIND("~",SUBSTITUTE(AQ$6,"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77))*HLOOKUP(LEFT(TRIM(AQ$6),FIND("~",SUBSTITUTE(AQ$6," ","~",LEN(TRIM(AQ$6))-LEN(SUBSTITUTE(TRIM(AQ$6)," ",""))))-1)&amp;" Total",$B$6:$BB$314,ROW($A77)-5,FALSE))</f>
        <v>0</v>
      </c>
      <c r="AR77" s="8">
        <f ca="1">IF(AR$5&lt;&gt;"",HLOOKUP(AR$5,Functionalization!$G$6:$R$314,ROW($A77)-5,FALSE),IFERROR(INDEX(AR$278:AR$314,MATCH($F77,$B$278:$B$314,0))/VLOOKUP($F77,$B$278:$BB$314,MATCH(LEFT(TRIM(AR$6),FIND("~",SUBSTITUTE(AR$6,"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77))*HLOOKUP(LEFT(TRIM(AR$6),FIND("~",SUBSTITUTE(AR$6," ","~",LEN(TRIM(AR$6))-LEN(SUBSTITUTE(TRIM(AR$6)," ",""))))-1)&amp;" Total",$B$6:$BB$314,ROW($A77)-5,FALSE))</f>
        <v>0</v>
      </c>
      <c r="AS77" s="8">
        <f ca="1">IF(AS$5&lt;&gt;"",HLOOKUP(AS$5,Functionalization!$G$6:$R$314,ROW($A77)-5,FALSE),IFERROR(INDEX(AS$278:AS$314,MATCH($F77,$B$278:$B$314,0))/VLOOKUP($F77,$B$278:$BB$314,MATCH(LEFT(TRIM(AS$6),FIND("~",SUBSTITUTE(AS$6,"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77))*HLOOKUP(LEFT(TRIM(AS$6),FIND("~",SUBSTITUTE(AS$6," ","~",LEN(TRIM(AS$6))-LEN(SUBSTITUTE(TRIM(AS$6)," ",""))))-1)&amp;" Total",$B$6:$BB$314,ROW($A77)-5,FALSE))</f>
        <v>0</v>
      </c>
      <c r="AT77" s="8">
        <f ca="1">IF(AT$5&lt;&gt;"",HLOOKUP(AT$5,Functionalization!$G$6:$R$314,ROW($A77)-5,FALSE),IFERROR(INDEX(AT$278:AT$314,MATCH($F77,$B$278:$B$314,0))/VLOOKUP($F77,$B$278:$BB$314,MATCH(LEFT(TRIM(AT$6),FIND("~",SUBSTITUTE(AT$6,"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77))*HLOOKUP(LEFT(TRIM(AT$6),FIND("~",SUBSTITUTE(AT$6," ","~",LEN(TRIM(AT$6))-LEN(SUBSTITUTE(TRIM(AT$6)," ",""))))-1)&amp;" Total",$B$6:$BB$314,ROW($A77)-5,FALSE))</f>
        <v>0</v>
      </c>
      <c r="AU77" s="8">
        <f ca="1">IF(AU$5&lt;&gt;"",HLOOKUP(AU$5,Functionalization!$G$6:$R$314,ROW($A77)-5,FALSE),IFERROR(INDEX(AU$278:AU$314,MATCH($F77,$B$278:$B$314,0))/VLOOKUP($F77,$B$278:$BB$314,MATCH(LEFT(TRIM(AU$6),FIND("~",SUBSTITUTE(AU$6,"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77))*HLOOKUP(LEFT(TRIM(AU$6),FIND("~",SUBSTITUTE(AU$6," ","~",LEN(TRIM(AU$6))-LEN(SUBSTITUTE(TRIM(AU$6)," ",""))))-1)&amp;" Total",$B$6:$BB$314,ROW($A77)-5,FALSE))</f>
        <v>0</v>
      </c>
      <c r="AV77" s="8">
        <f ca="1">IF(AV$5&lt;&gt;"",HLOOKUP(AV$5,Functionalization!$G$6:$R$314,ROW($A77)-5,FALSE),IFERROR(INDEX(AV$278:AV$314,MATCH($F77,$B$278:$B$314,0))/VLOOKUP($F77,$B$278:$BB$314,MATCH(LEFT(TRIM(AV$6),FIND("~",SUBSTITUTE(AV$6,"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77))*HLOOKUP(LEFT(TRIM(AV$6),FIND("~",SUBSTITUTE(AV$6," ","~",LEN(TRIM(AV$6))-LEN(SUBSTITUTE(TRIM(AV$6)," ",""))))-1)&amp;" Total",$B$6:$BB$314,ROW($A77)-5,FALSE))</f>
        <v>0</v>
      </c>
      <c r="AW77" s="8">
        <f ca="1">IF(AW$5&lt;&gt;"",HLOOKUP(AW$5,Functionalization!$G$6:$R$314,ROW($A77)-5,FALSE),IFERROR(INDEX(AW$278:AW$314,MATCH($F77,$B$278:$B$314,0))/VLOOKUP($F77,$B$278:$BB$314,MATCH(LEFT(TRIM(AW$6),FIND("~",SUBSTITUTE(AW$6,"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77))*HLOOKUP(LEFT(TRIM(AW$6),FIND("~",SUBSTITUTE(AW$6," ","~",LEN(TRIM(AW$6))-LEN(SUBSTITUTE(TRIM(AW$6)," ",""))))-1)&amp;" Total",$B$6:$BB$314,ROW($A77)-5,FALSE))</f>
        <v>0</v>
      </c>
      <c r="AX77" s="8">
        <f ca="1">IF(AX$5&lt;&gt;"",HLOOKUP(AX$5,Functionalization!$G$6:$R$314,ROW($A77)-5,FALSE),IFERROR(INDEX(AX$278:AX$314,MATCH($F77,$B$278:$B$314,0))/VLOOKUP($F77,$B$278:$BB$314,MATCH(LEFT(TRIM(AX$6),FIND("~",SUBSTITUTE(AX$6,"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77))*HLOOKUP(LEFT(TRIM(AX$6),FIND("~",SUBSTITUTE(AX$6," ","~",LEN(TRIM(AX$6))-LEN(SUBSTITUTE(TRIM(AX$6)," ",""))))-1)&amp;" Total",$B$6:$BB$314,ROW($A77)-5,FALSE))</f>
        <v>0</v>
      </c>
      <c r="AY77" s="8">
        <f ca="1">IF(AY$5&lt;&gt;"",HLOOKUP(AY$5,Functionalization!$G$6:$R$314,ROW($A77)-5,FALSE),IFERROR(INDEX(AY$278:AY$314,MATCH($F77,$B$278:$B$314,0))/VLOOKUP($F77,$B$278:$BB$314,MATCH(LEFT(TRIM(AY$6),FIND("~",SUBSTITUTE(AY$6,"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77))*HLOOKUP(LEFT(TRIM(AY$6),FIND("~",SUBSTITUTE(AY$6," ","~",LEN(TRIM(AY$6))-LEN(SUBSTITUTE(TRIM(AY$6)," ",""))))-1)&amp;" Total",$B$6:$BB$314,ROW($A77)-5,FALSE))</f>
        <v>0</v>
      </c>
      <c r="AZ77" s="8">
        <f ca="1">IF(AZ$5&lt;&gt;"",HLOOKUP(AZ$5,Functionalization!$G$6:$R$314,ROW($A77)-5,FALSE),IFERROR(INDEX(AZ$278:AZ$314,MATCH($F77,$B$278:$B$314,0))/VLOOKUP($F77,$B$278:$BB$314,MATCH(LEFT(TRIM(AZ$6),FIND("~",SUBSTITUTE(AZ$6,"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77))*HLOOKUP(LEFT(TRIM(AZ$6),FIND("~",SUBSTITUTE(AZ$6," ","~",LEN(TRIM(AZ$6))-LEN(SUBSTITUTE(TRIM(AZ$6)," ",""))))-1)&amp;" Total",$B$6:$BB$314,ROW($A77)-5,FALSE))</f>
        <v>0</v>
      </c>
      <c r="BA77" s="8">
        <f ca="1">IF(BA$5&lt;&gt;"",HLOOKUP(BA$5,Functionalization!$G$6:$R$314,ROW($A77)-5,FALSE),IFERROR(INDEX(BA$278:BA$314,MATCH($F77,$B$278:$B$314,0))/VLOOKUP($F77,$B$278:$BB$314,MATCH(LEFT(TRIM(BA$6),FIND("~",SUBSTITUTE(BA$6,"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77))*HLOOKUP(LEFT(TRIM(BA$6),FIND("~",SUBSTITUTE(BA$6," ","~",LEN(TRIM(BA$6))-LEN(SUBSTITUTE(TRIM(BA$6)," ",""))))-1)&amp;" Total",$B$6:$BB$314,ROW($A77)-5,FALSE))</f>
        <v>0</v>
      </c>
      <c r="BB77" s="8">
        <f ca="1">IF(BB$5&lt;&gt;"",HLOOKUP(BB$5,Functionalization!$G$6:$R$314,ROW($A77)-5,FALSE),IFERROR(INDEX(BB$278:BB$314,MATCH($F77,$B$278:$B$314,0))/VLOOKUP($F77,$B$278:$BB$314,MATCH(LEFT(TRIM(BB$6),FIND("~",SUBSTITUTE(BB$6,"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77))*HLOOKUP(LEFT(TRIM(BB$6),FIND("~",SUBSTITUTE(BB$6," ","~",LEN(TRIM(BB$6))-LEN(SUBSTITUTE(TRIM(BB$6)," ",""))))-1)&amp;" Total",$B$6:$BB$314,ROW($A77)-5,FALSE))</f>
        <v>0</v>
      </c>
      <c r="BD77">
        <f ca="1">IFERROR(IF(SUMIF($G$6:$BB$6,BD$6&amp;" Total",$G77:$BB77)-(SUMIF($G$6:$BB$6,BD$6&amp;" "&amp;'Input-Func_Class'!$D$22,$G77:$BB77)+IFERROR(SUMIF($G$6:$BB$6,BD$6&amp;" "&amp;'Input-Func_Class'!$E$22,$G77:$BB77),SUMIF($G$6:$BB$6,BD$6&amp;" "&amp;'Input-Func_Class'!$B$24,$G77:$BB77))+SUMIF($G$6:$BB$6,BD$6&amp;" "&amp;'Input-Func_Class'!$F$22,$G77:$BB77))&lt;Check_Limit,0,1),1)</f>
        <v>0</v>
      </c>
      <c r="BE77">
        <f ca="1">IFERROR(IF(SUMIF($G$6:$BB$6,BE$6&amp;" Total",$G77:$BB77)-(SUMIF($G$6:$BB$6,BE$6&amp;" "&amp;'Input-Func_Class'!$D$22,$G77:$BB77)+IFERROR(SUMIF($G$6:$BB$6,BE$6&amp;" "&amp;'Input-Func_Class'!$E$22,$G77:$BB77),SUMIF($G$6:$BB$6,BE$6&amp;" "&amp;'Input-Func_Class'!$B$24,$G77:$BB77))+SUMIF($G$6:$BB$6,BE$6&amp;" "&amp;'Input-Func_Class'!$F$22,$G77:$BB77))&lt;Check_Limit,0,1),1)</f>
        <v>0</v>
      </c>
      <c r="BF77">
        <f ca="1">IFERROR(IF(SUMIF($G$6:$BB$6,BF$6&amp;" Total",$G77:$BB77)-(SUMIF($G$6:$BB$6,BF$6&amp;" "&amp;'Input-Func_Class'!$D$22,$G77:$BB77)+IFERROR(SUMIF($G$6:$BB$6,BF$6&amp;" "&amp;'Input-Func_Class'!$E$22,$G77:$BB77),SUMIF($G$6:$BB$6,BF$6&amp;" "&amp;'Input-Func_Class'!$B$24,$G77:$BB77))+SUMIF($G$6:$BB$6,BF$6&amp;" "&amp;'Input-Func_Class'!$F$22,$G77:$BB77))&lt;Check_Limit,0,1),1)</f>
        <v>0</v>
      </c>
      <c r="BG77">
        <f ca="1">IFERROR(IF(SUMIF($G$6:$BB$6,BG$6&amp;" Total",$G77:$BB77)-(SUMIF($G$6:$BB$6,BG$6&amp;" "&amp;'Input-Func_Class'!$D$22,$G77:$BB77)+IFERROR(SUMIF($G$6:$BB$6,BG$6&amp;" "&amp;'Input-Func_Class'!$E$22,$G77:$BB77),SUMIF($G$6:$BB$6,BG$6&amp;" "&amp;'Input-Func_Class'!$B$24,$G77:$BB77))+SUMIF($G$6:$BB$6,BG$6&amp;" "&amp;'Input-Func_Class'!$F$22,$G77:$BB77))&lt;Check_Limit,0,1),1)</f>
        <v>0</v>
      </c>
      <c r="BH77">
        <f ca="1">IFERROR(IF(SUMIF($G$6:$BB$6,BH$6&amp;" Total",$G77:$BB77)-(SUMIF($G$6:$BB$6,BH$6&amp;" "&amp;'Input-Func_Class'!$D$22,$G77:$BB77)+IFERROR(SUMIF($G$6:$BB$6,BH$6&amp;" "&amp;'Input-Func_Class'!$E$22,$G77:$BB77),SUMIF($G$6:$BB$6,BH$6&amp;" "&amp;'Input-Func_Class'!$B$24,$G77:$BB77))+SUMIF($G$6:$BB$6,BH$6&amp;" "&amp;'Input-Func_Class'!$F$22,$G77:$BB77))&lt;Check_Limit,0,1),1)</f>
        <v>0</v>
      </c>
      <c r="BI77">
        <f ca="1">IFERROR(IF(SUMIF($G$6:$BB$6,BI$6&amp;" Total",$G77:$BB77)-(SUMIF($G$6:$BB$6,BI$6&amp;" "&amp;'Input-Func_Class'!$D$22,$G77:$BB77)+IFERROR(SUMIF($G$6:$BB$6,BI$6&amp;" "&amp;'Input-Func_Class'!$E$22,$G77:$BB77),SUMIF($G$6:$BB$6,BI$6&amp;" "&amp;'Input-Func_Class'!$B$24,$G77:$BB77))+SUMIF($G$6:$BB$6,BI$6&amp;" "&amp;'Input-Func_Class'!$F$22,$G77:$BB77))&lt;Check_Limit,0,1),1)</f>
        <v>0</v>
      </c>
      <c r="BJ77">
        <f ca="1">IFERROR(IF(SUMIF($G$6:$BB$6,BJ$6&amp;" Total",$G77:$BB77)-(SUMIF($G$6:$BB$6,BJ$6&amp;" "&amp;'Input-Func_Class'!$D$22,$G77:$BB77)+IFERROR(SUMIF($G$6:$BB$6,BJ$6&amp;" "&amp;'Input-Func_Class'!$E$22,$G77:$BB77),SUMIF($G$6:$BB$6,BJ$6&amp;" "&amp;'Input-Func_Class'!$B$24,$G77:$BB77))+SUMIF($G$6:$BB$6,BJ$6&amp;" "&amp;'Input-Func_Class'!$F$22,$G77:$BB77))&lt;Check_Limit,0,1),1)</f>
        <v>0</v>
      </c>
      <c r="BK77">
        <f ca="1">IFERROR(IF(SUMIF($G$6:$BB$6,BK$6&amp;" Total",$G77:$BB77)-(SUMIF($G$6:$BB$6,BK$6&amp;" "&amp;'Input-Func_Class'!$D$22,$G77:$BB77)+IFERROR(SUMIF($G$6:$BB$6,BK$6&amp;" "&amp;'Input-Func_Class'!$E$22,$G77:$BB77),SUMIF($G$6:$BB$6,BK$6&amp;" "&amp;'Input-Func_Class'!$B$24,$G77:$BB77))+SUMIF($G$6:$BB$6,BK$6&amp;" "&amp;'Input-Func_Class'!$F$22,$G77:$BB77))&lt;Check_Limit,0,1),1)</f>
        <v>0</v>
      </c>
      <c r="BL77">
        <f ca="1">IFERROR(IF(SUMIF($G$6:$BB$6,BL$6&amp;" Total",$G77:$BB77)-(SUMIF($G$6:$BB$6,BL$6&amp;" "&amp;'Input-Func_Class'!$D$22,$G77:$BB77)+IFERROR(SUMIF($G$6:$BB$6,BL$6&amp;" "&amp;'Input-Func_Class'!$E$22,$G77:$BB77),SUMIF($G$6:$BB$6,BL$6&amp;" "&amp;'Input-Func_Class'!$B$24,$G77:$BB77))+SUMIF($G$6:$BB$6,BL$6&amp;" "&amp;'Input-Func_Class'!$F$22,$G77:$BB77))&lt;Check_Limit,0,1),1)</f>
        <v>0</v>
      </c>
      <c r="BM77">
        <f ca="1">IFERROR(IF(SUMIF($G$6:$BB$6,BM$6&amp;" Total",$G77:$BB77)-(SUMIF($G$6:$BB$6,BM$6&amp;" "&amp;'Input-Func_Class'!$D$22,$G77:$BB77)+IFERROR(SUMIF($G$6:$BB$6,BM$6&amp;" "&amp;'Input-Func_Class'!$E$22,$G77:$BB77),SUMIF($G$6:$BB$6,BM$6&amp;" "&amp;'Input-Func_Class'!$B$24,$G77:$BB77))+SUMIF($G$6:$BB$6,BM$6&amp;" "&amp;'Input-Func_Class'!$F$22,$G77:$BB77))&lt;Check_Limit,0,1),1)</f>
        <v>0</v>
      </c>
      <c r="BN77">
        <f ca="1">IFERROR(IF(SUMIF($G$6:$BB$6,BN$6&amp;" Total",$G77:$BB77)-(SUMIF($G$6:$BB$6,BN$6&amp;" "&amp;'Input-Func_Class'!$D$22,$G77:$BB77)+IFERROR(SUMIF($G$6:$BB$6,BN$6&amp;" "&amp;'Input-Func_Class'!$E$22,$G77:$BB77),SUMIF($G$6:$BB$6,BN$6&amp;" "&amp;'Input-Func_Class'!$B$24,$G77:$BB77))+SUMIF($G$6:$BB$6,BN$6&amp;" "&amp;'Input-Func_Class'!$F$22,$G77:$BB77))&lt;Check_Limit,0,1),1)</f>
        <v>0</v>
      </c>
      <c r="BO77">
        <f ca="1">IFERROR(IF(SUMIF($G$6:$BB$6,BO$6&amp;" Total",$G77:$BB77)-(SUMIF($G$6:$BB$6,BO$6&amp;" "&amp;'Input-Func_Class'!$D$22,$G77:$BB77)+IFERROR(SUMIF($G$6:$BB$6,BO$6&amp;" "&amp;'Input-Func_Class'!$E$22,$G77:$BB77),SUMIF($G$6:$BB$6,BO$6&amp;" "&amp;'Input-Func_Class'!$B$24,$G77:$BB77))+SUMIF($G$6:$BB$6,BO$6&amp;" "&amp;'Input-Func_Class'!$F$22,$G77:$BB77))&lt;Check_Limit,0,1),1)</f>
        <v>0</v>
      </c>
    </row>
    <row r="78" spans="1:67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>Functionalization!$D78</f>
        <v>-11115.47</v>
      </c>
      <c r="E78" s="8">
        <f ca="1">IFERROR(IF(D78="",0,IF(D78=0,0,IF(ABS(D78-SUM(G78,K78,O78,S78,W78,AA78,AE78,AI78,AM78,AQ78,AU78,AY78))&lt;Check_Limit,0,1))),1)</f>
        <v>0</v>
      </c>
      <c r="F78" s="2" t="str">
        <f>IF($D78=0,"-",IF('Input-Accounts'!$E78&lt;&gt;0,'Input-Accounts'!$E78,'Input-Accounts'!$G78))</f>
        <v>AVGERAGE STUDY</v>
      </c>
      <c r="G78" s="8">
        <f ca="1">IF(G$5&lt;&gt;"",HLOOKUP(G$5,Functionalization!$G$6:$R$314,ROW($A78)-5,FALSE),IFERROR(INDEX(G$278:G$314,MATCH($F78,$B$278:$B$314,0))/VLOOKUP($F78,$B$278:$BB$314,MATCH(LEFT(TRIM(G$6),FIND("~",SUBSTITUTE(G$6,"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78))*HLOOKUP(LEFT(TRIM(G$6),FIND("~",SUBSTITUTE(G$6," ","~",LEN(TRIM(G$6))-LEN(SUBSTITUTE(TRIM(G$6)," ",""))))-1)&amp;" Total",$B$6:$BB$314,ROW($A78)-5,FALSE))</f>
        <v>-11115.47</v>
      </c>
      <c r="H78" s="8">
        <f ca="1">IF(H$5&lt;&gt;"",HLOOKUP(H$5,Functionalization!$G$6:$R$314,ROW($A78)-5,FALSE),IFERROR(INDEX(H$278:H$314,MATCH($F78,$B$278:$B$314,0))/VLOOKUP($F78,$B$278:$BB$314,MATCH(LEFT(TRIM(H$6),FIND("~",SUBSTITUTE(H$6,"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78))*HLOOKUP(LEFT(TRIM(H$6),FIND("~",SUBSTITUTE(H$6," ","~",LEN(TRIM(H$6))-LEN(SUBSTITUTE(TRIM(H$6)," ",""))))-1)&amp;" Total",$B$6:$BB$314,ROW($A78)-5,FALSE))</f>
        <v>-8480.170466214051</v>
      </c>
      <c r="I78" s="8">
        <f ca="1">IF(I$5&lt;&gt;"",HLOOKUP(I$5,Functionalization!$G$6:$R$314,ROW($A78)-5,FALSE),IFERROR(INDEX(I$278:I$314,MATCH($F78,$B$278:$B$314,0))/VLOOKUP($F78,$B$278:$BB$314,MATCH(LEFT(TRIM(I$6),FIND("~",SUBSTITUTE(I$6,"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78))*HLOOKUP(LEFT(TRIM(I$6),FIND("~",SUBSTITUTE(I$6," ","~",LEN(TRIM(I$6))-LEN(SUBSTITUTE(TRIM(I$6)," ",""))))-1)&amp;" Total",$B$6:$BB$314,ROW($A78)-5,FALSE))</f>
        <v>0</v>
      </c>
      <c r="J78" s="8">
        <f ca="1">IF(J$5&lt;&gt;"",HLOOKUP(J$5,Functionalization!$G$6:$R$314,ROW($A78)-5,FALSE),IFERROR(INDEX(J$278:J$314,MATCH($F78,$B$278:$B$314,0))/VLOOKUP($F78,$B$278:$BB$314,MATCH(LEFT(TRIM(J$6),FIND("~",SUBSTITUTE(J$6,"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78))*HLOOKUP(LEFT(TRIM(J$6),FIND("~",SUBSTITUTE(J$6," ","~",LEN(TRIM(J$6))-LEN(SUBSTITUTE(TRIM(J$6)," ",""))))-1)&amp;" Total",$B$6:$BB$314,ROW($A78)-5,FALSE))</f>
        <v>-2635.2995337859484</v>
      </c>
      <c r="K78" s="8">
        <f ca="1">IF(K$5&lt;&gt;"",HLOOKUP(K$5,Functionalization!$G$6:$R$314,ROW($A78)-5,FALSE),IFERROR(INDEX(K$278:K$314,MATCH($F78,$B$278:$B$314,0))/VLOOKUP($F78,$B$278:$BB$314,MATCH(LEFT(TRIM(K$6),FIND("~",SUBSTITUTE(K$6,"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78))*HLOOKUP(LEFT(TRIM(K$6),FIND("~",SUBSTITUTE(K$6," ","~",LEN(TRIM(K$6))-LEN(SUBSTITUTE(TRIM(K$6)," ",""))))-1)&amp;" Total",$B$6:$BB$314,ROW($A78)-5,FALSE))</f>
        <v>0</v>
      </c>
      <c r="L78" s="8">
        <f ca="1">IF(L$5&lt;&gt;"",HLOOKUP(L$5,Functionalization!$G$6:$R$314,ROW($A78)-5,FALSE),IFERROR(INDEX(L$278:L$314,MATCH($F78,$B$278:$B$314,0))/VLOOKUP($F78,$B$278:$BB$314,MATCH(LEFT(TRIM(L$6),FIND("~",SUBSTITUTE(L$6,"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78))*HLOOKUP(LEFT(TRIM(L$6),FIND("~",SUBSTITUTE(L$6," ","~",LEN(TRIM(L$6))-LEN(SUBSTITUTE(TRIM(L$6)," ",""))))-1)&amp;" Total",$B$6:$BB$314,ROW($A78)-5,FALSE))</f>
        <v>0</v>
      </c>
      <c r="M78" s="8">
        <f ca="1">IF(M$5&lt;&gt;"",HLOOKUP(M$5,Functionalization!$G$6:$R$314,ROW($A78)-5,FALSE),IFERROR(INDEX(M$278:M$314,MATCH($F78,$B$278:$B$314,0))/VLOOKUP($F78,$B$278:$BB$314,MATCH(LEFT(TRIM(M$6),FIND("~",SUBSTITUTE(M$6,"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78))*HLOOKUP(LEFT(TRIM(M$6),FIND("~",SUBSTITUTE(M$6," ","~",LEN(TRIM(M$6))-LEN(SUBSTITUTE(TRIM(M$6)," ",""))))-1)&amp;" Total",$B$6:$BB$314,ROW($A78)-5,FALSE))</f>
        <v>0</v>
      </c>
      <c r="N78" s="8">
        <f ca="1">IF(N$5&lt;&gt;"",HLOOKUP(N$5,Functionalization!$G$6:$R$314,ROW($A78)-5,FALSE),IFERROR(INDEX(N$278:N$314,MATCH($F78,$B$278:$B$314,0))/VLOOKUP($F78,$B$278:$BB$314,MATCH(LEFT(TRIM(N$6),FIND("~",SUBSTITUTE(N$6,"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78))*HLOOKUP(LEFT(TRIM(N$6),FIND("~",SUBSTITUTE(N$6," ","~",LEN(TRIM(N$6))-LEN(SUBSTITUTE(TRIM(N$6)," ",""))))-1)&amp;" Total",$B$6:$BB$314,ROW($A78)-5,FALSE))</f>
        <v>0</v>
      </c>
      <c r="O78" s="8">
        <f ca="1">IF(O$5&lt;&gt;"",HLOOKUP(O$5,Functionalization!$G$6:$R$314,ROW($A78)-5,FALSE),IFERROR(INDEX(O$278:O$314,MATCH($F78,$B$278:$B$314,0))/VLOOKUP($F78,$B$278:$BB$314,MATCH(LEFT(TRIM(O$6),FIND("~",SUBSTITUTE(O$6,"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78))*HLOOKUP(LEFT(TRIM(O$6),FIND("~",SUBSTITUTE(O$6," ","~",LEN(TRIM(O$6))-LEN(SUBSTITUTE(TRIM(O$6)," ",""))))-1)&amp;" Total",$B$6:$BB$314,ROW($A78)-5,FALSE))</f>
        <v>0</v>
      </c>
      <c r="P78" s="8">
        <f ca="1">IF(P$5&lt;&gt;"",HLOOKUP(P$5,Functionalization!$G$6:$R$314,ROW($A78)-5,FALSE),IFERROR(INDEX(P$278:P$314,MATCH($F78,$B$278:$B$314,0))/VLOOKUP($F78,$B$278:$BB$314,MATCH(LEFT(TRIM(P$6),FIND("~",SUBSTITUTE(P$6,"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78))*HLOOKUP(LEFT(TRIM(P$6),FIND("~",SUBSTITUTE(P$6," ","~",LEN(TRIM(P$6))-LEN(SUBSTITUTE(TRIM(P$6)," ",""))))-1)&amp;" Total",$B$6:$BB$314,ROW($A78)-5,FALSE))</f>
        <v>0</v>
      </c>
      <c r="Q78" s="8">
        <f ca="1">IF(Q$5&lt;&gt;"",HLOOKUP(Q$5,Functionalization!$G$6:$R$314,ROW($A78)-5,FALSE),IFERROR(INDEX(Q$278:Q$314,MATCH($F78,$B$278:$B$314,0))/VLOOKUP($F78,$B$278:$BB$314,MATCH(LEFT(TRIM(Q$6),FIND("~",SUBSTITUTE(Q$6,"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78))*HLOOKUP(LEFT(TRIM(Q$6),FIND("~",SUBSTITUTE(Q$6," ","~",LEN(TRIM(Q$6))-LEN(SUBSTITUTE(TRIM(Q$6)," ",""))))-1)&amp;" Total",$B$6:$BB$314,ROW($A78)-5,FALSE))</f>
        <v>0</v>
      </c>
      <c r="R78" s="8">
        <f ca="1">IF(R$5&lt;&gt;"",HLOOKUP(R$5,Functionalization!$G$6:$R$314,ROW($A78)-5,FALSE),IFERROR(INDEX(R$278:R$314,MATCH($F78,$B$278:$B$314,0))/VLOOKUP($F78,$B$278:$BB$314,MATCH(LEFT(TRIM(R$6),FIND("~",SUBSTITUTE(R$6,"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78))*HLOOKUP(LEFT(TRIM(R$6),FIND("~",SUBSTITUTE(R$6," ","~",LEN(TRIM(R$6))-LEN(SUBSTITUTE(TRIM(R$6)," ",""))))-1)&amp;" Total",$B$6:$BB$314,ROW($A78)-5,FALSE))</f>
        <v>0</v>
      </c>
      <c r="S78" s="8">
        <f ca="1">IF(S$5&lt;&gt;"",HLOOKUP(S$5,Functionalization!$G$6:$R$314,ROW($A78)-5,FALSE),IFERROR(INDEX(S$278:S$314,MATCH($F78,$B$278:$B$314,0))/VLOOKUP($F78,$B$278:$BB$314,MATCH(LEFT(TRIM(S$6),FIND("~",SUBSTITUTE(S$6,"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78))*HLOOKUP(LEFT(TRIM(S$6),FIND("~",SUBSTITUTE(S$6," ","~",LEN(TRIM(S$6))-LEN(SUBSTITUTE(TRIM(S$6)," ",""))))-1)&amp;" Total",$B$6:$BB$314,ROW($A78)-5,FALSE))</f>
        <v>0</v>
      </c>
      <c r="T78" s="8">
        <f ca="1">IF(T$5&lt;&gt;"",HLOOKUP(T$5,Functionalization!$G$6:$R$314,ROW($A78)-5,FALSE),IFERROR(INDEX(T$278:T$314,MATCH($F78,$B$278:$B$314,0))/VLOOKUP($F78,$B$278:$BB$314,MATCH(LEFT(TRIM(T$6),FIND("~",SUBSTITUTE(T$6,"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78))*HLOOKUP(LEFT(TRIM(T$6),FIND("~",SUBSTITUTE(T$6," ","~",LEN(TRIM(T$6))-LEN(SUBSTITUTE(TRIM(T$6)," ",""))))-1)&amp;" Total",$B$6:$BB$314,ROW($A78)-5,FALSE))</f>
        <v>0</v>
      </c>
      <c r="U78" s="8">
        <f ca="1">IF(U$5&lt;&gt;"",HLOOKUP(U$5,Functionalization!$G$6:$R$314,ROW($A78)-5,FALSE),IFERROR(INDEX(U$278:U$314,MATCH($F78,$B$278:$B$314,0))/VLOOKUP($F78,$B$278:$BB$314,MATCH(LEFT(TRIM(U$6),FIND("~",SUBSTITUTE(U$6,"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78))*HLOOKUP(LEFT(TRIM(U$6),FIND("~",SUBSTITUTE(U$6," ","~",LEN(TRIM(U$6))-LEN(SUBSTITUTE(TRIM(U$6)," ",""))))-1)&amp;" Total",$B$6:$BB$314,ROW($A78)-5,FALSE))</f>
        <v>0</v>
      </c>
      <c r="V78" s="8">
        <f ca="1">IF(V$5&lt;&gt;"",HLOOKUP(V$5,Functionalization!$G$6:$R$314,ROW($A78)-5,FALSE),IFERROR(INDEX(V$278:V$314,MATCH($F78,$B$278:$B$314,0))/VLOOKUP($F78,$B$278:$BB$314,MATCH(LEFT(TRIM(V$6),FIND("~",SUBSTITUTE(V$6,"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78))*HLOOKUP(LEFT(TRIM(V$6),FIND("~",SUBSTITUTE(V$6," ","~",LEN(TRIM(V$6))-LEN(SUBSTITUTE(TRIM(V$6)," ",""))))-1)&amp;" Total",$B$6:$BB$314,ROW($A78)-5,FALSE))</f>
        <v>0</v>
      </c>
      <c r="W78" s="8">
        <f ca="1">IF(W$5&lt;&gt;"",HLOOKUP(W$5,Functionalization!$G$6:$R$314,ROW($A78)-5,FALSE),IFERROR(INDEX(W$278:W$314,MATCH($F78,$B$278:$B$314,0))/VLOOKUP($F78,$B$278:$BB$314,MATCH(LEFT(TRIM(W$6),FIND("~",SUBSTITUTE(W$6,"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78))*HLOOKUP(LEFT(TRIM(W$6),FIND("~",SUBSTITUTE(W$6," ","~",LEN(TRIM(W$6))-LEN(SUBSTITUTE(TRIM(W$6)," ",""))))-1)&amp;" Total",$B$6:$BB$314,ROW($A78)-5,FALSE))</f>
        <v>0</v>
      </c>
      <c r="X78" s="8">
        <f ca="1">IF(X$5&lt;&gt;"",HLOOKUP(X$5,Functionalization!$G$6:$R$314,ROW($A78)-5,FALSE),IFERROR(INDEX(X$278:X$314,MATCH($F78,$B$278:$B$314,0))/VLOOKUP($F78,$B$278:$BB$314,MATCH(LEFT(TRIM(X$6),FIND("~",SUBSTITUTE(X$6,"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78))*HLOOKUP(LEFT(TRIM(X$6),FIND("~",SUBSTITUTE(X$6," ","~",LEN(TRIM(X$6))-LEN(SUBSTITUTE(TRIM(X$6)," ",""))))-1)&amp;" Total",$B$6:$BB$314,ROW($A78)-5,FALSE))</f>
        <v>0</v>
      </c>
      <c r="Y78" s="8">
        <f ca="1">IF(Y$5&lt;&gt;"",HLOOKUP(Y$5,Functionalization!$G$6:$R$314,ROW($A78)-5,FALSE),IFERROR(INDEX(Y$278:Y$314,MATCH($F78,$B$278:$B$314,0))/VLOOKUP($F78,$B$278:$BB$314,MATCH(LEFT(TRIM(Y$6),FIND("~",SUBSTITUTE(Y$6,"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78))*HLOOKUP(LEFT(TRIM(Y$6),FIND("~",SUBSTITUTE(Y$6," ","~",LEN(TRIM(Y$6))-LEN(SUBSTITUTE(TRIM(Y$6)," ",""))))-1)&amp;" Total",$B$6:$BB$314,ROW($A78)-5,FALSE))</f>
        <v>0</v>
      </c>
      <c r="Z78" s="8">
        <f ca="1">IF(Z$5&lt;&gt;"",HLOOKUP(Z$5,Functionalization!$G$6:$R$314,ROW($A78)-5,FALSE),IFERROR(INDEX(Z$278:Z$314,MATCH($F78,$B$278:$B$314,0))/VLOOKUP($F78,$B$278:$BB$314,MATCH(LEFT(TRIM(Z$6),FIND("~",SUBSTITUTE(Z$6,"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78))*HLOOKUP(LEFT(TRIM(Z$6),FIND("~",SUBSTITUTE(Z$6," ","~",LEN(TRIM(Z$6))-LEN(SUBSTITUTE(TRIM(Z$6)," ",""))))-1)&amp;" Total",$B$6:$BB$314,ROW($A78)-5,FALSE))</f>
        <v>0</v>
      </c>
      <c r="AA78" s="8">
        <f ca="1">IF(AA$5&lt;&gt;"",HLOOKUP(AA$5,Functionalization!$G$6:$R$314,ROW($A78)-5,FALSE),IFERROR(INDEX(AA$278:AA$314,MATCH($F78,$B$278:$B$314,0))/VLOOKUP($F78,$B$278:$BB$314,MATCH(LEFT(TRIM(AA$6),FIND("~",SUBSTITUTE(AA$6,"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78))*HLOOKUP(LEFT(TRIM(AA$6),FIND("~",SUBSTITUTE(AA$6," ","~",LEN(TRIM(AA$6))-LEN(SUBSTITUTE(TRIM(AA$6)," ",""))))-1)&amp;" Total",$B$6:$BB$314,ROW($A78)-5,FALSE))</f>
        <v>0</v>
      </c>
      <c r="AB78" s="8">
        <f ca="1">IF(AB$5&lt;&gt;"",HLOOKUP(AB$5,Functionalization!$G$6:$R$314,ROW($A78)-5,FALSE),IFERROR(INDEX(AB$278:AB$314,MATCH($F78,$B$278:$B$314,0))/VLOOKUP($F78,$B$278:$BB$314,MATCH(LEFT(TRIM(AB$6),FIND("~",SUBSTITUTE(AB$6,"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78))*HLOOKUP(LEFT(TRIM(AB$6),FIND("~",SUBSTITUTE(AB$6," ","~",LEN(TRIM(AB$6))-LEN(SUBSTITUTE(TRIM(AB$6)," ",""))))-1)&amp;" Total",$B$6:$BB$314,ROW($A78)-5,FALSE))</f>
        <v>0</v>
      </c>
      <c r="AC78" s="8">
        <f ca="1">IF(AC$5&lt;&gt;"",HLOOKUP(AC$5,Functionalization!$G$6:$R$314,ROW($A78)-5,FALSE),IFERROR(INDEX(AC$278:AC$314,MATCH($F78,$B$278:$B$314,0))/VLOOKUP($F78,$B$278:$BB$314,MATCH(LEFT(TRIM(AC$6),FIND("~",SUBSTITUTE(AC$6,"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78))*HLOOKUP(LEFT(TRIM(AC$6),FIND("~",SUBSTITUTE(AC$6," ","~",LEN(TRIM(AC$6))-LEN(SUBSTITUTE(TRIM(AC$6)," ",""))))-1)&amp;" Total",$B$6:$BB$314,ROW($A78)-5,FALSE))</f>
        <v>0</v>
      </c>
      <c r="AD78" s="8">
        <f ca="1">IF(AD$5&lt;&gt;"",HLOOKUP(AD$5,Functionalization!$G$6:$R$314,ROW($A78)-5,FALSE),IFERROR(INDEX(AD$278:AD$314,MATCH($F78,$B$278:$B$314,0))/VLOOKUP($F78,$B$278:$BB$314,MATCH(LEFT(TRIM(AD$6),FIND("~",SUBSTITUTE(AD$6,"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78))*HLOOKUP(LEFT(TRIM(AD$6),FIND("~",SUBSTITUTE(AD$6," ","~",LEN(TRIM(AD$6))-LEN(SUBSTITUTE(TRIM(AD$6)," ",""))))-1)&amp;" Total",$B$6:$BB$314,ROW($A78)-5,FALSE))</f>
        <v>0</v>
      </c>
      <c r="AE78" s="8">
        <f ca="1">IF(AE$5&lt;&gt;"",HLOOKUP(AE$5,Functionalization!$G$6:$R$314,ROW($A78)-5,FALSE),IFERROR(INDEX(AE$278:AE$314,MATCH($F78,$B$278:$B$314,0))/VLOOKUP($F78,$B$278:$BB$314,MATCH(LEFT(TRIM(AE$6),FIND("~",SUBSTITUTE(AE$6,"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78))*HLOOKUP(LEFT(TRIM(AE$6),FIND("~",SUBSTITUTE(AE$6," ","~",LEN(TRIM(AE$6))-LEN(SUBSTITUTE(TRIM(AE$6)," ",""))))-1)&amp;" Total",$B$6:$BB$314,ROW($A78)-5,FALSE))</f>
        <v>0</v>
      </c>
      <c r="AF78" s="8">
        <f ca="1">IF(AF$5&lt;&gt;"",HLOOKUP(AF$5,Functionalization!$G$6:$R$314,ROW($A78)-5,FALSE),IFERROR(INDEX(AF$278:AF$314,MATCH($F78,$B$278:$B$314,0))/VLOOKUP($F78,$B$278:$BB$314,MATCH(LEFT(TRIM(AF$6),FIND("~",SUBSTITUTE(AF$6,"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78))*HLOOKUP(LEFT(TRIM(AF$6),FIND("~",SUBSTITUTE(AF$6," ","~",LEN(TRIM(AF$6))-LEN(SUBSTITUTE(TRIM(AF$6)," ",""))))-1)&amp;" Total",$B$6:$BB$314,ROW($A78)-5,FALSE))</f>
        <v>0</v>
      </c>
      <c r="AG78" s="8">
        <f ca="1">IF(AG$5&lt;&gt;"",HLOOKUP(AG$5,Functionalization!$G$6:$R$314,ROW($A78)-5,FALSE),IFERROR(INDEX(AG$278:AG$314,MATCH($F78,$B$278:$B$314,0))/VLOOKUP($F78,$B$278:$BB$314,MATCH(LEFT(TRIM(AG$6),FIND("~",SUBSTITUTE(AG$6,"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78))*HLOOKUP(LEFT(TRIM(AG$6),FIND("~",SUBSTITUTE(AG$6," ","~",LEN(TRIM(AG$6))-LEN(SUBSTITUTE(TRIM(AG$6)," ",""))))-1)&amp;" Total",$B$6:$BB$314,ROW($A78)-5,FALSE))</f>
        <v>0</v>
      </c>
      <c r="AH78" s="8">
        <f ca="1">IF(AH$5&lt;&gt;"",HLOOKUP(AH$5,Functionalization!$G$6:$R$314,ROW($A78)-5,FALSE),IFERROR(INDEX(AH$278:AH$314,MATCH($F78,$B$278:$B$314,0))/VLOOKUP($F78,$B$278:$BB$314,MATCH(LEFT(TRIM(AH$6),FIND("~",SUBSTITUTE(AH$6,"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78))*HLOOKUP(LEFT(TRIM(AH$6),FIND("~",SUBSTITUTE(AH$6," ","~",LEN(TRIM(AH$6))-LEN(SUBSTITUTE(TRIM(AH$6)," ",""))))-1)&amp;" Total",$B$6:$BB$314,ROW($A78)-5,FALSE))</f>
        <v>0</v>
      </c>
      <c r="AI78" s="8">
        <f ca="1">IF(AI$5&lt;&gt;"",HLOOKUP(AI$5,Functionalization!$G$6:$R$314,ROW($A78)-5,FALSE),IFERROR(INDEX(AI$278:AI$314,MATCH($F78,$B$278:$B$314,0))/VLOOKUP($F78,$B$278:$BB$314,MATCH(LEFT(TRIM(AI$6),FIND("~",SUBSTITUTE(AI$6,"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78))*HLOOKUP(LEFT(TRIM(AI$6),FIND("~",SUBSTITUTE(AI$6," ","~",LEN(TRIM(AI$6))-LEN(SUBSTITUTE(TRIM(AI$6)," ",""))))-1)&amp;" Total",$B$6:$BB$314,ROW($A78)-5,FALSE))</f>
        <v>0</v>
      </c>
      <c r="AJ78" s="8">
        <f ca="1">IF(AJ$5&lt;&gt;"",HLOOKUP(AJ$5,Functionalization!$G$6:$R$314,ROW($A78)-5,FALSE),IFERROR(INDEX(AJ$278:AJ$314,MATCH($F78,$B$278:$B$314,0))/VLOOKUP($F78,$B$278:$BB$314,MATCH(LEFT(TRIM(AJ$6),FIND("~",SUBSTITUTE(AJ$6,"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78))*HLOOKUP(LEFT(TRIM(AJ$6),FIND("~",SUBSTITUTE(AJ$6," ","~",LEN(TRIM(AJ$6))-LEN(SUBSTITUTE(TRIM(AJ$6)," ",""))))-1)&amp;" Total",$B$6:$BB$314,ROW($A78)-5,FALSE))</f>
        <v>0</v>
      </c>
      <c r="AK78" s="8">
        <f ca="1">IF(AK$5&lt;&gt;"",HLOOKUP(AK$5,Functionalization!$G$6:$R$314,ROW($A78)-5,FALSE),IFERROR(INDEX(AK$278:AK$314,MATCH($F78,$B$278:$B$314,0))/VLOOKUP($F78,$B$278:$BB$314,MATCH(LEFT(TRIM(AK$6),FIND("~",SUBSTITUTE(AK$6,"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78))*HLOOKUP(LEFT(TRIM(AK$6),FIND("~",SUBSTITUTE(AK$6," ","~",LEN(TRIM(AK$6))-LEN(SUBSTITUTE(TRIM(AK$6)," ",""))))-1)&amp;" Total",$B$6:$BB$314,ROW($A78)-5,FALSE))</f>
        <v>0</v>
      </c>
      <c r="AL78" s="8">
        <f ca="1">IF(AL$5&lt;&gt;"",HLOOKUP(AL$5,Functionalization!$G$6:$R$314,ROW($A78)-5,FALSE),IFERROR(INDEX(AL$278:AL$314,MATCH($F78,$B$278:$B$314,0))/VLOOKUP($F78,$B$278:$BB$314,MATCH(LEFT(TRIM(AL$6),FIND("~",SUBSTITUTE(AL$6,"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78))*HLOOKUP(LEFT(TRIM(AL$6),FIND("~",SUBSTITUTE(AL$6," ","~",LEN(TRIM(AL$6))-LEN(SUBSTITUTE(TRIM(AL$6)," ",""))))-1)&amp;" Total",$B$6:$BB$314,ROW($A78)-5,FALSE))</f>
        <v>0</v>
      </c>
      <c r="AM78" s="8">
        <f ca="1">IF(AM$5&lt;&gt;"",HLOOKUP(AM$5,Functionalization!$G$6:$R$314,ROW($A78)-5,FALSE),IFERROR(INDEX(AM$278:AM$314,MATCH($F78,$B$278:$B$314,0))/VLOOKUP($F78,$B$278:$BB$314,MATCH(LEFT(TRIM(AM$6),FIND("~",SUBSTITUTE(AM$6,"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78))*HLOOKUP(LEFT(TRIM(AM$6),FIND("~",SUBSTITUTE(AM$6," ","~",LEN(TRIM(AM$6))-LEN(SUBSTITUTE(TRIM(AM$6)," ",""))))-1)&amp;" Total",$B$6:$BB$314,ROW($A78)-5,FALSE))</f>
        <v>0</v>
      </c>
      <c r="AN78" s="8">
        <f ca="1">IF(AN$5&lt;&gt;"",HLOOKUP(AN$5,Functionalization!$G$6:$R$314,ROW($A78)-5,FALSE),IFERROR(INDEX(AN$278:AN$314,MATCH($F78,$B$278:$B$314,0))/VLOOKUP($F78,$B$278:$BB$314,MATCH(LEFT(TRIM(AN$6),FIND("~",SUBSTITUTE(AN$6,"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78))*HLOOKUP(LEFT(TRIM(AN$6),FIND("~",SUBSTITUTE(AN$6," ","~",LEN(TRIM(AN$6))-LEN(SUBSTITUTE(TRIM(AN$6)," ",""))))-1)&amp;" Total",$B$6:$BB$314,ROW($A78)-5,FALSE))</f>
        <v>0</v>
      </c>
      <c r="AO78" s="8">
        <f ca="1">IF(AO$5&lt;&gt;"",HLOOKUP(AO$5,Functionalization!$G$6:$R$314,ROW($A78)-5,FALSE),IFERROR(INDEX(AO$278:AO$314,MATCH($F78,$B$278:$B$314,0))/VLOOKUP($F78,$B$278:$BB$314,MATCH(LEFT(TRIM(AO$6),FIND("~",SUBSTITUTE(AO$6,"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78))*HLOOKUP(LEFT(TRIM(AO$6),FIND("~",SUBSTITUTE(AO$6," ","~",LEN(TRIM(AO$6))-LEN(SUBSTITUTE(TRIM(AO$6)," ",""))))-1)&amp;" Total",$B$6:$BB$314,ROW($A78)-5,FALSE))</f>
        <v>0</v>
      </c>
      <c r="AP78" s="8">
        <f ca="1">IF(AP$5&lt;&gt;"",HLOOKUP(AP$5,Functionalization!$G$6:$R$314,ROW($A78)-5,FALSE),IFERROR(INDEX(AP$278:AP$314,MATCH($F78,$B$278:$B$314,0))/VLOOKUP($F78,$B$278:$BB$314,MATCH(LEFT(TRIM(AP$6),FIND("~",SUBSTITUTE(AP$6,"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78))*HLOOKUP(LEFT(TRIM(AP$6),FIND("~",SUBSTITUTE(AP$6," ","~",LEN(TRIM(AP$6))-LEN(SUBSTITUTE(TRIM(AP$6)," ",""))))-1)&amp;" Total",$B$6:$BB$314,ROW($A78)-5,FALSE))</f>
        <v>0</v>
      </c>
      <c r="AQ78" s="8">
        <f ca="1">IF(AQ$5&lt;&gt;"",HLOOKUP(AQ$5,Functionalization!$G$6:$R$314,ROW($A78)-5,FALSE),IFERROR(INDEX(AQ$278:AQ$314,MATCH($F78,$B$278:$B$314,0))/VLOOKUP($F78,$B$278:$BB$314,MATCH(LEFT(TRIM(AQ$6),FIND("~",SUBSTITUTE(AQ$6,"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78))*HLOOKUP(LEFT(TRIM(AQ$6),FIND("~",SUBSTITUTE(AQ$6," ","~",LEN(TRIM(AQ$6))-LEN(SUBSTITUTE(TRIM(AQ$6)," ",""))))-1)&amp;" Total",$B$6:$BB$314,ROW($A78)-5,FALSE))</f>
        <v>0</v>
      </c>
      <c r="AR78" s="8">
        <f ca="1">IF(AR$5&lt;&gt;"",HLOOKUP(AR$5,Functionalization!$G$6:$R$314,ROW($A78)-5,FALSE),IFERROR(INDEX(AR$278:AR$314,MATCH($F78,$B$278:$B$314,0))/VLOOKUP($F78,$B$278:$BB$314,MATCH(LEFT(TRIM(AR$6),FIND("~",SUBSTITUTE(AR$6,"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78))*HLOOKUP(LEFT(TRIM(AR$6),FIND("~",SUBSTITUTE(AR$6," ","~",LEN(TRIM(AR$6))-LEN(SUBSTITUTE(TRIM(AR$6)," ",""))))-1)&amp;" Total",$B$6:$BB$314,ROW($A78)-5,FALSE))</f>
        <v>0</v>
      </c>
      <c r="AS78" s="8">
        <f ca="1">IF(AS$5&lt;&gt;"",HLOOKUP(AS$5,Functionalization!$G$6:$R$314,ROW($A78)-5,FALSE),IFERROR(INDEX(AS$278:AS$314,MATCH($F78,$B$278:$B$314,0))/VLOOKUP($F78,$B$278:$BB$314,MATCH(LEFT(TRIM(AS$6),FIND("~",SUBSTITUTE(AS$6,"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78))*HLOOKUP(LEFT(TRIM(AS$6),FIND("~",SUBSTITUTE(AS$6," ","~",LEN(TRIM(AS$6))-LEN(SUBSTITUTE(TRIM(AS$6)," ",""))))-1)&amp;" Total",$B$6:$BB$314,ROW($A78)-5,FALSE))</f>
        <v>0</v>
      </c>
      <c r="AT78" s="8">
        <f ca="1">IF(AT$5&lt;&gt;"",HLOOKUP(AT$5,Functionalization!$G$6:$R$314,ROW($A78)-5,FALSE),IFERROR(INDEX(AT$278:AT$314,MATCH($F78,$B$278:$B$314,0))/VLOOKUP($F78,$B$278:$BB$314,MATCH(LEFT(TRIM(AT$6),FIND("~",SUBSTITUTE(AT$6,"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78))*HLOOKUP(LEFT(TRIM(AT$6),FIND("~",SUBSTITUTE(AT$6," ","~",LEN(TRIM(AT$6))-LEN(SUBSTITUTE(TRIM(AT$6)," ",""))))-1)&amp;" Total",$B$6:$BB$314,ROW($A78)-5,FALSE))</f>
        <v>0</v>
      </c>
      <c r="AU78" s="8">
        <f ca="1">IF(AU$5&lt;&gt;"",HLOOKUP(AU$5,Functionalization!$G$6:$R$314,ROW($A78)-5,FALSE),IFERROR(INDEX(AU$278:AU$314,MATCH($F78,$B$278:$B$314,0))/VLOOKUP($F78,$B$278:$BB$314,MATCH(LEFT(TRIM(AU$6),FIND("~",SUBSTITUTE(AU$6,"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78))*HLOOKUP(LEFT(TRIM(AU$6),FIND("~",SUBSTITUTE(AU$6," ","~",LEN(TRIM(AU$6))-LEN(SUBSTITUTE(TRIM(AU$6)," ",""))))-1)&amp;" Total",$B$6:$BB$314,ROW($A78)-5,FALSE))</f>
        <v>0</v>
      </c>
      <c r="AV78" s="8">
        <f ca="1">IF(AV$5&lt;&gt;"",HLOOKUP(AV$5,Functionalization!$G$6:$R$314,ROW($A78)-5,FALSE),IFERROR(INDEX(AV$278:AV$314,MATCH($F78,$B$278:$B$314,0))/VLOOKUP($F78,$B$278:$BB$314,MATCH(LEFT(TRIM(AV$6),FIND("~",SUBSTITUTE(AV$6,"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78))*HLOOKUP(LEFT(TRIM(AV$6),FIND("~",SUBSTITUTE(AV$6," ","~",LEN(TRIM(AV$6))-LEN(SUBSTITUTE(TRIM(AV$6)," ",""))))-1)&amp;" Total",$B$6:$BB$314,ROW($A78)-5,FALSE))</f>
        <v>0</v>
      </c>
      <c r="AW78" s="8">
        <f ca="1">IF(AW$5&lt;&gt;"",HLOOKUP(AW$5,Functionalization!$G$6:$R$314,ROW($A78)-5,FALSE),IFERROR(INDEX(AW$278:AW$314,MATCH($F78,$B$278:$B$314,0))/VLOOKUP($F78,$B$278:$BB$314,MATCH(LEFT(TRIM(AW$6),FIND("~",SUBSTITUTE(AW$6,"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78))*HLOOKUP(LEFT(TRIM(AW$6),FIND("~",SUBSTITUTE(AW$6," ","~",LEN(TRIM(AW$6))-LEN(SUBSTITUTE(TRIM(AW$6)," ",""))))-1)&amp;" Total",$B$6:$BB$314,ROW($A78)-5,FALSE))</f>
        <v>0</v>
      </c>
      <c r="AX78" s="8">
        <f ca="1">IF(AX$5&lt;&gt;"",HLOOKUP(AX$5,Functionalization!$G$6:$R$314,ROW($A78)-5,FALSE),IFERROR(INDEX(AX$278:AX$314,MATCH($F78,$B$278:$B$314,0))/VLOOKUP($F78,$B$278:$BB$314,MATCH(LEFT(TRIM(AX$6),FIND("~",SUBSTITUTE(AX$6,"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78))*HLOOKUP(LEFT(TRIM(AX$6),FIND("~",SUBSTITUTE(AX$6," ","~",LEN(TRIM(AX$6))-LEN(SUBSTITUTE(TRIM(AX$6)," ",""))))-1)&amp;" Total",$B$6:$BB$314,ROW($A78)-5,FALSE))</f>
        <v>0</v>
      </c>
      <c r="AY78" s="8">
        <f ca="1">IF(AY$5&lt;&gt;"",HLOOKUP(AY$5,Functionalization!$G$6:$R$314,ROW($A78)-5,FALSE),IFERROR(INDEX(AY$278:AY$314,MATCH($F78,$B$278:$B$314,0))/VLOOKUP($F78,$B$278:$BB$314,MATCH(LEFT(TRIM(AY$6),FIND("~",SUBSTITUTE(AY$6,"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78))*HLOOKUP(LEFT(TRIM(AY$6),FIND("~",SUBSTITUTE(AY$6," ","~",LEN(TRIM(AY$6))-LEN(SUBSTITUTE(TRIM(AY$6)," ",""))))-1)&amp;" Total",$B$6:$BB$314,ROW($A78)-5,FALSE))</f>
        <v>0</v>
      </c>
      <c r="AZ78" s="8">
        <f ca="1">IF(AZ$5&lt;&gt;"",HLOOKUP(AZ$5,Functionalization!$G$6:$R$314,ROW($A78)-5,FALSE),IFERROR(INDEX(AZ$278:AZ$314,MATCH($F78,$B$278:$B$314,0))/VLOOKUP($F78,$B$278:$BB$314,MATCH(LEFT(TRIM(AZ$6),FIND("~",SUBSTITUTE(AZ$6,"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78))*HLOOKUP(LEFT(TRIM(AZ$6),FIND("~",SUBSTITUTE(AZ$6," ","~",LEN(TRIM(AZ$6))-LEN(SUBSTITUTE(TRIM(AZ$6)," ",""))))-1)&amp;" Total",$B$6:$BB$314,ROW($A78)-5,FALSE))</f>
        <v>0</v>
      </c>
      <c r="BA78" s="8">
        <f ca="1">IF(BA$5&lt;&gt;"",HLOOKUP(BA$5,Functionalization!$G$6:$R$314,ROW($A78)-5,FALSE),IFERROR(INDEX(BA$278:BA$314,MATCH($F78,$B$278:$B$314,0))/VLOOKUP($F78,$B$278:$BB$314,MATCH(LEFT(TRIM(BA$6),FIND("~",SUBSTITUTE(BA$6,"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78))*HLOOKUP(LEFT(TRIM(BA$6),FIND("~",SUBSTITUTE(BA$6," ","~",LEN(TRIM(BA$6))-LEN(SUBSTITUTE(TRIM(BA$6)," ",""))))-1)&amp;" Total",$B$6:$BB$314,ROW($A78)-5,FALSE))</f>
        <v>0</v>
      </c>
      <c r="BB78" s="8">
        <f ca="1">IF(BB$5&lt;&gt;"",HLOOKUP(BB$5,Functionalization!$G$6:$R$314,ROW($A78)-5,FALSE),IFERROR(INDEX(BB$278:BB$314,MATCH($F78,$B$278:$B$314,0))/VLOOKUP($F78,$B$278:$BB$314,MATCH(LEFT(TRIM(BB$6),FIND("~",SUBSTITUTE(BB$6,"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78))*HLOOKUP(LEFT(TRIM(BB$6),FIND("~",SUBSTITUTE(BB$6," ","~",LEN(TRIM(BB$6))-LEN(SUBSTITUTE(TRIM(BB$6)," ",""))))-1)&amp;" Total",$B$6:$BB$314,ROW($A78)-5,FALSE))</f>
        <v>0</v>
      </c>
      <c r="BD78">
        <f ca="1">IFERROR(IF(SUMIF($G$6:$BB$6,BD$6&amp;" Total",$G78:$BB78)-(SUMIF($G$6:$BB$6,BD$6&amp;" "&amp;'Input-Func_Class'!$D$22,$G78:$BB78)+IFERROR(SUMIF($G$6:$BB$6,BD$6&amp;" "&amp;'Input-Func_Class'!$E$22,$G78:$BB78),SUMIF($G$6:$BB$6,BD$6&amp;" "&amp;'Input-Func_Class'!$B$24,$G78:$BB78))+SUMIF($G$6:$BB$6,BD$6&amp;" "&amp;'Input-Func_Class'!$F$22,$G78:$BB78))&lt;Check_Limit,0,1),1)</f>
        <v>0</v>
      </c>
      <c r="BE78">
        <f ca="1">IFERROR(IF(SUMIF($G$6:$BB$6,BE$6&amp;" Total",$G78:$BB78)-(SUMIF($G$6:$BB$6,BE$6&amp;" "&amp;'Input-Func_Class'!$D$22,$G78:$BB78)+IFERROR(SUMIF($G$6:$BB$6,BE$6&amp;" "&amp;'Input-Func_Class'!$E$22,$G78:$BB78),SUMIF($G$6:$BB$6,BE$6&amp;" "&amp;'Input-Func_Class'!$B$24,$G78:$BB78))+SUMIF($G$6:$BB$6,BE$6&amp;" "&amp;'Input-Func_Class'!$F$22,$G78:$BB78))&lt;Check_Limit,0,1),1)</f>
        <v>0</v>
      </c>
      <c r="BF78">
        <f ca="1">IFERROR(IF(SUMIF($G$6:$BB$6,BF$6&amp;" Total",$G78:$BB78)-(SUMIF($G$6:$BB$6,BF$6&amp;" "&amp;'Input-Func_Class'!$D$22,$G78:$BB78)+IFERROR(SUMIF($G$6:$BB$6,BF$6&amp;" "&amp;'Input-Func_Class'!$E$22,$G78:$BB78),SUMIF($G$6:$BB$6,BF$6&amp;" "&amp;'Input-Func_Class'!$B$24,$G78:$BB78))+SUMIF($G$6:$BB$6,BF$6&amp;" "&amp;'Input-Func_Class'!$F$22,$G78:$BB78))&lt;Check_Limit,0,1),1)</f>
        <v>0</v>
      </c>
      <c r="BG78">
        <f ca="1">IFERROR(IF(SUMIF($G$6:$BB$6,BG$6&amp;" Total",$G78:$BB78)-(SUMIF($G$6:$BB$6,BG$6&amp;" "&amp;'Input-Func_Class'!$D$22,$G78:$BB78)+IFERROR(SUMIF($G$6:$BB$6,BG$6&amp;" "&amp;'Input-Func_Class'!$E$22,$G78:$BB78),SUMIF($G$6:$BB$6,BG$6&amp;" "&amp;'Input-Func_Class'!$B$24,$G78:$BB78))+SUMIF($G$6:$BB$6,BG$6&amp;" "&amp;'Input-Func_Class'!$F$22,$G78:$BB78))&lt;Check_Limit,0,1),1)</f>
        <v>0</v>
      </c>
      <c r="BH78">
        <f ca="1">IFERROR(IF(SUMIF($G$6:$BB$6,BH$6&amp;" Total",$G78:$BB78)-(SUMIF($G$6:$BB$6,BH$6&amp;" "&amp;'Input-Func_Class'!$D$22,$G78:$BB78)+IFERROR(SUMIF($G$6:$BB$6,BH$6&amp;" "&amp;'Input-Func_Class'!$E$22,$G78:$BB78),SUMIF($G$6:$BB$6,BH$6&amp;" "&amp;'Input-Func_Class'!$B$24,$G78:$BB78))+SUMIF($G$6:$BB$6,BH$6&amp;" "&amp;'Input-Func_Class'!$F$22,$G78:$BB78))&lt;Check_Limit,0,1),1)</f>
        <v>0</v>
      </c>
      <c r="BI78">
        <f ca="1">IFERROR(IF(SUMIF($G$6:$BB$6,BI$6&amp;" Total",$G78:$BB78)-(SUMIF($G$6:$BB$6,BI$6&amp;" "&amp;'Input-Func_Class'!$D$22,$G78:$BB78)+IFERROR(SUMIF($G$6:$BB$6,BI$6&amp;" "&amp;'Input-Func_Class'!$E$22,$G78:$BB78),SUMIF($G$6:$BB$6,BI$6&amp;" "&amp;'Input-Func_Class'!$B$24,$G78:$BB78))+SUMIF($G$6:$BB$6,BI$6&amp;" "&amp;'Input-Func_Class'!$F$22,$G78:$BB78))&lt;Check_Limit,0,1),1)</f>
        <v>0</v>
      </c>
      <c r="BJ78">
        <f ca="1">IFERROR(IF(SUMIF($G$6:$BB$6,BJ$6&amp;" Total",$G78:$BB78)-(SUMIF($G$6:$BB$6,BJ$6&amp;" "&amp;'Input-Func_Class'!$D$22,$G78:$BB78)+IFERROR(SUMIF($G$6:$BB$6,BJ$6&amp;" "&amp;'Input-Func_Class'!$E$22,$G78:$BB78),SUMIF($G$6:$BB$6,BJ$6&amp;" "&amp;'Input-Func_Class'!$B$24,$G78:$BB78))+SUMIF($G$6:$BB$6,BJ$6&amp;" "&amp;'Input-Func_Class'!$F$22,$G78:$BB78))&lt;Check_Limit,0,1),1)</f>
        <v>0</v>
      </c>
      <c r="BK78">
        <f ca="1">IFERROR(IF(SUMIF($G$6:$BB$6,BK$6&amp;" Total",$G78:$BB78)-(SUMIF($G$6:$BB$6,BK$6&amp;" "&amp;'Input-Func_Class'!$D$22,$G78:$BB78)+IFERROR(SUMIF($G$6:$BB$6,BK$6&amp;" "&amp;'Input-Func_Class'!$E$22,$G78:$BB78),SUMIF($G$6:$BB$6,BK$6&amp;" "&amp;'Input-Func_Class'!$B$24,$G78:$BB78))+SUMIF($G$6:$BB$6,BK$6&amp;" "&amp;'Input-Func_Class'!$F$22,$G78:$BB78))&lt;Check_Limit,0,1),1)</f>
        <v>0</v>
      </c>
      <c r="BL78">
        <f ca="1">IFERROR(IF(SUMIF($G$6:$BB$6,BL$6&amp;" Total",$G78:$BB78)-(SUMIF($G$6:$BB$6,BL$6&amp;" "&amp;'Input-Func_Class'!$D$22,$G78:$BB78)+IFERROR(SUMIF($G$6:$BB$6,BL$6&amp;" "&amp;'Input-Func_Class'!$E$22,$G78:$BB78),SUMIF($G$6:$BB$6,BL$6&amp;" "&amp;'Input-Func_Class'!$B$24,$G78:$BB78))+SUMIF($G$6:$BB$6,BL$6&amp;" "&amp;'Input-Func_Class'!$F$22,$G78:$BB78))&lt;Check_Limit,0,1),1)</f>
        <v>0</v>
      </c>
      <c r="BM78">
        <f ca="1">IFERROR(IF(SUMIF($G$6:$BB$6,BM$6&amp;" Total",$G78:$BB78)-(SUMIF($G$6:$BB$6,BM$6&amp;" "&amp;'Input-Func_Class'!$D$22,$G78:$BB78)+IFERROR(SUMIF($G$6:$BB$6,BM$6&amp;" "&amp;'Input-Func_Class'!$E$22,$G78:$BB78),SUMIF($G$6:$BB$6,BM$6&amp;" "&amp;'Input-Func_Class'!$B$24,$G78:$BB78))+SUMIF($G$6:$BB$6,BM$6&amp;" "&amp;'Input-Func_Class'!$F$22,$G78:$BB78))&lt;Check_Limit,0,1),1)</f>
        <v>0</v>
      </c>
      <c r="BN78">
        <f ca="1">IFERROR(IF(SUMIF($G$6:$BB$6,BN$6&amp;" Total",$G78:$BB78)-(SUMIF($G$6:$BB$6,BN$6&amp;" "&amp;'Input-Func_Class'!$D$22,$G78:$BB78)+IFERROR(SUMIF($G$6:$BB$6,BN$6&amp;" "&amp;'Input-Func_Class'!$E$22,$G78:$BB78),SUMIF($G$6:$BB$6,BN$6&amp;" "&amp;'Input-Func_Class'!$B$24,$G78:$BB78))+SUMIF($G$6:$BB$6,BN$6&amp;" "&amp;'Input-Func_Class'!$F$22,$G78:$BB78))&lt;Check_Limit,0,1),1)</f>
        <v>0</v>
      </c>
      <c r="BO78">
        <f ca="1">IFERROR(IF(SUMIF($G$6:$BB$6,BO$6&amp;" Total",$G78:$BB78)-(SUMIF($G$6:$BB$6,BO$6&amp;" "&amp;'Input-Func_Class'!$D$22,$G78:$BB78)+IFERROR(SUMIF($G$6:$BB$6,BO$6&amp;" "&amp;'Input-Func_Class'!$E$22,$G78:$BB78),SUMIF($G$6:$BB$6,BO$6&amp;" "&amp;'Input-Func_Class'!$B$24,$G78:$BB78))+SUMIF($G$6:$BB$6,BO$6&amp;" "&amp;'Input-Func_Class'!$F$22,$G78:$BB78))&lt;Check_Limit,0,1),1)</f>
        <v>0</v>
      </c>
    </row>
    <row r="79" spans="1:67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>Functionalization!$D79</f>
        <v>289236.30000000005</v>
      </c>
      <c r="E79" s="8">
        <f ca="1">IFERROR(IF(D79="",0,IF(D79=0,0,IF(ABS(D79-SUM(G79,K79,O79,S79,W79,AA79,AE79,AI79,AM79,AQ79,AU79,AY79))&lt;Check_Limit,0,1))),1)</f>
        <v>0</v>
      </c>
      <c r="F79" s="2" t="str">
        <f>IF($D79=0,"-",IF('Input-Accounts'!$E79&lt;&gt;0,'Input-Accounts'!$E79,'Input-Accounts'!$G79))</f>
        <v>AVGERAGE STUDY</v>
      </c>
      <c r="G79" s="8">
        <f ca="1">IF(G$5&lt;&gt;"",HLOOKUP(G$5,Functionalization!$G$6:$R$314,ROW($A79)-5,FALSE),IFERROR(INDEX(G$278:G$314,MATCH($F79,$B$278:$B$314,0))/VLOOKUP($F79,$B$278:$BB$314,MATCH(LEFT(TRIM(G$6),FIND("~",SUBSTITUTE(G$6,"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79))*HLOOKUP(LEFT(TRIM(G$6),FIND("~",SUBSTITUTE(G$6," ","~",LEN(TRIM(G$6))-LEN(SUBSTITUTE(TRIM(G$6)," ",""))))-1)&amp;" Total",$B$6:$BB$314,ROW($A79)-5,FALSE))</f>
        <v>289236.30000000005</v>
      </c>
      <c r="H79" s="8">
        <f ca="1">IF(H$5&lt;&gt;"",HLOOKUP(H$5,Functionalization!$G$6:$R$314,ROW($A79)-5,FALSE),IFERROR(INDEX(H$278:H$314,MATCH($F79,$B$278:$B$314,0))/VLOOKUP($F79,$B$278:$BB$314,MATCH(LEFT(TRIM(H$6),FIND("~",SUBSTITUTE(H$6,"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79))*HLOOKUP(LEFT(TRIM(H$6),FIND("~",SUBSTITUTE(H$6," ","~",LEN(TRIM(H$6))-LEN(SUBSTITUTE(TRIM(H$6)," ",""))))-1)&amp;" Total",$B$6:$BB$314,ROW($A79)-5,FALSE))</f>
        <v>220663.0155105477</v>
      </c>
      <c r="I79" s="8">
        <f ca="1">IF(I$5&lt;&gt;"",HLOOKUP(I$5,Functionalization!$G$6:$R$314,ROW($A79)-5,FALSE),IFERROR(INDEX(I$278:I$314,MATCH($F79,$B$278:$B$314,0))/VLOOKUP($F79,$B$278:$BB$314,MATCH(LEFT(TRIM(I$6),FIND("~",SUBSTITUTE(I$6,"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79))*HLOOKUP(LEFT(TRIM(I$6),FIND("~",SUBSTITUTE(I$6," ","~",LEN(TRIM(I$6))-LEN(SUBSTITUTE(TRIM(I$6)," ",""))))-1)&amp;" Total",$B$6:$BB$314,ROW($A79)-5,FALSE))</f>
        <v>0</v>
      </c>
      <c r="J79" s="8">
        <f ca="1">IF(J$5&lt;&gt;"",HLOOKUP(J$5,Functionalization!$G$6:$R$314,ROW($A79)-5,FALSE),IFERROR(INDEX(J$278:J$314,MATCH($F79,$B$278:$B$314,0))/VLOOKUP($F79,$B$278:$BB$314,MATCH(LEFT(TRIM(J$6),FIND("~",SUBSTITUTE(J$6,"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79))*HLOOKUP(LEFT(TRIM(J$6),FIND("~",SUBSTITUTE(J$6," ","~",LEN(TRIM(J$6))-LEN(SUBSTITUTE(TRIM(J$6)," ",""))))-1)&amp;" Total",$B$6:$BB$314,ROW($A79)-5,FALSE))</f>
        <v>68573.284489452344</v>
      </c>
      <c r="K79" s="8">
        <f ca="1">IF(K$5&lt;&gt;"",HLOOKUP(K$5,Functionalization!$G$6:$R$314,ROW($A79)-5,FALSE),IFERROR(INDEX(K$278:K$314,MATCH($F79,$B$278:$B$314,0))/VLOOKUP($F79,$B$278:$BB$314,MATCH(LEFT(TRIM(K$6),FIND("~",SUBSTITUTE(K$6,"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79))*HLOOKUP(LEFT(TRIM(K$6),FIND("~",SUBSTITUTE(K$6," ","~",LEN(TRIM(K$6))-LEN(SUBSTITUTE(TRIM(K$6)," ",""))))-1)&amp;" Total",$B$6:$BB$314,ROW($A79)-5,FALSE))</f>
        <v>0</v>
      </c>
      <c r="L79" s="8">
        <f ca="1">IF(L$5&lt;&gt;"",HLOOKUP(L$5,Functionalization!$G$6:$R$314,ROW($A79)-5,FALSE),IFERROR(INDEX(L$278:L$314,MATCH($F79,$B$278:$B$314,0))/VLOOKUP($F79,$B$278:$BB$314,MATCH(LEFT(TRIM(L$6),FIND("~",SUBSTITUTE(L$6,"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79))*HLOOKUP(LEFT(TRIM(L$6),FIND("~",SUBSTITUTE(L$6," ","~",LEN(TRIM(L$6))-LEN(SUBSTITUTE(TRIM(L$6)," ",""))))-1)&amp;" Total",$B$6:$BB$314,ROW($A79)-5,FALSE))</f>
        <v>0</v>
      </c>
      <c r="M79" s="8">
        <f ca="1">IF(M$5&lt;&gt;"",HLOOKUP(M$5,Functionalization!$G$6:$R$314,ROW($A79)-5,FALSE),IFERROR(INDEX(M$278:M$314,MATCH($F79,$B$278:$B$314,0))/VLOOKUP($F79,$B$278:$BB$314,MATCH(LEFT(TRIM(M$6),FIND("~",SUBSTITUTE(M$6,"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79))*HLOOKUP(LEFT(TRIM(M$6),FIND("~",SUBSTITUTE(M$6," ","~",LEN(TRIM(M$6))-LEN(SUBSTITUTE(TRIM(M$6)," ",""))))-1)&amp;" Total",$B$6:$BB$314,ROW($A79)-5,FALSE))</f>
        <v>0</v>
      </c>
      <c r="N79" s="8">
        <f ca="1">IF(N$5&lt;&gt;"",HLOOKUP(N$5,Functionalization!$G$6:$R$314,ROW($A79)-5,FALSE),IFERROR(INDEX(N$278:N$314,MATCH($F79,$B$278:$B$314,0))/VLOOKUP($F79,$B$278:$BB$314,MATCH(LEFT(TRIM(N$6),FIND("~",SUBSTITUTE(N$6,"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79))*HLOOKUP(LEFT(TRIM(N$6),FIND("~",SUBSTITUTE(N$6," ","~",LEN(TRIM(N$6))-LEN(SUBSTITUTE(TRIM(N$6)," ",""))))-1)&amp;" Total",$B$6:$BB$314,ROW($A79)-5,FALSE))</f>
        <v>0</v>
      </c>
      <c r="O79" s="8">
        <f ca="1">IF(O$5&lt;&gt;"",HLOOKUP(O$5,Functionalization!$G$6:$R$314,ROW($A79)-5,FALSE),IFERROR(INDEX(O$278:O$314,MATCH($F79,$B$278:$B$314,0))/VLOOKUP($F79,$B$278:$BB$314,MATCH(LEFT(TRIM(O$6),FIND("~",SUBSTITUTE(O$6,"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79))*HLOOKUP(LEFT(TRIM(O$6),FIND("~",SUBSTITUTE(O$6," ","~",LEN(TRIM(O$6))-LEN(SUBSTITUTE(TRIM(O$6)," ",""))))-1)&amp;" Total",$B$6:$BB$314,ROW($A79)-5,FALSE))</f>
        <v>0</v>
      </c>
      <c r="P79" s="8">
        <f ca="1">IF(P$5&lt;&gt;"",HLOOKUP(P$5,Functionalization!$G$6:$R$314,ROW($A79)-5,FALSE),IFERROR(INDEX(P$278:P$314,MATCH($F79,$B$278:$B$314,0))/VLOOKUP($F79,$B$278:$BB$314,MATCH(LEFT(TRIM(P$6),FIND("~",SUBSTITUTE(P$6,"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79))*HLOOKUP(LEFT(TRIM(P$6),FIND("~",SUBSTITUTE(P$6," ","~",LEN(TRIM(P$6))-LEN(SUBSTITUTE(TRIM(P$6)," ",""))))-1)&amp;" Total",$B$6:$BB$314,ROW($A79)-5,FALSE))</f>
        <v>0</v>
      </c>
      <c r="Q79" s="8">
        <f ca="1">IF(Q$5&lt;&gt;"",HLOOKUP(Q$5,Functionalization!$G$6:$R$314,ROW($A79)-5,FALSE),IFERROR(INDEX(Q$278:Q$314,MATCH($F79,$B$278:$B$314,0))/VLOOKUP($F79,$B$278:$BB$314,MATCH(LEFT(TRIM(Q$6),FIND("~",SUBSTITUTE(Q$6,"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79))*HLOOKUP(LEFT(TRIM(Q$6),FIND("~",SUBSTITUTE(Q$6," ","~",LEN(TRIM(Q$6))-LEN(SUBSTITUTE(TRIM(Q$6)," ",""))))-1)&amp;" Total",$B$6:$BB$314,ROW($A79)-5,FALSE))</f>
        <v>0</v>
      </c>
      <c r="R79" s="8">
        <f ca="1">IF(R$5&lt;&gt;"",HLOOKUP(R$5,Functionalization!$G$6:$R$314,ROW($A79)-5,FALSE),IFERROR(INDEX(R$278:R$314,MATCH($F79,$B$278:$B$314,0))/VLOOKUP($F79,$B$278:$BB$314,MATCH(LEFT(TRIM(R$6),FIND("~",SUBSTITUTE(R$6,"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79))*HLOOKUP(LEFT(TRIM(R$6),FIND("~",SUBSTITUTE(R$6," ","~",LEN(TRIM(R$6))-LEN(SUBSTITUTE(TRIM(R$6)," ",""))))-1)&amp;" Total",$B$6:$BB$314,ROW($A79)-5,FALSE))</f>
        <v>0</v>
      </c>
      <c r="S79" s="8">
        <f ca="1">IF(S$5&lt;&gt;"",HLOOKUP(S$5,Functionalization!$G$6:$R$314,ROW($A79)-5,FALSE),IFERROR(INDEX(S$278:S$314,MATCH($F79,$B$278:$B$314,0))/VLOOKUP($F79,$B$278:$BB$314,MATCH(LEFT(TRIM(S$6),FIND("~",SUBSTITUTE(S$6,"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79))*HLOOKUP(LEFT(TRIM(S$6),FIND("~",SUBSTITUTE(S$6," ","~",LEN(TRIM(S$6))-LEN(SUBSTITUTE(TRIM(S$6)," ",""))))-1)&amp;" Total",$B$6:$BB$314,ROW($A79)-5,FALSE))</f>
        <v>0</v>
      </c>
      <c r="T79" s="8">
        <f ca="1">IF(T$5&lt;&gt;"",HLOOKUP(T$5,Functionalization!$G$6:$R$314,ROW($A79)-5,FALSE),IFERROR(INDEX(T$278:T$314,MATCH($F79,$B$278:$B$314,0))/VLOOKUP($F79,$B$278:$BB$314,MATCH(LEFT(TRIM(T$6),FIND("~",SUBSTITUTE(T$6,"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79))*HLOOKUP(LEFT(TRIM(T$6),FIND("~",SUBSTITUTE(T$6," ","~",LEN(TRIM(T$6))-LEN(SUBSTITUTE(TRIM(T$6)," ",""))))-1)&amp;" Total",$B$6:$BB$314,ROW($A79)-5,FALSE))</f>
        <v>0</v>
      </c>
      <c r="U79" s="8">
        <f ca="1">IF(U$5&lt;&gt;"",HLOOKUP(U$5,Functionalization!$G$6:$R$314,ROW($A79)-5,FALSE),IFERROR(INDEX(U$278:U$314,MATCH($F79,$B$278:$B$314,0))/VLOOKUP($F79,$B$278:$BB$314,MATCH(LEFT(TRIM(U$6),FIND("~",SUBSTITUTE(U$6,"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79))*HLOOKUP(LEFT(TRIM(U$6),FIND("~",SUBSTITUTE(U$6," ","~",LEN(TRIM(U$6))-LEN(SUBSTITUTE(TRIM(U$6)," ",""))))-1)&amp;" Total",$B$6:$BB$314,ROW($A79)-5,FALSE))</f>
        <v>0</v>
      </c>
      <c r="V79" s="8">
        <f ca="1">IF(V$5&lt;&gt;"",HLOOKUP(V$5,Functionalization!$G$6:$R$314,ROW($A79)-5,FALSE),IFERROR(INDEX(V$278:V$314,MATCH($F79,$B$278:$B$314,0))/VLOOKUP($F79,$B$278:$BB$314,MATCH(LEFT(TRIM(V$6),FIND("~",SUBSTITUTE(V$6,"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79))*HLOOKUP(LEFT(TRIM(V$6),FIND("~",SUBSTITUTE(V$6," ","~",LEN(TRIM(V$6))-LEN(SUBSTITUTE(TRIM(V$6)," ",""))))-1)&amp;" Total",$B$6:$BB$314,ROW($A79)-5,FALSE))</f>
        <v>0</v>
      </c>
      <c r="W79" s="8">
        <f ca="1">IF(W$5&lt;&gt;"",HLOOKUP(W$5,Functionalization!$G$6:$R$314,ROW($A79)-5,FALSE),IFERROR(INDEX(W$278:W$314,MATCH($F79,$B$278:$B$314,0))/VLOOKUP($F79,$B$278:$BB$314,MATCH(LEFT(TRIM(W$6),FIND("~",SUBSTITUTE(W$6,"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79))*HLOOKUP(LEFT(TRIM(W$6),FIND("~",SUBSTITUTE(W$6," ","~",LEN(TRIM(W$6))-LEN(SUBSTITUTE(TRIM(W$6)," ",""))))-1)&amp;" Total",$B$6:$BB$314,ROW($A79)-5,FALSE))</f>
        <v>0</v>
      </c>
      <c r="X79" s="8">
        <f ca="1">IF(X$5&lt;&gt;"",HLOOKUP(X$5,Functionalization!$G$6:$R$314,ROW($A79)-5,FALSE),IFERROR(INDEX(X$278:X$314,MATCH($F79,$B$278:$B$314,0))/VLOOKUP($F79,$B$278:$BB$314,MATCH(LEFT(TRIM(X$6),FIND("~",SUBSTITUTE(X$6,"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79))*HLOOKUP(LEFT(TRIM(X$6),FIND("~",SUBSTITUTE(X$6," ","~",LEN(TRIM(X$6))-LEN(SUBSTITUTE(TRIM(X$6)," ",""))))-1)&amp;" Total",$B$6:$BB$314,ROW($A79)-5,FALSE))</f>
        <v>0</v>
      </c>
      <c r="Y79" s="8">
        <f ca="1">IF(Y$5&lt;&gt;"",HLOOKUP(Y$5,Functionalization!$G$6:$R$314,ROW($A79)-5,FALSE),IFERROR(INDEX(Y$278:Y$314,MATCH($F79,$B$278:$B$314,0))/VLOOKUP($F79,$B$278:$BB$314,MATCH(LEFT(TRIM(Y$6),FIND("~",SUBSTITUTE(Y$6,"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79))*HLOOKUP(LEFT(TRIM(Y$6),FIND("~",SUBSTITUTE(Y$6," ","~",LEN(TRIM(Y$6))-LEN(SUBSTITUTE(TRIM(Y$6)," ",""))))-1)&amp;" Total",$B$6:$BB$314,ROW($A79)-5,FALSE))</f>
        <v>0</v>
      </c>
      <c r="Z79" s="8">
        <f ca="1">IF(Z$5&lt;&gt;"",HLOOKUP(Z$5,Functionalization!$G$6:$R$314,ROW($A79)-5,FALSE),IFERROR(INDEX(Z$278:Z$314,MATCH($F79,$B$278:$B$314,0))/VLOOKUP($F79,$B$278:$BB$314,MATCH(LEFT(TRIM(Z$6),FIND("~",SUBSTITUTE(Z$6,"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79))*HLOOKUP(LEFT(TRIM(Z$6),FIND("~",SUBSTITUTE(Z$6," ","~",LEN(TRIM(Z$6))-LEN(SUBSTITUTE(TRIM(Z$6)," ",""))))-1)&amp;" Total",$B$6:$BB$314,ROW($A79)-5,FALSE))</f>
        <v>0</v>
      </c>
      <c r="AA79" s="8">
        <f ca="1">IF(AA$5&lt;&gt;"",HLOOKUP(AA$5,Functionalization!$G$6:$R$314,ROW($A79)-5,FALSE),IFERROR(INDEX(AA$278:AA$314,MATCH($F79,$B$278:$B$314,0))/VLOOKUP($F79,$B$278:$BB$314,MATCH(LEFT(TRIM(AA$6),FIND("~",SUBSTITUTE(AA$6,"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79))*HLOOKUP(LEFT(TRIM(AA$6),FIND("~",SUBSTITUTE(AA$6," ","~",LEN(TRIM(AA$6))-LEN(SUBSTITUTE(TRIM(AA$6)," ",""))))-1)&amp;" Total",$B$6:$BB$314,ROW($A79)-5,FALSE))</f>
        <v>0</v>
      </c>
      <c r="AB79" s="8">
        <f ca="1">IF(AB$5&lt;&gt;"",HLOOKUP(AB$5,Functionalization!$G$6:$R$314,ROW($A79)-5,FALSE),IFERROR(INDEX(AB$278:AB$314,MATCH($F79,$B$278:$B$314,0))/VLOOKUP($F79,$B$278:$BB$314,MATCH(LEFT(TRIM(AB$6),FIND("~",SUBSTITUTE(AB$6,"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79))*HLOOKUP(LEFT(TRIM(AB$6),FIND("~",SUBSTITUTE(AB$6," ","~",LEN(TRIM(AB$6))-LEN(SUBSTITUTE(TRIM(AB$6)," ",""))))-1)&amp;" Total",$B$6:$BB$314,ROW($A79)-5,FALSE))</f>
        <v>0</v>
      </c>
      <c r="AC79" s="8">
        <f ca="1">IF(AC$5&lt;&gt;"",HLOOKUP(AC$5,Functionalization!$G$6:$R$314,ROW($A79)-5,FALSE),IFERROR(INDEX(AC$278:AC$314,MATCH($F79,$B$278:$B$314,0))/VLOOKUP($F79,$B$278:$BB$314,MATCH(LEFT(TRIM(AC$6),FIND("~",SUBSTITUTE(AC$6,"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79))*HLOOKUP(LEFT(TRIM(AC$6),FIND("~",SUBSTITUTE(AC$6," ","~",LEN(TRIM(AC$6))-LEN(SUBSTITUTE(TRIM(AC$6)," ",""))))-1)&amp;" Total",$B$6:$BB$314,ROW($A79)-5,FALSE))</f>
        <v>0</v>
      </c>
      <c r="AD79" s="8">
        <f ca="1">IF(AD$5&lt;&gt;"",HLOOKUP(AD$5,Functionalization!$G$6:$R$314,ROW($A79)-5,FALSE),IFERROR(INDEX(AD$278:AD$314,MATCH($F79,$B$278:$B$314,0))/VLOOKUP($F79,$B$278:$BB$314,MATCH(LEFT(TRIM(AD$6),FIND("~",SUBSTITUTE(AD$6,"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79))*HLOOKUP(LEFT(TRIM(AD$6),FIND("~",SUBSTITUTE(AD$6," ","~",LEN(TRIM(AD$6))-LEN(SUBSTITUTE(TRIM(AD$6)," ",""))))-1)&amp;" Total",$B$6:$BB$314,ROW($A79)-5,FALSE))</f>
        <v>0</v>
      </c>
      <c r="AE79" s="8">
        <f ca="1">IF(AE$5&lt;&gt;"",HLOOKUP(AE$5,Functionalization!$G$6:$R$314,ROW($A79)-5,FALSE),IFERROR(INDEX(AE$278:AE$314,MATCH($F79,$B$278:$B$314,0))/VLOOKUP($F79,$B$278:$BB$314,MATCH(LEFT(TRIM(AE$6),FIND("~",SUBSTITUTE(AE$6,"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79))*HLOOKUP(LEFT(TRIM(AE$6),FIND("~",SUBSTITUTE(AE$6," ","~",LEN(TRIM(AE$6))-LEN(SUBSTITUTE(TRIM(AE$6)," ",""))))-1)&amp;" Total",$B$6:$BB$314,ROW($A79)-5,FALSE))</f>
        <v>0</v>
      </c>
      <c r="AF79" s="8">
        <f ca="1">IF(AF$5&lt;&gt;"",HLOOKUP(AF$5,Functionalization!$G$6:$R$314,ROW($A79)-5,FALSE),IFERROR(INDEX(AF$278:AF$314,MATCH($F79,$B$278:$B$314,0))/VLOOKUP($F79,$B$278:$BB$314,MATCH(LEFT(TRIM(AF$6),FIND("~",SUBSTITUTE(AF$6,"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79))*HLOOKUP(LEFT(TRIM(AF$6),FIND("~",SUBSTITUTE(AF$6," ","~",LEN(TRIM(AF$6))-LEN(SUBSTITUTE(TRIM(AF$6)," ",""))))-1)&amp;" Total",$B$6:$BB$314,ROW($A79)-5,FALSE))</f>
        <v>0</v>
      </c>
      <c r="AG79" s="8">
        <f ca="1">IF(AG$5&lt;&gt;"",HLOOKUP(AG$5,Functionalization!$G$6:$R$314,ROW($A79)-5,FALSE),IFERROR(INDEX(AG$278:AG$314,MATCH($F79,$B$278:$B$314,0))/VLOOKUP($F79,$B$278:$BB$314,MATCH(LEFT(TRIM(AG$6),FIND("~",SUBSTITUTE(AG$6,"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79))*HLOOKUP(LEFT(TRIM(AG$6),FIND("~",SUBSTITUTE(AG$6," ","~",LEN(TRIM(AG$6))-LEN(SUBSTITUTE(TRIM(AG$6)," ",""))))-1)&amp;" Total",$B$6:$BB$314,ROW($A79)-5,FALSE))</f>
        <v>0</v>
      </c>
      <c r="AH79" s="8">
        <f ca="1">IF(AH$5&lt;&gt;"",HLOOKUP(AH$5,Functionalization!$G$6:$R$314,ROW($A79)-5,FALSE),IFERROR(INDEX(AH$278:AH$314,MATCH($F79,$B$278:$B$314,0))/VLOOKUP($F79,$B$278:$BB$314,MATCH(LEFT(TRIM(AH$6),FIND("~",SUBSTITUTE(AH$6,"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79))*HLOOKUP(LEFT(TRIM(AH$6),FIND("~",SUBSTITUTE(AH$6," ","~",LEN(TRIM(AH$6))-LEN(SUBSTITUTE(TRIM(AH$6)," ",""))))-1)&amp;" Total",$B$6:$BB$314,ROW($A79)-5,FALSE))</f>
        <v>0</v>
      </c>
      <c r="AI79" s="8">
        <f ca="1">IF(AI$5&lt;&gt;"",HLOOKUP(AI$5,Functionalization!$G$6:$R$314,ROW($A79)-5,FALSE),IFERROR(INDEX(AI$278:AI$314,MATCH($F79,$B$278:$B$314,0))/VLOOKUP($F79,$B$278:$BB$314,MATCH(LEFT(TRIM(AI$6),FIND("~",SUBSTITUTE(AI$6,"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79))*HLOOKUP(LEFT(TRIM(AI$6),FIND("~",SUBSTITUTE(AI$6," ","~",LEN(TRIM(AI$6))-LEN(SUBSTITUTE(TRIM(AI$6)," ",""))))-1)&amp;" Total",$B$6:$BB$314,ROW($A79)-5,FALSE))</f>
        <v>0</v>
      </c>
      <c r="AJ79" s="8">
        <f ca="1">IF(AJ$5&lt;&gt;"",HLOOKUP(AJ$5,Functionalization!$G$6:$R$314,ROW($A79)-5,FALSE),IFERROR(INDEX(AJ$278:AJ$314,MATCH($F79,$B$278:$B$314,0))/VLOOKUP($F79,$B$278:$BB$314,MATCH(LEFT(TRIM(AJ$6),FIND("~",SUBSTITUTE(AJ$6,"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79))*HLOOKUP(LEFT(TRIM(AJ$6),FIND("~",SUBSTITUTE(AJ$6," ","~",LEN(TRIM(AJ$6))-LEN(SUBSTITUTE(TRIM(AJ$6)," ",""))))-1)&amp;" Total",$B$6:$BB$314,ROW($A79)-5,FALSE))</f>
        <v>0</v>
      </c>
      <c r="AK79" s="8">
        <f ca="1">IF(AK$5&lt;&gt;"",HLOOKUP(AK$5,Functionalization!$G$6:$R$314,ROW($A79)-5,FALSE),IFERROR(INDEX(AK$278:AK$314,MATCH($F79,$B$278:$B$314,0))/VLOOKUP($F79,$B$278:$BB$314,MATCH(LEFT(TRIM(AK$6),FIND("~",SUBSTITUTE(AK$6,"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79))*HLOOKUP(LEFT(TRIM(AK$6),FIND("~",SUBSTITUTE(AK$6," ","~",LEN(TRIM(AK$6))-LEN(SUBSTITUTE(TRIM(AK$6)," ",""))))-1)&amp;" Total",$B$6:$BB$314,ROW($A79)-5,FALSE))</f>
        <v>0</v>
      </c>
      <c r="AL79" s="8">
        <f ca="1">IF(AL$5&lt;&gt;"",HLOOKUP(AL$5,Functionalization!$G$6:$R$314,ROW($A79)-5,FALSE),IFERROR(INDEX(AL$278:AL$314,MATCH($F79,$B$278:$B$314,0))/VLOOKUP($F79,$B$278:$BB$314,MATCH(LEFT(TRIM(AL$6),FIND("~",SUBSTITUTE(AL$6,"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79))*HLOOKUP(LEFT(TRIM(AL$6),FIND("~",SUBSTITUTE(AL$6," ","~",LEN(TRIM(AL$6))-LEN(SUBSTITUTE(TRIM(AL$6)," ",""))))-1)&amp;" Total",$B$6:$BB$314,ROW($A79)-5,FALSE))</f>
        <v>0</v>
      </c>
      <c r="AM79" s="8">
        <f ca="1">IF(AM$5&lt;&gt;"",HLOOKUP(AM$5,Functionalization!$G$6:$R$314,ROW($A79)-5,FALSE),IFERROR(INDEX(AM$278:AM$314,MATCH($F79,$B$278:$B$314,0))/VLOOKUP($F79,$B$278:$BB$314,MATCH(LEFT(TRIM(AM$6),FIND("~",SUBSTITUTE(AM$6,"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79))*HLOOKUP(LEFT(TRIM(AM$6),FIND("~",SUBSTITUTE(AM$6," ","~",LEN(TRIM(AM$6))-LEN(SUBSTITUTE(TRIM(AM$6)," ",""))))-1)&amp;" Total",$B$6:$BB$314,ROW($A79)-5,FALSE))</f>
        <v>0</v>
      </c>
      <c r="AN79" s="8">
        <f ca="1">IF(AN$5&lt;&gt;"",HLOOKUP(AN$5,Functionalization!$G$6:$R$314,ROW($A79)-5,FALSE),IFERROR(INDEX(AN$278:AN$314,MATCH($F79,$B$278:$B$314,0))/VLOOKUP($F79,$B$278:$BB$314,MATCH(LEFT(TRIM(AN$6),FIND("~",SUBSTITUTE(AN$6,"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79))*HLOOKUP(LEFT(TRIM(AN$6),FIND("~",SUBSTITUTE(AN$6," ","~",LEN(TRIM(AN$6))-LEN(SUBSTITUTE(TRIM(AN$6)," ",""))))-1)&amp;" Total",$B$6:$BB$314,ROW($A79)-5,FALSE))</f>
        <v>0</v>
      </c>
      <c r="AO79" s="8">
        <f ca="1">IF(AO$5&lt;&gt;"",HLOOKUP(AO$5,Functionalization!$G$6:$R$314,ROW($A79)-5,FALSE),IFERROR(INDEX(AO$278:AO$314,MATCH($F79,$B$278:$B$314,0))/VLOOKUP($F79,$B$278:$BB$314,MATCH(LEFT(TRIM(AO$6),FIND("~",SUBSTITUTE(AO$6,"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79))*HLOOKUP(LEFT(TRIM(AO$6),FIND("~",SUBSTITUTE(AO$6," ","~",LEN(TRIM(AO$6))-LEN(SUBSTITUTE(TRIM(AO$6)," ",""))))-1)&amp;" Total",$B$6:$BB$314,ROW($A79)-5,FALSE))</f>
        <v>0</v>
      </c>
      <c r="AP79" s="8">
        <f ca="1">IF(AP$5&lt;&gt;"",HLOOKUP(AP$5,Functionalization!$G$6:$R$314,ROW($A79)-5,FALSE),IFERROR(INDEX(AP$278:AP$314,MATCH($F79,$B$278:$B$314,0))/VLOOKUP($F79,$B$278:$BB$314,MATCH(LEFT(TRIM(AP$6),FIND("~",SUBSTITUTE(AP$6,"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79))*HLOOKUP(LEFT(TRIM(AP$6),FIND("~",SUBSTITUTE(AP$6," ","~",LEN(TRIM(AP$6))-LEN(SUBSTITUTE(TRIM(AP$6)," ",""))))-1)&amp;" Total",$B$6:$BB$314,ROW($A79)-5,FALSE))</f>
        <v>0</v>
      </c>
      <c r="AQ79" s="8">
        <f ca="1">IF(AQ$5&lt;&gt;"",HLOOKUP(AQ$5,Functionalization!$G$6:$R$314,ROW($A79)-5,FALSE),IFERROR(INDEX(AQ$278:AQ$314,MATCH($F79,$B$278:$B$314,0))/VLOOKUP($F79,$B$278:$BB$314,MATCH(LEFT(TRIM(AQ$6),FIND("~",SUBSTITUTE(AQ$6,"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79))*HLOOKUP(LEFT(TRIM(AQ$6),FIND("~",SUBSTITUTE(AQ$6," ","~",LEN(TRIM(AQ$6))-LEN(SUBSTITUTE(TRIM(AQ$6)," ",""))))-1)&amp;" Total",$B$6:$BB$314,ROW($A79)-5,FALSE))</f>
        <v>0</v>
      </c>
      <c r="AR79" s="8">
        <f ca="1">IF(AR$5&lt;&gt;"",HLOOKUP(AR$5,Functionalization!$G$6:$R$314,ROW($A79)-5,FALSE),IFERROR(INDEX(AR$278:AR$314,MATCH($F79,$B$278:$B$314,0))/VLOOKUP($F79,$B$278:$BB$314,MATCH(LEFT(TRIM(AR$6),FIND("~",SUBSTITUTE(AR$6,"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79))*HLOOKUP(LEFT(TRIM(AR$6),FIND("~",SUBSTITUTE(AR$6," ","~",LEN(TRIM(AR$6))-LEN(SUBSTITUTE(TRIM(AR$6)," ",""))))-1)&amp;" Total",$B$6:$BB$314,ROW($A79)-5,FALSE))</f>
        <v>0</v>
      </c>
      <c r="AS79" s="8">
        <f ca="1">IF(AS$5&lt;&gt;"",HLOOKUP(AS$5,Functionalization!$G$6:$R$314,ROW($A79)-5,FALSE),IFERROR(INDEX(AS$278:AS$314,MATCH($F79,$B$278:$B$314,0))/VLOOKUP($F79,$B$278:$BB$314,MATCH(LEFT(TRIM(AS$6),FIND("~",SUBSTITUTE(AS$6,"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79))*HLOOKUP(LEFT(TRIM(AS$6),FIND("~",SUBSTITUTE(AS$6," ","~",LEN(TRIM(AS$6))-LEN(SUBSTITUTE(TRIM(AS$6)," ",""))))-1)&amp;" Total",$B$6:$BB$314,ROW($A79)-5,FALSE))</f>
        <v>0</v>
      </c>
      <c r="AT79" s="8">
        <f ca="1">IF(AT$5&lt;&gt;"",HLOOKUP(AT$5,Functionalization!$G$6:$R$314,ROW($A79)-5,FALSE),IFERROR(INDEX(AT$278:AT$314,MATCH($F79,$B$278:$B$314,0))/VLOOKUP($F79,$B$278:$BB$314,MATCH(LEFT(TRIM(AT$6),FIND("~",SUBSTITUTE(AT$6,"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79))*HLOOKUP(LEFT(TRIM(AT$6),FIND("~",SUBSTITUTE(AT$6," ","~",LEN(TRIM(AT$6))-LEN(SUBSTITUTE(TRIM(AT$6)," ",""))))-1)&amp;" Total",$B$6:$BB$314,ROW($A79)-5,FALSE))</f>
        <v>0</v>
      </c>
      <c r="AU79" s="8">
        <f ca="1">IF(AU$5&lt;&gt;"",HLOOKUP(AU$5,Functionalization!$G$6:$R$314,ROW($A79)-5,FALSE),IFERROR(INDEX(AU$278:AU$314,MATCH($F79,$B$278:$B$314,0))/VLOOKUP($F79,$B$278:$BB$314,MATCH(LEFT(TRIM(AU$6),FIND("~",SUBSTITUTE(AU$6,"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79))*HLOOKUP(LEFT(TRIM(AU$6),FIND("~",SUBSTITUTE(AU$6," ","~",LEN(TRIM(AU$6))-LEN(SUBSTITUTE(TRIM(AU$6)," ",""))))-1)&amp;" Total",$B$6:$BB$314,ROW($A79)-5,FALSE))</f>
        <v>0</v>
      </c>
      <c r="AV79" s="8">
        <f ca="1">IF(AV$5&lt;&gt;"",HLOOKUP(AV$5,Functionalization!$G$6:$R$314,ROW($A79)-5,FALSE),IFERROR(INDEX(AV$278:AV$314,MATCH($F79,$B$278:$B$314,0))/VLOOKUP($F79,$B$278:$BB$314,MATCH(LEFT(TRIM(AV$6),FIND("~",SUBSTITUTE(AV$6,"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79))*HLOOKUP(LEFT(TRIM(AV$6),FIND("~",SUBSTITUTE(AV$6," ","~",LEN(TRIM(AV$6))-LEN(SUBSTITUTE(TRIM(AV$6)," ",""))))-1)&amp;" Total",$B$6:$BB$314,ROW($A79)-5,FALSE))</f>
        <v>0</v>
      </c>
      <c r="AW79" s="8">
        <f ca="1">IF(AW$5&lt;&gt;"",HLOOKUP(AW$5,Functionalization!$G$6:$R$314,ROW($A79)-5,FALSE),IFERROR(INDEX(AW$278:AW$314,MATCH($F79,$B$278:$B$314,0))/VLOOKUP($F79,$B$278:$BB$314,MATCH(LEFT(TRIM(AW$6),FIND("~",SUBSTITUTE(AW$6,"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79))*HLOOKUP(LEFT(TRIM(AW$6),FIND("~",SUBSTITUTE(AW$6," ","~",LEN(TRIM(AW$6))-LEN(SUBSTITUTE(TRIM(AW$6)," ",""))))-1)&amp;" Total",$B$6:$BB$314,ROW($A79)-5,FALSE))</f>
        <v>0</v>
      </c>
      <c r="AX79" s="8">
        <f ca="1">IF(AX$5&lt;&gt;"",HLOOKUP(AX$5,Functionalization!$G$6:$R$314,ROW($A79)-5,FALSE),IFERROR(INDEX(AX$278:AX$314,MATCH($F79,$B$278:$B$314,0))/VLOOKUP($F79,$B$278:$BB$314,MATCH(LEFT(TRIM(AX$6),FIND("~",SUBSTITUTE(AX$6,"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79))*HLOOKUP(LEFT(TRIM(AX$6),FIND("~",SUBSTITUTE(AX$6," ","~",LEN(TRIM(AX$6))-LEN(SUBSTITUTE(TRIM(AX$6)," ",""))))-1)&amp;" Total",$B$6:$BB$314,ROW($A79)-5,FALSE))</f>
        <v>0</v>
      </c>
      <c r="AY79" s="8">
        <f ca="1">IF(AY$5&lt;&gt;"",HLOOKUP(AY$5,Functionalization!$G$6:$R$314,ROW($A79)-5,FALSE),IFERROR(INDEX(AY$278:AY$314,MATCH($F79,$B$278:$B$314,0))/VLOOKUP($F79,$B$278:$BB$314,MATCH(LEFT(TRIM(AY$6),FIND("~",SUBSTITUTE(AY$6,"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79))*HLOOKUP(LEFT(TRIM(AY$6),FIND("~",SUBSTITUTE(AY$6," ","~",LEN(TRIM(AY$6))-LEN(SUBSTITUTE(TRIM(AY$6)," ",""))))-1)&amp;" Total",$B$6:$BB$314,ROW($A79)-5,FALSE))</f>
        <v>0</v>
      </c>
      <c r="AZ79" s="8">
        <f ca="1">IF(AZ$5&lt;&gt;"",HLOOKUP(AZ$5,Functionalization!$G$6:$R$314,ROW($A79)-5,FALSE),IFERROR(INDEX(AZ$278:AZ$314,MATCH($F79,$B$278:$B$314,0))/VLOOKUP($F79,$B$278:$BB$314,MATCH(LEFT(TRIM(AZ$6),FIND("~",SUBSTITUTE(AZ$6,"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79))*HLOOKUP(LEFT(TRIM(AZ$6),FIND("~",SUBSTITUTE(AZ$6," ","~",LEN(TRIM(AZ$6))-LEN(SUBSTITUTE(TRIM(AZ$6)," ",""))))-1)&amp;" Total",$B$6:$BB$314,ROW($A79)-5,FALSE))</f>
        <v>0</v>
      </c>
      <c r="BA79" s="8">
        <f ca="1">IF(BA$5&lt;&gt;"",HLOOKUP(BA$5,Functionalization!$G$6:$R$314,ROW($A79)-5,FALSE),IFERROR(INDEX(BA$278:BA$314,MATCH($F79,$B$278:$B$314,0))/VLOOKUP($F79,$B$278:$BB$314,MATCH(LEFT(TRIM(BA$6),FIND("~",SUBSTITUTE(BA$6,"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79))*HLOOKUP(LEFT(TRIM(BA$6),FIND("~",SUBSTITUTE(BA$6," ","~",LEN(TRIM(BA$6))-LEN(SUBSTITUTE(TRIM(BA$6)," ",""))))-1)&amp;" Total",$B$6:$BB$314,ROW($A79)-5,FALSE))</f>
        <v>0</v>
      </c>
      <c r="BB79" s="8">
        <f ca="1">IF(BB$5&lt;&gt;"",HLOOKUP(BB$5,Functionalization!$G$6:$R$314,ROW($A79)-5,FALSE),IFERROR(INDEX(BB$278:BB$314,MATCH($F79,$B$278:$B$314,0))/VLOOKUP($F79,$B$278:$BB$314,MATCH(LEFT(TRIM(BB$6),FIND("~",SUBSTITUTE(BB$6,"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79))*HLOOKUP(LEFT(TRIM(BB$6),FIND("~",SUBSTITUTE(BB$6," ","~",LEN(TRIM(BB$6))-LEN(SUBSTITUTE(TRIM(BB$6)," ",""))))-1)&amp;" Total",$B$6:$BB$314,ROW($A79)-5,FALSE))</f>
        <v>0</v>
      </c>
      <c r="BD79">
        <f ca="1">IFERROR(IF(SUMIF($G$6:$BB$6,BD$6&amp;" Total",$G79:$BB79)-(SUMIF($G$6:$BB$6,BD$6&amp;" "&amp;'Input-Func_Class'!$D$22,$G79:$BB79)+IFERROR(SUMIF($G$6:$BB$6,BD$6&amp;" "&amp;'Input-Func_Class'!$E$22,$G79:$BB79),SUMIF($G$6:$BB$6,BD$6&amp;" "&amp;'Input-Func_Class'!$B$24,$G79:$BB79))+SUMIF($G$6:$BB$6,BD$6&amp;" "&amp;'Input-Func_Class'!$F$22,$G79:$BB79))&lt;Check_Limit,0,1),1)</f>
        <v>0</v>
      </c>
      <c r="BE79">
        <f ca="1">IFERROR(IF(SUMIF($G$6:$BB$6,BE$6&amp;" Total",$G79:$BB79)-(SUMIF($G$6:$BB$6,BE$6&amp;" "&amp;'Input-Func_Class'!$D$22,$G79:$BB79)+IFERROR(SUMIF($G$6:$BB$6,BE$6&amp;" "&amp;'Input-Func_Class'!$E$22,$G79:$BB79),SUMIF($G$6:$BB$6,BE$6&amp;" "&amp;'Input-Func_Class'!$B$24,$G79:$BB79))+SUMIF($G$6:$BB$6,BE$6&amp;" "&amp;'Input-Func_Class'!$F$22,$G79:$BB79))&lt;Check_Limit,0,1),1)</f>
        <v>0</v>
      </c>
      <c r="BF79">
        <f ca="1">IFERROR(IF(SUMIF($G$6:$BB$6,BF$6&amp;" Total",$G79:$BB79)-(SUMIF($G$6:$BB$6,BF$6&amp;" "&amp;'Input-Func_Class'!$D$22,$G79:$BB79)+IFERROR(SUMIF($G$6:$BB$6,BF$6&amp;" "&amp;'Input-Func_Class'!$E$22,$G79:$BB79),SUMIF($G$6:$BB$6,BF$6&amp;" "&amp;'Input-Func_Class'!$B$24,$G79:$BB79))+SUMIF($G$6:$BB$6,BF$6&amp;" "&amp;'Input-Func_Class'!$F$22,$G79:$BB79))&lt;Check_Limit,0,1),1)</f>
        <v>0</v>
      </c>
      <c r="BG79">
        <f ca="1">IFERROR(IF(SUMIF($G$6:$BB$6,BG$6&amp;" Total",$G79:$BB79)-(SUMIF($G$6:$BB$6,BG$6&amp;" "&amp;'Input-Func_Class'!$D$22,$G79:$BB79)+IFERROR(SUMIF($G$6:$BB$6,BG$6&amp;" "&amp;'Input-Func_Class'!$E$22,$G79:$BB79),SUMIF($G$6:$BB$6,BG$6&amp;" "&amp;'Input-Func_Class'!$B$24,$G79:$BB79))+SUMIF($G$6:$BB$6,BG$6&amp;" "&amp;'Input-Func_Class'!$F$22,$G79:$BB79))&lt;Check_Limit,0,1),1)</f>
        <v>0</v>
      </c>
      <c r="BH79">
        <f ca="1">IFERROR(IF(SUMIF($G$6:$BB$6,BH$6&amp;" Total",$G79:$BB79)-(SUMIF($G$6:$BB$6,BH$6&amp;" "&amp;'Input-Func_Class'!$D$22,$G79:$BB79)+IFERROR(SUMIF($G$6:$BB$6,BH$6&amp;" "&amp;'Input-Func_Class'!$E$22,$G79:$BB79),SUMIF($G$6:$BB$6,BH$6&amp;" "&amp;'Input-Func_Class'!$B$24,$G79:$BB79))+SUMIF($G$6:$BB$6,BH$6&amp;" "&amp;'Input-Func_Class'!$F$22,$G79:$BB79))&lt;Check_Limit,0,1),1)</f>
        <v>0</v>
      </c>
      <c r="BI79">
        <f ca="1">IFERROR(IF(SUMIF($G$6:$BB$6,BI$6&amp;" Total",$G79:$BB79)-(SUMIF($G$6:$BB$6,BI$6&amp;" "&amp;'Input-Func_Class'!$D$22,$G79:$BB79)+IFERROR(SUMIF($G$6:$BB$6,BI$6&amp;" "&amp;'Input-Func_Class'!$E$22,$G79:$BB79),SUMIF($G$6:$BB$6,BI$6&amp;" "&amp;'Input-Func_Class'!$B$24,$G79:$BB79))+SUMIF($G$6:$BB$6,BI$6&amp;" "&amp;'Input-Func_Class'!$F$22,$G79:$BB79))&lt;Check_Limit,0,1),1)</f>
        <v>0</v>
      </c>
      <c r="BJ79">
        <f ca="1">IFERROR(IF(SUMIF($G$6:$BB$6,BJ$6&amp;" Total",$G79:$BB79)-(SUMIF($G$6:$BB$6,BJ$6&amp;" "&amp;'Input-Func_Class'!$D$22,$G79:$BB79)+IFERROR(SUMIF($G$6:$BB$6,BJ$6&amp;" "&amp;'Input-Func_Class'!$E$22,$G79:$BB79),SUMIF($G$6:$BB$6,BJ$6&amp;" "&amp;'Input-Func_Class'!$B$24,$G79:$BB79))+SUMIF($G$6:$BB$6,BJ$6&amp;" "&amp;'Input-Func_Class'!$F$22,$G79:$BB79))&lt;Check_Limit,0,1),1)</f>
        <v>0</v>
      </c>
      <c r="BK79">
        <f ca="1">IFERROR(IF(SUMIF($G$6:$BB$6,BK$6&amp;" Total",$G79:$BB79)-(SUMIF($G$6:$BB$6,BK$6&amp;" "&amp;'Input-Func_Class'!$D$22,$G79:$BB79)+IFERROR(SUMIF($G$6:$BB$6,BK$6&amp;" "&amp;'Input-Func_Class'!$E$22,$G79:$BB79),SUMIF($G$6:$BB$6,BK$6&amp;" "&amp;'Input-Func_Class'!$B$24,$G79:$BB79))+SUMIF($G$6:$BB$6,BK$6&amp;" "&amp;'Input-Func_Class'!$F$22,$G79:$BB79))&lt;Check_Limit,0,1),1)</f>
        <v>0</v>
      </c>
      <c r="BL79">
        <f ca="1">IFERROR(IF(SUMIF($G$6:$BB$6,BL$6&amp;" Total",$G79:$BB79)-(SUMIF($G$6:$BB$6,BL$6&amp;" "&amp;'Input-Func_Class'!$D$22,$G79:$BB79)+IFERROR(SUMIF($G$6:$BB$6,BL$6&amp;" "&amp;'Input-Func_Class'!$E$22,$G79:$BB79),SUMIF($G$6:$BB$6,BL$6&amp;" "&amp;'Input-Func_Class'!$B$24,$G79:$BB79))+SUMIF($G$6:$BB$6,BL$6&amp;" "&amp;'Input-Func_Class'!$F$22,$G79:$BB79))&lt;Check_Limit,0,1),1)</f>
        <v>0</v>
      </c>
      <c r="BM79">
        <f ca="1">IFERROR(IF(SUMIF($G$6:$BB$6,BM$6&amp;" Total",$G79:$BB79)-(SUMIF($G$6:$BB$6,BM$6&amp;" "&amp;'Input-Func_Class'!$D$22,$G79:$BB79)+IFERROR(SUMIF($G$6:$BB$6,BM$6&amp;" "&amp;'Input-Func_Class'!$E$22,$G79:$BB79),SUMIF($G$6:$BB$6,BM$6&amp;" "&amp;'Input-Func_Class'!$B$24,$G79:$BB79))+SUMIF($G$6:$BB$6,BM$6&amp;" "&amp;'Input-Func_Class'!$F$22,$G79:$BB79))&lt;Check_Limit,0,1),1)</f>
        <v>0</v>
      </c>
      <c r="BN79">
        <f ca="1">IFERROR(IF(SUMIF($G$6:$BB$6,BN$6&amp;" Total",$G79:$BB79)-(SUMIF($G$6:$BB$6,BN$6&amp;" "&amp;'Input-Func_Class'!$D$22,$G79:$BB79)+IFERROR(SUMIF($G$6:$BB$6,BN$6&amp;" "&amp;'Input-Func_Class'!$E$22,$G79:$BB79),SUMIF($G$6:$BB$6,BN$6&amp;" "&amp;'Input-Func_Class'!$B$24,$G79:$BB79))+SUMIF($G$6:$BB$6,BN$6&amp;" "&amp;'Input-Func_Class'!$F$22,$G79:$BB79))&lt;Check_Limit,0,1),1)</f>
        <v>0</v>
      </c>
      <c r="BO79">
        <f ca="1">IFERROR(IF(SUMIF($G$6:$BB$6,BO$6&amp;" Total",$G79:$BB79)-(SUMIF($G$6:$BB$6,BO$6&amp;" "&amp;'Input-Func_Class'!$D$22,$G79:$BB79)+IFERROR(SUMIF($G$6:$BB$6,BO$6&amp;" "&amp;'Input-Func_Class'!$E$22,$G79:$BB79),SUMIF($G$6:$BB$6,BO$6&amp;" "&amp;'Input-Func_Class'!$B$24,$G79:$BB79))+SUMIF($G$6:$BB$6,BO$6&amp;" "&amp;'Input-Func_Class'!$F$22,$G79:$BB79))&lt;Check_Limit,0,1),1)</f>
        <v>0</v>
      </c>
    </row>
    <row r="80" spans="1:67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>Functionalization!$D80</f>
        <v>-491176.01000000013</v>
      </c>
      <c r="E80" s="8">
        <f t="shared" ca="1" si="21"/>
        <v>0</v>
      </c>
      <c r="F80" s="2" t="str">
        <f>IF($D80=0,"-",IF('Input-Accounts'!$E80&lt;&gt;0,'Input-Accounts'!$E80,'Input-Accounts'!$G80))</f>
        <v>AVGERAGE STUDY</v>
      </c>
      <c r="G80" s="8">
        <f ca="1">IF(G$5&lt;&gt;"",HLOOKUP(G$5,Functionalization!$G$6:$R$314,ROW($A80)-5,FALSE),IFERROR(INDEX(G$278:G$314,MATCH($F80,$B$278:$B$314,0))/VLOOKUP($F80,$B$278:$BB$314,MATCH(LEFT(TRIM(G$6),FIND("~",SUBSTITUTE(G$6,"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80))*HLOOKUP(LEFT(TRIM(G$6),FIND("~",SUBSTITUTE(G$6," ","~",LEN(TRIM(G$6))-LEN(SUBSTITUTE(TRIM(G$6)," ",""))))-1)&amp;" Total",$B$6:$BB$314,ROW($A80)-5,FALSE))</f>
        <v>-491176.01000000013</v>
      </c>
      <c r="H80" s="8">
        <f ca="1">IF(H$5&lt;&gt;"",HLOOKUP(H$5,Functionalization!$G$6:$R$314,ROW($A80)-5,FALSE),IFERROR(INDEX(H$278:H$314,MATCH($F80,$B$278:$B$314,0))/VLOOKUP($F80,$B$278:$BB$314,MATCH(LEFT(TRIM(H$6),FIND("~",SUBSTITUTE(H$6,"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80))*HLOOKUP(LEFT(TRIM(H$6),FIND("~",SUBSTITUTE(H$6," ","~",LEN(TRIM(H$6))-LEN(SUBSTITUTE(TRIM(H$6)," ",""))))-1)&amp;" Total",$B$6:$BB$314,ROW($A80)-5,FALSE))</f>
        <v>-374726.06140044989</v>
      </c>
      <c r="I80" s="8">
        <f ca="1">IF(I$5&lt;&gt;"",HLOOKUP(I$5,Functionalization!$G$6:$R$314,ROW($A80)-5,FALSE),IFERROR(INDEX(I$278:I$314,MATCH($F80,$B$278:$B$314,0))/VLOOKUP($F80,$B$278:$BB$314,MATCH(LEFT(TRIM(I$6),FIND("~",SUBSTITUTE(I$6,"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80))*HLOOKUP(LEFT(TRIM(I$6),FIND("~",SUBSTITUTE(I$6," ","~",LEN(TRIM(I$6))-LEN(SUBSTITUTE(TRIM(I$6)," ",""))))-1)&amp;" Total",$B$6:$BB$314,ROW($A80)-5,FALSE))</f>
        <v>0</v>
      </c>
      <c r="J80" s="8">
        <f ca="1">IF(J$5&lt;&gt;"",HLOOKUP(J$5,Functionalization!$G$6:$R$314,ROW($A80)-5,FALSE),IFERROR(INDEX(J$278:J$314,MATCH($F80,$B$278:$B$314,0))/VLOOKUP($F80,$B$278:$BB$314,MATCH(LEFT(TRIM(J$6),FIND("~",SUBSTITUTE(J$6,"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80))*HLOOKUP(LEFT(TRIM(J$6),FIND("~",SUBSTITUTE(J$6," ","~",LEN(TRIM(J$6))-LEN(SUBSTITUTE(TRIM(J$6)," ",""))))-1)&amp;" Total",$B$6:$BB$314,ROW($A80)-5,FALSE))</f>
        <v>-116449.94859955023</v>
      </c>
      <c r="K80" s="8">
        <f ca="1">IF(K$5&lt;&gt;"",HLOOKUP(K$5,Functionalization!$G$6:$R$314,ROW($A80)-5,FALSE),IFERROR(INDEX(K$278:K$314,MATCH($F80,$B$278:$B$314,0))/VLOOKUP($F80,$B$278:$BB$314,MATCH(LEFT(TRIM(K$6),FIND("~",SUBSTITUTE(K$6,"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80))*HLOOKUP(LEFT(TRIM(K$6),FIND("~",SUBSTITUTE(K$6," ","~",LEN(TRIM(K$6))-LEN(SUBSTITUTE(TRIM(K$6)," ",""))))-1)&amp;" Total",$B$6:$BB$314,ROW($A80)-5,FALSE))</f>
        <v>0</v>
      </c>
      <c r="L80" s="8">
        <f ca="1">IF(L$5&lt;&gt;"",HLOOKUP(L$5,Functionalization!$G$6:$R$314,ROW($A80)-5,FALSE),IFERROR(INDEX(L$278:L$314,MATCH($F80,$B$278:$B$314,0))/VLOOKUP($F80,$B$278:$BB$314,MATCH(LEFT(TRIM(L$6),FIND("~",SUBSTITUTE(L$6,"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80))*HLOOKUP(LEFT(TRIM(L$6),FIND("~",SUBSTITUTE(L$6," ","~",LEN(TRIM(L$6))-LEN(SUBSTITUTE(TRIM(L$6)," ",""))))-1)&amp;" Total",$B$6:$BB$314,ROW($A80)-5,FALSE))</f>
        <v>0</v>
      </c>
      <c r="M80" s="8">
        <f ca="1">IF(M$5&lt;&gt;"",HLOOKUP(M$5,Functionalization!$G$6:$R$314,ROW($A80)-5,FALSE),IFERROR(INDEX(M$278:M$314,MATCH($F80,$B$278:$B$314,0))/VLOOKUP($F80,$B$278:$BB$314,MATCH(LEFT(TRIM(M$6),FIND("~",SUBSTITUTE(M$6,"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80))*HLOOKUP(LEFT(TRIM(M$6),FIND("~",SUBSTITUTE(M$6," ","~",LEN(TRIM(M$6))-LEN(SUBSTITUTE(TRIM(M$6)," ",""))))-1)&amp;" Total",$B$6:$BB$314,ROW($A80)-5,FALSE))</f>
        <v>0</v>
      </c>
      <c r="N80" s="8">
        <f ca="1">IF(N$5&lt;&gt;"",HLOOKUP(N$5,Functionalization!$G$6:$R$314,ROW($A80)-5,FALSE),IFERROR(INDEX(N$278:N$314,MATCH($F80,$B$278:$B$314,0))/VLOOKUP($F80,$B$278:$BB$314,MATCH(LEFT(TRIM(N$6),FIND("~",SUBSTITUTE(N$6,"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80))*HLOOKUP(LEFT(TRIM(N$6),FIND("~",SUBSTITUTE(N$6," ","~",LEN(TRIM(N$6))-LEN(SUBSTITUTE(TRIM(N$6)," ",""))))-1)&amp;" Total",$B$6:$BB$314,ROW($A80)-5,FALSE))</f>
        <v>0</v>
      </c>
      <c r="O80" s="8">
        <f ca="1">IF(O$5&lt;&gt;"",HLOOKUP(O$5,Functionalization!$G$6:$R$314,ROW($A80)-5,FALSE),IFERROR(INDEX(O$278:O$314,MATCH($F80,$B$278:$B$314,0))/VLOOKUP($F80,$B$278:$BB$314,MATCH(LEFT(TRIM(O$6),FIND("~",SUBSTITUTE(O$6,"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80))*HLOOKUP(LEFT(TRIM(O$6),FIND("~",SUBSTITUTE(O$6," ","~",LEN(TRIM(O$6))-LEN(SUBSTITUTE(TRIM(O$6)," ",""))))-1)&amp;" Total",$B$6:$BB$314,ROW($A80)-5,FALSE))</f>
        <v>0</v>
      </c>
      <c r="P80" s="8">
        <f ca="1">IF(P$5&lt;&gt;"",HLOOKUP(P$5,Functionalization!$G$6:$R$314,ROW($A80)-5,FALSE),IFERROR(INDEX(P$278:P$314,MATCH($F80,$B$278:$B$314,0))/VLOOKUP($F80,$B$278:$BB$314,MATCH(LEFT(TRIM(P$6),FIND("~",SUBSTITUTE(P$6,"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80))*HLOOKUP(LEFT(TRIM(P$6),FIND("~",SUBSTITUTE(P$6," ","~",LEN(TRIM(P$6))-LEN(SUBSTITUTE(TRIM(P$6)," ",""))))-1)&amp;" Total",$B$6:$BB$314,ROW($A80)-5,FALSE))</f>
        <v>0</v>
      </c>
      <c r="Q80" s="8">
        <f ca="1">IF(Q$5&lt;&gt;"",HLOOKUP(Q$5,Functionalization!$G$6:$R$314,ROW($A80)-5,FALSE),IFERROR(INDEX(Q$278:Q$314,MATCH($F80,$B$278:$B$314,0))/VLOOKUP($F80,$B$278:$BB$314,MATCH(LEFT(TRIM(Q$6),FIND("~",SUBSTITUTE(Q$6,"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80))*HLOOKUP(LEFT(TRIM(Q$6),FIND("~",SUBSTITUTE(Q$6," ","~",LEN(TRIM(Q$6))-LEN(SUBSTITUTE(TRIM(Q$6)," ",""))))-1)&amp;" Total",$B$6:$BB$314,ROW($A80)-5,FALSE))</f>
        <v>0</v>
      </c>
      <c r="R80" s="8">
        <f ca="1">IF(R$5&lt;&gt;"",HLOOKUP(R$5,Functionalization!$G$6:$R$314,ROW($A80)-5,FALSE),IFERROR(INDEX(R$278:R$314,MATCH($F80,$B$278:$B$314,0))/VLOOKUP($F80,$B$278:$BB$314,MATCH(LEFT(TRIM(R$6),FIND("~",SUBSTITUTE(R$6,"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80))*HLOOKUP(LEFT(TRIM(R$6),FIND("~",SUBSTITUTE(R$6," ","~",LEN(TRIM(R$6))-LEN(SUBSTITUTE(TRIM(R$6)," ",""))))-1)&amp;" Total",$B$6:$BB$314,ROW($A80)-5,FALSE))</f>
        <v>0</v>
      </c>
      <c r="S80" s="8">
        <f ca="1">IF(S$5&lt;&gt;"",HLOOKUP(S$5,Functionalization!$G$6:$R$314,ROW($A80)-5,FALSE),IFERROR(INDEX(S$278:S$314,MATCH($F80,$B$278:$B$314,0))/VLOOKUP($F80,$B$278:$BB$314,MATCH(LEFT(TRIM(S$6),FIND("~",SUBSTITUTE(S$6,"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80))*HLOOKUP(LEFT(TRIM(S$6),FIND("~",SUBSTITUTE(S$6," ","~",LEN(TRIM(S$6))-LEN(SUBSTITUTE(TRIM(S$6)," ",""))))-1)&amp;" Total",$B$6:$BB$314,ROW($A80)-5,FALSE))</f>
        <v>0</v>
      </c>
      <c r="T80" s="8">
        <f ca="1">IF(T$5&lt;&gt;"",HLOOKUP(T$5,Functionalization!$G$6:$R$314,ROW($A80)-5,FALSE),IFERROR(INDEX(T$278:T$314,MATCH($F80,$B$278:$B$314,0))/VLOOKUP($F80,$B$278:$BB$314,MATCH(LEFT(TRIM(T$6),FIND("~",SUBSTITUTE(T$6,"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80))*HLOOKUP(LEFT(TRIM(T$6),FIND("~",SUBSTITUTE(T$6," ","~",LEN(TRIM(T$6))-LEN(SUBSTITUTE(TRIM(T$6)," ",""))))-1)&amp;" Total",$B$6:$BB$314,ROW($A80)-5,FALSE))</f>
        <v>0</v>
      </c>
      <c r="U80" s="8">
        <f ca="1">IF(U$5&lt;&gt;"",HLOOKUP(U$5,Functionalization!$G$6:$R$314,ROW($A80)-5,FALSE),IFERROR(INDEX(U$278:U$314,MATCH($F80,$B$278:$B$314,0))/VLOOKUP($F80,$B$278:$BB$314,MATCH(LEFT(TRIM(U$6),FIND("~",SUBSTITUTE(U$6,"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80))*HLOOKUP(LEFT(TRIM(U$6),FIND("~",SUBSTITUTE(U$6," ","~",LEN(TRIM(U$6))-LEN(SUBSTITUTE(TRIM(U$6)," ",""))))-1)&amp;" Total",$B$6:$BB$314,ROW($A80)-5,FALSE))</f>
        <v>0</v>
      </c>
      <c r="V80" s="8">
        <f ca="1">IF(V$5&lt;&gt;"",HLOOKUP(V$5,Functionalization!$G$6:$R$314,ROW($A80)-5,FALSE),IFERROR(INDEX(V$278:V$314,MATCH($F80,$B$278:$B$314,0))/VLOOKUP($F80,$B$278:$BB$314,MATCH(LEFT(TRIM(V$6),FIND("~",SUBSTITUTE(V$6,"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80))*HLOOKUP(LEFT(TRIM(V$6),FIND("~",SUBSTITUTE(V$6," ","~",LEN(TRIM(V$6))-LEN(SUBSTITUTE(TRIM(V$6)," ",""))))-1)&amp;" Total",$B$6:$BB$314,ROW($A80)-5,FALSE))</f>
        <v>0</v>
      </c>
      <c r="W80" s="8">
        <f ca="1">IF(W$5&lt;&gt;"",HLOOKUP(W$5,Functionalization!$G$6:$R$314,ROW($A80)-5,FALSE),IFERROR(INDEX(W$278:W$314,MATCH($F80,$B$278:$B$314,0))/VLOOKUP($F80,$B$278:$BB$314,MATCH(LEFT(TRIM(W$6),FIND("~",SUBSTITUTE(W$6,"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80))*HLOOKUP(LEFT(TRIM(W$6),FIND("~",SUBSTITUTE(W$6," ","~",LEN(TRIM(W$6))-LEN(SUBSTITUTE(TRIM(W$6)," ",""))))-1)&amp;" Total",$B$6:$BB$314,ROW($A80)-5,FALSE))</f>
        <v>0</v>
      </c>
      <c r="X80" s="8">
        <f ca="1">IF(X$5&lt;&gt;"",HLOOKUP(X$5,Functionalization!$G$6:$R$314,ROW($A80)-5,FALSE),IFERROR(INDEX(X$278:X$314,MATCH($F80,$B$278:$B$314,0))/VLOOKUP($F80,$B$278:$BB$314,MATCH(LEFT(TRIM(X$6),FIND("~",SUBSTITUTE(X$6,"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80))*HLOOKUP(LEFT(TRIM(X$6),FIND("~",SUBSTITUTE(X$6," ","~",LEN(TRIM(X$6))-LEN(SUBSTITUTE(TRIM(X$6)," ",""))))-1)&amp;" Total",$B$6:$BB$314,ROW($A80)-5,FALSE))</f>
        <v>0</v>
      </c>
      <c r="Y80" s="8">
        <f ca="1">IF(Y$5&lt;&gt;"",HLOOKUP(Y$5,Functionalization!$G$6:$R$314,ROW($A80)-5,FALSE),IFERROR(INDEX(Y$278:Y$314,MATCH($F80,$B$278:$B$314,0))/VLOOKUP($F80,$B$278:$BB$314,MATCH(LEFT(TRIM(Y$6),FIND("~",SUBSTITUTE(Y$6,"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80))*HLOOKUP(LEFT(TRIM(Y$6),FIND("~",SUBSTITUTE(Y$6," ","~",LEN(TRIM(Y$6))-LEN(SUBSTITUTE(TRIM(Y$6)," ",""))))-1)&amp;" Total",$B$6:$BB$314,ROW($A80)-5,FALSE))</f>
        <v>0</v>
      </c>
      <c r="Z80" s="8">
        <f ca="1">IF(Z$5&lt;&gt;"",HLOOKUP(Z$5,Functionalization!$G$6:$R$314,ROW($A80)-5,FALSE),IFERROR(INDEX(Z$278:Z$314,MATCH($F80,$B$278:$B$314,0))/VLOOKUP($F80,$B$278:$BB$314,MATCH(LEFT(TRIM(Z$6),FIND("~",SUBSTITUTE(Z$6,"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80))*HLOOKUP(LEFT(TRIM(Z$6),FIND("~",SUBSTITUTE(Z$6," ","~",LEN(TRIM(Z$6))-LEN(SUBSTITUTE(TRIM(Z$6)," ",""))))-1)&amp;" Total",$B$6:$BB$314,ROW($A80)-5,FALSE))</f>
        <v>0</v>
      </c>
      <c r="AA80" s="8">
        <f ca="1">IF(AA$5&lt;&gt;"",HLOOKUP(AA$5,Functionalization!$G$6:$R$314,ROW($A80)-5,FALSE),IFERROR(INDEX(AA$278:AA$314,MATCH($F80,$B$278:$B$314,0))/VLOOKUP($F80,$B$278:$BB$314,MATCH(LEFT(TRIM(AA$6),FIND("~",SUBSTITUTE(AA$6,"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80))*HLOOKUP(LEFT(TRIM(AA$6),FIND("~",SUBSTITUTE(AA$6," ","~",LEN(TRIM(AA$6))-LEN(SUBSTITUTE(TRIM(AA$6)," ",""))))-1)&amp;" Total",$B$6:$BB$314,ROW($A80)-5,FALSE))</f>
        <v>0</v>
      </c>
      <c r="AB80" s="8">
        <f ca="1">IF(AB$5&lt;&gt;"",HLOOKUP(AB$5,Functionalization!$G$6:$R$314,ROW($A80)-5,FALSE),IFERROR(INDEX(AB$278:AB$314,MATCH($F80,$B$278:$B$314,0))/VLOOKUP($F80,$B$278:$BB$314,MATCH(LEFT(TRIM(AB$6),FIND("~",SUBSTITUTE(AB$6,"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80))*HLOOKUP(LEFT(TRIM(AB$6),FIND("~",SUBSTITUTE(AB$6," ","~",LEN(TRIM(AB$6))-LEN(SUBSTITUTE(TRIM(AB$6)," ",""))))-1)&amp;" Total",$B$6:$BB$314,ROW($A80)-5,FALSE))</f>
        <v>0</v>
      </c>
      <c r="AC80" s="8">
        <f ca="1">IF(AC$5&lt;&gt;"",HLOOKUP(AC$5,Functionalization!$G$6:$R$314,ROW($A80)-5,FALSE),IFERROR(INDEX(AC$278:AC$314,MATCH($F80,$B$278:$B$314,0))/VLOOKUP($F80,$B$278:$BB$314,MATCH(LEFT(TRIM(AC$6),FIND("~",SUBSTITUTE(AC$6,"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80))*HLOOKUP(LEFT(TRIM(AC$6),FIND("~",SUBSTITUTE(AC$6," ","~",LEN(TRIM(AC$6))-LEN(SUBSTITUTE(TRIM(AC$6)," ",""))))-1)&amp;" Total",$B$6:$BB$314,ROW($A80)-5,FALSE))</f>
        <v>0</v>
      </c>
      <c r="AD80" s="8">
        <f ca="1">IF(AD$5&lt;&gt;"",HLOOKUP(AD$5,Functionalization!$G$6:$R$314,ROW($A80)-5,FALSE),IFERROR(INDEX(AD$278:AD$314,MATCH($F80,$B$278:$B$314,0))/VLOOKUP($F80,$B$278:$BB$314,MATCH(LEFT(TRIM(AD$6),FIND("~",SUBSTITUTE(AD$6,"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80))*HLOOKUP(LEFT(TRIM(AD$6),FIND("~",SUBSTITUTE(AD$6," ","~",LEN(TRIM(AD$6))-LEN(SUBSTITUTE(TRIM(AD$6)," ",""))))-1)&amp;" Total",$B$6:$BB$314,ROW($A80)-5,FALSE))</f>
        <v>0</v>
      </c>
      <c r="AE80" s="8">
        <f ca="1">IF(AE$5&lt;&gt;"",HLOOKUP(AE$5,Functionalization!$G$6:$R$314,ROW($A80)-5,FALSE),IFERROR(INDEX(AE$278:AE$314,MATCH($F80,$B$278:$B$314,0))/VLOOKUP($F80,$B$278:$BB$314,MATCH(LEFT(TRIM(AE$6),FIND("~",SUBSTITUTE(AE$6,"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80))*HLOOKUP(LEFT(TRIM(AE$6),FIND("~",SUBSTITUTE(AE$6," ","~",LEN(TRIM(AE$6))-LEN(SUBSTITUTE(TRIM(AE$6)," ",""))))-1)&amp;" Total",$B$6:$BB$314,ROW($A80)-5,FALSE))</f>
        <v>0</v>
      </c>
      <c r="AF80" s="8">
        <f ca="1">IF(AF$5&lt;&gt;"",HLOOKUP(AF$5,Functionalization!$G$6:$R$314,ROW($A80)-5,FALSE),IFERROR(INDEX(AF$278:AF$314,MATCH($F80,$B$278:$B$314,0))/VLOOKUP($F80,$B$278:$BB$314,MATCH(LEFT(TRIM(AF$6),FIND("~",SUBSTITUTE(AF$6,"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80))*HLOOKUP(LEFT(TRIM(AF$6),FIND("~",SUBSTITUTE(AF$6," ","~",LEN(TRIM(AF$6))-LEN(SUBSTITUTE(TRIM(AF$6)," ",""))))-1)&amp;" Total",$B$6:$BB$314,ROW($A80)-5,FALSE))</f>
        <v>0</v>
      </c>
      <c r="AG80" s="8">
        <f ca="1">IF(AG$5&lt;&gt;"",HLOOKUP(AG$5,Functionalization!$G$6:$R$314,ROW($A80)-5,FALSE),IFERROR(INDEX(AG$278:AG$314,MATCH($F80,$B$278:$B$314,0))/VLOOKUP($F80,$B$278:$BB$314,MATCH(LEFT(TRIM(AG$6),FIND("~",SUBSTITUTE(AG$6,"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80))*HLOOKUP(LEFT(TRIM(AG$6),FIND("~",SUBSTITUTE(AG$6," ","~",LEN(TRIM(AG$6))-LEN(SUBSTITUTE(TRIM(AG$6)," ",""))))-1)&amp;" Total",$B$6:$BB$314,ROW($A80)-5,FALSE))</f>
        <v>0</v>
      </c>
      <c r="AH80" s="8">
        <f ca="1">IF(AH$5&lt;&gt;"",HLOOKUP(AH$5,Functionalization!$G$6:$R$314,ROW($A80)-5,FALSE),IFERROR(INDEX(AH$278:AH$314,MATCH($F80,$B$278:$B$314,0))/VLOOKUP($F80,$B$278:$BB$314,MATCH(LEFT(TRIM(AH$6),FIND("~",SUBSTITUTE(AH$6,"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80))*HLOOKUP(LEFT(TRIM(AH$6),FIND("~",SUBSTITUTE(AH$6," ","~",LEN(TRIM(AH$6))-LEN(SUBSTITUTE(TRIM(AH$6)," ",""))))-1)&amp;" Total",$B$6:$BB$314,ROW($A80)-5,FALSE))</f>
        <v>0</v>
      </c>
      <c r="AI80" s="8">
        <f ca="1">IF(AI$5&lt;&gt;"",HLOOKUP(AI$5,Functionalization!$G$6:$R$314,ROW($A80)-5,FALSE),IFERROR(INDEX(AI$278:AI$314,MATCH($F80,$B$278:$B$314,0))/VLOOKUP($F80,$B$278:$BB$314,MATCH(LEFT(TRIM(AI$6),FIND("~",SUBSTITUTE(AI$6,"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80))*HLOOKUP(LEFT(TRIM(AI$6),FIND("~",SUBSTITUTE(AI$6," ","~",LEN(TRIM(AI$6))-LEN(SUBSTITUTE(TRIM(AI$6)," ",""))))-1)&amp;" Total",$B$6:$BB$314,ROW($A80)-5,FALSE))</f>
        <v>0</v>
      </c>
      <c r="AJ80" s="8">
        <f ca="1">IF(AJ$5&lt;&gt;"",HLOOKUP(AJ$5,Functionalization!$G$6:$R$314,ROW($A80)-5,FALSE),IFERROR(INDEX(AJ$278:AJ$314,MATCH($F80,$B$278:$B$314,0))/VLOOKUP($F80,$B$278:$BB$314,MATCH(LEFT(TRIM(AJ$6),FIND("~",SUBSTITUTE(AJ$6,"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80))*HLOOKUP(LEFT(TRIM(AJ$6),FIND("~",SUBSTITUTE(AJ$6," ","~",LEN(TRIM(AJ$6))-LEN(SUBSTITUTE(TRIM(AJ$6)," ",""))))-1)&amp;" Total",$B$6:$BB$314,ROW($A80)-5,FALSE))</f>
        <v>0</v>
      </c>
      <c r="AK80" s="8">
        <f ca="1">IF(AK$5&lt;&gt;"",HLOOKUP(AK$5,Functionalization!$G$6:$R$314,ROW($A80)-5,FALSE),IFERROR(INDEX(AK$278:AK$314,MATCH($F80,$B$278:$B$314,0))/VLOOKUP($F80,$B$278:$BB$314,MATCH(LEFT(TRIM(AK$6),FIND("~",SUBSTITUTE(AK$6,"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80))*HLOOKUP(LEFT(TRIM(AK$6),FIND("~",SUBSTITUTE(AK$6," ","~",LEN(TRIM(AK$6))-LEN(SUBSTITUTE(TRIM(AK$6)," ",""))))-1)&amp;" Total",$B$6:$BB$314,ROW($A80)-5,FALSE))</f>
        <v>0</v>
      </c>
      <c r="AL80" s="8">
        <f ca="1">IF(AL$5&lt;&gt;"",HLOOKUP(AL$5,Functionalization!$G$6:$R$314,ROW($A80)-5,FALSE),IFERROR(INDEX(AL$278:AL$314,MATCH($F80,$B$278:$B$314,0))/VLOOKUP($F80,$B$278:$BB$314,MATCH(LEFT(TRIM(AL$6),FIND("~",SUBSTITUTE(AL$6,"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80))*HLOOKUP(LEFT(TRIM(AL$6),FIND("~",SUBSTITUTE(AL$6," ","~",LEN(TRIM(AL$6))-LEN(SUBSTITUTE(TRIM(AL$6)," ",""))))-1)&amp;" Total",$B$6:$BB$314,ROW($A80)-5,FALSE))</f>
        <v>0</v>
      </c>
      <c r="AM80" s="8">
        <f ca="1">IF(AM$5&lt;&gt;"",HLOOKUP(AM$5,Functionalization!$G$6:$R$314,ROW($A80)-5,FALSE),IFERROR(INDEX(AM$278:AM$314,MATCH($F80,$B$278:$B$314,0))/VLOOKUP($F80,$B$278:$BB$314,MATCH(LEFT(TRIM(AM$6),FIND("~",SUBSTITUTE(AM$6,"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80))*HLOOKUP(LEFT(TRIM(AM$6),FIND("~",SUBSTITUTE(AM$6," ","~",LEN(TRIM(AM$6))-LEN(SUBSTITUTE(TRIM(AM$6)," ",""))))-1)&amp;" Total",$B$6:$BB$314,ROW($A80)-5,FALSE))</f>
        <v>0</v>
      </c>
      <c r="AN80" s="8">
        <f ca="1">IF(AN$5&lt;&gt;"",HLOOKUP(AN$5,Functionalization!$G$6:$R$314,ROW($A80)-5,FALSE),IFERROR(INDEX(AN$278:AN$314,MATCH($F80,$B$278:$B$314,0))/VLOOKUP($F80,$B$278:$BB$314,MATCH(LEFT(TRIM(AN$6),FIND("~",SUBSTITUTE(AN$6,"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80))*HLOOKUP(LEFT(TRIM(AN$6),FIND("~",SUBSTITUTE(AN$6," ","~",LEN(TRIM(AN$6))-LEN(SUBSTITUTE(TRIM(AN$6)," ",""))))-1)&amp;" Total",$B$6:$BB$314,ROW($A80)-5,FALSE))</f>
        <v>0</v>
      </c>
      <c r="AO80" s="8">
        <f ca="1">IF(AO$5&lt;&gt;"",HLOOKUP(AO$5,Functionalization!$G$6:$R$314,ROW($A80)-5,FALSE),IFERROR(INDEX(AO$278:AO$314,MATCH($F80,$B$278:$B$314,0))/VLOOKUP($F80,$B$278:$BB$314,MATCH(LEFT(TRIM(AO$6),FIND("~",SUBSTITUTE(AO$6,"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80))*HLOOKUP(LEFT(TRIM(AO$6),FIND("~",SUBSTITUTE(AO$6," ","~",LEN(TRIM(AO$6))-LEN(SUBSTITUTE(TRIM(AO$6)," ",""))))-1)&amp;" Total",$B$6:$BB$314,ROW($A80)-5,FALSE))</f>
        <v>0</v>
      </c>
      <c r="AP80" s="8">
        <f ca="1">IF(AP$5&lt;&gt;"",HLOOKUP(AP$5,Functionalization!$G$6:$R$314,ROW($A80)-5,FALSE),IFERROR(INDEX(AP$278:AP$314,MATCH($F80,$B$278:$B$314,0))/VLOOKUP($F80,$B$278:$BB$314,MATCH(LEFT(TRIM(AP$6),FIND("~",SUBSTITUTE(AP$6,"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80))*HLOOKUP(LEFT(TRIM(AP$6),FIND("~",SUBSTITUTE(AP$6," ","~",LEN(TRIM(AP$6))-LEN(SUBSTITUTE(TRIM(AP$6)," ",""))))-1)&amp;" Total",$B$6:$BB$314,ROW($A80)-5,FALSE))</f>
        <v>0</v>
      </c>
      <c r="AQ80" s="8">
        <f ca="1">IF(AQ$5&lt;&gt;"",HLOOKUP(AQ$5,Functionalization!$G$6:$R$314,ROW($A80)-5,FALSE),IFERROR(INDEX(AQ$278:AQ$314,MATCH($F80,$B$278:$B$314,0))/VLOOKUP($F80,$B$278:$BB$314,MATCH(LEFT(TRIM(AQ$6),FIND("~",SUBSTITUTE(AQ$6,"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80))*HLOOKUP(LEFT(TRIM(AQ$6),FIND("~",SUBSTITUTE(AQ$6," ","~",LEN(TRIM(AQ$6))-LEN(SUBSTITUTE(TRIM(AQ$6)," ",""))))-1)&amp;" Total",$B$6:$BB$314,ROW($A80)-5,FALSE))</f>
        <v>0</v>
      </c>
      <c r="AR80" s="8">
        <f ca="1">IF(AR$5&lt;&gt;"",HLOOKUP(AR$5,Functionalization!$G$6:$R$314,ROW($A80)-5,FALSE),IFERROR(INDEX(AR$278:AR$314,MATCH($F80,$B$278:$B$314,0))/VLOOKUP($F80,$B$278:$BB$314,MATCH(LEFT(TRIM(AR$6),FIND("~",SUBSTITUTE(AR$6,"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80))*HLOOKUP(LEFT(TRIM(AR$6),FIND("~",SUBSTITUTE(AR$6," ","~",LEN(TRIM(AR$6))-LEN(SUBSTITUTE(TRIM(AR$6)," ",""))))-1)&amp;" Total",$B$6:$BB$314,ROW($A80)-5,FALSE))</f>
        <v>0</v>
      </c>
      <c r="AS80" s="8">
        <f ca="1">IF(AS$5&lt;&gt;"",HLOOKUP(AS$5,Functionalization!$G$6:$R$314,ROW($A80)-5,FALSE),IFERROR(INDEX(AS$278:AS$314,MATCH($F80,$B$278:$B$314,0))/VLOOKUP($F80,$B$278:$BB$314,MATCH(LEFT(TRIM(AS$6),FIND("~",SUBSTITUTE(AS$6,"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80))*HLOOKUP(LEFT(TRIM(AS$6),FIND("~",SUBSTITUTE(AS$6," ","~",LEN(TRIM(AS$6))-LEN(SUBSTITUTE(TRIM(AS$6)," ",""))))-1)&amp;" Total",$B$6:$BB$314,ROW($A80)-5,FALSE))</f>
        <v>0</v>
      </c>
      <c r="AT80" s="8">
        <f ca="1">IF(AT$5&lt;&gt;"",HLOOKUP(AT$5,Functionalization!$G$6:$R$314,ROW($A80)-5,FALSE),IFERROR(INDEX(AT$278:AT$314,MATCH($F80,$B$278:$B$314,0))/VLOOKUP($F80,$B$278:$BB$314,MATCH(LEFT(TRIM(AT$6),FIND("~",SUBSTITUTE(AT$6,"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80))*HLOOKUP(LEFT(TRIM(AT$6),FIND("~",SUBSTITUTE(AT$6," ","~",LEN(TRIM(AT$6))-LEN(SUBSTITUTE(TRIM(AT$6)," ",""))))-1)&amp;" Total",$B$6:$BB$314,ROW($A80)-5,FALSE))</f>
        <v>0</v>
      </c>
      <c r="AU80" s="8">
        <f ca="1">IF(AU$5&lt;&gt;"",HLOOKUP(AU$5,Functionalization!$G$6:$R$314,ROW($A80)-5,FALSE),IFERROR(INDEX(AU$278:AU$314,MATCH($F80,$B$278:$B$314,0))/VLOOKUP($F80,$B$278:$BB$314,MATCH(LEFT(TRIM(AU$6),FIND("~",SUBSTITUTE(AU$6,"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80))*HLOOKUP(LEFT(TRIM(AU$6),FIND("~",SUBSTITUTE(AU$6," ","~",LEN(TRIM(AU$6))-LEN(SUBSTITUTE(TRIM(AU$6)," ",""))))-1)&amp;" Total",$B$6:$BB$314,ROW($A80)-5,FALSE))</f>
        <v>0</v>
      </c>
      <c r="AV80" s="8">
        <f ca="1">IF(AV$5&lt;&gt;"",HLOOKUP(AV$5,Functionalization!$G$6:$R$314,ROW($A80)-5,FALSE),IFERROR(INDEX(AV$278:AV$314,MATCH($F80,$B$278:$B$314,0))/VLOOKUP($F80,$B$278:$BB$314,MATCH(LEFT(TRIM(AV$6),FIND("~",SUBSTITUTE(AV$6,"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80))*HLOOKUP(LEFT(TRIM(AV$6),FIND("~",SUBSTITUTE(AV$6," ","~",LEN(TRIM(AV$6))-LEN(SUBSTITUTE(TRIM(AV$6)," ",""))))-1)&amp;" Total",$B$6:$BB$314,ROW($A80)-5,FALSE))</f>
        <v>0</v>
      </c>
      <c r="AW80" s="8">
        <f ca="1">IF(AW$5&lt;&gt;"",HLOOKUP(AW$5,Functionalization!$G$6:$R$314,ROW($A80)-5,FALSE),IFERROR(INDEX(AW$278:AW$314,MATCH($F80,$B$278:$B$314,0))/VLOOKUP($F80,$B$278:$BB$314,MATCH(LEFT(TRIM(AW$6),FIND("~",SUBSTITUTE(AW$6,"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80))*HLOOKUP(LEFT(TRIM(AW$6),FIND("~",SUBSTITUTE(AW$6," ","~",LEN(TRIM(AW$6))-LEN(SUBSTITUTE(TRIM(AW$6)," ",""))))-1)&amp;" Total",$B$6:$BB$314,ROW($A80)-5,FALSE))</f>
        <v>0</v>
      </c>
      <c r="AX80" s="8">
        <f ca="1">IF(AX$5&lt;&gt;"",HLOOKUP(AX$5,Functionalization!$G$6:$R$314,ROW($A80)-5,FALSE),IFERROR(INDEX(AX$278:AX$314,MATCH($F80,$B$278:$B$314,0))/VLOOKUP($F80,$B$278:$BB$314,MATCH(LEFT(TRIM(AX$6),FIND("~",SUBSTITUTE(AX$6,"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80))*HLOOKUP(LEFT(TRIM(AX$6),FIND("~",SUBSTITUTE(AX$6," ","~",LEN(TRIM(AX$6))-LEN(SUBSTITUTE(TRIM(AX$6)," ",""))))-1)&amp;" Total",$B$6:$BB$314,ROW($A80)-5,FALSE))</f>
        <v>0</v>
      </c>
      <c r="AY80" s="8">
        <f ca="1">IF(AY$5&lt;&gt;"",HLOOKUP(AY$5,Functionalization!$G$6:$R$314,ROW($A80)-5,FALSE),IFERROR(INDEX(AY$278:AY$314,MATCH($F80,$B$278:$B$314,0))/VLOOKUP($F80,$B$278:$BB$314,MATCH(LEFT(TRIM(AY$6),FIND("~",SUBSTITUTE(AY$6,"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80))*HLOOKUP(LEFT(TRIM(AY$6),FIND("~",SUBSTITUTE(AY$6," ","~",LEN(TRIM(AY$6))-LEN(SUBSTITUTE(TRIM(AY$6)," ",""))))-1)&amp;" Total",$B$6:$BB$314,ROW($A80)-5,FALSE))</f>
        <v>0</v>
      </c>
      <c r="AZ80" s="8">
        <f ca="1">IF(AZ$5&lt;&gt;"",HLOOKUP(AZ$5,Functionalization!$G$6:$R$314,ROW($A80)-5,FALSE),IFERROR(INDEX(AZ$278:AZ$314,MATCH($F80,$B$278:$B$314,0))/VLOOKUP($F80,$B$278:$BB$314,MATCH(LEFT(TRIM(AZ$6),FIND("~",SUBSTITUTE(AZ$6,"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80))*HLOOKUP(LEFT(TRIM(AZ$6),FIND("~",SUBSTITUTE(AZ$6," ","~",LEN(TRIM(AZ$6))-LEN(SUBSTITUTE(TRIM(AZ$6)," ",""))))-1)&amp;" Total",$B$6:$BB$314,ROW($A80)-5,FALSE))</f>
        <v>0</v>
      </c>
      <c r="BA80" s="8">
        <f ca="1">IF(BA$5&lt;&gt;"",HLOOKUP(BA$5,Functionalization!$G$6:$R$314,ROW($A80)-5,FALSE),IFERROR(INDEX(BA$278:BA$314,MATCH($F80,$B$278:$B$314,0))/VLOOKUP($F80,$B$278:$BB$314,MATCH(LEFT(TRIM(BA$6),FIND("~",SUBSTITUTE(BA$6,"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80))*HLOOKUP(LEFT(TRIM(BA$6),FIND("~",SUBSTITUTE(BA$6," ","~",LEN(TRIM(BA$6))-LEN(SUBSTITUTE(TRIM(BA$6)," ",""))))-1)&amp;" Total",$B$6:$BB$314,ROW($A80)-5,FALSE))</f>
        <v>0</v>
      </c>
      <c r="BB80" s="8">
        <f ca="1">IF(BB$5&lt;&gt;"",HLOOKUP(BB$5,Functionalization!$G$6:$R$314,ROW($A80)-5,FALSE),IFERROR(INDEX(BB$278:BB$314,MATCH($F80,$B$278:$B$314,0))/VLOOKUP($F80,$B$278:$BB$314,MATCH(LEFT(TRIM(BB$6),FIND("~",SUBSTITUTE(BB$6,"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80))*HLOOKUP(LEFT(TRIM(BB$6),FIND("~",SUBSTITUTE(BB$6," ","~",LEN(TRIM(BB$6))-LEN(SUBSTITUTE(TRIM(BB$6)," ",""))))-1)&amp;" Total",$B$6:$BB$314,ROW($A80)-5,FALSE))</f>
        <v>0</v>
      </c>
      <c r="BD80">
        <f ca="1">IFERROR(IF(SUMIF($G$6:$BB$6,BD$6&amp;" Total",$G80:$BB80)-(SUMIF($G$6:$BB$6,BD$6&amp;" "&amp;'Input-Func_Class'!$D$22,$G80:$BB80)+IFERROR(SUMIF($G$6:$BB$6,BD$6&amp;" "&amp;'Input-Func_Class'!$E$22,$G80:$BB80),SUMIF($G$6:$BB$6,BD$6&amp;" "&amp;'Input-Func_Class'!$B$24,$G80:$BB80))+SUMIF($G$6:$BB$6,BD$6&amp;" "&amp;'Input-Func_Class'!$F$22,$G80:$BB80))&lt;Check_Limit,0,1),1)</f>
        <v>0</v>
      </c>
      <c r="BE80">
        <f ca="1">IFERROR(IF(SUMIF($G$6:$BB$6,BE$6&amp;" Total",$G80:$BB80)-(SUMIF($G$6:$BB$6,BE$6&amp;" "&amp;'Input-Func_Class'!$D$22,$G80:$BB80)+IFERROR(SUMIF($G$6:$BB$6,BE$6&amp;" "&amp;'Input-Func_Class'!$E$22,$G80:$BB80),SUMIF($G$6:$BB$6,BE$6&amp;" "&amp;'Input-Func_Class'!$B$24,$G80:$BB80))+SUMIF($G$6:$BB$6,BE$6&amp;" "&amp;'Input-Func_Class'!$F$22,$G80:$BB80))&lt;Check_Limit,0,1),1)</f>
        <v>0</v>
      </c>
      <c r="BF80">
        <f ca="1">IFERROR(IF(SUMIF($G$6:$BB$6,BF$6&amp;" Total",$G80:$BB80)-(SUMIF($G$6:$BB$6,BF$6&amp;" "&amp;'Input-Func_Class'!$D$22,$G80:$BB80)+IFERROR(SUMIF($G$6:$BB$6,BF$6&amp;" "&amp;'Input-Func_Class'!$E$22,$G80:$BB80),SUMIF($G$6:$BB$6,BF$6&amp;" "&amp;'Input-Func_Class'!$B$24,$G80:$BB80))+SUMIF($G$6:$BB$6,BF$6&amp;" "&amp;'Input-Func_Class'!$F$22,$G80:$BB80))&lt;Check_Limit,0,1),1)</f>
        <v>0</v>
      </c>
      <c r="BG80">
        <f ca="1">IFERROR(IF(SUMIF($G$6:$BB$6,BG$6&amp;" Total",$G80:$BB80)-(SUMIF($G$6:$BB$6,BG$6&amp;" "&amp;'Input-Func_Class'!$D$22,$G80:$BB80)+IFERROR(SUMIF($G$6:$BB$6,BG$6&amp;" "&amp;'Input-Func_Class'!$E$22,$G80:$BB80),SUMIF($G$6:$BB$6,BG$6&amp;" "&amp;'Input-Func_Class'!$B$24,$G80:$BB80))+SUMIF($G$6:$BB$6,BG$6&amp;" "&amp;'Input-Func_Class'!$F$22,$G80:$BB80))&lt;Check_Limit,0,1),1)</f>
        <v>0</v>
      </c>
      <c r="BH80">
        <f ca="1">IFERROR(IF(SUMIF($G$6:$BB$6,BH$6&amp;" Total",$G80:$BB80)-(SUMIF($G$6:$BB$6,BH$6&amp;" "&amp;'Input-Func_Class'!$D$22,$G80:$BB80)+IFERROR(SUMIF($G$6:$BB$6,BH$6&amp;" "&amp;'Input-Func_Class'!$E$22,$G80:$BB80),SUMIF($G$6:$BB$6,BH$6&amp;" "&amp;'Input-Func_Class'!$B$24,$G80:$BB80))+SUMIF($G$6:$BB$6,BH$6&amp;" "&amp;'Input-Func_Class'!$F$22,$G80:$BB80))&lt;Check_Limit,0,1),1)</f>
        <v>0</v>
      </c>
      <c r="BI80">
        <f ca="1">IFERROR(IF(SUMIF($G$6:$BB$6,BI$6&amp;" Total",$G80:$BB80)-(SUMIF($G$6:$BB$6,BI$6&amp;" "&amp;'Input-Func_Class'!$D$22,$G80:$BB80)+IFERROR(SUMIF($G$6:$BB$6,BI$6&amp;" "&amp;'Input-Func_Class'!$E$22,$G80:$BB80),SUMIF($G$6:$BB$6,BI$6&amp;" "&amp;'Input-Func_Class'!$B$24,$G80:$BB80))+SUMIF($G$6:$BB$6,BI$6&amp;" "&amp;'Input-Func_Class'!$F$22,$G80:$BB80))&lt;Check_Limit,0,1),1)</f>
        <v>0</v>
      </c>
      <c r="BJ80">
        <f ca="1">IFERROR(IF(SUMIF($G$6:$BB$6,BJ$6&amp;" Total",$G80:$BB80)-(SUMIF($G$6:$BB$6,BJ$6&amp;" "&amp;'Input-Func_Class'!$D$22,$G80:$BB80)+IFERROR(SUMIF($G$6:$BB$6,BJ$6&amp;" "&amp;'Input-Func_Class'!$E$22,$G80:$BB80),SUMIF($G$6:$BB$6,BJ$6&amp;" "&amp;'Input-Func_Class'!$B$24,$G80:$BB80))+SUMIF($G$6:$BB$6,BJ$6&amp;" "&amp;'Input-Func_Class'!$F$22,$G80:$BB80))&lt;Check_Limit,0,1),1)</f>
        <v>0</v>
      </c>
      <c r="BK80">
        <f ca="1">IFERROR(IF(SUMIF($G$6:$BB$6,BK$6&amp;" Total",$G80:$BB80)-(SUMIF($G$6:$BB$6,BK$6&amp;" "&amp;'Input-Func_Class'!$D$22,$G80:$BB80)+IFERROR(SUMIF($G$6:$BB$6,BK$6&amp;" "&amp;'Input-Func_Class'!$E$22,$G80:$BB80),SUMIF($G$6:$BB$6,BK$6&amp;" "&amp;'Input-Func_Class'!$B$24,$G80:$BB80))+SUMIF($G$6:$BB$6,BK$6&amp;" "&amp;'Input-Func_Class'!$F$22,$G80:$BB80))&lt;Check_Limit,0,1),1)</f>
        <v>0</v>
      </c>
      <c r="BL80">
        <f ca="1">IFERROR(IF(SUMIF($G$6:$BB$6,BL$6&amp;" Total",$G80:$BB80)-(SUMIF($G$6:$BB$6,BL$6&amp;" "&amp;'Input-Func_Class'!$D$22,$G80:$BB80)+IFERROR(SUMIF($G$6:$BB$6,BL$6&amp;" "&amp;'Input-Func_Class'!$E$22,$G80:$BB80),SUMIF($G$6:$BB$6,BL$6&amp;" "&amp;'Input-Func_Class'!$B$24,$G80:$BB80))+SUMIF($G$6:$BB$6,BL$6&amp;" "&amp;'Input-Func_Class'!$F$22,$G80:$BB80))&lt;Check_Limit,0,1),1)</f>
        <v>0</v>
      </c>
      <c r="BM80">
        <f ca="1">IFERROR(IF(SUMIF($G$6:$BB$6,BM$6&amp;" Total",$G80:$BB80)-(SUMIF($G$6:$BB$6,BM$6&amp;" "&amp;'Input-Func_Class'!$D$22,$G80:$BB80)+IFERROR(SUMIF($G$6:$BB$6,BM$6&amp;" "&amp;'Input-Func_Class'!$E$22,$G80:$BB80),SUMIF($G$6:$BB$6,BM$6&amp;" "&amp;'Input-Func_Class'!$B$24,$G80:$BB80))+SUMIF($G$6:$BB$6,BM$6&amp;" "&amp;'Input-Func_Class'!$F$22,$G80:$BB80))&lt;Check_Limit,0,1),1)</f>
        <v>0</v>
      </c>
      <c r="BN80">
        <f ca="1">IFERROR(IF(SUMIF($G$6:$BB$6,BN$6&amp;" Total",$G80:$BB80)-(SUMIF($G$6:$BB$6,BN$6&amp;" "&amp;'Input-Func_Class'!$D$22,$G80:$BB80)+IFERROR(SUMIF($G$6:$BB$6,BN$6&amp;" "&amp;'Input-Func_Class'!$E$22,$G80:$BB80),SUMIF($G$6:$BB$6,BN$6&amp;" "&amp;'Input-Func_Class'!$B$24,$G80:$BB80))+SUMIF($G$6:$BB$6,BN$6&amp;" "&amp;'Input-Func_Class'!$F$22,$G80:$BB80))&lt;Check_Limit,0,1),1)</f>
        <v>0</v>
      </c>
      <c r="BO80">
        <f ca="1">IFERROR(IF(SUMIF($G$6:$BB$6,BO$6&amp;" Total",$G80:$BB80)-(SUMIF($G$6:$BB$6,BO$6&amp;" "&amp;'Input-Func_Class'!$D$22,$G80:$BB80)+IFERROR(SUMIF($G$6:$BB$6,BO$6&amp;" "&amp;'Input-Func_Class'!$E$22,$G80:$BB80),SUMIF($G$6:$BB$6,BO$6&amp;" "&amp;'Input-Func_Class'!$B$24,$G80:$BB80))+SUMIF($G$6:$BB$6,BO$6&amp;" "&amp;'Input-Func_Class'!$F$22,$G80:$BB80))&lt;Check_Limit,0,1),1)</f>
        <v>0</v>
      </c>
    </row>
    <row r="81" spans="1:67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>Functionalization!$D81</f>
        <v>-87745649.885046095</v>
      </c>
      <c r="E81" s="8">
        <f t="shared" ca="1" si="21"/>
        <v>0</v>
      </c>
      <c r="F81" s="2" t="str">
        <f>IF($D81=0,"-",IF('Input-Accounts'!$E81&lt;&gt;0,'Input-Accounts'!$E81,'Input-Accounts'!$G81))</f>
        <v>CUSTOMER</v>
      </c>
      <c r="G81" s="8">
        <f ca="1">IF(G$5&lt;&gt;"",HLOOKUP(G$5,Functionalization!$G$6:$R$314,ROW($A81)-5,FALSE),IFERROR(INDEX(G$278:G$314,MATCH($F81,$B$278:$B$314,0))/VLOOKUP($F81,$B$278:$BB$314,MATCH(LEFT(TRIM(G$6),FIND("~",SUBSTITUTE(G$6,"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81))*HLOOKUP(LEFT(TRIM(G$6),FIND("~",SUBSTITUTE(G$6," ","~",LEN(TRIM(G$6))-LEN(SUBSTITUTE(TRIM(G$6)," ",""))))-1)&amp;" Total",$B$6:$BB$314,ROW($A81)-5,FALSE))</f>
        <v>0</v>
      </c>
      <c r="H81" s="8">
        <f ca="1">IF(H$5&lt;&gt;"",HLOOKUP(H$5,Functionalization!$G$6:$R$314,ROW($A81)-5,FALSE),IFERROR(INDEX(H$278:H$314,MATCH($F81,$B$278:$B$314,0))/VLOOKUP($F81,$B$278:$BB$314,MATCH(LEFT(TRIM(H$6),FIND("~",SUBSTITUTE(H$6,"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81))*HLOOKUP(LEFT(TRIM(H$6),FIND("~",SUBSTITUTE(H$6," ","~",LEN(TRIM(H$6))-LEN(SUBSTITUTE(TRIM(H$6)," ",""))))-1)&amp;" Total",$B$6:$BB$314,ROW($A81)-5,FALSE))</f>
        <v>0</v>
      </c>
      <c r="I81" s="8">
        <f ca="1">IF(I$5&lt;&gt;"",HLOOKUP(I$5,Functionalization!$G$6:$R$314,ROW($A81)-5,FALSE),IFERROR(INDEX(I$278:I$314,MATCH($F81,$B$278:$B$314,0))/VLOOKUP($F81,$B$278:$BB$314,MATCH(LEFT(TRIM(I$6),FIND("~",SUBSTITUTE(I$6,"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81))*HLOOKUP(LEFT(TRIM(I$6),FIND("~",SUBSTITUTE(I$6," ","~",LEN(TRIM(I$6))-LEN(SUBSTITUTE(TRIM(I$6)," ",""))))-1)&amp;" Total",$B$6:$BB$314,ROW($A81)-5,FALSE))</f>
        <v>0</v>
      </c>
      <c r="J81" s="8">
        <f ca="1">IF(J$5&lt;&gt;"",HLOOKUP(J$5,Functionalization!$G$6:$R$314,ROW($A81)-5,FALSE),IFERROR(INDEX(J$278:J$314,MATCH($F81,$B$278:$B$314,0))/VLOOKUP($F81,$B$278:$BB$314,MATCH(LEFT(TRIM(J$6),FIND("~",SUBSTITUTE(J$6,"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81))*HLOOKUP(LEFT(TRIM(J$6),FIND("~",SUBSTITUTE(J$6," ","~",LEN(TRIM(J$6))-LEN(SUBSTITUTE(TRIM(J$6)," ",""))))-1)&amp;" Total",$B$6:$BB$314,ROW($A81)-5,FALSE))</f>
        <v>0</v>
      </c>
      <c r="K81" s="8">
        <f ca="1">IF(K$5&lt;&gt;"",HLOOKUP(K$5,Functionalization!$G$6:$R$314,ROW($A81)-5,FALSE),IFERROR(INDEX(K$278:K$314,MATCH($F81,$B$278:$B$314,0))/VLOOKUP($F81,$B$278:$BB$314,MATCH(LEFT(TRIM(K$6),FIND("~",SUBSTITUTE(K$6,"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81))*HLOOKUP(LEFT(TRIM(K$6),FIND("~",SUBSTITUTE(K$6," ","~",LEN(TRIM(K$6))-LEN(SUBSTITUTE(TRIM(K$6)," ",""))))-1)&amp;" Total",$B$6:$BB$314,ROW($A81)-5,FALSE))</f>
        <v>-87745649.885046095</v>
      </c>
      <c r="L81" s="8">
        <f ca="1">IF(L$5&lt;&gt;"",HLOOKUP(L$5,Functionalization!$G$6:$R$314,ROW($A81)-5,FALSE),IFERROR(INDEX(L$278:L$314,MATCH($F81,$B$278:$B$314,0))/VLOOKUP($F81,$B$278:$BB$314,MATCH(LEFT(TRIM(L$6),FIND("~",SUBSTITUTE(L$6,"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81))*HLOOKUP(LEFT(TRIM(L$6),FIND("~",SUBSTITUTE(L$6," ","~",LEN(TRIM(L$6))-LEN(SUBSTITUTE(TRIM(L$6)," ",""))))-1)&amp;" Total",$B$6:$BB$314,ROW($A81)-5,FALSE))</f>
        <v>0</v>
      </c>
      <c r="M81" s="8">
        <f ca="1">IF(M$5&lt;&gt;"",HLOOKUP(M$5,Functionalization!$G$6:$R$314,ROW($A81)-5,FALSE),IFERROR(INDEX(M$278:M$314,MATCH($F81,$B$278:$B$314,0))/VLOOKUP($F81,$B$278:$BB$314,MATCH(LEFT(TRIM(M$6),FIND("~",SUBSTITUTE(M$6,"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81))*HLOOKUP(LEFT(TRIM(M$6),FIND("~",SUBSTITUTE(M$6," ","~",LEN(TRIM(M$6))-LEN(SUBSTITUTE(TRIM(M$6)," ",""))))-1)&amp;" Total",$B$6:$BB$314,ROW($A81)-5,FALSE))</f>
        <v>0</v>
      </c>
      <c r="N81" s="8">
        <f ca="1">IF(N$5&lt;&gt;"",HLOOKUP(N$5,Functionalization!$G$6:$R$314,ROW($A81)-5,FALSE),IFERROR(INDEX(N$278:N$314,MATCH($F81,$B$278:$B$314,0))/VLOOKUP($F81,$B$278:$BB$314,MATCH(LEFT(TRIM(N$6),FIND("~",SUBSTITUTE(N$6,"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81))*HLOOKUP(LEFT(TRIM(N$6),FIND("~",SUBSTITUTE(N$6," ","~",LEN(TRIM(N$6))-LEN(SUBSTITUTE(TRIM(N$6)," ",""))))-1)&amp;" Total",$B$6:$BB$314,ROW($A81)-5,FALSE))</f>
        <v>-87745649.885046095</v>
      </c>
      <c r="O81" s="8">
        <f ca="1">IF(O$5&lt;&gt;"",HLOOKUP(O$5,Functionalization!$G$6:$R$314,ROW($A81)-5,FALSE),IFERROR(INDEX(O$278:O$314,MATCH($F81,$B$278:$B$314,0))/VLOOKUP($F81,$B$278:$BB$314,MATCH(LEFT(TRIM(O$6),FIND("~",SUBSTITUTE(O$6,"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81))*HLOOKUP(LEFT(TRIM(O$6),FIND("~",SUBSTITUTE(O$6," ","~",LEN(TRIM(O$6))-LEN(SUBSTITUTE(TRIM(O$6)," ",""))))-1)&amp;" Total",$B$6:$BB$314,ROW($A81)-5,FALSE))</f>
        <v>0</v>
      </c>
      <c r="P81" s="8">
        <f ca="1">IF(P$5&lt;&gt;"",HLOOKUP(P$5,Functionalization!$G$6:$R$314,ROW($A81)-5,FALSE),IFERROR(INDEX(P$278:P$314,MATCH($F81,$B$278:$B$314,0))/VLOOKUP($F81,$B$278:$BB$314,MATCH(LEFT(TRIM(P$6),FIND("~",SUBSTITUTE(P$6,"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81))*HLOOKUP(LEFT(TRIM(P$6),FIND("~",SUBSTITUTE(P$6," ","~",LEN(TRIM(P$6))-LEN(SUBSTITUTE(TRIM(P$6)," ",""))))-1)&amp;" Total",$B$6:$BB$314,ROW($A81)-5,FALSE))</f>
        <v>0</v>
      </c>
      <c r="Q81" s="8">
        <f ca="1">IF(Q$5&lt;&gt;"",HLOOKUP(Q$5,Functionalization!$G$6:$R$314,ROW($A81)-5,FALSE),IFERROR(INDEX(Q$278:Q$314,MATCH($F81,$B$278:$B$314,0))/VLOOKUP($F81,$B$278:$BB$314,MATCH(LEFT(TRIM(Q$6),FIND("~",SUBSTITUTE(Q$6,"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81))*HLOOKUP(LEFT(TRIM(Q$6),FIND("~",SUBSTITUTE(Q$6," ","~",LEN(TRIM(Q$6))-LEN(SUBSTITUTE(TRIM(Q$6)," ",""))))-1)&amp;" Total",$B$6:$BB$314,ROW($A81)-5,FALSE))</f>
        <v>0</v>
      </c>
      <c r="R81" s="8">
        <f ca="1">IF(R$5&lt;&gt;"",HLOOKUP(R$5,Functionalization!$G$6:$R$314,ROW($A81)-5,FALSE),IFERROR(INDEX(R$278:R$314,MATCH($F81,$B$278:$B$314,0))/VLOOKUP($F81,$B$278:$BB$314,MATCH(LEFT(TRIM(R$6),FIND("~",SUBSTITUTE(R$6,"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81))*HLOOKUP(LEFT(TRIM(R$6),FIND("~",SUBSTITUTE(R$6," ","~",LEN(TRIM(R$6))-LEN(SUBSTITUTE(TRIM(R$6)," ",""))))-1)&amp;" Total",$B$6:$BB$314,ROW($A81)-5,FALSE))</f>
        <v>0</v>
      </c>
      <c r="S81" s="8">
        <f ca="1">IF(S$5&lt;&gt;"",HLOOKUP(S$5,Functionalization!$G$6:$R$314,ROW($A81)-5,FALSE),IFERROR(INDEX(S$278:S$314,MATCH($F81,$B$278:$B$314,0))/VLOOKUP($F81,$B$278:$BB$314,MATCH(LEFT(TRIM(S$6),FIND("~",SUBSTITUTE(S$6,"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81))*HLOOKUP(LEFT(TRIM(S$6),FIND("~",SUBSTITUTE(S$6," ","~",LEN(TRIM(S$6))-LEN(SUBSTITUTE(TRIM(S$6)," ",""))))-1)&amp;" Total",$B$6:$BB$314,ROW($A81)-5,FALSE))</f>
        <v>0</v>
      </c>
      <c r="T81" s="8">
        <f ca="1">IF(T$5&lt;&gt;"",HLOOKUP(T$5,Functionalization!$G$6:$R$314,ROW($A81)-5,FALSE),IFERROR(INDEX(T$278:T$314,MATCH($F81,$B$278:$B$314,0))/VLOOKUP($F81,$B$278:$BB$314,MATCH(LEFT(TRIM(T$6),FIND("~",SUBSTITUTE(T$6,"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81))*HLOOKUP(LEFT(TRIM(T$6),FIND("~",SUBSTITUTE(T$6," ","~",LEN(TRIM(T$6))-LEN(SUBSTITUTE(TRIM(T$6)," ",""))))-1)&amp;" Total",$B$6:$BB$314,ROW($A81)-5,FALSE))</f>
        <v>0</v>
      </c>
      <c r="U81" s="8">
        <f ca="1">IF(U$5&lt;&gt;"",HLOOKUP(U$5,Functionalization!$G$6:$R$314,ROW($A81)-5,FALSE),IFERROR(INDEX(U$278:U$314,MATCH($F81,$B$278:$B$314,0))/VLOOKUP($F81,$B$278:$BB$314,MATCH(LEFT(TRIM(U$6),FIND("~",SUBSTITUTE(U$6,"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81))*HLOOKUP(LEFT(TRIM(U$6),FIND("~",SUBSTITUTE(U$6," ","~",LEN(TRIM(U$6))-LEN(SUBSTITUTE(TRIM(U$6)," ",""))))-1)&amp;" Total",$B$6:$BB$314,ROW($A81)-5,FALSE))</f>
        <v>0</v>
      </c>
      <c r="V81" s="8">
        <f ca="1">IF(V$5&lt;&gt;"",HLOOKUP(V$5,Functionalization!$G$6:$R$314,ROW($A81)-5,FALSE),IFERROR(INDEX(V$278:V$314,MATCH($F81,$B$278:$B$314,0))/VLOOKUP($F81,$B$278:$BB$314,MATCH(LEFT(TRIM(V$6),FIND("~",SUBSTITUTE(V$6,"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81))*HLOOKUP(LEFT(TRIM(V$6),FIND("~",SUBSTITUTE(V$6," ","~",LEN(TRIM(V$6))-LEN(SUBSTITUTE(TRIM(V$6)," ",""))))-1)&amp;" Total",$B$6:$BB$314,ROW($A81)-5,FALSE))</f>
        <v>0</v>
      </c>
      <c r="W81" s="8">
        <f ca="1">IF(W$5&lt;&gt;"",HLOOKUP(W$5,Functionalization!$G$6:$R$314,ROW($A81)-5,FALSE),IFERROR(INDEX(W$278:W$314,MATCH($F81,$B$278:$B$314,0))/VLOOKUP($F81,$B$278:$BB$314,MATCH(LEFT(TRIM(W$6),FIND("~",SUBSTITUTE(W$6,"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81))*HLOOKUP(LEFT(TRIM(W$6),FIND("~",SUBSTITUTE(W$6," ","~",LEN(TRIM(W$6))-LEN(SUBSTITUTE(TRIM(W$6)," ",""))))-1)&amp;" Total",$B$6:$BB$314,ROW($A81)-5,FALSE))</f>
        <v>0</v>
      </c>
      <c r="X81" s="8">
        <f ca="1">IF(X$5&lt;&gt;"",HLOOKUP(X$5,Functionalization!$G$6:$R$314,ROW($A81)-5,FALSE),IFERROR(INDEX(X$278:X$314,MATCH($F81,$B$278:$B$314,0))/VLOOKUP($F81,$B$278:$BB$314,MATCH(LEFT(TRIM(X$6),FIND("~",SUBSTITUTE(X$6,"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81))*HLOOKUP(LEFT(TRIM(X$6),FIND("~",SUBSTITUTE(X$6," ","~",LEN(TRIM(X$6))-LEN(SUBSTITUTE(TRIM(X$6)," ",""))))-1)&amp;" Total",$B$6:$BB$314,ROW($A81)-5,FALSE))</f>
        <v>0</v>
      </c>
      <c r="Y81" s="8">
        <f ca="1">IF(Y$5&lt;&gt;"",HLOOKUP(Y$5,Functionalization!$G$6:$R$314,ROW($A81)-5,FALSE),IFERROR(INDEX(Y$278:Y$314,MATCH($F81,$B$278:$B$314,0))/VLOOKUP($F81,$B$278:$BB$314,MATCH(LEFT(TRIM(Y$6),FIND("~",SUBSTITUTE(Y$6,"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81))*HLOOKUP(LEFT(TRIM(Y$6),FIND("~",SUBSTITUTE(Y$6," ","~",LEN(TRIM(Y$6))-LEN(SUBSTITUTE(TRIM(Y$6)," ",""))))-1)&amp;" Total",$B$6:$BB$314,ROW($A81)-5,FALSE))</f>
        <v>0</v>
      </c>
      <c r="Z81" s="8">
        <f ca="1">IF(Z$5&lt;&gt;"",HLOOKUP(Z$5,Functionalization!$G$6:$R$314,ROW($A81)-5,FALSE),IFERROR(INDEX(Z$278:Z$314,MATCH($F81,$B$278:$B$314,0))/VLOOKUP($F81,$B$278:$BB$314,MATCH(LEFT(TRIM(Z$6),FIND("~",SUBSTITUTE(Z$6,"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81))*HLOOKUP(LEFT(TRIM(Z$6),FIND("~",SUBSTITUTE(Z$6," ","~",LEN(TRIM(Z$6))-LEN(SUBSTITUTE(TRIM(Z$6)," ",""))))-1)&amp;" Total",$B$6:$BB$314,ROW($A81)-5,FALSE))</f>
        <v>0</v>
      </c>
      <c r="AA81" s="8">
        <f ca="1">IF(AA$5&lt;&gt;"",HLOOKUP(AA$5,Functionalization!$G$6:$R$314,ROW($A81)-5,FALSE),IFERROR(INDEX(AA$278:AA$314,MATCH($F81,$B$278:$B$314,0))/VLOOKUP($F81,$B$278:$BB$314,MATCH(LEFT(TRIM(AA$6),FIND("~",SUBSTITUTE(AA$6,"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81))*HLOOKUP(LEFT(TRIM(AA$6),FIND("~",SUBSTITUTE(AA$6," ","~",LEN(TRIM(AA$6))-LEN(SUBSTITUTE(TRIM(AA$6)," ",""))))-1)&amp;" Total",$B$6:$BB$314,ROW($A81)-5,FALSE))</f>
        <v>0</v>
      </c>
      <c r="AB81" s="8">
        <f ca="1">IF(AB$5&lt;&gt;"",HLOOKUP(AB$5,Functionalization!$G$6:$R$314,ROW($A81)-5,FALSE),IFERROR(INDEX(AB$278:AB$314,MATCH($F81,$B$278:$B$314,0))/VLOOKUP($F81,$B$278:$BB$314,MATCH(LEFT(TRIM(AB$6),FIND("~",SUBSTITUTE(AB$6,"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81))*HLOOKUP(LEFT(TRIM(AB$6),FIND("~",SUBSTITUTE(AB$6," ","~",LEN(TRIM(AB$6))-LEN(SUBSTITUTE(TRIM(AB$6)," ",""))))-1)&amp;" Total",$B$6:$BB$314,ROW($A81)-5,FALSE))</f>
        <v>0</v>
      </c>
      <c r="AC81" s="8">
        <f ca="1">IF(AC$5&lt;&gt;"",HLOOKUP(AC$5,Functionalization!$G$6:$R$314,ROW($A81)-5,FALSE),IFERROR(INDEX(AC$278:AC$314,MATCH($F81,$B$278:$B$314,0))/VLOOKUP($F81,$B$278:$BB$314,MATCH(LEFT(TRIM(AC$6),FIND("~",SUBSTITUTE(AC$6,"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81))*HLOOKUP(LEFT(TRIM(AC$6),FIND("~",SUBSTITUTE(AC$6," ","~",LEN(TRIM(AC$6))-LEN(SUBSTITUTE(TRIM(AC$6)," ",""))))-1)&amp;" Total",$B$6:$BB$314,ROW($A81)-5,FALSE))</f>
        <v>0</v>
      </c>
      <c r="AD81" s="8">
        <f ca="1">IF(AD$5&lt;&gt;"",HLOOKUP(AD$5,Functionalization!$G$6:$R$314,ROW($A81)-5,FALSE),IFERROR(INDEX(AD$278:AD$314,MATCH($F81,$B$278:$B$314,0))/VLOOKUP($F81,$B$278:$BB$314,MATCH(LEFT(TRIM(AD$6),FIND("~",SUBSTITUTE(AD$6,"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81))*HLOOKUP(LEFT(TRIM(AD$6),FIND("~",SUBSTITUTE(AD$6," ","~",LEN(TRIM(AD$6))-LEN(SUBSTITUTE(TRIM(AD$6)," ",""))))-1)&amp;" Total",$B$6:$BB$314,ROW($A81)-5,FALSE))</f>
        <v>0</v>
      </c>
      <c r="AE81" s="8">
        <f ca="1">IF(AE$5&lt;&gt;"",HLOOKUP(AE$5,Functionalization!$G$6:$R$314,ROW($A81)-5,FALSE),IFERROR(INDEX(AE$278:AE$314,MATCH($F81,$B$278:$B$314,0))/VLOOKUP($F81,$B$278:$BB$314,MATCH(LEFT(TRIM(AE$6),FIND("~",SUBSTITUTE(AE$6,"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81))*HLOOKUP(LEFT(TRIM(AE$6),FIND("~",SUBSTITUTE(AE$6," ","~",LEN(TRIM(AE$6))-LEN(SUBSTITUTE(TRIM(AE$6)," ",""))))-1)&amp;" Total",$B$6:$BB$314,ROW($A81)-5,FALSE))</f>
        <v>0</v>
      </c>
      <c r="AF81" s="8">
        <f ca="1">IF(AF$5&lt;&gt;"",HLOOKUP(AF$5,Functionalization!$G$6:$R$314,ROW($A81)-5,FALSE),IFERROR(INDEX(AF$278:AF$314,MATCH($F81,$B$278:$B$314,0))/VLOOKUP($F81,$B$278:$BB$314,MATCH(LEFT(TRIM(AF$6),FIND("~",SUBSTITUTE(AF$6,"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81))*HLOOKUP(LEFT(TRIM(AF$6),FIND("~",SUBSTITUTE(AF$6," ","~",LEN(TRIM(AF$6))-LEN(SUBSTITUTE(TRIM(AF$6)," ",""))))-1)&amp;" Total",$B$6:$BB$314,ROW($A81)-5,FALSE))</f>
        <v>0</v>
      </c>
      <c r="AG81" s="8">
        <f ca="1">IF(AG$5&lt;&gt;"",HLOOKUP(AG$5,Functionalization!$G$6:$R$314,ROW($A81)-5,FALSE),IFERROR(INDEX(AG$278:AG$314,MATCH($F81,$B$278:$B$314,0))/VLOOKUP($F81,$B$278:$BB$314,MATCH(LEFT(TRIM(AG$6),FIND("~",SUBSTITUTE(AG$6,"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81))*HLOOKUP(LEFT(TRIM(AG$6),FIND("~",SUBSTITUTE(AG$6," ","~",LEN(TRIM(AG$6))-LEN(SUBSTITUTE(TRIM(AG$6)," ",""))))-1)&amp;" Total",$B$6:$BB$314,ROW($A81)-5,FALSE))</f>
        <v>0</v>
      </c>
      <c r="AH81" s="8">
        <f ca="1">IF(AH$5&lt;&gt;"",HLOOKUP(AH$5,Functionalization!$G$6:$R$314,ROW($A81)-5,FALSE),IFERROR(INDEX(AH$278:AH$314,MATCH($F81,$B$278:$B$314,0))/VLOOKUP($F81,$B$278:$BB$314,MATCH(LEFT(TRIM(AH$6),FIND("~",SUBSTITUTE(AH$6,"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81))*HLOOKUP(LEFT(TRIM(AH$6),FIND("~",SUBSTITUTE(AH$6," ","~",LEN(TRIM(AH$6))-LEN(SUBSTITUTE(TRIM(AH$6)," ",""))))-1)&amp;" Total",$B$6:$BB$314,ROW($A81)-5,FALSE))</f>
        <v>0</v>
      </c>
      <c r="AI81" s="8">
        <f ca="1">IF(AI$5&lt;&gt;"",HLOOKUP(AI$5,Functionalization!$G$6:$R$314,ROW($A81)-5,FALSE),IFERROR(INDEX(AI$278:AI$314,MATCH($F81,$B$278:$B$314,0))/VLOOKUP($F81,$B$278:$BB$314,MATCH(LEFT(TRIM(AI$6),FIND("~",SUBSTITUTE(AI$6,"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81))*HLOOKUP(LEFT(TRIM(AI$6),FIND("~",SUBSTITUTE(AI$6," ","~",LEN(TRIM(AI$6))-LEN(SUBSTITUTE(TRIM(AI$6)," ",""))))-1)&amp;" Total",$B$6:$BB$314,ROW($A81)-5,FALSE))</f>
        <v>0</v>
      </c>
      <c r="AJ81" s="8">
        <f ca="1">IF(AJ$5&lt;&gt;"",HLOOKUP(AJ$5,Functionalization!$G$6:$R$314,ROW($A81)-5,FALSE),IFERROR(INDEX(AJ$278:AJ$314,MATCH($F81,$B$278:$B$314,0))/VLOOKUP($F81,$B$278:$BB$314,MATCH(LEFT(TRIM(AJ$6),FIND("~",SUBSTITUTE(AJ$6,"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81))*HLOOKUP(LEFT(TRIM(AJ$6),FIND("~",SUBSTITUTE(AJ$6," ","~",LEN(TRIM(AJ$6))-LEN(SUBSTITUTE(TRIM(AJ$6)," ",""))))-1)&amp;" Total",$B$6:$BB$314,ROW($A81)-5,FALSE))</f>
        <v>0</v>
      </c>
      <c r="AK81" s="8">
        <f ca="1">IF(AK$5&lt;&gt;"",HLOOKUP(AK$5,Functionalization!$G$6:$R$314,ROW($A81)-5,FALSE),IFERROR(INDEX(AK$278:AK$314,MATCH($F81,$B$278:$B$314,0))/VLOOKUP($F81,$B$278:$BB$314,MATCH(LEFT(TRIM(AK$6),FIND("~",SUBSTITUTE(AK$6,"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81))*HLOOKUP(LEFT(TRIM(AK$6),FIND("~",SUBSTITUTE(AK$6," ","~",LEN(TRIM(AK$6))-LEN(SUBSTITUTE(TRIM(AK$6)," ",""))))-1)&amp;" Total",$B$6:$BB$314,ROW($A81)-5,FALSE))</f>
        <v>0</v>
      </c>
      <c r="AL81" s="8">
        <f ca="1">IF(AL$5&lt;&gt;"",HLOOKUP(AL$5,Functionalization!$G$6:$R$314,ROW($A81)-5,FALSE),IFERROR(INDEX(AL$278:AL$314,MATCH($F81,$B$278:$B$314,0))/VLOOKUP($F81,$B$278:$BB$314,MATCH(LEFT(TRIM(AL$6),FIND("~",SUBSTITUTE(AL$6,"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81))*HLOOKUP(LEFT(TRIM(AL$6),FIND("~",SUBSTITUTE(AL$6," ","~",LEN(TRIM(AL$6))-LEN(SUBSTITUTE(TRIM(AL$6)," ",""))))-1)&amp;" Total",$B$6:$BB$314,ROW($A81)-5,FALSE))</f>
        <v>0</v>
      </c>
      <c r="AM81" s="8">
        <f ca="1">IF(AM$5&lt;&gt;"",HLOOKUP(AM$5,Functionalization!$G$6:$R$314,ROW($A81)-5,FALSE),IFERROR(INDEX(AM$278:AM$314,MATCH($F81,$B$278:$B$314,0))/VLOOKUP($F81,$B$278:$BB$314,MATCH(LEFT(TRIM(AM$6),FIND("~",SUBSTITUTE(AM$6,"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81))*HLOOKUP(LEFT(TRIM(AM$6),FIND("~",SUBSTITUTE(AM$6," ","~",LEN(TRIM(AM$6))-LEN(SUBSTITUTE(TRIM(AM$6)," ",""))))-1)&amp;" Total",$B$6:$BB$314,ROW($A81)-5,FALSE))</f>
        <v>0</v>
      </c>
      <c r="AN81" s="8">
        <f ca="1">IF(AN$5&lt;&gt;"",HLOOKUP(AN$5,Functionalization!$G$6:$R$314,ROW($A81)-5,FALSE),IFERROR(INDEX(AN$278:AN$314,MATCH($F81,$B$278:$B$314,0))/VLOOKUP($F81,$B$278:$BB$314,MATCH(LEFT(TRIM(AN$6),FIND("~",SUBSTITUTE(AN$6,"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81))*HLOOKUP(LEFT(TRIM(AN$6),FIND("~",SUBSTITUTE(AN$6," ","~",LEN(TRIM(AN$6))-LEN(SUBSTITUTE(TRIM(AN$6)," ",""))))-1)&amp;" Total",$B$6:$BB$314,ROW($A81)-5,FALSE))</f>
        <v>0</v>
      </c>
      <c r="AO81" s="8">
        <f ca="1">IF(AO$5&lt;&gt;"",HLOOKUP(AO$5,Functionalization!$G$6:$R$314,ROW($A81)-5,FALSE),IFERROR(INDEX(AO$278:AO$314,MATCH($F81,$B$278:$B$314,0))/VLOOKUP($F81,$B$278:$BB$314,MATCH(LEFT(TRIM(AO$6),FIND("~",SUBSTITUTE(AO$6,"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81))*HLOOKUP(LEFT(TRIM(AO$6),FIND("~",SUBSTITUTE(AO$6," ","~",LEN(TRIM(AO$6))-LEN(SUBSTITUTE(TRIM(AO$6)," ",""))))-1)&amp;" Total",$B$6:$BB$314,ROW($A81)-5,FALSE))</f>
        <v>0</v>
      </c>
      <c r="AP81" s="8">
        <f ca="1">IF(AP$5&lt;&gt;"",HLOOKUP(AP$5,Functionalization!$G$6:$R$314,ROW($A81)-5,FALSE),IFERROR(INDEX(AP$278:AP$314,MATCH($F81,$B$278:$B$314,0))/VLOOKUP($F81,$B$278:$BB$314,MATCH(LEFT(TRIM(AP$6),FIND("~",SUBSTITUTE(AP$6,"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81))*HLOOKUP(LEFT(TRIM(AP$6),FIND("~",SUBSTITUTE(AP$6," ","~",LEN(TRIM(AP$6))-LEN(SUBSTITUTE(TRIM(AP$6)," ",""))))-1)&amp;" Total",$B$6:$BB$314,ROW($A81)-5,FALSE))</f>
        <v>0</v>
      </c>
      <c r="AQ81" s="8">
        <f ca="1">IF(AQ$5&lt;&gt;"",HLOOKUP(AQ$5,Functionalization!$G$6:$R$314,ROW($A81)-5,FALSE),IFERROR(INDEX(AQ$278:AQ$314,MATCH($F81,$B$278:$B$314,0))/VLOOKUP($F81,$B$278:$BB$314,MATCH(LEFT(TRIM(AQ$6),FIND("~",SUBSTITUTE(AQ$6,"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81))*HLOOKUP(LEFT(TRIM(AQ$6),FIND("~",SUBSTITUTE(AQ$6," ","~",LEN(TRIM(AQ$6))-LEN(SUBSTITUTE(TRIM(AQ$6)," ",""))))-1)&amp;" Total",$B$6:$BB$314,ROW($A81)-5,FALSE))</f>
        <v>0</v>
      </c>
      <c r="AR81" s="8">
        <f ca="1">IF(AR$5&lt;&gt;"",HLOOKUP(AR$5,Functionalization!$G$6:$R$314,ROW($A81)-5,FALSE),IFERROR(INDEX(AR$278:AR$314,MATCH($F81,$B$278:$B$314,0))/VLOOKUP($F81,$B$278:$BB$314,MATCH(LEFT(TRIM(AR$6),FIND("~",SUBSTITUTE(AR$6,"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81))*HLOOKUP(LEFT(TRIM(AR$6),FIND("~",SUBSTITUTE(AR$6," ","~",LEN(TRIM(AR$6))-LEN(SUBSTITUTE(TRIM(AR$6)," ",""))))-1)&amp;" Total",$B$6:$BB$314,ROW($A81)-5,FALSE))</f>
        <v>0</v>
      </c>
      <c r="AS81" s="8">
        <f ca="1">IF(AS$5&lt;&gt;"",HLOOKUP(AS$5,Functionalization!$G$6:$R$314,ROW($A81)-5,FALSE),IFERROR(INDEX(AS$278:AS$314,MATCH($F81,$B$278:$B$314,0))/VLOOKUP($F81,$B$278:$BB$314,MATCH(LEFT(TRIM(AS$6),FIND("~",SUBSTITUTE(AS$6,"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81))*HLOOKUP(LEFT(TRIM(AS$6),FIND("~",SUBSTITUTE(AS$6," ","~",LEN(TRIM(AS$6))-LEN(SUBSTITUTE(TRIM(AS$6)," ",""))))-1)&amp;" Total",$B$6:$BB$314,ROW($A81)-5,FALSE))</f>
        <v>0</v>
      </c>
      <c r="AT81" s="8">
        <f ca="1">IF(AT$5&lt;&gt;"",HLOOKUP(AT$5,Functionalization!$G$6:$R$314,ROW($A81)-5,FALSE),IFERROR(INDEX(AT$278:AT$314,MATCH($F81,$B$278:$B$314,0))/VLOOKUP($F81,$B$278:$BB$314,MATCH(LEFT(TRIM(AT$6),FIND("~",SUBSTITUTE(AT$6,"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81))*HLOOKUP(LEFT(TRIM(AT$6),FIND("~",SUBSTITUTE(AT$6," ","~",LEN(TRIM(AT$6))-LEN(SUBSTITUTE(TRIM(AT$6)," ",""))))-1)&amp;" Total",$B$6:$BB$314,ROW($A81)-5,FALSE))</f>
        <v>0</v>
      </c>
      <c r="AU81" s="8">
        <f ca="1">IF(AU$5&lt;&gt;"",HLOOKUP(AU$5,Functionalization!$G$6:$R$314,ROW($A81)-5,FALSE),IFERROR(INDEX(AU$278:AU$314,MATCH($F81,$B$278:$B$314,0))/VLOOKUP($F81,$B$278:$BB$314,MATCH(LEFT(TRIM(AU$6),FIND("~",SUBSTITUTE(AU$6,"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81))*HLOOKUP(LEFT(TRIM(AU$6),FIND("~",SUBSTITUTE(AU$6," ","~",LEN(TRIM(AU$6))-LEN(SUBSTITUTE(TRIM(AU$6)," ",""))))-1)&amp;" Total",$B$6:$BB$314,ROW($A81)-5,FALSE))</f>
        <v>0</v>
      </c>
      <c r="AV81" s="8">
        <f ca="1">IF(AV$5&lt;&gt;"",HLOOKUP(AV$5,Functionalization!$G$6:$R$314,ROW($A81)-5,FALSE),IFERROR(INDEX(AV$278:AV$314,MATCH($F81,$B$278:$B$314,0))/VLOOKUP($F81,$B$278:$BB$314,MATCH(LEFT(TRIM(AV$6),FIND("~",SUBSTITUTE(AV$6,"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81))*HLOOKUP(LEFT(TRIM(AV$6),FIND("~",SUBSTITUTE(AV$6," ","~",LEN(TRIM(AV$6))-LEN(SUBSTITUTE(TRIM(AV$6)," ",""))))-1)&amp;" Total",$B$6:$BB$314,ROW($A81)-5,FALSE))</f>
        <v>0</v>
      </c>
      <c r="AW81" s="8">
        <f ca="1">IF(AW$5&lt;&gt;"",HLOOKUP(AW$5,Functionalization!$G$6:$R$314,ROW($A81)-5,FALSE),IFERROR(INDEX(AW$278:AW$314,MATCH($F81,$B$278:$B$314,0))/VLOOKUP($F81,$B$278:$BB$314,MATCH(LEFT(TRIM(AW$6),FIND("~",SUBSTITUTE(AW$6,"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81))*HLOOKUP(LEFT(TRIM(AW$6),FIND("~",SUBSTITUTE(AW$6," ","~",LEN(TRIM(AW$6))-LEN(SUBSTITUTE(TRIM(AW$6)," ",""))))-1)&amp;" Total",$B$6:$BB$314,ROW($A81)-5,FALSE))</f>
        <v>0</v>
      </c>
      <c r="AX81" s="8">
        <f ca="1">IF(AX$5&lt;&gt;"",HLOOKUP(AX$5,Functionalization!$G$6:$R$314,ROW($A81)-5,FALSE),IFERROR(INDEX(AX$278:AX$314,MATCH($F81,$B$278:$B$314,0))/VLOOKUP($F81,$B$278:$BB$314,MATCH(LEFT(TRIM(AX$6),FIND("~",SUBSTITUTE(AX$6,"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81))*HLOOKUP(LEFT(TRIM(AX$6),FIND("~",SUBSTITUTE(AX$6," ","~",LEN(TRIM(AX$6))-LEN(SUBSTITUTE(TRIM(AX$6)," ",""))))-1)&amp;" Total",$B$6:$BB$314,ROW($A81)-5,FALSE))</f>
        <v>0</v>
      </c>
      <c r="AY81" s="8">
        <f ca="1">IF(AY$5&lt;&gt;"",HLOOKUP(AY$5,Functionalization!$G$6:$R$314,ROW($A81)-5,FALSE),IFERROR(INDEX(AY$278:AY$314,MATCH($F81,$B$278:$B$314,0))/VLOOKUP($F81,$B$278:$BB$314,MATCH(LEFT(TRIM(AY$6),FIND("~",SUBSTITUTE(AY$6,"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81))*HLOOKUP(LEFT(TRIM(AY$6),FIND("~",SUBSTITUTE(AY$6," ","~",LEN(TRIM(AY$6))-LEN(SUBSTITUTE(TRIM(AY$6)," ",""))))-1)&amp;" Total",$B$6:$BB$314,ROW($A81)-5,FALSE))</f>
        <v>0</v>
      </c>
      <c r="AZ81" s="8">
        <f ca="1">IF(AZ$5&lt;&gt;"",HLOOKUP(AZ$5,Functionalization!$G$6:$R$314,ROW($A81)-5,FALSE),IFERROR(INDEX(AZ$278:AZ$314,MATCH($F81,$B$278:$B$314,0))/VLOOKUP($F81,$B$278:$BB$314,MATCH(LEFT(TRIM(AZ$6),FIND("~",SUBSTITUTE(AZ$6,"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81))*HLOOKUP(LEFT(TRIM(AZ$6),FIND("~",SUBSTITUTE(AZ$6," ","~",LEN(TRIM(AZ$6))-LEN(SUBSTITUTE(TRIM(AZ$6)," ",""))))-1)&amp;" Total",$B$6:$BB$314,ROW($A81)-5,FALSE))</f>
        <v>0</v>
      </c>
      <c r="BA81" s="8">
        <f ca="1">IF(BA$5&lt;&gt;"",HLOOKUP(BA$5,Functionalization!$G$6:$R$314,ROW($A81)-5,FALSE),IFERROR(INDEX(BA$278:BA$314,MATCH($F81,$B$278:$B$314,0))/VLOOKUP($F81,$B$278:$BB$314,MATCH(LEFT(TRIM(BA$6),FIND("~",SUBSTITUTE(BA$6,"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81))*HLOOKUP(LEFT(TRIM(BA$6),FIND("~",SUBSTITUTE(BA$6," ","~",LEN(TRIM(BA$6))-LEN(SUBSTITUTE(TRIM(BA$6)," ",""))))-1)&amp;" Total",$B$6:$BB$314,ROW($A81)-5,FALSE))</f>
        <v>0</v>
      </c>
      <c r="BB81" s="8">
        <f ca="1">IF(BB$5&lt;&gt;"",HLOOKUP(BB$5,Functionalization!$G$6:$R$314,ROW($A81)-5,FALSE),IFERROR(INDEX(BB$278:BB$314,MATCH($F81,$B$278:$B$314,0))/VLOOKUP($F81,$B$278:$BB$314,MATCH(LEFT(TRIM(BB$6),FIND("~",SUBSTITUTE(BB$6,"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81))*HLOOKUP(LEFT(TRIM(BB$6),FIND("~",SUBSTITUTE(BB$6," ","~",LEN(TRIM(BB$6))-LEN(SUBSTITUTE(TRIM(BB$6)," ",""))))-1)&amp;" Total",$B$6:$BB$314,ROW($A81)-5,FALSE))</f>
        <v>0</v>
      </c>
      <c r="BD81">
        <f ca="1">IFERROR(IF(SUMIF($G$6:$BB$6,BD$6&amp;" Total",$G81:$BB81)-(SUMIF($G$6:$BB$6,BD$6&amp;" "&amp;'Input-Func_Class'!$D$22,$G81:$BB81)+IFERROR(SUMIF($G$6:$BB$6,BD$6&amp;" "&amp;'Input-Func_Class'!$E$22,$G81:$BB81),SUMIF($G$6:$BB$6,BD$6&amp;" "&amp;'Input-Func_Class'!$B$24,$G81:$BB81))+SUMIF($G$6:$BB$6,BD$6&amp;" "&amp;'Input-Func_Class'!$F$22,$G81:$BB81))&lt;Check_Limit,0,1),1)</f>
        <v>0</v>
      </c>
      <c r="BE81">
        <f ca="1">IFERROR(IF(SUMIF($G$6:$BB$6,BE$6&amp;" Total",$G81:$BB81)-(SUMIF($G$6:$BB$6,BE$6&amp;" "&amp;'Input-Func_Class'!$D$22,$G81:$BB81)+IFERROR(SUMIF($G$6:$BB$6,BE$6&amp;" "&amp;'Input-Func_Class'!$E$22,$G81:$BB81),SUMIF($G$6:$BB$6,BE$6&amp;" "&amp;'Input-Func_Class'!$B$24,$G81:$BB81))+SUMIF($G$6:$BB$6,BE$6&amp;" "&amp;'Input-Func_Class'!$F$22,$G81:$BB81))&lt;Check_Limit,0,1),1)</f>
        <v>0</v>
      </c>
      <c r="BF81">
        <f ca="1">IFERROR(IF(SUMIF($G$6:$BB$6,BF$6&amp;" Total",$G81:$BB81)-(SUMIF($G$6:$BB$6,BF$6&amp;" "&amp;'Input-Func_Class'!$D$22,$G81:$BB81)+IFERROR(SUMIF($G$6:$BB$6,BF$6&amp;" "&amp;'Input-Func_Class'!$E$22,$G81:$BB81),SUMIF($G$6:$BB$6,BF$6&amp;" "&amp;'Input-Func_Class'!$B$24,$G81:$BB81))+SUMIF($G$6:$BB$6,BF$6&amp;" "&amp;'Input-Func_Class'!$F$22,$G81:$BB81))&lt;Check_Limit,0,1),1)</f>
        <v>0</v>
      </c>
      <c r="BG81">
        <f ca="1">IFERROR(IF(SUMIF($G$6:$BB$6,BG$6&amp;" Total",$G81:$BB81)-(SUMIF($G$6:$BB$6,BG$6&amp;" "&amp;'Input-Func_Class'!$D$22,$G81:$BB81)+IFERROR(SUMIF($G$6:$BB$6,BG$6&amp;" "&amp;'Input-Func_Class'!$E$22,$G81:$BB81),SUMIF($G$6:$BB$6,BG$6&amp;" "&amp;'Input-Func_Class'!$B$24,$G81:$BB81))+SUMIF($G$6:$BB$6,BG$6&amp;" "&amp;'Input-Func_Class'!$F$22,$G81:$BB81))&lt;Check_Limit,0,1),1)</f>
        <v>0</v>
      </c>
      <c r="BH81">
        <f ca="1">IFERROR(IF(SUMIF($G$6:$BB$6,BH$6&amp;" Total",$G81:$BB81)-(SUMIF($G$6:$BB$6,BH$6&amp;" "&amp;'Input-Func_Class'!$D$22,$G81:$BB81)+IFERROR(SUMIF($G$6:$BB$6,BH$6&amp;" "&amp;'Input-Func_Class'!$E$22,$G81:$BB81),SUMIF($G$6:$BB$6,BH$6&amp;" "&amp;'Input-Func_Class'!$B$24,$G81:$BB81))+SUMIF($G$6:$BB$6,BH$6&amp;" "&amp;'Input-Func_Class'!$F$22,$G81:$BB81))&lt;Check_Limit,0,1),1)</f>
        <v>0</v>
      </c>
      <c r="BI81">
        <f ca="1">IFERROR(IF(SUMIF($G$6:$BB$6,BI$6&amp;" Total",$G81:$BB81)-(SUMIF($G$6:$BB$6,BI$6&amp;" "&amp;'Input-Func_Class'!$D$22,$G81:$BB81)+IFERROR(SUMIF($G$6:$BB$6,BI$6&amp;" "&amp;'Input-Func_Class'!$E$22,$G81:$BB81),SUMIF($G$6:$BB$6,BI$6&amp;" "&amp;'Input-Func_Class'!$B$24,$G81:$BB81))+SUMIF($G$6:$BB$6,BI$6&amp;" "&amp;'Input-Func_Class'!$F$22,$G81:$BB81))&lt;Check_Limit,0,1),1)</f>
        <v>0</v>
      </c>
      <c r="BJ81">
        <f ca="1">IFERROR(IF(SUMIF($G$6:$BB$6,BJ$6&amp;" Total",$G81:$BB81)-(SUMIF($G$6:$BB$6,BJ$6&amp;" "&amp;'Input-Func_Class'!$D$22,$G81:$BB81)+IFERROR(SUMIF($G$6:$BB$6,BJ$6&amp;" "&amp;'Input-Func_Class'!$E$22,$G81:$BB81),SUMIF($G$6:$BB$6,BJ$6&amp;" "&amp;'Input-Func_Class'!$B$24,$G81:$BB81))+SUMIF($G$6:$BB$6,BJ$6&amp;" "&amp;'Input-Func_Class'!$F$22,$G81:$BB81))&lt;Check_Limit,0,1),1)</f>
        <v>0</v>
      </c>
      <c r="BK81">
        <f ca="1">IFERROR(IF(SUMIF($G$6:$BB$6,BK$6&amp;" Total",$G81:$BB81)-(SUMIF($G$6:$BB$6,BK$6&amp;" "&amp;'Input-Func_Class'!$D$22,$G81:$BB81)+IFERROR(SUMIF($G$6:$BB$6,BK$6&amp;" "&amp;'Input-Func_Class'!$E$22,$G81:$BB81),SUMIF($G$6:$BB$6,BK$6&amp;" "&amp;'Input-Func_Class'!$B$24,$G81:$BB81))+SUMIF($G$6:$BB$6,BK$6&amp;" "&amp;'Input-Func_Class'!$F$22,$G81:$BB81))&lt;Check_Limit,0,1),1)</f>
        <v>0</v>
      </c>
      <c r="BL81">
        <f ca="1">IFERROR(IF(SUMIF($G$6:$BB$6,BL$6&amp;" Total",$G81:$BB81)-(SUMIF($G$6:$BB$6,BL$6&amp;" "&amp;'Input-Func_Class'!$D$22,$G81:$BB81)+IFERROR(SUMIF($G$6:$BB$6,BL$6&amp;" "&amp;'Input-Func_Class'!$E$22,$G81:$BB81),SUMIF($G$6:$BB$6,BL$6&amp;" "&amp;'Input-Func_Class'!$B$24,$G81:$BB81))+SUMIF($G$6:$BB$6,BL$6&amp;" "&amp;'Input-Func_Class'!$F$22,$G81:$BB81))&lt;Check_Limit,0,1),1)</f>
        <v>0</v>
      </c>
      <c r="BM81">
        <f ca="1">IFERROR(IF(SUMIF($G$6:$BB$6,BM$6&amp;" Total",$G81:$BB81)-(SUMIF($G$6:$BB$6,BM$6&amp;" "&amp;'Input-Func_Class'!$D$22,$G81:$BB81)+IFERROR(SUMIF($G$6:$BB$6,BM$6&amp;" "&amp;'Input-Func_Class'!$E$22,$G81:$BB81),SUMIF($G$6:$BB$6,BM$6&amp;" "&amp;'Input-Func_Class'!$B$24,$G81:$BB81))+SUMIF($G$6:$BB$6,BM$6&amp;" "&amp;'Input-Func_Class'!$F$22,$G81:$BB81))&lt;Check_Limit,0,1),1)</f>
        <v>0</v>
      </c>
      <c r="BN81">
        <f ca="1">IFERROR(IF(SUMIF($G$6:$BB$6,BN$6&amp;" Total",$G81:$BB81)-(SUMIF($G$6:$BB$6,BN$6&amp;" "&amp;'Input-Func_Class'!$D$22,$G81:$BB81)+IFERROR(SUMIF($G$6:$BB$6,BN$6&amp;" "&amp;'Input-Func_Class'!$E$22,$G81:$BB81),SUMIF($G$6:$BB$6,BN$6&amp;" "&amp;'Input-Func_Class'!$B$24,$G81:$BB81))+SUMIF($G$6:$BB$6,BN$6&amp;" "&amp;'Input-Func_Class'!$F$22,$G81:$BB81))&lt;Check_Limit,0,1),1)</f>
        <v>0</v>
      </c>
      <c r="BO81">
        <f ca="1">IFERROR(IF(SUMIF($G$6:$BB$6,BO$6&amp;" Total",$G81:$BB81)-(SUMIF($G$6:$BB$6,BO$6&amp;" "&amp;'Input-Func_Class'!$D$22,$G81:$BB81)+IFERROR(SUMIF($G$6:$BB$6,BO$6&amp;" "&amp;'Input-Func_Class'!$E$22,$G81:$BB81),SUMIF($G$6:$BB$6,BO$6&amp;" "&amp;'Input-Func_Class'!$B$24,$G81:$BB81))+SUMIF($G$6:$BB$6,BO$6&amp;" "&amp;'Input-Func_Class'!$F$22,$G81:$BB81))&lt;Check_Limit,0,1),1)</f>
        <v>0</v>
      </c>
    </row>
    <row r="82" spans="1:67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>Functionalization!$D82</f>
        <v>-2614471.5024805884</v>
      </c>
      <c r="E82" s="8">
        <f t="shared" ca="1" si="21"/>
        <v>0</v>
      </c>
      <c r="F82" s="2" t="str">
        <f>IF($D82=0,"-",IF('Input-Accounts'!$E82&lt;&gt;0,'Input-Accounts'!$E82,'Input-Accounts'!$G82))</f>
        <v>CUSTOMER</v>
      </c>
      <c r="G82" s="8">
        <f ca="1">IF(G$5&lt;&gt;"",HLOOKUP(G$5,Functionalization!$G$6:$R$314,ROW($A82)-5,FALSE),IFERROR(INDEX(G$278:G$314,MATCH($F82,$B$278:$B$314,0))/VLOOKUP($F82,$B$278:$BB$314,MATCH(LEFT(TRIM(G$6),FIND("~",SUBSTITUTE(G$6,"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82))*HLOOKUP(LEFT(TRIM(G$6),FIND("~",SUBSTITUTE(G$6," ","~",LEN(TRIM(G$6))-LEN(SUBSTITUTE(TRIM(G$6)," ",""))))-1)&amp;" Total",$B$6:$BB$314,ROW($A82)-5,FALSE))</f>
        <v>0</v>
      </c>
      <c r="H82" s="8">
        <f ca="1">IF(H$5&lt;&gt;"",HLOOKUP(H$5,Functionalization!$G$6:$R$314,ROW($A82)-5,FALSE),IFERROR(INDEX(H$278:H$314,MATCH($F82,$B$278:$B$314,0))/VLOOKUP($F82,$B$278:$BB$314,MATCH(LEFT(TRIM(H$6),FIND("~",SUBSTITUTE(H$6,"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82))*HLOOKUP(LEFT(TRIM(H$6),FIND("~",SUBSTITUTE(H$6," ","~",LEN(TRIM(H$6))-LEN(SUBSTITUTE(TRIM(H$6)," ",""))))-1)&amp;" Total",$B$6:$BB$314,ROW($A82)-5,FALSE))</f>
        <v>0</v>
      </c>
      <c r="I82" s="8">
        <f ca="1">IF(I$5&lt;&gt;"",HLOOKUP(I$5,Functionalization!$G$6:$R$314,ROW($A82)-5,FALSE),IFERROR(INDEX(I$278:I$314,MATCH($F82,$B$278:$B$314,0))/VLOOKUP($F82,$B$278:$BB$314,MATCH(LEFT(TRIM(I$6),FIND("~",SUBSTITUTE(I$6,"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82))*HLOOKUP(LEFT(TRIM(I$6),FIND("~",SUBSTITUTE(I$6," ","~",LEN(TRIM(I$6))-LEN(SUBSTITUTE(TRIM(I$6)," ",""))))-1)&amp;" Total",$B$6:$BB$314,ROW($A82)-5,FALSE))</f>
        <v>0</v>
      </c>
      <c r="J82" s="8">
        <f ca="1">IF(J$5&lt;&gt;"",HLOOKUP(J$5,Functionalization!$G$6:$R$314,ROW($A82)-5,FALSE),IFERROR(INDEX(J$278:J$314,MATCH($F82,$B$278:$B$314,0))/VLOOKUP($F82,$B$278:$BB$314,MATCH(LEFT(TRIM(J$6),FIND("~",SUBSTITUTE(J$6,"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82))*HLOOKUP(LEFT(TRIM(J$6),FIND("~",SUBSTITUTE(J$6," ","~",LEN(TRIM(J$6))-LEN(SUBSTITUTE(TRIM(J$6)," ",""))))-1)&amp;" Total",$B$6:$BB$314,ROW($A82)-5,FALSE))</f>
        <v>0</v>
      </c>
      <c r="K82" s="8">
        <f ca="1">IF(K$5&lt;&gt;"",HLOOKUP(K$5,Functionalization!$G$6:$R$314,ROW($A82)-5,FALSE),IFERROR(INDEX(K$278:K$314,MATCH($F82,$B$278:$B$314,0))/VLOOKUP($F82,$B$278:$BB$314,MATCH(LEFT(TRIM(K$6),FIND("~",SUBSTITUTE(K$6,"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82))*HLOOKUP(LEFT(TRIM(K$6),FIND("~",SUBSTITUTE(K$6," ","~",LEN(TRIM(K$6))-LEN(SUBSTITUTE(TRIM(K$6)," ",""))))-1)&amp;" Total",$B$6:$BB$314,ROW($A82)-5,FALSE))</f>
        <v>-2614471.5024805884</v>
      </c>
      <c r="L82" s="8">
        <f ca="1">IF(L$5&lt;&gt;"",HLOOKUP(L$5,Functionalization!$G$6:$R$314,ROW($A82)-5,FALSE),IFERROR(INDEX(L$278:L$314,MATCH($F82,$B$278:$B$314,0))/VLOOKUP($F82,$B$278:$BB$314,MATCH(LEFT(TRIM(L$6),FIND("~",SUBSTITUTE(L$6,"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82))*HLOOKUP(LEFT(TRIM(L$6),FIND("~",SUBSTITUTE(L$6," ","~",LEN(TRIM(L$6))-LEN(SUBSTITUTE(TRIM(L$6)," ",""))))-1)&amp;" Total",$B$6:$BB$314,ROW($A82)-5,FALSE))</f>
        <v>0</v>
      </c>
      <c r="M82" s="8">
        <f ca="1">IF(M$5&lt;&gt;"",HLOOKUP(M$5,Functionalization!$G$6:$R$314,ROW($A82)-5,FALSE),IFERROR(INDEX(M$278:M$314,MATCH($F82,$B$278:$B$314,0))/VLOOKUP($F82,$B$278:$BB$314,MATCH(LEFT(TRIM(M$6),FIND("~",SUBSTITUTE(M$6,"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82))*HLOOKUP(LEFT(TRIM(M$6),FIND("~",SUBSTITUTE(M$6," ","~",LEN(TRIM(M$6))-LEN(SUBSTITUTE(TRIM(M$6)," ",""))))-1)&amp;" Total",$B$6:$BB$314,ROW($A82)-5,FALSE))</f>
        <v>0</v>
      </c>
      <c r="N82" s="8">
        <f ca="1">IF(N$5&lt;&gt;"",HLOOKUP(N$5,Functionalization!$G$6:$R$314,ROW($A82)-5,FALSE),IFERROR(INDEX(N$278:N$314,MATCH($F82,$B$278:$B$314,0))/VLOOKUP($F82,$B$278:$BB$314,MATCH(LEFT(TRIM(N$6),FIND("~",SUBSTITUTE(N$6,"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82))*HLOOKUP(LEFT(TRIM(N$6),FIND("~",SUBSTITUTE(N$6," ","~",LEN(TRIM(N$6))-LEN(SUBSTITUTE(TRIM(N$6)," ",""))))-1)&amp;" Total",$B$6:$BB$314,ROW($A82)-5,FALSE))</f>
        <v>-2614471.5024805884</v>
      </c>
      <c r="O82" s="8">
        <f ca="1">IF(O$5&lt;&gt;"",HLOOKUP(O$5,Functionalization!$G$6:$R$314,ROW($A82)-5,FALSE),IFERROR(INDEX(O$278:O$314,MATCH($F82,$B$278:$B$314,0))/VLOOKUP($F82,$B$278:$BB$314,MATCH(LEFT(TRIM(O$6),FIND("~",SUBSTITUTE(O$6,"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82))*HLOOKUP(LEFT(TRIM(O$6),FIND("~",SUBSTITUTE(O$6," ","~",LEN(TRIM(O$6))-LEN(SUBSTITUTE(TRIM(O$6)," ",""))))-1)&amp;" Total",$B$6:$BB$314,ROW($A82)-5,FALSE))</f>
        <v>0</v>
      </c>
      <c r="P82" s="8">
        <f ca="1">IF(P$5&lt;&gt;"",HLOOKUP(P$5,Functionalization!$G$6:$R$314,ROW($A82)-5,FALSE),IFERROR(INDEX(P$278:P$314,MATCH($F82,$B$278:$B$314,0))/VLOOKUP($F82,$B$278:$BB$314,MATCH(LEFT(TRIM(P$6),FIND("~",SUBSTITUTE(P$6,"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82))*HLOOKUP(LEFT(TRIM(P$6),FIND("~",SUBSTITUTE(P$6," ","~",LEN(TRIM(P$6))-LEN(SUBSTITUTE(TRIM(P$6)," ",""))))-1)&amp;" Total",$B$6:$BB$314,ROW($A82)-5,FALSE))</f>
        <v>0</v>
      </c>
      <c r="Q82" s="8">
        <f ca="1">IF(Q$5&lt;&gt;"",HLOOKUP(Q$5,Functionalization!$G$6:$R$314,ROW($A82)-5,FALSE),IFERROR(INDEX(Q$278:Q$314,MATCH($F82,$B$278:$B$314,0))/VLOOKUP($F82,$B$278:$BB$314,MATCH(LEFT(TRIM(Q$6),FIND("~",SUBSTITUTE(Q$6,"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82))*HLOOKUP(LEFT(TRIM(Q$6),FIND("~",SUBSTITUTE(Q$6," ","~",LEN(TRIM(Q$6))-LEN(SUBSTITUTE(TRIM(Q$6)," ",""))))-1)&amp;" Total",$B$6:$BB$314,ROW($A82)-5,FALSE))</f>
        <v>0</v>
      </c>
      <c r="R82" s="8">
        <f ca="1">IF(R$5&lt;&gt;"",HLOOKUP(R$5,Functionalization!$G$6:$R$314,ROW($A82)-5,FALSE),IFERROR(INDEX(R$278:R$314,MATCH($F82,$B$278:$B$314,0))/VLOOKUP($F82,$B$278:$BB$314,MATCH(LEFT(TRIM(R$6),FIND("~",SUBSTITUTE(R$6,"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82))*HLOOKUP(LEFT(TRIM(R$6),FIND("~",SUBSTITUTE(R$6," ","~",LEN(TRIM(R$6))-LEN(SUBSTITUTE(TRIM(R$6)," ",""))))-1)&amp;" Total",$B$6:$BB$314,ROW($A82)-5,FALSE))</f>
        <v>0</v>
      </c>
      <c r="S82" s="8">
        <f ca="1">IF(S$5&lt;&gt;"",HLOOKUP(S$5,Functionalization!$G$6:$R$314,ROW($A82)-5,FALSE),IFERROR(INDEX(S$278:S$314,MATCH($F82,$B$278:$B$314,0))/VLOOKUP($F82,$B$278:$BB$314,MATCH(LEFT(TRIM(S$6),FIND("~",SUBSTITUTE(S$6,"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82))*HLOOKUP(LEFT(TRIM(S$6),FIND("~",SUBSTITUTE(S$6," ","~",LEN(TRIM(S$6))-LEN(SUBSTITUTE(TRIM(S$6)," ",""))))-1)&amp;" Total",$B$6:$BB$314,ROW($A82)-5,FALSE))</f>
        <v>0</v>
      </c>
      <c r="T82" s="8">
        <f ca="1">IF(T$5&lt;&gt;"",HLOOKUP(T$5,Functionalization!$G$6:$R$314,ROW($A82)-5,FALSE),IFERROR(INDEX(T$278:T$314,MATCH($F82,$B$278:$B$314,0))/VLOOKUP($F82,$B$278:$BB$314,MATCH(LEFT(TRIM(T$6),FIND("~",SUBSTITUTE(T$6,"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82))*HLOOKUP(LEFT(TRIM(T$6),FIND("~",SUBSTITUTE(T$6," ","~",LEN(TRIM(T$6))-LEN(SUBSTITUTE(TRIM(T$6)," ",""))))-1)&amp;" Total",$B$6:$BB$314,ROW($A82)-5,FALSE))</f>
        <v>0</v>
      </c>
      <c r="U82" s="8">
        <f ca="1">IF(U$5&lt;&gt;"",HLOOKUP(U$5,Functionalization!$G$6:$R$314,ROW($A82)-5,FALSE),IFERROR(INDEX(U$278:U$314,MATCH($F82,$B$278:$B$314,0))/VLOOKUP($F82,$B$278:$BB$314,MATCH(LEFT(TRIM(U$6),FIND("~",SUBSTITUTE(U$6,"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82))*HLOOKUP(LEFT(TRIM(U$6),FIND("~",SUBSTITUTE(U$6," ","~",LEN(TRIM(U$6))-LEN(SUBSTITUTE(TRIM(U$6)," ",""))))-1)&amp;" Total",$B$6:$BB$314,ROW($A82)-5,FALSE))</f>
        <v>0</v>
      </c>
      <c r="V82" s="8">
        <f ca="1">IF(V$5&lt;&gt;"",HLOOKUP(V$5,Functionalization!$G$6:$R$314,ROW($A82)-5,FALSE),IFERROR(INDEX(V$278:V$314,MATCH($F82,$B$278:$B$314,0))/VLOOKUP($F82,$B$278:$BB$314,MATCH(LEFT(TRIM(V$6),FIND("~",SUBSTITUTE(V$6,"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82))*HLOOKUP(LEFT(TRIM(V$6),FIND("~",SUBSTITUTE(V$6," ","~",LEN(TRIM(V$6))-LEN(SUBSTITUTE(TRIM(V$6)," ",""))))-1)&amp;" Total",$B$6:$BB$314,ROW($A82)-5,FALSE))</f>
        <v>0</v>
      </c>
      <c r="W82" s="8">
        <f ca="1">IF(W$5&lt;&gt;"",HLOOKUP(W$5,Functionalization!$G$6:$R$314,ROW($A82)-5,FALSE),IFERROR(INDEX(W$278:W$314,MATCH($F82,$B$278:$B$314,0))/VLOOKUP($F82,$B$278:$BB$314,MATCH(LEFT(TRIM(W$6),FIND("~",SUBSTITUTE(W$6,"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82))*HLOOKUP(LEFT(TRIM(W$6),FIND("~",SUBSTITUTE(W$6," ","~",LEN(TRIM(W$6))-LEN(SUBSTITUTE(TRIM(W$6)," ",""))))-1)&amp;" Total",$B$6:$BB$314,ROW($A82)-5,FALSE))</f>
        <v>0</v>
      </c>
      <c r="X82" s="8">
        <f ca="1">IF(X$5&lt;&gt;"",HLOOKUP(X$5,Functionalization!$G$6:$R$314,ROW($A82)-5,FALSE),IFERROR(INDEX(X$278:X$314,MATCH($F82,$B$278:$B$314,0))/VLOOKUP($F82,$B$278:$BB$314,MATCH(LEFT(TRIM(X$6),FIND("~",SUBSTITUTE(X$6,"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82))*HLOOKUP(LEFT(TRIM(X$6),FIND("~",SUBSTITUTE(X$6," ","~",LEN(TRIM(X$6))-LEN(SUBSTITUTE(TRIM(X$6)," ",""))))-1)&amp;" Total",$B$6:$BB$314,ROW($A82)-5,FALSE))</f>
        <v>0</v>
      </c>
      <c r="Y82" s="8">
        <f ca="1">IF(Y$5&lt;&gt;"",HLOOKUP(Y$5,Functionalization!$G$6:$R$314,ROW($A82)-5,FALSE),IFERROR(INDEX(Y$278:Y$314,MATCH($F82,$B$278:$B$314,0))/VLOOKUP($F82,$B$278:$BB$314,MATCH(LEFT(TRIM(Y$6),FIND("~",SUBSTITUTE(Y$6,"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82))*HLOOKUP(LEFT(TRIM(Y$6),FIND("~",SUBSTITUTE(Y$6," ","~",LEN(TRIM(Y$6))-LEN(SUBSTITUTE(TRIM(Y$6)," ",""))))-1)&amp;" Total",$B$6:$BB$314,ROW($A82)-5,FALSE))</f>
        <v>0</v>
      </c>
      <c r="Z82" s="8">
        <f ca="1">IF(Z$5&lt;&gt;"",HLOOKUP(Z$5,Functionalization!$G$6:$R$314,ROW($A82)-5,FALSE),IFERROR(INDEX(Z$278:Z$314,MATCH($F82,$B$278:$B$314,0))/VLOOKUP($F82,$B$278:$BB$314,MATCH(LEFT(TRIM(Z$6),FIND("~",SUBSTITUTE(Z$6,"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82))*HLOOKUP(LEFT(TRIM(Z$6),FIND("~",SUBSTITUTE(Z$6," ","~",LEN(TRIM(Z$6))-LEN(SUBSTITUTE(TRIM(Z$6)," ",""))))-1)&amp;" Total",$B$6:$BB$314,ROW($A82)-5,FALSE))</f>
        <v>0</v>
      </c>
      <c r="AA82" s="8">
        <f ca="1">IF(AA$5&lt;&gt;"",HLOOKUP(AA$5,Functionalization!$G$6:$R$314,ROW($A82)-5,FALSE),IFERROR(INDEX(AA$278:AA$314,MATCH($F82,$B$278:$B$314,0))/VLOOKUP($F82,$B$278:$BB$314,MATCH(LEFT(TRIM(AA$6),FIND("~",SUBSTITUTE(AA$6,"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82))*HLOOKUP(LEFT(TRIM(AA$6),FIND("~",SUBSTITUTE(AA$6," ","~",LEN(TRIM(AA$6))-LEN(SUBSTITUTE(TRIM(AA$6)," ",""))))-1)&amp;" Total",$B$6:$BB$314,ROW($A82)-5,FALSE))</f>
        <v>0</v>
      </c>
      <c r="AB82" s="8">
        <f ca="1">IF(AB$5&lt;&gt;"",HLOOKUP(AB$5,Functionalization!$G$6:$R$314,ROW($A82)-5,FALSE),IFERROR(INDEX(AB$278:AB$314,MATCH($F82,$B$278:$B$314,0))/VLOOKUP($F82,$B$278:$BB$314,MATCH(LEFT(TRIM(AB$6),FIND("~",SUBSTITUTE(AB$6,"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82))*HLOOKUP(LEFT(TRIM(AB$6),FIND("~",SUBSTITUTE(AB$6," ","~",LEN(TRIM(AB$6))-LEN(SUBSTITUTE(TRIM(AB$6)," ",""))))-1)&amp;" Total",$B$6:$BB$314,ROW($A82)-5,FALSE))</f>
        <v>0</v>
      </c>
      <c r="AC82" s="8">
        <f ca="1">IF(AC$5&lt;&gt;"",HLOOKUP(AC$5,Functionalization!$G$6:$R$314,ROW($A82)-5,FALSE),IFERROR(INDEX(AC$278:AC$314,MATCH($F82,$B$278:$B$314,0))/VLOOKUP($F82,$B$278:$BB$314,MATCH(LEFT(TRIM(AC$6),FIND("~",SUBSTITUTE(AC$6,"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82))*HLOOKUP(LEFT(TRIM(AC$6),FIND("~",SUBSTITUTE(AC$6," ","~",LEN(TRIM(AC$6))-LEN(SUBSTITUTE(TRIM(AC$6)," ",""))))-1)&amp;" Total",$B$6:$BB$314,ROW($A82)-5,FALSE))</f>
        <v>0</v>
      </c>
      <c r="AD82" s="8">
        <f ca="1">IF(AD$5&lt;&gt;"",HLOOKUP(AD$5,Functionalization!$G$6:$R$314,ROW($A82)-5,FALSE),IFERROR(INDEX(AD$278:AD$314,MATCH($F82,$B$278:$B$314,0))/VLOOKUP($F82,$B$278:$BB$314,MATCH(LEFT(TRIM(AD$6),FIND("~",SUBSTITUTE(AD$6,"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82))*HLOOKUP(LEFT(TRIM(AD$6),FIND("~",SUBSTITUTE(AD$6," ","~",LEN(TRIM(AD$6))-LEN(SUBSTITUTE(TRIM(AD$6)," ",""))))-1)&amp;" Total",$B$6:$BB$314,ROW($A82)-5,FALSE))</f>
        <v>0</v>
      </c>
      <c r="AE82" s="8">
        <f ca="1">IF(AE$5&lt;&gt;"",HLOOKUP(AE$5,Functionalization!$G$6:$R$314,ROW($A82)-5,FALSE),IFERROR(INDEX(AE$278:AE$314,MATCH($F82,$B$278:$B$314,0))/VLOOKUP($F82,$B$278:$BB$314,MATCH(LEFT(TRIM(AE$6),FIND("~",SUBSTITUTE(AE$6,"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82))*HLOOKUP(LEFT(TRIM(AE$6),FIND("~",SUBSTITUTE(AE$6," ","~",LEN(TRIM(AE$6))-LEN(SUBSTITUTE(TRIM(AE$6)," ",""))))-1)&amp;" Total",$B$6:$BB$314,ROW($A82)-5,FALSE))</f>
        <v>0</v>
      </c>
      <c r="AF82" s="8">
        <f ca="1">IF(AF$5&lt;&gt;"",HLOOKUP(AF$5,Functionalization!$G$6:$R$314,ROW($A82)-5,FALSE),IFERROR(INDEX(AF$278:AF$314,MATCH($F82,$B$278:$B$314,0))/VLOOKUP($F82,$B$278:$BB$314,MATCH(LEFT(TRIM(AF$6),FIND("~",SUBSTITUTE(AF$6,"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82))*HLOOKUP(LEFT(TRIM(AF$6),FIND("~",SUBSTITUTE(AF$6," ","~",LEN(TRIM(AF$6))-LEN(SUBSTITUTE(TRIM(AF$6)," ",""))))-1)&amp;" Total",$B$6:$BB$314,ROW($A82)-5,FALSE))</f>
        <v>0</v>
      </c>
      <c r="AG82" s="8">
        <f ca="1">IF(AG$5&lt;&gt;"",HLOOKUP(AG$5,Functionalization!$G$6:$R$314,ROW($A82)-5,FALSE),IFERROR(INDEX(AG$278:AG$314,MATCH($F82,$B$278:$B$314,0))/VLOOKUP($F82,$B$278:$BB$314,MATCH(LEFT(TRIM(AG$6),FIND("~",SUBSTITUTE(AG$6,"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82))*HLOOKUP(LEFT(TRIM(AG$6),FIND("~",SUBSTITUTE(AG$6," ","~",LEN(TRIM(AG$6))-LEN(SUBSTITUTE(TRIM(AG$6)," ",""))))-1)&amp;" Total",$B$6:$BB$314,ROW($A82)-5,FALSE))</f>
        <v>0</v>
      </c>
      <c r="AH82" s="8">
        <f ca="1">IF(AH$5&lt;&gt;"",HLOOKUP(AH$5,Functionalization!$G$6:$R$314,ROW($A82)-5,FALSE),IFERROR(INDEX(AH$278:AH$314,MATCH($F82,$B$278:$B$314,0))/VLOOKUP($F82,$B$278:$BB$314,MATCH(LEFT(TRIM(AH$6),FIND("~",SUBSTITUTE(AH$6,"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82))*HLOOKUP(LEFT(TRIM(AH$6),FIND("~",SUBSTITUTE(AH$6," ","~",LEN(TRIM(AH$6))-LEN(SUBSTITUTE(TRIM(AH$6)," ",""))))-1)&amp;" Total",$B$6:$BB$314,ROW($A82)-5,FALSE))</f>
        <v>0</v>
      </c>
      <c r="AI82" s="8">
        <f ca="1">IF(AI$5&lt;&gt;"",HLOOKUP(AI$5,Functionalization!$G$6:$R$314,ROW($A82)-5,FALSE),IFERROR(INDEX(AI$278:AI$314,MATCH($F82,$B$278:$B$314,0))/VLOOKUP($F82,$B$278:$BB$314,MATCH(LEFT(TRIM(AI$6),FIND("~",SUBSTITUTE(AI$6,"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82))*HLOOKUP(LEFT(TRIM(AI$6),FIND("~",SUBSTITUTE(AI$6," ","~",LEN(TRIM(AI$6))-LEN(SUBSTITUTE(TRIM(AI$6)," ",""))))-1)&amp;" Total",$B$6:$BB$314,ROW($A82)-5,FALSE))</f>
        <v>0</v>
      </c>
      <c r="AJ82" s="8">
        <f ca="1">IF(AJ$5&lt;&gt;"",HLOOKUP(AJ$5,Functionalization!$G$6:$R$314,ROW($A82)-5,FALSE),IFERROR(INDEX(AJ$278:AJ$314,MATCH($F82,$B$278:$B$314,0))/VLOOKUP($F82,$B$278:$BB$314,MATCH(LEFT(TRIM(AJ$6),FIND("~",SUBSTITUTE(AJ$6,"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82))*HLOOKUP(LEFT(TRIM(AJ$6),FIND("~",SUBSTITUTE(AJ$6," ","~",LEN(TRIM(AJ$6))-LEN(SUBSTITUTE(TRIM(AJ$6)," ",""))))-1)&amp;" Total",$B$6:$BB$314,ROW($A82)-5,FALSE))</f>
        <v>0</v>
      </c>
      <c r="AK82" s="8">
        <f ca="1">IF(AK$5&lt;&gt;"",HLOOKUP(AK$5,Functionalization!$G$6:$R$314,ROW($A82)-5,FALSE),IFERROR(INDEX(AK$278:AK$314,MATCH($F82,$B$278:$B$314,0))/VLOOKUP($F82,$B$278:$BB$314,MATCH(LEFT(TRIM(AK$6),FIND("~",SUBSTITUTE(AK$6,"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82))*HLOOKUP(LEFT(TRIM(AK$6),FIND("~",SUBSTITUTE(AK$6," ","~",LEN(TRIM(AK$6))-LEN(SUBSTITUTE(TRIM(AK$6)," ",""))))-1)&amp;" Total",$B$6:$BB$314,ROW($A82)-5,FALSE))</f>
        <v>0</v>
      </c>
      <c r="AL82" s="8">
        <f ca="1">IF(AL$5&lt;&gt;"",HLOOKUP(AL$5,Functionalization!$G$6:$R$314,ROW($A82)-5,FALSE),IFERROR(INDEX(AL$278:AL$314,MATCH($F82,$B$278:$B$314,0))/VLOOKUP($F82,$B$278:$BB$314,MATCH(LEFT(TRIM(AL$6),FIND("~",SUBSTITUTE(AL$6,"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82))*HLOOKUP(LEFT(TRIM(AL$6),FIND("~",SUBSTITUTE(AL$6," ","~",LEN(TRIM(AL$6))-LEN(SUBSTITUTE(TRIM(AL$6)," ",""))))-1)&amp;" Total",$B$6:$BB$314,ROW($A82)-5,FALSE))</f>
        <v>0</v>
      </c>
      <c r="AM82" s="8">
        <f ca="1">IF(AM$5&lt;&gt;"",HLOOKUP(AM$5,Functionalization!$G$6:$R$314,ROW($A82)-5,FALSE),IFERROR(INDEX(AM$278:AM$314,MATCH($F82,$B$278:$B$314,0))/VLOOKUP($F82,$B$278:$BB$314,MATCH(LEFT(TRIM(AM$6),FIND("~",SUBSTITUTE(AM$6,"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82))*HLOOKUP(LEFT(TRIM(AM$6),FIND("~",SUBSTITUTE(AM$6," ","~",LEN(TRIM(AM$6))-LEN(SUBSTITUTE(TRIM(AM$6)," ",""))))-1)&amp;" Total",$B$6:$BB$314,ROW($A82)-5,FALSE))</f>
        <v>0</v>
      </c>
      <c r="AN82" s="8">
        <f ca="1">IF(AN$5&lt;&gt;"",HLOOKUP(AN$5,Functionalization!$G$6:$R$314,ROW($A82)-5,FALSE),IFERROR(INDEX(AN$278:AN$314,MATCH($F82,$B$278:$B$314,0))/VLOOKUP($F82,$B$278:$BB$314,MATCH(LEFT(TRIM(AN$6),FIND("~",SUBSTITUTE(AN$6,"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82))*HLOOKUP(LEFT(TRIM(AN$6),FIND("~",SUBSTITUTE(AN$6," ","~",LEN(TRIM(AN$6))-LEN(SUBSTITUTE(TRIM(AN$6)," ",""))))-1)&amp;" Total",$B$6:$BB$314,ROW($A82)-5,FALSE))</f>
        <v>0</v>
      </c>
      <c r="AO82" s="8">
        <f ca="1">IF(AO$5&lt;&gt;"",HLOOKUP(AO$5,Functionalization!$G$6:$R$314,ROW($A82)-5,FALSE),IFERROR(INDEX(AO$278:AO$314,MATCH($F82,$B$278:$B$314,0))/VLOOKUP($F82,$B$278:$BB$314,MATCH(LEFT(TRIM(AO$6),FIND("~",SUBSTITUTE(AO$6,"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82))*HLOOKUP(LEFT(TRIM(AO$6),FIND("~",SUBSTITUTE(AO$6," ","~",LEN(TRIM(AO$6))-LEN(SUBSTITUTE(TRIM(AO$6)," ",""))))-1)&amp;" Total",$B$6:$BB$314,ROW($A82)-5,FALSE))</f>
        <v>0</v>
      </c>
      <c r="AP82" s="8">
        <f ca="1">IF(AP$5&lt;&gt;"",HLOOKUP(AP$5,Functionalization!$G$6:$R$314,ROW($A82)-5,FALSE),IFERROR(INDEX(AP$278:AP$314,MATCH($F82,$B$278:$B$314,0))/VLOOKUP($F82,$B$278:$BB$314,MATCH(LEFT(TRIM(AP$6),FIND("~",SUBSTITUTE(AP$6,"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82))*HLOOKUP(LEFT(TRIM(AP$6),FIND("~",SUBSTITUTE(AP$6," ","~",LEN(TRIM(AP$6))-LEN(SUBSTITUTE(TRIM(AP$6)," ",""))))-1)&amp;" Total",$B$6:$BB$314,ROW($A82)-5,FALSE))</f>
        <v>0</v>
      </c>
      <c r="AQ82" s="8">
        <f ca="1">IF(AQ$5&lt;&gt;"",HLOOKUP(AQ$5,Functionalization!$G$6:$R$314,ROW($A82)-5,FALSE),IFERROR(INDEX(AQ$278:AQ$314,MATCH($F82,$B$278:$B$314,0))/VLOOKUP($F82,$B$278:$BB$314,MATCH(LEFT(TRIM(AQ$6),FIND("~",SUBSTITUTE(AQ$6,"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82))*HLOOKUP(LEFT(TRIM(AQ$6),FIND("~",SUBSTITUTE(AQ$6," ","~",LEN(TRIM(AQ$6))-LEN(SUBSTITUTE(TRIM(AQ$6)," ",""))))-1)&amp;" Total",$B$6:$BB$314,ROW($A82)-5,FALSE))</f>
        <v>0</v>
      </c>
      <c r="AR82" s="8">
        <f ca="1">IF(AR$5&lt;&gt;"",HLOOKUP(AR$5,Functionalization!$G$6:$R$314,ROW($A82)-5,FALSE),IFERROR(INDEX(AR$278:AR$314,MATCH($F82,$B$278:$B$314,0))/VLOOKUP($F82,$B$278:$BB$314,MATCH(LEFT(TRIM(AR$6),FIND("~",SUBSTITUTE(AR$6,"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82))*HLOOKUP(LEFT(TRIM(AR$6),FIND("~",SUBSTITUTE(AR$6," ","~",LEN(TRIM(AR$6))-LEN(SUBSTITUTE(TRIM(AR$6)," ",""))))-1)&amp;" Total",$B$6:$BB$314,ROW($A82)-5,FALSE))</f>
        <v>0</v>
      </c>
      <c r="AS82" s="8">
        <f ca="1">IF(AS$5&lt;&gt;"",HLOOKUP(AS$5,Functionalization!$G$6:$R$314,ROW($A82)-5,FALSE),IFERROR(INDEX(AS$278:AS$314,MATCH($F82,$B$278:$B$314,0))/VLOOKUP($F82,$B$278:$BB$314,MATCH(LEFT(TRIM(AS$6),FIND("~",SUBSTITUTE(AS$6,"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82))*HLOOKUP(LEFT(TRIM(AS$6),FIND("~",SUBSTITUTE(AS$6," ","~",LEN(TRIM(AS$6))-LEN(SUBSTITUTE(TRIM(AS$6)," ",""))))-1)&amp;" Total",$B$6:$BB$314,ROW($A82)-5,FALSE))</f>
        <v>0</v>
      </c>
      <c r="AT82" s="8">
        <f ca="1">IF(AT$5&lt;&gt;"",HLOOKUP(AT$5,Functionalization!$G$6:$R$314,ROW($A82)-5,FALSE),IFERROR(INDEX(AT$278:AT$314,MATCH($F82,$B$278:$B$314,0))/VLOOKUP($F82,$B$278:$BB$314,MATCH(LEFT(TRIM(AT$6),FIND("~",SUBSTITUTE(AT$6,"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82))*HLOOKUP(LEFT(TRIM(AT$6),FIND("~",SUBSTITUTE(AT$6," ","~",LEN(TRIM(AT$6))-LEN(SUBSTITUTE(TRIM(AT$6)," ",""))))-1)&amp;" Total",$B$6:$BB$314,ROW($A82)-5,FALSE))</f>
        <v>0</v>
      </c>
      <c r="AU82" s="8">
        <f ca="1">IF(AU$5&lt;&gt;"",HLOOKUP(AU$5,Functionalization!$G$6:$R$314,ROW($A82)-5,FALSE),IFERROR(INDEX(AU$278:AU$314,MATCH($F82,$B$278:$B$314,0))/VLOOKUP($F82,$B$278:$BB$314,MATCH(LEFT(TRIM(AU$6),FIND("~",SUBSTITUTE(AU$6,"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82))*HLOOKUP(LEFT(TRIM(AU$6),FIND("~",SUBSTITUTE(AU$6," ","~",LEN(TRIM(AU$6))-LEN(SUBSTITUTE(TRIM(AU$6)," ",""))))-1)&amp;" Total",$B$6:$BB$314,ROW($A82)-5,FALSE))</f>
        <v>0</v>
      </c>
      <c r="AV82" s="8">
        <f ca="1">IF(AV$5&lt;&gt;"",HLOOKUP(AV$5,Functionalization!$G$6:$R$314,ROW($A82)-5,FALSE),IFERROR(INDEX(AV$278:AV$314,MATCH($F82,$B$278:$B$314,0))/VLOOKUP($F82,$B$278:$BB$314,MATCH(LEFT(TRIM(AV$6),FIND("~",SUBSTITUTE(AV$6,"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82))*HLOOKUP(LEFT(TRIM(AV$6),FIND("~",SUBSTITUTE(AV$6," ","~",LEN(TRIM(AV$6))-LEN(SUBSTITUTE(TRIM(AV$6)," ",""))))-1)&amp;" Total",$B$6:$BB$314,ROW($A82)-5,FALSE))</f>
        <v>0</v>
      </c>
      <c r="AW82" s="8">
        <f ca="1">IF(AW$5&lt;&gt;"",HLOOKUP(AW$5,Functionalization!$G$6:$R$314,ROW($A82)-5,FALSE),IFERROR(INDEX(AW$278:AW$314,MATCH($F82,$B$278:$B$314,0))/VLOOKUP($F82,$B$278:$BB$314,MATCH(LEFT(TRIM(AW$6),FIND("~",SUBSTITUTE(AW$6,"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82))*HLOOKUP(LEFT(TRIM(AW$6),FIND("~",SUBSTITUTE(AW$6," ","~",LEN(TRIM(AW$6))-LEN(SUBSTITUTE(TRIM(AW$6)," ",""))))-1)&amp;" Total",$B$6:$BB$314,ROW($A82)-5,FALSE))</f>
        <v>0</v>
      </c>
      <c r="AX82" s="8">
        <f ca="1">IF(AX$5&lt;&gt;"",HLOOKUP(AX$5,Functionalization!$G$6:$R$314,ROW($A82)-5,FALSE),IFERROR(INDEX(AX$278:AX$314,MATCH($F82,$B$278:$B$314,0))/VLOOKUP($F82,$B$278:$BB$314,MATCH(LEFT(TRIM(AX$6),FIND("~",SUBSTITUTE(AX$6,"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82))*HLOOKUP(LEFT(TRIM(AX$6),FIND("~",SUBSTITUTE(AX$6," ","~",LEN(TRIM(AX$6))-LEN(SUBSTITUTE(TRIM(AX$6)," ",""))))-1)&amp;" Total",$B$6:$BB$314,ROW($A82)-5,FALSE))</f>
        <v>0</v>
      </c>
      <c r="AY82" s="8">
        <f ca="1">IF(AY$5&lt;&gt;"",HLOOKUP(AY$5,Functionalization!$G$6:$R$314,ROW($A82)-5,FALSE),IFERROR(INDEX(AY$278:AY$314,MATCH($F82,$B$278:$B$314,0))/VLOOKUP($F82,$B$278:$BB$314,MATCH(LEFT(TRIM(AY$6),FIND("~",SUBSTITUTE(AY$6,"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82))*HLOOKUP(LEFT(TRIM(AY$6),FIND("~",SUBSTITUTE(AY$6," ","~",LEN(TRIM(AY$6))-LEN(SUBSTITUTE(TRIM(AY$6)," ",""))))-1)&amp;" Total",$B$6:$BB$314,ROW($A82)-5,FALSE))</f>
        <v>0</v>
      </c>
      <c r="AZ82" s="8">
        <f ca="1">IF(AZ$5&lt;&gt;"",HLOOKUP(AZ$5,Functionalization!$G$6:$R$314,ROW($A82)-5,FALSE),IFERROR(INDEX(AZ$278:AZ$314,MATCH($F82,$B$278:$B$314,0))/VLOOKUP($F82,$B$278:$BB$314,MATCH(LEFT(TRIM(AZ$6),FIND("~",SUBSTITUTE(AZ$6,"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82))*HLOOKUP(LEFT(TRIM(AZ$6),FIND("~",SUBSTITUTE(AZ$6," ","~",LEN(TRIM(AZ$6))-LEN(SUBSTITUTE(TRIM(AZ$6)," ",""))))-1)&amp;" Total",$B$6:$BB$314,ROW($A82)-5,FALSE))</f>
        <v>0</v>
      </c>
      <c r="BA82" s="8">
        <f ca="1">IF(BA$5&lt;&gt;"",HLOOKUP(BA$5,Functionalization!$G$6:$R$314,ROW($A82)-5,FALSE),IFERROR(INDEX(BA$278:BA$314,MATCH($F82,$B$278:$B$314,0))/VLOOKUP($F82,$B$278:$BB$314,MATCH(LEFT(TRIM(BA$6),FIND("~",SUBSTITUTE(BA$6,"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82))*HLOOKUP(LEFT(TRIM(BA$6),FIND("~",SUBSTITUTE(BA$6," ","~",LEN(TRIM(BA$6))-LEN(SUBSTITUTE(TRIM(BA$6)," ",""))))-1)&amp;" Total",$B$6:$BB$314,ROW($A82)-5,FALSE))</f>
        <v>0</v>
      </c>
      <c r="BB82" s="8">
        <f ca="1">IF(BB$5&lt;&gt;"",HLOOKUP(BB$5,Functionalization!$G$6:$R$314,ROW($A82)-5,FALSE),IFERROR(INDEX(BB$278:BB$314,MATCH($F82,$B$278:$B$314,0))/VLOOKUP($F82,$B$278:$BB$314,MATCH(LEFT(TRIM(BB$6),FIND("~",SUBSTITUTE(BB$6,"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82))*HLOOKUP(LEFT(TRIM(BB$6),FIND("~",SUBSTITUTE(BB$6," ","~",LEN(TRIM(BB$6))-LEN(SUBSTITUTE(TRIM(BB$6)," ",""))))-1)&amp;" Total",$B$6:$BB$314,ROW($A82)-5,FALSE))</f>
        <v>0</v>
      </c>
      <c r="BD82">
        <f ca="1">IFERROR(IF(SUMIF($G$6:$BB$6,BD$6&amp;" Total",$G82:$BB82)-(SUMIF($G$6:$BB$6,BD$6&amp;" "&amp;'Input-Func_Class'!$D$22,$G82:$BB82)+IFERROR(SUMIF($G$6:$BB$6,BD$6&amp;" "&amp;'Input-Func_Class'!$E$22,$G82:$BB82),SUMIF($G$6:$BB$6,BD$6&amp;" "&amp;'Input-Func_Class'!$B$24,$G82:$BB82))+SUMIF($G$6:$BB$6,BD$6&amp;" "&amp;'Input-Func_Class'!$F$22,$G82:$BB82))&lt;Check_Limit,0,1),1)</f>
        <v>0</v>
      </c>
      <c r="BE82">
        <f ca="1">IFERROR(IF(SUMIF($G$6:$BB$6,BE$6&amp;" Total",$G82:$BB82)-(SUMIF($G$6:$BB$6,BE$6&amp;" "&amp;'Input-Func_Class'!$D$22,$G82:$BB82)+IFERROR(SUMIF($G$6:$BB$6,BE$6&amp;" "&amp;'Input-Func_Class'!$E$22,$G82:$BB82),SUMIF($G$6:$BB$6,BE$6&amp;" "&amp;'Input-Func_Class'!$B$24,$G82:$BB82))+SUMIF($G$6:$BB$6,BE$6&amp;" "&amp;'Input-Func_Class'!$F$22,$G82:$BB82))&lt;Check_Limit,0,1),1)</f>
        <v>0</v>
      </c>
      <c r="BF82">
        <f ca="1">IFERROR(IF(SUMIF($G$6:$BB$6,BF$6&amp;" Total",$G82:$BB82)-(SUMIF($G$6:$BB$6,BF$6&amp;" "&amp;'Input-Func_Class'!$D$22,$G82:$BB82)+IFERROR(SUMIF($G$6:$BB$6,BF$6&amp;" "&amp;'Input-Func_Class'!$E$22,$G82:$BB82),SUMIF($G$6:$BB$6,BF$6&amp;" "&amp;'Input-Func_Class'!$B$24,$G82:$BB82))+SUMIF($G$6:$BB$6,BF$6&amp;" "&amp;'Input-Func_Class'!$F$22,$G82:$BB82))&lt;Check_Limit,0,1),1)</f>
        <v>0</v>
      </c>
      <c r="BG82">
        <f ca="1">IFERROR(IF(SUMIF($G$6:$BB$6,BG$6&amp;" Total",$G82:$BB82)-(SUMIF($G$6:$BB$6,BG$6&amp;" "&amp;'Input-Func_Class'!$D$22,$G82:$BB82)+IFERROR(SUMIF($G$6:$BB$6,BG$6&amp;" "&amp;'Input-Func_Class'!$E$22,$G82:$BB82),SUMIF($G$6:$BB$6,BG$6&amp;" "&amp;'Input-Func_Class'!$B$24,$G82:$BB82))+SUMIF($G$6:$BB$6,BG$6&amp;" "&amp;'Input-Func_Class'!$F$22,$G82:$BB82))&lt;Check_Limit,0,1),1)</f>
        <v>0</v>
      </c>
      <c r="BH82">
        <f ca="1">IFERROR(IF(SUMIF($G$6:$BB$6,BH$6&amp;" Total",$G82:$BB82)-(SUMIF($G$6:$BB$6,BH$6&amp;" "&amp;'Input-Func_Class'!$D$22,$G82:$BB82)+IFERROR(SUMIF($G$6:$BB$6,BH$6&amp;" "&amp;'Input-Func_Class'!$E$22,$G82:$BB82),SUMIF($G$6:$BB$6,BH$6&amp;" "&amp;'Input-Func_Class'!$B$24,$G82:$BB82))+SUMIF($G$6:$BB$6,BH$6&amp;" "&amp;'Input-Func_Class'!$F$22,$G82:$BB82))&lt;Check_Limit,0,1),1)</f>
        <v>0</v>
      </c>
      <c r="BI82">
        <f ca="1">IFERROR(IF(SUMIF($G$6:$BB$6,BI$6&amp;" Total",$G82:$BB82)-(SUMIF($G$6:$BB$6,BI$6&amp;" "&amp;'Input-Func_Class'!$D$22,$G82:$BB82)+IFERROR(SUMIF($G$6:$BB$6,BI$6&amp;" "&amp;'Input-Func_Class'!$E$22,$G82:$BB82),SUMIF($G$6:$BB$6,BI$6&amp;" "&amp;'Input-Func_Class'!$B$24,$G82:$BB82))+SUMIF($G$6:$BB$6,BI$6&amp;" "&amp;'Input-Func_Class'!$F$22,$G82:$BB82))&lt;Check_Limit,0,1),1)</f>
        <v>0</v>
      </c>
      <c r="BJ82">
        <f ca="1">IFERROR(IF(SUMIF($G$6:$BB$6,BJ$6&amp;" Total",$G82:$BB82)-(SUMIF($G$6:$BB$6,BJ$6&amp;" "&amp;'Input-Func_Class'!$D$22,$G82:$BB82)+IFERROR(SUMIF($G$6:$BB$6,BJ$6&amp;" "&amp;'Input-Func_Class'!$E$22,$G82:$BB82),SUMIF($G$6:$BB$6,BJ$6&amp;" "&amp;'Input-Func_Class'!$B$24,$G82:$BB82))+SUMIF($G$6:$BB$6,BJ$6&amp;" "&amp;'Input-Func_Class'!$F$22,$G82:$BB82))&lt;Check_Limit,0,1),1)</f>
        <v>0</v>
      </c>
      <c r="BK82">
        <f ca="1">IFERROR(IF(SUMIF($G$6:$BB$6,BK$6&amp;" Total",$G82:$BB82)-(SUMIF($G$6:$BB$6,BK$6&amp;" "&amp;'Input-Func_Class'!$D$22,$G82:$BB82)+IFERROR(SUMIF($G$6:$BB$6,BK$6&amp;" "&amp;'Input-Func_Class'!$E$22,$G82:$BB82),SUMIF($G$6:$BB$6,BK$6&amp;" "&amp;'Input-Func_Class'!$B$24,$G82:$BB82))+SUMIF($G$6:$BB$6,BK$6&amp;" "&amp;'Input-Func_Class'!$F$22,$G82:$BB82))&lt;Check_Limit,0,1),1)</f>
        <v>0</v>
      </c>
      <c r="BL82">
        <f ca="1">IFERROR(IF(SUMIF($G$6:$BB$6,BL$6&amp;" Total",$G82:$BB82)-(SUMIF($G$6:$BB$6,BL$6&amp;" "&amp;'Input-Func_Class'!$D$22,$G82:$BB82)+IFERROR(SUMIF($G$6:$BB$6,BL$6&amp;" "&amp;'Input-Func_Class'!$E$22,$G82:$BB82),SUMIF($G$6:$BB$6,BL$6&amp;" "&amp;'Input-Func_Class'!$B$24,$G82:$BB82))+SUMIF($G$6:$BB$6,BL$6&amp;" "&amp;'Input-Func_Class'!$F$22,$G82:$BB82))&lt;Check_Limit,0,1),1)</f>
        <v>0</v>
      </c>
      <c r="BM82">
        <f ca="1">IFERROR(IF(SUMIF($G$6:$BB$6,BM$6&amp;" Total",$G82:$BB82)-(SUMIF($G$6:$BB$6,BM$6&amp;" "&amp;'Input-Func_Class'!$D$22,$G82:$BB82)+IFERROR(SUMIF($G$6:$BB$6,BM$6&amp;" "&amp;'Input-Func_Class'!$E$22,$G82:$BB82),SUMIF($G$6:$BB$6,BM$6&amp;" "&amp;'Input-Func_Class'!$B$24,$G82:$BB82))+SUMIF($G$6:$BB$6,BM$6&amp;" "&amp;'Input-Func_Class'!$F$22,$G82:$BB82))&lt;Check_Limit,0,1),1)</f>
        <v>0</v>
      </c>
      <c r="BN82">
        <f ca="1">IFERROR(IF(SUMIF($G$6:$BB$6,BN$6&amp;" Total",$G82:$BB82)-(SUMIF($G$6:$BB$6,BN$6&amp;" "&amp;'Input-Func_Class'!$D$22,$G82:$BB82)+IFERROR(SUMIF($G$6:$BB$6,BN$6&amp;" "&amp;'Input-Func_Class'!$E$22,$G82:$BB82),SUMIF($G$6:$BB$6,BN$6&amp;" "&amp;'Input-Func_Class'!$B$24,$G82:$BB82))+SUMIF($G$6:$BB$6,BN$6&amp;" "&amp;'Input-Func_Class'!$F$22,$G82:$BB82))&lt;Check_Limit,0,1),1)</f>
        <v>0</v>
      </c>
      <c r="BO82">
        <f ca="1">IFERROR(IF(SUMIF($G$6:$BB$6,BO$6&amp;" Total",$G82:$BB82)-(SUMIF($G$6:$BB$6,BO$6&amp;" "&amp;'Input-Func_Class'!$D$22,$G82:$BB82)+IFERROR(SUMIF($G$6:$BB$6,BO$6&amp;" "&amp;'Input-Func_Class'!$E$22,$G82:$BB82),SUMIF($G$6:$BB$6,BO$6&amp;" "&amp;'Input-Func_Class'!$B$24,$G82:$BB82))+SUMIF($G$6:$BB$6,BO$6&amp;" "&amp;'Input-Func_Class'!$F$22,$G82:$BB82))&lt;Check_Limit,0,1),1)</f>
        <v>0</v>
      </c>
    </row>
    <row r="83" spans="1:67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>Functionalization!$D83</f>
        <v>-3974893.779999997</v>
      </c>
      <c r="E83" s="8">
        <f t="shared" ca="1" si="21"/>
        <v>0</v>
      </c>
      <c r="F83" s="2" t="str">
        <f>IF($D83=0,"-",IF('Input-Accounts'!$E83&lt;&gt;0,'Input-Accounts'!$E83,'Input-Accounts'!$G83))</f>
        <v>CUSTOMER</v>
      </c>
      <c r="G83" s="8">
        <f ca="1">IF(G$5&lt;&gt;"",HLOOKUP(G$5,Functionalization!$G$6:$R$314,ROW($A83)-5,FALSE),IFERROR(INDEX(G$278:G$314,MATCH($F83,$B$278:$B$314,0))/VLOOKUP($F83,$B$278:$BB$314,MATCH(LEFT(TRIM(G$6),FIND("~",SUBSTITUTE(G$6,"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83))*HLOOKUP(LEFT(TRIM(G$6),FIND("~",SUBSTITUTE(G$6," ","~",LEN(TRIM(G$6))-LEN(SUBSTITUTE(TRIM(G$6)," ",""))))-1)&amp;" Total",$B$6:$BB$314,ROW($A83)-5,FALSE))</f>
        <v>0</v>
      </c>
      <c r="H83" s="8">
        <f ca="1">IF(H$5&lt;&gt;"",HLOOKUP(H$5,Functionalization!$G$6:$R$314,ROW($A83)-5,FALSE),IFERROR(INDEX(H$278:H$314,MATCH($F83,$B$278:$B$314,0))/VLOOKUP($F83,$B$278:$BB$314,MATCH(LEFT(TRIM(H$6),FIND("~",SUBSTITUTE(H$6,"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83))*HLOOKUP(LEFT(TRIM(H$6),FIND("~",SUBSTITUTE(H$6," ","~",LEN(TRIM(H$6))-LEN(SUBSTITUTE(TRIM(H$6)," ",""))))-1)&amp;" Total",$B$6:$BB$314,ROW($A83)-5,FALSE))</f>
        <v>0</v>
      </c>
      <c r="I83" s="8">
        <f ca="1">IF(I$5&lt;&gt;"",HLOOKUP(I$5,Functionalization!$G$6:$R$314,ROW($A83)-5,FALSE),IFERROR(INDEX(I$278:I$314,MATCH($F83,$B$278:$B$314,0))/VLOOKUP($F83,$B$278:$BB$314,MATCH(LEFT(TRIM(I$6),FIND("~",SUBSTITUTE(I$6,"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83))*HLOOKUP(LEFT(TRIM(I$6),FIND("~",SUBSTITUTE(I$6," ","~",LEN(TRIM(I$6))-LEN(SUBSTITUTE(TRIM(I$6)," ",""))))-1)&amp;" Total",$B$6:$BB$314,ROW($A83)-5,FALSE))</f>
        <v>0</v>
      </c>
      <c r="J83" s="8">
        <f ca="1">IF(J$5&lt;&gt;"",HLOOKUP(J$5,Functionalization!$G$6:$R$314,ROW($A83)-5,FALSE),IFERROR(INDEX(J$278:J$314,MATCH($F83,$B$278:$B$314,0))/VLOOKUP($F83,$B$278:$BB$314,MATCH(LEFT(TRIM(J$6),FIND("~",SUBSTITUTE(J$6,"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83))*HLOOKUP(LEFT(TRIM(J$6),FIND("~",SUBSTITUTE(J$6," ","~",LEN(TRIM(J$6))-LEN(SUBSTITUTE(TRIM(J$6)," ",""))))-1)&amp;" Total",$B$6:$BB$314,ROW($A83)-5,FALSE))</f>
        <v>0</v>
      </c>
      <c r="K83" s="8">
        <f ca="1">IF(K$5&lt;&gt;"",HLOOKUP(K$5,Functionalization!$G$6:$R$314,ROW($A83)-5,FALSE),IFERROR(INDEX(K$278:K$314,MATCH($F83,$B$278:$B$314,0))/VLOOKUP($F83,$B$278:$BB$314,MATCH(LEFT(TRIM(K$6),FIND("~",SUBSTITUTE(K$6,"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83))*HLOOKUP(LEFT(TRIM(K$6),FIND("~",SUBSTITUTE(K$6," ","~",LEN(TRIM(K$6))-LEN(SUBSTITUTE(TRIM(K$6)," ",""))))-1)&amp;" Total",$B$6:$BB$314,ROW($A83)-5,FALSE))</f>
        <v>-3974893.779999997</v>
      </c>
      <c r="L83" s="8">
        <f ca="1">IF(L$5&lt;&gt;"",HLOOKUP(L$5,Functionalization!$G$6:$R$314,ROW($A83)-5,FALSE),IFERROR(INDEX(L$278:L$314,MATCH($F83,$B$278:$B$314,0))/VLOOKUP($F83,$B$278:$BB$314,MATCH(LEFT(TRIM(L$6),FIND("~",SUBSTITUTE(L$6,"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83))*HLOOKUP(LEFT(TRIM(L$6),FIND("~",SUBSTITUTE(L$6," ","~",LEN(TRIM(L$6))-LEN(SUBSTITUTE(TRIM(L$6)," ",""))))-1)&amp;" Total",$B$6:$BB$314,ROW($A83)-5,FALSE))</f>
        <v>0</v>
      </c>
      <c r="M83" s="8">
        <f ca="1">IF(M$5&lt;&gt;"",HLOOKUP(M$5,Functionalization!$G$6:$R$314,ROW($A83)-5,FALSE),IFERROR(INDEX(M$278:M$314,MATCH($F83,$B$278:$B$314,0))/VLOOKUP($F83,$B$278:$BB$314,MATCH(LEFT(TRIM(M$6),FIND("~",SUBSTITUTE(M$6,"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83))*HLOOKUP(LEFT(TRIM(M$6),FIND("~",SUBSTITUTE(M$6," ","~",LEN(TRIM(M$6))-LEN(SUBSTITUTE(TRIM(M$6)," ",""))))-1)&amp;" Total",$B$6:$BB$314,ROW($A83)-5,FALSE))</f>
        <v>0</v>
      </c>
      <c r="N83" s="8">
        <f ca="1">IF(N$5&lt;&gt;"",HLOOKUP(N$5,Functionalization!$G$6:$R$314,ROW($A83)-5,FALSE),IFERROR(INDEX(N$278:N$314,MATCH($F83,$B$278:$B$314,0))/VLOOKUP($F83,$B$278:$BB$314,MATCH(LEFT(TRIM(N$6),FIND("~",SUBSTITUTE(N$6,"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83))*HLOOKUP(LEFT(TRIM(N$6),FIND("~",SUBSTITUTE(N$6," ","~",LEN(TRIM(N$6))-LEN(SUBSTITUTE(TRIM(N$6)," ",""))))-1)&amp;" Total",$B$6:$BB$314,ROW($A83)-5,FALSE))</f>
        <v>-3974893.779999997</v>
      </c>
      <c r="O83" s="8">
        <f ca="1">IF(O$5&lt;&gt;"",HLOOKUP(O$5,Functionalization!$G$6:$R$314,ROW($A83)-5,FALSE),IFERROR(INDEX(O$278:O$314,MATCH($F83,$B$278:$B$314,0))/VLOOKUP($F83,$B$278:$BB$314,MATCH(LEFT(TRIM(O$6),FIND("~",SUBSTITUTE(O$6,"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83))*HLOOKUP(LEFT(TRIM(O$6),FIND("~",SUBSTITUTE(O$6," ","~",LEN(TRIM(O$6))-LEN(SUBSTITUTE(TRIM(O$6)," ",""))))-1)&amp;" Total",$B$6:$BB$314,ROW($A83)-5,FALSE))</f>
        <v>0</v>
      </c>
      <c r="P83" s="8">
        <f ca="1">IF(P$5&lt;&gt;"",HLOOKUP(P$5,Functionalization!$G$6:$R$314,ROW($A83)-5,FALSE),IFERROR(INDEX(P$278:P$314,MATCH($F83,$B$278:$B$314,0))/VLOOKUP($F83,$B$278:$BB$314,MATCH(LEFT(TRIM(P$6),FIND("~",SUBSTITUTE(P$6,"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83))*HLOOKUP(LEFT(TRIM(P$6),FIND("~",SUBSTITUTE(P$6," ","~",LEN(TRIM(P$6))-LEN(SUBSTITUTE(TRIM(P$6)," ",""))))-1)&amp;" Total",$B$6:$BB$314,ROW($A83)-5,FALSE))</f>
        <v>0</v>
      </c>
      <c r="Q83" s="8">
        <f ca="1">IF(Q$5&lt;&gt;"",HLOOKUP(Q$5,Functionalization!$G$6:$R$314,ROW($A83)-5,FALSE),IFERROR(INDEX(Q$278:Q$314,MATCH($F83,$B$278:$B$314,0))/VLOOKUP($F83,$B$278:$BB$314,MATCH(LEFT(TRIM(Q$6),FIND("~",SUBSTITUTE(Q$6,"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83))*HLOOKUP(LEFT(TRIM(Q$6),FIND("~",SUBSTITUTE(Q$6," ","~",LEN(TRIM(Q$6))-LEN(SUBSTITUTE(TRIM(Q$6)," ",""))))-1)&amp;" Total",$B$6:$BB$314,ROW($A83)-5,FALSE))</f>
        <v>0</v>
      </c>
      <c r="R83" s="8">
        <f ca="1">IF(R$5&lt;&gt;"",HLOOKUP(R$5,Functionalization!$G$6:$R$314,ROW($A83)-5,FALSE),IFERROR(INDEX(R$278:R$314,MATCH($F83,$B$278:$B$314,0))/VLOOKUP($F83,$B$278:$BB$314,MATCH(LEFT(TRIM(R$6),FIND("~",SUBSTITUTE(R$6,"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83))*HLOOKUP(LEFT(TRIM(R$6),FIND("~",SUBSTITUTE(R$6," ","~",LEN(TRIM(R$6))-LEN(SUBSTITUTE(TRIM(R$6)," ",""))))-1)&amp;" Total",$B$6:$BB$314,ROW($A83)-5,FALSE))</f>
        <v>0</v>
      </c>
      <c r="S83" s="8">
        <f ca="1">IF(S$5&lt;&gt;"",HLOOKUP(S$5,Functionalization!$G$6:$R$314,ROW($A83)-5,FALSE),IFERROR(INDEX(S$278:S$314,MATCH($F83,$B$278:$B$314,0))/VLOOKUP($F83,$B$278:$BB$314,MATCH(LEFT(TRIM(S$6),FIND("~",SUBSTITUTE(S$6,"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83))*HLOOKUP(LEFT(TRIM(S$6),FIND("~",SUBSTITUTE(S$6," ","~",LEN(TRIM(S$6))-LEN(SUBSTITUTE(TRIM(S$6)," ",""))))-1)&amp;" Total",$B$6:$BB$314,ROW($A83)-5,FALSE))</f>
        <v>0</v>
      </c>
      <c r="T83" s="8">
        <f ca="1">IF(T$5&lt;&gt;"",HLOOKUP(T$5,Functionalization!$G$6:$R$314,ROW($A83)-5,FALSE),IFERROR(INDEX(T$278:T$314,MATCH($F83,$B$278:$B$314,0))/VLOOKUP($F83,$B$278:$BB$314,MATCH(LEFT(TRIM(T$6),FIND("~",SUBSTITUTE(T$6,"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83))*HLOOKUP(LEFT(TRIM(T$6),FIND("~",SUBSTITUTE(T$6," ","~",LEN(TRIM(T$6))-LEN(SUBSTITUTE(TRIM(T$6)," ",""))))-1)&amp;" Total",$B$6:$BB$314,ROW($A83)-5,FALSE))</f>
        <v>0</v>
      </c>
      <c r="U83" s="8">
        <f ca="1">IF(U$5&lt;&gt;"",HLOOKUP(U$5,Functionalization!$G$6:$R$314,ROW($A83)-5,FALSE),IFERROR(INDEX(U$278:U$314,MATCH($F83,$B$278:$B$314,0))/VLOOKUP($F83,$B$278:$BB$314,MATCH(LEFT(TRIM(U$6),FIND("~",SUBSTITUTE(U$6,"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83))*HLOOKUP(LEFT(TRIM(U$6),FIND("~",SUBSTITUTE(U$6," ","~",LEN(TRIM(U$6))-LEN(SUBSTITUTE(TRIM(U$6)," ",""))))-1)&amp;" Total",$B$6:$BB$314,ROW($A83)-5,FALSE))</f>
        <v>0</v>
      </c>
      <c r="V83" s="8">
        <f ca="1">IF(V$5&lt;&gt;"",HLOOKUP(V$5,Functionalization!$G$6:$R$314,ROW($A83)-5,FALSE),IFERROR(INDEX(V$278:V$314,MATCH($F83,$B$278:$B$314,0))/VLOOKUP($F83,$B$278:$BB$314,MATCH(LEFT(TRIM(V$6),FIND("~",SUBSTITUTE(V$6,"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83))*HLOOKUP(LEFT(TRIM(V$6),FIND("~",SUBSTITUTE(V$6," ","~",LEN(TRIM(V$6))-LEN(SUBSTITUTE(TRIM(V$6)," ",""))))-1)&amp;" Total",$B$6:$BB$314,ROW($A83)-5,FALSE))</f>
        <v>0</v>
      </c>
      <c r="W83" s="8">
        <f ca="1">IF(W$5&lt;&gt;"",HLOOKUP(W$5,Functionalization!$G$6:$R$314,ROW($A83)-5,FALSE),IFERROR(INDEX(W$278:W$314,MATCH($F83,$B$278:$B$314,0))/VLOOKUP($F83,$B$278:$BB$314,MATCH(LEFT(TRIM(W$6),FIND("~",SUBSTITUTE(W$6,"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83))*HLOOKUP(LEFT(TRIM(W$6),FIND("~",SUBSTITUTE(W$6," ","~",LEN(TRIM(W$6))-LEN(SUBSTITUTE(TRIM(W$6)," ",""))))-1)&amp;" Total",$B$6:$BB$314,ROW($A83)-5,FALSE))</f>
        <v>0</v>
      </c>
      <c r="X83" s="8">
        <f ca="1">IF(X$5&lt;&gt;"",HLOOKUP(X$5,Functionalization!$G$6:$R$314,ROW($A83)-5,FALSE),IFERROR(INDEX(X$278:X$314,MATCH($F83,$B$278:$B$314,0))/VLOOKUP($F83,$B$278:$BB$314,MATCH(LEFT(TRIM(X$6),FIND("~",SUBSTITUTE(X$6,"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83))*HLOOKUP(LEFT(TRIM(X$6),FIND("~",SUBSTITUTE(X$6," ","~",LEN(TRIM(X$6))-LEN(SUBSTITUTE(TRIM(X$6)," ",""))))-1)&amp;" Total",$B$6:$BB$314,ROW($A83)-5,FALSE))</f>
        <v>0</v>
      </c>
      <c r="Y83" s="8">
        <f ca="1">IF(Y$5&lt;&gt;"",HLOOKUP(Y$5,Functionalization!$G$6:$R$314,ROW($A83)-5,FALSE),IFERROR(INDEX(Y$278:Y$314,MATCH($F83,$B$278:$B$314,0))/VLOOKUP($F83,$B$278:$BB$314,MATCH(LEFT(TRIM(Y$6),FIND("~",SUBSTITUTE(Y$6,"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83))*HLOOKUP(LEFT(TRIM(Y$6),FIND("~",SUBSTITUTE(Y$6," ","~",LEN(TRIM(Y$6))-LEN(SUBSTITUTE(TRIM(Y$6)," ",""))))-1)&amp;" Total",$B$6:$BB$314,ROW($A83)-5,FALSE))</f>
        <v>0</v>
      </c>
      <c r="Z83" s="8">
        <f ca="1">IF(Z$5&lt;&gt;"",HLOOKUP(Z$5,Functionalization!$G$6:$R$314,ROW($A83)-5,FALSE),IFERROR(INDEX(Z$278:Z$314,MATCH($F83,$B$278:$B$314,0))/VLOOKUP($F83,$B$278:$BB$314,MATCH(LEFT(TRIM(Z$6),FIND("~",SUBSTITUTE(Z$6,"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83))*HLOOKUP(LEFT(TRIM(Z$6),FIND("~",SUBSTITUTE(Z$6," ","~",LEN(TRIM(Z$6))-LEN(SUBSTITUTE(TRIM(Z$6)," ",""))))-1)&amp;" Total",$B$6:$BB$314,ROW($A83)-5,FALSE))</f>
        <v>0</v>
      </c>
      <c r="AA83" s="8">
        <f ca="1">IF(AA$5&lt;&gt;"",HLOOKUP(AA$5,Functionalization!$G$6:$R$314,ROW($A83)-5,FALSE),IFERROR(INDEX(AA$278:AA$314,MATCH($F83,$B$278:$B$314,0))/VLOOKUP($F83,$B$278:$BB$314,MATCH(LEFT(TRIM(AA$6),FIND("~",SUBSTITUTE(AA$6,"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83))*HLOOKUP(LEFT(TRIM(AA$6),FIND("~",SUBSTITUTE(AA$6," ","~",LEN(TRIM(AA$6))-LEN(SUBSTITUTE(TRIM(AA$6)," ",""))))-1)&amp;" Total",$B$6:$BB$314,ROW($A83)-5,FALSE))</f>
        <v>0</v>
      </c>
      <c r="AB83" s="8">
        <f ca="1">IF(AB$5&lt;&gt;"",HLOOKUP(AB$5,Functionalization!$G$6:$R$314,ROW($A83)-5,FALSE),IFERROR(INDEX(AB$278:AB$314,MATCH($F83,$B$278:$B$314,0))/VLOOKUP($F83,$B$278:$BB$314,MATCH(LEFT(TRIM(AB$6),FIND("~",SUBSTITUTE(AB$6,"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83))*HLOOKUP(LEFT(TRIM(AB$6),FIND("~",SUBSTITUTE(AB$6," ","~",LEN(TRIM(AB$6))-LEN(SUBSTITUTE(TRIM(AB$6)," ",""))))-1)&amp;" Total",$B$6:$BB$314,ROW($A83)-5,FALSE))</f>
        <v>0</v>
      </c>
      <c r="AC83" s="8">
        <f ca="1">IF(AC$5&lt;&gt;"",HLOOKUP(AC$5,Functionalization!$G$6:$R$314,ROW($A83)-5,FALSE),IFERROR(INDEX(AC$278:AC$314,MATCH($F83,$B$278:$B$314,0))/VLOOKUP($F83,$B$278:$BB$314,MATCH(LEFT(TRIM(AC$6),FIND("~",SUBSTITUTE(AC$6,"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83))*HLOOKUP(LEFT(TRIM(AC$6),FIND("~",SUBSTITUTE(AC$6," ","~",LEN(TRIM(AC$6))-LEN(SUBSTITUTE(TRIM(AC$6)," ",""))))-1)&amp;" Total",$B$6:$BB$314,ROW($A83)-5,FALSE))</f>
        <v>0</v>
      </c>
      <c r="AD83" s="8">
        <f ca="1">IF(AD$5&lt;&gt;"",HLOOKUP(AD$5,Functionalization!$G$6:$R$314,ROW($A83)-5,FALSE),IFERROR(INDEX(AD$278:AD$314,MATCH($F83,$B$278:$B$314,0))/VLOOKUP($F83,$B$278:$BB$314,MATCH(LEFT(TRIM(AD$6),FIND("~",SUBSTITUTE(AD$6,"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83))*HLOOKUP(LEFT(TRIM(AD$6),FIND("~",SUBSTITUTE(AD$6," ","~",LEN(TRIM(AD$6))-LEN(SUBSTITUTE(TRIM(AD$6)," ",""))))-1)&amp;" Total",$B$6:$BB$314,ROW($A83)-5,FALSE))</f>
        <v>0</v>
      </c>
      <c r="AE83" s="8">
        <f ca="1">IF(AE$5&lt;&gt;"",HLOOKUP(AE$5,Functionalization!$G$6:$R$314,ROW($A83)-5,FALSE),IFERROR(INDEX(AE$278:AE$314,MATCH($F83,$B$278:$B$314,0))/VLOOKUP($F83,$B$278:$BB$314,MATCH(LEFT(TRIM(AE$6),FIND("~",SUBSTITUTE(AE$6,"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83))*HLOOKUP(LEFT(TRIM(AE$6),FIND("~",SUBSTITUTE(AE$6," ","~",LEN(TRIM(AE$6))-LEN(SUBSTITUTE(TRIM(AE$6)," ",""))))-1)&amp;" Total",$B$6:$BB$314,ROW($A83)-5,FALSE))</f>
        <v>0</v>
      </c>
      <c r="AF83" s="8">
        <f ca="1">IF(AF$5&lt;&gt;"",HLOOKUP(AF$5,Functionalization!$G$6:$R$314,ROW($A83)-5,FALSE),IFERROR(INDEX(AF$278:AF$314,MATCH($F83,$B$278:$B$314,0))/VLOOKUP($F83,$B$278:$BB$314,MATCH(LEFT(TRIM(AF$6),FIND("~",SUBSTITUTE(AF$6,"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83))*HLOOKUP(LEFT(TRIM(AF$6),FIND("~",SUBSTITUTE(AF$6," ","~",LEN(TRIM(AF$6))-LEN(SUBSTITUTE(TRIM(AF$6)," ",""))))-1)&amp;" Total",$B$6:$BB$314,ROW($A83)-5,FALSE))</f>
        <v>0</v>
      </c>
      <c r="AG83" s="8">
        <f ca="1">IF(AG$5&lt;&gt;"",HLOOKUP(AG$5,Functionalization!$G$6:$R$314,ROW($A83)-5,FALSE),IFERROR(INDEX(AG$278:AG$314,MATCH($F83,$B$278:$B$314,0))/VLOOKUP($F83,$B$278:$BB$314,MATCH(LEFT(TRIM(AG$6),FIND("~",SUBSTITUTE(AG$6,"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83))*HLOOKUP(LEFT(TRIM(AG$6),FIND("~",SUBSTITUTE(AG$6," ","~",LEN(TRIM(AG$6))-LEN(SUBSTITUTE(TRIM(AG$6)," ",""))))-1)&amp;" Total",$B$6:$BB$314,ROW($A83)-5,FALSE))</f>
        <v>0</v>
      </c>
      <c r="AH83" s="8">
        <f ca="1">IF(AH$5&lt;&gt;"",HLOOKUP(AH$5,Functionalization!$G$6:$R$314,ROW($A83)-5,FALSE),IFERROR(INDEX(AH$278:AH$314,MATCH($F83,$B$278:$B$314,0))/VLOOKUP($F83,$B$278:$BB$314,MATCH(LEFT(TRIM(AH$6),FIND("~",SUBSTITUTE(AH$6,"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83))*HLOOKUP(LEFT(TRIM(AH$6),FIND("~",SUBSTITUTE(AH$6," ","~",LEN(TRIM(AH$6))-LEN(SUBSTITUTE(TRIM(AH$6)," ",""))))-1)&amp;" Total",$B$6:$BB$314,ROW($A83)-5,FALSE))</f>
        <v>0</v>
      </c>
      <c r="AI83" s="8">
        <f ca="1">IF(AI$5&lt;&gt;"",HLOOKUP(AI$5,Functionalization!$G$6:$R$314,ROW($A83)-5,FALSE),IFERROR(INDEX(AI$278:AI$314,MATCH($F83,$B$278:$B$314,0))/VLOOKUP($F83,$B$278:$BB$314,MATCH(LEFT(TRIM(AI$6),FIND("~",SUBSTITUTE(AI$6,"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83))*HLOOKUP(LEFT(TRIM(AI$6),FIND("~",SUBSTITUTE(AI$6," ","~",LEN(TRIM(AI$6))-LEN(SUBSTITUTE(TRIM(AI$6)," ",""))))-1)&amp;" Total",$B$6:$BB$314,ROW($A83)-5,FALSE))</f>
        <v>0</v>
      </c>
      <c r="AJ83" s="8">
        <f ca="1">IF(AJ$5&lt;&gt;"",HLOOKUP(AJ$5,Functionalization!$G$6:$R$314,ROW($A83)-5,FALSE),IFERROR(INDEX(AJ$278:AJ$314,MATCH($F83,$B$278:$B$314,0))/VLOOKUP($F83,$B$278:$BB$314,MATCH(LEFT(TRIM(AJ$6),FIND("~",SUBSTITUTE(AJ$6,"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83))*HLOOKUP(LEFT(TRIM(AJ$6),FIND("~",SUBSTITUTE(AJ$6," ","~",LEN(TRIM(AJ$6))-LEN(SUBSTITUTE(TRIM(AJ$6)," ",""))))-1)&amp;" Total",$B$6:$BB$314,ROW($A83)-5,FALSE))</f>
        <v>0</v>
      </c>
      <c r="AK83" s="8">
        <f ca="1">IF(AK$5&lt;&gt;"",HLOOKUP(AK$5,Functionalization!$G$6:$R$314,ROW($A83)-5,FALSE),IFERROR(INDEX(AK$278:AK$314,MATCH($F83,$B$278:$B$314,0))/VLOOKUP($F83,$B$278:$BB$314,MATCH(LEFT(TRIM(AK$6),FIND("~",SUBSTITUTE(AK$6,"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83))*HLOOKUP(LEFT(TRIM(AK$6),FIND("~",SUBSTITUTE(AK$6," ","~",LEN(TRIM(AK$6))-LEN(SUBSTITUTE(TRIM(AK$6)," ",""))))-1)&amp;" Total",$B$6:$BB$314,ROW($A83)-5,FALSE))</f>
        <v>0</v>
      </c>
      <c r="AL83" s="8">
        <f ca="1">IF(AL$5&lt;&gt;"",HLOOKUP(AL$5,Functionalization!$G$6:$R$314,ROW($A83)-5,FALSE),IFERROR(INDEX(AL$278:AL$314,MATCH($F83,$B$278:$B$314,0))/VLOOKUP($F83,$B$278:$BB$314,MATCH(LEFT(TRIM(AL$6),FIND("~",SUBSTITUTE(AL$6,"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83))*HLOOKUP(LEFT(TRIM(AL$6),FIND("~",SUBSTITUTE(AL$6," ","~",LEN(TRIM(AL$6))-LEN(SUBSTITUTE(TRIM(AL$6)," ",""))))-1)&amp;" Total",$B$6:$BB$314,ROW($A83)-5,FALSE))</f>
        <v>0</v>
      </c>
      <c r="AM83" s="8">
        <f ca="1">IF(AM$5&lt;&gt;"",HLOOKUP(AM$5,Functionalization!$G$6:$R$314,ROW($A83)-5,FALSE),IFERROR(INDEX(AM$278:AM$314,MATCH($F83,$B$278:$B$314,0))/VLOOKUP($F83,$B$278:$BB$314,MATCH(LEFT(TRIM(AM$6),FIND("~",SUBSTITUTE(AM$6,"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83))*HLOOKUP(LEFT(TRIM(AM$6),FIND("~",SUBSTITUTE(AM$6," ","~",LEN(TRIM(AM$6))-LEN(SUBSTITUTE(TRIM(AM$6)," ",""))))-1)&amp;" Total",$B$6:$BB$314,ROW($A83)-5,FALSE))</f>
        <v>0</v>
      </c>
      <c r="AN83" s="8">
        <f ca="1">IF(AN$5&lt;&gt;"",HLOOKUP(AN$5,Functionalization!$G$6:$R$314,ROW($A83)-5,FALSE),IFERROR(INDEX(AN$278:AN$314,MATCH($F83,$B$278:$B$314,0))/VLOOKUP($F83,$B$278:$BB$314,MATCH(LEFT(TRIM(AN$6),FIND("~",SUBSTITUTE(AN$6,"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83))*HLOOKUP(LEFT(TRIM(AN$6),FIND("~",SUBSTITUTE(AN$6," ","~",LEN(TRIM(AN$6))-LEN(SUBSTITUTE(TRIM(AN$6)," ",""))))-1)&amp;" Total",$B$6:$BB$314,ROW($A83)-5,FALSE))</f>
        <v>0</v>
      </c>
      <c r="AO83" s="8">
        <f ca="1">IF(AO$5&lt;&gt;"",HLOOKUP(AO$5,Functionalization!$G$6:$R$314,ROW($A83)-5,FALSE),IFERROR(INDEX(AO$278:AO$314,MATCH($F83,$B$278:$B$314,0))/VLOOKUP($F83,$B$278:$BB$314,MATCH(LEFT(TRIM(AO$6),FIND("~",SUBSTITUTE(AO$6,"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83))*HLOOKUP(LEFT(TRIM(AO$6),FIND("~",SUBSTITUTE(AO$6," ","~",LEN(TRIM(AO$6))-LEN(SUBSTITUTE(TRIM(AO$6)," ",""))))-1)&amp;" Total",$B$6:$BB$314,ROW($A83)-5,FALSE))</f>
        <v>0</v>
      </c>
      <c r="AP83" s="8">
        <f ca="1">IF(AP$5&lt;&gt;"",HLOOKUP(AP$5,Functionalization!$G$6:$R$314,ROW($A83)-5,FALSE),IFERROR(INDEX(AP$278:AP$314,MATCH($F83,$B$278:$B$314,0))/VLOOKUP($F83,$B$278:$BB$314,MATCH(LEFT(TRIM(AP$6),FIND("~",SUBSTITUTE(AP$6,"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83))*HLOOKUP(LEFT(TRIM(AP$6),FIND("~",SUBSTITUTE(AP$6," ","~",LEN(TRIM(AP$6))-LEN(SUBSTITUTE(TRIM(AP$6)," ",""))))-1)&amp;" Total",$B$6:$BB$314,ROW($A83)-5,FALSE))</f>
        <v>0</v>
      </c>
      <c r="AQ83" s="8">
        <f ca="1">IF(AQ$5&lt;&gt;"",HLOOKUP(AQ$5,Functionalization!$G$6:$R$314,ROW($A83)-5,FALSE),IFERROR(INDEX(AQ$278:AQ$314,MATCH($F83,$B$278:$B$314,0))/VLOOKUP($F83,$B$278:$BB$314,MATCH(LEFT(TRIM(AQ$6),FIND("~",SUBSTITUTE(AQ$6,"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83))*HLOOKUP(LEFT(TRIM(AQ$6),FIND("~",SUBSTITUTE(AQ$6," ","~",LEN(TRIM(AQ$6))-LEN(SUBSTITUTE(TRIM(AQ$6)," ",""))))-1)&amp;" Total",$B$6:$BB$314,ROW($A83)-5,FALSE))</f>
        <v>0</v>
      </c>
      <c r="AR83" s="8">
        <f ca="1">IF(AR$5&lt;&gt;"",HLOOKUP(AR$5,Functionalization!$G$6:$R$314,ROW($A83)-5,FALSE),IFERROR(INDEX(AR$278:AR$314,MATCH($F83,$B$278:$B$314,0))/VLOOKUP($F83,$B$278:$BB$314,MATCH(LEFT(TRIM(AR$6),FIND("~",SUBSTITUTE(AR$6,"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83))*HLOOKUP(LEFT(TRIM(AR$6),FIND("~",SUBSTITUTE(AR$6," ","~",LEN(TRIM(AR$6))-LEN(SUBSTITUTE(TRIM(AR$6)," ",""))))-1)&amp;" Total",$B$6:$BB$314,ROW($A83)-5,FALSE))</f>
        <v>0</v>
      </c>
      <c r="AS83" s="8">
        <f ca="1">IF(AS$5&lt;&gt;"",HLOOKUP(AS$5,Functionalization!$G$6:$R$314,ROW($A83)-5,FALSE),IFERROR(INDEX(AS$278:AS$314,MATCH($F83,$B$278:$B$314,0))/VLOOKUP($F83,$B$278:$BB$314,MATCH(LEFT(TRIM(AS$6),FIND("~",SUBSTITUTE(AS$6,"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83))*HLOOKUP(LEFT(TRIM(AS$6),FIND("~",SUBSTITUTE(AS$6," ","~",LEN(TRIM(AS$6))-LEN(SUBSTITUTE(TRIM(AS$6)," ",""))))-1)&amp;" Total",$B$6:$BB$314,ROW($A83)-5,FALSE))</f>
        <v>0</v>
      </c>
      <c r="AT83" s="8">
        <f ca="1">IF(AT$5&lt;&gt;"",HLOOKUP(AT$5,Functionalization!$G$6:$R$314,ROW($A83)-5,FALSE),IFERROR(INDEX(AT$278:AT$314,MATCH($F83,$B$278:$B$314,0))/VLOOKUP($F83,$B$278:$BB$314,MATCH(LEFT(TRIM(AT$6),FIND("~",SUBSTITUTE(AT$6,"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83))*HLOOKUP(LEFT(TRIM(AT$6),FIND("~",SUBSTITUTE(AT$6," ","~",LEN(TRIM(AT$6))-LEN(SUBSTITUTE(TRIM(AT$6)," ",""))))-1)&amp;" Total",$B$6:$BB$314,ROW($A83)-5,FALSE))</f>
        <v>0</v>
      </c>
      <c r="AU83" s="8">
        <f ca="1">IF(AU$5&lt;&gt;"",HLOOKUP(AU$5,Functionalization!$G$6:$R$314,ROW($A83)-5,FALSE),IFERROR(INDEX(AU$278:AU$314,MATCH($F83,$B$278:$B$314,0))/VLOOKUP($F83,$B$278:$BB$314,MATCH(LEFT(TRIM(AU$6),FIND("~",SUBSTITUTE(AU$6,"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83))*HLOOKUP(LEFT(TRIM(AU$6),FIND("~",SUBSTITUTE(AU$6," ","~",LEN(TRIM(AU$6))-LEN(SUBSTITUTE(TRIM(AU$6)," ",""))))-1)&amp;" Total",$B$6:$BB$314,ROW($A83)-5,FALSE))</f>
        <v>0</v>
      </c>
      <c r="AV83" s="8">
        <f ca="1">IF(AV$5&lt;&gt;"",HLOOKUP(AV$5,Functionalization!$G$6:$R$314,ROW($A83)-5,FALSE),IFERROR(INDEX(AV$278:AV$314,MATCH($F83,$B$278:$B$314,0))/VLOOKUP($F83,$B$278:$BB$314,MATCH(LEFT(TRIM(AV$6),FIND("~",SUBSTITUTE(AV$6,"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83))*HLOOKUP(LEFT(TRIM(AV$6),FIND("~",SUBSTITUTE(AV$6," ","~",LEN(TRIM(AV$6))-LEN(SUBSTITUTE(TRIM(AV$6)," ",""))))-1)&amp;" Total",$B$6:$BB$314,ROW($A83)-5,FALSE))</f>
        <v>0</v>
      </c>
      <c r="AW83" s="8">
        <f ca="1">IF(AW$5&lt;&gt;"",HLOOKUP(AW$5,Functionalization!$G$6:$R$314,ROW($A83)-5,FALSE),IFERROR(INDEX(AW$278:AW$314,MATCH($F83,$B$278:$B$314,0))/VLOOKUP($F83,$B$278:$BB$314,MATCH(LEFT(TRIM(AW$6),FIND("~",SUBSTITUTE(AW$6,"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83))*HLOOKUP(LEFT(TRIM(AW$6),FIND("~",SUBSTITUTE(AW$6," ","~",LEN(TRIM(AW$6))-LEN(SUBSTITUTE(TRIM(AW$6)," ",""))))-1)&amp;" Total",$B$6:$BB$314,ROW($A83)-5,FALSE))</f>
        <v>0</v>
      </c>
      <c r="AX83" s="8">
        <f ca="1">IF(AX$5&lt;&gt;"",HLOOKUP(AX$5,Functionalization!$G$6:$R$314,ROW($A83)-5,FALSE),IFERROR(INDEX(AX$278:AX$314,MATCH($F83,$B$278:$B$314,0))/VLOOKUP($F83,$B$278:$BB$314,MATCH(LEFT(TRIM(AX$6),FIND("~",SUBSTITUTE(AX$6,"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83))*HLOOKUP(LEFT(TRIM(AX$6),FIND("~",SUBSTITUTE(AX$6," ","~",LEN(TRIM(AX$6))-LEN(SUBSTITUTE(TRIM(AX$6)," ",""))))-1)&amp;" Total",$B$6:$BB$314,ROW($A83)-5,FALSE))</f>
        <v>0</v>
      </c>
      <c r="AY83" s="8">
        <f ca="1">IF(AY$5&lt;&gt;"",HLOOKUP(AY$5,Functionalization!$G$6:$R$314,ROW($A83)-5,FALSE),IFERROR(INDEX(AY$278:AY$314,MATCH($F83,$B$278:$B$314,0))/VLOOKUP($F83,$B$278:$BB$314,MATCH(LEFT(TRIM(AY$6),FIND("~",SUBSTITUTE(AY$6,"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83))*HLOOKUP(LEFT(TRIM(AY$6),FIND("~",SUBSTITUTE(AY$6," ","~",LEN(TRIM(AY$6))-LEN(SUBSTITUTE(TRIM(AY$6)," ",""))))-1)&amp;" Total",$B$6:$BB$314,ROW($A83)-5,FALSE))</f>
        <v>0</v>
      </c>
      <c r="AZ83" s="8">
        <f ca="1">IF(AZ$5&lt;&gt;"",HLOOKUP(AZ$5,Functionalization!$G$6:$R$314,ROW($A83)-5,FALSE),IFERROR(INDEX(AZ$278:AZ$314,MATCH($F83,$B$278:$B$314,0))/VLOOKUP($F83,$B$278:$BB$314,MATCH(LEFT(TRIM(AZ$6),FIND("~",SUBSTITUTE(AZ$6,"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83))*HLOOKUP(LEFT(TRIM(AZ$6),FIND("~",SUBSTITUTE(AZ$6," ","~",LEN(TRIM(AZ$6))-LEN(SUBSTITUTE(TRIM(AZ$6)," ",""))))-1)&amp;" Total",$B$6:$BB$314,ROW($A83)-5,FALSE))</f>
        <v>0</v>
      </c>
      <c r="BA83" s="8">
        <f ca="1">IF(BA$5&lt;&gt;"",HLOOKUP(BA$5,Functionalization!$G$6:$R$314,ROW($A83)-5,FALSE),IFERROR(INDEX(BA$278:BA$314,MATCH($F83,$B$278:$B$314,0))/VLOOKUP($F83,$B$278:$BB$314,MATCH(LEFT(TRIM(BA$6),FIND("~",SUBSTITUTE(BA$6,"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83))*HLOOKUP(LEFT(TRIM(BA$6),FIND("~",SUBSTITUTE(BA$6," ","~",LEN(TRIM(BA$6))-LEN(SUBSTITUTE(TRIM(BA$6)," ",""))))-1)&amp;" Total",$B$6:$BB$314,ROW($A83)-5,FALSE))</f>
        <v>0</v>
      </c>
      <c r="BB83" s="8">
        <f ca="1">IF(BB$5&lt;&gt;"",HLOOKUP(BB$5,Functionalization!$G$6:$R$314,ROW($A83)-5,FALSE),IFERROR(INDEX(BB$278:BB$314,MATCH($F83,$B$278:$B$314,0))/VLOOKUP($F83,$B$278:$BB$314,MATCH(LEFT(TRIM(BB$6),FIND("~",SUBSTITUTE(BB$6,"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83))*HLOOKUP(LEFT(TRIM(BB$6),FIND("~",SUBSTITUTE(BB$6," ","~",LEN(TRIM(BB$6))-LEN(SUBSTITUTE(TRIM(BB$6)," ",""))))-1)&amp;" Total",$B$6:$BB$314,ROW($A83)-5,FALSE))</f>
        <v>0</v>
      </c>
      <c r="BD83">
        <f ca="1">IFERROR(IF(SUMIF($G$6:$BB$6,BD$6&amp;" Total",$G83:$BB83)-(SUMIF($G$6:$BB$6,BD$6&amp;" "&amp;'Input-Func_Class'!$D$22,$G83:$BB83)+IFERROR(SUMIF($G$6:$BB$6,BD$6&amp;" "&amp;'Input-Func_Class'!$E$22,$G83:$BB83),SUMIF($G$6:$BB$6,BD$6&amp;" "&amp;'Input-Func_Class'!$B$24,$G83:$BB83))+SUMIF($G$6:$BB$6,BD$6&amp;" "&amp;'Input-Func_Class'!$F$22,$G83:$BB83))&lt;Check_Limit,0,1),1)</f>
        <v>0</v>
      </c>
      <c r="BE83">
        <f ca="1">IFERROR(IF(SUMIF($G$6:$BB$6,BE$6&amp;" Total",$G83:$BB83)-(SUMIF($G$6:$BB$6,BE$6&amp;" "&amp;'Input-Func_Class'!$D$22,$G83:$BB83)+IFERROR(SUMIF($G$6:$BB$6,BE$6&amp;" "&amp;'Input-Func_Class'!$E$22,$G83:$BB83),SUMIF($G$6:$BB$6,BE$6&amp;" "&amp;'Input-Func_Class'!$B$24,$G83:$BB83))+SUMIF($G$6:$BB$6,BE$6&amp;" "&amp;'Input-Func_Class'!$F$22,$G83:$BB83))&lt;Check_Limit,0,1),1)</f>
        <v>0</v>
      </c>
      <c r="BF83">
        <f ca="1">IFERROR(IF(SUMIF($G$6:$BB$6,BF$6&amp;" Total",$G83:$BB83)-(SUMIF($G$6:$BB$6,BF$6&amp;" "&amp;'Input-Func_Class'!$D$22,$G83:$BB83)+IFERROR(SUMIF($G$6:$BB$6,BF$6&amp;" "&amp;'Input-Func_Class'!$E$22,$G83:$BB83),SUMIF($G$6:$BB$6,BF$6&amp;" "&amp;'Input-Func_Class'!$B$24,$G83:$BB83))+SUMIF($G$6:$BB$6,BF$6&amp;" "&amp;'Input-Func_Class'!$F$22,$G83:$BB83))&lt;Check_Limit,0,1),1)</f>
        <v>0</v>
      </c>
      <c r="BG83">
        <f ca="1">IFERROR(IF(SUMIF($G$6:$BB$6,BG$6&amp;" Total",$G83:$BB83)-(SUMIF($G$6:$BB$6,BG$6&amp;" "&amp;'Input-Func_Class'!$D$22,$G83:$BB83)+IFERROR(SUMIF($G$6:$BB$6,BG$6&amp;" "&amp;'Input-Func_Class'!$E$22,$G83:$BB83),SUMIF($G$6:$BB$6,BG$6&amp;" "&amp;'Input-Func_Class'!$B$24,$G83:$BB83))+SUMIF($G$6:$BB$6,BG$6&amp;" "&amp;'Input-Func_Class'!$F$22,$G83:$BB83))&lt;Check_Limit,0,1),1)</f>
        <v>0</v>
      </c>
      <c r="BH83">
        <f ca="1">IFERROR(IF(SUMIF($G$6:$BB$6,BH$6&amp;" Total",$G83:$BB83)-(SUMIF($G$6:$BB$6,BH$6&amp;" "&amp;'Input-Func_Class'!$D$22,$G83:$BB83)+IFERROR(SUMIF($G$6:$BB$6,BH$6&amp;" "&amp;'Input-Func_Class'!$E$22,$G83:$BB83),SUMIF($G$6:$BB$6,BH$6&amp;" "&amp;'Input-Func_Class'!$B$24,$G83:$BB83))+SUMIF($G$6:$BB$6,BH$6&amp;" "&amp;'Input-Func_Class'!$F$22,$G83:$BB83))&lt;Check_Limit,0,1),1)</f>
        <v>0</v>
      </c>
      <c r="BI83">
        <f ca="1">IFERROR(IF(SUMIF($G$6:$BB$6,BI$6&amp;" Total",$G83:$BB83)-(SUMIF($G$6:$BB$6,BI$6&amp;" "&amp;'Input-Func_Class'!$D$22,$G83:$BB83)+IFERROR(SUMIF($G$6:$BB$6,BI$6&amp;" "&amp;'Input-Func_Class'!$E$22,$G83:$BB83),SUMIF($G$6:$BB$6,BI$6&amp;" "&amp;'Input-Func_Class'!$B$24,$G83:$BB83))+SUMIF($G$6:$BB$6,BI$6&amp;" "&amp;'Input-Func_Class'!$F$22,$G83:$BB83))&lt;Check_Limit,0,1),1)</f>
        <v>0</v>
      </c>
      <c r="BJ83">
        <f ca="1">IFERROR(IF(SUMIF($G$6:$BB$6,BJ$6&amp;" Total",$G83:$BB83)-(SUMIF($G$6:$BB$6,BJ$6&amp;" "&amp;'Input-Func_Class'!$D$22,$G83:$BB83)+IFERROR(SUMIF($G$6:$BB$6,BJ$6&amp;" "&amp;'Input-Func_Class'!$E$22,$G83:$BB83),SUMIF($G$6:$BB$6,BJ$6&amp;" "&amp;'Input-Func_Class'!$B$24,$G83:$BB83))+SUMIF($G$6:$BB$6,BJ$6&amp;" "&amp;'Input-Func_Class'!$F$22,$G83:$BB83))&lt;Check_Limit,0,1),1)</f>
        <v>0</v>
      </c>
      <c r="BK83">
        <f ca="1">IFERROR(IF(SUMIF($G$6:$BB$6,BK$6&amp;" Total",$G83:$BB83)-(SUMIF($G$6:$BB$6,BK$6&amp;" "&amp;'Input-Func_Class'!$D$22,$G83:$BB83)+IFERROR(SUMIF($G$6:$BB$6,BK$6&amp;" "&amp;'Input-Func_Class'!$E$22,$G83:$BB83),SUMIF($G$6:$BB$6,BK$6&amp;" "&amp;'Input-Func_Class'!$B$24,$G83:$BB83))+SUMIF($G$6:$BB$6,BK$6&amp;" "&amp;'Input-Func_Class'!$F$22,$G83:$BB83))&lt;Check_Limit,0,1),1)</f>
        <v>0</v>
      </c>
      <c r="BL83">
        <f ca="1">IFERROR(IF(SUMIF($G$6:$BB$6,BL$6&amp;" Total",$G83:$BB83)-(SUMIF($G$6:$BB$6,BL$6&amp;" "&amp;'Input-Func_Class'!$D$22,$G83:$BB83)+IFERROR(SUMIF($G$6:$BB$6,BL$6&amp;" "&amp;'Input-Func_Class'!$E$22,$G83:$BB83),SUMIF($G$6:$BB$6,BL$6&amp;" "&amp;'Input-Func_Class'!$B$24,$G83:$BB83))+SUMIF($G$6:$BB$6,BL$6&amp;" "&amp;'Input-Func_Class'!$F$22,$G83:$BB83))&lt;Check_Limit,0,1),1)</f>
        <v>0</v>
      </c>
      <c r="BM83">
        <f ca="1">IFERROR(IF(SUMIF($G$6:$BB$6,BM$6&amp;" Total",$G83:$BB83)-(SUMIF($G$6:$BB$6,BM$6&amp;" "&amp;'Input-Func_Class'!$D$22,$G83:$BB83)+IFERROR(SUMIF($G$6:$BB$6,BM$6&amp;" "&amp;'Input-Func_Class'!$E$22,$G83:$BB83),SUMIF($G$6:$BB$6,BM$6&amp;" "&amp;'Input-Func_Class'!$B$24,$G83:$BB83))+SUMIF($G$6:$BB$6,BM$6&amp;" "&amp;'Input-Func_Class'!$F$22,$G83:$BB83))&lt;Check_Limit,0,1),1)</f>
        <v>0</v>
      </c>
      <c r="BN83">
        <f ca="1">IFERROR(IF(SUMIF($G$6:$BB$6,BN$6&amp;" Total",$G83:$BB83)-(SUMIF($G$6:$BB$6,BN$6&amp;" "&amp;'Input-Func_Class'!$D$22,$G83:$BB83)+IFERROR(SUMIF($G$6:$BB$6,BN$6&amp;" "&amp;'Input-Func_Class'!$E$22,$G83:$BB83),SUMIF($G$6:$BB$6,BN$6&amp;" "&amp;'Input-Func_Class'!$B$24,$G83:$BB83))+SUMIF($G$6:$BB$6,BN$6&amp;" "&amp;'Input-Func_Class'!$F$22,$G83:$BB83))&lt;Check_Limit,0,1),1)</f>
        <v>0</v>
      </c>
      <c r="BO83">
        <f ca="1">IFERROR(IF(SUMIF($G$6:$BB$6,BO$6&amp;" Total",$G83:$BB83)-(SUMIF($G$6:$BB$6,BO$6&amp;" "&amp;'Input-Func_Class'!$D$22,$G83:$BB83)+IFERROR(SUMIF($G$6:$BB$6,BO$6&amp;" "&amp;'Input-Func_Class'!$E$22,$G83:$BB83),SUMIF($G$6:$BB$6,BO$6&amp;" "&amp;'Input-Func_Class'!$B$24,$G83:$BB83))+SUMIF($G$6:$BB$6,BO$6&amp;" "&amp;'Input-Func_Class'!$F$22,$G83:$BB83))&lt;Check_Limit,0,1),1)</f>
        <v>0</v>
      </c>
    </row>
    <row r="84" spans="1:67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>Functionalization!$D84</f>
        <v>-5710479.5624717856</v>
      </c>
      <c r="E84" s="8">
        <f t="shared" ca="1" si="21"/>
        <v>0</v>
      </c>
      <c r="F84" s="2" t="str">
        <f>IF($D84=0,"-",IF('Input-Accounts'!$E84&lt;&gt;0,'Input-Accounts'!$E84,'Input-Accounts'!$G84))</f>
        <v>CUSTOMER</v>
      </c>
      <c r="G84" s="8">
        <f ca="1">IF(G$5&lt;&gt;"",HLOOKUP(G$5,Functionalization!$G$6:$R$314,ROW($A84)-5,FALSE),IFERROR(INDEX(G$278:G$314,MATCH($F84,$B$278:$B$314,0))/VLOOKUP($F84,$B$278:$BB$314,MATCH(LEFT(TRIM(G$6),FIND("~",SUBSTITUTE(G$6,"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84))*HLOOKUP(LEFT(TRIM(G$6),FIND("~",SUBSTITUTE(G$6," ","~",LEN(TRIM(G$6))-LEN(SUBSTITUTE(TRIM(G$6)," ",""))))-1)&amp;" Total",$B$6:$BB$314,ROW($A84)-5,FALSE))</f>
        <v>0</v>
      </c>
      <c r="H84" s="8">
        <f ca="1">IF(H$5&lt;&gt;"",HLOOKUP(H$5,Functionalization!$G$6:$R$314,ROW($A84)-5,FALSE),IFERROR(INDEX(H$278:H$314,MATCH($F84,$B$278:$B$314,0))/VLOOKUP($F84,$B$278:$BB$314,MATCH(LEFT(TRIM(H$6),FIND("~",SUBSTITUTE(H$6,"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84))*HLOOKUP(LEFT(TRIM(H$6),FIND("~",SUBSTITUTE(H$6," ","~",LEN(TRIM(H$6))-LEN(SUBSTITUTE(TRIM(H$6)," ",""))))-1)&amp;" Total",$B$6:$BB$314,ROW($A84)-5,FALSE))</f>
        <v>0</v>
      </c>
      <c r="I84" s="8">
        <f ca="1">IF(I$5&lt;&gt;"",HLOOKUP(I$5,Functionalization!$G$6:$R$314,ROW($A84)-5,FALSE),IFERROR(INDEX(I$278:I$314,MATCH($F84,$B$278:$B$314,0))/VLOOKUP($F84,$B$278:$BB$314,MATCH(LEFT(TRIM(I$6),FIND("~",SUBSTITUTE(I$6,"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84))*HLOOKUP(LEFT(TRIM(I$6),FIND("~",SUBSTITUTE(I$6," ","~",LEN(TRIM(I$6))-LEN(SUBSTITUTE(TRIM(I$6)," ",""))))-1)&amp;" Total",$B$6:$BB$314,ROW($A84)-5,FALSE))</f>
        <v>0</v>
      </c>
      <c r="J84" s="8">
        <f ca="1">IF(J$5&lt;&gt;"",HLOOKUP(J$5,Functionalization!$G$6:$R$314,ROW($A84)-5,FALSE),IFERROR(INDEX(J$278:J$314,MATCH($F84,$B$278:$B$314,0))/VLOOKUP($F84,$B$278:$BB$314,MATCH(LEFT(TRIM(J$6),FIND("~",SUBSTITUTE(J$6,"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84))*HLOOKUP(LEFT(TRIM(J$6),FIND("~",SUBSTITUTE(J$6," ","~",LEN(TRIM(J$6))-LEN(SUBSTITUTE(TRIM(J$6)," ",""))))-1)&amp;" Total",$B$6:$BB$314,ROW($A84)-5,FALSE))</f>
        <v>0</v>
      </c>
      <c r="K84" s="8">
        <f ca="1">IF(K$5&lt;&gt;"",HLOOKUP(K$5,Functionalization!$G$6:$R$314,ROW($A84)-5,FALSE),IFERROR(INDEX(K$278:K$314,MATCH($F84,$B$278:$B$314,0))/VLOOKUP($F84,$B$278:$BB$314,MATCH(LEFT(TRIM(K$6),FIND("~",SUBSTITUTE(K$6,"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84))*HLOOKUP(LEFT(TRIM(K$6),FIND("~",SUBSTITUTE(K$6," ","~",LEN(TRIM(K$6))-LEN(SUBSTITUTE(TRIM(K$6)," ",""))))-1)&amp;" Total",$B$6:$BB$314,ROW($A84)-5,FALSE))</f>
        <v>-5710479.5624717856</v>
      </c>
      <c r="L84" s="8">
        <f ca="1">IF(L$5&lt;&gt;"",HLOOKUP(L$5,Functionalization!$G$6:$R$314,ROW($A84)-5,FALSE),IFERROR(INDEX(L$278:L$314,MATCH($F84,$B$278:$B$314,0))/VLOOKUP($F84,$B$278:$BB$314,MATCH(LEFT(TRIM(L$6),FIND("~",SUBSTITUTE(L$6,"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84))*HLOOKUP(LEFT(TRIM(L$6),FIND("~",SUBSTITUTE(L$6," ","~",LEN(TRIM(L$6))-LEN(SUBSTITUTE(TRIM(L$6)," ",""))))-1)&amp;" Total",$B$6:$BB$314,ROW($A84)-5,FALSE))</f>
        <v>0</v>
      </c>
      <c r="M84" s="8">
        <f ca="1">IF(M$5&lt;&gt;"",HLOOKUP(M$5,Functionalization!$G$6:$R$314,ROW($A84)-5,FALSE),IFERROR(INDEX(M$278:M$314,MATCH($F84,$B$278:$B$314,0))/VLOOKUP($F84,$B$278:$BB$314,MATCH(LEFT(TRIM(M$6),FIND("~",SUBSTITUTE(M$6,"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84))*HLOOKUP(LEFT(TRIM(M$6),FIND("~",SUBSTITUTE(M$6," ","~",LEN(TRIM(M$6))-LEN(SUBSTITUTE(TRIM(M$6)," ",""))))-1)&amp;" Total",$B$6:$BB$314,ROW($A84)-5,FALSE))</f>
        <v>0</v>
      </c>
      <c r="N84" s="8">
        <f ca="1">IF(N$5&lt;&gt;"",HLOOKUP(N$5,Functionalization!$G$6:$R$314,ROW($A84)-5,FALSE),IFERROR(INDEX(N$278:N$314,MATCH($F84,$B$278:$B$314,0))/VLOOKUP($F84,$B$278:$BB$314,MATCH(LEFT(TRIM(N$6),FIND("~",SUBSTITUTE(N$6,"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84))*HLOOKUP(LEFT(TRIM(N$6),FIND("~",SUBSTITUTE(N$6," ","~",LEN(TRIM(N$6))-LEN(SUBSTITUTE(TRIM(N$6)," ",""))))-1)&amp;" Total",$B$6:$BB$314,ROW($A84)-5,FALSE))</f>
        <v>-5710479.5624717856</v>
      </c>
      <c r="O84" s="8">
        <f ca="1">IF(O$5&lt;&gt;"",HLOOKUP(O$5,Functionalization!$G$6:$R$314,ROW($A84)-5,FALSE),IFERROR(INDEX(O$278:O$314,MATCH($F84,$B$278:$B$314,0))/VLOOKUP($F84,$B$278:$BB$314,MATCH(LEFT(TRIM(O$6),FIND("~",SUBSTITUTE(O$6,"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84))*HLOOKUP(LEFT(TRIM(O$6),FIND("~",SUBSTITUTE(O$6," ","~",LEN(TRIM(O$6))-LEN(SUBSTITUTE(TRIM(O$6)," ",""))))-1)&amp;" Total",$B$6:$BB$314,ROW($A84)-5,FALSE))</f>
        <v>0</v>
      </c>
      <c r="P84" s="8">
        <f ca="1">IF(P$5&lt;&gt;"",HLOOKUP(P$5,Functionalization!$G$6:$R$314,ROW($A84)-5,FALSE),IFERROR(INDEX(P$278:P$314,MATCH($F84,$B$278:$B$314,0))/VLOOKUP($F84,$B$278:$BB$314,MATCH(LEFT(TRIM(P$6),FIND("~",SUBSTITUTE(P$6,"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84))*HLOOKUP(LEFT(TRIM(P$6),FIND("~",SUBSTITUTE(P$6," ","~",LEN(TRIM(P$6))-LEN(SUBSTITUTE(TRIM(P$6)," ",""))))-1)&amp;" Total",$B$6:$BB$314,ROW($A84)-5,FALSE))</f>
        <v>0</v>
      </c>
      <c r="Q84" s="8">
        <f ca="1">IF(Q$5&lt;&gt;"",HLOOKUP(Q$5,Functionalization!$G$6:$R$314,ROW($A84)-5,FALSE),IFERROR(INDEX(Q$278:Q$314,MATCH($F84,$B$278:$B$314,0))/VLOOKUP($F84,$B$278:$BB$314,MATCH(LEFT(TRIM(Q$6),FIND("~",SUBSTITUTE(Q$6,"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84))*HLOOKUP(LEFT(TRIM(Q$6),FIND("~",SUBSTITUTE(Q$6," ","~",LEN(TRIM(Q$6))-LEN(SUBSTITUTE(TRIM(Q$6)," ",""))))-1)&amp;" Total",$B$6:$BB$314,ROW($A84)-5,FALSE))</f>
        <v>0</v>
      </c>
      <c r="R84" s="8">
        <f ca="1">IF(R$5&lt;&gt;"",HLOOKUP(R$5,Functionalization!$G$6:$R$314,ROW($A84)-5,FALSE),IFERROR(INDEX(R$278:R$314,MATCH($F84,$B$278:$B$314,0))/VLOOKUP($F84,$B$278:$BB$314,MATCH(LEFT(TRIM(R$6),FIND("~",SUBSTITUTE(R$6,"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84))*HLOOKUP(LEFT(TRIM(R$6),FIND("~",SUBSTITUTE(R$6," ","~",LEN(TRIM(R$6))-LEN(SUBSTITUTE(TRIM(R$6)," ",""))))-1)&amp;" Total",$B$6:$BB$314,ROW($A84)-5,FALSE))</f>
        <v>0</v>
      </c>
      <c r="S84" s="8">
        <f ca="1">IF(S$5&lt;&gt;"",HLOOKUP(S$5,Functionalization!$G$6:$R$314,ROW($A84)-5,FALSE),IFERROR(INDEX(S$278:S$314,MATCH($F84,$B$278:$B$314,0))/VLOOKUP($F84,$B$278:$BB$314,MATCH(LEFT(TRIM(S$6),FIND("~",SUBSTITUTE(S$6,"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84))*HLOOKUP(LEFT(TRIM(S$6),FIND("~",SUBSTITUTE(S$6," ","~",LEN(TRIM(S$6))-LEN(SUBSTITUTE(TRIM(S$6)," ",""))))-1)&amp;" Total",$B$6:$BB$314,ROW($A84)-5,FALSE))</f>
        <v>0</v>
      </c>
      <c r="T84" s="8">
        <f ca="1">IF(T$5&lt;&gt;"",HLOOKUP(T$5,Functionalization!$G$6:$R$314,ROW($A84)-5,FALSE),IFERROR(INDEX(T$278:T$314,MATCH($F84,$B$278:$B$314,0))/VLOOKUP($F84,$B$278:$BB$314,MATCH(LEFT(TRIM(T$6),FIND("~",SUBSTITUTE(T$6,"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84))*HLOOKUP(LEFT(TRIM(T$6),FIND("~",SUBSTITUTE(T$6," ","~",LEN(TRIM(T$6))-LEN(SUBSTITUTE(TRIM(T$6)," ",""))))-1)&amp;" Total",$B$6:$BB$314,ROW($A84)-5,FALSE))</f>
        <v>0</v>
      </c>
      <c r="U84" s="8">
        <f ca="1">IF(U$5&lt;&gt;"",HLOOKUP(U$5,Functionalization!$G$6:$R$314,ROW($A84)-5,FALSE),IFERROR(INDEX(U$278:U$314,MATCH($F84,$B$278:$B$314,0))/VLOOKUP($F84,$B$278:$BB$314,MATCH(LEFT(TRIM(U$6),FIND("~",SUBSTITUTE(U$6,"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84))*HLOOKUP(LEFT(TRIM(U$6),FIND("~",SUBSTITUTE(U$6," ","~",LEN(TRIM(U$6))-LEN(SUBSTITUTE(TRIM(U$6)," ",""))))-1)&amp;" Total",$B$6:$BB$314,ROW($A84)-5,FALSE))</f>
        <v>0</v>
      </c>
      <c r="V84" s="8">
        <f ca="1">IF(V$5&lt;&gt;"",HLOOKUP(V$5,Functionalization!$G$6:$R$314,ROW($A84)-5,FALSE),IFERROR(INDEX(V$278:V$314,MATCH($F84,$B$278:$B$314,0))/VLOOKUP($F84,$B$278:$BB$314,MATCH(LEFT(TRIM(V$6),FIND("~",SUBSTITUTE(V$6,"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84))*HLOOKUP(LEFT(TRIM(V$6),FIND("~",SUBSTITUTE(V$6," ","~",LEN(TRIM(V$6))-LEN(SUBSTITUTE(TRIM(V$6)," ",""))))-1)&amp;" Total",$B$6:$BB$314,ROW($A84)-5,FALSE))</f>
        <v>0</v>
      </c>
      <c r="W84" s="8">
        <f ca="1">IF(W$5&lt;&gt;"",HLOOKUP(W$5,Functionalization!$G$6:$R$314,ROW($A84)-5,FALSE),IFERROR(INDEX(W$278:W$314,MATCH($F84,$B$278:$B$314,0))/VLOOKUP($F84,$B$278:$BB$314,MATCH(LEFT(TRIM(W$6),FIND("~",SUBSTITUTE(W$6,"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84))*HLOOKUP(LEFT(TRIM(W$6),FIND("~",SUBSTITUTE(W$6," ","~",LEN(TRIM(W$6))-LEN(SUBSTITUTE(TRIM(W$6)," ",""))))-1)&amp;" Total",$B$6:$BB$314,ROW($A84)-5,FALSE))</f>
        <v>0</v>
      </c>
      <c r="X84" s="8">
        <f ca="1">IF(X$5&lt;&gt;"",HLOOKUP(X$5,Functionalization!$G$6:$R$314,ROW($A84)-5,FALSE),IFERROR(INDEX(X$278:X$314,MATCH($F84,$B$278:$B$314,0))/VLOOKUP($F84,$B$278:$BB$314,MATCH(LEFT(TRIM(X$6),FIND("~",SUBSTITUTE(X$6,"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84))*HLOOKUP(LEFT(TRIM(X$6),FIND("~",SUBSTITUTE(X$6," ","~",LEN(TRIM(X$6))-LEN(SUBSTITUTE(TRIM(X$6)," ",""))))-1)&amp;" Total",$B$6:$BB$314,ROW($A84)-5,FALSE))</f>
        <v>0</v>
      </c>
      <c r="Y84" s="8">
        <f ca="1">IF(Y$5&lt;&gt;"",HLOOKUP(Y$5,Functionalization!$G$6:$R$314,ROW($A84)-5,FALSE),IFERROR(INDEX(Y$278:Y$314,MATCH($F84,$B$278:$B$314,0))/VLOOKUP($F84,$B$278:$BB$314,MATCH(LEFT(TRIM(Y$6),FIND("~",SUBSTITUTE(Y$6,"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84))*HLOOKUP(LEFT(TRIM(Y$6),FIND("~",SUBSTITUTE(Y$6," ","~",LEN(TRIM(Y$6))-LEN(SUBSTITUTE(TRIM(Y$6)," ",""))))-1)&amp;" Total",$B$6:$BB$314,ROW($A84)-5,FALSE))</f>
        <v>0</v>
      </c>
      <c r="Z84" s="8">
        <f ca="1">IF(Z$5&lt;&gt;"",HLOOKUP(Z$5,Functionalization!$G$6:$R$314,ROW($A84)-5,FALSE),IFERROR(INDEX(Z$278:Z$314,MATCH($F84,$B$278:$B$314,0))/VLOOKUP($F84,$B$278:$BB$314,MATCH(LEFT(TRIM(Z$6),FIND("~",SUBSTITUTE(Z$6,"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84))*HLOOKUP(LEFT(TRIM(Z$6),FIND("~",SUBSTITUTE(Z$6," ","~",LEN(TRIM(Z$6))-LEN(SUBSTITUTE(TRIM(Z$6)," ",""))))-1)&amp;" Total",$B$6:$BB$314,ROW($A84)-5,FALSE))</f>
        <v>0</v>
      </c>
      <c r="AA84" s="8">
        <f ca="1">IF(AA$5&lt;&gt;"",HLOOKUP(AA$5,Functionalization!$G$6:$R$314,ROW($A84)-5,FALSE),IFERROR(INDEX(AA$278:AA$314,MATCH($F84,$B$278:$B$314,0))/VLOOKUP($F84,$B$278:$BB$314,MATCH(LEFT(TRIM(AA$6),FIND("~",SUBSTITUTE(AA$6,"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84))*HLOOKUP(LEFT(TRIM(AA$6),FIND("~",SUBSTITUTE(AA$6," ","~",LEN(TRIM(AA$6))-LEN(SUBSTITUTE(TRIM(AA$6)," ",""))))-1)&amp;" Total",$B$6:$BB$314,ROW($A84)-5,FALSE))</f>
        <v>0</v>
      </c>
      <c r="AB84" s="8">
        <f ca="1">IF(AB$5&lt;&gt;"",HLOOKUP(AB$5,Functionalization!$G$6:$R$314,ROW($A84)-5,FALSE),IFERROR(INDEX(AB$278:AB$314,MATCH($F84,$B$278:$B$314,0))/VLOOKUP($F84,$B$278:$BB$314,MATCH(LEFT(TRIM(AB$6),FIND("~",SUBSTITUTE(AB$6,"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84))*HLOOKUP(LEFT(TRIM(AB$6),FIND("~",SUBSTITUTE(AB$6," ","~",LEN(TRIM(AB$6))-LEN(SUBSTITUTE(TRIM(AB$6)," ",""))))-1)&amp;" Total",$B$6:$BB$314,ROW($A84)-5,FALSE))</f>
        <v>0</v>
      </c>
      <c r="AC84" s="8">
        <f ca="1">IF(AC$5&lt;&gt;"",HLOOKUP(AC$5,Functionalization!$G$6:$R$314,ROW($A84)-5,FALSE),IFERROR(INDEX(AC$278:AC$314,MATCH($F84,$B$278:$B$314,0))/VLOOKUP($F84,$B$278:$BB$314,MATCH(LEFT(TRIM(AC$6),FIND("~",SUBSTITUTE(AC$6,"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84))*HLOOKUP(LEFT(TRIM(AC$6),FIND("~",SUBSTITUTE(AC$6," ","~",LEN(TRIM(AC$6))-LEN(SUBSTITUTE(TRIM(AC$6)," ",""))))-1)&amp;" Total",$B$6:$BB$314,ROW($A84)-5,FALSE))</f>
        <v>0</v>
      </c>
      <c r="AD84" s="8">
        <f ca="1">IF(AD$5&lt;&gt;"",HLOOKUP(AD$5,Functionalization!$G$6:$R$314,ROW($A84)-5,FALSE),IFERROR(INDEX(AD$278:AD$314,MATCH($F84,$B$278:$B$314,0))/VLOOKUP($F84,$B$278:$BB$314,MATCH(LEFT(TRIM(AD$6),FIND("~",SUBSTITUTE(AD$6,"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84))*HLOOKUP(LEFT(TRIM(AD$6),FIND("~",SUBSTITUTE(AD$6," ","~",LEN(TRIM(AD$6))-LEN(SUBSTITUTE(TRIM(AD$6)," ",""))))-1)&amp;" Total",$B$6:$BB$314,ROW($A84)-5,FALSE))</f>
        <v>0</v>
      </c>
      <c r="AE84" s="8">
        <f ca="1">IF(AE$5&lt;&gt;"",HLOOKUP(AE$5,Functionalization!$G$6:$R$314,ROW($A84)-5,FALSE),IFERROR(INDEX(AE$278:AE$314,MATCH($F84,$B$278:$B$314,0))/VLOOKUP($F84,$B$278:$BB$314,MATCH(LEFT(TRIM(AE$6),FIND("~",SUBSTITUTE(AE$6,"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84))*HLOOKUP(LEFT(TRIM(AE$6),FIND("~",SUBSTITUTE(AE$6," ","~",LEN(TRIM(AE$6))-LEN(SUBSTITUTE(TRIM(AE$6)," ",""))))-1)&amp;" Total",$B$6:$BB$314,ROW($A84)-5,FALSE))</f>
        <v>0</v>
      </c>
      <c r="AF84" s="8">
        <f ca="1">IF(AF$5&lt;&gt;"",HLOOKUP(AF$5,Functionalization!$G$6:$R$314,ROW($A84)-5,FALSE),IFERROR(INDEX(AF$278:AF$314,MATCH($F84,$B$278:$B$314,0))/VLOOKUP($F84,$B$278:$BB$314,MATCH(LEFT(TRIM(AF$6),FIND("~",SUBSTITUTE(AF$6,"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84))*HLOOKUP(LEFT(TRIM(AF$6),FIND("~",SUBSTITUTE(AF$6," ","~",LEN(TRIM(AF$6))-LEN(SUBSTITUTE(TRIM(AF$6)," ",""))))-1)&amp;" Total",$B$6:$BB$314,ROW($A84)-5,FALSE))</f>
        <v>0</v>
      </c>
      <c r="AG84" s="8">
        <f ca="1">IF(AG$5&lt;&gt;"",HLOOKUP(AG$5,Functionalization!$G$6:$R$314,ROW($A84)-5,FALSE),IFERROR(INDEX(AG$278:AG$314,MATCH($F84,$B$278:$B$314,0))/VLOOKUP($F84,$B$278:$BB$314,MATCH(LEFT(TRIM(AG$6),FIND("~",SUBSTITUTE(AG$6,"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84))*HLOOKUP(LEFT(TRIM(AG$6),FIND("~",SUBSTITUTE(AG$6," ","~",LEN(TRIM(AG$6))-LEN(SUBSTITUTE(TRIM(AG$6)," ",""))))-1)&amp;" Total",$B$6:$BB$314,ROW($A84)-5,FALSE))</f>
        <v>0</v>
      </c>
      <c r="AH84" s="8">
        <f ca="1">IF(AH$5&lt;&gt;"",HLOOKUP(AH$5,Functionalization!$G$6:$R$314,ROW($A84)-5,FALSE),IFERROR(INDEX(AH$278:AH$314,MATCH($F84,$B$278:$B$314,0))/VLOOKUP($F84,$B$278:$BB$314,MATCH(LEFT(TRIM(AH$6),FIND("~",SUBSTITUTE(AH$6,"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84))*HLOOKUP(LEFT(TRIM(AH$6),FIND("~",SUBSTITUTE(AH$6," ","~",LEN(TRIM(AH$6))-LEN(SUBSTITUTE(TRIM(AH$6)," ",""))))-1)&amp;" Total",$B$6:$BB$314,ROW($A84)-5,FALSE))</f>
        <v>0</v>
      </c>
      <c r="AI84" s="8">
        <f ca="1">IF(AI$5&lt;&gt;"",HLOOKUP(AI$5,Functionalization!$G$6:$R$314,ROW($A84)-5,FALSE),IFERROR(INDEX(AI$278:AI$314,MATCH($F84,$B$278:$B$314,0))/VLOOKUP($F84,$B$278:$BB$314,MATCH(LEFT(TRIM(AI$6),FIND("~",SUBSTITUTE(AI$6,"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84))*HLOOKUP(LEFT(TRIM(AI$6),FIND("~",SUBSTITUTE(AI$6," ","~",LEN(TRIM(AI$6))-LEN(SUBSTITUTE(TRIM(AI$6)," ",""))))-1)&amp;" Total",$B$6:$BB$314,ROW($A84)-5,FALSE))</f>
        <v>0</v>
      </c>
      <c r="AJ84" s="8">
        <f ca="1">IF(AJ$5&lt;&gt;"",HLOOKUP(AJ$5,Functionalization!$G$6:$R$314,ROW($A84)-5,FALSE),IFERROR(INDEX(AJ$278:AJ$314,MATCH($F84,$B$278:$B$314,0))/VLOOKUP($F84,$B$278:$BB$314,MATCH(LEFT(TRIM(AJ$6),FIND("~",SUBSTITUTE(AJ$6,"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84))*HLOOKUP(LEFT(TRIM(AJ$6),FIND("~",SUBSTITUTE(AJ$6," ","~",LEN(TRIM(AJ$6))-LEN(SUBSTITUTE(TRIM(AJ$6)," ",""))))-1)&amp;" Total",$B$6:$BB$314,ROW($A84)-5,FALSE))</f>
        <v>0</v>
      </c>
      <c r="AK84" s="8">
        <f ca="1">IF(AK$5&lt;&gt;"",HLOOKUP(AK$5,Functionalization!$G$6:$R$314,ROW($A84)-5,FALSE),IFERROR(INDEX(AK$278:AK$314,MATCH($F84,$B$278:$B$314,0))/VLOOKUP($F84,$B$278:$BB$314,MATCH(LEFT(TRIM(AK$6),FIND("~",SUBSTITUTE(AK$6,"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84))*HLOOKUP(LEFT(TRIM(AK$6),FIND("~",SUBSTITUTE(AK$6," ","~",LEN(TRIM(AK$6))-LEN(SUBSTITUTE(TRIM(AK$6)," ",""))))-1)&amp;" Total",$B$6:$BB$314,ROW($A84)-5,FALSE))</f>
        <v>0</v>
      </c>
      <c r="AL84" s="8">
        <f ca="1">IF(AL$5&lt;&gt;"",HLOOKUP(AL$5,Functionalization!$G$6:$R$314,ROW($A84)-5,FALSE),IFERROR(INDEX(AL$278:AL$314,MATCH($F84,$B$278:$B$314,0))/VLOOKUP($F84,$B$278:$BB$314,MATCH(LEFT(TRIM(AL$6),FIND("~",SUBSTITUTE(AL$6,"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84))*HLOOKUP(LEFT(TRIM(AL$6),FIND("~",SUBSTITUTE(AL$6," ","~",LEN(TRIM(AL$6))-LEN(SUBSTITUTE(TRIM(AL$6)," ",""))))-1)&amp;" Total",$B$6:$BB$314,ROW($A84)-5,FALSE))</f>
        <v>0</v>
      </c>
      <c r="AM84" s="8">
        <f ca="1">IF(AM$5&lt;&gt;"",HLOOKUP(AM$5,Functionalization!$G$6:$R$314,ROW($A84)-5,FALSE),IFERROR(INDEX(AM$278:AM$314,MATCH($F84,$B$278:$B$314,0))/VLOOKUP($F84,$B$278:$BB$314,MATCH(LEFT(TRIM(AM$6),FIND("~",SUBSTITUTE(AM$6,"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84))*HLOOKUP(LEFT(TRIM(AM$6),FIND("~",SUBSTITUTE(AM$6," ","~",LEN(TRIM(AM$6))-LEN(SUBSTITUTE(TRIM(AM$6)," ",""))))-1)&amp;" Total",$B$6:$BB$314,ROW($A84)-5,FALSE))</f>
        <v>0</v>
      </c>
      <c r="AN84" s="8">
        <f ca="1">IF(AN$5&lt;&gt;"",HLOOKUP(AN$5,Functionalization!$G$6:$R$314,ROW($A84)-5,FALSE),IFERROR(INDEX(AN$278:AN$314,MATCH($F84,$B$278:$B$314,0))/VLOOKUP($F84,$B$278:$BB$314,MATCH(LEFT(TRIM(AN$6),FIND("~",SUBSTITUTE(AN$6,"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84))*HLOOKUP(LEFT(TRIM(AN$6),FIND("~",SUBSTITUTE(AN$6," ","~",LEN(TRIM(AN$6))-LEN(SUBSTITUTE(TRIM(AN$6)," ",""))))-1)&amp;" Total",$B$6:$BB$314,ROW($A84)-5,FALSE))</f>
        <v>0</v>
      </c>
      <c r="AO84" s="8">
        <f ca="1">IF(AO$5&lt;&gt;"",HLOOKUP(AO$5,Functionalization!$G$6:$R$314,ROW($A84)-5,FALSE),IFERROR(INDEX(AO$278:AO$314,MATCH($F84,$B$278:$B$314,0))/VLOOKUP($F84,$B$278:$BB$314,MATCH(LEFT(TRIM(AO$6),FIND("~",SUBSTITUTE(AO$6,"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84))*HLOOKUP(LEFT(TRIM(AO$6),FIND("~",SUBSTITUTE(AO$6," ","~",LEN(TRIM(AO$6))-LEN(SUBSTITUTE(TRIM(AO$6)," ",""))))-1)&amp;" Total",$B$6:$BB$314,ROW($A84)-5,FALSE))</f>
        <v>0</v>
      </c>
      <c r="AP84" s="8">
        <f ca="1">IF(AP$5&lt;&gt;"",HLOOKUP(AP$5,Functionalization!$G$6:$R$314,ROW($A84)-5,FALSE),IFERROR(INDEX(AP$278:AP$314,MATCH($F84,$B$278:$B$314,0))/VLOOKUP($F84,$B$278:$BB$314,MATCH(LEFT(TRIM(AP$6),FIND("~",SUBSTITUTE(AP$6,"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84))*HLOOKUP(LEFT(TRIM(AP$6),FIND("~",SUBSTITUTE(AP$6," ","~",LEN(TRIM(AP$6))-LEN(SUBSTITUTE(TRIM(AP$6)," ",""))))-1)&amp;" Total",$B$6:$BB$314,ROW($A84)-5,FALSE))</f>
        <v>0</v>
      </c>
      <c r="AQ84" s="8">
        <f ca="1">IF(AQ$5&lt;&gt;"",HLOOKUP(AQ$5,Functionalization!$G$6:$R$314,ROW($A84)-5,FALSE),IFERROR(INDEX(AQ$278:AQ$314,MATCH($F84,$B$278:$B$314,0))/VLOOKUP($F84,$B$278:$BB$314,MATCH(LEFT(TRIM(AQ$6),FIND("~",SUBSTITUTE(AQ$6,"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84))*HLOOKUP(LEFT(TRIM(AQ$6),FIND("~",SUBSTITUTE(AQ$6," ","~",LEN(TRIM(AQ$6))-LEN(SUBSTITUTE(TRIM(AQ$6)," ",""))))-1)&amp;" Total",$B$6:$BB$314,ROW($A84)-5,FALSE))</f>
        <v>0</v>
      </c>
      <c r="AR84" s="8">
        <f ca="1">IF(AR$5&lt;&gt;"",HLOOKUP(AR$5,Functionalization!$G$6:$R$314,ROW($A84)-5,FALSE),IFERROR(INDEX(AR$278:AR$314,MATCH($F84,$B$278:$B$314,0))/VLOOKUP($F84,$B$278:$BB$314,MATCH(LEFT(TRIM(AR$6),FIND("~",SUBSTITUTE(AR$6,"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84))*HLOOKUP(LEFT(TRIM(AR$6),FIND("~",SUBSTITUTE(AR$6," ","~",LEN(TRIM(AR$6))-LEN(SUBSTITUTE(TRIM(AR$6)," ",""))))-1)&amp;" Total",$B$6:$BB$314,ROW($A84)-5,FALSE))</f>
        <v>0</v>
      </c>
      <c r="AS84" s="8">
        <f ca="1">IF(AS$5&lt;&gt;"",HLOOKUP(AS$5,Functionalization!$G$6:$R$314,ROW($A84)-5,FALSE),IFERROR(INDEX(AS$278:AS$314,MATCH($F84,$B$278:$B$314,0))/VLOOKUP($F84,$B$278:$BB$314,MATCH(LEFT(TRIM(AS$6),FIND("~",SUBSTITUTE(AS$6,"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84))*HLOOKUP(LEFT(TRIM(AS$6),FIND("~",SUBSTITUTE(AS$6," ","~",LEN(TRIM(AS$6))-LEN(SUBSTITUTE(TRIM(AS$6)," ",""))))-1)&amp;" Total",$B$6:$BB$314,ROW($A84)-5,FALSE))</f>
        <v>0</v>
      </c>
      <c r="AT84" s="8">
        <f ca="1">IF(AT$5&lt;&gt;"",HLOOKUP(AT$5,Functionalization!$G$6:$R$314,ROW($A84)-5,FALSE),IFERROR(INDEX(AT$278:AT$314,MATCH($F84,$B$278:$B$314,0))/VLOOKUP($F84,$B$278:$BB$314,MATCH(LEFT(TRIM(AT$6),FIND("~",SUBSTITUTE(AT$6,"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84))*HLOOKUP(LEFT(TRIM(AT$6),FIND("~",SUBSTITUTE(AT$6," ","~",LEN(TRIM(AT$6))-LEN(SUBSTITUTE(TRIM(AT$6)," ",""))))-1)&amp;" Total",$B$6:$BB$314,ROW($A84)-5,FALSE))</f>
        <v>0</v>
      </c>
      <c r="AU84" s="8">
        <f ca="1">IF(AU$5&lt;&gt;"",HLOOKUP(AU$5,Functionalization!$G$6:$R$314,ROW($A84)-5,FALSE),IFERROR(INDEX(AU$278:AU$314,MATCH($F84,$B$278:$B$314,0))/VLOOKUP($F84,$B$278:$BB$314,MATCH(LEFT(TRIM(AU$6),FIND("~",SUBSTITUTE(AU$6,"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84))*HLOOKUP(LEFT(TRIM(AU$6),FIND("~",SUBSTITUTE(AU$6," ","~",LEN(TRIM(AU$6))-LEN(SUBSTITUTE(TRIM(AU$6)," ",""))))-1)&amp;" Total",$B$6:$BB$314,ROW($A84)-5,FALSE))</f>
        <v>0</v>
      </c>
      <c r="AV84" s="8">
        <f ca="1">IF(AV$5&lt;&gt;"",HLOOKUP(AV$5,Functionalization!$G$6:$R$314,ROW($A84)-5,FALSE),IFERROR(INDEX(AV$278:AV$314,MATCH($F84,$B$278:$B$314,0))/VLOOKUP($F84,$B$278:$BB$314,MATCH(LEFT(TRIM(AV$6),FIND("~",SUBSTITUTE(AV$6,"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84))*HLOOKUP(LEFT(TRIM(AV$6),FIND("~",SUBSTITUTE(AV$6," ","~",LEN(TRIM(AV$6))-LEN(SUBSTITUTE(TRIM(AV$6)," ",""))))-1)&amp;" Total",$B$6:$BB$314,ROW($A84)-5,FALSE))</f>
        <v>0</v>
      </c>
      <c r="AW84" s="8">
        <f ca="1">IF(AW$5&lt;&gt;"",HLOOKUP(AW$5,Functionalization!$G$6:$R$314,ROW($A84)-5,FALSE),IFERROR(INDEX(AW$278:AW$314,MATCH($F84,$B$278:$B$314,0))/VLOOKUP($F84,$B$278:$BB$314,MATCH(LEFT(TRIM(AW$6),FIND("~",SUBSTITUTE(AW$6,"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84))*HLOOKUP(LEFT(TRIM(AW$6),FIND("~",SUBSTITUTE(AW$6," ","~",LEN(TRIM(AW$6))-LEN(SUBSTITUTE(TRIM(AW$6)," ",""))))-1)&amp;" Total",$B$6:$BB$314,ROW($A84)-5,FALSE))</f>
        <v>0</v>
      </c>
      <c r="AX84" s="8">
        <f ca="1">IF(AX$5&lt;&gt;"",HLOOKUP(AX$5,Functionalization!$G$6:$R$314,ROW($A84)-5,FALSE),IFERROR(INDEX(AX$278:AX$314,MATCH($F84,$B$278:$B$314,0))/VLOOKUP($F84,$B$278:$BB$314,MATCH(LEFT(TRIM(AX$6),FIND("~",SUBSTITUTE(AX$6,"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84))*HLOOKUP(LEFT(TRIM(AX$6),FIND("~",SUBSTITUTE(AX$6," ","~",LEN(TRIM(AX$6))-LEN(SUBSTITUTE(TRIM(AX$6)," ",""))))-1)&amp;" Total",$B$6:$BB$314,ROW($A84)-5,FALSE))</f>
        <v>0</v>
      </c>
      <c r="AY84" s="8">
        <f ca="1">IF(AY$5&lt;&gt;"",HLOOKUP(AY$5,Functionalization!$G$6:$R$314,ROW($A84)-5,FALSE),IFERROR(INDEX(AY$278:AY$314,MATCH($F84,$B$278:$B$314,0))/VLOOKUP($F84,$B$278:$BB$314,MATCH(LEFT(TRIM(AY$6),FIND("~",SUBSTITUTE(AY$6,"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84))*HLOOKUP(LEFT(TRIM(AY$6),FIND("~",SUBSTITUTE(AY$6," ","~",LEN(TRIM(AY$6))-LEN(SUBSTITUTE(TRIM(AY$6)," ",""))))-1)&amp;" Total",$B$6:$BB$314,ROW($A84)-5,FALSE))</f>
        <v>0</v>
      </c>
      <c r="AZ84" s="8">
        <f ca="1">IF(AZ$5&lt;&gt;"",HLOOKUP(AZ$5,Functionalization!$G$6:$R$314,ROW($A84)-5,FALSE),IFERROR(INDEX(AZ$278:AZ$314,MATCH($F84,$B$278:$B$314,0))/VLOOKUP($F84,$B$278:$BB$314,MATCH(LEFT(TRIM(AZ$6),FIND("~",SUBSTITUTE(AZ$6,"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84))*HLOOKUP(LEFT(TRIM(AZ$6),FIND("~",SUBSTITUTE(AZ$6," ","~",LEN(TRIM(AZ$6))-LEN(SUBSTITUTE(TRIM(AZ$6)," ",""))))-1)&amp;" Total",$B$6:$BB$314,ROW($A84)-5,FALSE))</f>
        <v>0</v>
      </c>
      <c r="BA84" s="8">
        <f ca="1">IF(BA$5&lt;&gt;"",HLOOKUP(BA$5,Functionalization!$G$6:$R$314,ROW($A84)-5,FALSE),IFERROR(INDEX(BA$278:BA$314,MATCH($F84,$B$278:$B$314,0))/VLOOKUP($F84,$B$278:$BB$314,MATCH(LEFT(TRIM(BA$6),FIND("~",SUBSTITUTE(BA$6,"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84))*HLOOKUP(LEFT(TRIM(BA$6),FIND("~",SUBSTITUTE(BA$6," ","~",LEN(TRIM(BA$6))-LEN(SUBSTITUTE(TRIM(BA$6)," ",""))))-1)&amp;" Total",$B$6:$BB$314,ROW($A84)-5,FALSE))</f>
        <v>0</v>
      </c>
      <c r="BB84" s="8">
        <f ca="1">IF(BB$5&lt;&gt;"",HLOOKUP(BB$5,Functionalization!$G$6:$R$314,ROW($A84)-5,FALSE),IFERROR(INDEX(BB$278:BB$314,MATCH($F84,$B$278:$B$314,0))/VLOOKUP($F84,$B$278:$BB$314,MATCH(LEFT(TRIM(BB$6),FIND("~",SUBSTITUTE(BB$6,"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84))*HLOOKUP(LEFT(TRIM(BB$6),FIND("~",SUBSTITUTE(BB$6," ","~",LEN(TRIM(BB$6))-LEN(SUBSTITUTE(TRIM(BB$6)," ",""))))-1)&amp;" Total",$B$6:$BB$314,ROW($A84)-5,FALSE))</f>
        <v>0</v>
      </c>
      <c r="BD84">
        <f ca="1">IFERROR(IF(SUMIF($G$6:$BB$6,BD$6&amp;" Total",$G84:$BB84)-(SUMIF($G$6:$BB$6,BD$6&amp;" "&amp;'Input-Func_Class'!$D$22,$G84:$BB84)+IFERROR(SUMIF($G$6:$BB$6,BD$6&amp;" "&amp;'Input-Func_Class'!$E$22,$G84:$BB84),SUMIF($G$6:$BB$6,BD$6&amp;" "&amp;'Input-Func_Class'!$B$24,$G84:$BB84))+SUMIF($G$6:$BB$6,BD$6&amp;" "&amp;'Input-Func_Class'!$F$22,$G84:$BB84))&lt;Check_Limit,0,1),1)</f>
        <v>0</v>
      </c>
      <c r="BE84">
        <f ca="1">IFERROR(IF(SUMIF($G$6:$BB$6,BE$6&amp;" Total",$G84:$BB84)-(SUMIF($G$6:$BB$6,BE$6&amp;" "&amp;'Input-Func_Class'!$D$22,$G84:$BB84)+IFERROR(SUMIF($G$6:$BB$6,BE$6&amp;" "&amp;'Input-Func_Class'!$E$22,$G84:$BB84),SUMIF($G$6:$BB$6,BE$6&amp;" "&amp;'Input-Func_Class'!$B$24,$G84:$BB84))+SUMIF($G$6:$BB$6,BE$6&amp;" "&amp;'Input-Func_Class'!$F$22,$G84:$BB84))&lt;Check_Limit,0,1),1)</f>
        <v>0</v>
      </c>
      <c r="BF84">
        <f ca="1">IFERROR(IF(SUMIF($G$6:$BB$6,BF$6&amp;" Total",$G84:$BB84)-(SUMIF($G$6:$BB$6,BF$6&amp;" "&amp;'Input-Func_Class'!$D$22,$G84:$BB84)+IFERROR(SUMIF($G$6:$BB$6,BF$6&amp;" "&amp;'Input-Func_Class'!$E$22,$G84:$BB84),SUMIF($G$6:$BB$6,BF$6&amp;" "&amp;'Input-Func_Class'!$B$24,$G84:$BB84))+SUMIF($G$6:$BB$6,BF$6&amp;" "&amp;'Input-Func_Class'!$F$22,$G84:$BB84))&lt;Check_Limit,0,1),1)</f>
        <v>0</v>
      </c>
      <c r="BG84">
        <f ca="1">IFERROR(IF(SUMIF($G$6:$BB$6,BG$6&amp;" Total",$G84:$BB84)-(SUMIF($G$6:$BB$6,BG$6&amp;" "&amp;'Input-Func_Class'!$D$22,$G84:$BB84)+IFERROR(SUMIF($G$6:$BB$6,BG$6&amp;" "&amp;'Input-Func_Class'!$E$22,$G84:$BB84),SUMIF($G$6:$BB$6,BG$6&amp;" "&amp;'Input-Func_Class'!$B$24,$G84:$BB84))+SUMIF($G$6:$BB$6,BG$6&amp;" "&amp;'Input-Func_Class'!$F$22,$G84:$BB84))&lt;Check_Limit,0,1),1)</f>
        <v>0</v>
      </c>
      <c r="BH84">
        <f ca="1">IFERROR(IF(SUMIF($G$6:$BB$6,BH$6&amp;" Total",$G84:$BB84)-(SUMIF($G$6:$BB$6,BH$6&amp;" "&amp;'Input-Func_Class'!$D$22,$G84:$BB84)+IFERROR(SUMIF($G$6:$BB$6,BH$6&amp;" "&amp;'Input-Func_Class'!$E$22,$G84:$BB84),SUMIF($G$6:$BB$6,BH$6&amp;" "&amp;'Input-Func_Class'!$B$24,$G84:$BB84))+SUMIF($G$6:$BB$6,BH$6&amp;" "&amp;'Input-Func_Class'!$F$22,$G84:$BB84))&lt;Check_Limit,0,1),1)</f>
        <v>0</v>
      </c>
      <c r="BI84">
        <f ca="1">IFERROR(IF(SUMIF($G$6:$BB$6,BI$6&amp;" Total",$G84:$BB84)-(SUMIF($G$6:$BB$6,BI$6&amp;" "&amp;'Input-Func_Class'!$D$22,$G84:$BB84)+IFERROR(SUMIF($G$6:$BB$6,BI$6&amp;" "&amp;'Input-Func_Class'!$E$22,$G84:$BB84),SUMIF($G$6:$BB$6,BI$6&amp;" "&amp;'Input-Func_Class'!$B$24,$G84:$BB84))+SUMIF($G$6:$BB$6,BI$6&amp;" "&amp;'Input-Func_Class'!$F$22,$G84:$BB84))&lt;Check_Limit,0,1),1)</f>
        <v>0</v>
      </c>
      <c r="BJ84">
        <f ca="1">IFERROR(IF(SUMIF($G$6:$BB$6,BJ$6&amp;" Total",$G84:$BB84)-(SUMIF($G$6:$BB$6,BJ$6&amp;" "&amp;'Input-Func_Class'!$D$22,$G84:$BB84)+IFERROR(SUMIF($G$6:$BB$6,BJ$6&amp;" "&amp;'Input-Func_Class'!$E$22,$G84:$BB84),SUMIF($G$6:$BB$6,BJ$6&amp;" "&amp;'Input-Func_Class'!$B$24,$G84:$BB84))+SUMIF($G$6:$BB$6,BJ$6&amp;" "&amp;'Input-Func_Class'!$F$22,$G84:$BB84))&lt;Check_Limit,0,1),1)</f>
        <v>0</v>
      </c>
      <c r="BK84">
        <f ca="1">IFERROR(IF(SUMIF($G$6:$BB$6,BK$6&amp;" Total",$G84:$BB84)-(SUMIF($G$6:$BB$6,BK$6&amp;" "&amp;'Input-Func_Class'!$D$22,$G84:$BB84)+IFERROR(SUMIF($G$6:$BB$6,BK$6&amp;" "&amp;'Input-Func_Class'!$E$22,$G84:$BB84),SUMIF($G$6:$BB$6,BK$6&amp;" "&amp;'Input-Func_Class'!$B$24,$G84:$BB84))+SUMIF($G$6:$BB$6,BK$6&amp;" "&amp;'Input-Func_Class'!$F$22,$G84:$BB84))&lt;Check_Limit,0,1),1)</f>
        <v>0</v>
      </c>
      <c r="BL84">
        <f ca="1">IFERROR(IF(SUMIF($G$6:$BB$6,BL$6&amp;" Total",$G84:$BB84)-(SUMIF($G$6:$BB$6,BL$6&amp;" "&amp;'Input-Func_Class'!$D$22,$G84:$BB84)+IFERROR(SUMIF($G$6:$BB$6,BL$6&amp;" "&amp;'Input-Func_Class'!$E$22,$G84:$BB84),SUMIF($G$6:$BB$6,BL$6&amp;" "&amp;'Input-Func_Class'!$B$24,$G84:$BB84))+SUMIF($G$6:$BB$6,BL$6&amp;" "&amp;'Input-Func_Class'!$F$22,$G84:$BB84))&lt;Check_Limit,0,1),1)</f>
        <v>0</v>
      </c>
      <c r="BM84">
        <f ca="1">IFERROR(IF(SUMIF($G$6:$BB$6,BM$6&amp;" Total",$G84:$BB84)-(SUMIF($G$6:$BB$6,BM$6&amp;" "&amp;'Input-Func_Class'!$D$22,$G84:$BB84)+IFERROR(SUMIF($G$6:$BB$6,BM$6&amp;" "&amp;'Input-Func_Class'!$E$22,$G84:$BB84),SUMIF($G$6:$BB$6,BM$6&amp;" "&amp;'Input-Func_Class'!$B$24,$G84:$BB84))+SUMIF($G$6:$BB$6,BM$6&amp;" "&amp;'Input-Func_Class'!$F$22,$G84:$BB84))&lt;Check_Limit,0,1),1)</f>
        <v>0</v>
      </c>
      <c r="BN84">
        <f ca="1">IFERROR(IF(SUMIF($G$6:$BB$6,BN$6&amp;" Total",$G84:$BB84)-(SUMIF($G$6:$BB$6,BN$6&amp;" "&amp;'Input-Func_Class'!$D$22,$G84:$BB84)+IFERROR(SUMIF($G$6:$BB$6,BN$6&amp;" "&amp;'Input-Func_Class'!$E$22,$G84:$BB84),SUMIF($G$6:$BB$6,BN$6&amp;" "&amp;'Input-Func_Class'!$B$24,$G84:$BB84))+SUMIF($G$6:$BB$6,BN$6&amp;" "&amp;'Input-Func_Class'!$F$22,$G84:$BB84))&lt;Check_Limit,0,1),1)</f>
        <v>0</v>
      </c>
      <c r="BO84">
        <f ca="1">IFERROR(IF(SUMIF($G$6:$BB$6,BO$6&amp;" Total",$G84:$BB84)-(SUMIF($G$6:$BB$6,BO$6&amp;" "&amp;'Input-Func_Class'!$D$22,$G84:$BB84)+IFERROR(SUMIF($G$6:$BB$6,BO$6&amp;" "&amp;'Input-Func_Class'!$E$22,$G84:$BB84),SUMIF($G$6:$BB$6,BO$6&amp;" "&amp;'Input-Func_Class'!$B$24,$G84:$BB84))+SUMIF($G$6:$BB$6,BO$6&amp;" "&amp;'Input-Func_Class'!$F$22,$G84:$BB84))&lt;Check_Limit,0,1),1)</f>
        <v>0</v>
      </c>
    </row>
    <row r="85" spans="1:67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>Functionalization!$D85</f>
        <v>-4232935.5262183705</v>
      </c>
      <c r="E85" s="8">
        <f t="shared" ca="1" si="21"/>
        <v>0</v>
      </c>
      <c r="F85" s="2" t="str">
        <f>IF($D85=0,"-",IF('Input-Accounts'!$E85&lt;&gt;0,'Input-Accounts'!$E85,'Input-Accounts'!$G85))</f>
        <v>CUSTOMER</v>
      </c>
      <c r="G85" s="8">
        <f ca="1">IF(G$5&lt;&gt;"",HLOOKUP(G$5,Functionalization!$G$6:$R$314,ROW($A85)-5,FALSE),IFERROR(INDEX(G$278:G$314,MATCH($F85,$B$278:$B$314,0))/VLOOKUP($F85,$B$278:$BB$314,MATCH(LEFT(TRIM(G$6),FIND("~",SUBSTITUTE(G$6,"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85))*HLOOKUP(LEFT(TRIM(G$6),FIND("~",SUBSTITUTE(G$6," ","~",LEN(TRIM(G$6))-LEN(SUBSTITUTE(TRIM(G$6)," ",""))))-1)&amp;" Total",$B$6:$BB$314,ROW($A85)-5,FALSE))</f>
        <v>0</v>
      </c>
      <c r="H85" s="8">
        <f ca="1">IF(H$5&lt;&gt;"",HLOOKUP(H$5,Functionalization!$G$6:$R$314,ROW($A85)-5,FALSE),IFERROR(INDEX(H$278:H$314,MATCH($F85,$B$278:$B$314,0))/VLOOKUP($F85,$B$278:$BB$314,MATCH(LEFT(TRIM(H$6),FIND("~",SUBSTITUTE(H$6,"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85))*HLOOKUP(LEFT(TRIM(H$6),FIND("~",SUBSTITUTE(H$6," ","~",LEN(TRIM(H$6))-LEN(SUBSTITUTE(TRIM(H$6)," ",""))))-1)&amp;" Total",$B$6:$BB$314,ROW($A85)-5,FALSE))</f>
        <v>0</v>
      </c>
      <c r="I85" s="8">
        <f ca="1">IF(I$5&lt;&gt;"",HLOOKUP(I$5,Functionalization!$G$6:$R$314,ROW($A85)-5,FALSE),IFERROR(INDEX(I$278:I$314,MATCH($F85,$B$278:$B$314,0))/VLOOKUP($F85,$B$278:$BB$314,MATCH(LEFT(TRIM(I$6),FIND("~",SUBSTITUTE(I$6,"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85))*HLOOKUP(LEFT(TRIM(I$6),FIND("~",SUBSTITUTE(I$6," ","~",LEN(TRIM(I$6))-LEN(SUBSTITUTE(TRIM(I$6)," ",""))))-1)&amp;" Total",$B$6:$BB$314,ROW($A85)-5,FALSE))</f>
        <v>0</v>
      </c>
      <c r="J85" s="8">
        <f ca="1">IF(J$5&lt;&gt;"",HLOOKUP(J$5,Functionalization!$G$6:$R$314,ROW($A85)-5,FALSE),IFERROR(INDEX(J$278:J$314,MATCH($F85,$B$278:$B$314,0))/VLOOKUP($F85,$B$278:$BB$314,MATCH(LEFT(TRIM(J$6),FIND("~",SUBSTITUTE(J$6,"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85))*HLOOKUP(LEFT(TRIM(J$6),FIND("~",SUBSTITUTE(J$6," ","~",LEN(TRIM(J$6))-LEN(SUBSTITUTE(TRIM(J$6)," ",""))))-1)&amp;" Total",$B$6:$BB$314,ROW($A85)-5,FALSE))</f>
        <v>0</v>
      </c>
      <c r="K85" s="8">
        <f ca="1">IF(K$5&lt;&gt;"",HLOOKUP(K$5,Functionalization!$G$6:$R$314,ROW($A85)-5,FALSE),IFERROR(INDEX(K$278:K$314,MATCH($F85,$B$278:$B$314,0))/VLOOKUP($F85,$B$278:$BB$314,MATCH(LEFT(TRIM(K$6),FIND("~",SUBSTITUTE(K$6,"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85))*HLOOKUP(LEFT(TRIM(K$6),FIND("~",SUBSTITUTE(K$6," ","~",LEN(TRIM(K$6))-LEN(SUBSTITUTE(TRIM(K$6)," ",""))))-1)&amp;" Total",$B$6:$BB$314,ROW($A85)-5,FALSE))</f>
        <v>-4232935.5262183705</v>
      </c>
      <c r="L85" s="8">
        <f ca="1">IF(L$5&lt;&gt;"",HLOOKUP(L$5,Functionalization!$G$6:$R$314,ROW($A85)-5,FALSE),IFERROR(INDEX(L$278:L$314,MATCH($F85,$B$278:$B$314,0))/VLOOKUP($F85,$B$278:$BB$314,MATCH(LEFT(TRIM(L$6),FIND("~",SUBSTITUTE(L$6,"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85))*HLOOKUP(LEFT(TRIM(L$6),FIND("~",SUBSTITUTE(L$6," ","~",LEN(TRIM(L$6))-LEN(SUBSTITUTE(TRIM(L$6)," ",""))))-1)&amp;" Total",$B$6:$BB$314,ROW($A85)-5,FALSE))</f>
        <v>0</v>
      </c>
      <c r="M85" s="8">
        <f ca="1">IF(M$5&lt;&gt;"",HLOOKUP(M$5,Functionalization!$G$6:$R$314,ROW($A85)-5,FALSE),IFERROR(INDEX(M$278:M$314,MATCH($F85,$B$278:$B$314,0))/VLOOKUP($F85,$B$278:$BB$314,MATCH(LEFT(TRIM(M$6),FIND("~",SUBSTITUTE(M$6,"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85))*HLOOKUP(LEFT(TRIM(M$6),FIND("~",SUBSTITUTE(M$6," ","~",LEN(TRIM(M$6))-LEN(SUBSTITUTE(TRIM(M$6)," ",""))))-1)&amp;" Total",$B$6:$BB$314,ROW($A85)-5,FALSE))</f>
        <v>0</v>
      </c>
      <c r="N85" s="8">
        <f ca="1">IF(N$5&lt;&gt;"",HLOOKUP(N$5,Functionalization!$G$6:$R$314,ROW($A85)-5,FALSE),IFERROR(INDEX(N$278:N$314,MATCH($F85,$B$278:$B$314,0))/VLOOKUP($F85,$B$278:$BB$314,MATCH(LEFT(TRIM(N$6),FIND("~",SUBSTITUTE(N$6,"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85))*HLOOKUP(LEFT(TRIM(N$6),FIND("~",SUBSTITUTE(N$6," ","~",LEN(TRIM(N$6))-LEN(SUBSTITUTE(TRIM(N$6)," ",""))))-1)&amp;" Total",$B$6:$BB$314,ROW($A85)-5,FALSE))</f>
        <v>-4232935.5262183705</v>
      </c>
      <c r="O85" s="8">
        <f ca="1">IF(O$5&lt;&gt;"",HLOOKUP(O$5,Functionalization!$G$6:$R$314,ROW($A85)-5,FALSE),IFERROR(INDEX(O$278:O$314,MATCH($F85,$B$278:$B$314,0))/VLOOKUP($F85,$B$278:$BB$314,MATCH(LEFT(TRIM(O$6),FIND("~",SUBSTITUTE(O$6,"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85))*HLOOKUP(LEFT(TRIM(O$6),FIND("~",SUBSTITUTE(O$6," ","~",LEN(TRIM(O$6))-LEN(SUBSTITUTE(TRIM(O$6)," ",""))))-1)&amp;" Total",$B$6:$BB$314,ROW($A85)-5,FALSE))</f>
        <v>0</v>
      </c>
      <c r="P85" s="8">
        <f ca="1">IF(P$5&lt;&gt;"",HLOOKUP(P$5,Functionalization!$G$6:$R$314,ROW($A85)-5,FALSE),IFERROR(INDEX(P$278:P$314,MATCH($F85,$B$278:$B$314,0))/VLOOKUP($F85,$B$278:$BB$314,MATCH(LEFT(TRIM(P$6),FIND("~",SUBSTITUTE(P$6,"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85))*HLOOKUP(LEFT(TRIM(P$6),FIND("~",SUBSTITUTE(P$6," ","~",LEN(TRIM(P$6))-LEN(SUBSTITUTE(TRIM(P$6)," ",""))))-1)&amp;" Total",$B$6:$BB$314,ROW($A85)-5,FALSE))</f>
        <v>0</v>
      </c>
      <c r="Q85" s="8">
        <f ca="1">IF(Q$5&lt;&gt;"",HLOOKUP(Q$5,Functionalization!$G$6:$R$314,ROW($A85)-5,FALSE),IFERROR(INDEX(Q$278:Q$314,MATCH($F85,$B$278:$B$314,0))/VLOOKUP($F85,$B$278:$BB$314,MATCH(LEFT(TRIM(Q$6),FIND("~",SUBSTITUTE(Q$6,"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85))*HLOOKUP(LEFT(TRIM(Q$6),FIND("~",SUBSTITUTE(Q$6," ","~",LEN(TRIM(Q$6))-LEN(SUBSTITUTE(TRIM(Q$6)," ",""))))-1)&amp;" Total",$B$6:$BB$314,ROW($A85)-5,FALSE))</f>
        <v>0</v>
      </c>
      <c r="R85" s="8">
        <f ca="1">IF(R$5&lt;&gt;"",HLOOKUP(R$5,Functionalization!$G$6:$R$314,ROW($A85)-5,FALSE),IFERROR(INDEX(R$278:R$314,MATCH($F85,$B$278:$B$314,0))/VLOOKUP($F85,$B$278:$BB$314,MATCH(LEFT(TRIM(R$6),FIND("~",SUBSTITUTE(R$6,"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85))*HLOOKUP(LEFT(TRIM(R$6),FIND("~",SUBSTITUTE(R$6," ","~",LEN(TRIM(R$6))-LEN(SUBSTITUTE(TRIM(R$6)," ",""))))-1)&amp;" Total",$B$6:$BB$314,ROW($A85)-5,FALSE))</f>
        <v>0</v>
      </c>
      <c r="S85" s="8">
        <f ca="1">IF(S$5&lt;&gt;"",HLOOKUP(S$5,Functionalization!$G$6:$R$314,ROW($A85)-5,FALSE),IFERROR(INDEX(S$278:S$314,MATCH($F85,$B$278:$B$314,0))/VLOOKUP($F85,$B$278:$BB$314,MATCH(LEFT(TRIM(S$6),FIND("~",SUBSTITUTE(S$6,"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85))*HLOOKUP(LEFT(TRIM(S$6),FIND("~",SUBSTITUTE(S$6," ","~",LEN(TRIM(S$6))-LEN(SUBSTITUTE(TRIM(S$6)," ",""))))-1)&amp;" Total",$B$6:$BB$314,ROW($A85)-5,FALSE))</f>
        <v>0</v>
      </c>
      <c r="T85" s="8">
        <f ca="1">IF(T$5&lt;&gt;"",HLOOKUP(T$5,Functionalization!$G$6:$R$314,ROW($A85)-5,FALSE),IFERROR(INDEX(T$278:T$314,MATCH($F85,$B$278:$B$314,0))/VLOOKUP($F85,$B$278:$BB$314,MATCH(LEFT(TRIM(T$6),FIND("~",SUBSTITUTE(T$6,"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85))*HLOOKUP(LEFT(TRIM(T$6),FIND("~",SUBSTITUTE(T$6," ","~",LEN(TRIM(T$6))-LEN(SUBSTITUTE(TRIM(T$6)," ",""))))-1)&amp;" Total",$B$6:$BB$314,ROW($A85)-5,FALSE))</f>
        <v>0</v>
      </c>
      <c r="U85" s="8">
        <f ca="1">IF(U$5&lt;&gt;"",HLOOKUP(U$5,Functionalization!$G$6:$R$314,ROW($A85)-5,FALSE),IFERROR(INDEX(U$278:U$314,MATCH($F85,$B$278:$B$314,0))/VLOOKUP($F85,$B$278:$BB$314,MATCH(LEFT(TRIM(U$6),FIND("~",SUBSTITUTE(U$6,"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85))*HLOOKUP(LEFT(TRIM(U$6),FIND("~",SUBSTITUTE(U$6," ","~",LEN(TRIM(U$6))-LEN(SUBSTITUTE(TRIM(U$6)," ",""))))-1)&amp;" Total",$B$6:$BB$314,ROW($A85)-5,FALSE))</f>
        <v>0</v>
      </c>
      <c r="V85" s="8">
        <f ca="1">IF(V$5&lt;&gt;"",HLOOKUP(V$5,Functionalization!$G$6:$R$314,ROW($A85)-5,FALSE),IFERROR(INDEX(V$278:V$314,MATCH($F85,$B$278:$B$314,0))/VLOOKUP($F85,$B$278:$BB$314,MATCH(LEFT(TRIM(V$6),FIND("~",SUBSTITUTE(V$6,"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85))*HLOOKUP(LEFT(TRIM(V$6),FIND("~",SUBSTITUTE(V$6," ","~",LEN(TRIM(V$6))-LEN(SUBSTITUTE(TRIM(V$6)," ",""))))-1)&amp;" Total",$B$6:$BB$314,ROW($A85)-5,FALSE))</f>
        <v>0</v>
      </c>
      <c r="W85" s="8">
        <f ca="1">IF(W$5&lt;&gt;"",HLOOKUP(W$5,Functionalization!$G$6:$R$314,ROW($A85)-5,FALSE),IFERROR(INDEX(W$278:W$314,MATCH($F85,$B$278:$B$314,0))/VLOOKUP($F85,$B$278:$BB$314,MATCH(LEFT(TRIM(W$6),FIND("~",SUBSTITUTE(W$6,"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85))*HLOOKUP(LEFT(TRIM(W$6),FIND("~",SUBSTITUTE(W$6," ","~",LEN(TRIM(W$6))-LEN(SUBSTITUTE(TRIM(W$6)," ",""))))-1)&amp;" Total",$B$6:$BB$314,ROW($A85)-5,FALSE))</f>
        <v>0</v>
      </c>
      <c r="X85" s="8">
        <f ca="1">IF(X$5&lt;&gt;"",HLOOKUP(X$5,Functionalization!$G$6:$R$314,ROW($A85)-5,FALSE),IFERROR(INDEX(X$278:X$314,MATCH($F85,$B$278:$B$314,0))/VLOOKUP($F85,$B$278:$BB$314,MATCH(LEFT(TRIM(X$6),FIND("~",SUBSTITUTE(X$6,"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85))*HLOOKUP(LEFT(TRIM(X$6),FIND("~",SUBSTITUTE(X$6," ","~",LEN(TRIM(X$6))-LEN(SUBSTITUTE(TRIM(X$6)," ",""))))-1)&amp;" Total",$B$6:$BB$314,ROW($A85)-5,FALSE))</f>
        <v>0</v>
      </c>
      <c r="Y85" s="8">
        <f ca="1">IF(Y$5&lt;&gt;"",HLOOKUP(Y$5,Functionalization!$G$6:$R$314,ROW($A85)-5,FALSE),IFERROR(INDEX(Y$278:Y$314,MATCH($F85,$B$278:$B$314,0))/VLOOKUP($F85,$B$278:$BB$314,MATCH(LEFT(TRIM(Y$6),FIND("~",SUBSTITUTE(Y$6,"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85))*HLOOKUP(LEFT(TRIM(Y$6),FIND("~",SUBSTITUTE(Y$6," ","~",LEN(TRIM(Y$6))-LEN(SUBSTITUTE(TRIM(Y$6)," ",""))))-1)&amp;" Total",$B$6:$BB$314,ROW($A85)-5,FALSE))</f>
        <v>0</v>
      </c>
      <c r="Z85" s="8">
        <f ca="1">IF(Z$5&lt;&gt;"",HLOOKUP(Z$5,Functionalization!$G$6:$R$314,ROW($A85)-5,FALSE),IFERROR(INDEX(Z$278:Z$314,MATCH($F85,$B$278:$B$314,0))/VLOOKUP($F85,$B$278:$BB$314,MATCH(LEFT(TRIM(Z$6),FIND("~",SUBSTITUTE(Z$6,"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85))*HLOOKUP(LEFT(TRIM(Z$6),FIND("~",SUBSTITUTE(Z$6," ","~",LEN(TRIM(Z$6))-LEN(SUBSTITUTE(TRIM(Z$6)," ",""))))-1)&amp;" Total",$B$6:$BB$314,ROW($A85)-5,FALSE))</f>
        <v>0</v>
      </c>
      <c r="AA85" s="8">
        <f ca="1">IF(AA$5&lt;&gt;"",HLOOKUP(AA$5,Functionalization!$G$6:$R$314,ROW($A85)-5,FALSE),IFERROR(INDEX(AA$278:AA$314,MATCH($F85,$B$278:$B$314,0))/VLOOKUP($F85,$B$278:$BB$314,MATCH(LEFT(TRIM(AA$6),FIND("~",SUBSTITUTE(AA$6,"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85))*HLOOKUP(LEFT(TRIM(AA$6),FIND("~",SUBSTITUTE(AA$6," ","~",LEN(TRIM(AA$6))-LEN(SUBSTITUTE(TRIM(AA$6)," ",""))))-1)&amp;" Total",$B$6:$BB$314,ROW($A85)-5,FALSE))</f>
        <v>0</v>
      </c>
      <c r="AB85" s="8">
        <f ca="1">IF(AB$5&lt;&gt;"",HLOOKUP(AB$5,Functionalization!$G$6:$R$314,ROW($A85)-5,FALSE),IFERROR(INDEX(AB$278:AB$314,MATCH($F85,$B$278:$B$314,0))/VLOOKUP($F85,$B$278:$BB$314,MATCH(LEFT(TRIM(AB$6),FIND("~",SUBSTITUTE(AB$6,"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85))*HLOOKUP(LEFT(TRIM(AB$6),FIND("~",SUBSTITUTE(AB$6," ","~",LEN(TRIM(AB$6))-LEN(SUBSTITUTE(TRIM(AB$6)," ",""))))-1)&amp;" Total",$B$6:$BB$314,ROW($A85)-5,FALSE))</f>
        <v>0</v>
      </c>
      <c r="AC85" s="8">
        <f ca="1">IF(AC$5&lt;&gt;"",HLOOKUP(AC$5,Functionalization!$G$6:$R$314,ROW($A85)-5,FALSE),IFERROR(INDEX(AC$278:AC$314,MATCH($F85,$B$278:$B$314,0))/VLOOKUP($F85,$B$278:$BB$314,MATCH(LEFT(TRIM(AC$6),FIND("~",SUBSTITUTE(AC$6,"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85))*HLOOKUP(LEFT(TRIM(AC$6),FIND("~",SUBSTITUTE(AC$6," ","~",LEN(TRIM(AC$6))-LEN(SUBSTITUTE(TRIM(AC$6)," ",""))))-1)&amp;" Total",$B$6:$BB$314,ROW($A85)-5,FALSE))</f>
        <v>0</v>
      </c>
      <c r="AD85" s="8">
        <f ca="1">IF(AD$5&lt;&gt;"",HLOOKUP(AD$5,Functionalization!$G$6:$R$314,ROW($A85)-5,FALSE),IFERROR(INDEX(AD$278:AD$314,MATCH($F85,$B$278:$B$314,0))/VLOOKUP($F85,$B$278:$BB$314,MATCH(LEFT(TRIM(AD$6),FIND("~",SUBSTITUTE(AD$6,"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85))*HLOOKUP(LEFT(TRIM(AD$6),FIND("~",SUBSTITUTE(AD$6," ","~",LEN(TRIM(AD$6))-LEN(SUBSTITUTE(TRIM(AD$6)," ",""))))-1)&amp;" Total",$B$6:$BB$314,ROW($A85)-5,FALSE))</f>
        <v>0</v>
      </c>
      <c r="AE85" s="8">
        <f ca="1">IF(AE$5&lt;&gt;"",HLOOKUP(AE$5,Functionalization!$G$6:$R$314,ROW($A85)-5,FALSE),IFERROR(INDEX(AE$278:AE$314,MATCH($F85,$B$278:$B$314,0))/VLOOKUP($F85,$B$278:$BB$314,MATCH(LEFT(TRIM(AE$6),FIND("~",SUBSTITUTE(AE$6,"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85))*HLOOKUP(LEFT(TRIM(AE$6),FIND("~",SUBSTITUTE(AE$6," ","~",LEN(TRIM(AE$6))-LEN(SUBSTITUTE(TRIM(AE$6)," ",""))))-1)&amp;" Total",$B$6:$BB$314,ROW($A85)-5,FALSE))</f>
        <v>0</v>
      </c>
      <c r="AF85" s="8">
        <f ca="1">IF(AF$5&lt;&gt;"",HLOOKUP(AF$5,Functionalization!$G$6:$R$314,ROW($A85)-5,FALSE),IFERROR(INDEX(AF$278:AF$314,MATCH($F85,$B$278:$B$314,0))/VLOOKUP($F85,$B$278:$BB$314,MATCH(LEFT(TRIM(AF$6),FIND("~",SUBSTITUTE(AF$6,"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85))*HLOOKUP(LEFT(TRIM(AF$6),FIND("~",SUBSTITUTE(AF$6," ","~",LEN(TRIM(AF$6))-LEN(SUBSTITUTE(TRIM(AF$6)," ",""))))-1)&amp;" Total",$B$6:$BB$314,ROW($A85)-5,FALSE))</f>
        <v>0</v>
      </c>
      <c r="AG85" s="8">
        <f ca="1">IF(AG$5&lt;&gt;"",HLOOKUP(AG$5,Functionalization!$G$6:$R$314,ROW($A85)-5,FALSE),IFERROR(INDEX(AG$278:AG$314,MATCH($F85,$B$278:$B$314,0))/VLOOKUP($F85,$B$278:$BB$314,MATCH(LEFT(TRIM(AG$6),FIND("~",SUBSTITUTE(AG$6,"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85))*HLOOKUP(LEFT(TRIM(AG$6),FIND("~",SUBSTITUTE(AG$6," ","~",LEN(TRIM(AG$6))-LEN(SUBSTITUTE(TRIM(AG$6)," ",""))))-1)&amp;" Total",$B$6:$BB$314,ROW($A85)-5,FALSE))</f>
        <v>0</v>
      </c>
      <c r="AH85" s="8">
        <f ca="1">IF(AH$5&lt;&gt;"",HLOOKUP(AH$5,Functionalization!$G$6:$R$314,ROW($A85)-5,FALSE),IFERROR(INDEX(AH$278:AH$314,MATCH($F85,$B$278:$B$314,0))/VLOOKUP($F85,$B$278:$BB$314,MATCH(LEFT(TRIM(AH$6),FIND("~",SUBSTITUTE(AH$6,"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85))*HLOOKUP(LEFT(TRIM(AH$6),FIND("~",SUBSTITUTE(AH$6," ","~",LEN(TRIM(AH$6))-LEN(SUBSTITUTE(TRIM(AH$6)," ",""))))-1)&amp;" Total",$B$6:$BB$314,ROW($A85)-5,FALSE))</f>
        <v>0</v>
      </c>
      <c r="AI85" s="8">
        <f ca="1">IF(AI$5&lt;&gt;"",HLOOKUP(AI$5,Functionalization!$G$6:$R$314,ROW($A85)-5,FALSE),IFERROR(INDEX(AI$278:AI$314,MATCH($F85,$B$278:$B$314,0))/VLOOKUP($F85,$B$278:$BB$314,MATCH(LEFT(TRIM(AI$6),FIND("~",SUBSTITUTE(AI$6,"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85))*HLOOKUP(LEFT(TRIM(AI$6),FIND("~",SUBSTITUTE(AI$6," ","~",LEN(TRIM(AI$6))-LEN(SUBSTITUTE(TRIM(AI$6)," ",""))))-1)&amp;" Total",$B$6:$BB$314,ROW($A85)-5,FALSE))</f>
        <v>0</v>
      </c>
      <c r="AJ85" s="8">
        <f ca="1">IF(AJ$5&lt;&gt;"",HLOOKUP(AJ$5,Functionalization!$G$6:$R$314,ROW($A85)-5,FALSE),IFERROR(INDEX(AJ$278:AJ$314,MATCH($F85,$B$278:$B$314,0))/VLOOKUP($F85,$B$278:$BB$314,MATCH(LEFT(TRIM(AJ$6),FIND("~",SUBSTITUTE(AJ$6,"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85))*HLOOKUP(LEFT(TRIM(AJ$6),FIND("~",SUBSTITUTE(AJ$6," ","~",LEN(TRIM(AJ$6))-LEN(SUBSTITUTE(TRIM(AJ$6)," ",""))))-1)&amp;" Total",$B$6:$BB$314,ROW($A85)-5,FALSE))</f>
        <v>0</v>
      </c>
      <c r="AK85" s="8">
        <f ca="1">IF(AK$5&lt;&gt;"",HLOOKUP(AK$5,Functionalization!$G$6:$R$314,ROW($A85)-5,FALSE),IFERROR(INDEX(AK$278:AK$314,MATCH($F85,$B$278:$B$314,0))/VLOOKUP($F85,$B$278:$BB$314,MATCH(LEFT(TRIM(AK$6),FIND("~",SUBSTITUTE(AK$6,"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85))*HLOOKUP(LEFT(TRIM(AK$6),FIND("~",SUBSTITUTE(AK$6," ","~",LEN(TRIM(AK$6))-LEN(SUBSTITUTE(TRIM(AK$6)," ",""))))-1)&amp;" Total",$B$6:$BB$314,ROW($A85)-5,FALSE))</f>
        <v>0</v>
      </c>
      <c r="AL85" s="8">
        <f ca="1">IF(AL$5&lt;&gt;"",HLOOKUP(AL$5,Functionalization!$G$6:$R$314,ROW($A85)-5,FALSE),IFERROR(INDEX(AL$278:AL$314,MATCH($F85,$B$278:$B$314,0))/VLOOKUP($F85,$B$278:$BB$314,MATCH(LEFT(TRIM(AL$6),FIND("~",SUBSTITUTE(AL$6,"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85))*HLOOKUP(LEFT(TRIM(AL$6),FIND("~",SUBSTITUTE(AL$6," ","~",LEN(TRIM(AL$6))-LEN(SUBSTITUTE(TRIM(AL$6)," ",""))))-1)&amp;" Total",$B$6:$BB$314,ROW($A85)-5,FALSE))</f>
        <v>0</v>
      </c>
      <c r="AM85" s="8">
        <f ca="1">IF(AM$5&lt;&gt;"",HLOOKUP(AM$5,Functionalization!$G$6:$R$314,ROW($A85)-5,FALSE),IFERROR(INDEX(AM$278:AM$314,MATCH($F85,$B$278:$B$314,0))/VLOOKUP($F85,$B$278:$BB$314,MATCH(LEFT(TRIM(AM$6),FIND("~",SUBSTITUTE(AM$6,"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85))*HLOOKUP(LEFT(TRIM(AM$6),FIND("~",SUBSTITUTE(AM$6," ","~",LEN(TRIM(AM$6))-LEN(SUBSTITUTE(TRIM(AM$6)," ",""))))-1)&amp;" Total",$B$6:$BB$314,ROW($A85)-5,FALSE))</f>
        <v>0</v>
      </c>
      <c r="AN85" s="8">
        <f ca="1">IF(AN$5&lt;&gt;"",HLOOKUP(AN$5,Functionalization!$G$6:$R$314,ROW($A85)-5,FALSE),IFERROR(INDEX(AN$278:AN$314,MATCH($F85,$B$278:$B$314,0))/VLOOKUP($F85,$B$278:$BB$314,MATCH(LEFT(TRIM(AN$6),FIND("~",SUBSTITUTE(AN$6,"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85))*HLOOKUP(LEFT(TRIM(AN$6),FIND("~",SUBSTITUTE(AN$6," ","~",LEN(TRIM(AN$6))-LEN(SUBSTITUTE(TRIM(AN$6)," ",""))))-1)&amp;" Total",$B$6:$BB$314,ROW($A85)-5,FALSE))</f>
        <v>0</v>
      </c>
      <c r="AO85" s="8">
        <f ca="1">IF(AO$5&lt;&gt;"",HLOOKUP(AO$5,Functionalization!$G$6:$R$314,ROW($A85)-5,FALSE),IFERROR(INDEX(AO$278:AO$314,MATCH($F85,$B$278:$B$314,0))/VLOOKUP($F85,$B$278:$BB$314,MATCH(LEFT(TRIM(AO$6),FIND("~",SUBSTITUTE(AO$6,"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85))*HLOOKUP(LEFT(TRIM(AO$6),FIND("~",SUBSTITUTE(AO$6," ","~",LEN(TRIM(AO$6))-LEN(SUBSTITUTE(TRIM(AO$6)," ",""))))-1)&amp;" Total",$B$6:$BB$314,ROW($A85)-5,FALSE))</f>
        <v>0</v>
      </c>
      <c r="AP85" s="8">
        <f ca="1">IF(AP$5&lt;&gt;"",HLOOKUP(AP$5,Functionalization!$G$6:$R$314,ROW($A85)-5,FALSE),IFERROR(INDEX(AP$278:AP$314,MATCH($F85,$B$278:$B$314,0))/VLOOKUP($F85,$B$278:$BB$314,MATCH(LEFT(TRIM(AP$6),FIND("~",SUBSTITUTE(AP$6,"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85))*HLOOKUP(LEFT(TRIM(AP$6),FIND("~",SUBSTITUTE(AP$6," ","~",LEN(TRIM(AP$6))-LEN(SUBSTITUTE(TRIM(AP$6)," ",""))))-1)&amp;" Total",$B$6:$BB$314,ROW($A85)-5,FALSE))</f>
        <v>0</v>
      </c>
      <c r="AQ85" s="8">
        <f ca="1">IF(AQ$5&lt;&gt;"",HLOOKUP(AQ$5,Functionalization!$G$6:$R$314,ROW($A85)-5,FALSE),IFERROR(INDEX(AQ$278:AQ$314,MATCH($F85,$B$278:$B$314,0))/VLOOKUP($F85,$B$278:$BB$314,MATCH(LEFT(TRIM(AQ$6),FIND("~",SUBSTITUTE(AQ$6,"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85))*HLOOKUP(LEFT(TRIM(AQ$6),FIND("~",SUBSTITUTE(AQ$6," ","~",LEN(TRIM(AQ$6))-LEN(SUBSTITUTE(TRIM(AQ$6)," ",""))))-1)&amp;" Total",$B$6:$BB$314,ROW($A85)-5,FALSE))</f>
        <v>0</v>
      </c>
      <c r="AR85" s="8">
        <f ca="1">IF(AR$5&lt;&gt;"",HLOOKUP(AR$5,Functionalization!$G$6:$R$314,ROW($A85)-5,FALSE),IFERROR(INDEX(AR$278:AR$314,MATCH($F85,$B$278:$B$314,0))/VLOOKUP($F85,$B$278:$BB$314,MATCH(LEFT(TRIM(AR$6),FIND("~",SUBSTITUTE(AR$6,"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85))*HLOOKUP(LEFT(TRIM(AR$6),FIND("~",SUBSTITUTE(AR$6," ","~",LEN(TRIM(AR$6))-LEN(SUBSTITUTE(TRIM(AR$6)," ",""))))-1)&amp;" Total",$B$6:$BB$314,ROW($A85)-5,FALSE))</f>
        <v>0</v>
      </c>
      <c r="AS85" s="8">
        <f ca="1">IF(AS$5&lt;&gt;"",HLOOKUP(AS$5,Functionalization!$G$6:$R$314,ROW($A85)-5,FALSE),IFERROR(INDEX(AS$278:AS$314,MATCH($F85,$B$278:$B$314,0))/VLOOKUP($F85,$B$278:$BB$314,MATCH(LEFT(TRIM(AS$6),FIND("~",SUBSTITUTE(AS$6,"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85))*HLOOKUP(LEFT(TRIM(AS$6),FIND("~",SUBSTITUTE(AS$6," ","~",LEN(TRIM(AS$6))-LEN(SUBSTITUTE(TRIM(AS$6)," ",""))))-1)&amp;" Total",$B$6:$BB$314,ROW($A85)-5,FALSE))</f>
        <v>0</v>
      </c>
      <c r="AT85" s="8">
        <f ca="1">IF(AT$5&lt;&gt;"",HLOOKUP(AT$5,Functionalization!$G$6:$R$314,ROW($A85)-5,FALSE),IFERROR(INDEX(AT$278:AT$314,MATCH($F85,$B$278:$B$314,0))/VLOOKUP($F85,$B$278:$BB$314,MATCH(LEFT(TRIM(AT$6),FIND("~",SUBSTITUTE(AT$6,"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85))*HLOOKUP(LEFT(TRIM(AT$6),FIND("~",SUBSTITUTE(AT$6," ","~",LEN(TRIM(AT$6))-LEN(SUBSTITUTE(TRIM(AT$6)," ",""))))-1)&amp;" Total",$B$6:$BB$314,ROW($A85)-5,FALSE))</f>
        <v>0</v>
      </c>
      <c r="AU85" s="8">
        <f ca="1">IF(AU$5&lt;&gt;"",HLOOKUP(AU$5,Functionalization!$G$6:$R$314,ROW($A85)-5,FALSE),IFERROR(INDEX(AU$278:AU$314,MATCH($F85,$B$278:$B$314,0))/VLOOKUP($F85,$B$278:$BB$314,MATCH(LEFT(TRIM(AU$6),FIND("~",SUBSTITUTE(AU$6,"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85))*HLOOKUP(LEFT(TRIM(AU$6),FIND("~",SUBSTITUTE(AU$6," ","~",LEN(TRIM(AU$6))-LEN(SUBSTITUTE(TRIM(AU$6)," ",""))))-1)&amp;" Total",$B$6:$BB$314,ROW($A85)-5,FALSE))</f>
        <v>0</v>
      </c>
      <c r="AV85" s="8">
        <f ca="1">IF(AV$5&lt;&gt;"",HLOOKUP(AV$5,Functionalization!$G$6:$R$314,ROW($A85)-5,FALSE),IFERROR(INDEX(AV$278:AV$314,MATCH($F85,$B$278:$B$314,0))/VLOOKUP($F85,$B$278:$BB$314,MATCH(LEFT(TRIM(AV$6),FIND("~",SUBSTITUTE(AV$6,"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85))*HLOOKUP(LEFT(TRIM(AV$6),FIND("~",SUBSTITUTE(AV$6," ","~",LEN(TRIM(AV$6))-LEN(SUBSTITUTE(TRIM(AV$6)," ",""))))-1)&amp;" Total",$B$6:$BB$314,ROW($A85)-5,FALSE))</f>
        <v>0</v>
      </c>
      <c r="AW85" s="8">
        <f ca="1">IF(AW$5&lt;&gt;"",HLOOKUP(AW$5,Functionalization!$G$6:$R$314,ROW($A85)-5,FALSE),IFERROR(INDEX(AW$278:AW$314,MATCH($F85,$B$278:$B$314,0))/VLOOKUP($F85,$B$278:$BB$314,MATCH(LEFT(TRIM(AW$6),FIND("~",SUBSTITUTE(AW$6,"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85))*HLOOKUP(LEFT(TRIM(AW$6),FIND("~",SUBSTITUTE(AW$6," ","~",LEN(TRIM(AW$6))-LEN(SUBSTITUTE(TRIM(AW$6)," ",""))))-1)&amp;" Total",$B$6:$BB$314,ROW($A85)-5,FALSE))</f>
        <v>0</v>
      </c>
      <c r="AX85" s="8">
        <f ca="1">IF(AX$5&lt;&gt;"",HLOOKUP(AX$5,Functionalization!$G$6:$R$314,ROW($A85)-5,FALSE),IFERROR(INDEX(AX$278:AX$314,MATCH($F85,$B$278:$B$314,0))/VLOOKUP($F85,$B$278:$BB$314,MATCH(LEFT(TRIM(AX$6),FIND("~",SUBSTITUTE(AX$6,"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85))*HLOOKUP(LEFT(TRIM(AX$6),FIND("~",SUBSTITUTE(AX$6," ","~",LEN(TRIM(AX$6))-LEN(SUBSTITUTE(TRIM(AX$6)," ",""))))-1)&amp;" Total",$B$6:$BB$314,ROW($A85)-5,FALSE))</f>
        <v>0</v>
      </c>
      <c r="AY85" s="8">
        <f ca="1">IF(AY$5&lt;&gt;"",HLOOKUP(AY$5,Functionalization!$G$6:$R$314,ROW($A85)-5,FALSE),IFERROR(INDEX(AY$278:AY$314,MATCH($F85,$B$278:$B$314,0))/VLOOKUP($F85,$B$278:$BB$314,MATCH(LEFT(TRIM(AY$6),FIND("~",SUBSTITUTE(AY$6,"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85))*HLOOKUP(LEFT(TRIM(AY$6),FIND("~",SUBSTITUTE(AY$6," ","~",LEN(TRIM(AY$6))-LEN(SUBSTITUTE(TRIM(AY$6)," ",""))))-1)&amp;" Total",$B$6:$BB$314,ROW($A85)-5,FALSE))</f>
        <v>0</v>
      </c>
      <c r="AZ85" s="8">
        <f ca="1">IF(AZ$5&lt;&gt;"",HLOOKUP(AZ$5,Functionalization!$G$6:$R$314,ROW($A85)-5,FALSE),IFERROR(INDEX(AZ$278:AZ$314,MATCH($F85,$B$278:$B$314,0))/VLOOKUP($F85,$B$278:$BB$314,MATCH(LEFT(TRIM(AZ$6),FIND("~",SUBSTITUTE(AZ$6,"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85))*HLOOKUP(LEFT(TRIM(AZ$6),FIND("~",SUBSTITUTE(AZ$6," ","~",LEN(TRIM(AZ$6))-LEN(SUBSTITUTE(TRIM(AZ$6)," ",""))))-1)&amp;" Total",$B$6:$BB$314,ROW($A85)-5,FALSE))</f>
        <v>0</v>
      </c>
      <c r="BA85" s="8">
        <f ca="1">IF(BA$5&lt;&gt;"",HLOOKUP(BA$5,Functionalization!$G$6:$R$314,ROW($A85)-5,FALSE),IFERROR(INDEX(BA$278:BA$314,MATCH($F85,$B$278:$B$314,0))/VLOOKUP($F85,$B$278:$BB$314,MATCH(LEFT(TRIM(BA$6),FIND("~",SUBSTITUTE(BA$6,"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85))*HLOOKUP(LEFT(TRIM(BA$6),FIND("~",SUBSTITUTE(BA$6," ","~",LEN(TRIM(BA$6))-LEN(SUBSTITUTE(TRIM(BA$6)," ",""))))-1)&amp;" Total",$B$6:$BB$314,ROW($A85)-5,FALSE))</f>
        <v>0</v>
      </c>
      <c r="BB85" s="8">
        <f ca="1">IF(BB$5&lt;&gt;"",HLOOKUP(BB$5,Functionalization!$G$6:$R$314,ROW($A85)-5,FALSE),IFERROR(INDEX(BB$278:BB$314,MATCH($F85,$B$278:$B$314,0))/VLOOKUP($F85,$B$278:$BB$314,MATCH(LEFT(TRIM(BB$6),FIND("~",SUBSTITUTE(BB$6,"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85))*HLOOKUP(LEFT(TRIM(BB$6),FIND("~",SUBSTITUTE(BB$6," ","~",LEN(TRIM(BB$6))-LEN(SUBSTITUTE(TRIM(BB$6)," ",""))))-1)&amp;" Total",$B$6:$BB$314,ROW($A85)-5,FALSE))</f>
        <v>0</v>
      </c>
      <c r="BD85">
        <f ca="1">IFERROR(IF(SUMIF($G$6:$BB$6,BD$6&amp;" Total",$G85:$BB85)-(SUMIF($G$6:$BB$6,BD$6&amp;" "&amp;'Input-Func_Class'!$D$22,$G85:$BB85)+IFERROR(SUMIF($G$6:$BB$6,BD$6&amp;" "&amp;'Input-Func_Class'!$E$22,$G85:$BB85),SUMIF($G$6:$BB$6,BD$6&amp;" "&amp;'Input-Func_Class'!$B$24,$G85:$BB85))+SUMIF($G$6:$BB$6,BD$6&amp;" "&amp;'Input-Func_Class'!$F$22,$G85:$BB85))&lt;Check_Limit,0,1),1)</f>
        <v>0</v>
      </c>
      <c r="BE85">
        <f ca="1">IFERROR(IF(SUMIF($G$6:$BB$6,BE$6&amp;" Total",$G85:$BB85)-(SUMIF($G$6:$BB$6,BE$6&amp;" "&amp;'Input-Func_Class'!$D$22,$G85:$BB85)+IFERROR(SUMIF($G$6:$BB$6,BE$6&amp;" "&amp;'Input-Func_Class'!$E$22,$G85:$BB85),SUMIF($G$6:$BB$6,BE$6&amp;" "&amp;'Input-Func_Class'!$B$24,$G85:$BB85))+SUMIF($G$6:$BB$6,BE$6&amp;" "&amp;'Input-Func_Class'!$F$22,$G85:$BB85))&lt;Check_Limit,0,1),1)</f>
        <v>0</v>
      </c>
      <c r="BF85">
        <f ca="1">IFERROR(IF(SUMIF($G$6:$BB$6,BF$6&amp;" Total",$G85:$BB85)-(SUMIF($G$6:$BB$6,BF$6&amp;" "&amp;'Input-Func_Class'!$D$22,$G85:$BB85)+IFERROR(SUMIF($G$6:$BB$6,BF$6&amp;" "&amp;'Input-Func_Class'!$E$22,$G85:$BB85),SUMIF($G$6:$BB$6,BF$6&amp;" "&amp;'Input-Func_Class'!$B$24,$G85:$BB85))+SUMIF($G$6:$BB$6,BF$6&amp;" "&amp;'Input-Func_Class'!$F$22,$G85:$BB85))&lt;Check_Limit,0,1),1)</f>
        <v>0</v>
      </c>
      <c r="BG85">
        <f ca="1">IFERROR(IF(SUMIF($G$6:$BB$6,BG$6&amp;" Total",$G85:$BB85)-(SUMIF($G$6:$BB$6,BG$6&amp;" "&amp;'Input-Func_Class'!$D$22,$G85:$BB85)+IFERROR(SUMIF($G$6:$BB$6,BG$6&amp;" "&amp;'Input-Func_Class'!$E$22,$G85:$BB85),SUMIF($G$6:$BB$6,BG$6&amp;" "&amp;'Input-Func_Class'!$B$24,$G85:$BB85))+SUMIF($G$6:$BB$6,BG$6&amp;" "&amp;'Input-Func_Class'!$F$22,$G85:$BB85))&lt;Check_Limit,0,1),1)</f>
        <v>0</v>
      </c>
      <c r="BH85">
        <f ca="1">IFERROR(IF(SUMIF($G$6:$BB$6,BH$6&amp;" Total",$G85:$BB85)-(SUMIF($G$6:$BB$6,BH$6&amp;" "&amp;'Input-Func_Class'!$D$22,$G85:$BB85)+IFERROR(SUMIF($G$6:$BB$6,BH$6&amp;" "&amp;'Input-Func_Class'!$E$22,$G85:$BB85),SUMIF($G$6:$BB$6,BH$6&amp;" "&amp;'Input-Func_Class'!$B$24,$G85:$BB85))+SUMIF($G$6:$BB$6,BH$6&amp;" "&amp;'Input-Func_Class'!$F$22,$G85:$BB85))&lt;Check_Limit,0,1),1)</f>
        <v>0</v>
      </c>
      <c r="BI85">
        <f ca="1">IFERROR(IF(SUMIF($G$6:$BB$6,BI$6&amp;" Total",$G85:$BB85)-(SUMIF($G$6:$BB$6,BI$6&amp;" "&amp;'Input-Func_Class'!$D$22,$G85:$BB85)+IFERROR(SUMIF($G$6:$BB$6,BI$6&amp;" "&amp;'Input-Func_Class'!$E$22,$G85:$BB85),SUMIF($G$6:$BB$6,BI$6&amp;" "&amp;'Input-Func_Class'!$B$24,$G85:$BB85))+SUMIF($G$6:$BB$6,BI$6&amp;" "&amp;'Input-Func_Class'!$F$22,$G85:$BB85))&lt;Check_Limit,0,1),1)</f>
        <v>0</v>
      </c>
      <c r="BJ85">
        <f ca="1">IFERROR(IF(SUMIF($G$6:$BB$6,BJ$6&amp;" Total",$G85:$BB85)-(SUMIF($G$6:$BB$6,BJ$6&amp;" "&amp;'Input-Func_Class'!$D$22,$G85:$BB85)+IFERROR(SUMIF($G$6:$BB$6,BJ$6&amp;" "&amp;'Input-Func_Class'!$E$22,$G85:$BB85),SUMIF($G$6:$BB$6,BJ$6&amp;" "&amp;'Input-Func_Class'!$B$24,$G85:$BB85))+SUMIF($G$6:$BB$6,BJ$6&amp;" "&amp;'Input-Func_Class'!$F$22,$G85:$BB85))&lt;Check_Limit,0,1),1)</f>
        <v>0</v>
      </c>
      <c r="BK85">
        <f ca="1">IFERROR(IF(SUMIF($G$6:$BB$6,BK$6&amp;" Total",$G85:$BB85)-(SUMIF($G$6:$BB$6,BK$6&amp;" "&amp;'Input-Func_Class'!$D$22,$G85:$BB85)+IFERROR(SUMIF($G$6:$BB$6,BK$6&amp;" "&amp;'Input-Func_Class'!$E$22,$G85:$BB85),SUMIF($G$6:$BB$6,BK$6&amp;" "&amp;'Input-Func_Class'!$B$24,$G85:$BB85))+SUMIF($G$6:$BB$6,BK$6&amp;" "&amp;'Input-Func_Class'!$F$22,$G85:$BB85))&lt;Check_Limit,0,1),1)</f>
        <v>0</v>
      </c>
      <c r="BL85">
        <f ca="1">IFERROR(IF(SUMIF($G$6:$BB$6,BL$6&amp;" Total",$G85:$BB85)-(SUMIF($G$6:$BB$6,BL$6&amp;" "&amp;'Input-Func_Class'!$D$22,$G85:$BB85)+IFERROR(SUMIF($G$6:$BB$6,BL$6&amp;" "&amp;'Input-Func_Class'!$E$22,$G85:$BB85),SUMIF($G$6:$BB$6,BL$6&amp;" "&amp;'Input-Func_Class'!$B$24,$G85:$BB85))+SUMIF($G$6:$BB$6,BL$6&amp;" "&amp;'Input-Func_Class'!$F$22,$G85:$BB85))&lt;Check_Limit,0,1),1)</f>
        <v>0</v>
      </c>
      <c r="BM85">
        <f ca="1">IFERROR(IF(SUMIF($G$6:$BB$6,BM$6&amp;" Total",$G85:$BB85)-(SUMIF($G$6:$BB$6,BM$6&amp;" "&amp;'Input-Func_Class'!$D$22,$G85:$BB85)+IFERROR(SUMIF($G$6:$BB$6,BM$6&amp;" "&amp;'Input-Func_Class'!$E$22,$G85:$BB85),SUMIF($G$6:$BB$6,BM$6&amp;" "&amp;'Input-Func_Class'!$B$24,$G85:$BB85))+SUMIF($G$6:$BB$6,BM$6&amp;" "&amp;'Input-Func_Class'!$F$22,$G85:$BB85))&lt;Check_Limit,0,1),1)</f>
        <v>0</v>
      </c>
      <c r="BN85">
        <f ca="1">IFERROR(IF(SUMIF($G$6:$BB$6,BN$6&amp;" Total",$G85:$BB85)-(SUMIF($G$6:$BB$6,BN$6&amp;" "&amp;'Input-Func_Class'!$D$22,$G85:$BB85)+IFERROR(SUMIF($G$6:$BB$6,BN$6&amp;" "&amp;'Input-Func_Class'!$E$22,$G85:$BB85),SUMIF($G$6:$BB$6,BN$6&amp;" "&amp;'Input-Func_Class'!$B$24,$G85:$BB85))+SUMIF($G$6:$BB$6,BN$6&amp;" "&amp;'Input-Func_Class'!$F$22,$G85:$BB85))&lt;Check_Limit,0,1),1)</f>
        <v>0</v>
      </c>
      <c r="BO85">
        <f ca="1">IFERROR(IF(SUMIF($G$6:$BB$6,BO$6&amp;" Total",$G85:$BB85)-(SUMIF($G$6:$BB$6,BO$6&amp;" "&amp;'Input-Func_Class'!$D$22,$G85:$BB85)+IFERROR(SUMIF($G$6:$BB$6,BO$6&amp;" "&amp;'Input-Func_Class'!$E$22,$G85:$BB85),SUMIF($G$6:$BB$6,BO$6&amp;" "&amp;'Input-Func_Class'!$B$24,$G85:$BB85))+SUMIF($G$6:$BB$6,BO$6&amp;" "&amp;'Input-Func_Class'!$F$22,$G85:$BB85))&lt;Check_Limit,0,1),1)</f>
        <v>0</v>
      </c>
    </row>
    <row r="86" spans="1:67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>Functionalization!$D86</f>
        <v>799.34877248345867</v>
      </c>
      <c r="E86" s="8">
        <f t="shared" ca="1" si="21"/>
        <v>0</v>
      </c>
      <c r="F86" s="2" t="str">
        <f>IF($D86=0,"-",IF('Input-Accounts'!$E86&lt;&gt;0,'Input-Accounts'!$E86,'Input-Accounts'!$G86))</f>
        <v>CUSTOMER</v>
      </c>
      <c r="G86" s="8">
        <f ca="1">IF(G$5&lt;&gt;"",HLOOKUP(G$5,Functionalization!$G$6:$R$314,ROW($A86)-5,FALSE),IFERROR(INDEX(G$278:G$314,MATCH($F86,$B$278:$B$314,0))/VLOOKUP($F86,$B$278:$BB$314,MATCH(LEFT(TRIM(G$6),FIND("~",SUBSTITUTE(G$6,"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86))*HLOOKUP(LEFT(TRIM(G$6),FIND("~",SUBSTITUTE(G$6," ","~",LEN(TRIM(G$6))-LEN(SUBSTITUTE(TRIM(G$6)," ",""))))-1)&amp;" Total",$B$6:$BB$314,ROW($A86)-5,FALSE))</f>
        <v>0</v>
      </c>
      <c r="H86" s="8">
        <f ca="1">IF(H$5&lt;&gt;"",HLOOKUP(H$5,Functionalization!$G$6:$R$314,ROW($A86)-5,FALSE),IFERROR(INDEX(H$278:H$314,MATCH($F86,$B$278:$B$314,0))/VLOOKUP($F86,$B$278:$BB$314,MATCH(LEFT(TRIM(H$6),FIND("~",SUBSTITUTE(H$6,"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86))*HLOOKUP(LEFT(TRIM(H$6),FIND("~",SUBSTITUTE(H$6," ","~",LEN(TRIM(H$6))-LEN(SUBSTITUTE(TRIM(H$6)," ",""))))-1)&amp;" Total",$B$6:$BB$314,ROW($A86)-5,FALSE))</f>
        <v>0</v>
      </c>
      <c r="I86" s="8">
        <f ca="1">IF(I$5&lt;&gt;"",HLOOKUP(I$5,Functionalization!$G$6:$R$314,ROW($A86)-5,FALSE),IFERROR(INDEX(I$278:I$314,MATCH($F86,$B$278:$B$314,0))/VLOOKUP($F86,$B$278:$BB$314,MATCH(LEFT(TRIM(I$6),FIND("~",SUBSTITUTE(I$6,"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86))*HLOOKUP(LEFT(TRIM(I$6),FIND("~",SUBSTITUTE(I$6," ","~",LEN(TRIM(I$6))-LEN(SUBSTITUTE(TRIM(I$6)," ",""))))-1)&amp;" Total",$B$6:$BB$314,ROW($A86)-5,FALSE))</f>
        <v>0</v>
      </c>
      <c r="J86" s="8">
        <f ca="1">IF(J$5&lt;&gt;"",HLOOKUP(J$5,Functionalization!$G$6:$R$314,ROW($A86)-5,FALSE),IFERROR(INDEX(J$278:J$314,MATCH($F86,$B$278:$B$314,0))/VLOOKUP($F86,$B$278:$BB$314,MATCH(LEFT(TRIM(J$6),FIND("~",SUBSTITUTE(J$6,"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86))*HLOOKUP(LEFT(TRIM(J$6),FIND("~",SUBSTITUTE(J$6," ","~",LEN(TRIM(J$6))-LEN(SUBSTITUTE(TRIM(J$6)," ",""))))-1)&amp;" Total",$B$6:$BB$314,ROW($A86)-5,FALSE))</f>
        <v>0</v>
      </c>
      <c r="K86" s="8">
        <f ca="1">IF(K$5&lt;&gt;"",HLOOKUP(K$5,Functionalization!$G$6:$R$314,ROW($A86)-5,FALSE),IFERROR(INDEX(K$278:K$314,MATCH($F86,$B$278:$B$314,0))/VLOOKUP($F86,$B$278:$BB$314,MATCH(LEFT(TRIM(K$6),FIND("~",SUBSTITUTE(K$6,"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86))*HLOOKUP(LEFT(TRIM(K$6),FIND("~",SUBSTITUTE(K$6," ","~",LEN(TRIM(K$6))-LEN(SUBSTITUTE(TRIM(K$6)," ",""))))-1)&amp;" Total",$B$6:$BB$314,ROW($A86)-5,FALSE))</f>
        <v>799.34877248345867</v>
      </c>
      <c r="L86" s="8">
        <f ca="1">IF(L$5&lt;&gt;"",HLOOKUP(L$5,Functionalization!$G$6:$R$314,ROW($A86)-5,FALSE),IFERROR(INDEX(L$278:L$314,MATCH($F86,$B$278:$B$314,0))/VLOOKUP($F86,$B$278:$BB$314,MATCH(LEFT(TRIM(L$6),FIND("~",SUBSTITUTE(L$6,"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86))*HLOOKUP(LEFT(TRIM(L$6),FIND("~",SUBSTITUTE(L$6," ","~",LEN(TRIM(L$6))-LEN(SUBSTITUTE(TRIM(L$6)," ",""))))-1)&amp;" Total",$B$6:$BB$314,ROW($A86)-5,FALSE))</f>
        <v>0</v>
      </c>
      <c r="M86" s="8">
        <f ca="1">IF(M$5&lt;&gt;"",HLOOKUP(M$5,Functionalization!$G$6:$R$314,ROW($A86)-5,FALSE),IFERROR(INDEX(M$278:M$314,MATCH($F86,$B$278:$B$314,0))/VLOOKUP($F86,$B$278:$BB$314,MATCH(LEFT(TRIM(M$6),FIND("~",SUBSTITUTE(M$6,"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86))*HLOOKUP(LEFT(TRIM(M$6),FIND("~",SUBSTITUTE(M$6," ","~",LEN(TRIM(M$6))-LEN(SUBSTITUTE(TRIM(M$6)," ",""))))-1)&amp;" Total",$B$6:$BB$314,ROW($A86)-5,FALSE))</f>
        <v>0</v>
      </c>
      <c r="N86" s="8">
        <f ca="1">IF(N$5&lt;&gt;"",HLOOKUP(N$5,Functionalization!$G$6:$R$314,ROW($A86)-5,FALSE),IFERROR(INDEX(N$278:N$314,MATCH($F86,$B$278:$B$314,0))/VLOOKUP($F86,$B$278:$BB$314,MATCH(LEFT(TRIM(N$6),FIND("~",SUBSTITUTE(N$6,"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86))*HLOOKUP(LEFT(TRIM(N$6),FIND("~",SUBSTITUTE(N$6," ","~",LEN(TRIM(N$6))-LEN(SUBSTITUTE(TRIM(N$6)," ",""))))-1)&amp;" Total",$B$6:$BB$314,ROW($A86)-5,FALSE))</f>
        <v>799.34877248345867</v>
      </c>
      <c r="O86" s="8">
        <f ca="1">IF(O$5&lt;&gt;"",HLOOKUP(O$5,Functionalization!$G$6:$R$314,ROW($A86)-5,FALSE),IFERROR(INDEX(O$278:O$314,MATCH($F86,$B$278:$B$314,0))/VLOOKUP($F86,$B$278:$BB$314,MATCH(LEFT(TRIM(O$6),FIND("~",SUBSTITUTE(O$6,"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86))*HLOOKUP(LEFT(TRIM(O$6),FIND("~",SUBSTITUTE(O$6," ","~",LEN(TRIM(O$6))-LEN(SUBSTITUTE(TRIM(O$6)," ",""))))-1)&amp;" Total",$B$6:$BB$314,ROW($A86)-5,FALSE))</f>
        <v>0</v>
      </c>
      <c r="P86" s="8">
        <f ca="1">IF(P$5&lt;&gt;"",HLOOKUP(P$5,Functionalization!$G$6:$R$314,ROW($A86)-5,FALSE),IFERROR(INDEX(P$278:P$314,MATCH($F86,$B$278:$B$314,0))/VLOOKUP($F86,$B$278:$BB$314,MATCH(LEFT(TRIM(P$6),FIND("~",SUBSTITUTE(P$6,"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86))*HLOOKUP(LEFT(TRIM(P$6),FIND("~",SUBSTITUTE(P$6," ","~",LEN(TRIM(P$6))-LEN(SUBSTITUTE(TRIM(P$6)," ",""))))-1)&amp;" Total",$B$6:$BB$314,ROW($A86)-5,FALSE))</f>
        <v>0</v>
      </c>
      <c r="Q86" s="8">
        <f ca="1">IF(Q$5&lt;&gt;"",HLOOKUP(Q$5,Functionalization!$G$6:$R$314,ROW($A86)-5,FALSE),IFERROR(INDEX(Q$278:Q$314,MATCH($F86,$B$278:$B$314,0))/VLOOKUP($F86,$B$278:$BB$314,MATCH(LEFT(TRIM(Q$6),FIND("~",SUBSTITUTE(Q$6,"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86))*HLOOKUP(LEFT(TRIM(Q$6),FIND("~",SUBSTITUTE(Q$6," ","~",LEN(TRIM(Q$6))-LEN(SUBSTITUTE(TRIM(Q$6)," ",""))))-1)&amp;" Total",$B$6:$BB$314,ROW($A86)-5,FALSE))</f>
        <v>0</v>
      </c>
      <c r="R86" s="8">
        <f ca="1">IF(R$5&lt;&gt;"",HLOOKUP(R$5,Functionalization!$G$6:$R$314,ROW($A86)-5,FALSE),IFERROR(INDEX(R$278:R$314,MATCH($F86,$B$278:$B$314,0))/VLOOKUP($F86,$B$278:$BB$314,MATCH(LEFT(TRIM(R$6),FIND("~",SUBSTITUTE(R$6,"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86))*HLOOKUP(LEFT(TRIM(R$6),FIND("~",SUBSTITUTE(R$6," ","~",LEN(TRIM(R$6))-LEN(SUBSTITUTE(TRIM(R$6)," ",""))))-1)&amp;" Total",$B$6:$BB$314,ROW($A86)-5,FALSE))</f>
        <v>0</v>
      </c>
      <c r="S86" s="8">
        <f ca="1">IF(S$5&lt;&gt;"",HLOOKUP(S$5,Functionalization!$G$6:$R$314,ROW($A86)-5,FALSE),IFERROR(INDEX(S$278:S$314,MATCH($F86,$B$278:$B$314,0))/VLOOKUP($F86,$B$278:$BB$314,MATCH(LEFT(TRIM(S$6),FIND("~",SUBSTITUTE(S$6,"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86))*HLOOKUP(LEFT(TRIM(S$6),FIND("~",SUBSTITUTE(S$6," ","~",LEN(TRIM(S$6))-LEN(SUBSTITUTE(TRIM(S$6)," ",""))))-1)&amp;" Total",$B$6:$BB$314,ROW($A86)-5,FALSE))</f>
        <v>0</v>
      </c>
      <c r="T86" s="8">
        <f ca="1">IF(T$5&lt;&gt;"",HLOOKUP(T$5,Functionalization!$G$6:$R$314,ROW($A86)-5,FALSE),IFERROR(INDEX(T$278:T$314,MATCH($F86,$B$278:$B$314,0))/VLOOKUP($F86,$B$278:$BB$314,MATCH(LEFT(TRIM(T$6),FIND("~",SUBSTITUTE(T$6,"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86))*HLOOKUP(LEFT(TRIM(T$6),FIND("~",SUBSTITUTE(T$6," ","~",LEN(TRIM(T$6))-LEN(SUBSTITUTE(TRIM(T$6)," ",""))))-1)&amp;" Total",$B$6:$BB$314,ROW($A86)-5,FALSE))</f>
        <v>0</v>
      </c>
      <c r="U86" s="8">
        <f ca="1">IF(U$5&lt;&gt;"",HLOOKUP(U$5,Functionalization!$G$6:$R$314,ROW($A86)-5,FALSE),IFERROR(INDEX(U$278:U$314,MATCH($F86,$B$278:$B$314,0))/VLOOKUP($F86,$B$278:$BB$314,MATCH(LEFT(TRIM(U$6),FIND("~",SUBSTITUTE(U$6,"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86))*HLOOKUP(LEFT(TRIM(U$6),FIND("~",SUBSTITUTE(U$6," ","~",LEN(TRIM(U$6))-LEN(SUBSTITUTE(TRIM(U$6)," ",""))))-1)&amp;" Total",$B$6:$BB$314,ROW($A86)-5,FALSE))</f>
        <v>0</v>
      </c>
      <c r="V86" s="8">
        <f ca="1">IF(V$5&lt;&gt;"",HLOOKUP(V$5,Functionalization!$G$6:$R$314,ROW($A86)-5,FALSE),IFERROR(INDEX(V$278:V$314,MATCH($F86,$B$278:$B$314,0))/VLOOKUP($F86,$B$278:$BB$314,MATCH(LEFT(TRIM(V$6),FIND("~",SUBSTITUTE(V$6,"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86))*HLOOKUP(LEFT(TRIM(V$6),FIND("~",SUBSTITUTE(V$6," ","~",LEN(TRIM(V$6))-LEN(SUBSTITUTE(TRIM(V$6)," ",""))))-1)&amp;" Total",$B$6:$BB$314,ROW($A86)-5,FALSE))</f>
        <v>0</v>
      </c>
      <c r="W86" s="8">
        <f ca="1">IF(W$5&lt;&gt;"",HLOOKUP(W$5,Functionalization!$G$6:$R$314,ROW($A86)-5,FALSE),IFERROR(INDEX(W$278:W$314,MATCH($F86,$B$278:$B$314,0))/VLOOKUP($F86,$B$278:$BB$314,MATCH(LEFT(TRIM(W$6),FIND("~",SUBSTITUTE(W$6,"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86))*HLOOKUP(LEFT(TRIM(W$6),FIND("~",SUBSTITUTE(W$6," ","~",LEN(TRIM(W$6))-LEN(SUBSTITUTE(TRIM(W$6)," ",""))))-1)&amp;" Total",$B$6:$BB$314,ROW($A86)-5,FALSE))</f>
        <v>0</v>
      </c>
      <c r="X86" s="8">
        <f ca="1">IF(X$5&lt;&gt;"",HLOOKUP(X$5,Functionalization!$G$6:$R$314,ROW($A86)-5,FALSE),IFERROR(INDEX(X$278:X$314,MATCH($F86,$B$278:$B$314,0))/VLOOKUP($F86,$B$278:$BB$314,MATCH(LEFT(TRIM(X$6),FIND("~",SUBSTITUTE(X$6,"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86))*HLOOKUP(LEFT(TRIM(X$6),FIND("~",SUBSTITUTE(X$6," ","~",LEN(TRIM(X$6))-LEN(SUBSTITUTE(TRIM(X$6)," ",""))))-1)&amp;" Total",$B$6:$BB$314,ROW($A86)-5,FALSE))</f>
        <v>0</v>
      </c>
      <c r="Y86" s="8">
        <f ca="1">IF(Y$5&lt;&gt;"",HLOOKUP(Y$5,Functionalization!$G$6:$R$314,ROW($A86)-5,FALSE),IFERROR(INDEX(Y$278:Y$314,MATCH($F86,$B$278:$B$314,0))/VLOOKUP($F86,$B$278:$BB$314,MATCH(LEFT(TRIM(Y$6),FIND("~",SUBSTITUTE(Y$6,"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86))*HLOOKUP(LEFT(TRIM(Y$6),FIND("~",SUBSTITUTE(Y$6," ","~",LEN(TRIM(Y$6))-LEN(SUBSTITUTE(TRIM(Y$6)," ",""))))-1)&amp;" Total",$B$6:$BB$314,ROW($A86)-5,FALSE))</f>
        <v>0</v>
      </c>
      <c r="Z86" s="8">
        <f ca="1">IF(Z$5&lt;&gt;"",HLOOKUP(Z$5,Functionalization!$G$6:$R$314,ROW($A86)-5,FALSE),IFERROR(INDEX(Z$278:Z$314,MATCH($F86,$B$278:$B$314,0))/VLOOKUP($F86,$B$278:$BB$314,MATCH(LEFT(TRIM(Z$6),FIND("~",SUBSTITUTE(Z$6,"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86))*HLOOKUP(LEFT(TRIM(Z$6),FIND("~",SUBSTITUTE(Z$6," ","~",LEN(TRIM(Z$6))-LEN(SUBSTITUTE(TRIM(Z$6)," ",""))))-1)&amp;" Total",$B$6:$BB$314,ROW($A86)-5,FALSE))</f>
        <v>0</v>
      </c>
      <c r="AA86" s="8">
        <f ca="1">IF(AA$5&lt;&gt;"",HLOOKUP(AA$5,Functionalization!$G$6:$R$314,ROW($A86)-5,FALSE),IFERROR(INDEX(AA$278:AA$314,MATCH($F86,$B$278:$B$314,0))/VLOOKUP($F86,$B$278:$BB$314,MATCH(LEFT(TRIM(AA$6),FIND("~",SUBSTITUTE(AA$6,"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86))*HLOOKUP(LEFT(TRIM(AA$6),FIND("~",SUBSTITUTE(AA$6," ","~",LEN(TRIM(AA$6))-LEN(SUBSTITUTE(TRIM(AA$6)," ",""))))-1)&amp;" Total",$B$6:$BB$314,ROW($A86)-5,FALSE))</f>
        <v>0</v>
      </c>
      <c r="AB86" s="8">
        <f ca="1">IF(AB$5&lt;&gt;"",HLOOKUP(AB$5,Functionalization!$G$6:$R$314,ROW($A86)-5,FALSE),IFERROR(INDEX(AB$278:AB$314,MATCH($F86,$B$278:$B$314,0))/VLOOKUP($F86,$B$278:$BB$314,MATCH(LEFT(TRIM(AB$6),FIND("~",SUBSTITUTE(AB$6,"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86))*HLOOKUP(LEFT(TRIM(AB$6),FIND("~",SUBSTITUTE(AB$6," ","~",LEN(TRIM(AB$6))-LEN(SUBSTITUTE(TRIM(AB$6)," ",""))))-1)&amp;" Total",$B$6:$BB$314,ROW($A86)-5,FALSE))</f>
        <v>0</v>
      </c>
      <c r="AC86" s="8">
        <f ca="1">IF(AC$5&lt;&gt;"",HLOOKUP(AC$5,Functionalization!$G$6:$R$314,ROW($A86)-5,FALSE),IFERROR(INDEX(AC$278:AC$314,MATCH($F86,$B$278:$B$314,0))/VLOOKUP($F86,$B$278:$BB$314,MATCH(LEFT(TRIM(AC$6),FIND("~",SUBSTITUTE(AC$6,"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86))*HLOOKUP(LEFT(TRIM(AC$6),FIND("~",SUBSTITUTE(AC$6," ","~",LEN(TRIM(AC$6))-LEN(SUBSTITUTE(TRIM(AC$6)," ",""))))-1)&amp;" Total",$B$6:$BB$314,ROW($A86)-5,FALSE))</f>
        <v>0</v>
      </c>
      <c r="AD86" s="8">
        <f ca="1">IF(AD$5&lt;&gt;"",HLOOKUP(AD$5,Functionalization!$G$6:$R$314,ROW($A86)-5,FALSE),IFERROR(INDEX(AD$278:AD$314,MATCH($F86,$B$278:$B$314,0))/VLOOKUP($F86,$B$278:$BB$314,MATCH(LEFT(TRIM(AD$6),FIND("~",SUBSTITUTE(AD$6,"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86))*HLOOKUP(LEFT(TRIM(AD$6),FIND("~",SUBSTITUTE(AD$6," ","~",LEN(TRIM(AD$6))-LEN(SUBSTITUTE(TRIM(AD$6)," ",""))))-1)&amp;" Total",$B$6:$BB$314,ROW($A86)-5,FALSE))</f>
        <v>0</v>
      </c>
      <c r="AE86" s="8">
        <f ca="1">IF(AE$5&lt;&gt;"",HLOOKUP(AE$5,Functionalization!$G$6:$R$314,ROW($A86)-5,FALSE),IFERROR(INDEX(AE$278:AE$314,MATCH($F86,$B$278:$B$314,0))/VLOOKUP($F86,$B$278:$BB$314,MATCH(LEFT(TRIM(AE$6),FIND("~",SUBSTITUTE(AE$6,"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86))*HLOOKUP(LEFT(TRIM(AE$6),FIND("~",SUBSTITUTE(AE$6," ","~",LEN(TRIM(AE$6))-LEN(SUBSTITUTE(TRIM(AE$6)," ",""))))-1)&amp;" Total",$B$6:$BB$314,ROW($A86)-5,FALSE))</f>
        <v>0</v>
      </c>
      <c r="AF86" s="8">
        <f ca="1">IF(AF$5&lt;&gt;"",HLOOKUP(AF$5,Functionalization!$G$6:$R$314,ROW($A86)-5,FALSE),IFERROR(INDEX(AF$278:AF$314,MATCH($F86,$B$278:$B$314,0))/VLOOKUP($F86,$B$278:$BB$314,MATCH(LEFT(TRIM(AF$6),FIND("~",SUBSTITUTE(AF$6,"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86))*HLOOKUP(LEFT(TRIM(AF$6),FIND("~",SUBSTITUTE(AF$6," ","~",LEN(TRIM(AF$6))-LEN(SUBSTITUTE(TRIM(AF$6)," ",""))))-1)&amp;" Total",$B$6:$BB$314,ROW($A86)-5,FALSE))</f>
        <v>0</v>
      </c>
      <c r="AG86" s="8">
        <f ca="1">IF(AG$5&lt;&gt;"",HLOOKUP(AG$5,Functionalization!$G$6:$R$314,ROW($A86)-5,FALSE),IFERROR(INDEX(AG$278:AG$314,MATCH($F86,$B$278:$B$314,0))/VLOOKUP($F86,$B$278:$BB$314,MATCH(LEFT(TRIM(AG$6),FIND("~",SUBSTITUTE(AG$6,"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86))*HLOOKUP(LEFT(TRIM(AG$6),FIND("~",SUBSTITUTE(AG$6," ","~",LEN(TRIM(AG$6))-LEN(SUBSTITUTE(TRIM(AG$6)," ",""))))-1)&amp;" Total",$B$6:$BB$314,ROW($A86)-5,FALSE))</f>
        <v>0</v>
      </c>
      <c r="AH86" s="8">
        <f ca="1">IF(AH$5&lt;&gt;"",HLOOKUP(AH$5,Functionalization!$G$6:$R$314,ROW($A86)-5,FALSE),IFERROR(INDEX(AH$278:AH$314,MATCH($F86,$B$278:$B$314,0))/VLOOKUP($F86,$B$278:$BB$314,MATCH(LEFT(TRIM(AH$6),FIND("~",SUBSTITUTE(AH$6,"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86))*HLOOKUP(LEFT(TRIM(AH$6),FIND("~",SUBSTITUTE(AH$6," ","~",LEN(TRIM(AH$6))-LEN(SUBSTITUTE(TRIM(AH$6)," ",""))))-1)&amp;" Total",$B$6:$BB$314,ROW($A86)-5,FALSE))</f>
        <v>0</v>
      </c>
      <c r="AI86" s="8">
        <f ca="1">IF(AI$5&lt;&gt;"",HLOOKUP(AI$5,Functionalization!$G$6:$R$314,ROW($A86)-5,FALSE),IFERROR(INDEX(AI$278:AI$314,MATCH($F86,$B$278:$B$314,0))/VLOOKUP($F86,$B$278:$BB$314,MATCH(LEFT(TRIM(AI$6),FIND("~",SUBSTITUTE(AI$6,"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86))*HLOOKUP(LEFT(TRIM(AI$6),FIND("~",SUBSTITUTE(AI$6," ","~",LEN(TRIM(AI$6))-LEN(SUBSTITUTE(TRIM(AI$6)," ",""))))-1)&amp;" Total",$B$6:$BB$314,ROW($A86)-5,FALSE))</f>
        <v>0</v>
      </c>
      <c r="AJ86" s="8">
        <f ca="1">IF(AJ$5&lt;&gt;"",HLOOKUP(AJ$5,Functionalization!$G$6:$R$314,ROW($A86)-5,FALSE),IFERROR(INDEX(AJ$278:AJ$314,MATCH($F86,$B$278:$B$314,0))/VLOOKUP($F86,$B$278:$BB$314,MATCH(LEFT(TRIM(AJ$6),FIND("~",SUBSTITUTE(AJ$6,"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86))*HLOOKUP(LEFT(TRIM(AJ$6),FIND("~",SUBSTITUTE(AJ$6," ","~",LEN(TRIM(AJ$6))-LEN(SUBSTITUTE(TRIM(AJ$6)," ",""))))-1)&amp;" Total",$B$6:$BB$314,ROW($A86)-5,FALSE))</f>
        <v>0</v>
      </c>
      <c r="AK86" s="8">
        <f ca="1">IF(AK$5&lt;&gt;"",HLOOKUP(AK$5,Functionalization!$G$6:$R$314,ROW($A86)-5,FALSE),IFERROR(INDEX(AK$278:AK$314,MATCH($F86,$B$278:$B$314,0))/VLOOKUP($F86,$B$278:$BB$314,MATCH(LEFT(TRIM(AK$6),FIND("~",SUBSTITUTE(AK$6,"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86))*HLOOKUP(LEFT(TRIM(AK$6),FIND("~",SUBSTITUTE(AK$6," ","~",LEN(TRIM(AK$6))-LEN(SUBSTITUTE(TRIM(AK$6)," ",""))))-1)&amp;" Total",$B$6:$BB$314,ROW($A86)-5,FALSE))</f>
        <v>0</v>
      </c>
      <c r="AL86" s="8">
        <f ca="1">IF(AL$5&lt;&gt;"",HLOOKUP(AL$5,Functionalization!$G$6:$R$314,ROW($A86)-5,FALSE),IFERROR(INDEX(AL$278:AL$314,MATCH($F86,$B$278:$B$314,0))/VLOOKUP($F86,$B$278:$BB$314,MATCH(LEFT(TRIM(AL$6),FIND("~",SUBSTITUTE(AL$6,"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86))*HLOOKUP(LEFT(TRIM(AL$6),FIND("~",SUBSTITUTE(AL$6," ","~",LEN(TRIM(AL$6))-LEN(SUBSTITUTE(TRIM(AL$6)," ",""))))-1)&amp;" Total",$B$6:$BB$314,ROW($A86)-5,FALSE))</f>
        <v>0</v>
      </c>
      <c r="AM86" s="8">
        <f ca="1">IF(AM$5&lt;&gt;"",HLOOKUP(AM$5,Functionalization!$G$6:$R$314,ROW($A86)-5,FALSE),IFERROR(INDEX(AM$278:AM$314,MATCH($F86,$B$278:$B$314,0))/VLOOKUP($F86,$B$278:$BB$314,MATCH(LEFT(TRIM(AM$6),FIND("~",SUBSTITUTE(AM$6,"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86))*HLOOKUP(LEFT(TRIM(AM$6),FIND("~",SUBSTITUTE(AM$6," ","~",LEN(TRIM(AM$6))-LEN(SUBSTITUTE(TRIM(AM$6)," ",""))))-1)&amp;" Total",$B$6:$BB$314,ROW($A86)-5,FALSE))</f>
        <v>0</v>
      </c>
      <c r="AN86" s="8">
        <f ca="1">IF(AN$5&lt;&gt;"",HLOOKUP(AN$5,Functionalization!$G$6:$R$314,ROW($A86)-5,FALSE),IFERROR(INDEX(AN$278:AN$314,MATCH($F86,$B$278:$B$314,0))/VLOOKUP($F86,$B$278:$BB$314,MATCH(LEFT(TRIM(AN$6),FIND("~",SUBSTITUTE(AN$6,"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86))*HLOOKUP(LEFT(TRIM(AN$6),FIND("~",SUBSTITUTE(AN$6," ","~",LEN(TRIM(AN$6))-LEN(SUBSTITUTE(TRIM(AN$6)," ",""))))-1)&amp;" Total",$B$6:$BB$314,ROW($A86)-5,FALSE))</f>
        <v>0</v>
      </c>
      <c r="AO86" s="8">
        <f ca="1">IF(AO$5&lt;&gt;"",HLOOKUP(AO$5,Functionalization!$G$6:$R$314,ROW($A86)-5,FALSE),IFERROR(INDEX(AO$278:AO$314,MATCH($F86,$B$278:$B$314,0))/VLOOKUP($F86,$B$278:$BB$314,MATCH(LEFT(TRIM(AO$6),FIND("~",SUBSTITUTE(AO$6,"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86))*HLOOKUP(LEFT(TRIM(AO$6),FIND("~",SUBSTITUTE(AO$6," ","~",LEN(TRIM(AO$6))-LEN(SUBSTITUTE(TRIM(AO$6)," ",""))))-1)&amp;" Total",$B$6:$BB$314,ROW($A86)-5,FALSE))</f>
        <v>0</v>
      </c>
      <c r="AP86" s="8">
        <f ca="1">IF(AP$5&lt;&gt;"",HLOOKUP(AP$5,Functionalization!$G$6:$R$314,ROW($A86)-5,FALSE),IFERROR(INDEX(AP$278:AP$314,MATCH($F86,$B$278:$B$314,0))/VLOOKUP($F86,$B$278:$BB$314,MATCH(LEFT(TRIM(AP$6),FIND("~",SUBSTITUTE(AP$6,"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86))*HLOOKUP(LEFT(TRIM(AP$6),FIND("~",SUBSTITUTE(AP$6," ","~",LEN(TRIM(AP$6))-LEN(SUBSTITUTE(TRIM(AP$6)," ",""))))-1)&amp;" Total",$B$6:$BB$314,ROW($A86)-5,FALSE))</f>
        <v>0</v>
      </c>
      <c r="AQ86" s="8">
        <f ca="1">IF(AQ$5&lt;&gt;"",HLOOKUP(AQ$5,Functionalization!$G$6:$R$314,ROW($A86)-5,FALSE),IFERROR(INDEX(AQ$278:AQ$314,MATCH($F86,$B$278:$B$314,0))/VLOOKUP($F86,$B$278:$BB$314,MATCH(LEFT(TRIM(AQ$6),FIND("~",SUBSTITUTE(AQ$6,"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86))*HLOOKUP(LEFT(TRIM(AQ$6),FIND("~",SUBSTITUTE(AQ$6," ","~",LEN(TRIM(AQ$6))-LEN(SUBSTITUTE(TRIM(AQ$6)," ",""))))-1)&amp;" Total",$B$6:$BB$314,ROW($A86)-5,FALSE))</f>
        <v>0</v>
      </c>
      <c r="AR86" s="8">
        <f ca="1">IF(AR$5&lt;&gt;"",HLOOKUP(AR$5,Functionalization!$G$6:$R$314,ROW($A86)-5,FALSE),IFERROR(INDEX(AR$278:AR$314,MATCH($F86,$B$278:$B$314,0))/VLOOKUP($F86,$B$278:$BB$314,MATCH(LEFT(TRIM(AR$6),FIND("~",SUBSTITUTE(AR$6,"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86))*HLOOKUP(LEFT(TRIM(AR$6),FIND("~",SUBSTITUTE(AR$6," ","~",LEN(TRIM(AR$6))-LEN(SUBSTITUTE(TRIM(AR$6)," ",""))))-1)&amp;" Total",$B$6:$BB$314,ROW($A86)-5,FALSE))</f>
        <v>0</v>
      </c>
      <c r="AS86" s="8">
        <f ca="1">IF(AS$5&lt;&gt;"",HLOOKUP(AS$5,Functionalization!$G$6:$R$314,ROW($A86)-5,FALSE),IFERROR(INDEX(AS$278:AS$314,MATCH($F86,$B$278:$B$314,0))/VLOOKUP($F86,$B$278:$BB$314,MATCH(LEFT(TRIM(AS$6),FIND("~",SUBSTITUTE(AS$6,"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86))*HLOOKUP(LEFT(TRIM(AS$6),FIND("~",SUBSTITUTE(AS$6," ","~",LEN(TRIM(AS$6))-LEN(SUBSTITUTE(TRIM(AS$6)," ",""))))-1)&amp;" Total",$B$6:$BB$314,ROW($A86)-5,FALSE))</f>
        <v>0</v>
      </c>
      <c r="AT86" s="8">
        <f ca="1">IF(AT$5&lt;&gt;"",HLOOKUP(AT$5,Functionalization!$G$6:$R$314,ROW($A86)-5,FALSE),IFERROR(INDEX(AT$278:AT$314,MATCH($F86,$B$278:$B$314,0))/VLOOKUP($F86,$B$278:$BB$314,MATCH(LEFT(TRIM(AT$6),FIND("~",SUBSTITUTE(AT$6,"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86))*HLOOKUP(LEFT(TRIM(AT$6),FIND("~",SUBSTITUTE(AT$6," ","~",LEN(TRIM(AT$6))-LEN(SUBSTITUTE(TRIM(AT$6)," ",""))))-1)&amp;" Total",$B$6:$BB$314,ROW($A86)-5,FALSE))</f>
        <v>0</v>
      </c>
      <c r="AU86" s="8">
        <f ca="1">IF(AU$5&lt;&gt;"",HLOOKUP(AU$5,Functionalization!$G$6:$R$314,ROW($A86)-5,FALSE),IFERROR(INDEX(AU$278:AU$314,MATCH($F86,$B$278:$B$314,0))/VLOOKUP($F86,$B$278:$BB$314,MATCH(LEFT(TRIM(AU$6),FIND("~",SUBSTITUTE(AU$6,"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86))*HLOOKUP(LEFT(TRIM(AU$6),FIND("~",SUBSTITUTE(AU$6," ","~",LEN(TRIM(AU$6))-LEN(SUBSTITUTE(TRIM(AU$6)," ",""))))-1)&amp;" Total",$B$6:$BB$314,ROW($A86)-5,FALSE))</f>
        <v>0</v>
      </c>
      <c r="AV86" s="8">
        <f ca="1">IF(AV$5&lt;&gt;"",HLOOKUP(AV$5,Functionalization!$G$6:$R$314,ROW($A86)-5,FALSE),IFERROR(INDEX(AV$278:AV$314,MATCH($F86,$B$278:$B$314,0))/VLOOKUP($F86,$B$278:$BB$314,MATCH(LEFT(TRIM(AV$6),FIND("~",SUBSTITUTE(AV$6,"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86))*HLOOKUP(LEFT(TRIM(AV$6),FIND("~",SUBSTITUTE(AV$6," ","~",LEN(TRIM(AV$6))-LEN(SUBSTITUTE(TRIM(AV$6)," ",""))))-1)&amp;" Total",$B$6:$BB$314,ROW($A86)-5,FALSE))</f>
        <v>0</v>
      </c>
      <c r="AW86" s="8">
        <f ca="1">IF(AW$5&lt;&gt;"",HLOOKUP(AW$5,Functionalization!$G$6:$R$314,ROW($A86)-5,FALSE),IFERROR(INDEX(AW$278:AW$314,MATCH($F86,$B$278:$B$314,0))/VLOOKUP($F86,$B$278:$BB$314,MATCH(LEFT(TRIM(AW$6),FIND("~",SUBSTITUTE(AW$6,"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86))*HLOOKUP(LEFT(TRIM(AW$6),FIND("~",SUBSTITUTE(AW$6," ","~",LEN(TRIM(AW$6))-LEN(SUBSTITUTE(TRIM(AW$6)," ",""))))-1)&amp;" Total",$B$6:$BB$314,ROW($A86)-5,FALSE))</f>
        <v>0</v>
      </c>
      <c r="AX86" s="8">
        <f ca="1">IF(AX$5&lt;&gt;"",HLOOKUP(AX$5,Functionalization!$G$6:$R$314,ROW($A86)-5,FALSE),IFERROR(INDEX(AX$278:AX$314,MATCH($F86,$B$278:$B$314,0))/VLOOKUP($F86,$B$278:$BB$314,MATCH(LEFT(TRIM(AX$6),FIND("~",SUBSTITUTE(AX$6,"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86))*HLOOKUP(LEFT(TRIM(AX$6),FIND("~",SUBSTITUTE(AX$6," ","~",LEN(TRIM(AX$6))-LEN(SUBSTITUTE(TRIM(AX$6)," ",""))))-1)&amp;" Total",$B$6:$BB$314,ROW($A86)-5,FALSE))</f>
        <v>0</v>
      </c>
      <c r="AY86" s="8">
        <f ca="1">IF(AY$5&lt;&gt;"",HLOOKUP(AY$5,Functionalization!$G$6:$R$314,ROW($A86)-5,FALSE),IFERROR(INDEX(AY$278:AY$314,MATCH($F86,$B$278:$B$314,0))/VLOOKUP($F86,$B$278:$BB$314,MATCH(LEFT(TRIM(AY$6),FIND("~",SUBSTITUTE(AY$6,"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86))*HLOOKUP(LEFT(TRIM(AY$6),FIND("~",SUBSTITUTE(AY$6," ","~",LEN(TRIM(AY$6))-LEN(SUBSTITUTE(TRIM(AY$6)," ",""))))-1)&amp;" Total",$B$6:$BB$314,ROW($A86)-5,FALSE))</f>
        <v>0</v>
      </c>
      <c r="AZ86" s="8">
        <f ca="1">IF(AZ$5&lt;&gt;"",HLOOKUP(AZ$5,Functionalization!$G$6:$R$314,ROW($A86)-5,FALSE),IFERROR(INDEX(AZ$278:AZ$314,MATCH($F86,$B$278:$B$314,0))/VLOOKUP($F86,$B$278:$BB$314,MATCH(LEFT(TRIM(AZ$6),FIND("~",SUBSTITUTE(AZ$6,"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86))*HLOOKUP(LEFT(TRIM(AZ$6),FIND("~",SUBSTITUTE(AZ$6," ","~",LEN(TRIM(AZ$6))-LEN(SUBSTITUTE(TRIM(AZ$6)," ",""))))-1)&amp;" Total",$B$6:$BB$314,ROW($A86)-5,FALSE))</f>
        <v>0</v>
      </c>
      <c r="BA86" s="8">
        <f ca="1">IF(BA$5&lt;&gt;"",HLOOKUP(BA$5,Functionalization!$G$6:$R$314,ROW($A86)-5,FALSE),IFERROR(INDEX(BA$278:BA$314,MATCH($F86,$B$278:$B$314,0))/VLOOKUP($F86,$B$278:$BB$314,MATCH(LEFT(TRIM(BA$6),FIND("~",SUBSTITUTE(BA$6,"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86))*HLOOKUP(LEFT(TRIM(BA$6),FIND("~",SUBSTITUTE(BA$6," ","~",LEN(TRIM(BA$6))-LEN(SUBSTITUTE(TRIM(BA$6)," ",""))))-1)&amp;" Total",$B$6:$BB$314,ROW($A86)-5,FALSE))</f>
        <v>0</v>
      </c>
      <c r="BB86" s="8">
        <f ca="1">IF(BB$5&lt;&gt;"",HLOOKUP(BB$5,Functionalization!$G$6:$R$314,ROW($A86)-5,FALSE),IFERROR(INDEX(BB$278:BB$314,MATCH($F86,$B$278:$B$314,0))/VLOOKUP($F86,$B$278:$BB$314,MATCH(LEFT(TRIM(BB$6),FIND("~",SUBSTITUTE(BB$6,"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86))*HLOOKUP(LEFT(TRIM(BB$6),FIND("~",SUBSTITUTE(BB$6," ","~",LEN(TRIM(BB$6))-LEN(SUBSTITUTE(TRIM(BB$6)," ",""))))-1)&amp;" Total",$B$6:$BB$314,ROW($A86)-5,FALSE))</f>
        <v>0</v>
      </c>
      <c r="BD86">
        <f ca="1">IFERROR(IF(SUMIF($G$6:$BB$6,BD$6&amp;" Total",$G86:$BB86)-(SUMIF($G$6:$BB$6,BD$6&amp;" "&amp;'Input-Func_Class'!$D$22,$G86:$BB86)+IFERROR(SUMIF($G$6:$BB$6,BD$6&amp;" "&amp;'Input-Func_Class'!$E$22,$G86:$BB86),SUMIF($G$6:$BB$6,BD$6&amp;" "&amp;'Input-Func_Class'!$B$24,$G86:$BB86))+SUMIF($G$6:$BB$6,BD$6&amp;" "&amp;'Input-Func_Class'!$F$22,$G86:$BB86))&lt;Check_Limit,0,1),1)</f>
        <v>0</v>
      </c>
      <c r="BE86">
        <f ca="1">IFERROR(IF(SUMIF($G$6:$BB$6,BE$6&amp;" Total",$G86:$BB86)-(SUMIF($G$6:$BB$6,BE$6&amp;" "&amp;'Input-Func_Class'!$D$22,$G86:$BB86)+IFERROR(SUMIF($G$6:$BB$6,BE$6&amp;" "&amp;'Input-Func_Class'!$E$22,$G86:$BB86),SUMIF($G$6:$BB$6,BE$6&amp;" "&amp;'Input-Func_Class'!$B$24,$G86:$BB86))+SUMIF($G$6:$BB$6,BE$6&amp;" "&amp;'Input-Func_Class'!$F$22,$G86:$BB86))&lt;Check_Limit,0,1),1)</f>
        <v>0</v>
      </c>
      <c r="BF86">
        <f ca="1">IFERROR(IF(SUMIF($G$6:$BB$6,BF$6&amp;" Total",$G86:$BB86)-(SUMIF($G$6:$BB$6,BF$6&amp;" "&amp;'Input-Func_Class'!$D$22,$G86:$BB86)+IFERROR(SUMIF($G$6:$BB$6,BF$6&amp;" "&amp;'Input-Func_Class'!$E$22,$G86:$BB86),SUMIF($G$6:$BB$6,BF$6&amp;" "&amp;'Input-Func_Class'!$B$24,$G86:$BB86))+SUMIF($G$6:$BB$6,BF$6&amp;" "&amp;'Input-Func_Class'!$F$22,$G86:$BB86))&lt;Check_Limit,0,1),1)</f>
        <v>0</v>
      </c>
      <c r="BG86">
        <f ca="1">IFERROR(IF(SUMIF($G$6:$BB$6,BG$6&amp;" Total",$G86:$BB86)-(SUMIF($G$6:$BB$6,BG$6&amp;" "&amp;'Input-Func_Class'!$D$22,$G86:$BB86)+IFERROR(SUMIF($G$6:$BB$6,BG$6&amp;" "&amp;'Input-Func_Class'!$E$22,$G86:$BB86),SUMIF($G$6:$BB$6,BG$6&amp;" "&amp;'Input-Func_Class'!$B$24,$G86:$BB86))+SUMIF($G$6:$BB$6,BG$6&amp;" "&amp;'Input-Func_Class'!$F$22,$G86:$BB86))&lt;Check_Limit,0,1),1)</f>
        <v>0</v>
      </c>
      <c r="BH86">
        <f ca="1">IFERROR(IF(SUMIF($G$6:$BB$6,BH$6&amp;" Total",$G86:$BB86)-(SUMIF($G$6:$BB$6,BH$6&amp;" "&amp;'Input-Func_Class'!$D$22,$G86:$BB86)+IFERROR(SUMIF($G$6:$BB$6,BH$6&amp;" "&amp;'Input-Func_Class'!$E$22,$G86:$BB86),SUMIF($G$6:$BB$6,BH$6&amp;" "&amp;'Input-Func_Class'!$B$24,$G86:$BB86))+SUMIF($G$6:$BB$6,BH$6&amp;" "&amp;'Input-Func_Class'!$F$22,$G86:$BB86))&lt;Check_Limit,0,1),1)</f>
        <v>0</v>
      </c>
      <c r="BI86">
        <f ca="1">IFERROR(IF(SUMIF($G$6:$BB$6,BI$6&amp;" Total",$G86:$BB86)-(SUMIF($G$6:$BB$6,BI$6&amp;" "&amp;'Input-Func_Class'!$D$22,$G86:$BB86)+IFERROR(SUMIF($G$6:$BB$6,BI$6&amp;" "&amp;'Input-Func_Class'!$E$22,$G86:$BB86),SUMIF($G$6:$BB$6,BI$6&amp;" "&amp;'Input-Func_Class'!$B$24,$G86:$BB86))+SUMIF($G$6:$BB$6,BI$6&amp;" "&amp;'Input-Func_Class'!$F$22,$G86:$BB86))&lt;Check_Limit,0,1),1)</f>
        <v>0</v>
      </c>
      <c r="BJ86">
        <f ca="1">IFERROR(IF(SUMIF($G$6:$BB$6,BJ$6&amp;" Total",$G86:$BB86)-(SUMIF($G$6:$BB$6,BJ$6&amp;" "&amp;'Input-Func_Class'!$D$22,$G86:$BB86)+IFERROR(SUMIF($G$6:$BB$6,BJ$6&amp;" "&amp;'Input-Func_Class'!$E$22,$G86:$BB86),SUMIF($G$6:$BB$6,BJ$6&amp;" "&amp;'Input-Func_Class'!$B$24,$G86:$BB86))+SUMIF($G$6:$BB$6,BJ$6&amp;" "&amp;'Input-Func_Class'!$F$22,$G86:$BB86))&lt;Check_Limit,0,1),1)</f>
        <v>0</v>
      </c>
      <c r="BK86">
        <f ca="1">IFERROR(IF(SUMIF($G$6:$BB$6,BK$6&amp;" Total",$G86:$BB86)-(SUMIF($G$6:$BB$6,BK$6&amp;" "&amp;'Input-Func_Class'!$D$22,$G86:$BB86)+IFERROR(SUMIF($G$6:$BB$6,BK$6&amp;" "&amp;'Input-Func_Class'!$E$22,$G86:$BB86),SUMIF($G$6:$BB$6,BK$6&amp;" "&amp;'Input-Func_Class'!$B$24,$G86:$BB86))+SUMIF($G$6:$BB$6,BK$6&amp;" "&amp;'Input-Func_Class'!$F$22,$G86:$BB86))&lt;Check_Limit,0,1),1)</f>
        <v>0</v>
      </c>
      <c r="BL86">
        <f ca="1">IFERROR(IF(SUMIF($G$6:$BB$6,BL$6&amp;" Total",$G86:$BB86)-(SUMIF($G$6:$BB$6,BL$6&amp;" "&amp;'Input-Func_Class'!$D$22,$G86:$BB86)+IFERROR(SUMIF($G$6:$BB$6,BL$6&amp;" "&amp;'Input-Func_Class'!$E$22,$G86:$BB86),SUMIF($G$6:$BB$6,BL$6&amp;" "&amp;'Input-Func_Class'!$B$24,$G86:$BB86))+SUMIF($G$6:$BB$6,BL$6&amp;" "&amp;'Input-Func_Class'!$F$22,$G86:$BB86))&lt;Check_Limit,0,1),1)</f>
        <v>0</v>
      </c>
      <c r="BM86">
        <f ca="1">IFERROR(IF(SUMIF($G$6:$BB$6,BM$6&amp;" Total",$G86:$BB86)-(SUMIF($G$6:$BB$6,BM$6&amp;" "&amp;'Input-Func_Class'!$D$22,$G86:$BB86)+IFERROR(SUMIF($G$6:$BB$6,BM$6&amp;" "&amp;'Input-Func_Class'!$E$22,$G86:$BB86),SUMIF($G$6:$BB$6,BM$6&amp;" "&amp;'Input-Func_Class'!$B$24,$G86:$BB86))+SUMIF($G$6:$BB$6,BM$6&amp;" "&amp;'Input-Func_Class'!$F$22,$G86:$BB86))&lt;Check_Limit,0,1),1)</f>
        <v>0</v>
      </c>
      <c r="BN86">
        <f ca="1">IFERROR(IF(SUMIF($G$6:$BB$6,BN$6&amp;" Total",$G86:$BB86)-(SUMIF($G$6:$BB$6,BN$6&amp;" "&amp;'Input-Func_Class'!$D$22,$G86:$BB86)+IFERROR(SUMIF($G$6:$BB$6,BN$6&amp;" "&amp;'Input-Func_Class'!$E$22,$G86:$BB86),SUMIF($G$6:$BB$6,BN$6&amp;" "&amp;'Input-Func_Class'!$B$24,$G86:$BB86))+SUMIF($G$6:$BB$6,BN$6&amp;" "&amp;'Input-Func_Class'!$F$22,$G86:$BB86))&lt;Check_Limit,0,1),1)</f>
        <v>0</v>
      </c>
      <c r="BO86">
        <f ca="1">IFERROR(IF(SUMIF($G$6:$BB$6,BO$6&amp;" Total",$G86:$BB86)-(SUMIF($G$6:$BB$6,BO$6&amp;" "&amp;'Input-Func_Class'!$D$22,$G86:$BB86)+IFERROR(SUMIF($G$6:$BB$6,BO$6&amp;" "&amp;'Input-Func_Class'!$E$22,$G86:$BB86),SUMIF($G$6:$BB$6,BO$6&amp;" "&amp;'Input-Func_Class'!$B$24,$G86:$BB86))+SUMIF($G$6:$BB$6,BO$6&amp;" "&amp;'Input-Func_Class'!$F$22,$G86:$BB86))&lt;Check_Limit,0,1),1)</f>
        <v>0</v>
      </c>
    </row>
    <row r="87" spans="1:67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>Functionalization!$D87</f>
        <v>-1536096.6324735654</v>
      </c>
      <c r="E87" s="8">
        <f t="shared" ref="E87" ca="1" si="22">IFERROR(IF(D87="",0,IF(D87=0,0,IF(ABS(D87-SUM(G87,K87,O87,S87,W87,AA87,AE87,AI87,AM87,AQ87,AU87,AY87))&lt;Check_Limit,0,1))),1)</f>
        <v>0</v>
      </c>
      <c r="F87" s="2" t="str">
        <f>IF($D87=0,"-",IF('Input-Accounts'!$E87&lt;&gt;0,'Input-Accounts'!$E87,'Input-Accounts'!$G87))</f>
        <v>CUSTOMER</v>
      </c>
      <c r="G87" s="8">
        <f ca="1">IF(G$5&lt;&gt;"",HLOOKUP(G$5,Functionalization!$G$6:$R$314,ROW($A87)-5,FALSE),IFERROR(INDEX(G$278:G$314,MATCH($F87,$B$278:$B$314,0))/VLOOKUP($F87,$B$278:$BB$314,MATCH(LEFT(TRIM(G$6),FIND("~",SUBSTITUTE(G$6,"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87))*HLOOKUP(LEFT(TRIM(G$6),FIND("~",SUBSTITUTE(G$6," ","~",LEN(TRIM(G$6))-LEN(SUBSTITUTE(TRIM(G$6)," ",""))))-1)&amp;" Total",$B$6:$BB$314,ROW($A87)-5,FALSE))</f>
        <v>0</v>
      </c>
      <c r="H87" s="8">
        <f ca="1">IF(H$5&lt;&gt;"",HLOOKUP(H$5,Functionalization!$G$6:$R$314,ROW($A87)-5,FALSE),IFERROR(INDEX(H$278:H$314,MATCH($F87,$B$278:$B$314,0))/VLOOKUP($F87,$B$278:$BB$314,MATCH(LEFT(TRIM(H$6),FIND("~",SUBSTITUTE(H$6,"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87))*HLOOKUP(LEFT(TRIM(H$6),FIND("~",SUBSTITUTE(H$6," ","~",LEN(TRIM(H$6))-LEN(SUBSTITUTE(TRIM(H$6)," ",""))))-1)&amp;" Total",$B$6:$BB$314,ROW($A87)-5,FALSE))</f>
        <v>0</v>
      </c>
      <c r="I87" s="8">
        <f ca="1">IF(I$5&lt;&gt;"",HLOOKUP(I$5,Functionalization!$G$6:$R$314,ROW($A87)-5,FALSE),IFERROR(INDEX(I$278:I$314,MATCH($F87,$B$278:$B$314,0))/VLOOKUP($F87,$B$278:$BB$314,MATCH(LEFT(TRIM(I$6),FIND("~",SUBSTITUTE(I$6,"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87))*HLOOKUP(LEFT(TRIM(I$6),FIND("~",SUBSTITUTE(I$6," ","~",LEN(TRIM(I$6))-LEN(SUBSTITUTE(TRIM(I$6)," ",""))))-1)&amp;" Total",$B$6:$BB$314,ROW($A87)-5,FALSE))</f>
        <v>0</v>
      </c>
      <c r="J87" s="8">
        <f ca="1">IF(J$5&lt;&gt;"",HLOOKUP(J$5,Functionalization!$G$6:$R$314,ROW($A87)-5,FALSE),IFERROR(INDEX(J$278:J$314,MATCH($F87,$B$278:$B$314,0))/VLOOKUP($F87,$B$278:$BB$314,MATCH(LEFT(TRIM(J$6),FIND("~",SUBSTITUTE(J$6,"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87))*HLOOKUP(LEFT(TRIM(J$6),FIND("~",SUBSTITUTE(J$6," ","~",LEN(TRIM(J$6))-LEN(SUBSTITUTE(TRIM(J$6)," ",""))))-1)&amp;" Total",$B$6:$BB$314,ROW($A87)-5,FALSE))</f>
        <v>0</v>
      </c>
      <c r="K87" s="8">
        <f ca="1">IF(K$5&lt;&gt;"",HLOOKUP(K$5,Functionalization!$G$6:$R$314,ROW($A87)-5,FALSE),IFERROR(INDEX(K$278:K$314,MATCH($F87,$B$278:$B$314,0))/VLOOKUP($F87,$B$278:$BB$314,MATCH(LEFT(TRIM(K$6),FIND("~",SUBSTITUTE(K$6,"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87))*HLOOKUP(LEFT(TRIM(K$6),FIND("~",SUBSTITUTE(K$6," ","~",LEN(TRIM(K$6))-LEN(SUBSTITUTE(TRIM(K$6)," ",""))))-1)&amp;" Total",$B$6:$BB$314,ROW($A87)-5,FALSE))</f>
        <v>-1536096.6324735654</v>
      </c>
      <c r="L87" s="8">
        <f ca="1">IF(L$5&lt;&gt;"",HLOOKUP(L$5,Functionalization!$G$6:$R$314,ROW($A87)-5,FALSE),IFERROR(INDEX(L$278:L$314,MATCH($F87,$B$278:$B$314,0))/VLOOKUP($F87,$B$278:$BB$314,MATCH(LEFT(TRIM(L$6),FIND("~",SUBSTITUTE(L$6,"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87))*HLOOKUP(LEFT(TRIM(L$6),FIND("~",SUBSTITUTE(L$6," ","~",LEN(TRIM(L$6))-LEN(SUBSTITUTE(TRIM(L$6)," ",""))))-1)&amp;" Total",$B$6:$BB$314,ROW($A87)-5,FALSE))</f>
        <v>0</v>
      </c>
      <c r="M87" s="8">
        <f ca="1">IF(M$5&lt;&gt;"",HLOOKUP(M$5,Functionalization!$G$6:$R$314,ROW($A87)-5,FALSE),IFERROR(INDEX(M$278:M$314,MATCH($F87,$B$278:$B$314,0))/VLOOKUP($F87,$B$278:$BB$314,MATCH(LEFT(TRIM(M$6),FIND("~",SUBSTITUTE(M$6,"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87))*HLOOKUP(LEFT(TRIM(M$6),FIND("~",SUBSTITUTE(M$6," ","~",LEN(TRIM(M$6))-LEN(SUBSTITUTE(TRIM(M$6)," ",""))))-1)&amp;" Total",$B$6:$BB$314,ROW($A87)-5,FALSE))</f>
        <v>0</v>
      </c>
      <c r="N87" s="8">
        <f ca="1">IF(N$5&lt;&gt;"",HLOOKUP(N$5,Functionalization!$G$6:$R$314,ROW($A87)-5,FALSE),IFERROR(INDEX(N$278:N$314,MATCH($F87,$B$278:$B$314,0))/VLOOKUP($F87,$B$278:$BB$314,MATCH(LEFT(TRIM(N$6),FIND("~",SUBSTITUTE(N$6,"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87))*HLOOKUP(LEFT(TRIM(N$6),FIND("~",SUBSTITUTE(N$6," ","~",LEN(TRIM(N$6))-LEN(SUBSTITUTE(TRIM(N$6)," ",""))))-1)&amp;" Total",$B$6:$BB$314,ROW($A87)-5,FALSE))</f>
        <v>-1536096.6324735654</v>
      </c>
      <c r="O87" s="8">
        <f ca="1">IF(O$5&lt;&gt;"",HLOOKUP(O$5,Functionalization!$G$6:$R$314,ROW($A87)-5,FALSE),IFERROR(INDEX(O$278:O$314,MATCH($F87,$B$278:$B$314,0))/VLOOKUP($F87,$B$278:$BB$314,MATCH(LEFT(TRIM(O$6),FIND("~",SUBSTITUTE(O$6,"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87))*HLOOKUP(LEFT(TRIM(O$6),FIND("~",SUBSTITUTE(O$6," ","~",LEN(TRIM(O$6))-LEN(SUBSTITUTE(TRIM(O$6)," ",""))))-1)&amp;" Total",$B$6:$BB$314,ROW($A87)-5,FALSE))</f>
        <v>0</v>
      </c>
      <c r="P87" s="8">
        <f ca="1">IF(P$5&lt;&gt;"",HLOOKUP(P$5,Functionalization!$G$6:$R$314,ROW($A87)-5,FALSE),IFERROR(INDEX(P$278:P$314,MATCH($F87,$B$278:$B$314,0))/VLOOKUP($F87,$B$278:$BB$314,MATCH(LEFT(TRIM(P$6),FIND("~",SUBSTITUTE(P$6,"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87))*HLOOKUP(LEFT(TRIM(P$6),FIND("~",SUBSTITUTE(P$6," ","~",LEN(TRIM(P$6))-LEN(SUBSTITUTE(TRIM(P$6)," ",""))))-1)&amp;" Total",$B$6:$BB$314,ROW($A87)-5,FALSE))</f>
        <v>0</v>
      </c>
      <c r="Q87" s="8">
        <f ca="1">IF(Q$5&lt;&gt;"",HLOOKUP(Q$5,Functionalization!$G$6:$R$314,ROW($A87)-5,FALSE),IFERROR(INDEX(Q$278:Q$314,MATCH($F87,$B$278:$B$314,0))/VLOOKUP($F87,$B$278:$BB$314,MATCH(LEFT(TRIM(Q$6),FIND("~",SUBSTITUTE(Q$6,"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87))*HLOOKUP(LEFT(TRIM(Q$6),FIND("~",SUBSTITUTE(Q$6," ","~",LEN(TRIM(Q$6))-LEN(SUBSTITUTE(TRIM(Q$6)," ",""))))-1)&amp;" Total",$B$6:$BB$314,ROW($A87)-5,FALSE))</f>
        <v>0</v>
      </c>
      <c r="R87" s="8">
        <f ca="1">IF(R$5&lt;&gt;"",HLOOKUP(R$5,Functionalization!$G$6:$R$314,ROW($A87)-5,FALSE),IFERROR(INDEX(R$278:R$314,MATCH($F87,$B$278:$B$314,0))/VLOOKUP($F87,$B$278:$BB$314,MATCH(LEFT(TRIM(R$6),FIND("~",SUBSTITUTE(R$6,"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87))*HLOOKUP(LEFT(TRIM(R$6),FIND("~",SUBSTITUTE(R$6," ","~",LEN(TRIM(R$6))-LEN(SUBSTITUTE(TRIM(R$6)," ",""))))-1)&amp;" Total",$B$6:$BB$314,ROW($A87)-5,FALSE))</f>
        <v>0</v>
      </c>
      <c r="S87" s="8">
        <f ca="1">IF(S$5&lt;&gt;"",HLOOKUP(S$5,Functionalization!$G$6:$R$314,ROW($A87)-5,FALSE),IFERROR(INDEX(S$278:S$314,MATCH($F87,$B$278:$B$314,0))/VLOOKUP($F87,$B$278:$BB$314,MATCH(LEFT(TRIM(S$6),FIND("~",SUBSTITUTE(S$6,"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87))*HLOOKUP(LEFT(TRIM(S$6),FIND("~",SUBSTITUTE(S$6," ","~",LEN(TRIM(S$6))-LEN(SUBSTITUTE(TRIM(S$6)," ",""))))-1)&amp;" Total",$B$6:$BB$314,ROW($A87)-5,FALSE))</f>
        <v>0</v>
      </c>
      <c r="T87" s="8">
        <f ca="1">IF(T$5&lt;&gt;"",HLOOKUP(T$5,Functionalization!$G$6:$R$314,ROW($A87)-5,FALSE),IFERROR(INDEX(T$278:T$314,MATCH($F87,$B$278:$B$314,0))/VLOOKUP($F87,$B$278:$BB$314,MATCH(LEFT(TRIM(T$6),FIND("~",SUBSTITUTE(T$6,"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87))*HLOOKUP(LEFT(TRIM(T$6),FIND("~",SUBSTITUTE(T$6," ","~",LEN(TRIM(T$6))-LEN(SUBSTITUTE(TRIM(T$6)," ",""))))-1)&amp;" Total",$B$6:$BB$314,ROW($A87)-5,FALSE))</f>
        <v>0</v>
      </c>
      <c r="U87" s="8">
        <f ca="1">IF(U$5&lt;&gt;"",HLOOKUP(U$5,Functionalization!$G$6:$R$314,ROW($A87)-5,FALSE),IFERROR(INDEX(U$278:U$314,MATCH($F87,$B$278:$B$314,0))/VLOOKUP($F87,$B$278:$BB$314,MATCH(LEFT(TRIM(U$6),FIND("~",SUBSTITUTE(U$6,"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87))*HLOOKUP(LEFT(TRIM(U$6),FIND("~",SUBSTITUTE(U$6," ","~",LEN(TRIM(U$6))-LEN(SUBSTITUTE(TRIM(U$6)," ",""))))-1)&amp;" Total",$B$6:$BB$314,ROW($A87)-5,FALSE))</f>
        <v>0</v>
      </c>
      <c r="V87" s="8">
        <f ca="1">IF(V$5&lt;&gt;"",HLOOKUP(V$5,Functionalization!$G$6:$R$314,ROW($A87)-5,FALSE),IFERROR(INDEX(V$278:V$314,MATCH($F87,$B$278:$B$314,0))/VLOOKUP($F87,$B$278:$BB$314,MATCH(LEFT(TRIM(V$6),FIND("~",SUBSTITUTE(V$6,"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87))*HLOOKUP(LEFT(TRIM(V$6),FIND("~",SUBSTITUTE(V$6," ","~",LEN(TRIM(V$6))-LEN(SUBSTITUTE(TRIM(V$6)," ",""))))-1)&amp;" Total",$B$6:$BB$314,ROW($A87)-5,FALSE))</f>
        <v>0</v>
      </c>
      <c r="W87" s="8">
        <f ca="1">IF(W$5&lt;&gt;"",HLOOKUP(W$5,Functionalization!$G$6:$R$314,ROW($A87)-5,FALSE),IFERROR(INDEX(W$278:W$314,MATCH($F87,$B$278:$B$314,0))/VLOOKUP($F87,$B$278:$BB$314,MATCH(LEFT(TRIM(W$6),FIND("~",SUBSTITUTE(W$6,"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87))*HLOOKUP(LEFT(TRIM(W$6),FIND("~",SUBSTITUTE(W$6," ","~",LEN(TRIM(W$6))-LEN(SUBSTITUTE(TRIM(W$6)," ",""))))-1)&amp;" Total",$B$6:$BB$314,ROW($A87)-5,FALSE))</f>
        <v>0</v>
      </c>
      <c r="X87" s="8">
        <f ca="1">IF(X$5&lt;&gt;"",HLOOKUP(X$5,Functionalization!$G$6:$R$314,ROW($A87)-5,FALSE),IFERROR(INDEX(X$278:X$314,MATCH($F87,$B$278:$B$314,0))/VLOOKUP($F87,$B$278:$BB$314,MATCH(LEFT(TRIM(X$6),FIND("~",SUBSTITUTE(X$6,"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87))*HLOOKUP(LEFT(TRIM(X$6),FIND("~",SUBSTITUTE(X$6," ","~",LEN(TRIM(X$6))-LEN(SUBSTITUTE(TRIM(X$6)," ",""))))-1)&amp;" Total",$B$6:$BB$314,ROW($A87)-5,FALSE))</f>
        <v>0</v>
      </c>
      <c r="Y87" s="8">
        <f ca="1">IF(Y$5&lt;&gt;"",HLOOKUP(Y$5,Functionalization!$G$6:$R$314,ROW($A87)-5,FALSE),IFERROR(INDEX(Y$278:Y$314,MATCH($F87,$B$278:$B$314,0))/VLOOKUP($F87,$B$278:$BB$314,MATCH(LEFT(TRIM(Y$6),FIND("~",SUBSTITUTE(Y$6,"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87))*HLOOKUP(LEFT(TRIM(Y$6),FIND("~",SUBSTITUTE(Y$6," ","~",LEN(TRIM(Y$6))-LEN(SUBSTITUTE(TRIM(Y$6)," ",""))))-1)&amp;" Total",$B$6:$BB$314,ROW($A87)-5,FALSE))</f>
        <v>0</v>
      </c>
      <c r="Z87" s="8">
        <f ca="1">IF(Z$5&lt;&gt;"",HLOOKUP(Z$5,Functionalization!$G$6:$R$314,ROW($A87)-5,FALSE),IFERROR(INDEX(Z$278:Z$314,MATCH($F87,$B$278:$B$314,0))/VLOOKUP($F87,$B$278:$BB$314,MATCH(LEFT(TRIM(Z$6),FIND("~",SUBSTITUTE(Z$6,"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87))*HLOOKUP(LEFT(TRIM(Z$6),FIND("~",SUBSTITUTE(Z$6," ","~",LEN(TRIM(Z$6))-LEN(SUBSTITUTE(TRIM(Z$6)," ",""))))-1)&amp;" Total",$B$6:$BB$314,ROW($A87)-5,FALSE))</f>
        <v>0</v>
      </c>
      <c r="AA87" s="8">
        <f ca="1">IF(AA$5&lt;&gt;"",HLOOKUP(AA$5,Functionalization!$G$6:$R$314,ROW($A87)-5,FALSE),IFERROR(INDEX(AA$278:AA$314,MATCH($F87,$B$278:$B$314,0))/VLOOKUP($F87,$B$278:$BB$314,MATCH(LEFT(TRIM(AA$6),FIND("~",SUBSTITUTE(AA$6,"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87))*HLOOKUP(LEFT(TRIM(AA$6),FIND("~",SUBSTITUTE(AA$6," ","~",LEN(TRIM(AA$6))-LEN(SUBSTITUTE(TRIM(AA$6)," ",""))))-1)&amp;" Total",$B$6:$BB$314,ROW($A87)-5,FALSE))</f>
        <v>0</v>
      </c>
      <c r="AB87" s="8">
        <f ca="1">IF(AB$5&lt;&gt;"",HLOOKUP(AB$5,Functionalization!$G$6:$R$314,ROW($A87)-5,FALSE),IFERROR(INDEX(AB$278:AB$314,MATCH($F87,$B$278:$B$314,0))/VLOOKUP($F87,$B$278:$BB$314,MATCH(LEFT(TRIM(AB$6),FIND("~",SUBSTITUTE(AB$6,"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87))*HLOOKUP(LEFT(TRIM(AB$6),FIND("~",SUBSTITUTE(AB$6," ","~",LEN(TRIM(AB$6))-LEN(SUBSTITUTE(TRIM(AB$6)," ",""))))-1)&amp;" Total",$B$6:$BB$314,ROW($A87)-5,FALSE))</f>
        <v>0</v>
      </c>
      <c r="AC87" s="8">
        <f ca="1">IF(AC$5&lt;&gt;"",HLOOKUP(AC$5,Functionalization!$G$6:$R$314,ROW($A87)-5,FALSE),IFERROR(INDEX(AC$278:AC$314,MATCH($F87,$B$278:$B$314,0))/VLOOKUP($F87,$B$278:$BB$314,MATCH(LEFT(TRIM(AC$6),FIND("~",SUBSTITUTE(AC$6,"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87))*HLOOKUP(LEFT(TRIM(AC$6),FIND("~",SUBSTITUTE(AC$6," ","~",LEN(TRIM(AC$6))-LEN(SUBSTITUTE(TRIM(AC$6)," ",""))))-1)&amp;" Total",$B$6:$BB$314,ROW($A87)-5,FALSE))</f>
        <v>0</v>
      </c>
      <c r="AD87" s="8">
        <f ca="1">IF(AD$5&lt;&gt;"",HLOOKUP(AD$5,Functionalization!$G$6:$R$314,ROW($A87)-5,FALSE),IFERROR(INDEX(AD$278:AD$314,MATCH($F87,$B$278:$B$314,0))/VLOOKUP($F87,$B$278:$BB$314,MATCH(LEFT(TRIM(AD$6),FIND("~",SUBSTITUTE(AD$6,"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87))*HLOOKUP(LEFT(TRIM(AD$6),FIND("~",SUBSTITUTE(AD$6," ","~",LEN(TRIM(AD$6))-LEN(SUBSTITUTE(TRIM(AD$6)," ",""))))-1)&amp;" Total",$B$6:$BB$314,ROW($A87)-5,FALSE))</f>
        <v>0</v>
      </c>
      <c r="AE87" s="8">
        <f ca="1">IF(AE$5&lt;&gt;"",HLOOKUP(AE$5,Functionalization!$G$6:$R$314,ROW($A87)-5,FALSE),IFERROR(INDEX(AE$278:AE$314,MATCH($F87,$B$278:$B$314,0))/VLOOKUP($F87,$B$278:$BB$314,MATCH(LEFT(TRIM(AE$6),FIND("~",SUBSTITUTE(AE$6,"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87))*HLOOKUP(LEFT(TRIM(AE$6),FIND("~",SUBSTITUTE(AE$6," ","~",LEN(TRIM(AE$6))-LEN(SUBSTITUTE(TRIM(AE$6)," ",""))))-1)&amp;" Total",$B$6:$BB$314,ROW($A87)-5,FALSE))</f>
        <v>0</v>
      </c>
      <c r="AF87" s="8">
        <f ca="1">IF(AF$5&lt;&gt;"",HLOOKUP(AF$5,Functionalization!$G$6:$R$314,ROW($A87)-5,FALSE),IFERROR(INDEX(AF$278:AF$314,MATCH($F87,$B$278:$B$314,0))/VLOOKUP($F87,$B$278:$BB$314,MATCH(LEFT(TRIM(AF$6),FIND("~",SUBSTITUTE(AF$6,"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87))*HLOOKUP(LEFT(TRIM(AF$6),FIND("~",SUBSTITUTE(AF$6," ","~",LEN(TRIM(AF$6))-LEN(SUBSTITUTE(TRIM(AF$6)," ",""))))-1)&amp;" Total",$B$6:$BB$314,ROW($A87)-5,FALSE))</f>
        <v>0</v>
      </c>
      <c r="AG87" s="8">
        <f ca="1">IF(AG$5&lt;&gt;"",HLOOKUP(AG$5,Functionalization!$G$6:$R$314,ROW($A87)-5,FALSE),IFERROR(INDEX(AG$278:AG$314,MATCH($F87,$B$278:$B$314,0))/VLOOKUP($F87,$B$278:$BB$314,MATCH(LEFT(TRIM(AG$6),FIND("~",SUBSTITUTE(AG$6,"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87))*HLOOKUP(LEFT(TRIM(AG$6),FIND("~",SUBSTITUTE(AG$6," ","~",LEN(TRIM(AG$6))-LEN(SUBSTITUTE(TRIM(AG$6)," ",""))))-1)&amp;" Total",$B$6:$BB$314,ROW($A87)-5,FALSE))</f>
        <v>0</v>
      </c>
      <c r="AH87" s="8">
        <f ca="1">IF(AH$5&lt;&gt;"",HLOOKUP(AH$5,Functionalization!$G$6:$R$314,ROW($A87)-5,FALSE),IFERROR(INDEX(AH$278:AH$314,MATCH($F87,$B$278:$B$314,0))/VLOOKUP($F87,$B$278:$BB$314,MATCH(LEFT(TRIM(AH$6),FIND("~",SUBSTITUTE(AH$6,"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87))*HLOOKUP(LEFT(TRIM(AH$6),FIND("~",SUBSTITUTE(AH$6," ","~",LEN(TRIM(AH$6))-LEN(SUBSTITUTE(TRIM(AH$6)," ",""))))-1)&amp;" Total",$B$6:$BB$314,ROW($A87)-5,FALSE))</f>
        <v>0</v>
      </c>
      <c r="AI87" s="8">
        <f ca="1">IF(AI$5&lt;&gt;"",HLOOKUP(AI$5,Functionalization!$G$6:$R$314,ROW($A87)-5,FALSE),IFERROR(INDEX(AI$278:AI$314,MATCH($F87,$B$278:$B$314,0))/VLOOKUP($F87,$B$278:$BB$314,MATCH(LEFT(TRIM(AI$6),FIND("~",SUBSTITUTE(AI$6,"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87))*HLOOKUP(LEFT(TRIM(AI$6),FIND("~",SUBSTITUTE(AI$6," ","~",LEN(TRIM(AI$6))-LEN(SUBSTITUTE(TRIM(AI$6)," ",""))))-1)&amp;" Total",$B$6:$BB$314,ROW($A87)-5,FALSE))</f>
        <v>0</v>
      </c>
      <c r="AJ87" s="8">
        <f ca="1">IF(AJ$5&lt;&gt;"",HLOOKUP(AJ$5,Functionalization!$G$6:$R$314,ROW($A87)-5,FALSE),IFERROR(INDEX(AJ$278:AJ$314,MATCH($F87,$B$278:$B$314,0))/VLOOKUP($F87,$B$278:$BB$314,MATCH(LEFT(TRIM(AJ$6),FIND("~",SUBSTITUTE(AJ$6,"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87))*HLOOKUP(LEFT(TRIM(AJ$6),FIND("~",SUBSTITUTE(AJ$6," ","~",LEN(TRIM(AJ$6))-LEN(SUBSTITUTE(TRIM(AJ$6)," ",""))))-1)&amp;" Total",$B$6:$BB$314,ROW($A87)-5,FALSE))</f>
        <v>0</v>
      </c>
      <c r="AK87" s="8">
        <f ca="1">IF(AK$5&lt;&gt;"",HLOOKUP(AK$5,Functionalization!$G$6:$R$314,ROW($A87)-5,FALSE),IFERROR(INDEX(AK$278:AK$314,MATCH($F87,$B$278:$B$314,0))/VLOOKUP($F87,$B$278:$BB$314,MATCH(LEFT(TRIM(AK$6),FIND("~",SUBSTITUTE(AK$6,"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87))*HLOOKUP(LEFT(TRIM(AK$6),FIND("~",SUBSTITUTE(AK$6," ","~",LEN(TRIM(AK$6))-LEN(SUBSTITUTE(TRIM(AK$6)," ",""))))-1)&amp;" Total",$B$6:$BB$314,ROW($A87)-5,FALSE))</f>
        <v>0</v>
      </c>
      <c r="AL87" s="8">
        <f ca="1">IF(AL$5&lt;&gt;"",HLOOKUP(AL$5,Functionalization!$G$6:$R$314,ROW($A87)-5,FALSE),IFERROR(INDEX(AL$278:AL$314,MATCH($F87,$B$278:$B$314,0))/VLOOKUP($F87,$B$278:$BB$314,MATCH(LEFT(TRIM(AL$6),FIND("~",SUBSTITUTE(AL$6,"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87))*HLOOKUP(LEFT(TRIM(AL$6),FIND("~",SUBSTITUTE(AL$6," ","~",LEN(TRIM(AL$6))-LEN(SUBSTITUTE(TRIM(AL$6)," ",""))))-1)&amp;" Total",$B$6:$BB$314,ROW($A87)-5,FALSE))</f>
        <v>0</v>
      </c>
      <c r="AM87" s="8">
        <f ca="1">IF(AM$5&lt;&gt;"",HLOOKUP(AM$5,Functionalization!$G$6:$R$314,ROW($A87)-5,FALSE),IFERROR(INDEX(AM$278:AM$314,MATCH($F87,$B$278:$B$314,0))/VLOOKUP($F87,$B$278:$BB$314,MATCH(LEFT(TRIM(AM$6),FIND("~",SUBSTITUTE(AM$6,"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87))*HLOOKUP(LEFT(TRIM(AM$6),FIND("~",SUBSTITUTE(AM$6," ","~",LEN(TRIM(AM$6))-LEN(SUBSTITUTE(TRIM(AM$6)," ",""))))-1)&amp;" Total",$B$6:$BB$314,ROW($A87)-5,FALSE))</f>
        <v>0</v>
      </c>
      <c r="AN87" s="8">
        <f ca="1">IF(AN$5&lt;&gt;"",HLOOKUP(AN$5,Functionalization!$G$6:$R$314,ROW($A87)-5,FALSE),IFERROR(INDEX(AN$278:AN$314,MATCH($F87,$B$278:$B$314,0))/VLOOKUP($F87,$B$278:$BB$314,MATCH(LEFT(TRIM(AN$6),FIND("~",SUBSTITUTE(AN$6,"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87))*HLOOKUP(LEFT(TRIM(AN$6),FIND("~",SUBSTITUTE(AN$6," ","~",LEN(TRIM(AN$6))-LEN(SUBSTITUTE(TRIM(AN$6)," ",""))))-1)&amp;" Total",$B$6:$BB$314,ROW($A87)-5,FALSE))</f>
        <v>0</v>
      </c>
      <c r="AO87" s="8">
        <f ca="1">IF(AO$5&lt;&gt;"",HLOOKUP(AO$5,Functionalization!$G$6:$R$314,ROW($A87)-5,FALSE),IFERROR(INDEX(AO$278:AO$314,MATCH($F87,$B$278:$B$314,0))/VLOOKUP($F87,$B$278:$BB$314,MATCH(LEFT(TRIM(AO$6),FIND("~",SUBSTITUTE(AO$6,"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87))*HLOOKUP(LEFT(TRIM(AO$6),FIND("~",SUBSTITUTE(AO$6," ","~",LEN(TRIM(AO$6))-LEN(SUBSTITUTE(TRIM(AO$6)," ",""))))-1)&amp;" Total",$B$6:$BB$314,ROW($A87)-5,FALSE))</f>
        <v>0</v>
      </c>
      <c r="AP87" s="8">
        <f ca="1">IF(AP$5&lt;&gt;"",HLOOKUP(AP$5,Functionalization!$G$6:$R$314,ROW($A87)-5,FALSE),IFERROR(INDEX(AP$278:AP$314,MATCH($F87,$B$278:$B$314,0))/VLOOKUP($F87,$B$278:$BB$314,MATCH(LEFT(TRIM(AP$6),FIND("~",SUBSTITUTE(AP$6,"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87))*HLOOKUP(LEFT(TRIM(AP$6),FIND("~",SUBSTITUTE(AP$6," ","~",LEN(TRIM(AP$6))-LEN(SUBSTITUTE(TRIM(AP$6)," ",""))))-1)&amp;" Total",$B$6:$BB$314,ROW($A87)-5,FALSE))</f>
        <v>0</v>
      </c>
      <c r="AQ87" s="8">
        <f ca="1">IF(AQ$5&lt;&gt;"",HLOOKUP(AQ$5,Functionalization!$G$6:$R$314,ROW($A87)-5,FALSE),IFERROR(INDEX(AQ$278:AQ$314,MATCH($F87,$B$278:$B$314,0))/VLOOKUP($F87,$B$278:$BB$314,MATCH(LEFT(TRIM(AQ$6),FIND("~",SUBSTITUTE(AQ$6,"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87))*HLOOKUP(LEFT(TRIM(AQ$6),FIND("~",SUBSTITUTE(AQ$6," ","~",LEN(TRIM(AQ$6))-LEN(SUBSTITUTE(TRIM(AQ$6)," ",""))))-1)&amp;" Total",$B$6:$BB$314,ROW($A87)-5,FALSE))</f>
        <v>0</v>
      </c>
      <c r="AR87" s="8">
        <f ca="1">IF(AR$5&lt;&gt;"",HLOOKUP(AR$5,Functionalization!$G$6:$R$314,ROW($A87)-5,FALSE),IFERROR(INDEX(AR$278:AR$314,MATCH($F87,$B$278:$B$314,0))/VLOOKUP($F87,$B$278:$BB$314,MATCH(LEFT(TRIM(AR$6),FIND("~",SUBSTITUTE(AR$6,"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87))*HLOOKUP(LEFT(TRIM(AR$6),FIND("~",SUBSTITUTE(AR$6," ","~",LEN(TRIM(AR$6))-LEN(SUBSTITUTE(TRIM(AR$6)," ",""))))-1)&amp;" Total",$B$6:$BB$314,ROW($A87)-5,FALSE))</f>
        <v>0</v>
      </c>
      <c r="AS87" s="8">
        <f ca="1">IF(AS$5&lt;&gt;"",HLOOKUP(AS$5,Functionalization!$G$6:$R$314,ROW($A87)-5,FALSE),IFERROR(INDEX(AS$278:AS$314,MATCH($F87,$B$278:$B$314,0))/VLOOKUP($F87,$B$278:$BB$314,MATCH(LEFT(TRIM(AS$6),FIND("~",SUBSTITUTE(AS$6,"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87))*HLOOKUP(LEFT(TRIM(AS$6),FIND("~",SUBSTITUTE(AS$6," ","~",LEN(TRIM(AS$6))-LEN(SUBSTITUTE(TRIM(AS$6)," ",""))))-1)&amp;" Total",$B$6:$BB$314,ROW($A87)-5,FALSE))</f>
        <v>0</v>
      </c>
      <c r="AT87" s="8">
        <f ca="1">IF(AT$5&lt;&gt;"",HLOOKUP(AT$5,Functionalization!$G$6:$R$314,ROW($A87)-5,FALSE),IFERROR(INDEX(AT$278:AT$314,MATCH($F87,$B$278:$B$314,0))/VLOOKUP($F87,$B$278:$BB$314,MATCH(LEFT(TRIM(AT$6),FIND("~",SUBSTITUTE(AT$6,"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87))*HLOOKUP(LEFT(TRIM(AT$6),FIND("~",SUBSTITUTE(AT$6," ","~",LEN(TRIM(AT$6))-LEN(SUBSTITUTE(TRIM(AT$6)," ",""))))-1)&amp;" Total",$B$6:$BB$314,ROW($A87)-5,FALSE))</f>
        <v>0</v>
      </c>
      <c r="AU87" s="8">
        <f ca="1">IF(AU$5&lt;&gt;"",HLOOKUP(AU$5,Functionalization!$G$6:$R$314,ROW($A87)-5,FALSE),IFERROR(INDEX(AU$278:AU$314,MATCH($F87,$B$278:$B$314,0))/VLOOKUP($F87,$B$278:$BB$314,MATCH(LEFT(TRIM(AU$6),FIND("~",SUBSTITUTE(AU$6,"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87))*HLOOKUP(LEFT(TRIM(AU$6),FIND("~",SUBSTITUTE(AU$6," ","~",LEN(TRIM(AU$6))-LEN(SUBSTITUTE(TRIM(AU$6)," ",""))))-1)&amp;" Total",$B$6:$BB$314,ROW($A87)-5,FALSE))</f>
        <v>0</v>
      </c>
      <c r="AV87" s="8">
        <f ca="1">IF(AV$5&lt;&gt;"",HLOOKUP(AV$5,Functionalization!$G$6:$R$314,ROW($A87)-5,FALSE),IFERROR(INDEX(AV$278:AV$314,MATCH($F87,$B$278:$B$314,0))/VLOOKUP($F87,$B$278:$BB$314,MATCH(LEFT(TRIM(AV$6),FIND("~",SUBSTITUTE(AV$6,"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87))*HLOOKUP(LEFT(TRIM(AV$6),FIND("~",SUBSTITUTE(AV$6," ","~",LEN(TRIM(AV$6))-LEN(SUBSTITUTE(TRIM(AV$6)," ",""))))-1)&amp;" Total",$B$6:$BB$314,ROW($A87)-5,FALSE))</f>
        <v>0</v>
      </c>
      <c r="AW87" s="8">
        <f ca="1">IF(AW$5&lt;&gt;"",HLOOKUP(AW$5,Functionalization!$G$6:$R$314,ROW($A87)-5,FALSE),IFERROR(INDEX(AW$278:AW$314,MATCH($F87,$B$278:$B$314,0))/VLOOKUP($F87,$B$278:$BB$314,MATCH(LEFT(TRIM(AW$6),FIND("~",SUBSTITUTE(AW$6,"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87))*HLOOKUP(LEFT(TRIM(AW$6),FIND("~",SUBSTITUTE(AW$6," ","~",LEN(TRIM(AW$6))-LEN(SUBSTITUTE(TRIM(AW$6)," ",""))))-1)&amp;" Total",$B$6:$BB$314,ROW($A87)-5,FALSE))</f>
        <v>0</v>
      </c>
      <c r="AX87" s="8">
        <f ca="1">IF(AX$5&lt;&gt;"",HLOOKUP(AX$5,Functionalization!$G$6:$R$314,ROW($A87)-5,FALSE),IFERROR(INDEX(AX$278:AX$314,MATCH($F87,$B$278:$B$314,0))/VLOOKUP($F87,$B$278:$BB$314,MATCH(LEFT(TRIM(AX$6),FIND("~",SUBSTITUTE(AX$6,"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87))*HLOOKUP(LEFT(TRIM(AX$6),FIND("~",SUBSTITUTE(AX$6," ","~",LEN(TRIM(AX$6))-LEN(SUBSTITUTE(TRIM(AX$6)," ",""))))-1)&amp;" Total",$B$6:$BB$314,ROW($A87)-5,FALSE))</f>
        <v>0</v>
      </c>
      <c r="AY87" s="8">
        <f ca="1">IF(AY$5&lt;&gt;"",HLOOKUP(AY$5,Functionalization!$G$6:$R$314,ROW($A87)-5,FALSE),IFERROR(INDEX(AY$278:AY$314,MATCH($F87,$B$278:$B$314,0))/VLOOKUP($F87,$B$278:$BB$314,MATCH(LEFT(TRIM(AY$6),FIND("~",SUBSTITUTE(AY$6,"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87))*HLOOKUP(LEFT(TRIM(AY$6),FIND("~",SUBSTITUTE(AY$6," ","~",LEN(TRIM(AY$6))-LEN(SUBSTITUTE(TRIM(AY$6)," ",""))))-1)&amp;" Total",$B$6:$BB$314,ROW($A87)-5,FALSE))</f>
        <v>0</v>
      </c>
      <c r="AZ87" s="8">
        <f ca="1">IF(AZ$5&lt;&gt;"",HLOOKUP(AZ$5,Functionalization!$G$6:$R$314,ROW($A87)-5,FALSE),IFERROR(INDEX(AZ$278:AZ$314,MATCH($F87,$B$278:$B$314,0))/VLOOKUP($F87,$B$278:$BB$314,MATCH(LEFT(TRIM(AZ$6),FIND("~",SUBSTITUTE(AZ$6,"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87))*HLOOKUP(LEFT(TRIM(AZ$6),FIND("~",SUBSTITUTE(AZ$6," ","~",LEN(TRIM(AZ$6))-LEN(SUBSTITUTE(TRIM(AZ$6)," ",""))))-1)&amp;" Total",$B$6:$BB$314,ROW($A87)-5,FALSE))</f>
        <v>0</v>
      </c>
      <c r="BA87" s="8">
        <f ca="1">IF(BA$5&lt;&gt;"",HLOOKUP(BA$5,Functionalization!$G$6:$R$314,ROW($A87)-5,FALSE),IFERROR(INDEX(BA$278:BA$314,MATCH($F87,$B$278:$B$314,0))/VLOOKUP($F87,$B$278:$BB$314,MATCH(LEFT(TRIM(BA$6),FIND("~",SUBSTITUTE(BA$6,"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87))*HLOOKUP(LEFT(TRIM(BA$6),FIND("~",SUBSTITUTE(BA$6," ","~",LEN(TRIM(BA$6))-LEN(SUBSTITUTE(TRIM(BA$6)," ",""))))-1)&amp;" Total",$B$6:$BB$314,ROW($A87)-5,FALSE))</f>
        <v>0</v>
      </c>
      <c r="BB87" s="8">
        <f ca="1">IF(BB$5&lt;&gt;"",HLOOKUP(BB$5,Functionalization!$G$6:$R$314,ROW($A87)-5,FALSE),IFERROR(INDEX(BB$278:BB$314,MATCH($F87,$B$278:$B$314,0))/VLOOKUP($F87,$B$278:$BB$314,MATCH(LEFT(TRIM(BB$6),FIND("~",SUBSTITUTE(BB$6,"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87))*HLOOKUP(LEFT(TRIM(BB$6),FIND("~",SUBSTITUTE(BB$6," ","~",LEN(TRIM(BB$6))-LEN(SUBSTITUTE(TRIM(BB$6)," ",""))))-1)&amp;" Total",$B$6:$BB$314,ROW($A87)-5,FALSE))</f>
        <v>0</v>
      </c>
      <c r="BD87">
        <f ca="1">IFERROR(IF(SUMIF($G$6:$BB$6,BD$6&amp;" Total",$G87:$BB87)-(SUMIF($G$6:$BB$6,BD$6&amp;" "&amp;'Input-Func_Class'!$D$22,$G87:$BB87)+IFERROR(SUMIF($G$6:$BB$6,BD$6&amp;" "&amp;'Input-Func_Class'!$E$22,$G87:$BB87),SUMIF($G$6:$BB$6,BD$6&amp;" "&amp;'Input-Func_Class'!$B$24,$G87:$BB87))+SUMIF($G$6:$BB$6,BD$6&amp;" "&amp;'Input-Func_Class'!$F$22,$G87:$BB87))&lt;Check_Limit,0,1),1)</f>
        <v>0</v>
      </c>
      <c r="BE87">
        <f ca="1">IFERROR(IF(SUMIF($G$6:$BB$6,BE$6&amp;" Total",$G87:$BB87)-(SUMIF($G$6:$BB$6,BE$6&amp;" "&amp;'Input-Func_Class'!$D$22,$G87:$BB87)+IFERROR(SUMIF($G$6:$BB$6,BE$6&amp;" "&amp;'Input-Func_Class'!$E$22,$G87:$BB87),SUMIF($G$6:$BB$6,BE$6&amp;" "&amp;'Input-Func_Class'!$B$24,$G87:$BB87))+SUMIF($G$6:$BB$6,BE$6&amp;" "&amp;'Input-Func_Class'!$F$22,$G87:$BB87))&lt;Check_Limit,0,1),1)</f>
        <v>0</v>
      </c>
      <c r="BF87">
        <f ca="1">IFERROR(IF(SUMIF($G$6:$BB$6,BF$6&amp;" Total",$G87:$BB87)-(SUMIF($G$6:$BB$6,BF$6&amp;" "&amp;'Input-Func_Class'!$D$22,$G87:$BB87)+IFERROR(SUMIF($G$6:$BB$6,BF$6&amp;" "&amp;'Input-Func_Class'!$E$22,$G87:$BB87),SUMIF($G$6:$BB$6,BF$6&amp;" "&amp;'Input-Func_Class'!$B$24,$G87:$BB87))+SUMIF($G$6:$BB$6,BF$6&amp;" "&amp;'Input-Func_Class'!$F$22,$G87:$BB87))&lt;Check_Limit,0,1),1)</f>
        <v>0</v>
      </c>
      <c r="BG87">
        <f ca="1">IFERROR(IF(SUMIF($G$6:$BB$6,BG$6&amp;" Total",$G87:$BB87)-(SUMIF($G$6:$BB$6,BG$6&amp;" "&amp;'Input-Func_Class'!$D$22,$G87:$BB87)+IFERROR(SUMIF($G$6:$BB$6,BG$6&amp;" "&amp;'Input-Func_Class'!$E$22,$G87:$BB87),SUMIF($G$6:$BB$6,BG$6&amp;" "&amp;'Input-Func_Class'!$B$24,$G87:$BB87))+SUMIF($G$6:$BB$6,BG$6&amp;" "&amp;'Input-Func_Class'!$F$22,$G87:$BB87))&lt;Check_Limit,0,1),1)</f>
        <v>0</v>
      </c>
      <c r="BH87">
        <f ca="1">IFERROR(IF(SUMIF($G$6:$BB$6,BH$6&amp;" Total",$G87:$BB87)-(SUMIF($G$6:$BB$6,BH$6&amp;" "&amp;'Input-Func_Class'!$D$22,$G87:$BB87)+IFERROR(SUMIF($G$6:$BB$6,BH$6&amp;" "&amp;'Input-Func_Class'!$E$22,$G87:$BB87),SUMIF($G$6:$BB$6,BH$6&amp;" "&amp;'Input-Func_Class'!$B$24,$G87:$BB87))+SUMIF($G$6:$BB$6,BH$6&amp;" "&amp;'Input-Func_Class'!$F$22,$G87:$BB87))&lt;Check_Limit,0,1),1)</f>
        <v>0</v>
      </c>
      <c r="BI87">
        <f ca="1">IFERROR(IF(SUMIF($G$6:$BB$6,BI$6&amp;" Total",$G87:$BB87)-(SUMIF($G$6:$BB$6,BI$6&amp;" "&amp;'Input-Func_Class'!$D$22,$G87:$BB87)+IFERROR(SUMIF($G$6:$BB$6,BI$6&amp;" "&amp;'Input-Func_Class'!$E$22,$G87:$BB87),SUMIF($G$6:$BB$6,BI$6&amp;" "&amp;'Input-Func_Class'!$B$24,$G87:$BB87))+SUMIF($G$6:$BB$6,BI$6&amp;" "&amp;'Input-Func_Class'!$F$22,$G87:$BB87))&lt;Check_Limit,0,1),1)</f>
        <v>0</v>
      </c>
      <c r="BJ87">
        <f ca="1">IFERROR(IF(SUMIF($G$6:$BB$6,BJ$6&amp;" Total",$G87:$BB87)-(SUMIF($G$6:$BB$6,BJ$6&amp;" "&amp;'Input-Func_Class'!$D$22,$G87:$BB87)+IFERROR(SUMIF($G$6:$BB$6,BJ$6&amp;" "&amp;'Input-Func_Class'!$E$22,$G87:$BB87),SUMIF($G$6:$BB$6,BJ$6&amp;" "&amp;'Input-Func_Class'!$B$24,$G87:$BB87))+SUMIF($G$6:$BB$6,BJ$6&amp;" "&amp;'Input-Func_Class'!$F$22,$G87:$BB87))&lt;Check_Limit,0,1),1)</f>
        <v>0</v>
      </c>
      <c r="BK87">
        <f ca="1">IFERROR(IF(SUMIF($G$6:$BB$6,BK$6&amp;" Total",$G87:$BB87)-(SUMIF($G$6:$BB$6,BK$6&amp;" "&amp;'Input-Func_Class'!$D$22,$G87:$BB87)+IFERROR(SUMIF($G$6:$BB$6,BK$6&amp;" "&amp;'Input-Func_Class'!$E$22,$G87:$BB87),SUMIF($G$6:$BB$6,BK$6&amp;" "&amp;'Input-Func_Class'!$B$24,$G87:$BB87))+SUMIF($G$6:$BB$6,BK$6&amp;" "&amp;'Input-Func_Class'!$F$22,$G87:$BB87))&lt;Check_Limit,0,1),1)</f>
        <v>0</v>
      </c>
      <c r="BL87">
        <f ca="1">IFERROR(IF(SUMIF($G$6:$BB$6,BL$6&amp;" Total",$G87:$BB87)-(SUMIF($G$6:$BB$6,BL$6&amp;" "&amp;'Input-Func_Class'!$D$22,$G87:$BB87)+IFERROR(SUMIF($G$6:$BB$6,BL$6&amp;" "&amp;'Input-Func_Class'!$E$22,$G87:$BB87),SUMIF($G$6:$BB$6,BL$6&amp;" "&amp;'Input-Func_Class'!$B$24,$G87:$BB87))+SUMIF($G$6:$BB$6,BL$6&amp;" "&amp;'Input-Func_Class'!$F$22,$G87:$BB87))&lt;Check_Limit,0,1),1)</f>
        <v>0</v>
      </c>
      <c r="BM87">
        <f ca="1">IFERROR(IF(SUMIF($G$6:$BB$6,BM$6&amp;" Total",$G87:$BB87)-(SUMIF($G$6:$BB$6,BM$6&amp;" "&amp;'Input-Func_Class'!$D$22,$G87:$BB87)+IFERROR(SUMIF($G$6:$BB$6,BM$6&amp;" "&amp;'Input-Func_Class'!$E$22,$G87:$BB87),SUMIF($G$6:$BB$6,BM$6&amp;" "&amp;'Input-Func_Class'!$B$24,$G87:$BB87))+SUMIF($G$6:$BB$6,BM$6&amp;" "&amp;'Input-Func_Class'!$F$22,$G87:$BB87))&lt;Check_Limit,0,1),1)</f>
        <v>0</v>
      </c>
      <c r="BN87">
        <f ca="1">IFERROR(IF(SUMIF($G$6:$BB$6,BN$6&amp;" Total",$G87:$BB87)-(SUMIF($G$6:$BB$6,BN$6&amp;" "&amp;'Input-Func_Class'!$D$22,$G87:$BB87)+IFERROR(SUMIF($G$6:$BB$6,BN$6&amp;" "&amp;'Input-Func_Class'!$E$22,$G87:$BB87),SUMIF($G$6:$BB$6,BN$6&amp;" "&amp;'Input-Func_Class'!$B$24,$G87:$BB87))+SUMIF($G$6:$BB$6,BN$6&amp;" "&amp;'Input-Func_Class'!$F$22,$G87:$BB87))&lt;Check_Limit,0,1),1)</f>
        <v>0</v>
      </c>
      <c r="BO87">
        <f ca="1">IFERROR(IF(SUMIF($G$6:$BB$6,BO$6&amp;" Total",$G87:$BB87)-(SUMIF($G$6:$BB$6,BO$6&amp;" "&amp;'Input-Func_Class'!$D$22,$G87:$BB87)+IFERROR(SUMIF($G$6:$BB$6,BO$6&amp;" "&amp;'Input-Func_Class'!$E$22,$G87:$BB87),SUMIF($G$6:$BB$6,BO$6&amp;" "&amp;'Input-Func_Class'!$B$24,$G87:$BB87))+SUMIF($G$6:$BB$6,BO$6&amp;" "&amp;'Input-Func_Class'!$F$22,$G87:$BB87))&lt;Check_Limit,0,1),1)</f>
        <v>0</v>
      </c>
    </row>
    <row r="88" spans="1:67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>Functionalization!$D88</f>
        <v>-209136.99000000002</v>
      </c>
      <c r="E88" s="8">
        <f t="shared" ca="1" si="21"/>
        <v>0</v>
      </c>
      <c r="F88" s="2" t="str">
        <f>IF($D88=0,"-",IF('Input-Accounts'!$E88&lt;&gt;0,'Input-Accounts'!$E88,'Input-Accounts'!$G88))</f>
        <v>CUSTOMER</v>
      </c>
      <c r="G88" s="8">
        <f ca="1">IF(G$5&lt;&gt;"",HLOOKUP(G$5,Functionalization!$G$6:$R$314,ROW($A88)-5,FALSE),IFERROR(INDEX(G$278:G$314,MATCH($F88,$B$278:$B$314,0))/VLOOKUP($F88,$B$278:$BB$314,MATCH(LEFT(TRIM(G$6),FIND("~",SUBSTITUTE(G$6,"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88))*HLOOKUP(LEFT(TRIM(G$6),FIND("~",SUBSTITUTE(G$6," ","~",LEN(TRIM(G$6))-LEN(SUBSTITUTE(TRIM(G$6)," ",""))))-1)&amp;" Total",$B$6:$BB$314,ROW($A88)-5,FALSE))</f>
        <v>0</v>
      </c>
      <c r="H88" s="8">
        <f ca="1">IF(H$5&lt;&gt;"",HLOOKUP(H$5,Functionalization!$G$6:$R$314,ROW($A88)-5,FALSE),IFERROR(INDEX(H$278:H$314,MATCH($F88,$B$278:$B$314,0))/VLOOKUP($F88,$B$278:$BB$314,MATCH(LEFT(TRIM(H$6),FIND("~",SUBSTITUTE(H$6,"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88))*HLOOKUP(LEFT(TRIM(H$6),FIND("~",SUBSTITUTE(H$6," ","~",LEN(TRIM(H$6))-LEN(SUBSTITUTE(TRIM(H$6)," ",""))))-1)&amp;" Total",$B$6:$BB$314,ROW($A88)-5,FALSE))</f>
        <v>0</v>
      </c>
      <c r="I88" s="8">
        <f ca="1">IF(I$5&lt;&gt;"",HLOOKUP(I$5,Functionalization!$G$6:$R$314,ROW($A88)-5,FALSE),IFERROR(INDEX(I$278:I$314,MATCH($F88,$B$278:$B$314,0))/VLOOKUP($F88,$B$278:$BB$314,MATCH(LEFT(TRIM(I$6),FIND("~",SUBSTITUTE(I$6,"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88))*HLOOKUP(LEFT(TRIM(I$6),FIND("~",SUBSTITUTE(I$6," ","~",LEN(TRIM(I$6))-LEN(SUBSTITUTE(TRIM(I$6)," ",""))))-1)&amp;" Total",$B$6:$BB$314,ROW($A88)-5,FALSE))</f>
        <v>0</v>
      </c>
      <c r="J88" s="8">
        <f ca="1">IF(J$5&lt;&gt;"",HLOOKUP(J$5,Functionalization!$G$6:$R$314,ROW($A88)-5,FALSE),IFERROR(INDEX(J$278:J$314,MATCH($F88,$B$278:$B$314,0))/VLOOKUP($F88,$B$278:$BB$314,MATCH(LEFT(TRIM(J$6),FIND("~",SUBSTITUTE(J$6,"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88))*HLOOKUP(LEFT(TRIM(J$6),FIND("~",SUBSTITUTE(J$6," ","~",LEN(TRIM(J$6))-LEN(SUBSTITUTE(TRIM(J$6)," ",""))))-1)&amp;" Total",$B$6:$BB$314,ROW($A88)-5,FALSE))</f>
        <v>0</v>
      </c>
      <c r="K88" s="8">
        <f ca="1">IF(K$5&lt;&gt;"",HLOOKUP(K$5,Functionalization!$G$6:$R$314,ROW($A88)-5,FALSE),IFERROR(INDEX(K$278:K$314,MATCH($F88,$B$278:$B$314,0))/VLOOKUP($F88,$B$278:$BB$314,MATCH(LEFT(TRIM(K$6),FIND("~",SUBSTITUTE(K$6,"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88))*HLOOKUP(LEFT(TRIM(K$6),FIND("~",SUBSTITUTE(K$6," ","~",LEN(TRIM(K$6))-LEN(SUBSTITUTE(TRIM(K$6)," ",""))))-1)&amp;" Total",$B$6:$BB$314,ROW($A88)-5,FALSE))</f>
        <v>-209136.99000000002</v>
      </c>
      <c r="L88" s="8">
        <f ca="1">IF(L$5&lt;&gt;"",HLOOKUP(L$5,Functionalization!$G$6:$R$314,ROW($A88)-5,FALSE),IFERROR(INDEX(L$278:L$314,MATCH($F88,$B$278:$B$314,0))/VLOOKUP($F88,$B$278:$BB$314,MATCH(LEFT(TRIM(L$6),FIND("~",SUBSTITUTE(L$6,"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88))*HLOOKUP(LEFT(TRIM(L$6),FIND("~",SUBSTITUTE(L$6," ","~",LEN(TRIM(L$6))-LEN(SUBSTITUTE(TRIM(L$6)," ",""))))-1)&amp;" Total",$B$6:$BB$314,ROW($A88)-5,FALSE))</f>
        <v>0</v>
      </c>
      <c r="M88" s="8">
        <f ca="1">IF(M$5&lt;&gt;"",HLOOKUP(M$5,Functionalization!$G$6:$R$314,ROW($A88)-5,FALSE),IFERROR(INDEX(M$278:M$314,MATCH($F88,$B$278:$B$314,0))/VLOOKUP($F88,$B$278:$BB$314,MATCH(LEFT(TRIM(M$6),FIND("~",SUBSTITUTE(M$6,"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88))*HLOOKUP(LEFT(TRIM(M$6),FIND("~",SUBSTITUTE(M$6," ","~",LEN(TRIM(M$6))-LEN(SUBSTITUTE(TRIM(M$6)," ",""))))-1)&amp;" Total",$B$6:$BB$314,ROW($A88)-5,FALSE))</f>
        <v>0</v>
      </c>
      <c r="N88" s="8">
        <f ca="1">IF(N$5&lt;&gt;"",HLOOKUP(N$5,Functionalization!$G$6:$R$314,ROW($A88)-5,FALSE),IFERROR(INDEX(N$278:N$314,MATCH($F88,$B$278:$B$314,0))/VLOOKUP($F88,$B$278:$BB$314,MATCH(LEFT(TRIM(N$6),FIND("~",SUBSTITUTE(N$6,"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88))*HLOOKUP(LEFT(TRIM(N$6),FIND("~",SUBSTITUTE(N$6," ","~",LEN(TRIM(N$6))-LEN(SUBSTITUTE(TRIM(N$6)," ",""))))-1)&amp;" Total",$B$6:$BB$314,ROW($A88)-5,FALSE))</f>
        <v>-209136.99000000002</v>
      </c>
      <c r="O88" s="8">
        <f ca="1">IF(O$5&lt;&gt;"",HLOOKUP(O$5,Functionalization!$G$6:$R$314,ROW($A88)-5,FALSE),IFERROR(INDEX(O$278:O$314,MATCH($F88,$B$278:$B$314,0))/VLOOKUP($F88,$B$278:$BB$314,MATCH(LEFT(TRIM(O$6),FIND("~",SUBSTITUTE(O$6,"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88))*HLOOKUP(LEFT(TRIM(O$6),FIND("~",SUBSTITUTE(O$6," ","~",LEN(TRIM(O$6))-LEN(SUBSTITUTE(TRIM(O$6)," ",""))))-1)&amp;" Total",$B$6:$BB$314,ROW($A88)-5,FALSE))</f>
        <v>0</v>
      </c>
      <c r="P88" s="8">
        <f ca="1">IF(P$5&lt;&gt;"",HLOOKUP(P$5,Functionalization!$G$6:$R$314,ROW($A88)-5,FALSE),IFERROR(INDEX(P$278:P$314,MATCH($F88,$B$278:$B$314,0))/VLOOKUP($F88,$B$278:$BB$314,MATCH(LEFT(TRIM(P$6),FIND("~",SUBSTITUTE(P$6,"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88))*HLOOKUP(LEFT(TRIM(P$6),FIND("~",SUBSTITUTE(P$6," ","~",LEN(TRIM(P$6))-LEN(SUBSTITUTE(TRIM(P$6)," ",""))))-1)&amp;" Total",$B$6:$BB$314,ROW($A88)-5,FALSE))</f>
        <v>0</v>
      </c>
      <c r="Q88" s="8">
        <f ca="1">IF(Q$5&lt;&gt;"",HLOOKUP(Q$5,Functionalization!$G$6:$R$314,ROW($A88)-5,FALSE),IFERROR(INDEX(Q$278:Q$314,MATCH($F88,$B$278:$B$314,0))/VLOOKUP($F88,$B$278:$BB$314,MATCH(LEFT(TRIM(Q$6),FIND("~",SUBSTITUTE(Q$6,"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88))*HLOOKUP(LEFT(TRIM(Q$6),FIND("~",SUBSTITUTE(Q$6," ","~",LEN(TRIM(Q$6))-LEN(SUBSTITUTE(TRIM(Q$6)," ",""))))-1)&amp;" Total",$B$6:$BB$314,ROW($A88)-5,FALSE))</f>
        <v>0</v>
      </c>
      <c r="R88" s="8">
        <f ca="1">IF(R$5&lt;&gt;"",HLOOKUP(R$5,Functionalization!$G$6:$R$314,ROW($A88)-5,FALSE),IFERROR(INDEX(R$278:R$314,MATCH($F88,$B$278:$B$314,0))/VLOOKUP($F88,$B$278:$BB$314,MATCH(LEFT(TRIM(R$6),FIND("~",SUBSTITUTE(R$6,"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88))*HLOOKUP(LEFT(TRIM(R$6),FIND("~",SUBSTITUTE(R$6," ","~",LEN(TRIM(R$6))-LEN(SUBSTITUTE(TRIM(R$6)," ",""))))-1)&amp;" Total",$B$6:$BB$314,ROW($A88)-5,FALSE))</f>
        <v>0</v>
      </c>
      <c r="S88" s="8">
        <f ca="1">IF(S$5&lt;&gt;"",HLOOKUP(S$5,Functionalization!$G$6:$R$314,ROW($A88)-5,FALSE),IFERROR(INDEX(S$278:S$314,MATCH($F88,$B$278:$B$314,0))/VLOOKUP($F88,$B$278:$BB$314,MATCH(LEFT(TRIM(S$6),FIND("~",SUBSTITUTE(S$6,"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88))*HLOOKUP(LEFT(TRIM(S$6),FIND("~",SUBSTITUTE(S$6," ","~",LEN(TRIM(S$6))-LEN(SUBSTITUTE(TRIM(S$6)," ",""))))-1)&amp;" Total",$B$6:$BB$314,ROW($A88)-5,FALSE))</f>
        <v>0</v>
      </c>
      <c r="T88" s="8">
        <f ca="1">IF(T$5&lt;&gt;"",HLOOKUP(T$5,Functionalization!$G$6:$R$314,ROW($A88)-5,FALSE),IFERROR(INDEX(T$278:T$314,MATCH($F88,$B$278:$B$314,0))/VLOOKUP($F88,$B$278:$BB$314,MATCH(LEFT(TRIM(T$6),FIND("~",SUBSTITUTE(T$6,"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88))*HLOOKUP(LEFT(TRIM(T$6),FIND("~",SUBSTITUTE(T$6," ","~",LEN(TRIM(T$6))-LEN(SUBSTITUTE(TRIM(T$6)," ",""))))-1)&amp;" Total",$B$6:$BB$314,ROW($A88)-5,FALSE))</f>
        <v>0</v>
      </c>
      <c r="U88" s="8">
        <f ca="1">IF(U$5&lt;&gt;"",HLOOKUP(U$5,Functionalization!$G$6:$R$314,ROW($A88)-5,FALSE),IFERROR(INDEX(U$278:U$314,MATCH($F88,$B$278:$B$314,0))/VLOOKUP($F88,$B$278:$BB$314,MATCH(LEFT(TRIM(U$6),FIND("~",SUBSTITUTE(U$6,"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88))*HLOOKUP(LEFT(TRIM(U$6),FIND("~",SUBSTITUTE(U$6," ","~",LEN(TRIM(U$6))-LEN(SUBSTITUTE(TRIM(U$6)," ",""))))-1)&amp;" Total",$B$6:$BB$314,ROW($A88)-5,FALSE))</f>
        <v>0</v>
      </c>
      <c r="V88" s="8">
        <f ca="1">IF(V$5&lt;&gt;"",HLOOKUP(V$5,Functionalization!$G$6:$R$314,ROW($A88)-5,FALSE),IFERROR(INDEX(V$278:V$314,MATCH($F88,$B$278:$B$314,0))/VLOOKUP($F88,$B$278:$BB$314,MATCH(LEFT(TRIM(V$6),FIND("~",SUBSTITUTE(V$6,"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88))*HLOOKUP(LEFT(TRIM(V$6),FIND("~",SUBSTITUTE(V$6," ","~",LEN(TRIM(V$6))-LEN(SUBSTITUTE(TRIM(V$6)," ",""))))-1)&amp;" Total",$B$6:$BB$314,ROW($A88)-5,FALSE))</f>
        <v>0</v>
      </c>
      <c r="W88" s="8">
        <f ca="1">IF(W$5&lt;&gt;"",HLOOKUP(W$5,Functionalization!$G$6:$R$314,ROW($A88)-5,FALSE),IFERROR(INDEX(W$278:W$314,MATCH($F88,$B$278:$B$314,0))/VLOOKUP($F88,$B$278:$BB$314,MATCH(LEFT(TRIM(W$6),FIND("~",SUBSTITUTE(W$6,"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88))*HLOOKUP(LEFT(TRIM(W$6),FIND("~",SUBSTITUTE(W$6," ","~",LEN(TRIM(W$6))-LEN(SUBSTITUTE(TRIM(W$6)," ",""))))-1)&amp;" Total",$B$6:$BB$314,ROW($A88)-5,FALSE))</f>
        <v>0</v>
      </c>
      <c r="X88" s="8">
        <f ca="1">IF(X$5&lt;&gt;"",HLOOKUP(X$5,Functionalization!$G$6:$R$314,ROW($A88)-5,FALSE),IFERROR(INDEX(X$278:X$314,MATCH($F88,$B$278:$B$314,0))/VLOOKUP($F88,$B$278:$BB$314,MATCH(LEFT(TRIM(X$6),FIND("~",SUBSTITUTE(X$6,"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88))*HLOOKUP(LEFT(TRIM(X$6),FIND("~",SUBSTITUTE(X$6," ","~",LEN(TRIM(X$6))-LEN(SUBSTITUTE(TRIM(X$6)," ",""))))-1)&amp;" Total",$B$6:$BB$314,ROW($A88)-5,FALSE))</f>
        <v>0</v>
      </c>
      <c r="Y88" s="8">
        <f ca="1">IF(Y$5&lt;&gt;"",HLOOKUP(Y$5,Functionalization!$G$6:$R$314,ROW($A88)-5,FALSE),IFERROR(INDEX(Y$278:Y$314,MATCH($F88,$B$278:$B$314,0))/VLOOKUP($F88,$B$278:$BB$314,MATCH(LEFT(TRIM(Y$6),FIND("~",SUBSTITUTE(Y$6,"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88))*HLOOKUP(LEFT(TRIM(Y$6),FIND("~",SUBSTITUTE(Y$6," ","~",LEN(TRIM(Y$6))-LEN(SUBSTITUTE(TRIM(Y$6)," ",""))))-1)&amp;" Total",$B$6:$BB$314,ROW($A88)-5,FALSE))</f>
        <v>0</v>
      </c>
      <c r="Z88" s="8">
        <f ca="1">IF(Z$5&lt;&gt;"",HLOOKUP(Z$5,Functionalization!$G$6:$R$314,ROW($A88)-5,FALSE),IFERROR(INDEX(Z$278:Z$314,MATCH($F88,$B$278:$B$314,0))/VLOOKUP($F88,$B$278:$BB$314,MATCH(LEFT(TRIM(Z$6),FIND("~",SUBSTITUTE(Z$6,"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88))*HLOOKUP(LEFT(TRIM(Z$6),FIND("~",SUBSTITUTE(Z$6," ","~",LEN(TRIM(Z$6))-LEN(SUBSTITUTE(TRIM(Z$6)," ",""))))-1)&amp;" Total",$B$6:$BB$314,ROW($A88)-5,FALSE))</f>
        <v>0</v>
      </c>
      <c r="AA88" s="8">
        <f ca="1">IF(AA$5&lt;&gt;"",HLOOKUP(AA$5,Functionalization!$G$6:$R$314,ROW($A88)-5,FALSE),IFERROR(INDEX(AA$278:AA$314,MATCH($F88,$B$278:$B$314,0))/VLOOKUP($F88,$B$278:$BB$314,MATCH(LEFT(TRIM(AA$6),FIND("~",SUBSTITUTE(AA$6,"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88))*HLOOKUP(LEFT(TRIM(AA$6),FIND("~",SUBSTITUTE(AA$6," ","~",LEN(TRIM(AA$6))-LEN(SUBSTITUTE(TRIM(AA$6)," ",""))))-1)&amp;" Total",$B$6:$BB$314,ROW($A88)-5,FALSE))</f>
        <v>0</v>
      </c>
      <c r="AB88" s="8">
        <f ca="1">IF(AB$5&lt;&gt;"",HLOOKUP(AB$5,Functionalization!$G$6:$R$314,ROW($A88)-5,FALSE),IFERROR(INDEX(AB$278:AB$314,MATCH($F88,$B$278:$B$314,0))/VLOOKUP($F88,$B$278:$BB$314,MATCH(LEFT(TRIM(AB$6),FIND("~",SUBSTITUTE(AB$6,"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88))*HLOOKUP(LEFT(TRIM(AB$6),FIND("~",SUBSTITUTE(AB$6," ","~",LEN(TRIM(AB$6))-LEN(SUBSTITUTE(TRIM(AB$6)," ",""))))-1)&amp;" Total",$B$6:$BB$314,ROW($A88)-5,FALSE))</f>
        <v>0</v>
      </c>
      <c r="AC88" s="8">
        <f ca="1">IF(AC$5&lt;&gt;"",HLOOKUP(AC$5,Functionalization!$G$6:$R$314,ROW($A88)-5,FALSE),IFERROR(INDEX(AC$278:AC$314,MATCH($F88,$B$278:$B$314,0))/VLOOKUP($F88,$B$278:$BB$314,MATCH(LEFT(TRIM(AC$6),FIND("~",SUBSTITUTE(AC$6,"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88))*HLOOKUP(LEFT(TRIM(AC$6),FIND("~",SUBSTITUTE(AC$6," ","~",LEN(TRIM(AC$6))-LEN(SUBSTITUTE(TRIM(AC$6)," ",""))))-1)&amp;" Total",$B$6:$BB$314,ROW($A88)-5,FALSE))</f>
        <v>0</v>
      </c>
      <c r="AD88" s="8">
        <f ca="1">IF(AD$5&lt;&gt;"",HLOOKUP(AD$5,Functionalization!$G$6:$R$314,ROW($A88)-5,FALSE),IFERROR(INDEX(AD$278:AD$314,MATCH($F88,$B$278:$B$314,0))/VLOOKUP($F88,$B$278:$BB$314,MATCH(LEFT(TRIM(AD$6),FIND("~",SUBSTITUTE(AD$6,"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88))*HLOOKUP(LEFT(TRIM(AD$6),FIND("~",SUBSTITUTE(AD$6," ","~",LEN(TRIM(AD$6))-LEN(SUBSTITUTE(TRIM(AD$6)," ",""))))-1)&amp;" Total",$B$6:$BB$314,ROW($A88)-5,FALSE))</f>
        <v>0</v>
      </c>
      <c r="AE88" s="8">
        <f ca="1">IF(AE$5&lt;&gt;"",HLOOKUP(AE$5,Functionalization!$G$6:$R$314,ROW($A88)-5,FALSE),IFERROR(INDEX(AE$278:AE$314,MATCH($F88,$B$278:$B$314,0))/VLOOKUP($F88,$B$278:$BB$314,MATCH(LEFT(TRIM(AE$6),FIND("~",SUBSTITUTE(AE$6,"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88))*HLOOKUP(LEFT(TRIM(AE$6),FIND("~",SUBSTITUTE(AE$6," ","~",LEN(TRIM(AE$6))-LEN(SUBSTITUTE(TRIM(AE$6)," ",""))))-1)&amp;" Total",$B$6:$BB$314,ROW($A88)-5,FALSE))</f>
        <v>0</v>
      </c>
      <c r="AF88" s="8">
        <f ca="1">IF(AF$5&lt;&gt;"",HLOOKUP(AF$5,Functionalization!$G$6:$R$314,ROW($A88)-5,FALSE),IFERROR(INDEX(AF$278:AF$314,MATCH($F88,$B$278:$B$314,0))/VLOOKUP($F88,$B$278:$BB$314,MATCH(LEFT(TRIM(AF$6),FIND("~",SUBSTITUTE(AF$6,"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88))*HLOOKUP(LEFT(TRIM(AF$6),FIND("~",SUBSTITUTE(AF$6," ","~",LEN(TRIM(AF$6))-LEN(SUBSTITUTE(TRIM(AF$6)," ",""))))-1)&amp;" Total",$B$6:$BB$314,ROW($A88)-5,FALSE))</f>
        <v>0</v>
      </c>
      <c r="AG88" s="8">
        <f ca="1">IF(AG$5&lt;&gt;"",HLOOKUP(AG$5,Functionalization!$G$6:$R$314,ROW($A88)-5,FALSE),IFERROR(INDEX(AG$278:AG$314,MATCH($F88,$B$278:$B$314,0))/VLOOKUP($F88,$B$278:$BB$314,MATCH(LEFT(TRIM(AG$6),FIND("~",SUBSTITUTE(AG$6,"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88))*HLOOKUP(LEFT(TRIM(AG$6),FIND("~",SUBSTITUTE(AG$6," ","~",LEN(TRIM(AG$6))-LEN(SUBSTITUTE(TRIM(AG$6)," ",""))))-1)&amp;" Total",$B$6:$BB$314,ROW($A88)-5,FALSE))</f>
        <v>0</v>
      </c>
      <c r="AH88" s="8">
        <f ca="1">IF(AH$5&lt;&gt;"",HLOOKUP(AH$5,Functionalization!$G$6:$R$314,ROW($A88)-5,FALSE),IFERROR(INDEX(AH$278:AH$314,MATCH($F88,$B$278:$B$314,0))/VLOOKUP($F88,$B$278:$BB$314,MATCH(LEFT(TRIM(AH$6),FIND("~",SUBSTITUTE(AH$6,"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88))*HLOOKUP(LEFT(TRIM(AH$6),FIND("~",SUBSTITUTE(AH$6," ","~",LEN(TRIM(AH$6))-LEN(SUBSTITUTE(TRIM(AH$6)," ",""))))-1)&amp;" Total",$B$6:$BB$314,ROW($A88)-5,FALSE))</f>
        <v>0</v>
      </c>
      <c r="AI88" s="8">
        <f ca="1">IF(AI$5&lt;&gt;"",HLOOKUP(AI$5,Functionalization!$G$6:$R$314,ROW($A88)-5,FALSE),IFERROR(INDEX(AI$278:AI$314,MATCH($F88,$B$278:$B$314,0))/VLOOKUP($F88,$B$278:$BB$314,MATCH(LEFT(TRIM(AI$6),FIND("~",SUBSTITUTE(AI$6,"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88))*HLOOKUP(LEFT(TRIM(AI$6),FIND("~",SUBSTITUTE(AI$6," ","~",LEN(TRIM(AI$6))-LEN(SUBSTITUTE(TRIM(AI$6)," ",""))))-1)&amp;" Total",$B$6:$BB$314,ROW($A88)-5,FALSE))</f>
        <v>0</v>
      </c>
      <c r="AJ88" s="8">
        <f ca="1">IF(AJ$5&lt;&gt;"",HLOOKUP(AJ$5,Functionalization!$G$6:$R$314,ROW($A88)-5,FALSE),IFERROR(INDEX(AJ$278:AJ$314,MATCH($F88,$B$278:$B$314,0))/VLOOKUP($F88,$B$278:$BB$314,MATCH(LEFT(TRIM(AJ$6),FIND("~",SUBSTITUTE(AJ$6,"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88))*HLOOKUP(LEFT(TRIM(AJ$6),FIND("~",SUBSTITUTE(AJ$6," ","~",LEN(TRIM(AJ$6))-LEN(SUBSTITUTE(TRIM(AJ$6)," ",""))))-1)&amp;" Total",$B$6:$BB$314,ROW($A88)-5,FALSE))</f>
        <v>0</v>
      </c>
      <c r="AK88" s="8">
        <f ca="1">IF(AK$5&lt;&gt;"",HLOOKUP(AK$5,Functionalization!$G$6:$R$314,ROW($A88)-5,FALSE),IFERROR(INDEX(AK$278:AK$314,MATCH($F88,$B$278:$B$314,0))/VLOOKUP($F88,$B$278:$BB$314,MATCH(LEFT(TRIM(AK$6),FIND("~",SUBSTITUTE(AK$6,"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88))*HLOOKUP(LEFT(TRIM(AK$6),FIND("~",SUBSTITUTE(AK$6," ","~",LEN(TRIM(AK$6))-LEN(SUBSTITUTE(TRIM(AK$6)," ",""))))-1)&amp;" Total",$B$6:$BB$314,ROW($A88)-5,FALSE))</f>
        <v>0</v>
      </c>
      <c r="AL88" s="8">
        <f ca="1">IF(AL$5&lt;&gt;"",HLOOKUP(AL$5,Functionalization!$G$6:$R$314,ROW($A88)-5,FALSE),IFERROR(INDEX(AL$278:AL$314,MATCH($F88,$B$278:$B$314,0))/VLOOKUP($F88,$B$278:$BB$314,MATCH(LEFT(TRIM(AL$6),FIND("~",SUBSTITUTE(AL$6,"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88))*HLOOKUP(LEFT(TRIM(AL$6),FIND("~",SUBSTITUTE(AL$6," ","~",LEN(TRIM(AL$6))-LEN(SUBSTITUTE(TRIM(AL$6)," ",""))))-1)&amp;" Total",$B$6:$BB$314,ROW($A88)-5,FALSE))</f>
        <v>0</v>
      </c>
      <c r="AM88" s="8">
        <f ca="1">IF(AM$5&lt;&gt;"",HLOOKUP(AM$5,Functionalization!$G$6:$R$314,ROW($A88)-5,FALSE),IFERROR(INDEX(AM$278:AM$314,MATCH($F88,$B$278:$B$314,0))/VLOOKUP($F88,$B$278:$BB$314,MATCH(LEFT(TRIM(AM$6),FIND("~",SUBSTITUTE(AM$6,"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88))*HLOOKUP(LEFT(TRIM(AM$6),FIND("~",SUBSTITUTE(AM$6," ","~",LEN(TRIM(AM$6))-LEN(SUBSTITUTE(TRIM(AM$6)," ",""))))-1)&amp;" Total",$B$6:$BB$314,ROW($A88)-5,FALSE))</f>
        <v>0</v>
      </c>
      <c r="AN88" s="8">
        <f ca="1">IF(AN$5&lt;&gt;"",HLOOKUP(AN$5,Functionalization!$G$6:$R$314,ROW($A88)-5,FALSE),IFERROR(INDEX(AN$278:AN$314,MATCH($F88,$B$278:$B$314,0))/VLOOKUP($F88,$B$278:$BB$314,MATCH(LEFT(TRIM(AN$6),FIND("~",SUBSTITUTE(AN$6,"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88))*HLOOKUP(LEFT(TRIM(AN$6),FIND("~",SUBSTITUTE(AN$6," ","~",LEN(TRIM(AN$6))-LEN(SUBSTITUTE(TRIM(AN$6)," ",""))))-1)&amp;" Total",$B$6:$BB$314,ROW($A88)-5,FALSE))</f>
        <v>0</v>
      </c>
      <c r="AO88" s="8">
        <f ca="1">IF(AO$5&lt;&gt;"",HLOOKUP(AO$5,Functionalization!$G$6:$R$314,ROW($A88)-5,FALSE),IFERROR(INDEX(AO$278:AO$314,MATCH($F88,$B$278:$B$314,0))/VLOOKUP($F88,$B$278:$BB$314,MATCH(LEFT(TRIM(AO$6),FIND("~",SUBSTITUTE(AO$6,"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88))*HLOOKUP(LEFT(TRIM(AO$6),FIND("~",SUBSTITUTE(AO$6," ","~",LEN(TRIM(AO$6))-LEN(SUBSTITUTE(TRIM(AO$6)," ",""))))-1)&amp;" Total",$B$6:$BB$314,ROW($A88)-5,FALSE))</f>
        <v>0</v>
      </c>
      <c r="AP88" s="8">
        <f ca="1">IF(AP$5&lt;&gt;"",HLOOKUP(AP$5,Functionalization!$G$6:$R$314,ROW($A88)-5,FALSE),IFERROR(INDEX(AP$278:AP$314,MATCH($F88,$B$278:$B$314,0))/VLOOKUP($F88,$B$278:$BB$314,MATCH(LEFT(TRIM(AP$6),FIND("~",SUBSTITUTE(AP$6,"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88))*HLOOKUP(LEFT(TRIM(AP$6),FIND("~",SUBSTITUTE(AP$6," ","~",LEN(TRIM(AP$6))-LEN(SUBSTITUTE(TRIM(AP$6)," ",""))))-1)&amp;" Total",$B$6:$BB$314,ROW($A88)-5,FALSE))</f>
        <v>0</v>
      </c>
      <c r="AQ88" s="8">
        <f ca="1">IF(AQ$5&lt;&gt;"",HLOOKUP(AQ$5,Functionalization!$G$6:$R$314,ROW($A88)-5,FALSE),IFERROR(INDEX(AQ$278:AQ$314,MATCH($F88,$B$278:$B$314,0))/VLOOKUP($F88,$B$278:$BB$314,MATCH(LEFT(TRIM(AQ$6),FIND("~",SUBSTITUTE(AQ$6,"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88))*HLOOKUP(LEFT(TRIM(AQ$6),FIND("~",SUBSTITUTE(AQ$6," ","~",LEN(TRIM(AQ$6))-LEN(SUBSTITUTE(TRIM(AQ$6)," ",""))))-1)&amp;" Total",$B$6:$BB$314,ROW($A88)-5,FALSE))</f>
        <v>0</v>
      </c>
      <c r="AR88" s="8">
        <f ca="1">IF(AR$5&lt;&gt;"",HLOOKUP(AR$5,Functionalization!$G$6:$R$314,ROW($A88)-5,FALSE),IFERROR(INDEX(AR$278:AR$314,MATCH($F88,$B$278:$B$314,0))/VLOOKUP($F88,$B$278:$BB$314,MATCH(LEFT(TRIM(AR$6),FIND("~",SUBSTITUTE(AR$6,"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88))*HLOOKUP(LEFT(TRIM(AR$6),FIND("~",SUBSTITUTE(AR$6," ","~",LEN(TRIM(AR$6))-LEN(SUBSTITUTE(TRIM(AR$6)," ",""))))-1)&amp;" Total",$B$6:$BB$314,ROW($A88)-5,FALSE))</f>
        <v>0</v>
      </c>
      <c r="AS88" s="8">
        <f ca="1">IF(AS$5&lt;&gt;"",HLOOKUP(AS$5,Functionalization!$G$6:$R$314,ROW($A88)-5,FALSE),IFERROR(INDEX(AS$278:AS$314,MATCH($F88,$B$278:$B$314,0))/VLOOKUP($F88,$B$278:$BB$314,MATCH(LEFT(TRIM(AS$6),FIND("~",SUBSTITUTE(AS$6,"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88))*HLOOKUP(LEFT(TRIM(AS$6),FIND("~",SUBSTITUTE(AS$6," ","~",LEN(TRIM(AS$6))-LEN(SUBSTITUTE(TRIM(AS$6)," ",""))))-1)&amp;" Total",$B$6:$BB$314,ROW($A88)-5,FALSE))</f>
        <v>0</v>
      </c>
      <c r="AT88" s="8">
        <f ca="1">IF(AT$5&lt;&gt;"",HLOOKUP(AT$5,Functionalization!$G$6:$R$314,ROW($A88)-5,FALSE),IFERROR(INDEX(AT$278:AT$314,MATCH($F88,$B$278:$B$314,0))/VLOOKUP($F88,$B$278:$BB$314,MATCH(LEFT(TRIM(AT$6),FIND("~",SUBSTITUTE(AT$6,"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88))*HLOOKUP(LEFT(TRIM(AT$6),FIND("~",SUBSTITUTE(AT$6," ","~",LEN(TRIM(AT$6))-LEN(SUBSTITUTE(TRIM(AT$6)," ",""))))-1)&amp;" Total",$B$6:$BB$314,ROW($A88)-5,FALSE))</f>
        <v>0</v>
      </c>
      <c r="AU88" s="8">
        <f ca="1">IF(AU$5&lt;&gt;"",HLOOKUP(AU$5,Functionalization!$G$6:$R$314,ROW($A88)-5,FALSE),IFERROR(INDEX(AU$278:AU$314,MATCH($F88,$B$278:$B$314,0))/VLOOKUP($F88,$B$278:$BB$314,MATCH(LEFT(TRIM(AU$6),FIND("~",SUBSTITUTE(AU$6,"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88))*HLOOKUP(LEFT(TRIM(AU$6),FIND("~",SUBSTITUTE(AU$6," ","~",LEN(TRIM(AU$6))-LEN(SUBSTITUTE(TRIM(AU$6)," ",""))))-1)&amp;" Total",$B$6:$BB$314,ROW($A88)-5,FALSE))</f>
        <v>0</v>
      </c>
      <c r="AV88" s="8">
        <f ca="1">IF(AV$5&lt;&gt;"",HLOOKUP(AV$5,Functionalization!$G$6:$R$314,ROW($A88)-5,FALSE),IFERROR(INDEX(AV$278:AV$314,MATCH($F88,$B$278:$B$314,0))/VLOOKUP($F88,$B$278:$BB$314,MATCH(LEFT(TRIM(AV$6),FIND("~",SUBSTITUTE(AV$6,"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88))*HLOOKUP(LEFT(TRIM(AV$6),FIND("~",SUBSTITUTE(AV$6," ","~",LEN(TRIM(AV$6))-LEN(SUBSTITUTE(TRIM(AV$6)," ",""))))-1)&amp;" Total",$B$6:$BB$314,ROW($A88)-5,FALSE))</f>
        <v>0</v>
      </c>
      <c r="AW88" s="8">
        <f ca="1">IF(AW$5&lt;&gt;"",HLOOKUP(AW$5,Functionalization!$G$6:$R$314,ROW($A88)-5,FALSE),IFERROR(INDEX(AW$278:AW$314,MATCH($F88,$B$278:$B$314,0))/VLOOKUP($F88,$B$278:$BB$314,MATCH(LEFT(TRIM(AW$6),FIND("~",SUBSTITUTE(AW$6,"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88))*HLOOKUP(LEFT(TRIM(AW$6),FIND("~",SUBSTITUTE(AW$6," ","~",LEN(TRIM(AW$6))-LEN(SUBSTITUTE(TRIM(AW$6)," ",""))))-1)&amp;" Total",$B$6:$BB$314,ROW($A88)-5,FALSE))</f>
        <v>0</v>
      </c>
      <c r="AX88" s="8">
        <f ca="1">IF(AX$5&lt;&gt;"",HLOOKUP(AX$5,Functionalization!$G$6:$R$314,ROW($A88)-5,FALSE),IFERROR(INDEX(AX$278:AX$314,MATCH($F88,$B$278:$B$314,0))/VLOOKUP($F88,$B$278:$BB$314,MATCH(LEFT(TRIM(AX$6),FIND("~",SUBSTITUTE(AX$6,"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88))*HLOOKUP(LEFT(TRIM(AX$6),FIND("~",SUBSTITUTE(AX$6," ","~",LEN(TRIM(AX$6))-LEN(SUBSTITUTE(TRIM(AX$6)," ",""))))-1)&amp;" Total",$B$6:$BB$314,ROW($A88)-5,FALSE))</f>
        <v>0</v>
      </c>
      <c r="AY88" s="8">
        <f ca="1">IF(AY$5&lt;&gt;"",HLOOKUP(AY$5,Functionalization!$G$6:$R$314,ROW($A88)-5,FALSE),IFERROR(INDEX(AY$278:AY$314,MATCH($F88,$B$278:$B$314,0))/VLOOKUP($F88,$B$278:$BB$314,MATCH(LEFT(TRIM(AY$6),FIND("~",SUBSTITUTE(AY$6,"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88))*HLOOKUP(LEFT(TRIM(AY$6),FIND("~",SUBSTITUTE(AY$6," ","~",LEN(TRIM(AY$6))-LEN(SUBSTITUTE(TRIM(AY$6)," ",""))))-1)&amp;" Total",$B$6:$BB$314,ROW($A88)-5,FALSE))</f>
        <v>0</v>
      </c>
      <c r="AZ88" s="8">
        <f ca="1">IF(AZ$5&lt;&gt;"",HLOOKUP(AZ$5,Functionalization!$G$6:$R$314,ROW($A88)-5,FALSE),IFERROR(INDEX(AZ$278:AZ$314,MATCH($F88,$B$278:$B$314,0))/VLOOKUP($F88,$B$278:$BB$314,MATCH(LEFT(TRIM(AZ$6),FIND("~",SUBSTITUTE(AZ$6,"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88))*HLOOKUP(LEFT(TRIM(AZ$6),FIND("~",SUBSTITUTE(AZ$6," ","~",LEN(TRIM(AZ$6))-LEN(SUBSTITUTE(TRIM(AZ$6)," ",""))))-1)&amp;" Total",$B$6:$BB$314,ROW($A88)-5,FALSE))</f>
        <v>0</v>
      </c>
      <c r="BA88" s="8">
        <f ca="1">IF(BA$5&lt;&gt;"",HLOOKUP(BA$5,Functionalization!$G$6:$R$314,ROW($A88)-5,FALSE),IFERROR(INDEX(BA$278:BA$314,MATCH($F88,$B$278:$B$314,0))/VLOOKUP($F88,$B$278:$BB$314,MATCH(LEFT(TRIM(BA$6),FIND("~",SUBSTITUTE(BA$6,"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88))*HLOOKUP(LEFT(TRIM(BA$6),FIND("~",SUBSTITUTE(BA$6," ","~",LEN(TRIM(BA$6))-LEN(SUBSTITUTE(TRIM(BA$6)," ",""))))-1)&amp;" Total",$B$6:$BB$314,ROW($A88)-5,FALSE))</f>
        <v>0</v>
      </c>
      <c r="BB88" s="8">
        <f ca="1">IF(BB$5&lt;&gt;"",HLOOKUP(BB$5,Functionalization!$G$6:$R$314,ROW($A88)-5,FALSE),IFERROR(INDEX(BB$278:BB$314,MATCH($F88,$B$278:$B$314,0))/VLOOKUP($F88,$B$278:$BB$314,MATCH(LEFT(TRIM(BB$6),FIND("~",SUBSTITUTE(BB$6,"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88))*HLOOKUP(LEFT(TRIM(BB$6),FIND("~",SUBSTITUTE(BB$6," ","~",LEN(TRIM(BB$6))-LEN(SUBSTITUTE(TRIM(BB$6)," ",""))))-1)&amp;" Total",$B$6:$BB$314,ROW($A88)-5,FALSE))</f>
        <v>0</v>
      </c>
      <c r="BD88">
        <f ca="1">IFERROR(IF(SUMIF($G$6:$BB$6,BD$6&amp;" Total",$G88:$BB88)-(SUMIF($G$6:$BB$6,BD$6&amp;" "&amp;'Input-Func_Class'!$D$22,$G88:$BB88)+IFERROR(SUMIF($G$6:$BB$6,BD$6&amp;" "&amp;'Input-Func_Class'!$E$22,$G88:$BB88),SUMIF($G$6:$BB$6,BD$6&amp;" "&amp;'Input-Func_Class'!$B$24,$G88:$BB88))+SUMIF($G$6:$BB$6,BD$6&amp;" "&amp;'Input-Func_Class'!$F$22,$G88:$BB88))&lt;Check_Limit,0,1),1)</f>
        <v>0</v>
      </c>
      <c r="BE88">
        <f ca="1">IFERROR(IF(SUMIF($G$6:$BB$6,BE$6&amp;" Total",$G88:$BB88)-(SUMIF($G$6:$BB$6,BE$6&amp;" "&amp;'Input-Func_Class'!$D$22,$G88:$BB88)+IFERROR(SUMIF($G$6:$BB$6,BE$6&amp;" "&amp;'Input-Func_Class'!$E$22,$G88:$BB88),SUMIF($G$6:$BB$6,BE$6&amp;" "&amp;'Input-Func_Class'!$B$24,$G88:$BB88))+SUMIF($G$6:$BB$6,BE$6&amp;" "&amp;'Input-Func_Class'!$F$22,$G88:$BB88))&lt;Check_Limit,0,1),1)</f>
        <v>0</v>
      </c>
      <c r="BF88">
        <f ca="1">IFERROR(IF(SUMIF($G$6:$BB$6,BF$6&amp;" Total",$G88:$BB88)-(SUMIF($G$6:$BB$6,BF$6&amp;" "&amp;'Input-Func_Class'!$D$22,$G88:$BB88)+IFERROR(SUMIF($G$6:$BB$6,BF$6&amp;" "&amp;'Input-Func_Class'!$E$22,$G88:$BB88),SUMIF($G$6:$BB$6,BF$6&amp;" "&amp;'Input-Func_Class'!$B$24,$G88:$BB88))+SUMIF($G$6:$BB$6,BF$6&amp;" "&amp;'Input-Func_Class'!$F$22,$G88:$BB88))&lt;Check_Limit,0,1),1)</f>
        <v>0</v>
      </c>
      <c r="BG88">
        <f ca="1">IFERROR(IF(SUMIF($G$6:$BB$6,BG$6&amp;" Total",$G88:$BB88)-(SUMIF($G$6:$BB$6,BG$6&amp;" "&amp;'Input-Func_Class'!$D$22,$G88:$BB88)+IFERROR(SUMIF($G$6:$BB$6,BG$6&amp;" "&amp;'Input-Func_Class'!$E$22,$G88:$BB88),SUMIF($G$6:$BB$6,BG$6&amp;" "&amp;'Input-Func_Class'!$B$24,$G88:$BB88))+SUMIF($G$6:$BB$6,BG$6&amp;" "&amp;'Input-Func_Class'!$F$22,$G88:$BB88))&lt;Check_Limit,0,1),1)</f>
        <v>0</v>
      </c>
      <c r="BH88">
        <f ca="1">IFERROR(IF(SUMIF($G$6:$BB$6,BH$6&amp;" Total",$G88:$BB88)-(SUMIF($G$6:$BB$6,BH$6&amp;" "&amp;'Input-Func_Class'!$D$22,$G88:$BB88)+IFERROR(SUMIF($G$6:$BB$6,BH$6&amp;" "&amp;'Input-Func_Class'!$E$22,$G88:$BB88),SUMIF($G$6:$BB$6,BH$6&amp;" "&amp;'Input-Func_Class'!$B$24,$G88:$BB88))+SUMIF($G$6:$BB$6,BH$6&amp;" "&amp;'Input-Func_Class'!$F$22,$G88:$BB88))&lt;Check_Limit,0,1),1)</f>
        <v>0</v>
      </c>
      <c r="BI88">
        <f ca="1">IFERROR(IF(SUMIF($G$6:$BB$6,BI$6&amp;" Total",$G88:$BB88)-(SUMIF($G$6:$BB$6,BI$6&amp;" "&amp;'Input-Func_Class'!$D$22,$G88:$BB88)+IFERROR(SUMIF($G$6:$BB$6,BI$6&amp;" "&amp;'Input-Func_Class'!$E$22,$G88:$BB88),SUMIF($G$6:$BB$6,BI$6&amp;" "&amp;'Input-Func_Class'!$B$24,$G88:$BB88))+SUMIF($G$6:$BB$6,BI$6&amp;" "&amp;'Input-Func_Class'!$F$22,$G88:$BB88))&lt;Check_Limit,0,1),1)</f>
        <v>0</v>
      </c>
      <c r="BJ88">
        <f ca="1">IFERROR(IF(SUMIF($G$6:$BB$6,BJ$6&amp;" Total",$G88:$BB88)-(SUMIF($G$6:$BB$6,BJ$6&amp;" "&amp;'Input-Func_Class'!$D$22,$G88:$BB88)+IFERROR(SUMIF($G$6:$BB$6,BJ$6&amp;" "&amp;'Input-Func_Class'!$E$22,$G88:$BB88),SUMIF($G$6:$BB$6,BJ$6&amp;" "&amp;'Input-Func_Class'!$B$24,$G88:$BB88))+SUMIF($G$6:$BB$6,BJ$6&amp;" "&amp;'Input-Func_Class'!$F$22,$G88:$BB88))&lt;Check_Limit,0,1),1)</f>
        <v>0</v>
      </c>
      <c r="BK88">
        <f ca="1">IFERROR(IF(SUMIF($G$6:$BB$6,BK$6&amp;" Total",$G88:$BB88)-(SUMIF($G$6:$BB$6,BK$6&amp;" "&amp;'Input-Func_Class'!$D$22,$G88:$BB88)+IFERROR(SUMIF($G$6:$BB$6,BK$6&amp;" "&amp;'Input-Func_Class'!$E$22,$G88:$BB88),SUMIF($G$6:$BB$6,BK$6&amp;" "&amp;'Input-Func_Class'!$B$24,$G88:$BB88))+SUMIF($G$6:$BB$6,BK$6&amp;" "&amp;'Input-Func_Class'!$F$22,$G88:$BB88))&lt;Check_Limit,0,1),1)</f>
        <v>0</v>
      </c>
      <c r="BL88">
        <f ca="1">IFERROR(IF(SUMIF($G$6:$BB$6,BL$6&amp;" Total",$G88:$BB88)-(SUMIF($G$6:$BB$6,BL$6&amp;" "&amp;'Input-Func_Class'!$D$22,$G88:$BB88)+IFERROR(SUMIF($G$6:$BB$6,BL$6&amp;" "&amp;'Input-Func_Class'!$E$22,$G88:$BB88),SUMIF($G$6:$BB$6,BL$6&amp;" "&amp;'Input-Func_Class'!$B$24,$G88:$BB88))+SUMIF($G$6:$BB$6,BL$6&amp;" "&amp;'Input-Func_Class'!$F$22,$G88:$BB88))&lt;Check_Limit,0,1),1)</f>
        <v>0</v>
      </c>
      <c r="BM88">
        <f ca="1">IFERROR(IF(SUMIF($G$6:$BB$6,BM$6&amp;" Total",$G88:$BB88)-(SUMIF($G$6:$BB$6,BM$6&amp;" "&amp;'Input-Func_Class'!$D$22,$G88:$BB88)+IFERROR(SUMIF($G$6:$BB$6,BM$6&amp;" "&amp;'Input-Func_Class'!$E$22,$G88:$BB88),SUMIF($G$6:$BB$6,BM$6&amp;" "&amp;'Input-Func_Class'!$B$24,$G88:$BB88))+SUMIF($G$6:$BB$6,BM$6&amp;" "&amp;'Input-Func_Class'!$F$22,$G88:$BB88))&lt;Check_Limit,0,1),1)</f>
        <v>0</v>
      </c>
      <c r="BN88">
        <f ca="1">IFERROR(IF(SUMIF($G$6:$BB$6,BN$6&amp;" Total",$G88:$BB88)-(SUMIF($G$6:$BB$6,BN$6&amp;" "&amp;'Input-Func_Class'!$D$22,$G88:$BB88)+IFERROR(SUMIF($G$6:$BB$6,BN$6&amp;" "&amp;'Input-Func_Class'!$E$22,$G88:$BB88),SUMIF($G$6:$BB$6,BN$6&amp;" "&amp;'Input-Func_Class'!$B$24,$G88:$BB88))+SUMIF($G$6:$BB$6,BN$6&amp;" "&amp;'Input-Func_Class'!$F$22,$G88:$BB88))&lt;Check_Limit,0,1),1)</f>
        <v>0</v>
      </c>
      <c r="BO88">
        <f ca="1">IFERROR(IF(SUMIF($G$6:$BB$6,BO$6&amp;" Total",$G88:$BB88)-(SUMIF($G$6:$BB$6,BO$6&amp;" "&amp;'Input-Func_Class'!$D$22,$G88:$BB88)+IFERROR(SUMIF($G$6:$BB$6,BO$6&amp;" "&amp;'Input-Func_Class'!$E$22,$G88:$BB88),SUMIF($G$6:$BB$6,BO$6&amp;" "&amp;'Input-Func_Class'!$B$24,$G88:$BB88))+SUMIF($G$6:$BB$6,BO$6&amp;" "&amp;'Input-Func_Class'!$F$22,$G88:$BB88))&lt;Check_Limit,0,1),1)</f>
        <v>0</v>
      </c>
    </row>
    <row r="89" spans="1:67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>Functionalization!$D89</f>
        <v>-427508.28565855807</v>
      </c>
      <c r="E89" s="8">
        <f t="shared" ref="E89" ca="1" si="23">IFERROR(IF(D89="",0,IF(D89=0,0,IF(ABS(D89-SUM(G89,K89,O89,S89,W89,AA89,AE89,AI89,AM89,AQ89,AU89,AY89))&lt;Check_Limit,0,1))),1)</f>
        <v>0</v>
      </c>
      <c r="F89" s="2" t="str">
        <f>IF($D89=0,"-",IF('Input-Accounts'!$E89&lt;&gt;0,'Input-Accounts'!$E89,'Input-Accounts'!$G89))</f>
        <v>INT_DISTPT_SUBTOTAL</v>
      </c>
      <c r="G89" s="8">
        <f ca="1">IF(G$5&lt;&gt;"",HLOOKUP(G$5,Functionalization!$G$6:$R$314,ROW($A89)-5,FALSE),IFERROR(INDEX(G$278:G$314,MATCH($F89,$B$278:$B$314,0))/VLOOKUP($F89,$B$278:$BB$314,MATCH(LEFT(TRIM(G$6),FIND("~",SUBSTITUTE(G$6,"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89))*HLOOKUP(LEFT(TRIM(G$6),FIND("~",SUBSTITUTE(G$6," ","~",LEN(TRIM(G$6))-LEN(SUBSTITUTE(TRIM(G$6)," ",""))))-1)&amp;" Total",$B$6:$BB$314,ROW($A89)-5,FALSE))</f>
        <v>-272990.31932781608</v>
      </c>
      <c r="H89" s="8">
        <f ca="1">IF(H$5&lt;&gt;"",HLOOKUP(H$5,Functionalization!$G$6:$R$314,ROW($A89)-5,FALSE),IFERROR(INDEX(H$278:H$314,MATCH($F89,$B$278:$B$314,0))/VLOOKUP($F89,$B$278:$BB$314,MATCH(LEFT(TRIM(H$6),FIND("~",SUBSTITUTE(H$6,"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89))*HLOOKUP(LEFT(TRIM(H$6),FIND("~",SUBSTITUTE(H$6," ","~",LEN(TRIM(H$6))-LEN(SUBSTITUTE(TRIM(H$6)," ",""))))-1)&amp;" Total",$B$6:$BB$314,ROW($A89)-5,FALSE))</f>
        <v>-208268.69610786493</v>
      </c>
      <c r="I89" s="8">
        <f ca="1">IF(I$5&lt;&gt;"",HLOOKUP(I$5,Functionalization!$G$6:$R$314,ROW($A89)-5,FALSE),IFERROR(INDEX(I$278:I$314,MATCH($F89,$B$278:$B$314,0))/VLOOKUP($F89,$B$278:$BB$314,MATCH(LEFT(TRIM(I$6),FIND("~",SUBSTITUTE(I$6,"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89))*HLOOKUP(LEFT(TRIM(I$6),FIND("~",SUBSTITUTE(I$6," ","~",LEN(TRIM(I$6))-LEN(SUBSTITUTE(TRIM(I$6)," ",""))))-1)&amp;" Total",$B$6:$BB$314,ROW($A89)-5,FALSE))</f>
        <v>0</v>
      </c>
      <c r="J89" s="8">
        <f ca="1">IF(J$5&lt;&gt;"",HLOOKUP(J$5,Functionalization!$G$6:$R$314,ROW($A89)-5,FALSE),IFERROR(INDEX(J$278:J$314,MATCH($F89,$B$278:$B$314,0))/VLOOKUP($F89,$B$278:$BB$314,MATCH(LEFT(TRIM(J$6),FIND("~",SUBSTITUTE(J$6,"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89))*HLOOKUP(LEFT(TRIM(J$6),FIND("~",SUBSTITUTE(J$6," ","~",LEN(TRIM(J$6))-LEN(SUBSTITUTE(TRIM(J$6)," ",""))))-1)&amp;" Total",$B$6:$BB$314,ROW($A89)-5,FALSE))</f>
        <v>-64721.623219951194</v>
      </c>
      <c r="K89" s="8">
        <f ca="1">IF(K$5&lt;&gt;"",HLOOKUP(K$5,Functionalization!$G$6:$R$314,ROW($A89)-5,FALSE),IFERROR(INDEX(K$278:K$314,MATCH($F89,$B$278:$B$314,0))/VLOOKUP($F89,$B$278:$BB$314,MATCH(LEFT(TRIM(K$6),FIND("~",SUBSTITUTE(K$6,"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89))*HLOOKUP(LEFT(TRIM(K$6),FIND("~",SUBSTITUTE(K$6," ","~",LEN(TRIM(K$6))-LEN(SUBSTITUTE(TRIM(K$6)," ",""))))-1)&amp;" Total",$B$6:$BB$314,ROW($A89)-5,FALSE))</f>
        <v>-154517.96633074197</v>
      </c>
      <c r="L89" s="8">
        <f ca="1">IF(L$5&lt;&gt;"",HLOOKUP(L$5,Functionalization!$G$6:$R$314,ROW($A89)-5,FALSE),IFERROR(INDEX(L$278:L$314,MATCH($F89,$B$278:$B$314,0))/VLOOKUP($F89,$B$278:$BB$314,MATCH(LEFT(TRIM(L$6),FIND("~",SUBSTITUTE(L$6,"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89))*HLOOKUP(LEFT(TRIM(L$6),FIND("~",SUBSTITUTE(L$6," ","~",LEN(TRIM(L$6))-LEN(SUBSTITUTE(TRIM(L$6)," ",""))))-1)&amp;" Total",$B$6:$BB$314,ROW($A89)-5,FALSE))</f>
        <v>0</v>
      </c>
      <c r="M89" s="8">
        <f ca="1">IF(M$5&lt;&gt;"",HLOOKUP(M$5,Functionalization!$G$6:$R$314,ROW($A89)-5,FALSE),IFERROR(INDEX(M$278:M$314,MATCH($F89,$B$278:$B$314,0))/VLOOKUP($F89,$B$278:$BB$314,MATCH(LEFT(TRIM(M$6),FIND("~",SUBSTITUTE(M$6,"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89))*HLOOKUP(LEFT(TRIM(M$6),FIND("~",SUBSTITUTE(M$6," ","~",LEN(TRIM(M$6))-LEN(SUBSTITUTE(TRIM(M$6)," ",""))))-1)&amp;" Total",$B$6:$BB$314,ROW($A89)-5,FALSE))</f>
        <v>0</v>
      </c>
      <c r="N89" s="8">
        <f ca="1">IF(N$5&lt;&gt;"",HLOOKUP(N$5,Functionalization!$G$6:$R$314,ROW($A89)-5,FALSE),IFERROR(INDEX(N$278:N$314,MATCH($F89,$B$278:$B$314,0))/VLOOKUP($F89,$B$278:$BB$314,MATCH(LEFT(TRIM(N$6),FIND("~",SUBSTITUTE(N$6,"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89))*HLOOKUP(LEFT(TRIM(N$6),FIND("~",SUBSTITUTE(N$6," ","~",LEN(TRIM(N$6))-LEN(SUBSTITUTE(TRIM(N$6)," ",""))))-1)&amp;" Total",$B$6:$BB$314,ROW($A89)-5,FALSE))</f>
        <v>-154517.96633074197</v>
      </c>
      <c r="O89" s="8">
        <f ca="1">IF(O$5&lt;&gt;"",HLOOKUP(O$5,Functionalization!$G$6:$R$314,ROW($A89)-5,FALSE),IFERROR(INDEX(O$278:O$314,MATCH($F89,$B$278:$B$314,0))/VLOOKUP($F89,$B$278:$BB$314,MATCH(LEFT(TRIM(O$6),FIND("~",SUBSTITUTE(O$6,"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89))*HLOOKUP(LEFT(TRIM(O$6),FIND("~",SUBSTITUTE(O$6," ","~",LEN(TRIM(O$6))-LEN(SUBSTITUTE(TRIM(O$6)," ",""))))-1)&amp;" Total",$B$6:$BB$314,ROW($A89)-5,FALSE))</f>
        <v>0</v>
      </c>
      <c r="P89" s="8">
        <f ca="1">IF(P$5&lt;&gt;"",HLOOKUP(P$5,Functionalization!$G$6:$R$314,ROW($A89)-5,FALSE),IFERROR(INDEX(P$278:P$314,MATCH($F89,$B$278:$B$314,0))/VLOOKUP($F89,$B$278:$BB$314,MATCH(LEFT(TRIM(P$6),FIND("~",SUBSTITUTE(P$6,"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89))*HLOOKUP(LEFT(TRIM(P$6),FIND("~",SUBSTITUTE(P$6," ","~",LEN(TRIM(P$6))-LEN(SUBSTITUTE(TRIM(P$6)," ",""))))-1)&amp;" Total",$B$6:$BB$314,ROW($A89)-5,FALSE))</f>
        <v>0</v>
      </c>
      <c r="Q89" s="8">
        <f ca="1">IF(Q$5&lt;&gt;"",HLOOKUP(Q$5,Functionalization!$G$6:$R$314,ROW($A89)-5,FALSE),IFERROR(INDEX(Q$278:Q$314,MATCH($F89,$B$278:$B$314,0))/VLOOKUP($F89,$B$278:$BB$314,MATCH(LEFT(TRIM(Q$6),FIND("~",SUBSTITUTE(Q$6,"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89))*HLOOKUP(LEFT(TRIM(Q$6),FIND("~",SUBSTITUTE(Q$6," ","~",LEN(TRIM(Q$6))-LEN(SUBSTITUTE(TRIM(Q$6)," ",""))))-1)&amp;" Total",$B$6:$BB$314,ROW($A89)-5,FALSE))</f>
        <v>0</v>
      </c>
      <c r="R89" s="8">
        <f ca="1">IF(R$5&lt;&gt;"",HLOOKUP(R$5,Functionalization!$G$6:$R$314,ROW($A89)-5,FALSE),IFERROR(INDEX(R$278:R$314,MATCH($F89,$B$278:$B$314,0))/VLOOKUP($F89,$B$278:$BB$314,MATCH(LEFT(TRIM(R$6),FIND("~",SUBSTITUTE(R$6,"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89))*HLOOKUP(LEFT(TRIM(R$6),FIND("~",SUBSTITUTE(R$6," ","~",LEN(TRIM(R$6))-LEN(SUBSTITUTE(TRIM(R$6)," ",""))))-1)&amp;" Total",$B$6:$BB$314,ROW($A89)-5,FALSE))</f>
        <v>0</v>
      </c>
      <c r="S89" s="8">
        <f ca="1">IF(S$5&lt;&gt;"",HLOOKUP(S$5,Functionalization!$G$6:$R$314,ROW($A89)-5,FALSE),IFERROR(INDEX(S$278:S$314,MATCH($F89,$B$278:$B$314,0))/VLOOKUP($F89,$B$278:$BB$314,MATCH(LEFT(TRIM(S$6),FIND("~",SUBSTITUTE(S$6,"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89))*HLOOKUP(LEFT(TRIM(S$6),FIND("~",SUBSTITUTE(S$6," ","~",LEN(TRIM(S$6))-LEN(SUBSTITUTE(TRIM(S$6)," ",""))))-1)&amp;" Total",$B$6:$BB$314,ROW($A89)-5,FALSE))</f>
        <v>0</v>
      </c>
      <c r="T89" s="8">
        <f ca="1">IF(T$5&lt;&gt;"",HLOOKUP(T$5,Functionalization!$G$6:$R$314,ROW($A89)-5,FALSE),IFERROR(INDEX(T$278:T$314,MATCH($F89,$B$278:$B$314,0))/VLOOKUP($F89,$B$278:$BB$314,MATCH(LEFT(TRIM(T$6),FIND("~",SUBSTITUTE(T$6,"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89))*HLOOKUP(LEFT(TRIM(T$6),FIND("~",SUBSTITUTE(T$6," ","~",LEN(TRIM(T$6))-LEN(SUBSTITUTE(TRIM(T$6)," ",""))))-1)&amp;" Total",$B$6:$BB$314,ROW($A89)-5,FALSE))</f>
        <v>0</v>
      </c>
      <c r="U89" s="8">
        <f ca="1">IF(U$5&lt;&gt;"",HLOOKUP(U$5,Functionalization!$G$6:$R$314,ROW($A89)-5,FALSE),IFERROR(INDEX(U$278:U$314,MATCH($F89,$B$278:$B$314,0))/VLOOKUP($F89,$B$278:$BB$314,MATCH(LEFT(TRIM(U$6),FIND("~",SUBSTITUTE(U$6,"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89))*HLOOKUP(LEFT(TRIM(U$6),FIND("~",SUBSTITUTE(U$6," ","~",LEN(TRIM(U$6))-LEN(SUBSTITUTE(TRIM(U$6)," ",""))))-1)&amp;" Total",$B$6:$BB$314,ROW($A89)-5,FALSE))</f>
        <v>0</v>
      </c>
      <c r="V89" s="8">
        <f ca="1">IF(V$5&lt;&gt;"",HLOOKUP(V$5,Functionalization!$G$6:$R$314,ROW($A89)-5,FALSE),IFERROR(INDEX(V$278:V$314,MATCH($F89,$B$278:$B$314,0))/VLOOKUP($F89,$B$278:$BB$314,MATCH(LEFT(TRIM(V$6),FIND("~",SUBSTITUTE(V$6,"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89))*HLOOKUP(LEFT(TRIM(V$6),FIND("~",SUBSTITUTE(V$6," ","~",LEN(TRIM(V$6))-LEN(SUBSTITUTE(TRIM(V$6)," ",""))))-1)&amp;" Total",$B$6:$BB$314,ROW($A89)-5,FALSE))</f>
        <v>0</v>
      </c>
      <c r="W89" s="8">
        <f ca="1">IF(W$5&lt;&gt;"",HLOOKUP(W$5,Functionalization!$G$6:$R$314,ROW($A89)-5,FALSE),IFERROR(INDEX(W$278:W$314,MATCH($F89,$B$278:$B$314,0))/VLOOKUP($F89,$B$278:$BB$314,MATCH(LEFT(TRIM(W$6),FIND("~",SUBSTITUTE(W$6,"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89))*HLOOKUP(LEFT(TRIM(W$6),FIND("~",SUBSTITUTE(W$6," ","~",LEN(TRIM(W$6))-LEN(SUBSTITUTE(TRIM(W$6)," ",""))))-1)&amp;" Total",$B$6:$BB$314,ROW($A89)-5,FALSE))</f>
        <v>0</v>
      </c>
      <c r="X89" s="8">
        <f ca="1">IF(X$5&lt;&gt;"",HLOOKUP(X$5,Functionalization!$G$6:$R$314,ROW($A89)-5,FALSE),IFERROR(INDEX(X$278:X$314,MATCH($F89,$B$278:$B$314,0))/VLOOKUP($F89,$B$278:$BB$314,MATCH(LEFT(TRIM(X$6),FIND("~",SUBSTITUTE(X$6,"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89))*HLOOKUP(LEFT(TRIM(X$6),FIND("~",SUBSTITUTE(X$6," ","~",LEN(TRIM(X$6))-LEN(SUBSTITUTE(TRIM(X$6)," ",""))))-1)&amp;" Total",$B$6:$BB$314,ROW($A89)-5,FALSE))</f>
        <v>0</v>
      </c>
      <c r="Y89" s="8">
        <f ca="1">IF(Y$5&lt;&gt;"",HLOOKUP(Y$5,Functionalization!$G$6:$R$314,ROW($A89)-5,FALSE),IFERROR(INDEX(Y$278:Y$314,MATCH($F89,$B$278:$B$314,0))/VLOOKUP($F89,$B$278:$BB$314,MATCH(LEFT(TRIM(Y$6),FIND("~",SUBSTITUTE(Y$6,"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89))*HLOOKUP(LEFT(TRIM(Y$6),FIND("~",SUBSTITUTE(Y$6," ","~",LEN(TRIM(Y$6))-LEN(SUBSTITUTE(TRIM(Y$6)," ",""))))-1)&amp;" Total",$B$6:$BB$314,ROW($A89)-5,FALSE))</f>
        <v>0</v>
      </c>
      <c r="Z89" s="8">
        <f ca="1">IF(Z$5&lt;&gt;"",HLOOKUP(Z$5,Functionalization!$G$6:$R$314,ROW($A89)-5,FALSE),IFERROR(INDEX(Z$278:Z$314,MATCH($F89,$B$278:$B$314,0))/VLOOKUP($F89,$B$278:$BB$314,MATCH(LEFT(TRIM(Z$6),FIND("~",SUBSTITUTE(Z$6,"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89))*HLOOKUP(LEFT(TRIM(Z$6),FIND("~",SUBSTITUTE(Z$6," ","~",LEN(TRIM(Z$6))-LEN(SUBSTITUTE(TRIM(Z$6)," ",""))))-1)&amp;" Total",$B$6:$BB$314,ROW($A89)-5,FALSE))</f>
        <v>0</v>
      </c>
      <c r="AA89" s="8">
        <f ca="1">IF(AA$5&lt;&gt;"",HLOOKUP(AA$5,Functionalization!$G$6:$R$314,ROW($A89)-5,FALSE),IFERROR(INDEX(AA$278:AA$314,MATCH($F89,$B$278:$B$314,0))/VLOOKUP($F89,$B$278:$BB$314,MATCH(LEFT(TRIM(AA$6),FIND("~",SUBSTITUTE(AA$6,"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89))*HLOOKUP(LEFT(TRIM(AA$6),FIND("~",SUBSTITUTE(AA$6," ","~",LEN(TRIM(AA$6))-LEN(SUBSTITUTE(TRIM(AA$6)," ",""))))-1)&amp;" Total",$B$6:$BB$314,ROW($A89)-5,FALSE))</f>
        <v>0</v>
      </c>
      <c r="AB89" s="8">
        <f ca="1">IF(AB$5&lt;&gt;"",HLOOKUP(AB$5,Functionalization!$G$6:$R$314,ROW($A89)-5,FALSE),IFERROR(INDEX(AB$278:AB$314,MATCH($F89,$B$278:$B$314,0))/VLOOKUP($F89,$B$278:$BB$314,MATCH(LEFT(TRIM(AB$6),FIND("~",SUBSTITUTE(AB$6,"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89))*HLOOKUP(LEFT(TRIM(AB$6),FIND("~",SUBSTITUTE(AB$6," ","~",LEN(TRIM(AB$6))-LEN(SUBSTITUTE(TRIM(AB$6)," ",""))))-1)&amp;" Total",$B$6:$BB$314,ROW($A89)-5,FALSE))</f>
        <v>0</v>
      </c>
      <c r="AC89" s="8">
        <f ca="1">IF(AC$5&lt;&gt;"",HLOOKUP(AC$5,Functionalization!$G$6:$R$314,ROW($A89)-5,FALSE),IFERROR(INDEX(AC$278:AC$314,MATCH($F89,$B$278:$B$314,0))/VLOOKUP($F89,$B$278:$BB$314,MATCH(LEFT(TRIM(AC$6),FIND("~",SUBSTITUTE(AC$6,"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89))*HLOOKUP(LEFT(TRIM(AC$6),FIND("~",SUBSTITUTE(AC$6," ","~",LEN(TRIM(AC$6))-LEN(SUBSTITUTE(TRIM(AC$6)," ",""))))-1)&amp;" Total",$B$6:$BB$314,ROW($A89)-5,FALSE))</f>
        <v>0</v>
      </c>
      <c r="AD89" s="8">
        <f ca="1">IF(AD$5&lt;&gt;"",HLOOKUP(AD$5,Functionalization!$G$6:$R$314,ROW($A89)-5,FALSE),IFERROR(INDEX(AD$278:AD$314,MATCH($F89,$B$278:$B$314,0))/VLOOKUP($F89,$B$278:$BB$314,MATCH(LEFT(TRIM(AD$6),FIND("~",SUBSTITUTE(AD$6,"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89))*HLOOKUP(LEFT(TRIM(AD$6),FIND("~",SUBSTITUTE(AD$6," ","~",LEN(TRIM(AD$6))-LEN(SUBSTITUTE(TRIM(AD$6)," ",""))))-1)&amp;" Total",$B$6:$BB$314,ROW($A89)-5,FALSE))</f>
        <v>0</v>
      </c>
      <c r="AE89" s="8">
        <f ca="1">IF(AE$5&lt;&gt;"",HLOOKUP(AE$5,Functionalization!$G$6:$R$314,ROW($A89)-5,FALSE),IFERROR(INDEX(AE$278:AE$314,MATCH($F89,$B$278:$B$314,0))/VLOOKUP($F89,$B$278:$BB$314,MATCH(LEFT(TRIM(AE$6),FIND("~",SUBSTITUTE(AE$6,"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89))*HLOOKUP(LEFT(TRIM(AE$6),FIND("~",SUBSTITUTE(AE$6," ","~",LEN(TRIM(AE$6))-LEN(SUBSTITUTE(TRIM(AE$6)," ",""))))-1)&amp;" Total",$B$6:$BB$314,ROW($A89)-5,FALSE))</f>
        <v>0</v>
      </c>
      <c r="AF89" s="8">
        <f ca="1">IF(AF$5&lt;&gt;"",HLOOKUP(AF$5,Functionalization!$G$6:$R$314,ROW($A89)-5,FALSE),IFERROR(INDEX(AF$278:AF$314,MATCH($F89,$B$278:$B$314,0))/VLOOKUP($F89,$B$278:$BB$314,MATCH(LEFT(TRIM(AF$6),FIND("~",SUBSTITUTE(AF$6,"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89))*HLOOKUP(LEFT(TRIM(AF$6),FIND("~",SUBSTITUTE(AF$6," ","~",LEN(TRIM(AF$6))-LEN(SUBSTITUTE(TRIM(AF$6)," ",""))))-1)&amp;" Total",$B$6:$BB$314,ROW($A89)-5,FALSE))</f>
        <v>0</v>
      </c>
      <c r="AG89" s="8">
        <f ca="1">IF(AG$5&lt;&gt;"",HLOOKUP(AG$5,Functionalization!$G$6:$R$314,ROW($A89)-5,FALSE),IFERROR(INDEX(AG$278:AG$314,MATCH($F89,$B$278:$B$314,0))/VLOOKUP($F89,$B$278:$BB$314,MATCH(LEFT(TRIM(AG$6),FIND("~",SUBSTITUTE(AG$6,"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89))*HLOOKUP(LEFT(TRIM(AG$6),FIND("~",SUBSTITUTE(AG$6," ","~",LEN(TRIM(AG$6))-LEN(SUBSTITUTE(TRIM(AG$6)," ",""))))-1)&amp;" Total",$B$6:$BB$314,ROW($A89)-5,FALSE))</f>
        <v>0</v>
      </c>
      <c r="AH89" s="8">
        <f ca="1">IF(AH$5&lt;&gt;"",HLOOKUP(AH$5,Functionalization!$G$6:$R$314,ROW($A89)-5,FALSE),IFERROR(INDEX(AH$278:AH$314,MATCH($F89,$B$278:$B$314,0))/VLOOKUP($F89,$B$278:$BB$314,MATCH(LEFT(TRIM(AH$6),FIND("~",SUBSTITUTE(AH$6,"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89))*HLOOKUP(LEFT(TRIM(AH$6),FIND("~",SUBSTITUTE(AH$6," ","~",LEN(TRIM(AH$6))-LEN(SUBSTITUTE(TRIM(AH$6)," ",""))))-1)&amp;" Total",$B$6:$BB$314,ROW($A89)-5,FALSE))</f>
        <v>0</v>
      </c>
      <c r="AI89" s="8">
        <f ca="1">IF(AI$5&lt;&gt;"",HLOOKUP(AI$5,Functionalization!$G$6:$R$314,ROW($A89)-5,FALSE),IFERROR(INDEX(AI$278:AI$314,MATCH($F89,$B$278:$B$314,0))/VLOOKUP($F89,$B$278:$BB$314,MATCH(LEFT(TRIM(AI$6),FIND("~",SUBSTITUTE(AI$6,"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89))*HLOOKUP(LEFT(TRIM(AI$6),FIND("~",SUBSTITUTE(AI$6," ","~",LEN(TRIM(AI$6))-LEN(SUBSTITUTE(TRIM(AI$6)," ",""))))-1)&amp;" Total",$B$6:$BB$314,ROW($A89)-5,FALSE))</f>
        <v>0</v>
      </c>
      <c r="AJ89" s="8">
        <f ca="1">IF(AJ$5&lt;&gt;"",HLOOKUP(AJ$5,Functionalization!$G$6:$R$314,ROW($A89)-5,FALSE),IFERROR(INDEX(AJ$278:AJ$314,MATCH($F89,$B$278:$B$314,0))/VLOOKUP($F89,$B$278:$BB$314,MATCH(LEFT(TRIM(AJ$6),FIND("~",SUBSTITUTE(AJ$6,"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89))*HLOOKUP(LEFT(TRIM(AJ$6),FIND("~",SUBSTITUTE(AJ$6," ","~",LEN(TRIM(AJ$6))-LEN(SUBSTITUTE(TRIM(AJ$6)," ",""))))-1)&amp;" Total",$B$6:$BB$314,ROW($A89)-5,FALSE))</f>
        <v>0</v>
      </c>
      <c r="AK89" s="8">
        <f ca="1">IF(AK$5&lt;&gt;"",HLOOKUP(AK$5,Functionalization!$G$6:$R$314,ROW($A89)-5,FALSE),IFERROR(INDEX(AK$278:AK$314,MATCH($F89,$B$278:$B$314,0))/VLOOKUP($F89,$B$278:$BB$314,MATCH(LEFT(TRIM(AK$6),FIND("~",SUBSTITUTE(AK$6,"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89))*HLOOKUP(LEFT(TRIM(AK$6),FIND("~",SUBSTITUTE(AK$6," ","~",LEN(TRIM(AK$6))-LEN(SUBSTITUTE(TRIM(AK$6)," ",""))))-1)&amp;" Total",$B$6:$BB$314,ROW($A89)-5,FALSE))</f>
        <v>0</v>
      </c>
      <c r="AL89" s="8">
        <f ca="1">IF(AL$5&lt;&gt;"",HLOOKUP(AL$5,Functionalization!$G$6:$R$314,ROW($A89)-5,FALSE),IFERROR(INDEX(AL$278:AL$314,MATCH($F89,$B$278:$B$314,0))/VLOOKUP($F89,$B$278:$BB$314,MATCH(LEFT(TRIM(AL$6),FIND("~",SUBSTITUTE(AL$6,"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89))*HLOOKUP(LEFT(TRIM(AL$6),FIND("~",SUBSTITUTE(AL$6," ","~",LEN(TRIM(AL$6))-LEN(SUBSTITUTE(TRIM(AL$6)," ",""))))-1)&amp;" Total",$B$6:$BB$314,ROW($A89)-5,FALSE))</f>
        <v>0</v>
      </c>
      <c r="AM89" s="8">
        <f ca="1">IF(AM$5&lt;&gt;"",HLOOKUP(AM$5,Functionalization!$G$6:$R$314,ROW($A89)-5,FALSE),IFERROR(INDEX(AM$278:AM$314,MATCH($F89,$B$278:$B$314,0))/VLOOKUP($F89,$B$278:$BB$314,MATCH(LEFT(TRIM(AM$6),FIND("~",SUBSTITUTE(AM$6,"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89))*HLOOKUP(LEFT(TRIM(AM$6),FIND("~",SUBSTITUTE(AM$6," ","~",LEN(TRIM(AM$6))-LEN(SUBSTITUTE(TRIM(AM$6)," ",""))))-1)&amp;" Total",$B$6:$BB$314,ROW($A89)-5,FALSE))</f>
        <v>0</v>
      </c>
      <c r="AN89" s="8">
        <f ca="1">IF(AN$5&lt;&gt;"",HLOOKUP(AN$5,Functionalization!$G$6:$R$314,ROW($A89)-5,FALSE),IFERROR(INDEX(AN$278:AN$314,MATCH($F89,$B$278:$B$314,0))/VLOOKUP($F89,$B$278:$BB$314,MATCH(LEFT(TRIM(AN$6),FIND("~",SUBSTITUTE(AN$6,"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89))*HLOOKUP(LEFT(TRIM(AN$6),FIND("~",SUBSTITUTE(AN$6," ","~",LEN(TRIM(AN$6))-LEN(SUBSTITUTE(TRIM(AN$6)," ",""))))-1)&amp;" Total",$B$6:$BB$314,ROW($A89)-5,FALSE))</f>
        <v>0</v>
      </c>
      <c r="AO89" s="8">
        <f ca="1">IF(AO$5&lt;&gt;"",HLOOKUP(AO$5,Functionalization!$G$6:$R$314,ROW($A89)-5,FALSE),IFERROR(INDEX(AO$278:AO$314,MATCH($F89,$B$278:$B$314,0))/VLOOKUP($F89,$B$278:$BB$314,MATCH(LEFT(TRIM(AO$6),FIND("~",SUBSTITUTE(AO$6,"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89))*HLOOKUP(LEFT(TRIM(AO$6),FIND("~",SUBSTITUTE(AO$6," ","~",LEN(TRIM(AO$6))-LEN(SUBSTITUTE(TRIM(AO$6)," ",""))))-1)&amp;" Total",$B$6:$BB$314,ROW($A89)-5,FALSE))</f>
        <v>0</v>
      </c>
      <c r="AP89" s="8">
        <f ca="1">IF(AP$5&lt;&gt;"",HLOOKUP(AP$5,Functionalization!$G$6:$R$314,ROW($A89)-5,FALSE),IFERROR(INDEX(AP$278:AP$314,MATCH($F89,$B$278:$B$314,0))/VLOOKUP($F89,$B$278:$BB$314,MATCH(LEFT(TRIM(AP$6),FIND("~",SUBSTITUTE(AP$6,"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89))*HLOOKUP(LEFT(TRIM(AP$6),FIND("~",SUBSTITUTE(AP$6," ","~",LEN(TRIM(AP$6))-LEN(SUBSTITUTE(TRIM(AP$6)," ",""))))-1)&amp;" Total",$B$6:$BB$314,ROW($A89)-5,FALSE))</f>
        <v>0</v>
      </c>
      <c r="AQ89" s="8">
        <f ca="1">IF(AQ$5&lt;&gt;"",HLOOKUP(AQ$5,Functionalization!$G$6:$R$314,ROW($A89)-5,FALSE),IFERROR(INDEX(AQ$278:AQ$314,MATCH($F89,$B$278:$B$314,0))/VLOOKUP($F89,$B$278:$BB$314,MATCH(LEFT(TRIM(AQ$6),FIND("~",SUBSTITUTE(AQ$6,"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89))*HLOOKUP(LEFT(TRIM(AQ$6),FIND("~",SUBSTITUTE(AQ$6," ","~",LEN(TRIM(AQ$6))-LEN(SUBSTITUTE(TRIM(AQ$6)," ",""))))-1)&amp;" Total",$B$6:$BB$314,ROW($A89)-5,FALSE))</f>
        <v>0</v>
      </c>
      <c r="AR89" s="8">
        <f ca="1">IF(AR$5&lt;&gt;"",HLOOKUP(AR$5,Functionalization!$G$6:$R$314,ROW($A89)-5,FALSE),IFERROR(INDEX(AR$278:AR$314,MATCH($F89,$B$278:$B$314,0))/VLOOKUP($F89,$B$278:$BB$314,MATCH(LEFT(TRIM(AR$6),FIND("~",SUBSTITUTE(AR$6,"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89))*HLOOKUP(LEFT(TRIM(AR$6),FIND("~",SUBSTITUTE(AR$6," ","~",LEN(TRIM(AR$6))-LEN(SUBSTITUTE(TRIM(AR$6)," ",""))))-1)&amp;" Total",$B$6:$BB$314,ROW($A89)-5,FALSE))</f>
        <v>0</v>
      </c>
      <c r="AS89" s="8">
        <f ca="1">IF(AS$5&lt;&gt;"",HLOOKUP(AS$5,Functionalization!$G$6:$R$314,ROW($A89)-5,FALSE),IFERROR(INDEX(AS$278:AS$314,MATCH($F89,$B$278:$B$314,0))/VLOOKUP($F89,$B$278:$BB$314,MATCH(LEFT(TRIM(AS$6),FIND("~",SUBSTITUTE(AS$6,"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89))*HLOOKUP(LEFT(TRIM(AS$6),FIND("~",SUBSTITUTE(AS$6," ","~",LEN(TRIM(AS$6))-LEN(SUBSTITUTE(TRIM(AS$6)," ",""))))-1)&amp;" Total",$B$6:$BB$314,ROW($A89)-5,FALSE))</f>
        <v>0</v>
      </c>
      <c r="AT89" s="8">
        <f ca="1">IF(AT$5&lt;&gt;"",HLOOKUP(AT$5,Functionalization!$G$6:$R$314,ROW($A89)-5,FALSE),IFERROR(INDEX(AT$278:AT$314,MATCH($F89,$B$278:$B$314,0))/VLOOKUP($F89,$B$278:$BB$314,MATCH(LEFT(TRIM(AT$6),FIND("~",SUBSTITUTE(AT$6,"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89))*HLOOKUP(LEFT(TRIM(AT$6),FIND("~",SUBSTITUTE(AT$6," ","~",LEN(TRIM(AT$6))-LEN(SUBSTITUTE(TRIM(AT$6)," ",""))))-1)&amp;" Total",$B$6:$BB$314,ROW($A89)-5,FALSE))</f>
        <v>0</v>
      </c>
      <c r="AU89" s="8">
        <f ca="1">IF(AU$5&lt;&gt;"",HLOOKUP(AU$5,Functionalization!$G$6:$R$314,ROW($A89)-5,FALSE),IFERROR(INDEX(AU$278:AU$314,MATCH($F89,$B$278:$B$314,0))/VLOOKUP($F89,$B$278:$BB$314,MATCH(LEFT(TRIM(AU$6),FIND("~",SUBSTITUTE(AU$6,"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89))*HLOOKUP(LEFT(TRIM(AU$6),FIND("~",SUBSTITUTE(AU$6," ","~",LEN(TRIM(AU$6))-LEN(SUBSTITUTE(TRIM(AU$6)," ",""))))-1)&amp;" Total",$B$6:$BB$314,ROW($A89)-5,FALSE))</f>
        <v>0</v>
      </c>
      <c r="AV89" s="8">
        <f ca="1">IF(AV$5&lt;&gt;"",HLOOKUP(AV$5,Functionalization!$G$6:$R$314,ROW($A89)-5,FALSE),IFERROR(INDEX(AV$278:AV$314,MATCH($F89,$B$278:$B$314,0))/VLOOKUP($F89,$B$278:$BB$314,MATCH(LEFT(TRIM(AV$6),FIND("~",SUBSTITUTE(AV$6,"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89))*HLOOKUP(LEFT(TRIM(AV$6),FIND("~",SUBSTITUTE(AV$6," ","~",LEN(TRIM(AV$6))-LEN(SUBSTITUTE(TRIM(AV$6)," ",""))))-1)&amp;" Total",$B$6:$BB$314,ROW($A89)-5,FALSE))</f>
        <v>0</v>
      </c>
      <c r="AW89" s="8">
        <f ca="1">IF(AW$5&lt;&gt;"",HLOOKUP(AW$5,Functionalization!$G$6:$R$314,ROW($A89)-5,FALSE),IFERROR(INDEX(AW$278:AW$314,MATCH($F89,$B$278:$B$314,0))/VLOOKUP($F89,$B$278:$BB$314,MATCH(LEFT(TRIM(AW$6),FIND("~",SUBSTITUTE(AW$6,"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89))*HLOOKUP(LEFT(TRIM(AW$6),FIND("~",SUBSTITUTE(AW$6," ","~",LEN(TRIM(AW$6))-LEN(SUBSTITUTE(TRIM(AW$6)," ",""))))-1)&amp;" Total",$B$6:$BB$314,ROW($A89)-5,FALSE))</f>
        <v>0</v>
      </c>
      <c r="AX89" s="8">
        <f ca="1">IF(AX$5&lt;&gt;"",HLOOKUP(AX$5,Functionalization!$G$6:$R$314,ROW($A89)-5,FALSE),IFERROR(INDEX(AX$278:AX$314,MATCH($F89,$B$278:$B$314,0))/VLOOKUP($F89,$B$278:$BB$314,MATCH(LEFT(TRIM(AX$6),FIND("~",SUBSTITUTE(AX$6,"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89))*HLOOKUP(LEFT(TRIM(AX$6),FIND("~",SUBSTITUTE(AX$6," ","~",LEN(TRIM(AX$6))-LEN(SUBSTITUTE(TRIM(AX$6)," ",""))))-1)&amp;" Total",$B$6:$BB$314,ROW($A89)-5,FALSE))</f>
        <v>0</v>
      </c>
      <c r="AY89" s="8">
        <f ca="1">IF(AY$5&lt;&gt;"",HLOOKUP(AY$5,Functionalization!$G$6:$R$314,ROW($A89)-5,FALSE),IFERROR(INDEX(AY$278:AY$314,MATCH($F89,$B$278:$B$314,0))/VLOOKUP($F89,$B$278:$BB$314,MATCH(LEFT(TRIM(AY$6),FIND("~",SUBSTITUTE(AY$6,"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89))*HLOOKUP(LEFT(TRIM(AY$6),FIND("~",SUBSTITUTE(AY$6," ","~",LEN(TRIM(AY$6))-LEN(SUBSTITUTE(TRIM(AY$6)," ",""))))-1)&amp;" Total",$B$6:$BB$314,ROW($A89)-5,FALSE))</f>
        <v>0</v>
      </c>
      <c r="AZ89" s="8">
        <f ca="1">IF(AZ$5&lt;&gt;"",HLOOKUP(AZ$5,Functionalization!$G$6:$R$314,ROW($A89)-5,FALSE),IFERROR(INDEX(AZ$278:AZ$314,MATCH($F89,$B$278:$B$314,0))/VLOOKUP($F89,$B$278:$BB$314,MATCH(LEFT(TRIM(AZ$6),FIND("~",SUBSTITUTE(AZ$6,"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89))*HLOOKUP(LEFT(TRIM(AZ$6),FIND("~",SUBSTITUTE(AZ$6," ","~",LEN(TRIM(AZ$6))-LEN(SUBSTITUTE(TRIM(AZ$6)," ",""))))-1)&amp;" Total",$B$6:$BB$314,ROW($A89)-5,FALSE))</f>
        <v>0</v>
      </c>
      <c r="BA89" s="8">
        <f ca="1">IF(BA$5&lt;&gt;"",HLOOKUP(BA$5,Functionalization!$G$6:$R$314,ROW($A89)-5,FALSE),IFERROR(INDEX(BA$278:BA$314,MATCH($F89,$B$278:$B$314,0))/VLOOKUP($F89,$B$278:$BB$314,MATCH(LEFT(TRIM(BA$6),FIND("~",SUBSTITUTE(BA$6,"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89))*HLOOKUP(LEFT(TRIM(BA$6),FIND("~",SUBSTITUTE(BA$6," ","~",LEN(TRIM(BA$6))-LEN(SUBSTITUTE(TRIM(BA$6)," ",""))))-1)&amp;" Total",$B$6:$BB$314,ROW($A89)-5,FALSE))</f>
        <v>0</v>
      </c>
      <c r="BB89" s="8">
        <f ca="1">IF(BB$5&lt;&gt;"",HLOOKUP(BB$5,Functionalization!$G$6:$R$314,ROW($A89)-5,FALSE),IFERROR(INDEX(BB$278:BB$314,MATCH($F89,$B$278:$B$314,0))/VLOOKUP($F89,$B$278:$BB$314,MATCH(LEFT(TRIM(BB$6),FIND("~",SUBSTITUTE(BB$6,"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89))*HLOOKUP(LEFT(TRIM(BB$6),FIND("~",SUBSTITUTE(BB$6," ","~",LEN(TRIM(BB$6))-LEN(SUBSTITUTE(TRIM(BB$6)," ",""))))-1)&amp;" Total",$B$6:$BB$314,ROW($A89)-5,FALSE))</f>
        <v>0</v>
      </c>
      <c r="BD89">
        <f ca="1">IFERROR(IF(SUMIF($G$6:$BB$6,BD$6&amp;" Total",$G89:$BB89)-(SUMIF($G$6:$BB$6,BD$6&amp;" "&amp;'Input-Func_Class'!$D$22,$G89:$BB89)+IFERROR(SUMIF($G$6:$BB$6,BD$6&amp;" "&amp;'Input-Func_Class'!$E$22,$G89:$BB89),SUMIF($G$6:$BB$6,BD$6&amp;" "&amp;'Input-Func_Class'!$B$24,$G89:$BB89))+SUMIF($G$6:$BB$6,BD$6&amp;" "&amp;'Input-Func_Class'!$F$22,$G89:$BB89))&lt;Check_Limit,0,1),1)</f>
        <v>0</v>
      </c>
      <c r="BE89">
        <f ca="1">IFERROR(IF(SUMIF($G$6:$BB$6,BE$6&amp;" Total",$G89:$BB89)-(SUMIF($G$6:$BB$6,BE$6&amp;" "&amp;'Input-Func_Class'!$D$22,$G89:$BB89)+IFERROR(SUMIF($G$6:$BB$6,BE$6&amp;" "&amp;'Input-Func_Class'!$E$22,$G89:$BB89),SUMIF($G$6:$BB$6,BE$6&amp;" "&amp;'Input-Func_Class'!$B$24,$G89:$BB89))+SUMIF($G$6:$BB$6,BE$6&amp;" "&amp;'Input-Func_Class'!$F$22,$G89:$BB89))&lt;Check_Limit,0,1),1)</f>
        <v>0</v>
      </c>
      <c r="BF89">
        <f ca="1">IFERROR(IF(SUMIF($G$6:$BB$6,BF$6&amp;" Total",$G89:$BB89)-(SUMIF($G$6:$BB$6,BF$6&amp;" "&amp;'Input-Func_Class'!$D$22,$G89:$BB89)+IFERROR(SUMIF($G$6:$BB$6,BF$6&amp;" "&amp;'Input-Func_Class'!$E$22,$G89:$BB89),SUMIF($G$6:$BB$6,BF$6&amp;" "&amp;'Input-Func_Class'!$B$24,$G89:$BB89))+SUMIF($G$6:$BB$6,BF$6&amp;" "&amp;'Input-Func_Class'!$F$22,$G89:$BB89))&lt;Check_Limit,0,1),1)</f>
        <v>0</v>
      </c>
      <c r="BG89">
        <f ca="1">IFERROR(IF(SUMIF($G$6:$BB$6,BG$6&amp;" Total",$G89:$BB89)-(SUMIF($G$6:$BB$6,BG$6&amp;" "&amp;'Input-Func_Class'!$D$22,$G89:$BB89)+IFERROR(SUMIF($G$6:$BB$6,BG$6&amp;" "&amp;'Input-Func_Class'!$E$22,$G89:$BB89),SUMIF($G$6:$BB$6,BG$6&amp;" "&amp;'Input-Func_Class'!$B$24,$G89:$BB89))+SUMIF($G$6:$BB$6,BG$6&amp;" "&amp;'Input-Func_Class'!$F$22,$G89:$BB89))&lt;Check_Limit,0,1),1)</f>
        <v>0</v>
      </c>
      <c r="BH89">
        <f ca="1">IFERROR(IF(SUMIF($G$6:$BB$6,BH$6&amp;" Total",$G89:$BB89)-(SUMIF($G$6:$BB$6,BH$6&amp;" "&amp;'Input-Func_Class'!$D$22,$G89:$BB89)+IFERROR(SUMIF($G$6:$BB$6,BH$6&amp;" "&amp;'Input-Func_Class'!$E$22,$G89:$BB89),SUMIF($G$6:$BB$6,BH$6&amp;" "&amp;'Input-Func_Class'!$B$24,$G89:$BB89))+SUMIF($G$6:$BB$6,BH$6&amp;" "&amp;'Input-Func_Class'!$F$22,$G89:$BB89))&lt;Check_Limit,0,1),1)</f>
        <v>0</v>
      </c>
      <c r="BI89">
        <f ca="1">IFERROR(IF(SUMIF($G$6:$BB$6,BI$6&amp;" Total",$G89:$BB89)-(SUMIF($G$6:$BB$6,BI$6&amp;" "&amp;'Input-Func_Class'!$D$22,$G89:$BB89)+IFERROR(SUMIF($G$6:$BB$6,BI$6&amp;" "&amp;'Input-Func_Class'!$E$22,$G89:$BB89),SUMIF($G$6:$BB$6,BI$6&amp;" "&amp;'Input-Func_Class'!$B$24,$G89:$BB89))+SUMIF($G$6:$BB$6,BI$6&amp;" "&amp;'Input-Func_Class'!$F$22,$G89:$BB89))&lt;Check_Limit,0,1),1)</f>
        <v>0</v>
      </c>
      <c r="BJ89">
        <f ca="1">IFERROR(IF(SUMIF($G$6:$BB$6,BJ$6&amp;" Total",$G89:$BB89)-(SUMIF($G$6:$BB$6,BJ$6&amp;" "&amp;'Input-Func_Class'!$D$22,$G89:$BB89)+IFERROR(SUMIF($G$6:$BB$6,BJ$6&amp;" "&amp;'Input-Func_Class'!$E$22,$G89:$BB89),SUMIF($G$6:$BB$6,BJ$6&amp;" "&amp;'Input-Func_Class'!$B$24,$G89:$BB89))+SUMIF($G$6:$BB$6,BJ$6&amp;" "&amp;'Input-Func_Class'!$F$22,$G89:$BB89))&lt;Check_Limit,0,1),1)</f>
        <v>0</v>
      </c>
      <c r="BK89">
        <f ca="1">IFERROR(IF(SUMIF($G$6:$BB$6,BK$6&amp;" Total",$G89:$BB89)-(SUMIF($G$6:$BB$6,BK$6&amp;" "&amp;'Input-Func_Class'!$D$22,$G89:$BB89)+IFERROR(SUMIF($G$6:$BB$6,BK$6&amp;" "&amp;'Input-Func_Class'!$E$22,$G89:$BB89),SUMIF($G$6:$BB$6,BK$6&amp;" "&amp;'Input-Func_Class'!$B$24,$G89:$BB89))+SUMIF($G$6:$BB$6,BK$6&amp;" "&amp;'Input-Func_Class'!$F$22,$G89:$BB89))&lt;Check_Limit,0,1),1)</f>
        <v>0</v>
      </c>
      <c r="BL89">
        <f ca="1">IFERROR(IF(SUMIF($G$6:$BB$6,BL$6&amp;" Total",$G89:$BB89)-(SUMIF($G$6:$BB$6,BL$6&amp;" "&amp;'Input-Func_Class'!$D$22,$G89:$BB89)+IFERROR(SUMIF($G$6:$BB$6,BL$6&amp;" "&amp;'Input-Func_Class'!$E$22,$G89:$BB89),SUMIF($G$6:$BB$6,BL$6&amp;" "&amp;'Input-Func_Class'!$B$24,$G89:$BB89))+SUMIF($G$6:$BB$6,BL$6&amp;" "&amp;'Input-Func_Class'!$F$22,$G89:$BB89))&lt;Check_Limit,0,1),1)</f>
        <v>0</v>
      </c>
      <c r="BM89">
        <f ca="1">IFERROR(IF(SUMIF($G$6:$BB$6,BM$6&amp;" Total",$G89:$BB89)-(SUMIF($G$6:$BB$6,BM$6&amp;" "&amp;'Input-Func_Class'!$D$22,$G89:$BB89)+IFERROR(SUMIF($G$6:$BB$6,BM$6&amp;" "&amp;'Input-Func_Class'!$E$22,$G89:$BB89),SUMIF($G$6:$BB$6,BM$6&amp;" "&amp;'Input-Func_Class'!$B$24,$G89:$BB89))+SUMIF($G$6:$BB$6,BM$6&amp;" "&amp;'Input-Func_Class'!$F$22,$G89:$BB89))&lt;Check_Limit,0,1),1)</f>
        <v>0</v>
      </c>
      <c r="BN89">
        <f ca="1">IFERROR(IF(SUMIF($G$6:$BB$6,BN$6&amp;" Total",$G89:$BB89)-(SUMIF($G$6:$BB$6,BN$6&amp;" "&amp;'Input-Func_Class'!$D$22,$G89:$BB89)+IFERROR(SUMIF($G$6:$BB$6,BN$6&amp;" "&amp;'Input-Func_Class'!$E$22,$G89:$BB89),SUMIF($G$6:$BB$6,BN$6&amp;" "&amp;'Input-Func_Class'!$B$24,$G89:$BB89))+SUMIF($G$6:$BB$6,BN$6&amp;" "&amp;'Input-Func_Class'!$F$22,$G89:$BB89))&lt;Check_Limit,0,1),1)</f>
        <v>0</v>
      </c>
      <c r="BO89">
        <f ca="1">IFERROR(IF(SUMIF($G$6:$BB$6,BO$6&amp;" Total",$G89:$BB89)-(SUMIF($G$6:$BB$6,BO$6&amp;" "&amp;'Input-Func_Class'!$D$22,$G89:$BB89)+IFERROR(SUMIF($G$6:$BB$6,BO$6&amp;" "&amp;'Input-Func_Class'!$E$22,$G89:$BB89),SUMIF($G$6:$BB$6,BO$6&amp;" "&amp;'Input-Func_Class'!$B$24,$G89:$BB89))+SUMIF($G$6:$BB$6,BO$6&amp;" "&amp;'Input-Func_Class'!$F$22,$G89:$BB89))&lt;Check_Limit,0,1),1)</f>
        <v>0</v>
      </c>
    </row>
    <row r="90" spans="1:67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>SUBTOTAL(9,D65:D89)</f>
        <v>-213285971.13573292</v>
      </c>
      <c r="E90" s="8">
        <f t="shared" ca="1" si="16"/>
        <v>0</v>
      </c>
      <c r="G90" s="77">
        <f t="shared" ref="G90:BB90" ca="1" si="24">SUBTOTAL(9,G65:G89)</f>
        <v>-104903809.12826811</v>
      </c>
      <c r="H90" s="77">
        <f t="shared" ca="1" si="24"/>
        <v>-80032799.689342439</v>
      </c>
      <c r="I90" s="77">
        <f t="shared" ca="1" si="24"/>
        <v>0</v>
      </c>
      <c r="J90" s="77">
        <f t="shared" ca="1" si="24"/>
        <v>-24871009.438925661</v>
      </c>
      <c r="K90" s="77">
        <f t="shared" ca="1" si="24"/>
        <v>-108382162.0074648</v>
      </c>
      <c r="L90" s="77">
        <f t="shared" ca="1" si="24"/>
        <v>0</v>
      </c>
      <c r="M90" s="77">
        <f t="shared" ca="1" si="24"/>
        <v>0</v>
      </c>
      <c r="N90" s="77">
        <f t="shared" ca="1" si="24"/>
        <v>-108382162.0074648</v>
      </c>
      <c r="O90" s="77">
        <f t="shared" ca="1" si="24"/>
        <v>0</v>
      </c>
      <c r="P90" s="77">
        <f t="shared" ca="1" si="24"/>
        <v>0</v>
      </c>
      <c r="Q90" s="77">
        <f t="shared" ca="1" si="24"/>
        <v>0</v>
      </c>
      <c r="R90" s="77">
        <f t="shared" ca="1" si="24"/>
        <v>0</v>
      </c>
      <c r="S90" s="77">
        <f t="shared" ca="1" si="24"/>
        <v>0</v>
      </c>
      <c r="T90" s="77">
        <f t="shared" ca="1" si="24"/>
        <v>0</v>
      </c>
      <c r="U90" s="77">
        <f t="shared" ca="1" si="24"/>
        <v>0</v>
      </c>
      <c r="V90" s="77">
        <f t="shared" ca="1" si="24"/>
        <v>0</v>
      </c>
      <c r="W90" s="77">
        <f t="shared" ca="1" si="24"/>
        <v>0</v>
      </c>
      <c r="X90" s="77">
        <f t="shared" ca="1" si="24"/>
        <v>0</v>
      </c>
      <c r="Y90" s="77">
        <f t="shared" ca="1" si="24"/>
        <v>0</v>
      </c>
      <c r="Z90" s="77">
        <f t="shared" ca="1" si="24"/>
        <v>0</v>
      </c>
      <c r="AA90" s="77">
        <f t="shared" ca="1" si="24"/>
        <v>0</v>
      </c>
      <c r="AB90" s="77">
        <f t="shared" ca="1" si="24"/>
        <v>0</v>
      </c>
      <c r="AC90" s="77">
        <f t="shared" ca="1" si="24"/>
        <v>0</v>
      </c>
      <c r="AD90" s="77">
        <f t="shared" ca="1" si="24"/>
        <v>0</v>
      </c>
      <c r="AE90" s="77">
        <f t="shared" ca="1" si="24"/>
        <v>0</v>
      </c>
      <c r="AF90" s="77">
        <f t="shared" ca="1" si="24"/>
        <v>0</v>
      </c>
      <c r="AG90" s="77">
        <f t="shared" ca="1" si="24"/>
        <v>0</v>
      </c>
      <c r="AH90" s="77">
        <f t="shared" ca="1" si="24"/>
        <v>0</v>
      </c>
      <c r="AI90" s="77">
        <f t="shared" ca="1" si="24"/>
        <v>0</v>
      </c>
      <c r="AJ90" s="77">
        <f t="shared" ca="1" si="24"/>
        <v>0</v>
      </c>
      <c r="AK90" s="77">
        <f t="shared" ca="1" si="24"/>
        <v>0</v>
      </c>
      <c r="AL90" s="77">
        <f t="shared" ca="1" si="24"/>
        <v>0</v>
      </c>
      <c r="AM90" s="77">
        <f t="shared" ca="1" si="24"/>
        <v>0</v>
      </c>
      <c r="AN90" s="77">
        <f t="shared" ca="1" si="24"/>
        <v>0</v>
      </c>
      <c r="AO90" s="77">
        <f t="shared" ca="1" si="24"/>
        <v>0</v>
      </c>
      <c r="AP90" s="77">
        <f t="shared" ca="1" si="24"/>
        <v>0</v>
      </c>
      <c r="AQ90" s="77">
        <f t="shared" ca="1" si="24"/>
        <v>0</v>
      </c>
      <c r="AR90" s="77">
        <f t="shared" ca="1" si="24"/>
        <v>0</v>
      </c>
      <c r="AS90" s="77">
        <f t="shared" ca="1" si="24"/>
        <v>0</v>
      </c>
      <c r="AT90" s="77">
        <f t="shared" ca="1" si="24"/>
        <v>0</v>
      </c>
      <c r="AU90" s="77">
        <f t="shared" ca="1" si="24"/>
        <v>0</v>
      </c>
      <c r="AV90" s="77">
        <f t="shared" ca="1" si="24"/>
        <v>0</v>
      </c>
      <c r="AW90" s="77">
        <f t="shared" ca="1" si="24"/>
        <v>0</v>
      </c>
      <c r="AX90" s="77">
        <f t="shared" ca="1" si="24"/>
        <v>0</v>
      </c>
      <c r="AY90" s="77">
        <f t="shared" ca="1" si="24"/>
        <v>0</v>
      </c>
      <c r="AZ90" s="77">
        <f t="shared" ca="1" si="24"/>
        <v>0</v>
      </c>
      <c r="BA90" s="77">
        <f t="shared" ca="1" si="24"/>
        <v>0</v>
      </c>
      <c r="BB90" s="77">
        <f t="shared" ca="1" si="24"/>
        <v>0</v>
      </c>
      <c r="BD90">
        <f ca="1">IFERROR(IF(SUMIF($G$6:$BB$6,BD$6&amp;" Total",$G90:$BB90)-(SUMIF($G$6:$BB$6,BD$6&amp;" "&amp;'Input-Func_Class'!$D$22,$G90:$BB90)+IFERROR(SUMIF($G$6:$BB$6,BD$6&amp;" "&amp;'Input-Func_Class'!$E$22,$G90:$BB90),SUMIF($G$6:$BB$6,BD$6&amp;" "&amp;'Input-Func_Class'!$B$24,$G90:$BB90))+SUMIF($G$6:$BB$6,BD$6&amp;" "&amp;'Input-Func_Class'!$F$22,$G90:$BB90))&lt;Check_Limit,0,1),1)</f>
        <v>0</v>
      </c>
      <c r="BE90">
        <f ca="1">IFERROR(IF(SUMIF($G$6:$BB$6,BE$6&amp;" Total",$G90:$BB90)-(SUMIF($G$6:$BB$6,BE$6&amp;" "&amp;'Input-Func_Class'!$D$22,$G90:$BB90)+IFERROR(SUMIF($G$6:$BB$6,BE$6&amp;" "&amp;'Input-Func_Class'!$E$22,$G90:$BB90),SUMIF($G$6:$BB$6,BE$6&amp;" "&amp;'Input-Func_Class'!$B$24,$G90:$BB90))+SUMIF($G$6:$BB$6,BE$6&amp;" "&amp;'Input-Func_Class'!$F$22,$G90:$BB90))&lt;Check_Limit,0,1),1)</f>
        <v>0</v>
      </c>
      <c r="BF90">
        <f ca="1">IFERROR(IF(SUMIF($G$6:$BB$6,BF$6&amp;" Total",$G90:$BB90)-(SUMIF($G$6:$BB$6,BF$6&amp;" "&amp;'Input-Func_Class'!$D$22,$G90:$BB90)+IFERROR(SUMIF($G$6:$BB$6,BF$6&amp;" "&amp;'Input-Func_Class'!$E$22,$G90:$BB90),SUMIF($G$6:$BB$6,BF$6&amp;" "&amp;'Input-Func_Class'!$B$24,$G90:$BB90))+SUMIF($G$6:$BB$6,BF$6&amp;" "&amp;'Input-Func_Class'!$F$22,$G90:$BB90))&lt;Check_Limit,0,1),1)</f>
        <v>0</v>
      </c>
      <c r="BG90">
        <f ca="1">IFERROR(IF(SUMIF($G$6:$BB$6,BG$6&amp;" Total",$G90:$BB90)-(SUMIF($G$6:$BB$6,BG$6&amp;" "&amp;'Input-Func_Class'!$D$22,$G90:$BB90)+IFERROR(SUMIF($G$6:$BB$6,BG$6&amp;" "&amp;'Input-Func_Class'!$E$22,$G90:$BB90),SUMIF($G$6:$BB$6,BG$6&amp;" "&amp;'Input-Func_Class'!$B$24,$G90:$BB90))+SUMIF($G$6:$BB$6,BG$6&amp;" "&amp;'Input-Func_Class'!$F$22,$G90:$BB90))&lt;Check_Limit,0,1),1)</f>
        <v>0</v>
      </c>
      <c r="BH90">
        <f ca="1">IFERROR(IF(SUMIF($G$6:$BB$6,BH$6&amp;" Total",$G90:$BB90)-(SUMIF($G$6:$BB$6,BH$6&amp;" "&amp;'Input-Func_Class'!$D$22,$G90:$BB90)+IFERROR(SUMIF($G$6:$BB$6,BH$6&amp;" "&amp;'Input-Func_Class'!$E$22,$G90:$BB90),SUMIF($G$6:$BB$6,BH$6&amp;" "&amp;'Input-Func_Class'!$B$24,$G90:$BB90))+SUMIF($G$6:$BB$6,BH$6&amp;" "&amp;'Input-Func_Class'!$F$22,$G90:$BB90))&lt;Check_Limit,0,1),1)</f>
        <v>0</v>
      </c>
      <c r="BI90">
        <f ca="1">IFERROR(IF(SUMIF($G$6:$BB$6,BI$6&amp;" Total",$G90:$BB90)-(SUMIF($G$6:$BB$6,BI$6&amp;" "&amp;'Input-Func_Class'!$D$22,$G90:$BB90)+IFERROR(SUMIF($G$6:$BB$6,BI$6&amp;" "&amp;'Input-Func_Class'!$E$22,$G90:$BB90),SUMIF($G$6:$BB$6,BI$6&amp;" "&amp;'Input-Func_Class'!$B$24,$G90:$BB90))+SUMIF($G$6:$BB$6,BI$6&amp;" "&amp;'Input-Func_Class'!$F$22,$G90:$BB90))&lt;Check_Limit,0,1),1)</f>
        <v>0</v>
      </c>
      <c r="BJ90">
        <f ca="1">IFERROR(IF(SUMIF($G$6:$BB$6,BJ$6&amp;" Total",$G90:$BB90)-(SUMIF($G$6:$BB$6,BJ$6&amp;" "&amp;'Input-Func_Class'!$D$22,$G90:$BB90)+IFERROR(SUMIF($G$6:$BB$6,BJ$6&amp;" "&amp;'Input-Func_Class'!$E$22,$G90:$BB90),SUMIF($G$6:$BB$6,BJ$6&amp;" "&amp;'Input-Func_Class'!$B$24,$G90:$BB90))+SUMIF($G$6:$BB$6,BJ$6&amp;" "&amp;'Input-Func_Class'!$F$22,$G90:$BB90))&lt;Check_Limit,0,1),1)</f>
        <v>0</v>
      </c>
      <c r="BK90">
        <f ca="1">IFERROR(IF(SUMIF($G$6:$BB$6,BK$6&amp;" Total",$G90:$BB90)-(SUMIF($G$6:$BB$6,BK$6&amp;" "&amp;'Input-Func_Class'!$D$22,$G90:$BB90)+IFERROR(SUMIF($G$6:$BB$6,BK$6&amp;" "&amp;'Input-Func_Class'!$E$22,$G90:$BB90),SUMIF($G$6:$BB$6,BK$6&amp;" "&amp;'Input-Func_Class'!$B$24,$G90:$BB90))+SUMIF($G$6:$BB$6,BK$6&amp;" "&amp;'Input-Func_Class'!$F$22,$G90:$BB90))&lt;Check_Limit,0,1),1)</f>
        <v>0</v>
      </c>
      <c r="BL90">
        <f ca="1">IFERROR(IF(SUMIF($G$6:$BB$6,BL$6&amp;" Total",$G90:$BB90)-(SUMIF($G$6:$BB$6,BL$6&amp;" "&amp;'Input-Func_Class'!$D$22,$G90:$BB90)+IFERROR(SUMIF($G$6:$BB$6,BL$6&amp;" "&amp;'Input-Func_Class'!$E$22,$G90:$BB90),SUMIF($G$6:$BB$6,BL$6&amp;" "&amp;'Input-Func_Class'!$B$24,$G90:$BB90))+SUMIF($G$6:$BB$6,BL$6&amp;" "&amp;'Input-Func_Class'!$F$22,$G90:$BB90))&lt;Check_Limit,0,1),1)</f>
        <v>0</v>
      </c>
      <c r="BM90">
        <f ca="1">IFERROR(IF(SUMIF($G$6:$BB$6,BM$6&amp;" Total",$G90:$BB90)-(SUMIF($G$6:$BB$6,BM$6&amp;" "&amp;'Input-Func_Class'!$D$22,$G90:$BB90)+IFERROR(SUMIF($G$6:$BB$6,BM$6&amp;" "&amp;'Input-Func_Class'!$E$22,$G90:$BB90),SUMIF($G$6:$BB$6,BM$6&amp;" "&amp;'Input-Func_Class'!$B$24,$G90:$BB90))+SUMIF($G$6:$BB$6,BM$6&amp;" "&amp;'Input-Func_Class'!$F$22,$G90:$BB90))&lt;Check_Limit,0,1),1)</f>
        <v>0</v>
      </c>
      <c r="BN90">
        <f ca="1">IFERROR(IF(SUMIF($G$6:$BB$6,BN$6&amp;" Total",$G90:$BB90)-(SUMIF($G$6:$BB$6,BN$6&amp;" "&amp;'Input-Func_Class'!$D$22,$G90:$BB90)+IFERROR(SUMIF($G$6:$BB$6,BN$6&amp;" "&amp;'Input-Func_Class'!$E$22,$G90:$BB90),SUMIF($G$6:$BB$6,BN$6&amp;" "&amp;'Input-Func_Class'!$B$24,$G90:$BB90))+SUMIF($G$6:$BB$6,BN$6&amp;" "&amp;'Input-Func_Class'!$F$22,$G90:$BB90))&lt;Check_Limit,0,1),1)</f>
        <v>0</v>
      </c>
      <c r="BO90">
        <f ca="1">IFERROR(IF(SUMIF($G$6:$BB$6,BO$6&amp;" Total",$G90:$BB90)-(SUMIF($G$6:$BB$6,BO$6&amp;" "&amp;'Input-Func_Class'!$D$22,$G90:$BB90)+IFERROR(SUMIF($G$6:$BB$6,BO$6&amp;" "&amp;'Input-Func_Class'!$E$22,$G90:$BB90),SUMIF($G$6:$BB$6,BO$6&amp;" "&amp;'Input-Func_Class'!$B$24,$G90:$BB90))+SUMIF($G$6:$BB$6,BO$6&amp;" "&amp;'Input-Func_Class'!$F$22,$G90:$BB90))&lt;Check_Limit,0,1),1)</f>
        <v>0</v>
      </c>
    </row>
    <row r="91" spans="1:67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>
        <f t="shared" si="16"/>
        <v>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D91">
        <f>IFERROR(IF(SUMIF($G$6:$BB$6,BD$6&amp;" Total",$G91:$BB91)-(SUMIF($G$6:$BB$6,BD$6&amp;" "&amp;'Input-Func_Class'!$D$22,$G91:$BB91)+IFERROR(SUMIF($G$6:$BB$6,BD$6&amp;" "&amp;'Input-Func_Class'!$E$22,$G91:$BB91),SUMIF($G$6:$BB$6,BD$6&amp;" "&amp;'Input-Func_Class'!$B$24,$G91:$BB91))+SUMIF($G$6:$BB$6,BD$6&amp;" "&amp;'Input-Func_Class'!$F$22,$G91:$BB91))&lt;Check_Limit,0,1),1)</f>
        <v>0</v>
      </c>
      <c r="BE91">
        <f>IFERROR(IF(SUMIF($G$6:$BB$6,BE$6&amp;" Total",$G91:$BB91)-(SUMIF($G$6:$BB$6,BE$6&amp;" "&amp;'Input-Func_Class'!$D$22,$G91:$BB91)+IFERROR(SUMIF($G$6:$BB$6,BE$6&amp;" "&amp;'Input-Func_Class'!$E$22,$G91:$BB91),SUMIF($G$6:$BB$6,BE$6&amp;" "&amp;'Input-Func_Class'!$B$24,$G91:$BB91))+SUMIF($G$6:$BB$6,BE$6&amp;" "&amp;'Input-Func_Class'!$F$22,$G91:$BB91))&lt;Check_Limit,0,1),1)</f>
        <v>0</v>
      </c>
      <c r="BF91">
        <f>IFERROR(IF(SUMIF($G$6:$BB$6,BF$6&amp;" Total",$G91:$BB91)-(SUMIF($G$6:$BB$6,BF$6&amp;" "&amp;'Input-Func_Class'!$D$22,$G91:$BB91)+IFERROR(SUMIF($G$6:$BB$6,BF$6&amp;" "&amp;'Input-Func_Class'!$E$22,$G91:$BB91),SUMIF($G$6:$BB$6,BF$6&amp;" "&amp;'Input-Func_Class'!$B$24,$G91:$BB91))+SUMIF($G$6:$BB$6,BF$6&amp;" "&amp;'Input-Func_Class'!$F$22,$G91:$BB91))&lt;Check_Limit,0,1),1)</f>
        <v>0</v>
      </c>
      <c r="BG91">
        <f>IFERROR(IF(SUMIF($G$6:$BB$6,BG$6&amp;" Total",$G91:$BB91)-(SUMIF($G$6:$BB$6,BG$6&amp;" "&amp;'Input-Func_Class'!$D$22,$G91:$BB91)+IFERROR(SUMIF($G$6:$BB$6,BG$6&amp;" "&amp;'Input-Func_Class'!$E$22,$G91:$BB91),SUMIF($G$6:$BB$6,BG$6&amp;" "&amp;'Input-Func_Class'!$B$24,$G91:$BB91))+SUMIF($G$6:$BB$6,BG$6&amp;" "&amp;'Input-Func_Class'!$F$22,$G91:$BB91))&lt;Check_Limit,0,1),1)</f>
        <v>0</v>
      </c>
      <c r="BH91">
        <f>IFERROR(IF(SUMIF($G$6:$BB$6,BH$6&amp;" Total",$G91:$BB91)-(SUMIF($G$6:$BB$6,BH$6&amp;" "&amp;'Input-Func_Class'!$D$22,$G91:$BB91)+IFERROR(SUMIF($G$6:$BB$6,BH$6&amp;" "&amp;'Input-Func_Class'!$E$22,$G91:$BB91),SUMIF($G$6:$BB$6,BH$6&amp;" "&amp;'Input-Func_Class'!$B$24,$G91:$BB91))+SUMIF($G$6:$BB$6,BH$6&amp;" "&amp;'Input-Func_Class'!$F$22,$G91:$BB91))&lt;Check_Limit,0,1),1)</f>
        <v>0</v>
      </c>
      <c r="BI91">
        <f>IFERROR(IF(SUMIF($G$6:$BB$6,BI$6&amp;" Total",$G91:$BB91)-(SUMIF($G$6:$BB$6,BI$6&amp;" "&amp;'Input-Func_Class'!$D$22,$G91:$BB91)+IFERROR(SUMIF($G$6:$BB$6,BI$6&amp;" "&amp;'Input-Func_Class'!$E$22,$G91:$BB91),SUMIF($G$6:$BB$6,BI$6&amp;" "&amp;'Input-Func_Class'!$B$24,$G91:$BB91))+SUMIF($G$6:$BB$6,BI$6&amp;" "&amp;'Input-Func_Class'!$F$22,$G91:$BB91))&lt;Check_Limit,0,1),1)</f>
        <v>0</v>
      </c>
      <c r="BJ91">
        <f>IFERROR(IF(SUMIF($G$6:$BB$6,BJ$6&amp;" Total",$G91:$BB91)-(SUMIF($G$6:$BB$6,BJ$6&amp;" "&amp;'Input-Func_Class'!$D$22,$G91:$BB91)+IFERROR(SUMIF($G$6:$BB$6,BJ$6&amp;" "&amp;'Input-Func_Class'!$E$22,$G91:$BB91),SUMIF($G$6:$BB$6,BJ$6&amp;" "&amp;'Input-Func_Class'!$B$24,$G91:$BB91))+SUMIF($G$6:$BB$6,BJ$6&amp;" "&amp;'Input-Func_Class'!$F$22,$G91:$BB91))&lt;Check_Limit,0,1),1)</f>
        <v>0</v>
      </c>
      <c r="BK91">
        <f>IFERROR(IF(SUMIF($G$6:$BB$6,BK$6&amp;" Total",$G91:$BB91)-(SUMIF($G$6:$BB$6,BK$6&amp;" "&amp;'Input-Func_Class'!$D$22,$G91:$BB91)+IFERROR(SUMIF($G$6:$BB$6,BK$6&amp;" "&amp;'Input-Func_Class'!$E$22,$G91:$BB91),SUMIF($G$6:$BB$6,BK$6&amp;" "&amp;'Input-Func_Class'!$B$24,$G91:$BB91))+SUMIF($G$6:$BB$6,BK$6&amp;" "&amp;'Input-Func_Class'!$F$22,$G91:$BB91))&lt;Check_Limit,0,1),1)</f>
        <v>0</v>
      </c>
      <c r="BL91">
        <f>IFERROR(IF(SUMIF($G$6:$BB$6,BL$6&amp;" Total",$G91:$BB91)-(SUMIF($G$6:$BB$6,BL$6&amp;" "&amp;'Input-Func_Class'!$D$22,$G91:$BB91)+IFERROR(SUMIF($G$6:$BB$6,BL$6&amp;" "&amp;'Input-Func_Class'!$E$22,$G91:$BB91),SUMIF($G$6:$BB$6,BL$6&amp;" "&amp;'Input-Func_Class'!$B$24,$G91:$BB91))+SUMIF($G$6:$BB$6,BL$6&amp;" "&amp;'Input-Func_Class'!$F$22,$G91:$BB91))&lt;Check_Limit,0,1),1)</f>
        <v>0</v>
      </c>
      <c r="BM91">
        <f>IFERROR(IF(SUMIF($G$6:$BB$6,BM$6&amp;" Total",$G91:$BB91)-(SUMIF($G$6:$BB$6,BM$6&amp;" "&amp;'Input-Func_Class'!$D$22,$G91:$BB91)+IFERROR(SUMIF($G$6:$BB$6,BM$6&amp;" "&amp;'Input-Func_Class'!$E$22,$G91:$BB91),SUMIF($G$6:$BB$6,BM$6&amp;" "&amp;'Input-Func_Class'!$B$24,$G91:$BB91))+SUMIF($G$6:$BB$6,BM$6&amp;" "&amp;'Input-Func_Class'!$F$22,$G91:$BB91))&lt;Check_Limit,0,1),1)</f>
        <v>0</v>
      </c>
      <c r="BN91">
        <f>IFERROR(IF(SUMIF($G$6:$BB$6,BN$6&amp;" Total",$G91:$BB91)-(SUMIF($G$6:$BB$6,BN$6&amp;" "&amp;'Input-Func_Class'!$D$22,$G91:$BB91)+IFERROR(SUMIF($G$6:$BB$6,BN$6&amp;" "&amp;'Input-Func_Class'!$E$22,$G91:$BB91),SUMIF($G$6:$BB$6,BN$6&amp;" "&amp;'Input-Func_Class'!$B$24,$G91:$BB91))+SUMIF($G$6:$BB$6,BN$6&amp;" "&amp;'Input-Func_Class'!$F$22,$G91:$BB91))&lt;Check_Limit,0,1),1)</f>
        <v>0</v>
      </c>
      <c r="BO91">
        <f>IFERROR(IF(SUMIF($G$6:$BB$6,BO$6&amp;" Total",$G91:$BB91)-(SUMIF($G$6:$BB$6,BO$6&amp;" "&amp;'Input-Func_Class'!$D$22,$G91:$BB91)+IFERROR(SUMIF($G$6:$BB$6,BO$6&amp;" "&amp;'Input-Func_Class'!$E$22,$G91:$BB91),SUMIF($G$6:$BB$6,BO$6&amp;" "&amp;'Input-Func_Class'!$B$24,$G91:$BB91))+SUMIF($G$6:$BB$6,BO$6&amp;" "&amp;'Input-Func_Class'!$F$22,$G91:$BB91))&lt;Check_Limit,0,1),1)</f>
        <v>0</v>
      </c>
    </row>
    <row r="92" spans="1:67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>
        <f t="shared" si="16"/>
        <v>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D92">
        <f>IFERROR(IF(SUMIF($G$6:$BB$6,BD$6&amp;" Total",$G92:$BB92)-(SUMIF($G$6:$BB$6,BD$6&amp;" "&amp;'Input-Func_Class'!$D$22,$G92:$BB92)+IFERROR(SUMIF($G$6:$BB$6,BD$6&amp;" "&amp;'Input-Func_Class'!$E$22,$G92:$BB92),SUMIF($G$6:$BB$6,BD$6&amp;" "&amp;'Input-Func_Class'!$B$24,$G92:$BB92))+SUMIF($G$6:$BB$6,BD$6&amp;" "&amp;'Input-Func_Class'!$F$22,$G92:$BB92))&lt;Check_Limit,0,1),1)</f>
        <v>0</v>
      </c>
      <c r="BE92">
        <f>IFERROR(IF(SUMIF($G$6:$BB$6,BE$6&amp;" Total",$G92:$BB92)-(SUMIF($G$6:$BB$6,BE$6&amp;" "&amp;'Input-Func_Class'!$D$22,$G92:$BB92)+IFERROR(SUMIF($G$6:$BB$6,BE$6&amp;" "&amp;'Input-Func_Class'!$E$22,$G92:$BB92),SUMIF($G$6:$BB$6,BE$6&amp;" "&amp;'Input-Func_Class'!$B$24,$G92:$BB92))+SUMIF($G$6:$BB$6,BE$6&amp;" "&amp;'Input-Func_Class'!$F$22,$G92:$BB92))&lt;Check_Limit,0,1),1)</f>
        <v>0</v>
      </c>
      <c r="BF92">
        <f>IFERROR(IF(SUMIF($G$6:$BB$6,BF$6&amp;" Total",$G92:$BB92)-(SUMIF($G$6:$BB$6,BF$6&amp;" "&amp;'Input-Func_Class'!$D$22,$G92:$BB92)+IFERROR(SUMIF($G$6:$BB$6,BF$6&amp;" "&amp;'Input-Func_Class'!$E$22,$G92:$BB92),SUMIF($G$6:$BB$6,BF$6&amp;" "&amp;'Input-Func_Class'!$B$24,$G92:$BB92))+SUMIF($G$6:$BB$6,BF$6&amp;" "&amp;'Input-Func_Class'!$F$22,$G92:$BB92))&lt;Check_Limit,0,1),1)</f>
        <v>0</v>
      </c>
      <c r="BG92">
        <f>IFERROR(IF(SUMIF($G$6:$BB$6,BG$6&amp;" Total",$G92:$BB92)-(SUMIF($G$6:$BB$6,BG$6&amp;" "&amp;'Input-Func_Class'!$D$22,$G92:$BB92)+IFERROR(SUMIF($G$6:$BB$6,BG$6&amp;" "&amp;'Input-Func_Class'!$E$22,$G92:$BB92),SUMIF($G$6:$BB$6,BG$6&amp;" "&amp;'Input-Func_Class'!$B$24,$G92:$BB92))+SUMIF($G$6:$BB$6,BG$6&amp;" "&amp;'Input-Func_Class'!$F$22,$G92:$BB92))&lt;Check_Limit,0,1),1)</f>
        <v>0</v>
      </c>
      <c r="BH92">
        <f>IFERROR(IF(SUMIF($G$6:$BB$6,BH$6&amp;" Total",$G92:$BB92)-(SUMIF($G$6:$BB$6,BH$6&amp;" "&amp;'Input-Func_Class'!$D$22,$G92:$BB92)+IFERROR(SUMIF($G$6:$BB$6,BH$6&amp;" "&amp;'Input-Func_Class'!$E$22,$G92:$BB92),SUMIF($G$6:$BB$6,BH$6&amp;" "&amp;'Input-Func_Class'!$B$24,$G92:$BB92))+SUMIF($G$6:$BB$6,BH$6&amp;" "&amp;'Input-Func_Class'!$F$22,$G92:$BB92))&lt;Check_Limit,0,1),1)</f>
        <v>0</v>
      </c>
      <c r="BI92">
        <f>IFERROR(IF(SUMIF($G$6:$BB$6,BI$6&amp;" Total",$G92:$BB92)-(SUMIF($G$6:$BB$6,BI$6&amp;" "&amp;'Input-Func_Class'!$D$22,$G92:$BB92)+IFERROR(SUMIF($G$6:$BB$6,BI$6&amp;" "&amp;'Input-Func_Class'!$E$22,$G92:$BB92),SUMIF($G$6:$BB$6,BI$6&amp;" "&amp;'Input-Func_Class'!$B$24,$G92:$BB92))+SUMIF($G$6:$BB$6,BI$6&amp;" "&amp;'Input-Func_Class'!$F$22,$G92:$BB92))&lt;Check_Limit,0,1),1)</f>
        <v>0</v>
      </c>
      <c r="BJ92">
        <f>IFERROR(IF(SUMIF($G$6:$BB$6,BJ$6&amp;" Total",$G92:$BB92)-(SUMIF($G$6:$BB$6,BJ$6&amp;" "&amp;'Input-Func_Class'!$D$22,$G92:$BB92)+IFERROR(SUMIF($G$6:$BB$6,BJ$6&amp;" "&amp;'Input-Func_Class'!$E$22,$G92:$BB92),SUMIF($G$6:$BB$6,BJ$6&amp;" "&amp;'Input-Func_Class'!$B$24,$G92:$BB92))+SUMIF($G$6:$BB$6,BJ$6&amp;" "&amp;'Input-Func_Class'!$F$22,$G92:$BB92))&lt;Check_Limit,0,1),1)</f>
        <v>0</v>
      </c>
      <c r="BK92">
        <f>IFERROR(IF(SUMIF($G$6:$BB$6,BK$6&amp;" Total",$G92:$BB92)-(SUMIF($G$6:$BB$6,BK$6&amp;" "&amp;'Input-Func_Class'!$D$22,$G92:$BB92)+IFERROR(SUMIF($G$6:$BB$6,BK$6&amp;" "&amp;'Input-Func_Class'!$E$22,$G92:$BB92),SUMIF($G$6:$BB$6,BK$6&amp;" "&amp;'Input-Func_Class'!$B$24,$G92:$BB92))+SUMIF($G$6:$BB$6,BK$6&amp;" "&amp;'Input-Func_Class'!$F$22,$G92:$BB92))&lt;Check_Limit,0,1),1)</f>
        <v>0</v>
      </c>
      <c r="BL92">
        <f>IFERROR(IF(SUMIF($G$6:$BB$6,BL$6&amp;" Total",$G92:$BB92)-(SUMIF($G$6:$BB$6,BL$6&amp;" "&amp;'Input-Func_Class'!$D$22,$G92:$BB92)+IFERROR(SUMIF($G$6:$BB$6,BL$6&amp;" "&amp;'Input-Func_Class'!$E$22,$G92:$BB92),SUMIF($G$6:$BB$6,BL$6&amp;" "&amp;'Input-Func_Class'!$B$24,$G92:$BB92))+SUMIF($G$6:$BB$6,BL$6&amp;" "&amp;'Input-Func_Class'!$F$22,$G92:$BB92))&lt;Check_Limit,0,1),1)</f>
        <v>0</v>
      </c>
      <c r="BM92">
        <f>IFERROR(IF(SUMIF($G$6:$BB$6,BM$6&amp;" Total",$G92:$BB92)-(SUMIF($G$6:$BB$6,BM$6&amp;" "&amp;'Input-Func_Class'!$D$22,$G92:$BB92)+IFERROR(SUMIF($G$6:$BB$6,BM$6&amp;" "&amp;'Input-Func_Class'!$E$22,$G92:$BB92),SUMIF($G$6:$BB$6,BM$6&amp;" "&amp;'Input-Func_Class'!$B$24,$G92:$BB92))+SUMIF($G$6:$BB$6,BM$6&amp;" "&amp;'Input-Func_Class'!$F$22,$G92:$BB92))&lt;Check_Limit,0,1),1)</f>
        <v>0</v>
      </c>
      <c r="BN92">
        <f>IFERROR(IF(SUMIF($G$6:$BB$6,BN$6&amp;" Total",$G92:$BB92)-(SUMIF($G$6:$BB$6,BN$6&amp;" "&amp;'Input-Func_Class'!$D$22,$G92:$BB92)+IFERROR(SUMIF($G$6:$BB$6,BN$6&amp;" "&amp;'Input-Func_Class'!$E$22,$G92:$BB92),SUMIF($G$6:$BB$6,BN$6&amp;" "&amp;'Input-Func_Class'!$B$24,$G92:$BB92))+SUMIF($G$6:$BB$6,BN$6&amp;" "&amp;'Input-Func_Class'!$F$22,$G92:$BB92))&lt;Check_Limit,0,1),1)</f>
        <v>0</v>
      </c>
      <c r="BO92">
        <f>IFERROR(IF(SUMIF($G$6:$BB$6,BO$6&amp;" Total",$G92:$BB92)-(SUMIF($G$6:$BB$6,BO$6&amp;" "&amp;'Input-Func_Class'!$D$22,$G92:$BB92)+IFERROR(SUMIF($G$6:$BB$6,BO$6&amp;" "&amp;'Input-Func_Class'!$E$22,$G92:$BB92),SUMIF($G$6:$BB$6,BO$6&amp;" "&amp;'Input-Func_Class'!$B$24,$G92:$BB92))+SUMIF($G$6:$BB$6,BO$6&amp;" "&amp;'Input-Func_Class'!$F$22,$G92:$BB92))&lt;Check_Limit,0,1),1)</f>
        <v>0</v>
      </c>
    </row>
    <row r="93" spans="1:67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>Functionalization!$D93</f>
        <v>-545605.16999999981</v>
      </c>
      <c r="E93" s="8">
        <f t="shared" ca="1" si="16"/>
        <v>0</v>
      </c>
      <c r="F93" s="2" t="str">
        <f>IF($D93=0,"-",IF('Input-Accounts'!$E93&lt;&gt;0,'Input-Accounts'!$E93,'Input-Accounts'!$G93))</f>
        <v>INT_DISTPT_SUBTOTAL</v>
      </c>
      <c r="G93" s="8">
        <f ca="1">IF(G$5&lt;&gt;"",HLOOKUP(G$5,Functionalization!$G$6:$R$314,ROW($A93)-5,FALSE),IFERROR(INDEX(G$278:G$314,MATCH($F93,$B$278:$B$314,0))/VLOOKUP($F93,$B$278:$BB$314,MATCH(LEFT(TRIM(G$6),FIND("~",SUBSTITUTE(G$6,"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93))*HLOOKUP(LEFT(TRIM(G$6),FIND("~",SUBSTITUTE(G$6," ","~",LEN(TRIM(G$6))-LEN(SUBSTITUTE(TRIM(G$6)," ",""))))-1)&amp;" Total",$B$6:$BB$314,ROW($A93)-5,FALSE))</f>
        <v>-348402.43939544726</v>
      </c>
      <c r="H93" s="8">
        <f ca="1">IF(H$5&lt;&gt;"",HLOOKUP(H$5,Functionalization!$G$6:$R$314,ROW($A93)-5,FALSE),IFERROR(INDEX(H$278:H$314,MATCH($F93,$B$278:$B$314,0))/VLOOKUP($F93,$B$278:$BB$314,MATCH(LEFT(TRIM(H$6),FIND("~",SUBSTITUTE(H$6,"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93))*HLOOKUP(LEFT(TRIM(H$6),FIND("~",SUBSTITUTE(H$6," ","~",LEN(TRIM(H$6))-LEN(SUBSTITUTE(TRIM(H$6)," ",""))))-1)&amp;" Total",$B$6:$BB$314,ROW($A93)-5,FALSE))</f>
        <v>-265801.81287144887</v>
      </c>
      <c r="I93" s="8">
        <f ca="1">IF(I$5&lt;&gt;"",HLOOKUP(I$5,Functionalization!$G$6:$R$314,ROW($A93)-5,FALSE),IFERROR(INDEX(I$278:I$314,MATCH($F93,$B$278:$B$314,0))/VLOOKUP($F93,$B$278:$BB$314,MATCH(LEFT(TRIM(I$6),FIND("~",SUBSTITUTE(I$6,"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93))*HLOOKUP(LEFT(TRIM(I$6),FIND("~",SUBSTITUTE(I$6," ","~",LEN(TRIM(I$6))-LEN(SUBSTITUTE(TRIM(I$6)," ",""))))-1)&amp;" Total",$B$6:$BB$314,ROW($A93)-5,FALSE))</f>
        <v>0</v>
      </c>
      <c r="J93" s="8">
        <f ca="1">IF(J$5&lt;&gt;"",HLOOKUP(J$5,Functionalization!$G$6:$R$314,ROW($A93)-5,FALSE),IFERROR(INDEX(J$278:J$314,MATCH($F93,$B$278:$B$314,0))/VLOOKUP($F93,$B$278:$BB$314,MATCH(LEFT(TRIM(J$6),FIND("~",SUBSTITUTE(J$6,"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93))*HLOOKUP(LEFT(TRIM(J$6),FIND("~",SUBSTITUTE(J$6," ","~",LEN(TRIM(J$6))-LEN(SUBSTITUTE(TRIM(J$6)," ",""))))-1)&amp;" Total",$B$6:$BB$314,ROW($A93)-5,FALSE))</f>
        <v>-82600.626523998479</v>
      </c>
      <c r="K93" s="8">
        <f ca="1">IF(K$5&lt;&gt;"",HLOOKUP(K$5,Functionalization!$G$6:$R$314,ROW($A93)-5,FALSE),IFERROR(INDEX(K$278:K$314,MATCH($F93,$B$278:$B$314,0))/VLOOKUP($F93,$B$278:$BB$314,MATCH(LEFT(TRIM(K$6),FIND("~",SUBSTITUTE(K$6,"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93))*HLOOKUP(LEFT(TRIM(K$6),FIND("~",SUBSTITUTE(K$6," ","~",LEN(TRIM(K$6))-LEN(SUBSTITUTE(TRIM(K$6)," ",""))))-1)&amp;" Total",$B$6:$BB$314,ROW($A93)-5,FALSE))</f>
        <v>-197202.73060455255</v>
      </c>
      <c r="L93" s="8">
        <f ca="1">IF(L$5&lt;&gt;"",HLOOKUP(L$5,Functionalization!$G$6:$R$314,ROW($A93)-5,FALSE),IFERROR(INDEX(L$278:L$314,MATCH($F93,$B$278:$B$314,0))/VLOOKUP($F93,$B$278:$BB$314,MATCH(LEFT(TRIM(L$6),FIND("~",SUBSTITUTE(L$6,"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93))*HLOOKUP(LEFT(TRIM(L$6),FIND("~",SUBSTITUTE(L$6," ","~",LEN(TRIM(L$6))-LEN(SUBSTITUTE(TRIM(L$6)," ",""))))-1)&amp;" Total",$B$6:$BB$314,ROW($A93)-5,FALSE))</f>
        <v>0</v>
      </c>
      <c r="M93" s="8">
        <f ca="1">IF(M$5&lt;&gt;"",HLOOKUP(M$5,Functionalization!$G$6:$R$314,ROW($A93)-5,FALSE),IFERROR(INDEX(M$278:M$314,MATCH($F93,$B$278:$B$314,0))/VLOOKUP($F93,$B$278:$BB$314,MATCH(LEFT(TRIM(M$6),FIND("~",SUBSTITUTE(M$6,"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93))*HLOOKUP(LEFT(TRIM(M$6),FIND("~",SUBSTITUTE(M$6," ","~",LEN(TRIM(M$6))-LEN(SUBSTITUTE(TRIM(M$6)," ",""))))-1)&amp;" Total",$B$6:$BB$314,ROW($A93)-5,FALSE))</f>
        <v>0</v>
      </c>
      <c r="N93" s="8">
        <f ca="1">IF(N$5&lt;&gt;"",HLOOKUP(N$5,Functionalization!$G$6:$R$314,ROW($A93)-5,FALSE),IFERROR(INDEX(N$278:N$314,MATCH($F93,$B$278:$B$314,0))/VLOOKUP($F93,$B$278:$BB$314,MATCH(LEFT(TRIM(N$6),FIND("~",SUBSTITUTE(N$6,"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93))*HLOOKUP(LEFT(TRIM(N$6),FIND("~",SUBSTITUTE(N$6," ","~",LEN(TRIM(N$6))-LEN(SUBSTITUTE(TRIM(N$6)," ",""))))-1)&amp;" Total",$B$6:$BB$314,ROW($A93)-5,FALSE))</f>
        <v>-197202.73060455255</v>
      </c>
      <c r="O93" s="8">
        <f ca="1">IF(O$5&lt;&gt;"",HLOOKUP(O$5,Functionalization!$G$6:$R$314,ROW($A93)-5,FALSE),IFERROR(INDEX(O$278:O$314,MATCH($F93,$B$278:$B$314,0))/VLOOKUP($F93,$B$278:$BB$314,MATCH(LEFT(TRIM(O$6),FIND("~",SUBSTITUTE(O$6,"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93))*HLOOKUP(LEFT(TRIM(O$6),FIND("~",SUBSTITUTE(O$6," ","~",LEN(TRIM(O$6))-LEN(SUBSTITUTE(TRIM(O$6)," ",""))))-1)&amp;" Total",$B$6:$BB$314,ROW($A93)-5,FALSE))</f>
        <v>0</v>
      </c>
      <c r="P93" s="8">
        <f ca="1">IF(P$5&lt;&gt;"",HLOOKUP(P$5,Functionalization!$G$6:$R$314,ROW($A93)-5,FALSE),IFERROR(INDEX(P$278:P$314,MATCH($F93,$B$278:$B$314,0))/VLOOKUP($F93,$B$278:$BB$314,MATCH(LEFT(TRIM(P$6),FIND("~",SUBSTITUTE(P$6,"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93))*HLOOKUP(LEFT(TRIM(P$6),FIND("~",SUBSTITUTE(P$6," ","~",LEN(TRIM(P$6))-LEN(SUBSTITUTE(TRIM(P$6)," ",""))))-1)&amp;" Total",$B$6:$BB$314,ROW($A93)-5,FALSE))</f>
        <v>0</v>
      </c>
      <c r="Q93" s="8">
        <f ca="1">IF(Q$5&lt;&gt;"",HLOOKUP(Q$5,Functionalization!$G$6:$R$314,ROW($A93)-5,FALSE),IFERROR(INDEX(Q$278:Q$314,MATCH($F93,$B$278:$B$314,0))/VLOOKUP($F93,$B$278:$BB$314,MATCH(LEFT(TRIM(Q$6),FIND("~",SUBSTITUTE(Q$6,"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93))*HLOOKUP(LEFT(TRIM(Q$6),FIND("~",SUBSTITUTE(Q$6," ","~",LEN(TRIM(Q$6))-LEN(SUBSTITUTE(TRIM(Q$6)," ",""))))-1)&amp;" Total",$B$6:$BB$314,ROW($A93)-5,FALSE))</f>
        <v>0</v>
      </c>
      <c r="R93" s="8">
        <f ca="1">IF(R$5&lt;&gt;"",HLOOKUP(R$5,Functionalization!$G$6:$R$314,ROW($A93)-5,FALSE),IFERROR(INDEX(R$278:R$314,MATCH($F93,$B$278:$B$314,0))/VLOOKUP($F93,$B$278:$BB$314,MATCH(LEFT(TRIM(R$6),FIND("~",SUBSTITUTE(R$6,"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93))*HLOOKUP(LEFT(TRIM(R$6),FIND("~",SUBSTITUTE(R$6," ","~",LEN(TRIM(R$6))-LEN(SUBSTITUTE(TRIM(R$6)," ",""))))-1)&amp;" Total",$B$6:$BB$314,ROW($A93)-5,FALSE))</f>
        <v>0</v>
      </c>
      <c r="S93" s="8">
        <f ca="1">IF(S$5&lt;&gt;"",HLOOKUP(S$5,Functionalization!$G$6:$R$314,ROW($A93)-5,FALSE),IFERROR(INDEX(S$278:S$314,MATCH($F93,$B$278:$B$314,0))/VLOOKUP($F93,$B$278:$BB$314,MATCH(LEFT(TRIM(S$6),FIND("~",SUBSTITUTE(S$6,"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93))*HLOOKUP(LEFT(TRIM(S$6),FIND("~",SUBSTITUTE(S$6," ","~",LEN(TRIM(S$6))-LEN(SUBSTITUTE(TRIM(S$6)," ",""))))-1)&amp;" Total",$B$6:$BB$314,ROW($A93)-5,FALSE))</f>
        <v>0</v>
      </c>
      <c r="T93" s="8">
        <f ca="1">IF(T$5&lt;&gt;"",HLOOKUP(T$5,Functionalization!$G$6:$R$314,ROW($A93)-5,FALSE),IFERROR(INDEX(T$278:T$314,MATCH($F93,$B$278:$B$314,0))/VLOOKUP($F93,$B$278:$BB$314,MATCH(LEFT(TRIM(T$6),FIND("~",SUBSTITUTE(T$6,"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93))*HLOOKUP(LEFT(TRIM(T$6),FIND("~",SUBSTITUTE(T$6," ","~",LEN(TRIM(T$6))-LEN(SUBSTITUTE(TRIM(T$6)," ",""))))-1)&amp;" Total",$B$6:$BB$314,ROW($A93)-5,FALSE))</f>
        <v>0</v>
      </c>
      <c r="U93" s="8">
        <f ca="1">IF(U$5&lt;&gt;"",HLOOKUP(U$5,Functionalization!$G$6:$R$314,ROW($A93)-5,FALSE),IFERROR(INDEX(U$278:U$314,MATCH($F93,$B$278:$B$314,0))/VLOOKUP($F93,$B$278:$BB$314,MATCH(LEFT(TRIM(U$6),FIND("~",SUBSTITUTE(U$6,"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93))*HLOOKUP(LEFT(TRIM(U$6),FIND("~",SUBSTITUTE(U$6," ","~",LEN(TRIM(U$6))-LEN(SUBSTITUTE(TRIM(U$6)," ",""))))-1)&amp;" Total",$B$6:$BB$314,ROW($A93)-5,FALSE))</f>
        <v>0</v>
      </c>
      <c r="V93" s="8">
        <f ca="1">IF(V$5&lt;&gt;"",HLOOKUP(V$5,Functionalization!$G$6:$R$314,ROW($A93)-5,FALSE),IFERROR(INDEX(V$278:V$314,MATCH($F93,$B$278:$B$314,0))/VLOOKUP($F93,$B$278:$BB$314,MATCH(LEFT(TRIM(V$6),FIND("~",SUBSTITUTE(V$6,"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93))*HLOOKUP(LEFT(TRIM(V$6),FIND("~",SUBSTITUTE(V$6," ","~",LEN(TRIM(V$6))-LEN(SUBSTITUTE(TRIM(V$6)," ",""))))-1)&amp;" Total",$B$6:$BB$314,ROW($A93)-5,FALSE))</f>
        <v>0</v>
      </c>
      <c r="W93" s="8">
        <f ca="1">IF(W$5&lt;&gt;"",HLOOKUP(W$5,Functionalization!$G$6:$R$314,ROW($A93)-5,FALSE),IFERROR(INDEX(W$278:W$314,MATCH($F93,$B$278:$B$314,0))/VLOOKUP($F93,$B$278:$BB$314,MATCH(LEFT(TRIM(W$6),FIND("~",SUBSTITUTE(W$6,"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93))*HLOOKUP(LEFT(TRIM(W$6),FIND("~",SUBSTITUTE(W$6," ","~",LEN(TRIM(W$6))-LEN(SUBSTITUTE(TRIM(W$6)," ",""))))-1)&amp;" Total",$B$6:$BB$314,ROW($A93)-5,FALSE))</f>
        <v>0</v>
      </c>
      <c r="X93" s="8">
        <f ca="1">IF(X$5&lt;&gt;"",HLOOKUP(X$5,Functionalization!$G$6:$R$314,ROW($A93)-5,FALSE),IFERROR(INDEX(X$278:X$314,MATCH($F93,$B$278:$B$314,0))/VLOOKUP($F93,$B$278:$BB$314,MATCH(LEFT(TRIM(X$6),FIND("~",SUBSTITUTE(X$6,"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93))*HLOOKUP(LEFT(TRIM(X$6),FIND("~",SUBSTITUTE(X$6," ","~",LEN(TRIM(X$6))-LEN(SUBSTITUTE(TRIM(X$6)," ",""))))-1)&amp;" Total",$B$6:$BB$314,ROW($A93)-5,FALSE))</f>
        <v>0</v>
      </c>
      <c r="Y93" s="8">
        <f ca="1">IF(Y$5&lt;&gt;"",HLOOKUP(Y$5,Functionalization!$G$6:$R$314,ROW($A93)-5,FALSE),IFERROR(INDEX(Y$278:Y$314,MATCH($F93,$B$278:$B$314,0))/VLOOKUP($F93,$B$278:$BB$314,MATCH(LEFT(TRIM(Y$6),FIND("~",SUBSTITUTE(Y$6,"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93))*HLOOKUP(LEFT(TRIM(Y$6),FIND("~",SUBSTITUTE(Y$6," ","~",LEN(TRIM(Y$6))-LEN(SUBSTITUTE(TRIM(Y$6)," ",""))))-1)&amp;" Total",$B$6:$BB$314,ROW($A93)-5,FALSE))</f>
        <v>0</v>
      </c>
      <c r="Z93" s="8">
        <f ca="1">IF(Z$5&lt;&gt;"",HLOOKUP(Z$5,Functionalization!$G$6:$R$314,ROW($A93)-5,FALSE),IFERROR(INDEX(Z$278:Z$314,MATCH($F93,$B$278:$B$314,0))/VLOOKUP($F93,$B$278:$BB$314,MATCH(LEFT(TRIM(Z$6),FIND("~",SUBSTITUTE(Z$6,"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93))*HLOOKUP(LEFT(TRIM(Z$6),FIND("~",SUBSTITUTE(Z$6," ","~",LEN(TRIM(Z$6))-LEN(SUBSTITUTE(TRIM(Z$6)," ",""))))-1)&amp;" Total",$B$6:$BB$314,ROW($A93)-5,FALSE))</f>
        <v>0</v>
      </c>
      <c r="AA93" s="8">
        <f ca="1">IF(AA$5&lt;&gt;"",HLOOKUP(AA$5,Functionalization!$G$6:$R$314,ROW($A93)-5,FALSE),IFERROR(INDEX(AA$278:AA$314,MATCH($F93,$B$278:$B$314,0))/VLOOKUP($F93,$B$278:$BB$314,MATCH(LEFT(TRIM(AA$6),FIND("~",SUBSTITUTE(AA$6,"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93))*HLOOKUP(LEFT(TRIM(AA$6),FIND("~",SUBSTITUTE(AA$6," ","~",LEN(TRIM(AA$6))-LEN(SUBSTITUTE(TRIM(AA$6)," ",""))))-1)&amp;" Total",$B$6:$BB$314,ROW($A93)-5,FALSE))</f>
        <v>0</v>
      </c>
      <c r="AB93" s="8">
        <f ca="1">IF(AB$5&lt;&gt;"",HLOOKUP(AB$5,Functionalization!$G$6:$R$314,ROW($A93)-5,FALSE),IFERROR(INDEX(AB$278:AB$314,MATCH($F93,$B$278:$B$314,0))/VLOOKUP($F93,$B$278:$BB$314,MATCH(LEFT(TRIM(AB$6),FIND("~",SUBSTITUTE(AB$6,"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93))*HLOOKUP(LEFT(TRIM(AB$6),FIND("~",SUBSTITUTE(AB$6," ","~",LEN(TRIM(AB$6))-LEN(SUBSTITUTE(TRIM(AB$6)," ",""))))-1)&amp;" Total",$B$6:$BB$314,ROW($A93)-5,FALSE))</f>
        <v>0</v>
      </c>
      <c r="AC93" s="8">
        <f ca="1">IF(AC$5&lt;&gt;"",HLOOKUP(AC$5,Functionalization!$G$6:$R$314,ROW($A93)-5,FALSE),IFERROR(INDEX(AC$278:AC$314,MATCH($F93,$B$278:$B$314,0))/VLOOKUP($F93,$B$278:$BB$314,MATCH(LEFT(TRIM(AC$6),FIND("~",SUBSTITUTE(AC$6,"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93))*HLOOKUP(LEFT(TRIM(AC$6),FIND("~",SUBSTITUTE(AC$6," ","~",LEN(TRIM(AC$6))-LEN(SUBSTITUTE(TRIM(AC$6)," ",""))))-1)&amp;" Total",$B$6:$BB$314,ROW($A93)-5,FALSE))</f>
        <v>0</v>
      </c>
      <c r="AD93" s="8">
        <f ca="1">IF(AD$5&lt;&gt;"",HLOOKUP(AD$5,Functionalization!$G$6:$R$314,ROW($A93)-5,FALSE),IFERROR(INDEX(AD$278:AD$314,MATCH($F93,$B$278:$B$314,0))/VLOOKUP($F93,$B$278:$BB$314,MATCH(LEFT(TRIM(AD$6),FIND("~",SUBSTITUTE(AD$6,"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93))*HLOOKUP(LEFT(TRIM(AD$6),FIND("~",SUBSTITUTE(AD$6," ","~",LEN(TRIM(AD$6))-LEN(SUBSTITUTE(TRIM(AD$6)," ",""))))-1)&amp;" Total",$B$6:$BB$314,ROW($A93)-5,FALSE))</f>
        <v>0</v>
      </c>
      <c r="AE93" s="8">
        <f ca="1">IF(AE$5&lt;&gt;"",HLOOKUP(AE$5,Functionalization!$G$6:$R$314,ROW($A93)-5,FALSE),IFERROR(INDEX(AE$278:AE$314,MATCH($F93,$B$278:$B$314,0))/VLOOKUP($F93,$B$278:$BB$314,MATCH(LEFT(TRIM(AE$6),FIND("~",SUBSTITUTE(AE$6,"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93))*HLOOKUP(LEFT(TRIM(AE$6),FIND("~",SUBSTITUTE(AE$6," ","~",LEN(TRIM(AE$6))-LEN(SUBSTITUTE(TRIM(AE$6)," ",""))))-1)&amp;" Total",$B$6:$BB$314,ROW($A93)-5,FALSE))</f>
        <v>0</v>
      </c>
      <c r="AF93" s="8">
        <f ca="1">IF(AF$5&lt;&gt;"",HLOOKUP(AF$5,Functionalization!$G$6:$R$314,ROW($A93)-5,FALSE),IFERROR(INDEX(AF$278:AF$314,MATCH($F93,$B$278:$B$314,0))/VLOOKUP($F93,$B$278:$BB$314,MATCH(LEFT(TRIM(AF$6),FIND("~",SUBSTITUTE(AF$6,"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93))*HLOOKUP(LEFT(TRIM(AF$6),FIND("~",SUBSTITUTE(AF$6," ","~",LEN(TRIM(AF$6))-LEN(SUBSTITUTE(TRIM(AF$6)," ",""))))-1)&amp;" Total",$B$6:$BB$314,ROW($A93)-5,FALSE))</f>
        <v>0</v>
      </c>
      <c r="AG93" s="8">
        <f ca="1">IF(AG$5&lt;&gt;"",HLOOKUP(AG$5,Functionalization!$G$6:$R$314,ROW($A93)-5,FALSE),IFERROR(INDEX(AG$278:AG$314,MATCH($F93,$B$278:$B$314,0))/VLOOKUP($F93,$B$278:$BB$314,MATCH(LEFT(TRIM(AG$6),FIND("~",SUBSTITUTE(AG$6,"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93))*HLOOKUP(LEFT(TRIM(AG$6),FIND("~",SUBSTITUTE(AG$6," ","~",LEN(TRIM(AG$6))-LEN(SUBSTITUTE(TRIM(AG$6)," ",""))))-1)&amp;" Total",$B$6:$BB$314,ROW($A93)-5,FALSE))</f>
        <v>0</v>
      </c>
      <c r="AH93" s="8">
        <f ca="1">IF(AH$5&lt;&gt;"",HLOOKUP(AH$5,Functionalization!$G$6:$R$314,ROW($A93)-5,FALSE),IFERROR(INDEX(AH$278:AH$314,MATCH($F93,$B$278:$B$314,0))/VLOOKUP($F93,$B$278:$BB$314,MATCH(LEFT(TRIM(AH$6),FIND("~",SUBSTITUTE(AH$6,"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93))*HLOOKUP(LEFT(TRIM(AH$6),FIND("~",SUBSTITUTE(AH$6," ","~",LEN(TRIM(AH$6))-LEN(SUBSTITUTE(TRIM(AH$6)," ",""))))-1)&amp;" Total",$B$6:$BB$314,ROW($A93)-5,FALSE))</f>
        <v>0</v>
      </c>
      <c r="AI93" s="8">
        <f ca="1">IF(AI$5&lt;&gt;"",HLOOKUP(AI$5,Functionalization!$G$6:$R$314,ROW($A93)-5,FALSE),IFERROR(INDEX(AI$278:AI$314,MATCH($F93,$B$278:$B$314,0))/VLOOKUP($F93,$B$278:$BB$314,MATCH(LEFT(TRIM(AI$6),FIND("~",SUBSTITUTE(AI$6,"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93))*HLOOKUP(LEFT(TRIM(AI$6),FIND("~",SUBSTITUTE(AI$6," ","~",LEN(TRIM(AI$6))-LEN(SUBSTITUTE(TRIM(AI$6)," ",""))))-1)&amp;" Total",$B$6:$BB$314,ROW($A93)-5,FALSE))</f>
        <v>0</v>
      </c>
      <c r="AJ93" s="8">
        <f ca="1">IF(AJ$5&lt;&gt;"",HLOOKUP(AJ$5,Functionalization!$G$6:$R$314,ROW($A93)-5,FALSE),IFERROR(INDEX(AJ$278:AJ$314,MATCH($F93,$B$278:$B$314,0))/VLOOKUP($F93,$B$278:$BB$314,MATCH(LEFT(TRIM(AJ$6),FIND("~",SUBSTITUTE(AJ$6,"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93))*HLOOKUP(LEFT(TRIM(AJ$6),FIND("~",SUBSTITUTE(AJ$6," ","~",LEN(TRIM(AJ$6))-LEN(SUBSTITUTE(TRIM(AJ$6)," ",""))))-1)&amp;" Total",$B$6:$BB$314,ROW($A93)-5,FALSE))</f>
        <v>0</v>
      </c>
      <c r="AK93" s="8">
        <f ca="1">IF(AK$5&lt;&gt;"",HLOOKUP(AK$5,Functionalization!$G$6:$R$314,ROW($A93)-5,FALSE),IFERROR(INDEX(AK$278:AK$314,MATCH($F93,$B$278:$B$314,0))/VLOOKUP($F93,$B$278:$BB$314,MATCH(LEFT(TRIM(AK$6),FIND("~",SUBSTITUTE(AK$6,"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93))*HLOOKUP(LEFT(TRIM(AK$6),FIND("~",SUBSTITUTE(AK$6," ","~",LEN(TRIM(AK$6))-LEN(SUBSTITUTE(TRIM(AK$6)," ",""))))-1)&amp;" Total",$B$6:$BB$314,ROW($A93)-5,FALSE))</f>
        <v>0</v>
      </c>
      <c r="AL93" s="8">
        <f ca="1">IF(AL$5&lt;&gt;"",HLOOKUP(AL$5,Functionalization!$G$6:$R$314,ROW($A93)-5,FALSE),IFERROR(INDEX(AL$278:AL$314,MATCH($F93,$B$278:$B$314,0))/VLOOKUP($F93,$B$278:$BB$314,MATCH(LEFT(TRIM(AL$6),FIND("~",SUBSTITUTE(AL$6,"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93))*HLOOKUP(LEFT(TRIM(AL$6),FIND("~",SUBSTITUTE(AL$6," ","~",LEN(TRIM(AL$6))-LEN(SUBSTITUTE(TRIM(AL$6)," ",""))))-1)&amp;" Total",$B$6:$BB$314,ROW($A93)-5,FALSE))</f>
        <v>0</v>
      </c>
      <c r="AM93" s="8">
        <f ca="1">IF(AM$5&lt;&gt;"",HLOOKUP(AM$5,Functionalization!$G$6:$R$314,ROW($A93)-5,FALSE),IFERROR(INDEX(AM$278:AM$314,MATCH($F93,$B$278:$B$314,0))/VLOOKUP($F93,$B$278:$BB$314,MATCH(LEFT(TRIM(AM$6),FIND("~",SUBSTITUTE(AM$6,"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93))*HLOOKUP(LEFT(TRIM(AM$6),FIND("~",SUBSTITUTE(AM$6," ","~",LEN(TRIM(AM$6))-LEN(SUBSTITUTE(TRIM(AM$6)," ",""))))-1)&amp;" Total",$B$6:$BB$314,ROW($A93)-5,FALSE))</f>
        <v>0</v>
      </c>
      <c r="AN93" s="8">
        <f ca="1">IF(AN$5&lt;&gt;"",HLOOKUP(AN$5,Functionalization!$G$6:$R$314,ROW($A93)-5,FALSE),IFERROR(INDEX(AN$278:AN$314,MATCH($F93,$B$278:$B$314,0))/VLOOKUP($F93,$B$278:$BB$314,MATCH(LEFT(TRIM(AN$6),FIND("~",SUBSTITUTE(AN$6,"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93))*HLOOKUP(LEFT(TRIM(AN$6),FIND("~",SUBSTITUTE(AN$6," ","~",LEN(TRIM(AN$6))-LEN(SUBSTITUTE(TRIM(AN$6)," ",""))))-1)&amp;" Total",$B$6:$BB$314,ROW($A93)-5,FALSE))</f>
        <v>0</v>
      </c>
      <c r="AO93" s="8">
        <f ca="1">IF(AO$5&lt;&gt;"",HLOOKUP(AO$5,Functionalization!$G$6:$R$314,ROW($A93)-5,FALSE),IFERROR(INDEX(AO$278:AO$314,MATCH($F93,$B$278:$B$314,0))/VLOOKUP($F93,$B$278:$BB$314,MATCH(LEFT(TRIM(AO$6),FIND("~",SUBSTITUTE(AO$6,"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93))*HLOOKUP(LEFT(TRIM(AO$6),FIND("~",SUBSTITUTE(AO$6," ","~",LEN(TRIM(AO$6))-LEN(SUBSTITUTE(TRIM(AO$6)," ",""))))-1)&amp;" Total",$B$6:$BB$314,ROW($A93)-5,FALSE))</f>
        <v>0</v>
      </c>
      <c r="AP93" s="8">
        <f ca="1">IF(AP$5&lt;&gt;"",HLOOKUP(AP$5,Functionalization!$G$6:$R$314,ROW($A93)-5,FALSE),IFERROR(INDEX(AP$278:AP$314,MATCH($F93,$B$278:$B$314,0))/VLOOKUP($F93,$B$278:$BB$314,MATCH(LEFT(TRIM(AP$6),FIND("~",SUBSTITUTE(AP$6,"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93))*HLOOKUP(LEFT(TRIM(AP$6),FIND("~",SUBSTITUTE(AP$6," ","~",LEN(TRIM(AP$6))-LEN(SUBSTITUTE(TRIM(AP$6)," ",""))))-1)&amp;" Total",$B$6:$BB$314,ROW($A93)-5,FALSE))</f>
        <v>0</v>
      </c>
      <c r="AQ93" s="8">
        <f ca="1">IF(AQ$5&lt;&gt;"",HLOOKUP(AQ$5,Functionalization!$G$6:$R$314,ROW($A93)-5,FALSE),IFERROR(INDEX(AQ$278:AQ$314,MATCH($F93,$B$278:$B$314,0))/VLOOKUP($F93,$B$278:$BB$314,MATCH(LEFT(TRIM(AQ$6),FIND("~",SUBSTITUTE(AQ$6,"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93))*HLOOKUP(LEFT(TRIM(AQ$6),FIND("~",SUBSTITUTE(AQ$6," ","~",LEN(TRIM(AQ$6))-LEN(SUBSTITUTE(TRIM(AQ$6)," ",""))))-1)&amp;" Total",$B$6:$BB$314,ROW($A93)-5,FALSE))</f>
        <v>0</v>
      </c>
      <c r="AR93" s="8">
        <f ca="1">IF(AR$5&lt;&gt;"",HLOOKUP(AR$5,Functionalization!$G$6:$R$314,ROW($A93)-5,FALSE),IFERROR(INDEX(AR$278:AR$314,MATCH($F93,$B$278:$B$314,0))/VLOOKUP($F93,$B$278:$BB$314,MATCH(LEFT(TRIM(AR$6),FIND("~",SUBSTITUTE(AR$6,"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93))*HLOOKUP(LEFT(TRIM(AR$6),FIND("~",SUBSTITUTE(AR$6," ","~",LEN(TRIM(AR$6))-LEN(SUBSTITUTE(TRIM(AR$6)," ",""))))-1)&amp;" Total",$B$6:$BB$314,ROW($A93)-5,FALSE))</f>
        <v>0</v>
      </c>
      <c r="AS93" s="8">
        <f ca="1">IF(AS$5&lt;&gt;"",HLOOKUP(AS$5,Functionalization!$G$6:$R$314,ROW($A93)-5,FALSE),IFERROR(INDEX(AS$278:AS$314,MATCH($F93,$B$278:$B$314,0))/VLOOKUP($F93,$B$278:$BB$314,MATCH(LEFT(TRIM(AS$6),FIND("~",SUBSTITUTE(AS$6,"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93))*HLOOKUP(LEFT(TRIM(AS$6),FIND("~",SUBSTITUTE(AS$6," ","~",LEN(TRIM(AS$6))-LEN(SUBSTITUTE(TRIM(AS$6)," ",""))))-1)&amp;" Total",$B$6:$BB$314,ROW($A93)-5,FALSE))</f>
        <v>0</v>
      </c>
      <c r="AT93" s="8">
        <f ca="1">IF(AT$5&lt;&gt;"",HLOOKUP(AT$5,Functionalization!$G$6:$R$314,ROW($A93)-5,FALSE),IFERROR(INDEX(AT$278:AT$314,MATCH($F93,$B$278:$B$314,0))/VLOOKUP($F93,$B$278:$BB$314,MATCH(LEFT(TRIM(AT$6),FIND("~",SUBSTITUTE(AT$6,"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93))*HLOOKUP(LEFT(TRIM(AT$6),FIND("~",SUBSTITUTE(AT$6," ","~",LEN(TRIM(AT$6))-LEN(SUBSTITUTE(TRIM(AT$6)," ",""))))-1)&amp;" Total",$B$6:$BB$314,ROW($A93)-5,FALSE))</f>
        <v>0</v>
      </c>
      <c r="AU93" s="8">
        <f ca="1">IF(AU$5&lt;&gt;"",HLOOKUP(AU$5,Functionalization!$G$6:$R$314,ROW($A93)-5,FALSE),IFERROR(INDEX(AU$278:AU$314,MATCH($F93,$B$278:$B$314,0))/VLOOKUP($F93,$B$278:$BB$314,MATCH(LEFT(TRIM(AU$6),FIND("~",SUBSTITUTE(AU$6,"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93))*HLOOKUP(LEFT(TRIM(AU$6),FIND("~",SUBSTITUTE(AU$6," ","~",LEN(TRIM(AU$6))-LEN(SUBSTITUTE(TRIM(AU$6)," ",""))))-1)&amp;" Total",$B$6:$BB$314,ROW($A93)-5,FALSE))</f>
        <v>0</v>
      </c>
      <c r="AV93" s="8">
        <f ca="1">IF(AV$5&lt;&gt;"",HLOOKUP(AV$5,Functionalization!$G$6:$R$314,ROW($A93)-5,FALSE),IFERROR(INDEX(AV$278:AV$314,MATCH($F93,$B$278:$B$314,0))/VLOOKUP($F93,$B$278:$BB$314,MATCH(LEFT(TRIM(AV$6),FIND("~",SUBSTITUTE(AV$6,"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93))*HLOOKUP(LEFT(TRIM(AV$6),FIND("~",SUBSTITUTE(AV$6," ","~",LEN(TRIM(AV$6))-LEN(SUBSTITUTE(TRIM(AV$6)," ",""))))-1)&amp;" Total",$B$6:$BB$314,ROW($A93)-5,FALSE))</f>
        <v>0</v>
      </c>
      <c r="AW93" s="8">
        <f ca="1">IF(AW$5&lt;&gt;"",HLOOKUP(AW$5,Functionalization!$G$6:$R$314,ROW($A93)-5,FALSE),IFERROR(INDEX(AW$278:AW$314,MATCH($F93,$B$278:$B$314,0))/VLOOKUP($F93,$B$278:$BB$314,MATCH(LEFT(TRIM(AW$6),FIND("~",SUBSTITUTE(AW$6,"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93))*HLOOKUP(LEFT(TRIM(AW$6),FIND("~",SUBSTITUTE(AW$6," ","~",LEN(TRIM(AW$6))-LEN(SUBSTITUTE(TRIM(AW$6)," ",""))))-1)&amp;" Total",$B$6:$BB$314,ROW($A93)-5,FALSE))</f>
        <v>0</v>
      </c>
      <c r="AX93" s="8">
        <f ca="1">IF(AX$5&lt;&gt;"",HLOOKUP(AX$5,Functionalization!$G$6:$R$314,ROW($A93)-5,FALSE),IFERROR(INDEX(AX$278:AX$314,MATCH($F93,$B$278:$B$314,0))/VLOOKUP($F93,$B$278:$BB$314,MATCH(LEFT(TRIM(AX$6),FIND("~",SUBSTITUTE(AX$6,"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93))*HLOOKUP(LEFT(TRIM(AX$6),FIND("~",SUBSTITUTE(AX$6," ","~",LEN(TRIM(AX$6))-LEN(SUBSTITUTE(TRIM(AX$6)," ",""))))-1)&amp;" Total",$B$6:$BB$314,ROW($A93)-5,FALSE))</f>
        <v>0</v>
      </c>
      <c r="AY93" s="8">
        <f ca="1">IF(AY$5&lt;&gt;"",HLOOKUP(AY$5,Functionalization!$G$6:$R$314,ROW($A93)-5,FALSE),IFERROR(INDEX(AY$278:AY$314,MATCH($F93,$B$278:$B$314,0))/VLOOKUP($F93,$B$278:$BB$314,MATCH(LEFT(TRIM(AY$6),FIND("~",SUBSTITUTE(AY$6,"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93))*HLOOKUP(LEFT(TRIM(AY$6),FIND("~",SUBSTITUTE(AY$6," ","~",LEN(TRIM(AY$6))-LEN(SUBSTITUTE(TRIM(AY$6)," ",""))))-1)&amp;" Total",$B$6:$BB$314,ROW($A93)-5,FALSE))</f>
        <v>0</v>
      </c>
      <c r="AZ93" s="8">
        <f ca="1">IF(AZ$5&lt;&gt;"",HLOOKUP(AZ$5,Functionalization!$G$6:$R$314,ROW($A93)-5,FALSE),IFERROR(INDEX(AZ$278:AZ$314,MATCH($F93,$B$278:$B$314,0))/VLOOKUP($F93,$B$278:$BB$314,MATCH(LEFT(TRIM(AZ$6),FIND("~",SUBSTITUTE(AZ$6,"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93))*HLOOKUP(LEFT(TRIM(AZ$6),FIND("~",SUBSTITUTE(AZ$6," ","~",LEN(TRIM(AZ$6))-LEN(SUBSTITUTE(TRIM(AZ$6)," ",""))))-1)&amp;" Total",$B$6:$BB$314,ROW($A93)-5,FALSE))</f>
        <v>0</v>
      </c>
      <c r="BA93" s="8">
        <f ca="1">IF(BA$5&lt;&gt;"",HLOOKUP(BA$5,Functionalization!$G$6:$R$314,ROW($A93)-5,FALSE),IFERROR(INDEX(BA$278:BA$314,MATCH($F93,$B$278:$B$314,0))/VLOOKUP($F93,$B$278:$BB$314,MATCH(LEFT(TRIM(BA$6),FIND("~",SUBSTITUTE(BA$6,"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93))*HLOOKUP(LEFT(TRIM(BA$6),FIND("~",SUBSTITUTE(BA$6," ","~",LEN(TRIM(BA$6))-LEN(SUBSTITUTE(TRIM(BA$6)," ",""))))-1)&amp;" Total",$B$6:$BB$314,ROW($A93)-5,FALSE))</f>
        <v>0</v>
      </c>
      <c r="BB93" s="8">
        <f ca="1">IF(BB$5&lt;&gt;"",HLOOKUP(BB$5,Functionalization!$G$6:$R$314,ROW($A93)-5,FALSE),IFERROR(INDEX(BB$278:BB$314,MATCH($F93,$B$278:$B$314,0))/VLOOKUP($F93,$B$278:$BB$314,MATCH(LEFT(TRIM(BB$6),FIND("~",SUBSTITUTE(BB$6,"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93))*HLOOKUP(LEFT(TRIM(BB$6),FIND("~",SUBSTITUTE(BB$6," ","~",LEN(TRIM(BB$6))-LEN(SUBSTITUTE(TRIM(BB$6)," ",""))))-1)&amp;" Total",$B$6:$BB$314,ROW($A93)-5,FALSE))</f>
        <v>0</v>
      </c>
      <c r="BD93">
        <f ca="1">IFERROR(IF(SUMIF($G$6:$BB$6,BD$6&amp;" Total",$G93:$BB93)-(SUMIF($G$6:$BB$6,BD$6&amp;" "&amp;'Input-Func_Class'!$D$22,$G93:$BB93)+IFERROR(SUMIF($G$6:$BB$6,BD$6&amp;" "&amp;'Input-Func_Class'!$E$22,$G93:$BB93),SUMIF($G$6:$BB$6,BD$6&amp;" "&amp;'Input-Func_Class'!$B$24,$G93:$BB93))+SUMIF($G$6:$BB$6,BD$6&amp;" "&amp;'Input-Func_Class'!$F$22,$G93:$BB93))&lt;Check_Limit,0,1),1)</f>
        <v>0</v>
      </c>
      <c r="BE93">
        <f ca="1">IFERROR(IF(SUMIF($G$6:$BB$6,BE$6&amp;" Total",$G93:$BB93)-(SUMIF($G$6:$BB$6,BE$6&amp;" "&amp;'Input-Func_Class'!$D$22,$G93:$BB93)+IFERROR(SUMIF($G$6:$BB$6,BE$6&amp;" "&amp;'Input-Func_Class'!$E$22,$G93:$BB93),SUMIF($G$6:$BB$6,BE$6&amp;" "&amp;'Input-Func_Class'!$B$24,$G93:$BB93))+SUMIF($G$6:$BB$6,BE$6&amp;" "&amp;'Input-Func_Class'!$F$22,$G93:$BB93))&lt;Check_Limit,0,1),1)</f>
        <v>0</v>
      </c>
      <c r="BF93">
        <f ca="1">IFERROR(IF(SUMIF($G$6:$BB$6,BF$6&amp;" Total",$G93:$BB93)-(SUMIF($G$6:$BB$6,BF$6&amp;" "&amp;'Input-Func_Class'!$D$22,$G93:$BB93)+IFERROR(SUMIF($G$6:$BB$6,BF$6&amp;" "&amp;'Input-Func_Class'!$E$22,$G93:$BB93),SUMIF($G$6:$BB$6,BF$6&amp;" "&amp;'Input-Func_Class'!$B$24,$G93:$BB93))+SUMIF($G$6:$BB$6,BF$6&amp;" "&amp;'Input-Func_Class'!$F$22,$G93:$BB93))&lt;Check_Limit,0,1),1)</f>
        <v>0</v>
      </c>
      <c r="BG93">
        <f ca="1">IFERROR(IF(SUMIF($G$6:$BB$6,BG$6&amp;" Total",$G93:$BB93)-(SUMIF($G$6:$BB$6,BG$6&amp;" "&amp;'Input-Func_Class'!$D$22,$G93:$BB93)+IFERROR(SUMIF($G$6:$BB$6,BG$6&amp;" "&amp;'Input-Func_Class'!$E$22,$G93:$BB93),SUMIF($G$6:$BB$6,BG$6&amp;" "&amp;'Input-Func_Class'!$B$24,$G93:$BB93))+SUMIF($G$6:$BB$6,BG$6&amp;" "&amp;'Input-Func_Class'!$F$22,$G93:$BB93))&lt;Check_Limit,0,1),1)</f>
        <v>0</v>
      </c>
      <c r="BH93">
        <f ca="1">IFERROR(IF(SUMIF($G$6:$BB$6,BH$6&amp;" Total",$G93:$BB93)-(SUMIF($G$6:$BB$6,BH$6&amp;" "&amp;'Input-Func_Class'!$D$22,$G93:$BB93)+IFERROR(SUMIF($G$6:$BB$6,BH$6&amp;" "&amp;'Input-Func_Class'!$E$22,$G93:$BB93),SUMIF($G$6:$BB$6,BH$6&amp;" "&amp;'Input-Func_Class'!$B$24,$G93:$BB93))+SUMIF($G$6:$BB$6,BH$6&amp;" "&amp;'Input-Func_Class'!$F$22,$G93:$BB93))&lt;Check_Limit,0,1),1)</f>
        <v>0</v>
      </c>
      <c r="BI93">
        <f ca="1">IFERROR(IF(SUMIF($G$6:$BB$6,BI$6&amp;" Total",$G93:$BB93)-(SUMIF($G$6:$BB$6,BI$6&amp;" "&amp;'Input-Func_Class'!$D$22,$G93:$BB93)+IFERROR(SUMIF($G$6:$BB$6,BI$6&amp;" "&amp;'Input-Func_Class'!$E$22,$G93:$BB93),SUMIF($G$6:$BB$6,BI$6&amp;" "&amp;'Input-Func_Class'!$B$24,$G93:$BB93))+SUMIF($G$6:$BB$6,BI$6&amp;" "&amp;'Input-Func_Class'!$F$22,$G93:$BB93))&lt;Check_Limit,0,1),1)</f>
        <v>0</v>
      </c>
      <c r="BJ93">
        <f ca="1">IFERROR(IF(SUMIF($G$6:$BB$6,BJ$6&amp;" Total",$G93:$BB93)-(SUMIF($G$6:$BB$6,BJ$6&amp;" "&amp;'Input-Func_Class'!$D$22,$G93:$BB93)+IFERROR(SUMIF($G$6:$BB$6,BJ$6&amp;" "&amp;'Input-Func_Class'!$E$22,$G93:$BB93),SUMIF($G$6:$BB$6,BJ$6&amp;" "&amp;'Input-Func_Class'!$B$24,$G93:$BB93))+SUMIF($G$6:$BB$6,BJ$6&amp;" "&amp;'Input-Func_Class'!$F$22,$G93:$BB93))&lt;Check_Limit,0,1),1)</f>
        <v>0</v>
      </c>
      <c r="BK93">
        <f ca="1">IFERROR(IF(SUMIF($G$6:$BB$6,BK$6&amp;" Total",$G93:$BB93)-(SUMIF($G$6:$BB$6,BK$6&amp;" "&amp;'Input-Func_Class'!$D$22,$G93:$BB93)+IFERROR(SUMIF($G$6:$BB$6,BK$6&amp;" "&amp;'Input-Func_Class'!$E$22,$G93:$BB93),SUMIF($G$6:$BB$6,BK$6&amp;" "&amp;'Input-Func_Class'!$B$24,$G93:$BB93))+SUMIF($G$6:$BB$6,BK$6&amp;" "&amp;'Input-Func_Class'!$F$22,$G93:$BB93))&lt;Check_Limit,0,1),1)</f>
        <v>0</v>
      </c>
      <c r="BL93">
        <f ca="1">IFERROR(IF(SUMIF($G$6:$BB$6,BL$6&amp;" Total",$G93:$BB93)-(SUMIF($G$6:$BB$6,BL$6&amp;" "&amp;'Input-Func_Class'!$D$22,$G93:$BB93)+IFERROR(SUMIF($G$6:$BB$6,BL$6&amp;" "&amp;'Input-Func_Class'!$E$22,$G93:$BB93),SUMIF($G$6:$BB$6,BL$6&amp;" "&amp;'Input-Func_Class'!$B$24,$G93:$BB93))+SUMIF($G$6:$BB$6,BL$6&amp;" "&amp;'Input-Func_Class'!$F$22,$G93:$BB93))&lt;Check_Limit,0,1),1)</f>
        <v>0</v>
      </c>
      <c r="BM93">
        <f ca="1">IFERROR(IF(SUMIF($G$6:$BB$6,BM$6&amp;" Total",$G93:$BB93)-(SUMIF($G$6:$BB$6,BM$6&amp;" "&amp;'Input-Func_Class'!$D$22,$G93:$BB93)+IFERROR(SUMIF($G$6:$BB$6,BM$6&amp;" "&amp;'Input-Func_Class'!$E$22,$G93:$BB93),SUMIF($G$6:$BB$6,BM$6&amp;" "&amp;'Input-Func_Class'!$B$24,$G93:$BB93))+SUMIF($G$6:$BB$6,BM$6&amp;" "&amp;'Input-Func_Class'!$F$22,$G93:$BB93))&lt;Check_Limit,0,1),1)</f>
        <v>0</v>
      </c>
      <c r="BN93">
        <f ca="1">IFERROR(IF(SUMIF($G$6:$BB$6,BN$6&amp;" Total",$G93:$BB93)-(SUMIF($G$6:$BB$6,BN$6&amp;" "&amp;'Input-Func_Class'!$D$22,$G93:$BB93)+IFERROR(SUMIF($G$6:$BB$6,BN$6&amp;" "&amp;'Input-Func_Class'!$E$22,$G93:$BB93),SUMIF($G$6:$BB$6,BN$6&amp;" "&amp;'Input-Func_Class'!$B$24,$G93:$BB93))+SUMIF($G$6:$BB$6,BN$6&amp;" "&amp;'Input-Func_Class'!$F$22,$G93:$BB93))&lt;Check_Limit,0,1),1)</f>
        <v>0</v>
      </c>
      <c r="BO93">
        <f ca="1">IFERROR(IF(SUMIF($G$6:$BB$6,BO$6&amp;" Total",$G93:$BB93)-(SUMIF($G$6:$BB$6,BO$6&amp;" "&amp;'Input-Func_Class'!$D$22,$G93:$BB93)+IFERROR(SUMIF($G$6:$BB$6,BO$6&amp;" "&amp;'Input-Func_Class'!$E$22,$G93:$BB93),SUMIF($G$6:$BB$6,BO$6&amp;" "&amp;'Input-Func_Class'!$B$24,$G93:$BB93))+SUMIF($G$6:$BB$6,BO$6&amp;" "&amp;'Input-Func_Class'!$F$22,$G93:$BB93))&lt;Check_Limit,0,1),1)</f>
        <v>0</v>
      </c>
    </row>
    <row r="94" spans="1:67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>Functionalization!$D94</f>
        <v>-218406.22</v>
      </c>
      <c r="E94" s="8">
        <f t="shared" ca="1" si="16"/>
        <v>0</v>
      </c>
      <c r="F94" s="2" t="str">
        <f>IF($D94=0,"-",IF('Input-Accounts'!$E94&lt;&gt;0,'Input-Accounts'!$E94,'Input-Accounts'!$G94))</f>
        <v>INT_DISTPT_SUBTOTAL</v>
      </c>
      <c r="G94" s="8">
        <f ca="1">IF(G$5&lt;&gt;"",HLOOKUP(G$5,Functionalization!$G$6:$R$314,ROW($A94)-5,FALSE),IFERROR(INDEX(G$278:G$314,MATCH($F94,$B$278:$B$314,0))/VLOOKUP($F94,$B$278:$BB$314,MATCH(LEFT(TRIM(G$6),FIND("~",SUBSTITUTE(G$6,"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94))*HLOOKUP(LEFT(TRIM(G$6),FIND("~",SUBSTITUTE(G$6," ","~",LEN(TRIM(G$6))-LEN(SUBSTITUTE(TRIM(G$6)," ",""))))-1)&amp;" Total",$B$6:$BB$314,ROW($A94)-5,FALSE))</f>
        <v>-139465.79690060258</v>
      </c>
      <c r="H94" s="8">
        <f ca="1">IF(H$5&lt;&gt;"",HLOOKUP(H$5,Functionalization!$G$6:$R$314,ROW($A94)-5,FALSE),IFERROR(INDEX(H$278:H$314,MATCH($F94,$B$278:$B$314,0))/VLOOKUP($F94,$B$278:$BB$314,MATCH(LEFT(TRIM(H$6),FIND("~",SUBSTITUTE(H$6,"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94))*HLOOKUP(LEFT(TRIM(H$6),FIND("~",SUBSTITUTE(H$6," ","~",LEN(TRIM(H$6))-LEN(SUBSTITUTE(TRIM(H$6)," ",""))))-1)&amp;" Total",$B$6:$BB$314,ROW($A94)-5,FALSE))</f>
        <v>-106400.69488051315</v>
      </c>
      <c r="I94" s="8">
        <f ca="1">IF(I$5&lt;&gt;"",HLOOKUP(I$5,Functionalization!$G$6:$R$314,ROW($A94)-5,FALSE),IFERROR(INDEX(I$278:I$314,MATCH($F94,$B$278:$B$314,0))/VLOOKUP($F94,$B$278:$BB$314,MATCH(LEFT(TRIM(I$6),FIND("~",SUBSTITUTE(I$6,"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94))*HLOOKUP(LEFT(TRIM(I$6),FIND("~",SUBSTITUTE(I$6," ","~",LEN(TRIM(I$6))-LEN(SUBSTITUTE(TRIM(I$6)," ",""))))-1)&amp;" Total",$B$6:$BB$314,ROW($A94)-5,FALSE))</f>
        <v>0</v>
      </c>
      <c r="J94" s="8">
        <f ca="1">IF(J$5&lt;&gt;"",HLOOKUP(J$5,Functionalization!$G$6:$R$314,ROW($A94)-5,FALSE),IFERROR(INDEX(J$278:J$314,MATCH($F94,$B$278:$B$314,0))/VLOOKUP($F94,$B$278:$BB$314,MATCH(LEFT(TRIM(J$6),FIND("~",SUBSTITUTE(J$6,"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94))*HLOOKUP(LEFT(TRIM(J$6),FIND("~",SUBSTITUTE(J$6," ","~",LEN(TRIM(J$6))-LEN(SUBSTITUTE(TRIM(J$6)," ",""))))-1)&amp;" Total",$B$6:$BB$314,ROW($A94)-5,FALSE))</f>
        <v>-33065.102020089456</v>
      </c>
      <c r="K94" s="8">
        <f ca="1">IF(K$5&lt;&gt;"",HLOOKUP(K$5,Functionalization!$G$6:$R$314,ROW($A94)-5,FALSE),IFERROR(INDEX(K$278:K$314,MATCH($F94,$B$278:$B$314,0))/VLOOKUP($F94,$B$278:$BB$314,MATCH(LEFT(TRIM(K$6),FIND("~",SUBSTITUTE(K$6,"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94))*HLOOKUP(LEFT(TRIM(K$6),FIND("~",SUBSTITUTE(K$6," ","~",LEN(TRIM(K$6))-LEN(SUBSTITUTE(TRIM(K$6)," ",""))))-1)&amp;" Total",$B$6:$BB$314,ROW($A94)-5,FALSE))</f>
        <v>-78940.423099397405</v>
      </c>
      <c r="L94" s="8">
        <f ca="1">IF(L$5&lt;&gt;"",HLOOKUP(L$5,Functionalization!$G$6:$R$314,ROW($A94)-5,FALSE),IFERROR(INDEX(L$278:L$314,MATCH($F94,$B$278:$B$314,0))/VLOOKUP($F94,$B$278:$BB$314,MATCH(LEFT(TRIM(L$6),FIND("~",SUBSTITUTE(L$6,"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94))*HLOOKUP(LEFT(TRIM(L$6),FIND("~",SUBSTITUTE(L$6," ","~",LEN(TRIM(L$6))-LEN(SUBSTITUTE(TRIM(L$6)," ",""))))-1)&amp;" Total",$B$6:$BB$314,ROW($A94)-5,FALSE))</f>
        <v>0</v>
      </c>
      <c r="M94" s="8">
        <f ca="1">IF(M$5&lt;&gt;"",HLOOKUP(M$5,Functionalization!$G$6:$R$314,ROW($A94)-5,FALSE),IFERROR(INDEX(M$278:M$314,MATCH($F94,$B$278:$B$314,0))/VLOOKUP($F94,$B$278:$BB$314,MATCH(LEFT(TRIM(M$6),FIND("~",SUBSTITUTE(M$6,"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94))*HLOOKUP(LEFT(TRIM(M$6),FIND("~",SUBSTITUTE(M$6," ","~",LEN(TRIM(M$6))-LEN(SUBSTITUTE(TRIM(M$6)," ",""))))-1)&amp;" Total",$B$6:$BB$314,ROW($A94)-5,FALSE))</f>
        <v>0</v>
      </c>
      <c r="N94" s="8">
        <f ca="1">IF(N$5&lt;&gt;"",HLOOKUP(N$5,Functionalization!$G$6:$R$314,ROW($A94)-5,FALSE),IFERROR(INDEX(N$278:N$314,MATCH($F94,$B$278:$B$314,0))/VLOOKUP($F94,$B$278:$BB$314,MATCH(LEFT(TRIM(N$6),FIND("~",SUBSTITUTE(N$6,"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94))*HLOOKUP(LEFT(TRIM(N$6),FIND("~",SUBSTITUTE(N$6," ","~",LEN(TRIM(N$6))-LEN(SUBSTITUTE(TRIM(N$6)," ",""))))-1)&amp;" Total",$B$6:$BB$314,ROW($A94)-5,FALSE))</f>
        <v>-78940.423099397405</v>
      </c>
      <c r="O94" s="8">
        <f ca="1">IF(O$5&lt;&gt;"",HLOOKUP(O$5,Functionalization!$G$6:$R$314,ROW($A94)-5,FALSE),IFERROR(INDEX(O$278:O$314,MATCH($F94,$B$278:$B$314,0))/VLOOKUP($F94,$B$278:$BB$314,MATCH(LEFT(TRIM(O$6),FIND("~",SUBSTITUTE(O$6,"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94))*HLOOKUP(LEFT(TRIM(O$6),FIND("~",SUBSTITUTE(O$6," ","~",LEN(TRIM(O$6))-LEN(SUBSTITUTE(TRIM(O$6)," ",""))))-1)&amp;" Total",$B$6:$BB$314,ROW($A94)-5,FALSE))</f>
        <v>0</v>
      </c>
      <c r="P94" s="8">
        <f ca="1">IF(P$5&lt;&gt;"",HLOOKUP(P$5,Functionalization!$G$6:$R$314,ROW($A94)-5,FALSE),IFERROR(INDEX(P$278:P$314,MATCH($F94,$B$278:$B$314,0))/VLOOKUP($F94,$B$278:$BB$314,MATCH(LEFT(TRIM(P$6),FIND("~",SUBSTITUTE(P$6,"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94))*HLOOKUP(LEFT(TRIM(P$6),FIND("~",SUBSTITUTE(P$6," ","~",LEN(TRIM(P$6))-LEN(SUBSTITUTE(TRIM(P$6)," ",""))))-1)&amp;" Total",$B$6:$BB$314,ROW($A94)-5,FALSE))</f>
        <v>0</v>
      </c>
      <c r="Q94" s="8">
        <f ca="1">IF(Q$5&lt;&gt;"",HLOOKUP(Q$5,Functionalization!$G$6:$R$314,ROW($A94)-5,FALSE),IFERROR(INDEX(Q$278:Q$314,MATCH($F94,$B$278:$B$314,0))/VLOOKUP($F94,$B$278:$BB$314,MATCH(LEFT(TRIM(Q$6),FIND("~",SUBSTITUTE(Q$6,"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94))*HLOOKUP(LEFT(TRIM(Q$6),FIND("~",SUBSTITUTE(Q$6," ","~",LEN(TRIM(Q$6))-LEN(SUBSTITUTE(TRIM(Q$6)," ",""))))-1)&amp;" Total",$B$6:$BB$314,ROW($A94)-5,FALSE))</f>
        <v>0</v>
      </c>
      <c r="R94" s="8">
        <f ca="1">IF(R$5&lt;&gt;"",HLOOKUP(R$5,Functionalization!$G$6:$R$314,ROW($A94)-5,FALSE),IFERROR(INDEX(R$278:R$314,MATCH($F94,$B$278:$B$314,0))/VLOOKUP($F94,$B$278:$BB$314,MATCH(LEFT(TRIM(R$6),FIND("~",SUBSTITUTE(R$6,"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94))*HLOOKUP(LEFT(TRIM(R$6),FIND("~",SUBSTITUTE(R$6," ","~",LEN(TRIM(R$6))-LEN(SUBSTITUTE(TRIM(R$6)," ",""))))-1)&amp;" Total",$B$6:$BB$314,ROW($A94)-5,FALSE))</f>
        <v>0</v>
      </c>
      <c r="S94" s="8">
        <f ca="1">IF(S$5&lt;&gt;"",HLOOKUP(S$5,Functionalization!$G$6:$R$314,ROW($A94)-5,FALSE),IFERROR(INDEX(S$278:S$314,MATCH($F94,$B$278:$B$314,0))/VLOOKUP($F94,$B$278:$BB$314,MATCH(LEFT(TRIM(S$6),FIND("~",SUBSTITUTE(S$6,"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94))*HLOOKUP(LEFT(TRIM(S$6),FIND("~",SUBSTITUTE(S$6," ","~",LEN(TRIM(S$6))-LEN(SUBSTITUTE(TRIM(S$6)," ",""))))-1)&amp;" Total",$B$6:$BB$314,ROW($A94)-5,FALSE))</f>
        <v>0</v>
      </c>
      <c r="T94" s="8">
        <f ca="1">IF(T$5&lt;&gt;"",HLOOKUP(T$5,Functionalization!$G$6:$R$314,ROW($A94)-5,FALSE),IFERROR(INDEX(T$278:T$314,MATCH($F94,$B$278:$B$314,0))/VLOOKUP($F94,$B$278:$BB$314,MATCH(LEFT(TRIM(T$6),FIND("~",SUBSTITUTE(T$6,"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94))*HLOOKUP(LEFT(TRIM(T$6),FIND("~",SUBSTITUTE(T$6," ","~",LEN(TRIM(T$6))-LEN(SUBSTITUTE(TRIM(T$6)," ",""))))-1)&amp;" Total",$B$6:$BB$314,ROW($A94)-5,FALSE))</f>
        <v>0</v>
      </c>
      <c r="U94" s="8">
        <f ca="1">IF(U$5&lt;&gt;"",HLOOKUP(U$5,Functionalization!$G$6:$R$314,ROW($A94)-5,FALSE),IFERROR(INDEX(U$278:U$314,MATCH($F94,$B$278:$B$314,0))/VLOOKUP($F94,$B$278:$BB$314,MATCH(LEFT(TRIM(U$6),FIND("~",SUBSTITUTE(U$6,"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94))*HLOOKUP(LEFT(TRIM(U$6),FIND("~",SUBSTITUTE(U$6," ","~",LEN(TRIM(U$6))-LEN(SUBSTITUTE(TRIM(U$6)," ",""))))-1)&amp;" Total",$B$6:$BB$314,ROW($A94)-5,FALSE))</f>
        <v>0</v>
      </c>
      <c r="V94" s="8">
        <f ca="1">IF(V$5&lt;&gt;"",HLOOKUP(V$5,Functionalization!$G$6:$R$314,ROW($A94)-5,FALSE),IFERROR(INDEX(V$278:V$314,MATCH($F94,$B$278:$B$314,0))/VLOOKUP($F94,$B$278:$BB$314,MATCH(LEFT(TRIM(V$6),FIND("~",SUBSTITUTE(V$6,"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94))*HLOOKUP(LEFT(TRIM(V$6),FIND("~",SUBSTITUTE(V$6," ","~",LEN(TRIM(V$6))-LEN(SUBSTITUTE(TRIM(V$6)," ",""))))-1)&amp;" Total",$B$6:$BB$314,ROW($A94)-5,FALSE))</f>
        <v>0</v>
      </c>
      <c r="W94" s="8">
        <f ca="1">IF(W$5&lt;&gt;"",HLOOKUP(W$5,Functionalization!$G$6:$R$314,ROW($A94)-5,FALSE),IFERROR(INDEX(W$278:W$314,MATCH($F94,$B$278:$B$314,0))/VLOOKUP($F94,$B$278:$BB$314,MATCH(LEFT(TRIM(W$6),FIND("~",SUBSTITUTE(W$6,"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94))*HLOOKUP(LEFT(TRIM(W$6),FIND("~",SUBSTITUTE(W$6," ","~",LEN(TRIM(W$6))-LEN(SUBSTITUTE(TRIM(W$6)," ",""))))-1)&amp;" Total",$B$6:$BB$314,ROW($A94)-5,FALSE))</f>
        <v>0</v>
      </c>
      <c r="X94" s="8">
        <f ca="1">IF(X$5&lt;&gt;"",HLOOKUP(X$5,Functionalization!$G$6:$R$314,ROW($A94)-5,FALSE),IFERROR(INDEX(X$278:X$314,MATCH($F94,$B$278:$B$314,0))/VLOOKUP($F94,$B$278:$BB$314,MATCH(LEFT(TRIM(X$6),FIND("~",SUBSTITUTE(X$6,"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94))*HLOOKUP(LEFT(TRIM(X$6),FIND("~",SUBSTITUTE(X$6," ","~",LEN(TRIM(X$6))-LEN(SUBSTITUTE(TRIM(X$6)," ",""))))-1)&amp;" Total",$B$6:$BB$314,ROW($A94)-5,FALSE))</f>
        <v>0</v>
      </c>
      <c r="Y94" s="8">
        <f ca="1">IF(Y$5&lt;&gt;"",HLOOKUP(Y$5,Functionalization!$G$6:$R$314,ROW($A94)-5,FALSE),IFERROR(INDEX(Y$278:Y$314,MATCH($F94,$B$278:$B$314,0))/VLOOKUP($F94,$B$278:$BB$314,MATCH(LEFT(TRIM(Y$6),FIND("~",SUBSTITUTE(Y$6,"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94))*HLOOKUP(LEFT(TRIM(Y$6),FIND("~",SUBSTITUTE(Y$6," ","~",LEN(TRIM(Y$6))-LEN(SUBSTITUTE(TRIM(Y$6)," ",""))))-1)&amp;" Total",$B$6:$BB$314,ROW($A94)-5,FALSE))</f>
        <v>0</v>
      </c>
      <c r="Z94" s="8">
        <f ca="1">IF(Z$5&lt;&gt;"",HLOOKUP(Z$5,Functionalization!$G$6:$R$314,ROW($A94)-5,FALSE),IFERROR(INDEX(Z$278:Z$314,MATCH($F94,$B$278:$B$314,0))/VLOOKUP($F94,$B$278:$BB$314,MATCH(LEFT(TRIM(Z$6),FIND("~",SUBSTITUTE(Z$6,"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94))*HLOOKUP(LEFT(TRIM(Z$6),FIND("~",SUBSTITUTE(Z$6," ","~",LEN(TRIM(Z$6))-LEN(SUBSTITUTE(TRIM(Z$6)," ",""))))-1)&amp;" Total",$B$6:$BB$314,ROW($A94)-5,FALSE))</f>
        <v>0</v>
      </c>
      <c r="AA94" s="8">
        <f ca="1">IF(AA$5&lt;&gt;"",HLOOKUP(AA$5,Functionalization!$G$6:$R$314,ROW($A94)-5,FALSE),IFERROR(INDEX(AA$278:AA$314,MATCH($F94,$B$278:$B$314,0))/VLOOKUP($F94,$B$278:$BB$314,MATCH(LEFT(TRIM(AA$6),FIND("~",SUBSTITUTE(AA$6,"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94))*HLOOKUP(LEFT(TRIM(AA$6),FIND("~",SUBSTITUTE(AA$6," ","~",LEN(TRIM(AA$6))-LEN(SUBSTITUTE(TRIM(AA$6)," ",""))))-1)&amp;" Total",$B$6:$BB$314,ROW($A94)-5,FALSE))</f>
        <v>0</v>
      </c>
      <c r="AB94" s="8">
        <f ca="1">IF(AB$5&lt;&gt;"",HLOOKUP(AB$5,Functionalization!$G$6:$R$314,ROW($A94)-5,FALSE),IFERROR(INDEX(AB$278:AB$314,MATCH($F94,$B$278:$B$314,0))/VLOOKUP($F94,$B$278:$BB$314,MATCH(LEFT(TRIM(AB$6),FIND("~",SUBSTITUTE(AB$6,"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94))*HLOOKUP(LEFT(TRIM(AB$6),FIND("~",SUBSTITUTE(AB$6," ","~",LEN(TRIM(AB$6))-LEN(SUBSTITUTE(TRIM(AB$6)," ",""))))-1)&amp;" Total",$B$6:$BB$314,ROW($A94)-5,FALSE))</f>
        <v>0</v>
      </c>
      <c r="AC94" s="8">
        <f ca="1">IF(AC$5&lt;&gt;"",HLOOKUP(AC$5,Functionalization!$G$6:$R$314,ROW($A94)-5,FALSE),IFERROR(INDEX(AC$278:AC$314,MATCH($F94,$B$278:$B$314,0))/VLOOKUP($F94,$B$278:$BB$314,MATCH(LEFT(TRIM(AC$6),FIND("~",SUBSTITUTE(AC$6,"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94))*HLOOKUP(LEFT(TRIM(AC$6),FIND("~",SUBSTITUTE(AC$6," ","~",LEN(TRIM(AC$6))-LEN(SUBSTITUTE(TRIM(AC$6)," ",""))))-1)&amp;" Total",$B$6:$BB$314,ROW($A94)-5,FALSE))</f>
        <v>0</v>
      </c>
      <c r="AD94" s="8">
        <f ca="1">IF(AD$5&lt;&gt;"",HLOOKUP(AD$5,Functionalization!$G$6:$R$314,ROW($A94)-5,FALSE),IFERROR(INDEX(AD$278:AD$314,MATCH($F94,$B$278:$B$314,0))/VLOOKUP($F94,$B$278:$BB$314,MATCH(LEFT(TRIM(AD$6),FIND("~",SUBSTITUTE(AD$6,"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94))*HLOOKUP(LEFT(TRIM(AD$6),FIND("~",SUBSTITUTE(AD$6," ","~",LEN(TRIM(AD$6))-LEN(SUBSTITUTE(TRIM(AD$6)," ",""))))-1)&amp;" Total",$B$6:$BB$314,ROW($A94)-5,FALSE))</f>
        <v>0</v>
      </c>
      <c r="AE94" s="8">
        <f ca="1">IF(AE$5&lt;&gt;"",HLOOKUP(AE$5,Functionalization!$G$6:$R$314,ROW($A94)-5,FALSE),IFERROR(INDEX(AE$278:AE$314,MATCH($F94,$B$278:$B$314,0))/VLOOKUP($F94,$B$278:$BB$314,MATCH(LEFT(TRIM(AE$6),FIND("~",SUBSTITUTE(AE$6,"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94))*HLOOKUP(LEFT(TRIM(AE$6),FIND("~",SUBSTITUTE(AE$6," ","~",LEN(TRIM(AE$6))-LEN(SUBSTITUTE(TRIM(AE$6)," ",""))))-1)&amp;" Total",$B$6:$BB$314,ROW($A94)-5,FALSE))</f>
        <v>0</v>
      </c>
      <c r="AF94" s="8">
        <f ca="1">IF(AF$5&lt;&gt;"",HLOOKUP(AF$5,Functionalization!$G$6:$R$314,ROW($A94)-5,FALSE),IFERROR(INDEX(AF$278:AF$314,MATCH($F94,$B$278:$B$314,0))/VLOOKUP($F94,$B$278:$BB$314,MATCH(LEFT(TRIM(AF$6),FIND("~",SUBSTITUTE(AF$6,"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94))*HLOOKUP(LEFT(TRIM(AF$6),FIND("~",SUBSTITUTE(AF$6," ","~",LEN(TRIM(AF$6))-LEN(SUBSTITUTE(TRIM(AF$6)," ",""))))-1)&amp;" Total",$B$6:$BB$314,ROW($A94)-5,FALSE))</f>
        <v>0</v>
      </c>
      <c r="AG94" s="8">
        <f ca="1">IF(AG$5&lt;&gt;"",HLOOKUP(AG$5,Functionalization!$G$6:$R$314,ROW($A94)-5,FALSE),IFERROR(INDEX(AG$278:AG$314,MATCH($F94,$B$278:$B$314,0))/VLOOKUP($F94,$B$278:$BB$314,MATCH(LEFT(TRIM(AG$6),FIND("~",SUBSTITUTE(AG$6,"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94))*HLOOKUP(LEFT(TRIM(AG$6),FIND("~",SUBSTITUTE(AG$6," ","~",LEN(TRIM(AG$6))-LEN(SUBSTITUTE(TRIM(AG$6)," ",""))))-1)&amp;" Total",$B$6:$BB$314,ROW($A94)-5,FALSE))</f>
        <v>0</v>
      </c>
      <c r="AH94" s="8">
        <f ca="1">IF(AH$5&lt;&gt;"",HLOOKUP(AH$5,Functionalization!$G$6:$R$314,ROW($A94)-5,FALSE),IFERROR(INDEX(AH$278:AH$314,MATCH($F94,$B$278:$B$314,0))/VLOOKUP($F94,$B$278:$BB$314,MATCH(LEFT(TRIM(AH$6),FIND("~",SUBSTITUTE(AH$6,"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94))*HLOOKUP(LEFT(TRIM(AH$6),FIND("~",SUBSTITUTE(AH$6," ","~",LEN(TRIM(AH$6))-LEN(SUBSTITUTE(TRIM(AH$6)," ",""))))-1)&amp;" Total",$B$6:$BB$314,ROW($A94)-5,FALSE))</f>
        <v>0</v>
      </c>
      <c r="AI94" s="8">
        <f ca="1">IF(AI$5&lt;&gt;"",HLOOKUP(AI$5,Functionalization!$G$6:$R$314,ROW($A94)-5,FALSE),IFERROR(INDEX(AI$278:AI$314,MATCH($F94,$B$278:$B$314,0))/VLOOKUP($F94,$B$278:$BB$314,MATCH(LEFT(TRIM(AI$6),FIND("~",SUBSTITUTE(AI$6,"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94))*HLOOKUP(LEFT(TRIM(AI$6),FIND("~",SUBSTITUTE(AI$6," ","~",LEN(TRIM(AI$6))-LEN(SUBSTITUTE(TRIM(AI$6)," ",""))))-1)&amp;" Total",$B$6:$BB$314,ROW($A94)-5,FALSE))</f>
        <v>0</v>
      </c>
      <c r="AJ94" s="8">
        <f ca="1">IF(AJ$5&lt;&gt;"",HLOOKUP(AJ$5,Functionalization!$G$6:$R$314,ROW($A94)-5,FALSE),IFERROR(INDEX(AJ$278:AJ$314,MATCH($F94,$B$278:$B$314,0))/VLOOKUP($F94,$B$278:$BB$314,MATCH(LEFT(TRIM(AJ$6),FIND("~",SUBSTITUTE(AJ$6,"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94))*HLOOKUP(LEFT(TRIM(AJ$6),FIND("~",SUBSTITUTE(AJ$6," ","~",LEN(TRIM(AJ$6))-LEN(SUBSTITUTE(TRIM(AJ$6)," ",""))))-1)&amp;" Total",$B$6:$BB$314,ROW($A94)-5,FALSE))</f>
        <v>0</v>
      </c>
      <c r="AK94" s="8">
        <f ca="1">IF(AK$5&lt;&gt;"",HLOOKUP(AK$5,Functionalization!$G$6:$R$314,ROW($A94)-5,FALSE),IFERROR(INDEX(AK$278:AK$314,MATCH($F94,$B$278:$B$314,0))/VLOOKUP($F94,$B$278:$BB$314,MATCH(LEFT(TRIM(AK$6),FIND("~",SUBSTITUTE(AK$6,"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94))*HLOOKUP(LEFT(TRIM(AK$6),FIND("~",SUBSTITUTE(AK$6," ","~",LEN(TRIM(AK$6))-LEN(SUBSTITUTE(TRIM(AK$6)," ",""))))-1)&amp;" Total",$B$6:$BB$314,ROW($A94)-5,FALSE))</f>
        <v>0</v>
      </c>
      <c r="AL94" s="8">
        <f ca="1">IF(AL$5&lt;&gt;"",HLOOKUP(AL$5,Functionalization!$G$6:$R$314,ROW($A94)-5,FALSE),IFERROR(INDEX(AL$278:AL$314,MATCH($F94,$B$278:$B$314,0))/VLOOKUP($F94,$B$278:$BB$314,MATCH(LEFT(TRIM(AL$6),FIND("~",SUBSTITUTE(AL$6,"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94))*HLOOKUP(LEFT(TRIM(AL$6),FIND("~",SUBSTITUTE(AL$6," ","~",LEN(TRIM(AL$6))-LEN(SUBSTITUTE(TRIM(AL$6)," ",""))))-1)&amp;" Total",$B$6:$BB$314,ROW($A94)-5,FALSE))</f>
        <v>0</v>
      </c>
      <c r="AM94" s="8">
        <f ca="1">IF(AM$5&lt;&gt;"",HLOOKUP(AM$5,Functionalization!$G$6:$R$314,ROW($A94)-5,FALSE),IFERROR(INDEX(AM$278:AM$314,MATCH($F94,$B$278:$B$314,0))/VLOOKUP($F94,$B$278:$BB$314,MATCH(LEFT(TRIM(AM$6),FIND("~",SUBSTITUTE(AM$6,"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94))*HLOOKUP(LEFT(TRIM(AM$6),FIND("~",SUBSTITUTE(AM$6," ","~",LEN(TRIM(AM$6))-LEN(SUBSTITUTE(TRIM(AM$6)," ",""))))-1)&amp;" Total",$B$6:$BB$314,ROW($A94)-5,FALSE))</f>
        <v>0</v>
      </c>
      <c r="AN94" s="8">
        <f ca="1">IF(AN$5&lt;&gt;"",HLOOKUP(AN$5,Functionalization!$G$6:$R$314,ROW($A94)-5,FALSE),IFERROR(INDEX(AN$278:AN$314,MATCH($F94,$B$278:$B$314,0))/VLOOKUP($F94,$B$278:$BB$314,MATCH(LEFT(TRIM(AN$6),FIND("~",SUBSTITUTE(AN$6,"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94))*HLOOKUP(LEFT(TRIM(AN$6),FIND("~",SUBSTITUTE(AN$6," ","~",LEN(TRIM(AN$6))-LEN(SUBSTITUTE(TRIM(AN$6)," ",""))))-1)&amp;" Total",$B$6:$BB$314,ROW($A94)-5,FALSE))</f>
        <v>0</v>
      </c>
      <c r="AO94" s="8">
        <f ca="1">IF(AO$5&lt;&gt;"",HLOOKUP(AO$5,Functionalization!$G$6:$R$314,ROW($A94)-5,FALSE),IFERROR(INDEX(AO$278:AO$314,MATCH($F94,$B$278:$B$314,0))/VLOOKUP($F94,$B$278:$BB$314,MATCH(LEFT(TRIM(AO$6),FIND("~",SUBSTITUTE(AO$6,"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94))*HLOOKUP(LEFT(TRIM(AO$6),FIND("~",SUBSTITUTE(AO$6," ","~",LEN(TRIM(AO$6))-LEN(SUBSTITUTE(TRIM(AO$6)," ",""))))-1)&amp;" Total",$B$6:$BB$314,ROW($A94)-5,FALSE))</f>
        <v>0</v>
      </c>
      <c r="AP94" s="8">
        <f ca="1">IF(AP$5&lt;&gt;"",HLOOKUP(AP$5,Functionalization!$G$6:$R$314,ROW($A94)-5,FALSE),IFERROR(INDEX(AP$278:AP$314,MATCH($F94,$B$278:$B$314,0))/VLOOKUP($F94,$B$278:$BB$314,MATCH(LEFT(TRIM(AP$6),FIND("~",SUBSTITUTE(AP$6,"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94))*HLOOKUP(LEFT(TRIM(AP$6),FIND("~",SUBSTITUTE(AP$6," ","~",LEN(TRIM(AP$6))-LEN(SUBSTITUTE(TRIM(AP$6)," ",""))))-1)&amp;" Total",$B$6:$BB$314,ROW($A94)-5,FALSE))</f>
        <v>0</v>
      </c>
      <c r="AQ94" s="8">
        <f ca="1">IF(AQ$5&lt;&gt;"",HLOOKUP(AQ$5,Functionalization!$G$6:$R$314,ROW($A94)-5,FALSE),IFERROR(INDEX(AQ$278:AQ$314,MATCH($F94,$B$278:$B$314,0))/VLOOKUP($F94,$B$278:$BB$314,MATCH(LEFT(TRIM(AQ$6),FIND("~",SUBSTITUTE(AQ$6,"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94))*HLOOKUP(LEFT(TRIM(AQ$6),FIND("~",SUBSTITUTE(AQ$6," ","~",LEN(TRIM(AQ$6))-LEN(SUBSTITUTE(TRIM(AQ$6)," ",""))))-1)&amp;" Total",$B$6:$BB$314,ROW($A94)-5,FALSE))</f>
        <v>0</v>
      </c>
      <c r="AR94" s="8">
        <f ca="1">IF(AR$5&lt;&gt;"",HLOOKUP(AR$5,Functionalization!$G$6:$R$314,ROW($A94)-5,FALSE),IFERROR(INDEX(AR$278:AR$314,MATCH($F94,$B$278:$B$314,0))/VLOOKUP($F94,$B$278:$BB$314,MATCH(LEFT(TRIM(AR$6),FIND("~",SUBSTITUTE(AR$6,"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94))*HLOOKUP(LEFT(TRIM(AR$6),FIND("~",SUBSTITUTE(AR$6," ","~",LEN(TRIM(AR$6))-LEN(SUBSTITUTE(TRIM(AR$6)," ",""))))-1)&amp;" Total",$B$6:$BB$314,ROW($A94)-5,FALSE))</f>
        <v>0</v>
      </c>
      <c r="AS94" s="8">
        <f ca="1">IF(AS$5&lt;&gt;"",HLOOKUP(AS$5,Functionalization!$G$6:$R$314,ROW($A94)-5,FALSE),IFERROR(INDEX(AS$278:AS$314,MATCH($F94,$B$278:$B$314,0))/VLOOKUP($F94,$B$278:$BB$314,MATCH(LEFT(TRIM(AS$6),FIND("~",SUBSTITUTE(AS$6,"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94))*HLOOKUP(LEFT(TRIM(AS$6),FIND("~",SUBSTITUTE(AS$6," ","~",LEN(TRIM(AS$6))-LEN(SUBSTITUTE(TRIM(AS$6)," ",""))))-1)&amp;" Total",$B$6:$BB$314,ROW($A94)-5,FALSE))</f>
        <v>0</v>
      </c>
      <c r="AT94" s="8">
        <f ca="1">IF(AT$5&lt;&gt;"",HLOOKUP(AT$5,Functionalization!$G$6:$R$314,ROW($A94)-5,FALSE),IFERROR(INDEX(AT$278:AT$314,MATCH($F94,$B$278:$B$314,0))/VLOOKUP($F94,$B$278:$BB$314,MATCH(LEFT(TRIM(AT$6),FIND("~",SUBSTITUTE(AT$6,"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94))*HLOOKUP(LEFT(TRIM(AT$6),FIND("~",SUBSTITUTE(AT$6," ","~",LEN(TRIM(AT$6))-LEN(SUBSTITUTE(TRIM(AT$6)," ",""))))-1)&amp;" Total",$B$6:$BB$314,ROW($A94)-5,FALSE))</f>
        <v>0</v>
      </c>
      <c r="AU94" s="8">
        <f ca="1">IF(AU$5&lt;&gt;"",HLOOKUP(AU$5,Functionalization!$G$6:$R$314,ROW($A94)-5,FALSE),IFERROR(INDEX(AU$278:AU$314,MATCH($F94,$B$278:$B$314,0))/VLOOKUP($F94,$B$278:$BB$314,MATCH(LEFT(TRIM(AU$6),FIND("~",SUBSTITUTE(AU$6,"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94))*HLOOKUP(LEFT(TRIM(AU$6),FIND("~",SUBSTITUTE(AU$6," ","~",LEN(TRIM(AU$6))-LEN(SUBSTITUTE(TRIM(AU$6)," ",""))))-1)&amp;" Total",$B$6:$BB$314,ROW($A94)-5,FALSE))</f>
        <v>0</v>
      </c>
      <c r="AV94" s="8">
        <f ca="1">IF(AV$5&lt;&gt;"",HLOOKUP(AV$5,Functionalization!$G$6:$R$314,ROW($A94)-5,FALSE),IFERROR(INDEX(AV$278:AV$314,MATCH($F94,$B$278:$B$314,0))/VLOOKUP($F94,$B$278:$BB$314,MATCH(LEFT(TRIM(AV$6),FIND("~",SUBSTITUTE(AV$6,"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94))*HLOOKUP(LEFT(TRIM(AV$6),FIND("~",SUBSTITUTE(AV$6," ","~",LEN(TRIM(AV$6))-LEN(SUBSTITUTE(TRIM(AV$6)," ",""))))-1)&amp;" Total",$B$6:$BB$314,ROW($A94)-5,FALSE))</f>
        <v>0</v>
      </c>
      <c r="AW94" s="8">
        <f ca="1">IF(AW$5&lt;&gt;"",HLOOKUP(AW$5,Functionalization!$G$6:$R$314,ROW($A94)-5,FALSE),IFERROR(INDEX(AW$278:AW$314,MATCH($F94,$B$278:$B$314,0))/VLOOKUP($F94,$B$278:$BB$314,MATCH(LEFT(TRIM(AW$6),FIND("~",SUBSTITUTE(AW$6,"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94))*HLOOKUP(LEFT(TRIM(AW$6),FIND("~",SUBSTITUTE(AW$6," ","~",LEN(TRIM(AW$6))-LEN(SUBSTITUTE(TRIM(AW$6)," ",""))))-1)&amp;" Total",$B$6:$BB$314,ROW($A94)-5,FALSE))</f>
        <v>0</v>
      </c>
      <c r="AX94" s="8">
        <f ca="1">IF(AX$5&lt;&gt;"",HLOOKUP(AX$5,Functionalization!$G$6:$R$314,ROW($A94)-5,FALSE),IFERROR(INDEX(AX$278:AX$314,MATCH($F94,$B$278:$B$314,0))/VLOOKUP($F94,$B$278:$BB$314,MATCH(LEFT(TRIM(AX$6),FIND("~",SUBSTITUTE(AX$6,"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94))*HLOOKUP(LEFT(TRIM(AX$6),FIND("~",SUBSTITUTE(AX$6," ","~",LEN(TRIM(AX$6))-LEN(SUBSTITUTE(TRIM(AX$6)," ",""))))-1)&amp;" Total",$B$6:$BB$314,ROW($A94)-5,FALSE))</f>
        <v>0</v>
      </c>
      <c r="AY94" s="8">
        <f ca="1">IF(AY$5&lt;&gt;"",HLOOKUP(AY$5,Functionalization!$G$6:$R$314,ROW($A94)-5,FALSE),IFERROR(INDEX(AY$278:AY$314,MATCH($F94,$B$278:$B$314,0))/VLOOKUP($F94,$B$278:$BB$314,MATCH(LEFT(TRIM(AY$6),FIND("~",SUBSTITUTE(AY$6,"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94))*HLOOKUP(LEFT(TRIM(AY$6),FIND("~",SUBSTITUTE(AY$6," ","~",LEN(TRIM(AY$6))-LEN(SUBSTITUTE(TRIM(AY$6)," ",""))))-1)&amp;" Total",$B$6:$BB$314,ROW($A94)-5,FALSE))</f>
        <v>0</v>
      </c>
      <c r="AZ94" s="8">
        <f ca="1">IF(AZ$5&lt;&gt;"",HLOOKUP(AZ$5,Functionalization!$G$6:$R$314,ROW($A94)-5,FALSE),IFERROR(INDEX(AZ$278:AZ$314,MATCH($F94,$B$278:$B$314,0))/VLOOKUP($F94,$B$278:$BB$314,MATCH(LEFT(TRIM(AZ$6),FIND("~",SUBSTITUTE(AZ$6,"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94))*HLOOKUP(LEFT(TRIM(AZ$6),FIND("~",SUBSTITUTE(AZ$6," ","~",LEN(TRIM(AZ$6))-LEN(SUBSTITUTE(TRIM(AZ$6)," ",""))))-1)&amp;" Total",$B$6:$BB$314,ROW($A94)-5,FALSE))</f>
        <v>0</v>
      </c>
      <c r="BA94" s="8">
        <f ca="1">IF(BA$5&lt;&gt;"",HLOOKUP(BA$5,Functionalization!$G$6:$R$314,ROW($A94)-5,FALSE),IFERROR(INDEX(BA$278:BA$314,MATCH($F94,$B$278:$B$314,0))/VLOOKUP($F94,$B$278:$BB$314,MATCH(LEFT(TRIM(BA$6),FIND("~",SUBSTITUTE(BA$6,"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94))*HLOOKUP(LEFT(TRIM(BA$6),FIND("~",SUBSTITUTE(BA$6," ","~",LEN(TRIM(BA$6))-LEN(SUBSTITUTE(TRIM(BA$6)," ",""))))-1)&amp;" Total",$B$6:$BB$314,ROW($A94)-5,FALSE))</f>
        <v>0</v>
      </c>
      <c r="BB94" s="8">
        <f ca="1">IF(BB$5&lt;&gt;"",HLOOKUP(BB$5,Functionalization!$G$6:$R$314,ROW($A94)-5,FALSE),IFERROR(INDEX(BB$278:BB$314,MATCH($F94,$B$278:$B$314,0))/VLOOKUP($F94,$B$278:$BB$314,MATCH(LEFT(TRIM(BB$6),FIND("~",SUBSTITUTE(BB$6,"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94))*HLOOKUP(LEFT(TRIM(BB$6),FIND("~",SUBSTITUTE(BB$6," ","~",LEN(TRIM(BB$6))-LEN(SUBSTITUTE(TRIM(BB$6)," ",""))))-1)&amp;" Total",$B$6:$BB$314,ROW($A94)-5,FALSE))</f>
        <v>0</v>
      </c>
      <c r="BD94">
        <f ca="1">IFERROR(IF(SUMIF($G$6:$BB$6,BD$6&amp;" Total",$G94:$BB94)-(SUMIF($G$6:$BB$6,BD$6&amp;" "&amp;'Input-Func_Class'!$D$22,$G94:$BB94)+IFERROR(SUMIF($G$6:$BB$6,BD$6&amp;" "&amp;'Input-Func_Class'!$E$22,$G94:$BB94),SUMIF($G$6:$BB$6,BD$6&amp;" "&amp;'Input-Func_Class'!$B$24,$G94:$BB94))+SUMIF($G$6:$BB$6,BD$6&amp;" "&amp;'Input-Func_Class'!$F$22,$G94:$BB94))&lt;Check_Limit,0,1),1)</f>
        <v>0</v>
      </c>
      <c r="BE94">
        <f ca="1">IFERROR(IF(SUMIF($G$6:$BB$6,BE$6&amp;" Total",$G94:$BB94)-(SUMIF($G$6:$BB$6,BE$6&amp;" "&amp;'Input-Func_Class'!$D$22,$G94:$BB94)+IFERROR(SUMIF($G$6:$BB$6,BE$6&amp;" "&amp;'Input-Func_Class'!$E$22,$G94:$BB94),SUMIF($G$6:$BB$6,BE$6&amp;" "&amp;'Input-Func_Class'!$B$24,$G94:$BB94))+SUMIF($G$6:$BB$6,BE$6&amp;" "&amp;'Input-Func_Class'!$F$22,$G94:$BB94))&lt;Check_Limit,0,1),1)</f>
        <v>0</v>
      </c>
      <c r="BF94">
        <f ca="1">IFERROR(IF(SUMIF($G$6:$BB$6,BF$6&amp;" Total",$G94:$BB94)-(SUMIF($G$6:$BB$6,BF$6&amp;" "&amp;'Input-Func_Class'!$D$22,$G94:$BB94)+IFERROR(SUMIF($G$6:$BB$6,BF$6&amp;" "&amp;'Input-Func_Class'!$E$22,$G94:$BB94),SUMIF($G$6:$BB$6,BF$6&amp;" "&amp;'Input-Func_Class'!$B$24,$G94:$BB94))+SUMIF($G$6:$BB$6,BF$6&amp;" "&amp;'Input-Func_Class'!$F$22,$G94:$BB94))&lt;Check_Limit,0,1),1)</f>
        <v>0</v>
      </c>
      <c r="BG94">
        <f ca="1">IFERROR(IF(SUMIF($G$6:$BB$6,BG$6&amp;" Total",$G94:$BB94)-(SUMIF($G$6:$BB$6,BG$6&amp;" "&amp;'Input-Func_Class'!$D$22,$G94:$BB94)+IFERROR(SUMIF($G$6:$BB$6,BG$6&amp;" "&amp;'Input-Func_Class'!$E$22,$G94:$BB94),SUMIF($G$6:$BB$6,BG$6&amp;" "&amp;'Input-Func_Class'!$B$24,$G94:$BB94))+SUMIF($G$6:$BB$6,BG$6&amp;" "&amp;'Input-Func_Class'!$F$22,$G94:$BB94))&lt;Check_Limit,0,1),1)</f>
        <v>0</v>
      </c>
      <c r="BH94">
        <f ca="1">IFERROR(IF(SUMIF($G$6:$BB$6,BH$6&amp;" Total",$G94:$BB94)-(SUMIF($G$6:$BB$6,BH$6&amp;" "&amp;'Input-Func_Class'!$D$22,$G94:$BB94)+IFERROR(SUMIF($G$6:$BB$6,BH$6&amp;" "&amp;'Input-Func_Class'!$E$22,$G94:$BB94),SUMIF($G$6:$BB$6,BH$6&amp;" "&amp;'Input-Func_Class'!$B$24,$G94:$BB94))+SUMIF($G$6:$BB$6,BH$6&amp;" "&amp;'Input-Func_Class'!$F$22,$G94:$BB94))&lt;Check_Limit,0,1),1)</f>
        <v>0</v>
      </c>
      <c r="BI94">
        <f ca="1">IFERROR(IF(SUMIF($G$6:$BB$6,BI$6&amp;" Total",$G94:$BB94)-(SUMIF($G$6:$BB$6,BI$6&amp;" "&amp;'Input-Func_Class'!$D$22,$G94:$BB94)+IFERROR(SUMIF($G$6:$BB$6,BI$6&amp;" "&amp;'Input-Func_Class'!$E$22,$G94:$BB94),SUMIF($G$6:$BB$6,BI$6&amp;" "&amp;'Input-Func_Class'!$B$24,$G94:$BB94))+SUMIF($G$6:$BB$6,BI$6&amp;" "&amp;'Input-Func_Class'!$F$22,$G94:$BB94))&lt;Check_Limit,0,1),1)</f>
        <v>0</v>
      </c>
      <c r="BJ94">
        <f ca="1">IFERROR(IF(SUMIF($G$6:$BB$6,BJ$6&amp;" Total",$G94:$BB94)-(SUMIF($G$6:$BB$6,BJ$6&amp;" "&amp;'Input-Func_Class'!$D$22,$G94:$BB94)+IFERROR(SUMIF($G$6:$BB$6,BJ$6&amp;" "&amp;'Input-Func_Class'!$E$22,$G94:$BB94),SUMIF($G$6:$BB$6,BJ$6&amp;" "&amp;'Input-Func_Class'!$B$24,$G94:$BB94))+SUMIF($G$6:$BB$6,BJ$6&amp;" "&amp;'Input-Func_Class'!$F$22,$G94:$BB94))&lt;Check_Limit,0,1),1)</f>
        <v>0</v>
      </c>
      <c r="BK94">
        <f ca="1">IFERROR(IF(SUMIF($G$6:$BB$6,BK$6&amp;" Total",$G94:$BB94)-(SUMIF($G$6:$BB$6,BK$6&amp;" "&amp;'Input-Func_Class'!$D$22,$G94:$BB94)+IFERROR(SUMIF($G$6:$BB$6,BK$6&amp;" "&amp;'Input-Func_Class'!$E$22,$G94:$BB94),SUMIF($G$6:$BB$6,BK$6&amp;" "&amp;'Input-Func_Class'!$B$24,$G94:$BB94))+SUMIF($G$6:$BB$6,BK$6&amp;" "&amp;'Input-Func_Class'!$F$22,$G94:$BB94))&lt;Check_Limit,0,1),1)</f>
        <v>0</v>
      </c>
      <c r="BL94">
        <f ca="1">IFERROR(IF(SUMIF($G$6:$BB$6,BL$6&amp;" Total",$G94:$BB94)-(SUMIF($G$6:$BB$6,BL$6&amp;" "&amp;'Input-Func_Class'!$D$22,$G94:$BB94)+IFERROR(SUMIF($G$6:$BB$6,BL$6&amp;" "&amp;'Input-Func_Class'!$E$22,$G94:$BB94),SUMIF($G$6:$BB$6,BL$6&amp;" "&amp;'Input-Func_Class'!$B$24,$G94:$BB94))+SUMIF($G$6:$BB$6,BL$6&amp;" "&amp;'Input-Func_Class'!$F$22,$G94:$BB94))&lt;Check_Limit,0,1),1)</f>
        <v>0</v>
      </c>
      <c r="BM94">
        <f ca="1">IFERROR(IF(SUMIF($G$6:$BB$6,BM$6&amp;" Total",$G94:$BB94)-(SUMIF($G$6:$BB$6,BM$6&amp;" "&amp;'Input-Func_Class'!$D$22,$G94:$BB94)+IFERROR(SUMIF($G$6:$BB$6,BM$6&amp;" "&amp;'Input-Func_Class'!$E$22,$G94:$BB94),SUMIF($G$6:$BB$6,BM$6&amp;" "&amp;'Input-Func_Class'!$B$24,$G94:$BB94))+SUMIF($G$6:$BB$6,BM$6&amp;" "&amp;'Input-Func_Class'!$F$22,$G94:$BB94))&lt;Check_Limit,0,1),1)</f>
        <v>0</v>
      </c>
      <c r="BN94">
        <f ca="1">IFERROR(IF(SUMIF($G$6:$BB$6,BN$6&amp;" Total",$G94:$BB94)-(SUMIF($G$6:$BB$6,BN$6&amp;" "&amp;'Input-Func_Class'!$D$22,$G94:$BB94)+IFERROR(SUMIF($G$6:$BB$6,BN$6&amp;" "&amp;'Input-Func_Class'!$E$22,$G94:$BB94),SUMIF($G$6:$BB$6,BN$6&amp;" "&amp;'Input-Func_Class'!$B$24,$G94:$BB94))+SUMIF($G$6:$BB$6,BN$6&amp;" "&amp;'Input-Func_Class'!$F$22,$G94:$BB94))&lt;Check_Limit,0,1),1)</f>
        <v>0</v>
      </c>
      <c r="BO94">
        <f ca="1">IFERROR(IF(SUMIF($G$6:$BB$6,BO$6&amp;" Total",$G94:$BB94)-(SUMIF($G$6:$BB$6,BO$6&amp;" "&amp;'Input-Func_Class'!$D$22,$G94:$BB94)+IFERROR(SUMIF($G$6:$BB$6,BO$6&amp;" "&amp;'Input-Func_Class'!$E$22,$G94:$BB94),SUMIF($G$6:$BB$6,BO$6&amp;" "&amp;'Input-Func_Class'!$B$24,$G94:$BB94))+SUMIF($G$6:$BB$6,BO$6&amp;" "&amp;'Input-Func_Class'!$F$22,$G94:$BB94))&lt;Check_Limit,0,1),1)</f>
        <v>0</v>
      </c>
    </row>
    <row r="95" spans="1:67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>Functionalization!$D95</f>
        <v>-18293.639999999992</v>
      </c>
      <c r="E95" s="8">
        <f t="shared" ca="1" si="16"/>
        <v>0</v>
      </c>
      <c r="F95" s="2" t="str">
        <f>IF($D95=0,"-",IF('Input-Accounts'!$E95&lt;&gt;0,'Input-Accounts'!$E95,'Input-Accounts'!$G95))</f>
        <v>INT_DISTPT_SUBTOTAL</v>
      </c>
      <c r="G95" s="8">
        <f ca="1">IF(G$5&lt;&gt;"",HLOOKUP(G$5,Functionalization!$G$6:$R$314,ROW($A95)-5,FALSE),IFERROR(INDEX(G$278:G$314,MATCH($F95,$B$278:$B$314,0))/VLOOKUP($F95,$B$278:$BB$314,MATCH(LEFT(TRIM(G$6),FIND("~",SUBSTITUTE(G$6,"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95))*HLOOKUP(LEFT(TRIM(G$6),FIND("~",SUBSTITUTE(G$6," ","~",LEN(TRIM(G$6))-LEN(SUBSTITUTE(TRIM(G$6)," ",""))))-1)&amp;" Total",$B$6:$BB$314,ROW($A95)-5,FALSE))</f>
        <v>-11681.613650072504</v>
      </c>
      <c r="H95" s="8">
        <f ca="1">IF(H$5&lt;&gt;"",HLOOKUP(H$5,Functionalization!$G$6:$R$314,ROW($A95)-5,FALSE),IFERROR(INDEX(H$278:H$314,MATCH($F95,$B$278:$B$314,0))/VLOOKUP($F95,$B$278:$BB$314,MATCH(LEFT(TRIM(H$6),FIND("~",SUBSTITUTE(H$6,"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95))*HLOOKUP(LEFT(TRIM(H$6),FIND("~",SUBSTITUTE(H$6," ","~",LEN(TRIM(H$6))-LEN(SUBSTITUTE(TRIM(H$6)," ",""))))-1)&amp;" Total",$B$6:$BB$314,ROW($A95)-5,FALSE))</f>
        <v>-8912.0905434559045</v>
      </c>
      <c r="I95" s="8">
        <f ca="1">IF(I$5&lt;&gt;"",HLOOKUP(I$5,Functionalization!$G$6:$R$314,ROW($A95)-5,FALSE),IFERROR(INDEX(I$278:I$314,MATCH($F95,$B$278:$B$314,0))/VLOOKUP($F95,$B$278:$BB$314,MATCH(LEFT(TRIM(I$6),FIND("~",SUBSTITUTE(I$6,"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95))*HLOOKUP(LEFT(TRIM(I$6),FIND("~",SUBSTITUTE(I$6," ","~",LEN(TRIM(I$6))-LEN(SUBSTITUTE(TRIM(I$6)," ",""))))-1)&amp;" Total",$B$6:$BB$314,ROW($A95)-5,FALSE))</f>
        <v>0</v>
      </c>
      <c r="J95" s="8">
        <f ca="1">IF(J$5&lt;&gt;"",HLOOKUP(J$5,Functionalization!$G$6:$R$314,ROW($A95)-5,FALSE),IFERROR(INDEX(J$278:J$314,MATCH($F95,$B$278:$B$314,0))/VLOOKUP($F95,$B$278:$BB$314,MATCH(LEFT(TRIM(J$6),FIND("~",SUBSTITUTE(J$6,"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95))*HLOOKUP(LEFT(TRIM(J$6),FIND("~",SUBSTITUTE(J$6," ","~",LEN(TRIM(J$6))-LEN(SUBSTITUTE(TRIM(J$6)," ",""))))-1)&amp;" Total",$B$6:$BB$314,ROW($A95)-5,FALSE))</f>
        <v>-2769.523106616602</v>
      </c>
      <c r="K95" s="8">
        <f ca="1">IF(K$5&lt;&gt;"",HLOOKUP(K$5,Functionalization!$G$6:$R$314,ROW($A95)-5,FALSE),IFERROR(INDEX(K$278:K$314,MATCH($F95,$B$278:$B$314,0))/VLOOKUP($F95,$B$278:$BB$314,MATCH(LEFT(TRIM(K$6),FIND("~",SUBSTITUTE(K$6,"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95))*HLOOKUP(LEFT(TRIM(K$6),FIND("~",SUBSTITUTE(K$6," ","~",LEN(TRIM(K$6))-LEN(SUBSTITUTE(TRIM(K$6)," ",""))))-1)&amp;" Total",$B$6:$BB$314,ROW($A95)-5,FALSE))</f>
        <v>-6612.026349927487</v>
      </c>
      <c r="L95" s="8">
        <f ca="1">IF(L$5&lt;&gt;"",HLOOKUP(L$5,Functionalization!$G$6:$R$314,ROW($A95)-5,FALSE),IFERROR(INDEX(L$278:L$314,MATCH($F95,$B$278:$B$314,0))/VLOOKUP($F95,$B$278:$BB$314,MATCH(LEFT(TRIM(L$6),FIND("~",SUBSTITUTE(L$6,"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95))*HLOOKUP(LEFT(TRIM(L$6),FIND("~",SUBSTITUTE(L$6," ","~",LEN(TRIM(L$6))-LEN(SUBSTITUTE(TRIM(L$6)," ",""))))-1)&amp;" Total",$B$6:$BB$314,ROW($A95)-5,FALSE))</f>
        <v>0</v>
      </c>
      <c r="M95" s="8">
        <f ca="1">IF(M$5&lt;&gt;"",HLOOKUP(M$5,Functionalization!$G$6:$R$314,ROW($A95)-5,FALSE),IFERROR(INDEX(M$278:M$314,MATCH($F95,$B$278:$B$314,0))/VLOOKUP($F95,$B$278:$BB$314,MATCH(LEFT(TRIM(M$6),FIND("~",SUBSTITUTE(M$6,"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95))*HLOOKUP(LEFT(TRIM(M$6),FIND("~",SUBSTITUTE(M$6," ","~",LEN(TRIM(M$6))-LEN(SUBSTITUTE(TRIM(M$6)," ",""))))-1)&amp;" Total",$B$6:$BB$314,ROW($A95)-5,FALSE))</f>
        <v>0</v>
      </c>
      <c r="N95" s="8">
        <f ca="1">IF(N$5&lt;&gt;"",HLOOKUP(N$5,Functionalization!$G$6:$R$314,ROW($A95)-5,FALSE),IFERROR(INDEX(N$278:N$314,MATCH($F95,$B$278:$B$314,0))/VLOOKUP($F95,$B$278:$BB$314,MATCH(LEFT(TRIM(N$6),FIND("~",SUBSTITUTE(N$6,"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95))*HLOOKUP(LEFT(TRIM(N$6),FIND("~",SUBSTITUTE(N$6," ","~",LEN(TRIM(N$6))-LEN(SUBSTITUTE(TRIM(N$6)," ",""))))-1)&amp;" Total",$B$6:$BB$314,ROW($A95)-5,FALSE))</f>
        <v>-6612.026349927487</v>
      </c>
      <c r="O95" s="8">
        <f ca="1">IF(O$5&lt;&gt;"",HLOOKUP(O$5,Functionalization!$G$6:$R$314,ROW($A95)-5,FALSE),IFERROR(INDEX(O$278:O$314,MATCH($F95,$B$278:$B$314,0))/VLOOKUP($F95,$B$278:$BB$314,MATCH(LEFT(TRIM(O$6),FIND("~",SUBSTITUTE(O$6,"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95))*HLOOKUP(LEFT(TRIM(O$6),FIND("~",SUBSTITUTE(O$6," ","~",LEN(TRIM(O$6))-LEN(SUBSTITUTE(TRIM(O$6)," ",""))))-1)&amp;" Total",$B$6:$BB$314,ROW($A95)-5,FALSE))</f>
        <v>0</v>
      </c>
      <c r="P95" s="8">
        <f ca="1">IF(P$5&lt;&gt;"",HLOOKUP(P$5,Functionalization!$G$6:$R$314,ROW($A95)-5,FALSE),IFERROR(INDEX(P$278:P$314,MATCH($F95,$B$278:$B$314,0))/VLOOKUP($F95,$B$278:$BB$314,MATCH(LEFT(TRIM(P$6),FIND("~",SUBSTITUTE(P$6,"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95))*HLOOKUP(LEFT(TRIM(P$6),FIND("~",SUBSTITUTE(P$6," ","~",LEN(TRIM(P$6))-LEN(SUBSTITUTE(TRIM(P$6)," ",""))))-1)&amp;" Total",$B$6:$BB$314,ROW($A95)-5,FALSE))</f>
        <v>0</v>
      </c>
      <c r="Q95" s="8">
        <f ca="1">IF(Q$5&lt;&gt;"",HLOOKUP(Q$5,Functionalization!$G$6:$R$314,ROW($A95)-5,FALSE),IFERROR(INDEX(Q$278:Q$314,MATCH($F95,$B$278:$B$314,0))/VLOOKUP($F95,$B$278:$BB$314,MATCH(LEFT(TRIM(Q$6),FIND("~",SUBSTITUTE(Q$6,"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95))*HLOOKUP(LEFT(TRIM(Q$6),FIND("~",SUBSTITUTE(Q$6," ","~",LEN(TRIM(Q$6))-LEN(SUBSTITUTE(TRIM(Q$6)," ",""))))-1)&amp;" Total",$B$6:$BB$314,ROW($A95)-5,FALSE))</f>
        <v>0</v>
      </c>
      <c r="R95" s="8">
        <f ca="1">IF(R$5&lt;&gt;"",HLOOKUP(R$5,Functionalization!$G$6:$R$314,ROW($A95)-5,FALSE),IFERROR(INDEX(R$278:R$314,MATCH($F95,$B$278:$B$314,0))/VLOOKUP($F95,$B$278:$BB$314,MATCH(LEFT(TRIM(R$6),FIND("~",SUBSTITUTE(R$6,"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95))*HLOOKUP(LEFT(TRIM(R$6),FIND("~",SUBSTITUTE(R$6," ","~",LEN(TRIM(R$6))-LEN(SUBSTITUTE(TRIM(R$6)," ",""))))-1)&amp;" Total",$B$6:$BB$314,ROW($A95)-5,FALSE))</f>
        <v>0</v>
      </c>
      <c r="S95" s="8">
        <f ca="1">IF(S$5&lt;&gt;"",HLOOKUP(S$5,Functionalization!$G$6:$R$314,ROW($A95)-5,FALSE),IFERROR(INDEX(S$278:S$314,MATCH($F95,$B$278:$B$314,0))/VLOOKUP($F95,$B$278:$BB$314,MATCH(LEFT(TRIM(S$6),FIND("~",SUBSTITUTE(S$6,"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95))*HLOOKUP(LEFT(TRIM(S$6),FIND("~",SUBSTITUTE(S$6," ","~",LEN(TRIM(S$6))-LEN(SUBSTITUTE(TRIM(S$6)," ",""))))-1)&amp;" Total",$B$6:$BB$314,ROW($A95)-5,FALSE))</f>
        <v>0</v>
      </c>
      <c r="T95" s="8">
        <f ca="1">IF(T$5&lt;&gt;"",HLOOKUP(T$5,Functionalization!$G$6:$R$314,ROW($A95)-5,FALSE),IFERROR(INDEX(T$278:T$314,MATCH($F95,$B$278:$B$314,0))/VLOOKUP($F95,$B$278:$BB$314,MATCH(LEFT(TRIM(T$6),FIND("~",SUBSTITUTE(T$6,"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95))*HLOOKUP(LEFT(TRIM(T$6),FIND("~",SUBSTITUTE(T$6," ","~",LEN(TRIM(T$6))-LEN(SUBSTITUTE(TRIM(T$6)," ",""))))-1)&amp;" Total",$B$6:$BB$314,ROW($A95)-5,FALSE))</f>
        <v>0</v>
      </c>
      <c r="U95" s="8">
        <f ca="1">IF(U$5&lt;&gt;"",HLOOKUP(U$5,Functionalization!$G$6:$R$314,ROW($A95)-5,FALSE),IFERROR(INDEX(U$278:U$314,MATCH($F95,$B$278:$B$314,0))/VLOOKUP($F95,$B$278:$BB$314,MATCH(LEFT(TRIM(U$6),FIND("~",SUBSTITUTE(U$6,"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95))*HLOOKUP(LEFT(TRIM(U$6),FIND("~",SUBSTITUTE(U$6," ","~",LEN(TRIM(U$6))-LEN(SUBSTITUTE(TRIM(U$6)," ",""))))-1)&amp;" Total",$B$6:$BB$314,ROW($A95)-5,FALSE))</f>
        <v>0</v>
      </c>
      <c r="V95" s="8">
        <f ca="1">IF(V$5&lt;&gt;"",HLOOKUP(V$5,Functionalization!$G$6:$R$314,ROW($A95)-5,FALSE),IFERROR(INDEX(V$278:V$314,MATCH($F95,$B$278:$B$314,0))/VLOOKUP($F95,$B$278:$BB$314,MATCH(LEFT(TRIM(V$6),FIND("~",SUBSTITUTE(V$6,"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95))*HLOOKUP(LEFT(TRIM(V$6),FIND("~",SUBSTITUTE(V$6," ","~",LEN(TRIM(V$6))-LEN(SUBSTITUTE(TRIM(V$6)," ",""))))-1)&amp;" Total",$B$6:$BB$314,ROW($A95)-5,FALSE))</f>
        <v>0</v>
      </c>
      <c r="W95" s="8">
        <f ca="1">IF(W$5&lt;&gt;"",HLOOKUP(W$5,Functionalization!$G$6:$R$314,ROW($A95)-5,FALSE),IFERROR(INDEX(W$278:W$314,MATCH($F95,$B$278:$B$314,0))/VLOOKUP($F95,$B$278:$BB$314,MATCH(LEFT(TRIM(W$6),FIND("~",SUBSTITUTE(W$6,"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95))*HLOOKUP(LEFT(TRIM(W$6),FIND("~",SUBSTITUTE(W$6," ","~",LEN(TRIM(W$6))-LEN(SUBSTITUTE(TRIM(W$6)," ",""))))-1)&amp;" Total",$B$6:$BB$314,ROW($A95)-5,FALSE))</f>
        <v>0</v>
      </c>
      <c r="X95" s="8">
        <f ca="1">IF(X$5&lt;&gt;"",HLOOKUP(X$5,Functionalization!$G$6:$R$314,ROW($A95)-5,FALSE),IFERROR(INDEX(X$278:X$314,MATCH($F95,$B$278:$B$314,0))/VLOOKUP($F95,$B$278:$BB$314,MATCH(LEFT(TRIM(X$6),FIND("~",SUBSTITUTE(X$6,"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95))*HLOOKUP(LEFT(TRIM(X$6),FIND("~",SUBSTITUTE(X$6," ","~",LEN(TRIM(X$6))-LEN(SUBSTITUTE(TRIM(X$6)," ",""))))-1)&amp;" Total",$B$6:$BB$314,ROW($A95)-5,FALSE))</f>
        <v>0</v>
      </c>
      <c r="Y95" s="8">
        <f ca="1">IF(Y$5&lt;&gt;"",HLOOKUP(Y$5,Functionalization!$G$6:$R$314,ROW($A95)-5,FALSE),IFERROR(INDEX(Y$278:Y$314,MATCH($F95,$B$278:$B$314,0))/VLOOKUP($F95,$B$278:$BB$314,MATCH(LEFT(TRIM(Y$6),FIND("~",SUBSTITUTE(Y$6,"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95))*HLOOKUP(LEFT(TRIM(Y$6),FIND("~",SUBSTITUTE(Y$6," ","~",LEN(TRIM(Y$6))-LEN(SUBSTITUTE(TRIM(Y$6)," ",""))))-1)&amp;" Total",$B$6:$BB$314,ROW($A95)-5,FALSE))</f>
        <v>0</v>
      </c>
      <c r="Z95" s="8">
        <f ca="1">IF(Z$5&lt;&gt;"",HLOOKUP(Z$5,Functionalization!$G$6:$R$314,ROW($A95)-5,FALSE),IFERROR(INDEX(Z$278:Z$314,MATCH($F95,$B$278:$B$314,0))/VLOOKUP($F95,$B$278:$BB$314,MATCH(LEFT(TRIM(Z$6),FIND("~",SUBSTITUTE(Z$6,"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95))*HLOOKUP(LEFT(TRIM(Z$6),FIND("~",SUBSTITUTE(Z$6," ","~",LEN(TRIM(Z$6))-LEN(SUBSTITUTE(TRIM(Z$6)," ",""))))-1)&amp;" Total",$B$6:$BB$314,ROW($A95)-5,FALSE))</f>
        <v>0</v>
      </c>
      <c r="AA95" s="8">
        <f ca="1">IF(AA$5&lt;&gt;"",HLOOKUP(AA$5,Functionalization!$G$6:$R$314,ROW($A95)-5,FALSE),IFERROR(INDEX(AA$278:AA$314,MATCH($F95,$B$278:$B$314,0))/VLOOKUP($F95,$B$278:$BB$314,MATCH(LEFT(TRIM(AA$6),FIND("~",SUBSTITUTE(AA$6,"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95))*HLOOKUP(LEFT(TRIM(AA$6),FIND("~",SUBSTITUTE(AA$6," ","~",LEN(TRIM(AA$6))-LEN(SUBSTITUTE(TRIM(AA$6)," ",""))))-1)&amp;" Total",$B$6:$BB$314,ROW($A95)-5,FALSE))</f>
        <v>0</v>
      </c>
      <c r="AB95" s="8">
        <f ca="1">IF(AB$5&lt;&gt;"",HLOOKUP(AB$5,Functionalization!$G$6:$R$314,ROW($A95)-5,FALSE),IFERROR(INDEX(AB$278:AB$314,MATCH($F95,$B$278:$B$314,0))/VLOOKUP($F95,$B$278:$BB$314,MATCH(LEFT(TRIM(AB$6),FIND("~",SUBSTITUTE(AB$6,"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95))*HLOOKUP(LEFT(TRIM(AB$6),FIND("~",SUBSTITUTE(AB$6," ","~",LEN(TRIM(AB$6))-LEN(SUBSTITUTE(TRIM(AB$6)," ",""))))-1)&amp;" Total",$B$6:$BB$314,ROW($A95)-5,FALSE))</f>
        <v>0</v>
      </c>
      <c r="AC95" s="8">
        <f ca="1">IF(AC$5&lt;&gt;"",HLOOKUP(AC$5,Functionalization!$G$6:$R$314,ROW($A95)-5,FALSE),IFERROR(INDEX(AC$278:AC$314,MATCH($F95,$B$278:$B$314,0))/VLOOKUP($F95,$B$278:$BB$314,MATCH(LEFT(TRIM(AC$6),FIND("~",SUBSTITUTE(AC$6,"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95))*HLOOKUP(LEFT(TRIM(AC$6),FIND("~",SUBSTITUTE(AC$6," ","~",LEN(TRIM(AC$6))-LEN(SUBSTITUTE(TRIM(AC$6)," ",""))))-1)&amp;" Total",$B$6:$BB$314,ROW($A95)-5,FALSE))</f>
        <v>0</v>
      </c>
      <c r="AD95" s="8">
        <f ca="1">IF(AD$5&lt;&gt;"",HLOOKUP(AD$5,Functionalization!$G$6:$R$314,ROW($A95)-5,FALSE),IFERROR(INDEX(AD$278:AD$314,MATCH($F95,$B$278:$B$314,0))/VLOOKUP($F95,$B$278:$BB$314,MATCH(LEFT(TRIM(AD$6),FIND("~",SUBSTITUTE(AD$6,"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95))*HLOOKUP(LEFT(TRIM(AD$6),FIND("~",SUBSTITUTE(AD$6," ","~",LEN(TRIM(AD$6))-LEN(SUBSTITUTE(TRIM(AD$6)," ",""))))-1)&amp;" Total",$B$6:$BB$314,ROW($A95)-5,FALSE))</f>
        <v>0</v>
      </c>
      <c r="AE95" s="8">
        <f ca="1">IF(AE$5&lt;&gt;"",HLOOKUP(AE$5,Functionalization!$G$6:$R$314,ROW($A95)-5,FALSE),IFERROR(INDEX(AE$278:AE$314,MATCH($F95,$B$278:$B$314,0))/VLOOKUP($F95,$B$278:$BB$314,MATCH(LEFT(TRIM(AE$6),FIND("~",SUBSTITUTE(AE$6,"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95))*HLOOKUP(LEFT(TRIM(AE$6),FIND("~",SUBSTITUTE(AE$6," ","~",LEN(TRIM(AE$6))-LEN(SUBSTITUTE(TRIM(AE$6)," ",""))))-1)&amp;" Total",$B$6:$BB$314,ROW($A95)-5,FALSE))</f>
        <v>0</v>
      </c>
      <c r="AF95" s="8">
        <f ca="1">IF(AF$5&lt;&gt;"",HLOOKUP(AF$5,Functionalization!$G$6:$R$314,ROW($A95)-5,FALSE),IFERROR(INDEX(AF$278:AF$314,MATCH($F95,$B$278:$B$314,0))/VLOOKUP($F95,$B$278:$BB$314,MATCH(LEFT(TRIM(AF$6),FIND("~",SUBSTITUTE(AF$6,"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95))*HLOOKUP(LEFT(TRIM(AF$6),FIND("~",SUBSTITUTE(AF$6," ","~",LEN(TRIM(AF$6))-LEN(SUBSTITUTE(TRIM(AF$6)," ",""))))-1)&amp;" Total",$B$6:$BB$314,ROW($A95)-5,FALSE))</f>
        <v>0</v>
      </c>
      <c r="AG95" s="8">
        <f ca="1">IF(AG$5&lt;&gt;"",HLOOKUP(AG$5,Functionalization!$G$6:$R$314,ROW($A95)-5,FALSE),IFERROR(INDEX(AG$278:AG$314,MATCH($F95,$B$278:$B$314,0))/VLOOKUP($F95,$B$278:$BB$314,MATCH(LEFT(TRIM(AG$6),FIND("~",SUBSTITUTE(AG$6,"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95))*HLOOKUP(LEFT(TRIM(AG$6),FIND("~",SUBSTITUTE(AG$6," ","~",LEN(TRIM(AG$6))-LEN(SUBSTITUTE(TRIM(AG$6)," ",""))))-1)&amp;" Total",$B$6:$BB$314,ROW($A95)-5,FALSE))</f>
        <v>0</v>
      </c>
      <c r="AH95" s="8">
        <f ca="1">IF(AH$5&lt;&gt;"",HLOOKUP(AH$5,Functionalization!$G$6:$R$314,ROW($A95)-5,FALSE),IFERROR(INDEX(AH$278:AH$314,MATCH($F95,$B$278:$B$314,0))/VLOOKUP($F95,$B$278:$BB$314,MATCH(LEFT(TRIM(AH$6),FIND("~",SUBSTITUTE(AH$6,"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95))*HLOOKUP(LEFT(TRIM(AH$6),FIND("~",SUBSTITUTE(AH$6," ","~",LEN(TRIM(AH$6))-LEN(SUBSTITUTE(TRIM(AH$6)," ",""))))-1)&amp;" Total",$B$6:$BB$314,ROW($A95)-5,FALSE))</f>
        <v>0</v>
      </c>
      <c r="AI95" s="8">
        <f ca="1">IF(AI$5&lt;&gt;"",HLOOKUP(AI$5,Functionalization!$G$6:$R$314,ROW($A95)-5,FALSE),IFERROR(INDEX(AI$278:AI$314,MATCH($F95,$B$278:$B$314,0))/VLOOKUP($F95,$B$278:$BB$314,MATCH(LEFT(TRIM(AI$6),FIND("~",SUBSTITUTE(AI$6,"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95))*HLOOKUP(LEFT(TRIM(AI$6),FIND("~",SUBSTITUTE(AI$6," ","~",LEN(TRIM(AI$6))-LEN(SUBSTITUTE(TRIM(AI$6)," ",""))))-1)&amp;" Total",$B$6:$BB$314,ROW($A95)-5,FALSE))</f>
        <v>0</v>
      </c>
      <c r="AJ95" s="8">
        <f ca="1">IF(AJ$5&lt;&gt;"",HLOOKUP(AJ$5,Functionalization!$G$6:$R$314,ROW($A95)-5,FALSE),IFERROR(INDEX(AJ$278:AJ$314,MATCH($F95,$B$278:$B$314,0))/VLOOKUP($F95,$B$278:$BB$314,MATCH(LEFT(TRIM(AJ$6),FIND("~",SUBSTITUTE(AJ$6,"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95))*HLOOKUP(LEFT(TRIM(AJ$6),FIND("~",SUBSTITUTE(AJ$6," ","~",LEN(TRIM(AJ$6))-LEN(SUBSTITUTE(TRIM(AJ$6)," ",""))))-1)&amp;" Total",$B$6:$BB$314,ROW($A95)-5,FALSE))</f>
        <v>0</v>
      </c>
      <c r="AK95" s="8">
        <f ca="1">IF(AK$5&lt;&gt;"",HLOOKUP(AK$5,Functionalization!$G$6:$R$314,ROW($A95)-5,FALSE),IFERROR(INDEX(AK$278:AK$314,MATCH($F95,$B$278:$B$314,0))/VLOOKUP($F95,$B$278:$BB$314,MATCH(LEFT(TRIM(AK$6),FIND("~",SUBSTITUTE(AK$6,"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95))*HLOOKUP(LEFT(TRIM(AK$6),FIND("~",SUBSTITUTE(AK$6," ","~",LEN(TRIM(AK$6))-LEN(SUBSTITUTE(TRIM(AK$6)," ",""))))-1)&amp;" Total",$B$6:$BB$314,ROW($A95)-5,FALSE))</f>
        <v>0</v>
      </c>
      <c r="AL95" s="8">
        <f ca="1">IF(AL$5&lt;&gt;"",HLOOKUP(AL$5,Functionalization!$G$6:$R$314,ROW($A95)-5,FALSE),IFERROR(INDEX(AL$278:AL$314,MATCH($F95,$B$278:$B$314,0))/VLOOKUP($F95,$B$278:$BB$314,MATCH(LEFT(TRIM(AL$6),FIND("~",SUBSTITUTE(AL$6,"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95))*HLOOKUP(LEFT(TRIM(AL$6),FIND("~",SUBSTITUTE(AL$6," ","~",LEN(TRIM(AL$6))-LEN(SUBSTITUTE(TRIM(AL$6)," ",""))))-1)&amp;" Total",$B$6:$BB$314,ROW($A95)-5,FALSE))</f>
        <v>0</v>
      </c>
      <c r="AM95" s="8">
        <f ca="1">IF(AM$5&lt;&gt;"",HLOOKUP(AM$5,Functionalization!$G$6:$R$314,ROW($A95)-5,FALSE),IFERROR(INDEX(AM$278:AM$314,MATCH($F95,$B$278:$B$314,0))/VLOOKUP($F95,$B$278:$BB$314,MATCH(LEFT(TRIM(AM$6),FIND("~",SUBSTITUTE(AM$6,"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95))*HLOOKUP(LEFT(TRIM(AM$6),FIND("~",SUBSTITUTE(AM$6," ","~",LEN(TRIM(AM$6))-LEN(SUBSTITUTE(TRIM(AM$6)," ",""))))-1)&amp;" Total",$B$6:$BB$314,ROW($A95)-5,FALSE))</f>
        <v>0</v>
      </c>
      <c r="AN95" s="8">
        <f ca="1">IF(AN$5&lt;&gt;"",HLOOKUP(AN$5,Functionalization!$G$6:$R$314,ROW($A95)-5,FALSE),IFERROR(INDEX(AN$278:AN$314,MATCH($F95,$B$278:$B$314,0))/VLOOKUP($F95,$B$278:$BB$314,MATCH(LEFT(TRIM(AN$6),FIND("~",SUBSTITUTE(AN$6,"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95))*HLOOKUP(LEFT(TRIM(AN$6),FIND("~",SUBSTITUTE(AN$6," ","~",LEN(TRIM(AN$6))-LEN(SUBSTITUTE(TRIM(AN$6)," ",""))))-1)&amp;" Total",$B$6:$BB$314,ROW($A95)-5,FALSE))</f>
        <v>0</v>
      </c>
      <c r="AO95" s="8">
        <f ca="1">IF(AO$5&lt;&gt;"",HLOOKUP(AO$5,Functionalization!$G$6:$R$314,ROW($A95)-5,FALSE),IFERROR(INDEX(AO$278:AO$314,MATCH($F95,$B$278:$B$314,0))/VLOOKUP($F95,$B$278:$BB$314,MATCH(LEFT(TRIM(AO$6),FIND("~",SUBSTITUTE(AO$6,"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95))*HLOOKUP(LEFT(TRIM(AO$6),FIND("~",SUBSTITUTE(AO$6," ","~",LEN(TRIM(AO$6))-LEN(SUBSTITUTE(TRIM(AO$6)," ",""))))-1)&amp;" Total",$B$6:$BB$314,ROW($A95)-5,FALSE))</f>
        <v>0</v>
      </c>
      <c r="AP95" s="8">
        <f ca="1">IF(AP$5&lt;&gt;"",HLOOKUP(AP$5,Functionalization!$G$6:$R$314,ROW($A95)-5,FALSE),IFERROR(INDEX(AP$278:AP$314,MATCH($F95,$B$278:$B$314,0))/VLOOKUP($F95,$B$278:$BB$314,MATCH(LEFT(TRIM(AP$6),FIND("~",SUBSTITUTE(AP$6,"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95))*HLOOKUP(LEFT(TRIM(AP$6),FIND("~",SUBSTITUTE(AP$6," ","~",LEN(TRIM(AP$6))-LEN(SUBSTITUTE(TRIM(AP$6)," ",""))))-1)&amp;" Total",$B$6:$BB$314,ROW($A95)-5,FALSE))</f>
        <v>0</v>
      </c>
      <c r="AQ95" s="8">
        <f ca="1">IF(AQ$5&lt;&gt;"",HLOOKUP(AQ$5,Functionalization!$G$6:$R$314,ROW($A95)-5,FALSE),IFERROR(INDEX(AQ$278:AQ$314,MATCH($F95,$B$278:$B$314,0))/VLOOKUP($F95,$B$278:$BB$314,MATCH(LEFT(TRIM(AQ$6),FIND("~",SUBSTITUTE(AQ$6,"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95))*HLOOKUP(LEFT(TRIM(AQ$6),FIND("~",SUBSTITUTE(AQ$6," ","~",LEN(TRIM(AQ$6))-LEN(SUBSTITUTE(TRIM(AQ$6)," ",""))))-1)&amp;" Total",$B$6:$BB$314,ROW($A95)-5,FALSE))</f>
        <v>0</v>
      </c>
      <c r="AR95" s="8">
        <f ca="1">IF(AR$5&lt;&gt;"",HLOOKUP(AR$5,Functionalization!$G$6:$R$314,ROW($A95)-5,FALSE),IFERROR(INDEX(AR$278:AR$314,MATCH($F95,$B$278:$B$314,0))/VLOOKUP($F95,$B$278:$BB$314,MATCH(LEFT(TRIM(AR$6),FIND("~",SUBSTITUTE(AR$6,"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95))*HLOOKUP(LEFT(TRIM(AR$6),FIND("~",SUBSTITUTE(AR$6," ","~",LEN(TRIM(AR$6))-LEN(SUBSTITUTE(TRIM(AR$6)," ",""))))-1)&amp;" Total",$B$6:$BB$314,ROW($A95)-5,FALSE))</f>
        <v>0</v>
      </c>
      <c r="AS95" s="8">
        <f ca="1">IF(AS$5&lt;&gt;"",HLOOKUP(AS$5,Functionalization!$G$6:$R$314,ROW($A95)-5,FALSE),IFERROR(INDEX(AS$278:AS$314,MATCH($F95,$B$278:$B$314,0))/VLOOKUP($F95,$B$278:$BB$314,MATCH(LEFT(TRIM(AS$6),FIND("~",SUBSTITUTE(AS$6,"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95))*HLOOKUP(LEFT(TRIM(AS$6),FIND("~",SUBSTITUTE(AS$6," ","~",LEN(TRIM(AS$6))-LEN(SUBSTITUTE(TRIM(AS$6)," ",""))))-1)&amp;" Total",$B$6:$BB$314,ROW($A95)-5,FALSE))</f>
        <v>0</v>
      </c>
      <c r="AT95" s="8">
        <f ca="1">IF(AT$5&lt;&gt;"",HLOOKUP(AT$5,Functionalization!$G$6:$R$314,ROW($A95)-5,FALSE),IFERROR(INDEX(AT$278:AT$314,MATCH($F95,$B$278:$B$314,0))/VLOOKUP($F95,$B$278:$BB$314,MATCH(LEFT(TRIM(AT$6),FIND("~",SUBSTITUTE(AT$6,"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95))*HLOOKUP(LEFT(TRIM(AT$6),FIND("~",SUBSTITUTE(AT$6," ","~",LEN(TRIM(AT$6))-LEN(SUBSTITUTE(TRIM(AT$6)," ",""))))-1)&amp;" Total",$B$6:$BB$314,ROW($A95)-5,FALSE))</f>
        <v>0</v>
      </c>
      <c r="AU95" s="8">
        <f ca="1">IF(AU$5&lt;&gt;"",HLOOKUP(AU$5,Functionalization!$G$6:$R$314,ROW($A95)-5,FALSE),IFERROR(INDEX(AU$278:AU$314,MATCH($F95,$B$278:$B$314,0))/VLOOKUP($F95,$B$278:$BB$314,MATCH(LEFT(TRIM(AU$6),FIND("~",SUBSTITUTE(AU$6,"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95))*HLOOKUP(LEFT(TRIM(AU$6),FIND("~",SUBSTITUTE(AU$6," ","~",LEN(TRIM(AU$6))-LEN(SUBSTITUTE(TRIM(AU$6)," ",""))))-1)&amp;" Total",$B$6:$BB$314,ROW($A95)-5,FALSE))</f>
        <v>0</v>
      </c>
      <c r="AV95" s="8">
        <f ca="1">IF(AV$5&lt;&gt;"",HLOOKUP(AV$5,Functionalization!$G$6:$R$314,ROW($A95)-5,FALSE),IFERROR(INDEX(AV$278:AV$314,MATCH($F95,$B$278:$B$314,0))/VLOOKUP($F95,$B$278:$BB$314,MATCH(LEFT(TRIM(AV$6),FIND("~",SUBSTITUTE(AV$6,"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95))*HLOOKUP(LEFT(TRIM(AV$6),FIND("~",SUBSTITUTE(AV$6," ","~",LEN(TRIM(AV$6))-LEN(SUBSTITUTE(TRIM(AV$6)," ",""))))-1)&amp;" Total",$B$6:$BB$314,ROW($A95)-5,FALSE))</f>
        <v>0</v>
      </c>
      <c r="AW95" s="8">
        <f ca="1">IF(AW$5&lt;&gt;"",HLOOKUP(AW$5,Functionalization!$G$6:$R$314,ROW($A95)-5,FALSE),IFERROR(INDEX(AW$278:AW$314,MATCH($F95,$B$278:$B$314,0))/VLOOKUP($F95,$B$278:$BB$314,MATCH(LEFT(TRIM(AW$6),FIND("~",SUBSTITUTE(AW$6,"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95))*HLOOKUP(LEFT(TRIM(AW$6),FIND("~",SUBSTITUTE(AW$6," ","~",LEN(TRIM(AW$6))-LEN(SUBSTITUTE(TRIM(AW$6)," ",""))))-1)&amp;" Total",$B$6:$BB$314,ROW($A95)-5,FALSE))</f>
        <v>0</v>
      </c>
      <c r="AX95" s="8">
        <f ca="1">IF(AX$5&lt;&gt;"",HLOOKUP(AX$5,Functionalization!$G$6:$R$314,ROW($A95)-5,FALSE),IFERROR(INDEX(AX$278:AX$314,MATCH($F95,$B$278:$B$314,0))/VLOOKUP($F95,$B$278:$BB$314,MATCH(LEFT(TRIM(AX$6),FIND("~",SUBSTITUTE(AX$6,"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95))*HLOOKUP(LEFT(TRIM(AX$6),FIND("~",SUBSTITUTE(AX$6," ","~",LEN(TRIM(AX$6))-LEN(SUBSTITUTE(TRIM(AX$6)," ",""))))-1)&amp;" Total",$B$6:$BB$314,ROW($A95)-5,FALSE))</f>
        <v>0</v>
      </c>
      <c r="AY95" s="8">
        <f ca="1">IF(AY$5&lt;&gt;"",HLOOKUP(AY$5,Functionalization!$G$6:$R$314,ROW($A95)-5,FALSE),IFERROR(INDEX(AY$278:AY$314,MATCH($F95,$B$278:$B$314,0))/VLOOKUP($F95,$B$278:$BB$314,MATCH(LEFT(TRIM(AY$6),FIND("~",SUBSTITUTE(AY$6,"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95))*HLOOKUP(LEFT(TRIM(AY$6),FIND("~",SUBSTITUTE(AY$6," ","~",LEN(TRIM(AY$6))-LEN(SUBSTITUTE(TRIM(AY$6)," ",""))))-1)&amp;" Total",$B$6:$BB$314,ROW($A95)-5,FALSE))</f>
        <v>0</v>
      </c>
      <c r="AZ95" s="8">
        <f ca="1">IF(AZ$5&lt;&gt;"",HLOOKUP(AZ$5,Functionalization!$G$6:$R$314,ROW($A95)-5,FALSE),IFERROR(INDEX(AZ$278:AZ$314,MATCH($F95,$B$278:$B$314,0))/VLOOKUP($F95,$B$278:$BB$314,MATCH(LEFT(TRIM(AZ$6),FIND("~",SUBSTITUTE(AZ$6,"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95))*HLOOKUP(LEFT(TRIM(AZ$6),FIND("~",SUBSTITUTE(AZ$6," ","~",LEN(TRIM(AZ$6))-LEN(SUBSTITUTE(TRIM(AZ$6)," ",""))))-1)&amp;" Total",$B$6:$BB$314,ROW($A95)-5,FALSE))</f>
        <v>0</v>
      </c>
      <c r="BA95" s="8">
        <f ca="1">IF(BA$5&lt;&gt;"",HLOOKUP(BA$5,Functionalization!$G$6:$R$314,ROW($A95)-5,FALSE),IFERROR(INDEX(BA$278:BA$314,MATCH($F95,$B$278:$B$314,0))/VLOOKUP($F95,$B$278:$BB$314,MATCH(LEFT(TRIM(BA$6),FIND("~",SUBSTITUTE(BA$6,"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95))*HLOOKUP(LEFT(TRIM(BA$6),FIND("~",SUBSTITUTE(BA$6," ","~",LEN(TRIM(BA$6))-LEN(SUBSTITUTE(TRIM(BA$6)," ",""))))-1)&amp;" Total",$B$6:$BB$314,ROW($A95)-5,FALSE))</f>
        <v>0</v>
      </c>
      <c r="BB95" s="8">
        <f ca="1">IF(BB$5&lt;&gt;"",HLOOKUP(BB$5,Functionalization!$G$6:$R$314,ROW($A95)-5,FALSE),IFERROR(INDEX(BB$278:BB$314,MATCH($F95,$B$278:$B$314,0))/VLOOKUP($F95,$B$278:$BB$314,MATCH(LEFT(TRIM(BB$6),FIND("~",SUBSTITUTE(BB$6,"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95))*HLOOKUP(LEFT(TRIM(BB$6),FIND("~",SUBSTITUTE(BB$6," ","~",LEN(TRIM(BB$6))-LEN(SUBSTITUTE(TRIM(BB$6)," ",""))))-1)&amp;" Total",$B$6:$BB$314,ROW($A95)-5,FALSE))</f>
        <v>0</v>
      </c>
      <c r="BD95">
        <f ca="1">IFERROR(IF(SUMIF($G$6:$BB$6,BD$6&amp;" Total",$G95:$BB95)-(SUMIF($G$6:$BB$6,BD$6&amp;" "&amp;'Input-Func_Class'!$D$22,$G95:$BB95)+IFERROR(SUMIF($G$6:$BB$6,BD$6&amp;" "&amp;'Input-Func_Class'!$E$22,$G95:$BB95),SUMIF($G$6:$BB$6,BD$6&amp;" "&amp;'Input-Func_Class'!$B$24,$G95:$BB95))+SUMIF($G$6:$BB$6,BD$6&amp;" "&amp;'Input-Func_Class'!$F$22,$G95:$BB95))&lt;Check_Limit,0,1),1)</f>
        <v>0</v>
      </c>
      <c r="BE95">
        <f ca="1">IFERROR(IF(SUMIF($G$6:$BB$6,BE$6&amp;" Total",$G95:$BB95)-(SUMIF($G$6:$BB$6,BE$6&amp;" "&amp;'Input-Func_Class'!$D$22,$G95:$BB95)+IFERROR(SUMIF($G$6:$BB$6,BE$6&amp;" "&amp;'Input-Func_Class'!$E$22,$G95:$BB95),SUMIF($G$6:$BB$6,BE$6&amp;" "&amp;'Input-Func_Class'!$B$24,$G95:$BB95))+SUMIF($G$6:$BB$6,BE$6&amp;" "&amp;'Input-Func_Class'!$F$22,$G95:$BB95))&lt;Check_Limit,0,1),1)</f>
        <v>0</v>
      </c>
      <c r="BF95">
        <f ca="1">IFERROR(IF(SUMIF($G$6:$BB$6,BF$6&amp;" Total",$G95:$BB95)-(SUMIF($G$6:$BB$6,BF$6&amp;" "&amp;'Input-Func_Class'!$D$22,$G95:$BB95)+IFERROR(SUMIF($G$6:$BB$6,BF$6&amp;" "&amp;'Input-Func_Class'!$E$22,$G95:$BB95),SUMIF($G$6:$BB$6,BF$6&amp;" "&amp;'Input-Func_Class'!$B$24,$G95:$BB95))+SUMIF($G$6:$BB$6,BF$6&amp;" "&amp;'Input-Func_Class'!$F$22,$G95:$BB95))&lt;Check_Limit,0,1),1)</f>
        <v>0</v>
      </c>
      <c r="BG95">
        <f ca="1">IFERROR(IF(SUMIF($G$6:$BB$6,BG$6&amp;" Total",$G95:$BB95)-(SUMIF($G$6:$BB$6,BG$6&amp;" "&amp;'Input-Func_Class'!$D$22,$G95:$BB95)+IFERROR(SUMIF($G$6:$BB$6,BG$6&amp;" "&amp;'Input-Func_Class'!$E$22,$G95:$BB95),SUMIF($G$6:$BB$6,BG$6&amp;" "&amp;'Input-Func_Class'!$B$24,$G95:$BB95))+SUMIF($G$6:$BB$6,BG$6&amp;" "&amp;'Input-Func_Class'!$F$22,$G95:$BB95))&lt;Check_Limit,0,1),1)</f>
        <v>0</v>
      </c>
      <c r="BH95">
        <f ca="1">IFERROR(IF(SUMIF($G$6:$BB$6,BH$6&amp;" Total",$G95:$BB95)-(SUMIF($G$6:$BB$6,BH$6&amp;" "&amp;'Input-Func_Class'!$D$22,$G95:$BB95)+IFERROR(SUMIF($G$6:$BB$6,BH$6&amp;" "&amp;'Input-Func_Class'!$E$22,$G95:$BB95),SUMIF($G$6:$BB$6,BH$6&amp;" "&amp;'Input-Func_Class'!$B$24,$G95:$BB95))+SUMIF($G$6:$BB$6,BH$6&amp;" "&amp;'Input-Func_Class'!$F$22,$G95:$BB95))&lt;Check_Limit,0,1),1)</f>
        <v>0</v>
      </c>
      <c r="BI95">
        <f ca="1">IFERROR(IF(SUMIF($G$6:$BB$6,BI$6&amp;" Total",$G95:$BB95)-(SUMIF($G$6:$BB$6,BI$6&amp;" "&amp;'Input-Func_Class'!$D$22,$G95:$BB95)+IFERROR(SUMIF($G$6:$BB$6,BI$6&amp;" "&amp;'Input-Func_Class'!$E$22,$G95:$BB95),SUMIF($G$6:$BB$6,BI$6&amp;" "&amp;'Input-Func_Class'!$B$24,$G95:$BB95))+SUMIF($G$6:$BB$6,BI$6&amp;" "&amp;'Input-Func_Class'!$F$22,$G95:$BB95))&lt;Check_Limit,0,1),1)</f>
        <v>0</v>
      </c>
      <c r="BJ95">
        <f ca="1">IFERROR(IF(SUMIF($G$6:$BB$6,BJ$6&amp;" Total",$G95:$BB95)-(SUMIF($G$6:$BB$6,BJ$6&amp;" "&amp;'Input-Func_Class'!$D$22,$G95:$BB95)+IFERROR(SUMIF($G$6:$BB$6,BJ$6&amp;" "&amp;'Input-Func_Class'!$E$22,$G95:$BB95),SUMIF($G$6:$BB$6,BJ$6&amp;" "&amp;'Input-Func_Class'!$B$24,$G95:$BB95))+SUMIF($G$6:$BB$6,BJ$6&amp;" "&amp;'Input-Func_Class'!$F$22,$G95:$BB95))&lt;Check_Limit,0,1),1)</f>
        <v>0</v>
      </c>
      <c r="BK95">
        <f ca="1">IFERROR(IF(SUMIF($G$6:$BB$6,BK$6&amp;" Total",$G95:$BB95)-(SUMIF($G$6:$BB$6,BK$6&amp;" "&amp;'Input-Func_Class'!$D$22,$G95:$BB95)+IFERROR(SUMIF($G$6:$BB$6,BK$6&amp;" "&amp;'Input-Func_Class'!$E$22,$G95:$BB95),SUMIF($G$6:$BB$6,BK$6&amp;" "&amp;'Input-Func_Class'!$B$24,$G95:$BB95))+SUMIF($G$6:$BB$6,BK$6&amp;" "&amp;'Input-Func_Class'!$F$22,$G95:$BB95))&lt;Check_Limit,0,1),1)</f>
        <v>0</v>
      </c>
      <c r="BL95">
        <f ca="1">IFERROR(IF(SUMIF($G$6:$BB$6,BL$6&amp;" Total",$G95:$BB95)-(SUMIF($G$6:$BB$6,BL$6&amp;" "&amp;'Input-Func_Class'!$D$22,$G95:$BB95)+IFERROR(SUMIF($G$6:$BB$6,BL$6&amp;" "&amp;'Input-Func_Class'!$E$22,$G95:$BB95),SUMIF($G$6:$BB$6,BL$6&amp;" "&amp;'Input-Func_Class'!$B$24,$G95:$BB95))+SUMIF($G$6:$BB$6,BL$6&amp;" "&amp;'Input-Func_Class'!$F$22,$G95:$BB95))&lt;Check_Limit,0,1),1)</f>
        <v>0</v>
      </c>
      <c r="BM95">
        <f ca="1">IFERROR(IF(SUMIF($G$6:$BB$6,BM$6&amp;" Total",$G95:$BB95)-(SUMIF($G$6:$BB$6,BM$6&amp;" "&amp;'Input-Func_Class'!$D$22,$G95:$BB95)+IFERROR(SUMIF($G$6:$BB$6,BM$6&amp;" "&amp;'Input-Func_Class'!$E$22,$G95:$BB95),SUMIF($G$6:$BB$6,BM$6&amp;" "&amp;'Input-Func_Class'!$B$24,$G95:$BB95))+SUMIF($G$6:$BB$6,BM$6&amp;" "&amp;'Input-Func_Class'!$F$22,$G95:$BB95))&lt;Check_Limit,0,1),1)</f>
        <v>0</v>
      </c>
      <c r="BN95">
        <f ca="1">IFERROR(IF(SUMIF($G$6:$BB$6,BN$6&amp;" Total",$G95:$BB95)-(SUMIF($G$6:$BB$6,BN$6&amp;" "&amp;'Input-Func_Class'!$D$22,$G95:$BB95)+IFERROR(SUMIF($G$6:$BB$6,BN$6&amp;" "&amp;'Input-Func_Class'!$E$22,$G95:$BB95),SUMIF($G$6:$BB$6,BN$6&amp;" "&amp;'Input-Func_Class'!$B$24,$G95:$BB95))+SUMIF($G$6:$BB$6,BN$6&amp;" "&amp;'Input-Func_Class'!$F$22,$G95:$BB95))&lt;Check_Limit,0,1),1)</f>
        <v>0</v>
      </c>
      <c r="BO95">
        <f ca="1">IFERROR(IF(SUMIF($G$6:$BB$6,BO$6&amp;" Total",$G95:$BB95)-(SUMIF($G$6:$BB$6,BO$6&amp;" "&amp;'Input-Func_Class'!$D$22,$G95:$BB95)+IFERROR(SUMIF($G$6:$BB$6,BO$6&amp;" "&amp;'Input-Func_Class'!$E$22,$G95:$BB95),SUMIF($G$6:$BB$6,BO$6&amp;" "&amp;'Input-Func_Class'!$B$24,$G95:$BB95))+SUMIF($G$6:$BB$6,BO$6&amp;" "&amp;'Input-Func_Class'!$F$22,$G95:$BB95))&lt;Check_Limit,0,1),1)</f>
        <v>0</v>
      </c>
    </row>
    <row r="96" spans="1:67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>Functionalization!$D96</f>
        <v>-45108.749999999993</v>
      </c>
      <c r="E96" s="8">
        <f t="shared" ca="1" si="16"/>
        <v>0</v>
      </c>
      <c r="F96" s="2" t="str">
        <f>IF($D96=0,"-",IF('Input-Accounts'!$E96&lt;&gt;0,'Input-Accounts'!$E96,'Input-Accounts'!$G96))</f>
        <v>INT_DISTPT_SUBTOTAL</v>
      </c>
      <c r="G96" s="8">
        <f ca="1">IF(G$5&lt;&gt;"",HLOOKUP(G$5,Functionalization!$G$6:$R$314,ROW($A96)-5,FALSE),IFERROR(INDEX(G$278:G$314,MATCH($F96,$B$278:$B$314,0))/VLOOKUP($F96,$B$278:$BB$314,MATCH(LEFT(TRIM(G$6),FIND("~",SUBSTITUTE(G$6,"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96))*HLOOKUP(LEFT(TRIM(G$6),FIND("~",SUBSTITUTE(G$6," ","~",LEN(TRIM(G$6))-LEN(SUBSTITUTE(TRIM(G$6)," ",""))))-1)&amp;" Total",$B$6:$BB$314,ROW($A96)-5,FALSE))</f>
        <v>-28804.709709916024</v>
      </c>
      <c r="H96" s="8">
        <f ca="1">IF(H$5&lt;&gt;"",HLOOKUP(H$5,Functionalization!$G$6:$R$314,ROW($A96)-5,FALSE),IFERROR(INDEX(H$278:H$314,MATCH($F96,$B$278:$B$314,0))/VLOOKUP($F96,$B$278:$BB$314,MATCH(LEFT(TRIM(H$6),FIND("~",SUBSTITUTE(H$6,"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96))*HLOOKUP(LEFT(TRIM(H$6),FIND("~",SUBSTITUTE(H$6," ","~",LEN(TRIM(H$6))-LEN(SUBSTITUTE(TRIM(H$6)," ",""))))-1)&amp;" Total",$B$6:$BB$314,ROW($A96)-5,FALSE))</f>
        <v>-21975.575353079901</v>
      </c>
      <c r="I96" s="8">
        <f ca="1">IF(I$5&lt;&gt;"",HLOOKUP(I$5,Functionalization!$G$6:$R$314,ROW($A96)-5,FALSE),IFERROR(INDEX(I$278:I$314,MATCH($F96,$B$278:$B$314,0))/VLOOKUP($F96,$B$278:$BB$314,MATCH(LEFT(TRIM(I$6),FIND("~",SUBSTITUTE(I$6,"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96))*HLOOKUP(LEFT(TRIM(I$6),FIND("~",SUBSTITUTE(I$6," ","~",LEN(TRIM(I$6))-LEN(SUBSTITUTE(TRIM(I$6)," ",""))))-1)&amp;" Total",$B$6:$BB$314,ROW($A96)-5,FALSE))</f>
        <v>0</v>
      </c>
      <c r="J96" s="8">
        <f ca="1">IF(J$5&lt;&gt;"",HLOOKUP(J$5,Functionalization!$G$6:$R$314,ROW($A96)-5,FALSE),IFERROR(INDEX(J$278:J$314,MATCH($F96,$B$278:$B$314,0))/VLOOKUP($F96,$B$278:$BB$314,MATCH(LEFT(TRIM(J$6),FIND("~",SUBSTITUTE(J$6,"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96))*HLOOKUP(LEFT(TRIM(J$6),FIND("~",SUBSTITUTE(J$6," ","~",LEN(TRIM(J$6))-LEN(SUBSTITUTE(TRIM(J$6)," ",""))))-1)&amp;" Total",$B$6:$BB$314,ROW($A96)-5,FALSE))</f>
        <v>-6829.1343568361281</v>
      </c>
      <c r="K96" s="8">
        <f ca="1">IF(K$5&lt;&gt;"",HLOOKUP(K$5,Functionalization!$G$6:$R$314,ROW($A96)-5,FALSE),IFERROR(INDEX(K$278:K$314,MATCH($F96,$B$278:$B$314,0))/VLOOKUP($F96,$B$278:$BB$314,MATCH(LEFT(TRIM(K$6),FIND("~",SUBSTITUTE(K$6,"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96))*HLOOKUP(LEFT(TRIM(K$6),FIND("~",SUBSTITUTE(K$6," ","~",LEN(TRIM(K$6))-LEN(SUBSTITUTE(TRIM(K$6)," ",""))))-1)&amp;" Total",$B$6:$BB$314,ROW($A96)-5,FALSE))</f>
        <v>-16304.040290083965</v>
      </c>
      <c r="L96" s="8">
        <f ca="1">IF(L$5&lt;&gt;"",HLOOKUP(L$5,Functionalization!$G$6:$R$314,ROW($A96)-5,FALSE),IFERROR(INDEX(L$278:L$314,MATCH($F96,$B$278:$B$314,0))/VLOOKUP($F96,$B$278:$BB$314,MATCH(LEFT(TRIM(L$6),FIND("~",SUBSTITUTE(L$6,"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96))*HLOOKUP(LEFT(TRIM(L$6),FIND("~",SUBSTITUTE(L$6," ","~",LEN(TRIM(L$6))-LEN(SUBSTITUTE(TRIM(L$6)," ",""))))-1)&amp;" Total",$B$6:$BB$314,ROW($A96)-5,FALSE))</f>
        <v>0</v>
      </c>
      <c r="M96" s="8">
        <f ca="1">IF(M$5&lt;&gt;"",HLOOKUP(M$5,Functionalization!$G$6:$R$314,ROW($A96)-5,FALSE),IFERROR(INDEX(M$278:M$314,MATCH($F96,$B$278:$B$314,0))/VLOOKUP($F96,$B$278:$BB$314,MATCH(LEFT(TRIM(M$6),FIND("~",SUBSTITUTE(M$6,"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96))*HLOOKUP(LEFT(TRIM(M$6),FIND("~",SUBSTITUTE(M$6," ","~",LEN(TRIM(M$6))-LEN(SUBSTITUTE(TRIM(M$6)," ",""))))-1)&amp;" Total",$B$6:$BB$314,ROW($A96)-5,FALSE))</f>
        <v>0</v>
      </c>
      <c r="N96" s="8">
        <f ca="1">IF(N$5&lt;&gt;"",HLOOKUP(N$5,Functionalization!$G$6:$R$314,ROW($A96)-5,FALSE),IFERROR(INDEX(N$278:N$314,MATCH($F96,$B$278:$B$314,0))/VLOOKUP($F96,$B$278:$BB$314,MATCH(LEFT(TRIM(N$6),FIND("~",SUBSTITUTE(N$6,"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96))*HLOOKUP(LEFT(TRIM(N$6),FIND("~",SUBSTITUTE(N$6," ","~",LEN(TRIM(N$6))-LEN(SUBSTITUTE(TRIM(N$6)," ",""))))-1)&amp;" Total",$B$6:$BB$314,ROW($A96)-5,FALSE))</f>
        <v>-16304.040290083965</v>
      </c>
      <c r="O96" s="8">
        <f ca="1">IF(O$5&lt;&gt;"",HLOOKUP(O$5,Functionalization!$G$6:$R$314,ROW($A96)-5,FALSE),IFERROR(INDEX(O$278:O$314,MATCH($F96,$B$278:$B$314,0))/VLOOKUP($F96,$B$278:$BB$314,MATCH(LEFT(TRIM(O$6),FIND("~",SUBSTITUTE(O$6,"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96))*HLOOKUP(LEFT(TRIM(O$6),FIND("~",SUBSTITUTE(O$6," ","~",LEN(TRIM(O$6))-LEN(SUBSTITUTE(TRIM(O$6)," ",""))))-1)&amp;" Total",$B$6:$BB$314,ROW($A96)-5,FALSE))</f>
        <v>0</v>
      </c>
      <c r="P96" s="8">
        <f ca="1">IF(P$5&lt;&gt;"",HLOOKUP(P$5,Functionalization!$G$6:$R$314,ROW($A96)-5,FALSE),IFERROR(INDEX(P$278:P$314,MATCH($F96,$B$278:$B$314,0))/VLOOKUP($F96,$B$278:$BB$314,MATCH(LEFT(TRIM(P$6),FIND("~",SUBSTITUTE(P$6,"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96))*HLOOKUP(LEFT(TRIM(P$6),FIND("~",SUBSTITUTE(P$6," ","~",LEN(TRIM(P$6))-LEN(SUBSTITUTE(TRIM(P$6)," ",""))))-1)&amp;" Total",$B$6:$BB$314,ROW($A96)-5,FALSE))</f>
        <v>0</v>
      </c>
      <c r="Q96" s="8">
        <f ca="1">IF(Q$5&lt;&gt;"",HLOOKUP(Q$5,Functionalization!$G$6:$R$314,ROW($A96)-5,FALSE),IFERROR(INDEX(Q$278:Q$314,MATCH($F96,$B$278:$B$314,0))/VLOOKUP($F96,$B$278:$BB$314,MATCH(LEFT(TRIM(Q$6),FIND("~",SUBSTITUTE(Q$6,"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96))*HLOOKUP(LEFT(TRIM(Q$6),FIND("~",SUBSTITUTE(Q$6," ","~",LEN(TRIM(Q$6))-LEN(SUBSTITUTE(TRIM(Q$6)," ",""))))-1)&amp;" Total",$B$6:$BB$314,ROW($A96)-5,FALSE))</f>
        <v>0</v>
      </c>
      <c r="R96" s="8">
        <f ca="1">IF(R$5&lt;&gt;"",HLOOKUP(R$5,Functionalization!$G$6:$R$314,ROW($A96)-5,FALSE),IFERROR(INDEX(R$278:R$314,MATCH($F96,$B$278:$B$314,0))/VLOOKUP($F96,$B$278:$BB$314,MATCH(LEFT(TRIM(R$6),FIND("~",SUBSTITUTE(R$6,"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96))*HLOOKUP(LEFT(TRIM(R$6),FIND("~",SUBSTITUTE(R$6," ","~",LEN(TRIM(R$6))-LEN(SUBSTITUTE(TRIM(R$6)," ",""))))-1)&amp;" Total",$B$6:$BB$314,ROW($A96)-5,FALSE))</f>
        <v>0</v>
      </c>
      <c r="S96" s="8">
        <f ca="1">IF(S$5&lt;&gt;"",HLOOKUP(S$5,Functionalization!$G$6:$R$314,ROW($A96)-5,FALSE),IFERROR(INDEX(S$278:S$314,MATCH($F96,$B$278:$B$314,0))/VLOOKUP($F96,$B$278:$BB$314,MATCH(LEFT(TRIM(S$6),FIND("~",SUBSTITUTE(S$6,"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96))*HLOOKUP(LEFT(TRIM(S$6),FIND("~",SUBSTITUTE(S$6," ","~",LEN(TRIM(S$6))-LEN(SUBSTITUTE(TRIM(S$6)," ",""))))-1)&amp;" Total",$B$6:$BB$314,ROW($A96)-5,FALSE))</f>
        <v>0</v>
      </c>
      <c r="T96" s="8">
        <f ca="1">IF(T$5&lt;&gt;"",HLOOKUP(T$5,Functionalization!$G$6:$R$314,ROW($A96)-5,FALSE),IFERROR(INDEX(T$278:T$314,MATCH($F96,$B$278:$B$314,0))/VLOOKUP($F96,$B$278:$BB$314,MATCH(LEFT(TRIM(T$6),FIND("~",SUBSTITUTE(T$6,"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96))*HLOOKUP(LEFT(TRIM(T$6),FIND("~",SUBSTITUTE(T$6," ","~",LEN(TRIM(T$6))-LEN(SUBSTITUTE(TRIM(T$6)," ",""))))-1)&amp;" Total",$B$6:$BB$314,ROW($A96)-5,FALSE))</f>
        <v>0</v>
      </c>
      <c r="U96" s="8">
        <f ca="1">IF(U$5&lt;&gt;"",HLOOKUP(U$5,Functionalization!$G$6:$R$314,ROW($A96)-5,FALSE),IFERROR(INDEX(U$278:U$314,MATCH($F96,$B$278:$B$314,0))/VLOOKUP($F96,$B$278:$BB$314,MATCH(LEFT(TRIM(U$6),FIND("~",SUBSTITUTE(U$6,"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96))*HLOOKUP(LEFT(TRIM(U$6),FIND("~",SUBSTITUTE(U$6," ","~",LEN(TRIM(U$6))-LEN(SUBSTITUTE(TRIM(U$6)," ",""))))-1)&amp;" Total",$B$6:$BB$314,ROW($A96)-5,FALSE))</f>
        <v>0</v>
      </c>
      <c r="V96" s="8">
        <f ca="1">IF(V$5&lt;&gt;"",HLOOKUP(V$5,Functionalization!$G$6:$R$314,ROW($A96)-5,FALSE),IFERROR(INDEX(V$278:V$314,MATCH($F96,$B$278:$B$314,0))/VLOOKUP($F96,$B$278:$BB$314,MATCH(LEFT(TRIM(V$6),FIND("~",SUBSTITUTE(V$6,"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96))*HLOOKUP(LEFT(TRIM(V$6),FIND("~",SUBSTITUTE(V$6," ","~",LEN(TRIM(V$6))-LEN(SUBSTITUTE(TRIM(V$6)," ",""))))-1)&amp;" Total",$B$6:$BB$314,ROW($A96)-5,FALSE))</f>
        <v>0</v>
      </c>
      <c r="W96" s="8">
        <f ca="1">IF(W$5&lt;&gt;"",HLOOKUP(W$5,Functionalization!$G$6:$R$314,ROW($A96)-5,FALSE),IFERROR(INDEX(W$278:W$314,MATCH($F96,$B$278:$B$314,0))/VLOOKUP($F96,$B$278:$BB$314,MATCH(LEFT(TRIM(W$6),FIND("~",SUBSTITUTE(W$6,"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96))*HLOOKUP(LEFT(TRIM(W$6),FIND("~",SUBSTITUTE(W$6," ","~",LEN(TRIM(W$6))-LEN(SUBSTITUTE(TRIM(W$6)," ",""))))-1)&amp;" Total",$B$6:$BB$314,ROW($A96)-5,FALSE))</f>
        <v>0</v>
      </c>
      <c r="X96" s="8">
        <f ca="1">IF(X$5&lt;&gt;"",HLOOKUP(X$5,Functionalization!$G$6:$R$314,ROW($A96)-5,FALSE),IFERROR(INDEX(X$278:X$314,MATCH($F96,$B$278:$B$314,0))/VLOOKUP($F96,$B$278:$BB$314,MATCH(LEFT(TRIM(X$6),FIND("~",SUBSTITUTE(X$6,"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96))*HLOOKUP(LEFT(TRIM(X$6),FIND("~",SUBSTITUTE(X$6," ","~",LEN(TRIM(X$6))-LEN(SUBSTITUTE(TRIM(X$6)," ",""))))-1)&amp;" Total",$B$6:$BB$314,ROW($A96)-5,FALSE))</f>
        <v>0</v>
      </c>
      <c r="Y96" s="8">
        <f ca="1">IF(Y$5&lt;&gt;"",HLOOKUP(Y$5,Functionalization!$G$6:$R$314,ROW($A96)-5,FALSE),IFERROR(INDEX(Y$278:Y$314,MATCH($F96,$B$278:$B$314,0))/VLOOKUP($F96,$B$278:$BB$314,MATCH(LEFT(TRIM(Y$6),FIND("~",SUBSTITUTE(Y$6,"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96))*HLOOKUP(LEFT(TRIM(Y$6),FIND("~",SUBSTITUTE(Y$6," ","~",LEN(TRIM(Y$6))-LEN(SUBSTITUTE(TRIM(Y$6)," ",""))))-1)&amp;" Total",$B$6:$BB$314,ROW($A96)-5,FALSE))</f>
        <v>0</v>
      </c>
      <c r="Z96" s="8">
        <f ca="1">IF(Z$5&lt;&gt;"",HLOOKUP(Z$5,Functionalization!$G$6:$R$314,ROW($A96)-5,FALSE),IFERROR(INDEX(Z$278:Z$314,MATCH($F96,$B$278:$B$314,0))/VLOOKUP($F96,$B$278:$BB$314,MATCH(LEFT(TRIM(Z$6),FIND("~",SUBSTITUTE(Z$6,"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96))*HLOOKUP(LEFT(TRIM(Z$6),FIND("~",SUBSTITUTE(Z$6," ","~",LEN(TRIM(Z$6))-LEN(SUBSTITUTE(TRIM(Z$6)," ",""))))-1)&amp;" Total",$B$6:$BB$314,ROW($A96)-5,FALSE))</f>
        <v>0</v>
      </c>
      <c r="AA96" s="8">
        <f ca="1">IF(AA$5&lt;&gt;"",HLOOKUP(AA$5,Functionalization!$G$6:$R$314,ROW($A96)-5,FALSE),IFERROR(INDEX(AA$278:AA$314,MATCH($F96,$B$278:$B$314,0))/VLOOKUP($F96,$B$278:$BB$314,MATCH(LEFT(TRIM(AA$6),FIND("~",SUBSTITUTE(AA$6,"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96))*HLOOKUP(LEFT(TRIM(AA$6),FIND("~",SUBSTITUTE(AA$6," ","~",LEN(TRIM(AA$6))-LEN(SUBSTITUTE(TRIM(AA$6)," ",""))))-1)&amp;" Total",$B$6:$BB$314,ROW($A96)-5,FALSE))</f>
        <v>0</v>
      </c>
      <c r="AB96" s="8">
        <f ca="1">IF(AB$5&lt;&gt;"",HLOOKUP(AB$5,Functionalization!$G$6:$R$314,ROW($A96)-5,FALSE),IFERROR(INDEX(AB$278:AB$314,MATCH($F96,$B$278:$B$314,0))/VLOOKUP($F96,$B$278:$BB$314,MATCH(LEFT(TRIM(AB$6),FIND("~",SUBSTITUTE(AB$6,"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96))*HLOOKUP(LEFT(TRIM(AB$6),FIND("~",SUBSTITUTE(AB$6," ","~",LEN(TRIM(AB$6))-LEN(SUBSTITUTE(TRIM(AB$6)," ",""))))-1)&amp;" Total",$B$6:$BB$314,ROW($A96)-5,FALSE))</f>
        <v>0</v>
      </c>
      <c r="AC96" s="8">
        <f ca="1">IF(AC$5&lt;&gt;"",HLOOKUP(AC$5,Functionalization!$G$6:$R$314,ROW($A96)-5,FALSE),IFERROR(INDEX(AC$278:AC$314,MATCH($F96,$B$278:$B$314,0))/VLOOKUP($F96,$B$278:$BB$314,MATCH(LEFT(TRIM(AC$6),FIND("~",SUBSTITUTE(AC$6,"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96))*HLOOKUP(LEFT(TRIM(AC$6),FIND("~",SUBSTITUTE(AC$6," ","~",LEN(TRIM(AC$6))-LEN(SUBSTITUTE(TRIM(AC$6)," ",""))))-1)&amp;" Total",$B$6:$BB$314,ROW($A96)-5,FALSE))</f>
        <v>0</v>
      </c>
      <c r="AD96" s="8">
        <f ca="1">IF(AD$5&lt;&gt;"",HLOOKUP(AD$5,Functionalization!$G$6:$R$314,ROW($A96)-5,FALSE),IFERROR(INDEX(AD$278:AD$314,MATCH($F96,$B$278:$B$314,0))/VLOOKUP($F96,$B$278:$BB$314,MATCH(LEFT(TRIM(AD$6),FIND("~",SUBSTITUTE(AD$6,"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96))*HLOOKUP(LEFT(TRIM(AD$6),FIND("~",SUBSTITUTE(AD$6," ","~",LEN(TRIM(AD$6))-LEN(SUBSTITUTE(TRIM(AD$6)," ",""))))-1)&amp;" Total",$B$6:$BB$314,ROW($A96)-5,FALSE))</f>
        <v>0</v>
      </c>
      <c r="AE96" s="8">
        <f ca="1">IF(AE$5&lt;&gt;"",HLOOKUP(AE$5,Functionalization!$G$6:$R$314,ROW($A96)-5,FALSE),IFERROR(INDEX(AE$278:AE$314,MATCH($F96,$B$278:$B$314,0))/VLOOKUP($F96,$B$278:$BB$314,MATCH(LEFT(TRIM(AE$6),FIND("~",SUBSTITUTE(AE$6,"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96))*HLOOKUP(LEFT(TRIM(AE$6),FIND("~",SUBSTITUTE(AE$6," ","~",LEN(TRIM(AE$6))-LEN(SUBSTITUTE(TRIM(AE$6)," ",""))))-1)&amp;" Total",$B$6:$BB$314,ROW($A96)-5,FALSE))</f>
        <v>0</v>
      </c>
      <c r="AF96" s="8">
        <f ca="1">IF(AF$5&lt;&gt;"",HLOOKUP(AF$5,Functionalization!$G$6:$R$314,ROW($A96)-5,FALSE),IFERROR(INDEX(AF$278:AF$314,MATCH($F96,$B$278:$B$314,0))/VLOOKUP($F96,$B$278:$BB$314,MATCH(LEFT(TRIM(AF$6),FIND("~",SUBSTITUTE(AF$6,"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96))*HLOOKUP(LEFT(TRIM(AF$6),FIND("~",SUBSTITUTE(AF$6," ","~",LEN(TRIM(AF$6))-LEN(SUBSTITUTE(TRIM(AF$6)," ",""))))-1)&amp;" Total",$B$6:$BB$314,ROW($A96)-5,FALSE))</f>
        <v>0</v>
      </c>
      <c r="AG96" s="8">
        <f ca="1">IF(AG$5&lt;&gt;"",HLOOKUP(AG$5,Functionalization!$G$6:$R$314,ROW($A96)-5,FALSE),IFERROR(INDEX(AG$278:AG$314,MATCH($F96,$B$278:$B$314,0))/VLOOKUP($F96,$B$278:$BB$314,MATCH(LEFT(TRIM(AG$6),FIND("~",SUBSTITUTE(AG$6,"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96))*HLOOKUP(LEFT(TRIM(AG$6),FIND("~",SUBSTITUTE(AG$6," ","~",LEN(TRIM(AG$6))-LEN(SUBSTITUTE(TRIM(AG$6)," ",""))))-1)&amp;" Total",$B$6:$BB$314,ROW($A96)-5,FALSE))</f>
        <v>0</v>
      </c>
      <c r="AH96" s="8">
        <f ca="1">IF(AH$5&lt;&gt;"",HLOOKUP(AH$5,Functionalization!$G$6:$R$314,ROW($A96)-5,FALSE),IFERROR(INDEX(AH$278:AH$314,MATCH($F96,$B$278:$B$314,0))/VLOOKUP($F96,$B$278:$BB$314,MATCH(LEFT(TRIM(AH$6),FIND("~",SUBSTITUTE(AH$6,"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96))*HLOOKUP(LEFT(TRIM(AH$6),FIND("~",SUBSTITUTE(AH$6," ","~",LEN(TRIM(AH$6))-LEN(SUBSTITUTE(TRIM(AH$6)," ",""))))-1)&amp;" Total",$B$6:$BB$314,ROW($A96)-5,FALSE))</f>
        <v>0</v>
      </c>
      <c r="AI96" s="8">
        <f ca="1">IF(AI$5&lt;&gt;"",HLOOKUP(AI$5,Functionalization!$G$6:$R$314,ROW($A96)-5,FALSE),IFERROR(INDEX(AI$278:AI$314,MATCH($F96,$B$278:$B$314,0))/VLOOKUP($F96,$B$278:$BB$314,MATCH(LEFT(TRIM(AI$6),FIND("~",SUBSTITUTE(AI$6,"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96))*HLOOKUP(LEFT(TRIM(AI$6),FIND("~",SUBSTITUTE(AI$6," ","~",LEN(TRIM(AI$6))-LEN(SUBSTITUTE(TRIM(AI$6)," ",""))))-1)&amp;" Total",$B$6:$BB$314,ROW($A96)-5,FALSE))</f>
        <v>0</v>
      </c>
      <c r="AJ96" s="8">
        <f ca="1">IF(AJ$5&lt;&gt;"",HLOOKUP(AJ$5,Functionalization!$G$6:$R$314,ROW($A96)-5,FALSE),IFERROR(INDEX(AJ$278:AJ$314,MATCH($F96,$B$278:$B$314,0))/VLOOKUP($F96,$B$278:$BB$314,MATCH(LEFT(TRIM(AJ$6),FIND("~",SUBSTITUTE(AJ$6,"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96))*HLOOKUP(LEFT(TRIM(AJ$6),FIND("~",SUBSTITUTE(AJ$6," ","~",LEN(TRIM(AJ$6))-LEN(SUBSTITUTE(TRIM(AJ$6)," ",""))))-1)&amp;" Total",$B$6:$BB$314,ROW($A96)-5,FALSE))</f>
        <v>0</v>
      </c>
      <c r="AK96" s="8">
        <f ca="1">IF(AK$5&lt;&gt;"",HLOOKUP(AK$5,Functionalization!$G$6:$R$314,ROW($A96)-5,FALSE),IFERROR(INDEX(AK$278:AK$314,MATCH($F96,$B$278:$B$314,0))/VLOOKUP($F96,$B$278:$BB$314,MATCH(LEFT(TRIM(AK$6),FIND("~",SUBSTITUTE(AK$6,"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96))*HLOOKUP(LEFT(TRIM(AK$6),FIND("~",SUBSTITUTE(AK$6," ","~",LEN(TRIM(AK$6))-LEN(SUBSTITUTE(TRIM(AK$6)," ",""))))-1)&amp;" Total",$B$6:$BB$314,ROW($A96)-5,FALSE))</f>
        <v>0</v>
      </c>
      <c r="AL96" s="8">
        <f ca="1">IF(AL$5&lt;&gt;"",HLOOKUP(AL$5,Functionalization!$G$6:$R$314,ROW($A96)-5,FALSE),IFERROR(INDEX(AL$278:AL$314,MATCH($F96,$B$278:$B$314,0))/VLOOKUP($F96,$B$278:$BB$314,MATCH(LEFT(TRIM(AL$6),FIND("~",SUBSTITUTE(AL$6,"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96))*HLOOKUP(LEFT(TRIM(AL$6),FIND("~",SUBSTITUTE(AL$6," ","~",LEN(TRIM(AL$6))-LEN(SUBSTITUTE(TRIM(AL$6)," ",""))))-1)&amp;" Total",$B$6:$BB$314,ROW($A96)-5,FALSE))</f>
        <v>0</v>
      </c>
      <c r="AM96" s="8">
        <f ca="1">IF(AM$5&lt;&gt;"",HLOOKUP(AM$5,Functionalization!$G$6:$R$314,ROW($A96)-5,FALSE),IFERROR(INDEX(AM$278:AM$314,MATCH($F96,$B$278:$B$314,0))/VLOOKUP($F96,$B$278:$BB$314,MATCH(LEFT(TRIM(AM$6),FIND("~",SUBSTITUTE(AM$6,"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96))*HLOOKUP(LEFT(TRIM(AM$6),FIND("~",SUBSTITUTE(AM$6," ","~",LEN(TRIM(AM$6))-LEN(SUBSTITUTE(TRIM(AM$6)," ",""))))-1)&amp;" Total",$B$6:$BB$314,ROW($A96)-5,FALSE))</f>
        <v>0</v>
      </c>
      <c r="AN96" s="8">
        <f ca="1">IF(AN$5&lt;&gt;"",HLOOKUP(AN$5,Functionalization!$G$6:$R$314,ROW($A96)-5,FALSE),IFERROR(INDEX(AN$278:AN$314,MATCH($F96,$B$278:$B$314,0))/VLOOKUP($F96,$B$278:$BB$314,MATCH(LEFT(TRIM(AN$6),FIND("~",SUBSTITUTE(AN$6,"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96))*HLOOKUP(LEFT(TRIM(AN$6),FIND("~",SUBSTITUTE(AN$6," ","~",LEN(TRIM(AN$6))-LEN(SUBSTITUTE(TRIM(AN$6)," ",""))))-1)&amp;" Total",$B$6:$BB$314,ROW($A96)-5,FALSE))</f>
        <v>0</v>
      </c>
      <c r="AO96" s="8">
        <f ca="1">IF(AO$5&lt;&gt;"",HLOOKUP(AO$5,Functionalization!$G$6:$R$314,ROW($A96)-5,FALSE),IFERROR(INDEX(AO$278:AO$314,MATCH($F96,$B$278:$B$314,0))/VLOOKUP($F96,$B$278:$BB$314,MATCH(LEFT(TRIM(AO$6),FIND("~",SUBSTITUTE(AO$6,"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96))*HLOOKUP(LEFT(TRIM(AO$6),FIND("~",SUBSTITUTE(AO$6," ","~",LEN(TRIM(AO$6))-LEN(SUBSTITUTE(TRIM(AO$6)," ",""))))-1)&amp;" Total",$B$6:$BB$314,ROW($A96)-5,FALSE))</f>
        <v>0</v>
      </c>
      <c r="AP96" s="8">
        <f ca="1">IF(AP$5&lt;&gt;"",HLOOKUP(AP$5,Functionalization!$G$6:$R$314,ROW($A96)-5,FALSE),IFERROR(INDEX(AP$278:AP$314,MATCH($F96,$B$278:$B$314,0))/VLOOKUP($F96,$B$278:$BB$314,MATCH(LEFT(TRIM(AP$6),FIND("~",SUBSTITUTE(AP$6,"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96))*HLOOKUP(LEFT(TRIM(AP$6),FIND("~",SUBSTITUTE(AP$6," ","~",LEN(TRIM(AP$6))-LEN(SUBSTITUTE(TRIM(AP$6)," ",""))))-1)&amp;" Total",$B$6:$BB$314,ROW($A96)-5,FALSE))</f>
        <v>0</v>
      </c>
      <c r="AQ96" s="8">
        <f ca="1">IF(AQ$5&lt;&gt;"",HLOOKUP(AQ$5,Functionalization!$G$6:$R$314,ROW($A96)-5,FALSE),IFERROR(INDEX(AQ$278:AQ$314,MATCH($F96,$B$278:$B$314,0))/VLOOKUP($F96,$B$278:$BB$314,MATCH(LEFT(TRIM(AQ$6),FIND("~",SUBSTITUTE(AQ$6,"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96))*HLOOKUP(LEFT(TRIM(AQ$6),FIND("~",SUBSTITUTE(AQ$6," ","~",LEN(TRIM(AQ$6))-LEN(SUBSTITUTE(TRIM(AQ$6)," ",""))))-1)&amp;" Total",$B$6:$BB$314,ROW($A96)-5,FALSE))</f>
        <v>0</v>
      </c>
      <c r="AR96" s="8">
        <f ca="1">IF(AR$5&lt;&gt;"",HLOOKUP(AR$5,Functionalization!$G$6:$R$314,ROW($A96)-5,FALSE),IFERROR(INDEX(AR$278:AR$314,MATCH($F96,$B$278:$B$314,0))/VLOOKUP($F96,$B$278:$BB$314,MATCH(LEFT(TRIM(AR$6),FIND("~",SUBSTITUTE(AR$6,"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96))*HLOOKUP(LEFT(TRIM(AR$6),FIND("~",SUBSTITUTE(AR$6," ","~",LEN(TRIM(AR$6))-LEN(SUBSTITUTE(TRIM(AR$6)," ",""))))-1)&amp;" Total",$B$6:$BB$314,ROW($A96)-5,FALSE))</f>
        <v>0</v>
      </c>
      <c r="AS96" s="8">
        <f ca="1">IF(AS$5&lt;&gt;"",HLOOKUP(AS$5,Functionalization!$G$6:$R$314,ROW($A96)-5,FALSE),IFERROR(INDEX(AS$278:AS$314,MATCH($F96,$B$278:$B$314,0))/VLOOKUP($F96,$B$278:$BB$314,MATCH(LEFT(TRIM(AS$6),FIND("~",SUBSTITUTE(AS$6,"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96))*HLOOKUP(LEFT(TRIM(AS$6),FIND("~",SUBSTITUTE(AS$6," ","~",LEN(TRIM(AS$6))-LEN(SUBSTITUTE(TRIM(AS$6)," ",""))))-1)&amp;" Total",$B$6:$BB$314,ROW($A96)-5,FALSE))</f>
        <v>0</v>
      </c>
      <c r="AT96" s="8">
        <f ca="1">IF(AT$5&lt;&gt;"",HLOOKUP(AT$5,Functionalization!$G$6:$R$314,ROW($A96)-5,FALSE),IFERROR(INDEX(AT$278:AT$314,MATCH($F96,$B$278:$B$314,0))/VLOOKUP($F96,$B$278:$BB$314,MATCH(LEFT(TRIM(AT$6),FIND("~",SUBSTITUTE(AT$6,"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96))*HLOOKUP(LEFT(TRIM(AT$6),FIND("~",SUBSTITUTE(AT$6," ","~",LEN(TRIM(AT$6))-LEN(SUBSTITUTE(TRIM(AT$6)," ",""))))-1)&amp;" Total",$B$6:$BB$314,ROW($A96)-5,FALSE))</f>
        <v>0</v>
      </c>
      <c r="AU96" s="8">
        <f ca="1">IF(AU$5&lt;&gt;"",HLOOKUP(AU$5,Functionalization!$G$6:$R$314,ROW($A96)-5,FALSE),IFERROR(INDEX(AU$278:AU$314,MATCH($F96,$B$278:$B$314,0))/VLOOKUP($F96,$B$278:$BB$314,MATCH(LEFT(TRIM(AU$6),FIND("~",SUBSTITUTE(AU$6,"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96))*HLOOKUP(LEFT(TRIM(AU$6),FIND("~",SUBSTITUTE(AU$6," ","~",LEN(TRIM(AU$6))-LEN(SUBSTITUTE(TRIM(AU$6)," ",""))))-1)&amp;" Total",$B$6:$BB$314,ROW($A96)-5,FALSE))</f>
        <v>0</v>
      </c>
      <c r="AV96" s="8">
        <f ca="1">IF(AV$5&lt;&gt;"",HLOOKUP(AV$5,Functionalization!$G$6:$R$314,ROW($A96)-5,FALSE),IFERROR(INDEX(AV$278:AV$314,MATCH($F96,$B$278:$B$314,0))/VLOOKUP($F96,$B$278:$BB$314,MATCH(LEFT(TRIM(AV$6),FIND("~",SUBSTITUTE(AV$6,"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96))*HLOOKUP(LEFT(TRIM(AV$6),FIND("~",SUBSTITUTE(AV$6," ","~",LEN(TRIM(AV$6))-LEN(SUBSTITUTE(TRIM(AV$6)," ",""))))-1)&amp;" Total",$B$6:$BB$314,ROW($A96)-5,FALSE))</f>
        <v>0</v>
      </c>
      <c r="AW96" s="8">
        <f ca="1">IF(AW$5&lt;&gt;"",HLOOKUP(AW$5,Functionalization!$G$6:$R$314,ROW($A96)-5,FALSE),IFERROR(INDEX(AW$278:AW$314,MATCH($F96,$B$278:$B$314,0))/VLOOKUP($F96,$B$278:$BB$314,MATCH(LEFT(TRIM(AW$6),FIND("~",SUBSTITUTE(AW$6,"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96))*HLOOKUP(LEFT(TRIM(AW$6),FIND("~",SUBSTITUTE(AW$6," ","~",LEN(TRIM(AW$6))-LEN(SUBSTITUTE(TRIM(AW$6)," ",""))))-1)&amp;" Total",$B$6:$BB$314,ROW($A96)-5,FALSE))</f>
        <v>0</v>
      </c>
      <c r="AX96" s="8">
        <f ca="1">IF(AX$5&lt;&gt;"",HLOOKUP(AX$5,Functionalization!$G$6:$R$314,ROW($A96)-5,FALSE),IFERROR(INDEX(AX$278:AX$314,MATCH($F96,$B$278:$B$314,0))/VLOOKUP($F96,$B$278:$BB$314,MATCH(LEFT(TRIM(AX$6),FIND("~",SUBSTITUTE(AX$6,"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96))*HLOOKUP(LEFT(TRIM(AX$6),FIND("~",SUBSTITUTE(AX$6," ","~",LEN(TRIM(AX$6))-LEN(SUBSTITUTE(TRIM(AX$6)," ",""))))-1)&amp;" Total",$B$6:$BB$314,ROW($A96)-5,FALSE))</f>
        <v>0</v>
      </c>
      <c r="AY96" s="8">
        <f ca="1">IF(AY$5&lt;&gt;"",HLOOKUP(AY$5,Functionalization!$G$6:$R$314,ROW($A96)-5,FALSE),IFERROR(INDEX(AY$278:AY$314,MATCH($F96,$B$278:$B$314,0))/VLOOKUP($F96,$B$278:$BB$314,MATCH(LEFT(TRIM(AY$6),FIND("~",SUBSTITUTE(AY$6,"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96))*HLOOKUP(LEFT(TRIM(AY$6),FIND("~",SUBSTITUTE(AY$6," ","~",LEN(TRIM(AY$6))-LEN(SUBSTITUTE(TRIM(AY$6)," ",""))))-1)&amp;" Total",$B$6:$BB$314,ROW($A96)-5,FALSE))</f>
        <v>0</v>
      </c>
      <c r="AZ96" s="8">
        <f ca="1">IF(AZ$5&lt;&gt;"",HLOOKUP(AZ$5,Functionalization!$G$6:$R$314,ROW($A96)-5,FALSE),IFERROR(INDEX(AZ$278:AZ$314,MATCH($F96,$B$278:$B$314,0))/VLOOKUP($F96,$B$278:$BB$314,MATCH(LEFT(TRIM(AZ$6),FIND("~",SUBSTITUTE(AZ$6,"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96))*HLOOKUP(LEFT(TRIM(AZ$6),FIND("~",SUBSTITUTE(AZ$6," ","~",LEN(TRIM(AZ$6))-LEN(SUBSTITUTE(TRIM(AZ$6)," ",""))))-1)&amp;" Total",$B$6:$BB$314,ROW($A96)-5,FALSE))</f>
        <v>0</v>
      </c>
      <c r="BA96" s="8">
        <f ca="1">IF(BA$5&lt;&gt;"",HLOOKUP(BA$5,Functionalization!$G$6:$R$314,ROW($A96)-5,FALSE),IFERROR(INDEX(BA$278:BA$314,MATCH($F96,$B$278:$B$314,0))/VLOOKUP($F96,$B$278:$BB$314,MATCH(LEFT(TRIM(BA$6),FIND("~",SUBSTITUTE(BA$6,"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96))*HLOOKUP(LEFT(TRIM(BA$6),FIND("~",SUBSTITUTE(BA$6," ","~",LEN(TRIM(BA$6))-LEN(SUBSTITUTE(TRIM(BA$6)," ",""))))-1)&amp;" Total",$B$6:$BB$314,ROW($A96)-5,FALSE))</f>
        <v>0</v>
      </c>
      <c r="BB96" s="8">
        <f ca="1">IF(BB$5&lt;&gt;"",HLOOKUP(BB$5,Functionalization!$G$6:$R$314,ROW($A96)-5,FALSE),IFERROR(INDEX(BB$278:BB$314,MATCH($F96,$B$278:$B$314,0))/VLOOKUP($F96,$B$278:$BB$314,MATCH(LEFT(TRIM(BB$6),FIND("~",SUBSTITUTE(BB$6,"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96))*HLOOKUP(LEFT(TRIM(BB$6),FIND("~",SUBSTITUTE(BB$6," ","~",LEN(TRIM(BB$6))-LEN(SUBSTITUTE(TRIM(BB$6)," ",""))))-1)&amp;" Total",$B$6:$BB$314,ROW($A96)-5,FALSE))</f>
        <v>0</v>
      </c>
      <c r="BD96">
        <f ca="1">IFERROR(IF(SUMIF($G$6:$BB$6,BD$6&amp;" Total",$G96:$BB96)-(SUMIF($G$6:$BB$6,BD$6&amp;" "&amp;'Input-Func_Class'!$D$22,$G96:$BB96)+IFERROR(SUMIF($G$6:$BB$6,BD$6&amp;" "&amp;'Input-Func_Class'!$E$22,$G96:$BB96),SUMIF($G$6:$BB$6,BD$6&amp;" "&amp;'Input-Func_Class'!$B$24,$G96:$BB96))+SUMIF($G$6:$BB$6,BD$6&amp;" "&amp;'Input-Func_Class'!$F$22,$G96:$BB96))&lt;Check_Limit,0,1),1)</f>
        <v>0</v>
      </c>
      <c r="BE96">
        <f ca="1">IFERROR(IF(SUMIF($G$6:$BB$6,BE$6&amp;" Total",$G96:$BB96)-(SUMIF($G$6:$BB$6,BE$6&amp;" "&amp;'Input-Func_Class'!$D$22,$G96:$BB96)+IFERROR(SUMIF($G$6:$BB$6,BE$6&amp;" "&amp;'Input-Func_Class'!$E$22,$G96:$BB96),SUMIF($G$6:$BB$6,BE$6&amp;" "&amp;'Input-Func_Class'!$B$24,$G96:$BB96))+SUMIF($G$6:$BB$6,BE$6&amp;" "&amp;'Input-Func_Class'!$F$22,$G96:$BB96))&lt;Check_Limit,0,1),1)</f>
        <v>0</v>
      </c>
      <c r="BF96">
        <f ca="1">IFERROR(IF(SUMIF($G$6:$BB$6,BF$6&amp;" Total",$G96:$BB96)-(SUMIF($G$6:$BB$6,BF$6&amp;" "&amp;'Input-Func_Class'!$D$22,$G96:$BB96)+IFERROR(SUMIF($G$6:$BB$6,BF$6&amp;" "&amp;'Input-Func_Class'!$E$22,$G96:$BB96),SUMIF($G$6:$BB$6,BF$6&amp;" "&amp;'Input-Func_Class'!$B$24,$G96:$BB96))+SUMIF($G$6:$BB$6,BF$6&amp;" "&amp;'Input-Func_Class'!$F$22,$G96:$BB96))&lt;Check_Limit,0,1),1)</f>
        <v>0</v>
      </c>
      <c r="BG96">
        <f ca="1">IFERROR(IF(SUMIF($G$6:$BB$6,BG$6&amp;" Total",$G96:$BB96)-(SUMIF($G$6:$BB$6,BG$6&amp;" "&amp;'Input-Func_Class'!$D$22,$G96:$BB96)+IFERROR(SUMIF($G$6:$BB$6,BG$6&amp;" "&amp;'Input-Func_Class'!$E$22,$G96:$BB96),SUMIF($G$6:$BB$6,BG$6&amp;" "&amp;'Input-Func_Class'!$B$24,$G96:$BB96))+SUMIF($G$6:$BB$6,BG$6&amp;" "&amp;'Input-Func_Class'!$F$22,$G96:$BB96))&lt;Check_Limit,0,1),1)</f>
        <v>0</v>
      </c>
      <c r="BH96">
        <f ca="1">IFERROR(IF(SUMIF($G$6:$BB$6,BH$6&amp;" Total",$G96:$BB96)-(SUMIF($G$6:$BB$6,BH$6&amp;" "&amp;'Input-Func_Class'!$D$22,$G96:$BB96)+IFERROR(SUMIF($G$6:$BB$6,BH$6&amp;" "&amp;'Input-Func_Class'!$E$22,$G96:$BB96),SUMIF($G$6:$BB$6,BH$6&amp;" "&amp;'Input-Func_Class'!$B$24,$G96:$BB96))+SUMIF($G$6:$BB$6,BH$6&amp;" "&amp;'Input-Func_Class'!$F$22,$G96:$BB96))&lt;Check_Limit,0,1),1)</f>
        <v>0</v>
      </c>
      <c r="BI96">
        <f ca="1">IFERROR(IF(SUMIF($G$6:$BB$6,BI$6&amp;" Total",$G96:$BB96)-(SUMIF($G$6:$BB$6,BI$6&amp;" "&amp;'Input-Func_Class'!$D$22,$G96:$BB96)+IFERROR(SUMIF($G$6:$BB$6,BI$6&amp;" "&amp;'Input-Func_Class'!$E$22,$G96:$BB96),SUMIF($G$6:$BB$6,BI$6&amp;" "&amp;'Input-Func_Class'!$B$24,$G96:$BB96))+SUMIF($G$6:$BB$6,BI$6&amp;" "&amp;'Input-Func_Class'!$F$22,$G96:$BB96))&lt;Check_Limit,0,1),1)</f>
        <v>0</v>
      </c>
      <c r="BJ96">
        <f ca="1">IFERROR(IF(SUMIF($G$6:$BB$6,BJ$6&amp;" Total",$G96:$BB96)-(SUMIF($G$6:$BB$6,BJ$6&amp;" "&amp;'Input-Func_Class'!$D$22,$G96:$BB96)+IFERROR(SUMIF($G$6:$BB$6,BJ$6&amp;" "&amp;'Input-Func_Class'!$E$22,$G96:$BB96),SUMIF($G$6:$BB$6,BJ$6&amp;" "&amp;'Input-Func_Class'!$B$24,$G96:$BB96))+SUMIF($G$6:$BB$6,BJ$6&amp;" "&amp;'Input-Func_Class'!$F$22,$G96:$BB96))&lt;Check_Limit,0,1),1)</f>
        <v>0</v>
      </c>
      <c r="BK96">
        <f ca="1">IFERROR(IF(SUMIF($G$6:$BB$6,BK$6&amp;" Total",$G96:$BB96)-(SUMIF($G$6:$BB$6,BK$6&amp;" "&amp;'Input-Func_Class'!$D$22,$G96:$BB96)+IFERROR(SUMIF($G$6:$BB$6,BK$6&amp;" "&amp;'Input-Func_Class'!$E$22,$G96:$BB96),SUMIF($G$6:$BB$6,BK$6&amp;" "&amp;'Input-Func_Class'!$B$24,$G96:$BB96))+SUMIF($G$6:$BB$6,BK$6&amp;" "&amp;'Input-Func_Class'!$F$22,$G96:$BB96))&lt;Check_Limit,0,1),1)</f>
        <v>0</v>
      </c>
      <c r="BL96">
        <f ca="1">IFERROR(IF(SUMIF($G$6:$BB$6,BL$6&amp;" Total",$G96:$BB96)-(SUMIF($G$6:$BB$6,BL$6&amp;" "&amp;'Input-Func_Class'!$D$22,$G96:$BB96)+IFERROR(SUMIF($G$6:$BB$6,BL$6&amp;" "&amp;'Input-Func_Class'!$E$22,$G96:$BB96),SUMIF($G$6:$BB$6,BL$6&amp;" "&amp;'Input-Func_Class'!$B$24,$G96:$BB96))+SUMIF($G$6:$BB$6,BL$6&amp;" "&amp;'Input-Func_Class'!$F$22,$G96:$BB96))&lt;Check_Limit,0,1),1)</f>
        <v>0</v>
      </c>
      <c r="BM96">
        <f ca="1">IFERROR(IF(SUMIF($G$6:$BB$6,BM$6&amp;" Total",$G96:$BB96)-(SUMIF($G$6:$BB$6,BM$6&amp;" "&amp;'Input-Func_Class'!$D$22,$G96:$BB96)+IFERROR(SUMIF($G$6:$BB$6,BM$6&amp;" "&amp;'Input-Func_Class'!$E$22,$G96:$BB96),SUMIF($G$6:$BB$6,BM$6&amp;" "&amp;'Input-Func_Class'!$B$24,$G96:$BB96))+SUMIF($G$6:$BB$6,BM$6&amp;" "&amp;'Input-Func_Class'!$F$22,$G96:$BB96))&lt;Check_Limit,0,1),1)</f>
        <v>0</v>
      </c>
      <c r="BN96">
        <f ca="1">IFERROR(IF(SUMIF($G$6:$BB$6,BN$6&amp;" Total",$G96:$BB96)-(SUMIF($G$6:$BB$6,BN$6&amp;" "&amp;'Input-Func_Class'!$D$22,$G96:$BB96)+IFERROR(SUMIF($G$6:$BB$6,BN$6&amp;" "&amp;'Input-Func_Class'!$E$22,$G96:$BB96),SUMIF($G$6:$BB$6,BN$6&amp;" "&amp;'Input-Func_Class'!$B$24,$G96:$BB96))+SUMIF($G$6:$BB$6,BN$6&amp;" "&amp;'Input-Func_Class'!$F$22,$G96:$BB96))&lt;Check_Limit,0,1),1)</f>
        <v>0</v>
      </c>
      <c r="BO96">
        <f ca="1">IFERROR(IF(SUMIF($G$6:$BB$6,BO$6&amp;" Total",$G96:$BB96)-(SUMIF($G$6:$BB$6,BO$6&amp;" "&amp;'Input-Func_Class'!$D$22,$G96:$BB96)+IFERROR(SUMIF($G$6:$BB$6,BO$6&amp;" "&amp;'Input-Func_Class'!$E$22,$G96:$BB96),SUMIF($G$6:$BB$6,BO$6&amp;" "&amp;'Input-Func_Class'!$B$24,$G96:$BB96))+SUMIF($G$6:$BB$6,BO$6&amp;" "&amp;'Input-Func_Class'!$F$22,$G96:$BB96))&lt;Check_Limit,0,1),1)</f>
        <v>0</v>
      </c>
    </row>
    <row r="97" spans="1:67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>Functionalization!$D97</f>
        <v>-2290578.1249161055</v>
      </c>
      <c r="E97" s="8">
        <f t="shared" ca="1" si="16"/>
        <v>0</v>
      </c>
      <c r="F97" s="2" t="str">
        <f>IF($D97=0,"-",IF('Input-Accounts'!$E97&lt;&gt;0,'Input-Accounts'!$E97,'Input-Accounts'!$G97))</f>
        <v>INT_DISTPT_SUBTOTAL</v>
      </c>
      <c r="G97" s="8">
        <f ca="1">IF(G$5&lt;&gt;"",HLOOKUP(G$5,Functionalization!$G$6:$R$314,ROW($A97)-5,FALSE),IFERROR(INDEX(G$278:G$314,MATCH($F97,$B$278:$B$314,0))/VLOOKUP($F97,$B$278:$BB$314,MATCH(LEFT(TRIM(G$6),FIND("~",SUBSTITUTE(G$6,"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97))*HLOOKUP(LEFT(TRIM(G$6),FIND("~",SUBSTITUTE(G$6," ","~",LEN(TRIM(G$6))-LEN(SUBSTITUTE(TRIM(G$6)," ",""))))-1)&amp;" Total",$B$6:$BB$314,ROW($A97)-5,FALSE))</f>
        <v>-1462674.9345989903</v>
      </c>
      <c r="H97" s="8">
        <f ca="1">IF(H$5&lt;&gt;"",HLOOKUP(H$5,Functionalization!$G$6:$R$314,ROW($A97)-5,FALSE),IFERROR(INDEX(H$278:H$314,MATCH($F97,$B$278:$B$314,0))/VLOOKUP($F97,$B$278:$BB$314,MATCH(LEFT(TRIM(H$6),FIND("~",SUBSTITUTE(H$6,"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97))*HLOOKUP(LEFT(TRIM(H$6),FIND("~",SUBSTITUTE(H$6," ","~",LEN(TRIM(H$6))-LEN(SUBSTITUTE(TRIM(H$6)," ",""))))-1)&amp;" Total",$B$6:$BB$314,ROW($A97)-5,FALSE))</f>
        <v>-1115898.1835278159</v>
      </c>
      <c r="I97" s="8">
        <f ca="1">IF(I$5&lt;&gt;"",HLOOKUP(I$5,Functionalization!$G$6:$R$314,ROW($A97)-5,FALSE),IFERROR(INDEX(I$278:I$314,MATCH($F97,$B$278:$B$314,0))/VLOOKUP($F97,$B$278:$BB$314,MATCH(LEFT(TRIM(I$6),FIND("~",SUBSTITUTE(I$6,"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97))*HLOOKUP(LEFT(TRIM(I$6),FIND("~",SUBSTITUTE(I$6," ","~",LEN(TRIM(I$6))-LEN(SUBSTITUTE(TRIM(I$6)," ",""))))-1)&amp;" Total",$B$6:$BB$314,ROW($A97)-5,FALSE))</f>
        <v>0</v>
      </c>
      <c r="J97" s="8">
        <f ca="1">IF(J$5&lt;&gt;"",HLOOKUP(J$5,Functionalization!$G$6:$R$314,ROW($A97)-5,FALSE),IFERROR(INDEX(J$278:J$314,MATCH($F97,$B$278:$B$314,0))/VLOOKUP($F97,$B$278:$BB$314,MATCH(LEFT(TRIM(J$6),FIND("~",SUBSTITUTE(J$6,"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97))*HLOOKUP(LEFT(TRIM(J$6),FIND("~",SUBSTITUTE(J$6," ","~",LEN(TRIM(J$6))-LEN(SUBSTITUTE(TRIM(J$6)," ",""))))-1)&amp;" Total",$B$6:$BB$314,ROW($A97)-5,FALSE))</f>
        <v>-346776.7510711748</v>
      </c>
      <c r="K97" s="8">
        <f ca="1">IF(K$5&lt;&gt;"",HLOOKUP(K$5,Functionalization!$G$6:$R$314,ROW($A97)-5,FALSE),IFERROR(INDEX(K$278:K$314,MATCH($F97,$B$278:$B$314,0))/VLOOKUP($F97,$B$278:$BB$314,MATCH(LEFT(TRIM(K$6),FIND("~",SUBSTITUTE(K$6,"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97))*HLOOKUP(LEFT(TRIM(K$6),FIND("~",SUBSTITUTE(K$6," ","~",LEN(TRIM(K$6))-LEN(SUBSTITUTE(TRIM(K$6)," ",""))))-1)&amp;" Total",$B$6:$BB$314,ROW($A97)-5,FALSE))</f>
        <v>-827903.19031711528</v>
      </c>
      <c r="L97" s="8">
        <f ca="1">IF(L$5&lt;&gt;"",HLOOKUP(L$5,Functionalization!$G$6:$R$314,ROW($A97)-5,FALSE),IFERROR(INDEX(L$278:L$314,MATCH($F97,$B$278:$B$314,0))/VLOOKUP($F97,$B$278:$BB$314,MATCH(LEFT(TRIM(L$6),FIND("~",SUBSTITUTE(L$6,"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97))*HLOOKUP(LEFT(TRIM(L$6),FIND("~",SUBSTITUTE(L$6," ","~",LEN(TRIM(L$6))-LEN(SUBSTITUTE(TRIM(L$6)," ",""))))-1)&amp;" Total",$B$6:$BB$314,ROW($A97)-5,FALSE))</f>
        <v>0</v>
      </c>
      <c r="M97" s="8">
        <f ca="1">IF(M$5&lt;&gt;"",HLOOKUP(M$5,Functionalization!$G$6:$R$314,ROW($A97)-5,FALSE),IFERROR(INDEX(M$278:M$314,MATCH($F97,$B$278:$B$314,0))/VLOOKUP($F97,$B$278:$BB$314,MATCH(LEFT(TRIM(M$6),FIND("~",SUBSTITUTE(M$6,"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97))*HLOOKUP(LEFT(TRIM(M$6),FIND("~",SUBSTITUTE(M$6," ","~",LEN(TRIM(M$6))-LEN(SUBSTITUTE(TRIM(M$6)," ",""))))-1)&amp;" Total",$B$6:$BB$314,ROW($A97)-5,FALSE))</f>
        <v>0</v>
      </c>
      <c r="N97" s="8">
        <f ca="1">IF(N$5&lt;&gt;"",HLOOKUP(N$5,Functionalization!$G$6:$R$314,ROW($A97)-5,FALSE),IFERROR(INDEX(N$278:N$314,MATCH($F97,$B$278:$B$314,0))/VLOOKUP($F97,$B$278:$BB$314,MATCH(LEFT(TRIM(N$6),FIND("~",SUBSTITUTE(N$6,"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97))*HLOOKUP(LEFT(TRIM(N$6),FIND("~",SUBSTITUTE(N$6," ","~",LEN(TRIM(N$6))-LEN(SUBSTITUTE(TRIM(N$6)," ",""))))-1)&amp;" Total",$B$6:$BB$314,ROW($A97)-5,FALSE))</f>
        <v>-827903.19031711528</v>
      </c>
      <c r="O97" s="8">
        <f ca="1">IF(O$5&lt;&gt;"",HLOOKUP(O$5,Functionalization!$G$6:$R$314,ROW($A97)-5,FALSE),IFERROR(INDEX(O$278:O$314,MATCH($F97,$B$278:$B$314,0))/VLOOKUP($F97,$B$278:$BB$314,MATCH(LEFT(TRIM(O$6),FIND("~",SUBSTITUTE(O$6,"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97))*HLOOKUP(LEFT(TRIM(O$6),FIND("~",SUBSTITUTE(O$6," ","~",LEN(TRIM(O$6))-LEN(SUBSTITUTE(TRIM(O$6)," ",""))))-1)&amp;" Total",$B$6:$BB$314,ROW($A97)-5,FALSE))</f>
        <v>0</v>
      </c>
      <c r="P97" s="8">
        <f ca="1">IF(P$5&lt;&gt;"",HLOOKUP(P$5,Functionalization!$G$6:$R$314,ROW($A97)-5,FALSE),IFERROR(INDEX(P$278:P$314,MATCH($F97,$B$278:$B$314,0))/VLOOKUP($F97,$B$278:$BB$314,MATCH(LEFT(TRIM(P$6),FIND("~",SUBSTITUTE(P$6,"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97))*HLOOKUP(LEFT(TRIM(P$6),FIND("~",SUBSTITUTE(P$6," ","~",LEN(TRIM(P$6))-LEN(SUBSTITUTE(TRIM(P$6)," ",""))))-1)&amp;" Total",$B$6:$BB$314,ROW($A97)-5,FALSE))</f>
        <v>0</v>
      </c>
      <c r="Q97" s="8">
        <f ca="1">IF(Q$5&lt;&gt;"",HLOOKUP(Q$5,Functionalization!$G$6:$R$314,ROW($A97)-5,FALSE),IFERROR(INDEX(Q$278:Q$314,MATCH($F97,$B$278:$B$314,0))/VLOOKUP($F97,$B$278:$BB$314,MATCH(LEFT(TRIM(Q$6),FIND("~",SUBSTITUTE(Q$6,"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97))*HLOOKUP(LEFT(TRIM(Q$6),FIND("~",SUBSTITUTE(Q$6," ","~",LEN(TRIM(Q$6))-LEN(SUBSTITUTE(TRIM(Q$6)," ",""))))-1)&amp;" Total",$B$6:$BB$314,ROW($A97)-5,FALSE))</f>
        <v>0</v>
      </c>
      <c r="R97" s="8">
        <f ca="1">IF(R$5&lt;&gt;"",HLOOKUP(R$5,Functionalization!$G$6:$R$314,ROW($A97)-5,FALSE),IFERROR(INDEX(R$278:R$314,MATCH($F97,$B$278:$B$314,0))/VLOOKUP($F97,$B$278:$BB$314,MATCH(LEFT(TRIM(R$6),FIND("~",SUBSTITUTE(R$6,"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97))*HLOOKUP(LEFT(TRIM(R$6),FIND("~",SUBSTITUTE(R$6," ","~",LEN(TRIM(R$6))-LEN(SUBSTITUTE(TRIM(R$6)," ",""))))-1)&amp;" Total",$B$6:$BB$314,ROW($A97)-5,FALSE))</f>
        <v>0</v>
      </c>
      <c r="S97" s="8">
        <f ca="1">IF(S$5&lt;&gt;"",HLOOKUP(S$5,Functionalization!$G$6:$R$314,ROW($A97)-5,FALSE),IFERROR(INDEX(S$278:S$314,MATCH($F97,$B$278:$B$314,0))/VLOOKUP($F97,$B$278:$BB$314,MATCH(LEFT(TRIM(S$6),FIND("~",SUBSTITUTE(S$6,"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97))*HLOOKUP(LEFT(TRIM(S$6),FIND("~",SUBSTITUTE(S$6," ","~",LEN(TRIM(S$6))-LEN(SUBSTITUTE(TRIM(S$6)," ",""))))-1)&amp;" Total",$B$6:$BB$314,ROW($A97)-5,FALSE))</f>
        <v>0</v>
      </c>
      <c r="T97" s="8">
        <f ca="1">IF(T$5&lt;&gt;"",HLOOKUP(T$5,Functionalization!$G$6:$R$314,ROW($A97)-5,FALSE),IFERROR(INDEX(T$278:T$314,MATCH($F97,$B$278:$B$314,0))/VLOOKUP($F97,$B$278:$BB$314,MATCH(LEFT(TRIM(T$6),FIND("~",SUBSTITUTE(T$6,"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97))*HLOOKUP(LEFT(TRIM(T$6),FIND("~",SUBSTITUTE(T$6," ","~",LEN(TRIM(T$6))-LEN(SUBSTITUTE(TRIM(T$6)," ",""))))-1)&amp;" Total",$B$6:$BB$314,ROW($A97)-5,FALSE))</f>
        <v>0</v>
      </c>
      <c r="U97" s="8">
        <f ca="1">IF(U$5&lt;&gt;"",HLOOKUP(U$5,Functionalization!$G$6:$R$314,ROW($A97)-5,FALSE),IFERROR(INDEX(U$278:U$314,MATCH($F97,$B$278:$B$314,0))/VLOOKUP($F97,$B$278:$BB$314,MATCH(LEFT(TRIM(U$6),FIND("~",SUBSTITUTE(U$6,"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97))*HLOOKUP(LEFT(TRIM(U$6),FIND("~",SUBSTITUTE(U$6," ","~",LEN(TRIM(U$6))-LEN(SUBSTITUTE(TRIM(U$6)," ",""))))-1)&amp;" Total",$B$6:$BB$314,ROW($A97)-5,FALSE))</f>
        <v>0</v>
      </c>
      <c r="V97" s="8">
        <f ca="1">IF(V$5&lt;&gt;"",HLOOKUP(V$5,Functionalization!$G$6:$R$314,ROW($A97)-5,FALSE),IFERROR(INDEX(V$278:V$314,MATCH($F97,$B$278:$B$314,0))/VLOOKUP($F97,$B$278:$BB$314,MATCH(LEFT(TRIM(V$6),FIND("~",SUBSTITUTE(V$6,"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97))*HLOOKUP(LEFT(TRIM(V$6),FIND("~",SUBSTITUTE(V$6," ","~",LEN(TRIM(V$6))-LEN(SUBSTITUTE(TRIM(V$6)," ",""))))-1)&amp;" Total",$B$6:$BB$314,ROW($A97)-5,FALSE))</f>
        <v>0</v>
      </c>
      <c r="W97" s="8">
        <f ca="1">IF(W$5&lt;&gt;"",HLOOKUP(W$5,Functionalization!$G$6:$R$314,ROW($A97)-5,FALSE),IFERROR(INDEX(W$278:W$314,MATCH($F97,$B$278:$B$314,0))/VLOOKUP($F97,$B$278:$BB$314,MATCH(LEFT(TRIM(W$6),FIND("~",SUBSTITUTE(W$6,"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97))*HLOOKUP(LEFT(TRIM(W$6),FIND("~",SUBSTITUTE(W$6," ","~",LEN(TRIM(W$6))-LEN(SUBSTITUTE(TRIM(W$6)," ",""))))-1)&amp;" Total",$B$6:$BB$314,ROW($A97)-5,FALSE))</f>
        <v>0</v>
      </c>
      <c r="X97" s="8">
        <f ca="1">IF(X$5&lt;&gt;"",HLOOKUP(X$5,Functionalization!$G$6:$R$314,ROW($A97)-5,FALSE),IFERROR(INDEX(X$278:X$314,MATCH($F97,$B$278:$B$314,0))/VLOOKUP($F97,$B$278:$BB$314,MATCH(LEFT(TRIM(X$6),FIND("~",SUBSTITUTE(X$6,"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97))*HLOOKUP(LEFT(TRIM(X$6),FIND("~",SUBSTITUTE(X$6," ","~",LEN(TRIM(X$6))-LEN(SUBSTITUTE(TRIM(X$6)," ",""))))-1)&amp;" Total",$B$6:$BB$314,ROW($A97)-5,FALSE))</f>
        <v>0</v>
      </c>
      <c r="Y97" s="8">
        <f ca="1">IF(Y$5&lt;&gt;"",HLOOKUP(Y$5,Functionalization!$G$6:$R$314,ROW($A97)-5,FALSE),IFERROR(INDEX(Y$278:Y$314,MATCH($F97,$B$278:$B$314,0))/VLOOKUP($F97,$B$278:$BB$314,MATCH(LEFT(TRIM(Y$6),FIND("~",SUBSTITUTE(Y$6,"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97))*HLOOKUP(LEFT(TRIM(Y$6),FIND("~",SUBSTITUTE(Y$6," ","~",LEN(TRIM(Y$6))-LEN(SUBSTITUTE(TRIM(Y$6)," ",""))))-1)&amp;" Total",$B$6:$BB$314,ROW($A97)-5,FALSE))</f>
        <v>0</v>
      </c>
      <c r="Z97" s="8">
        <f ca="1">IF(Z$5&lt;&gt;"",HLOOKUP(Z$5,Functionalization!$G$6:$R$314,ROW($A97)-5,FALSE),IFERROR(INDEX(Z$278:Z$314,MATCH($F97,$B$278:$B$314,0))/VLOOKUP($F97,$B$278:$BB$314,MATCH(LEFT(TRIM(Z$6),FIND("~",SUBSTITUTE(Z$6,"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97))*HLOOKUP(LEFT(TRIM(Z$6),FIND("~",SUBSTITUTE(Z$6," ","~",LEN(TRIM(Z$6))-LEN(SUBSTITUTE(TRIM(Z$6)," ",""))))-1)&amp;" Total",$B$6:$BB$314,ROW($A97)-5,FALSE))</f>
        <v>0</v>
      </c>
      <c r="AA97" s="8">
        <f ca="1">IF(AA$5&lt;&gt;"",HLOOKUP(AA$5,Functionalization!$G$6:$R$314,ROW($A97)-5,FALSE),IFERROR(INDEX(AA$278:AA$314,MATCH($F97,$B$278:$B$314,0))/VLOOKUP($F97,$B$278:$BB$314,MATCH(LEFT(TRIM(AA$6),FIND("~",SUBSTITUTE(AA$6,"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97))*HLOOKUP(LEFT(TRIM(AA$6),FIND("~",SUBSTITUTE(AA$6," ","~",LEN(TRIM(AA$6))-LEN(SUBSTITUTE(TRIM(AA$6)," ",""))))-1)&amp;" Total",$B$6:$BB$314,ROW($A97)-5,FALSE))</f>
        <v>0</v>
      </c>
      <c r="AB97" s="8">
        <f ca="1">IF(AB$5&lt;&gt;"",HLOOKUP(AB$5,Functionalization!$G$6:$R$314,ROW($A97)-5,FALSE),IFERROR(INDEX(AB$278:AB$314,MATCH($F97,$B$278:$B$314,0))/VLOOKUP($F97,$B$278:$BB$314,MATCH(LEFT(TRIM(AB$6),FIND("~",SUBSTITUTE(AB$6,"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97))*HLOOKUP(LEFT(TRIM(AB$6),FIND("~",SUBSTITUTE(AB$6," ","~",LEN(TRIM(AB$6))-LEN(SUBSTITUTE(TRIM(AB$6)," ",""))))-1)&amp;" Total",$B$6:$BB$314,ROW($A97)-5,FALSE))</f>
        <v>0</v>
      </c>
      <c r="AC97" s="8">
        <f ca="1">IF(AC$5&lt;&gt;"",HLOOKUP(AC$5,Functionalization!$G$6:$R$314,ROW($A97)-5,FALSE),IFERROR(INDEX(AC$278:AC$314,MATCH($F97,$B$278:$B$314,0))/VLOOKUP($F97,$B$278:$BB$314,MATCH(LEFT(TRIM(AC$6),FIND("~",SUBSTITUTE(AC$6,"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97))*HLOOKUP(LEFT(TRIM(AC$6),FIND("~",SUBSTITUTE(AC$6," ","~",LEN(TRIM(AC$6))-LEN(SUBSTITUTE(TRIM(AC$6)," ",""))))-1)&amp;" Total",$B$6:$BB$314,ROW($A97)-5,FALSE))</f>
        <v>0</v>
      </c>
      <c r="AD97" s="8">
        <f ca="1">IF(AD$5&lt;&gt;"",HLOOKUP(AD$5,Functionalization!$G$6:$R$314,ROW($A97)-5,FALSE),IFERROR(INDEX(AD$278:AD$314,MATCH($F97,$B$278:$B$314,0))/VLOOKUP($F97,$B$278:$BB$314,MATCH(LEFT(TRIM(AD$6),FIND("~",SUBSTITUTE(AD$6,"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97))*HLOOKUP(LEFT(TRIM(AD$6),FIND("~",SUBSTITUTE(AD$6," ","~",LEN(TRIM(AD$6))-LEN(SUBSTITUTE(TRIM(AD$6)," ",""))))-1)&amp;" Total",$B$6:$BB$314,ROW($A97)-5,FALSE))</f>
        <v>0</v>
      </c>
      <c r="AE97" s="8">
        <f ca="1">IF(AE$5&lt;&gt;"",HLOOKUP(AE$5,Functionalization!$G$6:$R$314,ROW($A97)-5,FALSE),IFERROR(INDEX(AE$278:AE$314,MATCH($F97,$B$278:$B$314,0))/VLOOKUP($F97,$B$278:$BB$314,MATCH(LEFT(TRIM(AE$6),FIND("~",SUBSTITUTE(AE$6,"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97))*HLOOKUP(LEFT(TRIM(AE$6),FIND("~",SUBSTITUTE(AE$6," ","~",LEN(TRIM(AE$6))-LEN(SUBSTITUTE(TRIM(AE$6)," ",""))))-1)&amp;" Total",$B$6:$BB$314,ROW($A97)-5,FALSE))</f>
        <v>0</v>
      </c>
      <c r="AF97" s="8">
        <f ca="1">IF(AF$5&lt;&gt;"",HLOOKUP(AF$5,Functionalization!$G$6:$R$314,ROW($A97)-5,FALSE),IFERROR(INDEX(AF$278:AF$314,MATCH($F97,$B$278:$B$314,0))/VLOOKUP($F97,$B$278:$BB$314,MATCH(LEFT(TRIM(AF$6),FIND("~",SUBSTITUTE(AF$6,"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97))*HLOOKUP(LEFT(TRIM(AF$6),FIND("~",SUBSTITUTE(AF$6," ","~",LEN(TRIM(AF$6))-LEN(SUBSTITUTE(TRIM(AF$6)," ",""))))-1)&amp;" Total",$B$6:$BB$314,ROW($A97)-5,FALSE))</f>
        <v>0</v>
      </c>
      <c r="AG97" s="8">
        <f ca="1">IF(AG$5&lt;&gt;"",HLOOKUP(AG$5,Functionalization!$G$6:$R$314,ROW($A97)-5,FALSE),IFERROR(INDEX(AG$278:AG$314,MATCH($F97,$B$278:$B$314,0))/VLOOKUP($F97,$B$278:$BB$314,MATCH(LEFT(TRIM(AG$6),FIND("~",SUBSTITUTE(AG$6,"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97))*HLOOKUP(LEFT(TRIM(AG$6),FIND("~",SUBSTITUTE(AG$6," ","~",LEN(TRIM(AG$6))-LEN(SUBSTITUTE(TRIM(AG$6)," ",""))))-1)&amp;" Total",$B$6:$BB$314,ROW($A97)-5,FALSE))</f>
        <v>0</v>
      </c>
      <c r="AH97" s="8">
        <f ca="1">IF(AH$5&lt;&gt;"",HLOOKUP(AH$5,Functionalization!$G$6:$R$314,ROW($A97)-5,FALSE),IFERROR(INDEX(AH$278:AH$314,MATCH($F97,$B$278:$B$314,0))/VLOOKUP($F97,$B$278:$BB$314,MATCH(LEFT(TRIM(AH$6),FIND("~",SUBSTITUTE(AH$6,"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97))*HLOOKUP(LEFT(TRIM(AH$6),FIND("~",SUBSTITUTE(AH$6," ","~",LEN(TRIM(AH$6))-LEN(SUBSTITUTE(TRIM(AH$6)," ",""))))-1)&amp;" Total",$B$6:$BB$314,ROW($A97)-5,FALSE))</f>
        <v>0</v>
      </c>
      <c r="AI97" s="8">
        <f ca="1">IF(AI$5&lt;&gt;"",HLOOKUP(AI$5,Functionalization!$G$6:$R$314,ROW($A97)-5,FALSE),IFERROR(INDEX(AI$278:AI$314,MATCH($F97,$B$278:$B$314,0))/VLOOKUP($F97,$B$278:$BB$314,MATCH(LEFT(TRIM(AI$6),FIND("~",SUBSTITUTE(AI$6,"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97))*HLOOKUP(LEFT(TRIM(AI$6),FIND("~",SUBSTITUTE(AI$6," ","~",LEN(TRIM(AI$6))-LEN(SUBSTITUTE(TRIM(AI$6)," ",""))))-1)&amp;" Total",$B$6:$BB$314,ROW($A97)-5,FALSE))</f>
        <v>0</v>
      </c>
      <c r="AJ97" s="8">
        <f ca="1">IF(AJ$5&lt;&gt;"",HLOOKUP(AJ$5,Functionalization!$G$6:$R$314,ROW($A97)-5,FALSE),IFERROR(INDEX(AJ$278:AJ$314,MATCH($F97,$B$278:$B$314,0))/VLOOKUP($F97,$B$278:$BB$314,MATCH(LEFT(TRIM(AJ$6),FIND("~",SUBSTITUTE(AJ$6,"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97))*HLOOKUP(LEFT(TRIM(AJ$6),FIND("~",SUBSTITUTE(AJ$6," ","~",LEN(TRIM(AJ$6))-LEN(SUBSTITUTE(TRIM(AJ$6)," ",""))))-1)&amp;" Total",$B$6:$BB$314,ROW($A97)-5,FALSE))</f>
        <v>0</v>
      </c>
      <c r="AK97" s="8">
        <f ca="1">IF(AK$5&lt;&gt;"",HLOOKUP(AK$5,Functionalization!$G$6:$R$314,ROW($A97)-5,FALSE),IFERROR(INDEX(AK$278:AK$314,MATCH($F97,$B$278:$B$314,0))/VLOOKUP($F97,$B$278:$BB$314,MATCH(LEFT(TRIM(AK$6),FIND("~",SUBSTITUTE(AK$6,"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97))*HLOOKUP(LEFT(TRIM(AK$6),FIND("~",SUBSTITUTE(AK$6," ","~",LEN(TRIM(AK$6))-LEN(SUBSTITUTE(TRIM(AK$6)," ",""))))-1)&amp;" Total",$B$6:$BB$314,ROW($A97)-5,FALSE))</f>
        <v>0</v>
      </c>
      <c r="AL97" s="8">
        <f ca="1">IF(AL$5&lt;&gt;"",HLOOKUP(AL$5,Functionalization!$G$6:$R$314,ROW($A97)-5,FALSE),IFERROR(INDEX(AL$278:AL$314,MATCH($F97,$B$278:$B$314,0))/VLOOKUP($F97,$B$278:$BB$314,MATCH(LEFT(TRIM(AL$6),FIND("~",SUBSTITUTE(AL$6,"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97))*HLOOKUP(LEFT(TRIM(AL$6),FIND("~",SUBSTITUTE(AL$6," ","~",LEN(TRIM(AL$6))-LEN(SUBSTITUTE(TRIM(AL$6)," ",""))))-1)&amp;" Total",$B$6:$BB$314,ROW($A97)-5,FALSE))</f>
        <v>0</v>
      </c>
      <c r="AM97" s="8">
        <f ca="1">IF(AM$5&lt;&gt;"",HLOOKUP(AM$5,Functionalization!$G$6:$R$314,ROW($A97)-5,FALSE),IFERROR(INDEX(AM$278:AM$314,MATCH($F97,$B$278:$B$314,0))/VLOOKUP($F97,$B$278:$BB$314,MATCH(LEFT(TRIM(AM$6),FIND("~",SUBSTITUTE(AM$6,"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97))*HLOOKUP(LEFT(TRIM(AM$6),FIND("~",SUBSTITUTE(AM$6," ","~",LEN(TRIM(AM$6))-LEN(SUBSTITUTE(TRIM(AM$6)," ",""))))-1)&amp;" Total",$B$6:$BB$314,ROW($A97)-5,FALSE))</f>
        <v>0</v>
      </c>
      <c r="AN97" s="8">
        <f ca="1">IF(AN$5&lt;&gt;"",HLOOKUP(AN$5,Functionalization!$G$6:$R$314,ROW($A97)-5,FALSE),IFERROR(INDEX(AN$278:AN$314,MATCH($F97,$B$278:$B$314,0))/VLOOKUP($F97,$B$278:$BB$314,MATCH(LEFT(TRIM(AN$6),FIND("~",SUBSTITUTE(AN$6,"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97))*HLOOKUP(LEFT(TRIM(AN$6),FIND("~",SUBSTITUTE(AN$6," ","~",LEN(TRIM(AN$6))-LEN(SUBSTITUTE(TRIM(AN$6)," ",""))))-1)&amp;" Total",$B$6:$BB$314,ROW($A97)-5,FALSE))</f>
        <v>0</v>
      </c>
      <c r="AO97" s="8">
        <f ca="1">IF(AO$5&lt;&gt;"",HLOOKUP(AO$5,Functionalization!$G$6:$R$314,ROW($A97)-5,FALSE),IFERROR(INDEX(AO$278:AO$314,MATCH($F97,$B$278:$B$314,0))/VLOOKUP($F97,$B$278:$BB$314,MATCH(LEFT(TRIM(AO$6),FIND("~",SUBSTITUTE(AO$6,"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97))*HLOOKUP(LEFT(TRIM(AO$6),FIND("~",SUBSTITUTE(AO$6," ","~",LEN(TRIM(AO$6))-LEN(SUBSTITUTE(TRIM(AO$6)," ",""))))-1)&amp;" Total",$B$6:$BB$314,ROW($A97)-5,FALSE))</f>
        <v>0</v>
      </c>
      <c r="AP97" s="8">
        <f ca="1">IF(AP$5&lt;&gt;"",HLOOKUP(AP$5,Functionalization!$G$6:$R$314,ROW($A97)-5,FALSE),IFERROR(INDEX(AP$278:AP$314,MATCH($F97,$B$278:$B$314,0))/VLOOKUP($F97,$B$278:$BB$314,MATCH(LEFT(TRIM(AP$6),FIND("~",SUBSTITUTE(AP$6,"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97))*HLOOKUP(LEFT(TRIM(AP$6),FIND("~",SUBSTITUTE(AP$6," ","~",LEN(TRIM(AP$6))-LEN(SUBSTITUTE(TRIM(AP$6)," ",""))))-1)&amp;" Total",$B$6:$BB$314,ROW($A97)-5,FALSE))</f>
        <v>0</v>
      </c>
      <c r="AQ97" s="8">
        <f ca="1">IF(AQ$5&lt;&gt;"",HLOOKUP(AQ$5,Functionalization!$G$6:$R$314,ROW($A97)-5,FALSE),IFERROR(INDEX(AQ$278:AQ$314,MATCH($F97,$B$278:$B$314,0))/VLOOKUP($F97,$B$278:$BB$314,MATCH(LEFT(TRIM(AQ$6),FIND("~",SUBSTITUTE(AQ$6,"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97))*HLOOKUP(LEFT(TRIM(AQ$6),FIND("~",SUBSTITUTE(AQ$6," ","~",LEN(TRIM(AQ$6))-LEN(SUBSTITUTE(TRIM(AQ$6)," ",""))))-1)&amp;" Total",$B$6:$BB$314,ROW($A97)-5,FALSE))</f>
        <v>0</v>
      </c>
      <c r="AR97" s="8">
        <f ca="1">IF(AR$5&lt;&gt;"",HLOOKUP(AR$5,Functionalization!$G$6:$R$314,ROW($A97)-5,FALSE),IFERROR(INDEX(AR$278:AR$314,MATCH($F97,$B$278:$B$314,0))/VLOOKUP($F97,$B$278:$BB$314,MATCH(LEFT(TRIM(AR$6),FIND("~",SUBSTITUTE(AR$6,"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97))*HLOOKUP(LEFT(TRIM(AR$6),FIND("~",SUBSTITUTE(AR$6," ","~",LEN(TRIM(AR$6))-LEN(SUBSTITUTE(TRIM(AR$6)," ",""))))-1)&amp;" Total",$B$6:$BB$314,ROW($A97)-5,FALSE))</f>
        <v>0</v>
      </c>
      <c r="AS97" s="8">
        <f ca="1">IF(AS$5&lt;&gt;"",HLOOKUP(AS$5,Functionalization!$G$6:$R$314,ROW($A97)-5,FALSE),IFERROR(INDEX(AS$278:AS$314,MATCH($F97,$B$278:$B$314,0))/VLOOKUP($F97,$B$278:$BB$314,MATCH(LEFT(TRIM(AS$6),FIND("~",SUBSTITUTE(AS$6,"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97))*HLOOKUP(LEFT(TRIM(AS$6),FIND("~",SUBSTITUTE(AS$6," ","~",LEN(TRIM(AS$6))-LEN(SUBSTITUTE(TRIM(AS$6)," ",""))))-1)&amp;" Total",$B$6:$BB$314,ROW($A97)-5,FALSE))</f>
        <v>0</v>
      </c>
      <c r="AT97" s="8">
        <f ca="1">IF(AT$5&lt;&gt;"",HLOOKUP(AT$5,Functionalization!$G$6:$R$314,ROW($A97)-5,FALSE),IFERROR(INDEX(AT$278:AT$314,MATCH($F97,$B$278:$B$314,0))/VLOOKUP($F97,$B$278:$BB$314,MATCH(LEFT(TRIM(AT$6),FIND("~",SUBSTITUTE(AT$6,"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97))*HLOOKUP(LEFT(TRIM(AT$6),FIND("~",SUBSTITUTE(AT$6," ","~",LEN(TRIM(AT$6))-LEN(SUBSTITUTE(TRIM(AT$6)," ",""))))-1)&amp;" Total",$B$6:$BB$314,ROW($A97)-5,FALSE))</f>
        <v>0</v>
      </c>
      <c r="AU97" s="8">
        <f ca="1">IF(AU$5&lt;&gt;"",HLOOKUP(AU$5,Functionalization!$G$6:$R$314,ROW($A97)-5,FALSE),IFERROR(INDEX(AU$278:AU$314,MATCH($F97,$B$278:$B$314,0))/VLOOKUP($F97,$B$278:$BB$314,MATCH(LEFT(TRIM(AU$6),FIND("~",SUBSTITUTE(AU$6,"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97))*HLOOKUP(LEFT(TRIM(AU$6),FIND("~",SUBSTITUTE(AU$6," ","~",LEN(TRIM(AU$6))-LEN(SUBSTITUTE(TRIM(AU$6)," ",""))))-1)&amp;" Total",$B$6:$BB$314,ROW($A97)-5,FALSE))</f>
        <v>0</v>
      </c>
      <c r="AV97" s="8">
        <f ca="1">IF(AV$5&lt;&gt;"",HLOOKUP(AV$5,Functionalization!$G$6:$R$314,ROW($A97)-5,FALSE),IFERROR(INDEX(AV$278:AV$314,MATCH($F97,$B$278:$B$314,0))/VLOOKUP($F97,$B$278:$BB$314,MATCH(LEFT(TRIM(AV$6),FIND("~",SUBSTITUTE(AV$6,"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97))*HLOOKUP(LEFT(TRIM(AV$6),FIND("~",SUBSTITUTE(AV$6," ","~",LEN(TRIM(AV$6))-LEN(SUBSTITUTE(TRIM(AV$6)," ",""))))-1)&amp;" Total",$B$6:$BB$314,ROW($A97)-5,FALSE))</f>
        <v>0</v>
      </c>
      <c r="AW97" s="8">
        <f ca="1">IF(AW$5&lt;&gt;"",HLOOKUP(AW$5,Functionalization!$G$6:$R$314,ROW($A97)-5,FALSE),IFERROR(INDEX(AW$278:AW$314,MATCH($F97,$B$278:$B$314,0))/VLOOKUP($F97,$B$278:$BB$314,MATCH(LEFT(TRIM(AW$6),FIND("~",SUBSTITUTE(AW$6,"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97))*HLOOKUP(LEFT(TRIM(AW$6),FIND("~",SUBSTITUTE(AW$6," ","~",LEN(TRIM(AW$6))-LEN(SUBSTITUTE(TRIM(AW$6)," ",""))))-1)&amp;" Total",$B$6:$BB$314,ROW($A97)-5,FALSE))</f>
        <v>0</v>
      </c>
      <c r="AX97" s="8">
        <f ca="1">IF(AX$5&lt;&gt;"",HLOOKUP(AX$5,Functionalization!$G$6:$R$314,ROW($A97)-5,FALSE),IFERROR(INDEX(AX$278:AX$314,MATCH($F97,$B$278:$B$314,0))/VLOOKUP($F97,$B$278:$BB$314,MATCH(LEFT(TRIM(AX$6),FIND("~",SUBSTITUTE(AX$6,"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97))*HLOOKUP(LEFT(TRIM(AX$6),FIND("~",SUBSTITUTE(AX$6," ","~",LEN(TRIM(AX$6))-LEN(SUBSTITUTE(TRIM(AX$6)," ",""))))-1)&amp;" Total",$B$6:$BB$314,ROW($A97)-5,FALSE))</f>
        <v>0</v>
      </c>
      <c r="AY97" s="8">
        <f ca="1">IF(AY$5&lt;&gt;"",HLOOKUP(AY$5,Functionalization!$G$6:$R$314,ROW($A97)-5,FALSE),IFERROR(INDEX(AY$278:AY$314,MATCH($F97,$B$278:$B$314,0))/VLOOKUP($F97,$B$278:$BB$314,MATCH(LEFT(TRIM(AY$6),FIND("~",SUBSTITUTE(AY$6,"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97))*HLOOKUP(LEFT(TRIM(AY$6),FIND("~",SUBSTITUTE(AY$6," ","~",LEN(TRIM(AY$6))-LEN(SUBSTITUTE(TRIM(AY$6)," ",""))))-1)&amp;" Total",$B$6:$BB$314,ROW($A97)-5,FALSE))</f>
        <v>0</v>
      </c>
      <c r="AZ97" s="8">
        <f ca="1">IF(AZ$5&lt;&gt;"",HLOOKUP(AZ$5,Functionalization!$G$6:$R$314,ROW($A97)-5,FALSE),IFERROR(INDEX(AZ$278:AZ$314,MATCH($F97,$B$278:$B$314,0))/VLOOKUP($F97,$B$278:$BB$314,MATCH(LEFT(TRIM(AZ$6),FIND("~",SUBSTITUTE(AZ$6,"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97))*HLOOKUP(LEFT(TRIM(AZ$6),FIND("~",SUBSTITUTE(AZ$6," ","~",LEN(TRIM(AZ$6))-LEN(SUBSTITUTE(TRIM(AZ$6)," ",""))))-1)&amp;" Total",$B$6:$BB$314,ROW($A97)-5,FALSE))</f>
        <v>0</v>
      </c>
      <c r="BA97" s="8">
        <f ca="1">IF(BA$5&lt;&gt;"",HLOOKUP(BA$5,Functionalization!$G$6:$R$314,ROW($A97)-5,FALSE),IFERROR(INDEX(BA$278:BA$314,MATCH($F97,$B$278:$B$314,0))/VLOOKUP($F97,$B$278:$BB$314,MATCH(LEFT(TRIM(BA$6),FIND("~",SUBSTITUTE(BA$6,"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97))*HLOOKUP(LEFT(TRIM(BA$6),FIND("~",SUBSTITUTE(BA$6," ","~",LEN(TRIM(BA$6))-LEN(SUBSTITUTE(TRIM(BA$6)," ",""))))-1)&amp;" Total",$B$6:$BB$314,ROW($A97)-5,FALSE))</f>
        <v>0</v>
      </c>
      <c r="BB97" s="8">
        <f ca="1">IF(BB$5&lt;&gt;"",HLOOKUP(BB$5,Functionalization!$G$6:$R$314,ROW($A97)-5,FALSE),IFERROR(INDEX(BB$278:BB$314,MATCH($F97,$B$278:$B$314,0))/VLOOKUP($F97,$B$278:$BB$314,MATCH(LEFT(TRIM(BB$6),FIND("~",SUBSTITUTE(BB$6,"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97))*HLOOKUP(LEFT(TRIM(BB$6),FIND("~",SUBSTITUTE(BB$6," ","~",LEN(TRIM(BB$6))-LEN(SUBSTITUTE(TRIM(BB$6)," ",""))))-1)&amp;" Total",$B$6:$BB$314,ROW($A97)-5,FALSE))</f>
        <v>0</v>
      </c>
      <c r="BD97">
        <f ca="1">IFERROR(IF(SUMIF($G$6:$BB$6,BD$6&amp;" Total",$G97:$BB97)-(SUMIF($G$6:$BB$6,BD$6&amp;" "&amp;'Input-Func_Class'!$D$22,$G97:$BB97)+IFERROR(SUMIF($G$6:$BB$6,BD$6&amp;" "&amp;'Input-Func_Class'!$E$22,$G97:$BB97),SUMIF($G$6:$BB$6,BD$6&amp;" "&amp;'Input-Func_Class'!$B$24,$G97:$BB97))+SUMIF($G$6:$BB$6,BD$6&amp;" "&amp;'Input-Func_Class'!$F$22,$G97:$BB97))&lt;Check_Limit,0,1),1)</f>
        <v>0</v>
      </c>
      <c r="BE97">
        <f ca="1">IFERROR(IF(SUMIF($G$6:$BB$6,BE$6&amp;" Total",$G97:$BB97)-(SUMIF($G$6:$BB$6,BE$6&amp;" "&amp;'Input-Func_Class'!$D$22,$G97:$BB97)+IFERROR(SUMIF($G$6:$BB$6,BE$6&amp;" "&amp;'Input-Func_Class'!$E$22,$G97:$BB97),SUMIF($G$6:$BB$6,BE$6&amp;" "&amp;'Input-Func_Class'!$B$24,$G97:$BB97))+SUMIF($G$6:$BB$6,BE$6&amp;" "&amp;'Input-Func_Class'!$F$22,$G97:$BB97))&lt;Check_Limit,0,1),1)</f>
        <v>0</v>
      </c>
      <c r="BF97">
        <f ca="1">IFERROR(IF(SUMIF($G$6:$BB$6,BF$6&amp;" Total",$G97:$BB97)-(SUMIF($G$6:$BB$6,BF$6&amp;" "&amp;'Input-Func_Class'!$D$22,$G97:$BB97)+IFERROR(SUMIF($G$6:$BB$6,BF$6&amp;" "&amp;'Input-Func_Class'!$E$22,$G97:$BB97),SUMIF($G$6:$BB$6,BF$6&amp;" "&amp;'Input-Func_Class'!$B$24,$G97:$BB97))+SUMIF($G$6:$BB$6,BF$6&amp;" "&amp;'Input-Func_Class'!$F$22,$G97:$BB97))&lt;Check_Limit,0,1),1)</f>
        <v>0</v>
      </c>
      <c r="BG97">
        <f ca="1">IFERROR(IF(SUMIF($G$6:$BB$6,BG$6&amp;" Total",$G97:$BB97)-(SUMIF($G$6:$BB$6,BG$6&amp;" "&amp;'Input-Func_Class'!$D$22,$G97:$BB97)+IFERROR(SUMIF($G$6:$BB$6,BG$6&amp;" "&amp;'Input-Func_Class'!$E$22,$G97:$BB97),SUMIF($G$6:$BB$6,BG$6&amp;" "&amp;'Input-Func_Class'!$B$24,$G97:$BB97))+SUMIF($G$6:$BB$6,BG$6&amp;" "&amp;'Input-Func_Class'!$F$22,$G97:$BB97))&lt;Check_Limit,0,1),1)</f>
        <v>0</v>
      </c>
      <c r="BH97">
        <f ca="1">IFERROR(IF(SUMIF($G$6:$BB$6,BH$6&amp;" Total",$G97:$BB97)-(SUMIF($G$6:$BB$6,BH$6&amp;" "&amp;'Input-Func_Class'!$D$22,$G97:$BB97)+IFERROR(SUMIF($G$6:$BB$6,BH$6&amp;" "&amp;'Input-Func_Class'!$E$22,$G97:$BB97),SUMIF($G$6:$BB$6,BH$6&amp;" "&amp;'Input-Func_Class'!$B$24,$G97:$BB97))+SUMIF($G$6:$BB$6,BH$6&amp;" "&amp;'Input-Func_Class'!$F$22,$G97:$BB97))&lt;Check_Limit,0,1),1)</f>
        <v>0</v>
      </c>
      <c r="BI97">
        <f ca="1">IFERROR(IF(SUMIF($G$6:$BB$6,BI$6&amp;" Total",$G97:$BB97)-(SUMIF($G$6:$BB$6,BI$6&amp;" "&amp;'Input-Func_Class'!$D$22,$G97:$BB97)+IFERROR(SUMIF($G$6:$BB$6,BI$6&amp;" "&amp;'Input-Func_Class'!$E$22,$G97:$BB97),SUMIF($G$6:$BB$6,BI$6&amp;" "&amp;'Input-Func_Class'!$B$24,$G97:$BB97))+SUMIF($G$6:$BB$6,BI$6&amp;" "&amp;'Input-Func_Class'!$F$22,$G97:$BB97))&lt;Check_Limit,0,1),1)</f>
        <v>0</v>
      </c>
      <c r="BJ97">
        <f ca="1">IFERROR(IF(SUMIF($G$6:$BB$6,BJ$6&amp;" Total",$G97:$BB97)-(SUMIF($G$6:$BB$6,BJ$6&amp;" "&amp;'Input-Func_Class'!$D$22,$G97:$BB97)+IFERROR(SUMIF($G$6:$BB$6,BJ$6&amp;" "&amp;'Input-Func_Class'!$E$22,$G97:$BB97),SUMIF($G$6:$BB$6,BJ$6&amp;" "&amp;'Input-Func_Class'!$B$24,$G97:$BB97))+SUMIF($G$6:$BB$6,BJ$6&amp;" "&amp;'Input-Func_Class'!$F$22,$G97:$BB97))&lt;Check_Limit,0,1),1)</f>
        <v>0</v>
      </c>
      <c r="BK97">
        <f ca="1">IFERROR(IF(SUMIF($G$6:$BB$6,BK$6&amp;" Total",$G97:$BB97)-(SUMIF($G$6:$BB$6,BK$6&amp;" "&amp;'Input-Func_Class'!$D$22,$G97:$BB97)+IFERROR(SUMIF($G$6:$BB$6,BK$6&amp;" "&amp;'Input-Func_Class'!$E$22,$G97:$BB97),SUMIF($G$6:$BB$6,BK$6&amp;" "&amp;'Input-Func_Class'!$B$24,$G97:$BB97))+SUMIF($G$6:$BB$6,BK$6&amp;" "&amp;'Input-Func_Class'!$F$22,$G97:$BB97))&lt;Check_Limit,0,1),1)</f>
        <v>0</v>
      </c>
      <c r="BL97">
        <f ca="1">IFERROR(IF(SUMIF($G$6:$BB$6,BL$6&amp;" Total",$G97:$BB97)-(SUMIF($G$6:$BB$6,BL$6&amp;" "&amp;'Input-Func_Class'!$D$22,$G97:$BB97)+IFERROR(SUMIF($G$6:$BB$6,BL$6&amp;" "&amp;'Input-Func_Class'!$E$22,$G97:$BB97),SUMIF($G$6:$BB$6,BL$6&amp;" "&amp;'Input-Func_Class'!$B$24,$G97:$BB97))+SUMIF($G$6:$BB$6,BL$6&amp;" "&amp;'Input-Func_Class'!$F$22,$G97:$BB97))&lt;Check_Limit,0,1),1)</f>
        <v>0</v>
      </c>
      <c r="BM97">
        <f ca="1">IFERROR(IF(SUMIF($G$6:$BB$6,BM$6&amp;" Total",$G97:$BB97)-(SUMIF($G$6:$BB$6,BM$6&amp;" "&amp;'Input-Func_Class'!$D$22,$G97:$BB97)+IFERROR(SUMIF($G$6:$BB$6,BM$6&amp;" "&amp;'Input-Func_Class'!$E$22,$G97:$BB97),SUMIF($G$6:$BB$6,BM$6&amp;" "&amp;'Input-Func_Class'!$B$24,$G97:$BB97))+SUMIF($G$6:$BB$6,BM$6&amp;" "&amp;'Input-Func_Class'!$F$22,$G97:$BB97))&lt;Check_Limit,0,1),1)</f>
        <v>0</v>
      </c>
      <c r="BN97">
        <f ca="1">IFERROR(IF(SUMIF($G$6:$BB$6,BN$6&amp;" Total",$G97:$BB97)-(SUMIF($G$6:$BB$6,BN$6&amp;" "&amp;'Input-Func_Class'!$D$22,$G97:$BB97)+IFERROR(SUMIF($G$6:$BB$6,BN$6&amp;" "&amp;'Input-Func_Class'!$E$22,$G97:$BB97),SUMIF($G$6:$BB$6,BN$6&amp;" "&amp;'Input-Func_Class'!$B$24,$G97:$BB97))+SUMIF($G$6:$BB$6,BN$6&amp;" "&amp;'Input-Func_Class'!$F$22,$G97:$BB97))&lt;Check_Limit,0,1),1)</f>
        <v>0</v>
      </c>
      <c r="BO97">
        <f ca="1">IFERROR(IF(SUMIF($G$6:$BB$6,BO$6&amp;" Total",$G97:$BB97)-(SUMIF($G$6:$BB$6,BO$6&amp;" "&amp;'Input-Func_Class'!$D$22,$G97:$BB97)+IFERROR(SUMIF($G$6:$BB$6,BO$6&amp;" "&amp;'Input-Func_Class'!$E$22,$G97:$BB97),SUMIF($G$6:$BB$6,BO$6&amp;" "&amp;'Input-Func_Class'!$B$24,$G97:$BB97))+SUMIF($G$6:$BB$6,BO$6&amp;" "&amp;'Input-Func_Class'!$F$22,$G97:$BB97))&lt;Check_Limit,0,1),1)</f>
        <v>0</v>
      </c>
    </row>
    <row r="98" spans="1:67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>Functionalization!$D98</f>
        <v>0</v>
      </c>
      <c r="E98" s="8">
        <f t="shared" ref="E98" si="25">IFERROR(IF(D98="",0,IF(D98=0,0,IF(ABS(D98-SUM(G98,K98,O98,S98,W98,AA98,AE98,AI98,AM98,AQ98,AU98,AY98))&lt;Check_Limit,0,1))),1)</f>
        <v>0</v>
      </c>
      <c r="F98" s="2" t="str">
        <f>IF($D98=0,"-",IF('Input-Accounts'!$E98&lt;&gt;0,'Input-Accounts'!$E98,'Input-Accounts'!$G98))</f>
        <v>-</v>
      </c>
      <c r="G98" s="8">
        <f ca="1">IF(G$5&lt;&gt;"",HLOOKUP(G$5,Functionalization!$G$6:$R$314,ROW($A98)-5,FALSE),IFERROR(INDEX(G$278:G$314,MATCH($F98,$B$278:$B$314,0))/VLOOKUP($F98,$B$278:$BB$314,MATCH(LEFT(TRIM(G$6),FIND("~",SUBSTITUTE(G$6,"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98))*HLOOKUP(LEFT(TRIM(G$6),FIND("~",SUBSTITUTE(G$6," ","~",LEN(TRIM(G$6))-LEN(SUBSTITUTE(TRIM(G$6)," ",""))))-1)&amp;" Total",$B$6:$BB$314,ROW($A98)-5,FALSE))</f>
        <v>0</v>
      </c>
      <c r="H98" s="8">
        <f ca="1">IF(H$5&lt;&gt;"",HLOOKUP(H$5,Functionalization!$G$6:$R$314,ROW($A98)-5,FALSE),IFERROR(INDEX(H$278:H$314,MATCH($F98,$B$278:$B$314,0))/VLOOKUP($F98,$B$278:$BB$314,MATCH(LEFT(TRIM(H$6),FIND("~",SUBSTITUTE(H$6,"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98))*HLOOKUP(LEFT(TRIM(H$6),FIND("~",SUBSTITUTE(H$6," ","~",LEN(TRIM(H$6))-LEN(SUBSTITUTE(TRIM(H$6)," ",""))))-1)&amp;" Total",$B$6:$BB$314,ROW($A98)-5,FALSE))</f>
        <v>0</v>
      </c>
      <c r="I98" s="8">
        <f ca="1">IF(I$5&lt;&gt;"",HLOOKUP(I$5,Functionalization!$G$6:$R$314,ROW($A98)-5,FALSE),IFERROR(INDEX(I$278:I$314,MATCH($F98,$B$278:$B$314,0))/VLOOKUP($F98,$B$278:$BB$314,MATCH(LEFT(TRIM(I$6),FIND("~",SUBSTITUTE(I$6,"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98))*HLOOKUP(LEFT(TRIM(I$6),FIND("~",SUBSTITUTE(I$6," ","~",LEN(TRIM(I$6))-LEN(SUBSTITUTE(TRIM(I$6)," ",""))))-1)&amp;" Total",$B$6:$BB$314,ROW($A98)-5,FALSE))</f>
        <v>0</v>
      </c>
      <c r="J98" s="8">
        <f ca="1">IF(J$5&lt;&gt;"",HLOOKUP(J$5,Functionalization!$G$6:$R$314,ROW($A98)-5,FALSE),IFERROR(INDEX(J$278:J$314,MATCH($F98,$B$278:$B$314,0))/VLOOKUP($F98,$B$278:$BB$314,MATCH(LEFT(TRIM(J$6),FIND("~",SUBSTITUTE(J$6,"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98))*HLOOKUP(LEFT(TRIM(J$6),FIND("~",SUBSTITUTE(J$6," ","~",LEN(TRIM(J$6))-LEN(SUBSTITUTE(TRIM(J$6)," ",""))))-1)&amp;" Total",$B$6:$BB$314,ROW($A98)-5,FALSE))</f>
        <v>0</v>
      </c>
      <c r="K98" s="8">
        <f ca="1">IF(K$5&lt;&gt;"",HLOOKUP(K$5,Functionalization!$G$6:$R$314,ROW($A98)-5,FALSE),IFERROR(INDEX(K$278:K$314,MATCH($F98,$B$278:$B$314,0))/VLOOKUP($F98,$B$278:$BB$314,MATCH(LEFT(TRIM(K$6),FIND("~",SUBSTITUTE(K$6,"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98))*HLOOKUP(LEFT(TRIM(K$6),FIND("~",SUBSTITUTE(K$6," ","~",LEN(TRIM(K$6))-LEN(SUBSTITUTE(TRIM(K$6)," ",""))))-1)&amp;" Total",$B$6:$BB$314,ROW($A98)-5,FALSE))</f>
        <v>0</v>
      </c>
      <c r="L98" s="8">
        <f ca="1">IF(L$5&lt;&gt;"",HLOOKUP(L$5,Functionalization!$G$6:$R$314,ROW($A98)-5,FALSE),IFERROR(INDEX(L$278:L$314,MATCH($F98,$B$278:$B$314,0))/VLOOKUP($F98,$B$278:$BB$314,MATCH(LEFT(TRIM(L$6),FIND("~",SUBSTITUTE(L$6,"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98))*HLOOKUP(LEFT(TRIM(L$6),FIND("~",SUBSTITUTE(L$6," ","~",LEN(TRIM(L$6))-LEN(SUBSTITUTE(TRIM(L$6)," ",""))))-1)&amp;" Total",$B$6:$BB$314,ROW($A98)-5,FALSE))</f>
        <v>0</v>
      </c>
      <c r="M98" s="8">
        <f ca="1">IF(M$5&lt;&gt;"",HLOOKUP(M$5,Functionalization!$G$6:$R$314,ROW($A98)-5,FALSE),IFERROR(INDEX(M$278:M$314,MATCH($F98,$B$278:$B$314,0))/VLOOKUP($F98,$B$278:$BB$314,MATCH(LEFT(TRIM(M$6),FIND("~",SUBSTITUTE(M$6,"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98))*HLOOKUP(LEFT(TRIM(M$6),FIND("~",SUBSTITUTE(M$6," ","~",LEN(TRIM(M$6))-LEN(SUBSTITUTE(TRIM(M$6)," ",""))))-1)&amp;" Total",$B$6:$BB$314,ROW($A98)-5,FALSE))</f>
        <v>0</v>
      </c>
      <c r="N98" s="8">
        <f ca="1">IF(N$5&lt;&gt;"",HLOOKUP(N$5,Functionalization!$G$6:$R$314,ROW($A98)-5,FALSE),IFERROR(INDEX(N$278:N$314,MATCH($F98,$B$278:$B$314,0))/VLOOKUP($F98,$B$278:$BB$314,MATCH(LEFT(TRIM(N$6),FIND("~",SUBSTITUTE(N$6,"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98))*HLOOKUP(LEFT(TRIM(N$6),FIND("~",SUBSTITUTE(N$6," ","~",LEN(TRIM(N$6))-LEN(SUBSTITUTE(TRIM(N$6)," ",""))))-1)&amp;" Total",$B$6:$BB$314,ROW($A98)-5,FALSE))</f>
        <v>0</v>
      </c>
      <c r="O98" s="8">
        <f ca="1">IF(O$5&lt;&gt;"",HLOOKUP(O$5,Functionalization!$G$6:$R$314,ROW($A98)-5,FALSE),IFERROR(INDEX(O$278:O$314,MATCH($F98,$B$278:$B$314,0))/VLOOKUP($F98,$B$278:$BB$314,MATCH(LEFT(TRIM(O$6),FIND("~",SUBSTITUTE(O$6,"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98))*HLOOKUP(LEFT(TRIM(O$6),FIND("~",SUBSTITUTE(O$6," ","~",LEN(TRIM(O$6))-LEN(SUBSTITUTE(TRIM(O$6)," ",""))))-1)&amp;" Total",$B$6:$BB$314,ROW($A98)-5,FALSE))</f>
        <v>0</v>
      </c>
      <c r="P98" s="8">
        <f ca="1">IF(P$5&lt;&gt;"",HLOOKUP(P$5,Functionalization!$G$6:$R$314,ROW($A98)-5,FALSE),IFERROR(INDEX(P$278:P$314,MATCH($F98,$B$278:$B$314,0))/VLOOKUP($F98,$B$278:$BB$314,MATCH(LEFT(TRIM(P$6),FIND("~",SUBSTITUTE(P$6,"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98))*HLOOKUP(LEFT(TRIM(P$6),FIND("~",SUBSTITUTE(P$6," ","~",LEN(TRIM(P$6))-LEN(SUBSTITUTE(TRIM(P$6)," ",""))))-1)&amp;" Total",$B$6:$BB$314,ROW($A98)-5,FALSE))</f>
        <v>0</v>
      </c>
      <c r="Q98" s="8">
        <f ca="1">IF(Q$5&lt;&gt;"",HLOOKUP(Q$5,Functionalization!$G$6:$R$314,ROW($A98)-5,FALSE),IFERROR(INDEX(Q$278:Q$314,MATCH($F98,$B$278:$B$314,0))/VLOOKUP($F98,$B$278:$BB$314,MATCH(LEFT(TRIM(Q$6),FIND("~",SUBSTITUTE(Q$6,"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98))*HLOOKUP(LEFT(TRIM(Q$6),FIND("~",SUBSTITUTE(Q$6," ","~",LEN(TRIM(Q$6))-LEN(SUBSTITUTE(TRIM(Q$6)," ",""))))-1)&amp;" Total",$B$6:$BB$314,ROW($A98)-5,FALSE))</f>
        <v>0</v>
      </c>
      <c r="R98" s="8">
        <f ca="1">IF(R$5&lt;&gt;"",HLOOKUP(R$5,Functionalization!$G$6:$R$314,ROW($A98)-5,FALSE),IFERROR(INDEX(R$278:R$314,MATCH($F98,$B$278:$B$314,0))/VLOOKUP($F98,$B$278:$BB$314,MATCH(LEFT(TRIM(R$6),FIND("~",SUBSTITUTE(R$6,"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98))*HLOOKUP(LEFT(TRIM(R$6),FIND("~",SUBSTITUTE(R$6," ","~",LEN(TRIM(R$6))-LEN(SUBSTITUTE(TRIM(R$6)," ",""))))-1)&amp;" Total",$B$6:$BB$314,ROW($A98)-5,FALSE))</f>
        <v>0</v>
      </c>
      <c r="S98" s="8">
        <f ca="1">IF(S$5&lt;&gt;"",HLOOKUP(S$5,Functionalization!$G$6:$R$314,ROW($A98)-5,FALSE),IFERROR(INDEX(S$278:S$314,MATCH($F98,$B$278:$B$314,0))/VLOOKUP($F98,$B$278:$BB$314,MATCH(LEFT(TRIM(S$6),FIND("~",SUBSTITUTE(S$6,"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98))*HLOOKUP(LEFT(TRIM(S$6),FIND("~",SUBSTITUTE(S$6," ","~",LEN(TRIM(S$6))-LEN(SUBSTITUTE(TRIM(S$6)," ",""))))-1)&amp;" Total",$B$6:$BB$314,ROW($A98)-5,FALSE))</f>
        <v>0</v>
      </c>
      <c r="T98" s="8">
        <f ca="1">IF(T$5&lt;&gt;"",HLOOKUP(T$5,Functionalization!$G$6:$R$314,ROW($A98)-5,FALSE),IFERROR(INDEX(T$278:T$314,MATCH($F98,$B$278:$B$314,0))/VLOOKUP($F98,$B$278:$BB$314,MATCH(LEFT(TRIM(T$6),FIND("~",SUBSTITUTE(T$6,"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98))*HLOOKUP(LEFT(TRIM(T$6),FIND("~",SUBSTITUTE(T$6," ","~",LEN(TRIM(T$6))-LEN(SUBSTITUTE(TRIM(T$6)," ",""))))-1)&amp;" Total",$B$6:$BB$314,ROW($A98)-5,FALSE))</f>
        <v>0</v>
      </c>
      <c r="U98" s="8">
        <f ca="1">IF(U$5&lt;&gt;"",HLOOKUP(U$5,Functionalization!$G$6:$R$314,ROW($A98)-5,FALSE),IFERROR(INDEX(U$278:U$314,MATCH($F98,$B$278:$B$314,0))/VLOOKUP($F98,$B$278:$BB$314,MATCH(LEFT(TRIM(U$6),FIND("~",SUBSTITUTE(U$6,"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98))*HLOOKUP(LEFT(TRIM(U$6),FIND("~",SUBSTITUTE(U$6," ","~",LEN(TRIM(U$6))-LEN(SUBSTITUTE(TRIM(U$6)," ",""))))-1)&amp;" Total",$B$6:$BB$314,ROW($A98)-5,FALSE))</f>
        <v>0</v>
      </c>
      <c r="V98" s="8">
        <f ca="1">IF(V$5&lt;&gt;"",HLOOKUP(V$5,Functionalization!$G$6:$R$314,ROW($A98)-5,FALSE),IFERROR(INDEX(V$278:V$314,MATCH($F98,$B$278:$B$314,0))/VLOOKUP($F98,$B$278:$BB$314,MATCH(LEFT(TRIM(V$6),FIND("~",SUBSTITUTE(V$6,"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98))*HLOOKUP(LEFT(TRIM(V$6),FIND("~",SUBSTITUTE(V$6," ","~",LEN(TRIM(V$6))-LEN(SUBSTITUTE(TRIM(V$6)," ",""))))-1)&amp;" Total",$B$6:$BB$314,ROW($A98)-5,FALSE))</f>
        <v>0</v>
      </c>
      <c r="W98" s="8">
        <f ca="1">IF(W$5&lt;&gt;"",HLOOKUP(W$5,Functionalization!$G$6:$R$314,ROW($A98)-5,FALSE),IFERROR(INDEX(W$278:W$314,MATCH($F98,$B$278:$B$314,0))/VLOOKUP($F98,$B$278:$BB$314,MATCH(LEFT(TRIM(W$6),FIND("~",SUBSTITUTE(W$6,"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98))*HLOOKUP(LEFT(TRIM(W$6),FIND("~",SUBSTITUTE(W$6," ","~",LEN(TRIM(W$6))-LEN(SUBSTITUTE(TRIM(W$6)," ",""))))-1)&amp;" Total",$B$6:$BB$314,ROW($A98)-5,FALSE))</f>
        <v>0</v>
      </c>
      <c r="X98" s="8">
        <f ca="1">IF(X$5&lt;&gt;"",HLOOKUP(X$5,Functionalization!$G$6:$R$314,ROW($A98)-5,FALSE),IFERROR(INDEX(X$278:X$314,MATCH($F98,$B$278:$B$314,0))/VLOOKUP($F98,$B$278:$BB$314,MATCH(LEFT(TRIM(X$6),FIND("~",SUBSTITUTE(X$6,"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98))*HLOOKUP(LEFT(TRIM(X$6),FIND("~",SUBSTITUTE(X$6," ","~",LEN(TRIM(X$6))-LEN(SUBSTITUTE(TRIM(X$6)," ",""))))-1)&amp;" Total",$B$6:$BB$314,ROW($A98)-5,FALSE))</f>
        <v>0</v>
      </c>
      <c r="Y98" s="8">
        <f ca="1">IF(Y$5&lt;&gt;"",HLOOKUP(Y$5,Functionalization!$G$6:$R$314,ROW($A98)-5,FALSE),IFERROR(INDEX(Y$278:Y$314,MATCH($F98,$B$278:$B$314,0))/VLOOKUP($F98,$B$278:$BB$314,MATCH(LEFT(TRIM(Y$6),FIND("~",SUBSTITUTE(Y$6,"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98))*HLOOKUP(LEFT(TRIM(Y$6),FIND("~",SUBSTITUTE(Y$6," ","~",LEN(TRIM(Y$6))-LEN(SUBSTITUTE(TRIM(Y$6)," ",""))))-1)&amp;" Total",$B$6:$BB$314,ROW($A98)-5,FALSE))</f>
        <v>0</v>
      </c>
      <c r="Z98" s="8">
        <f ca="1">IF(Z$5&lt;&gt;"",HLOOKUP(Z$5,Functionalization!$G$6:$R$314,ROW($A98)-5,FALSE),IFERROR(INDEX(Z$278:Z$314,MATCH($F98,$B$278:$B$314,0))/VLOOKUP($F98,$B$278:$BB$314,MATCH(LEFT(TRIM(Z$6),FIND("~",SUBSTITUTE(Z$6,"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98))*HLOOKUP(LEFT(TRIM(Z$6),FIND("~",SUBSTITUTE(Z$6," ","~",LEN(TRIM(Z$6))-LEN(SUBSTITUTE(TRIM(Z$6)," ",""))))-1)&amp;" Total",$B$6:$BB$314,ROW($A98)-5,FALSE))</f>
        <v>0</v>
      </c>
      <c r="AA98" s="8">
        <f ca="1">IF(AA$5&lt;&gt;"",HLOOKUP(AA$5,Functionalization!$G$6:$R$314,ROW($A98)-5,FALSE),IFERROR(INDEX(AA$278:AA$314,MATCH($F98,$B$278:$B$314,0))/VLOOKUP($F98,$B$278:$BB$314,MATCH(LEFT(TRIM(AA$6),FIND("~",SUBSTITUTE(AA$6,"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98))*HLOOKUP(LEFT(TRIM(AA$6),FIND("~",SUBSTITUTE(AA$6," ","~",LEN(TRIM(AA$6))-LEN(SUBSTITUTE(TRIM(AA$6)," ",""))))-1)&amp;" Total",$B$6:$BB$314,ROW($A98)-5,FALSE))</f>
        <v>0</v>
      </c>
      <c r="AB98" s="8">
        <f ca="1">IF(AB$5&lt;&gt;"",HLOOKUP(AB$5,Functionalization!$G$6:$R$314,ROW($A98)-5,FALSE),IFERROR(INDEX(AB$278:AB$314,MATCH($F98,$B$278:$B$314,0))/VLOOKUP($F98,$B$278:$BB$314,MATCH(LEFT(TRIM(AB$6),FIND("~",SUBSTITUTE(AB$6,"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98))*HLOOKUP(LEFT(TRIM(AB$6),FIND("~",SUBSTITUTE(AB$6," ","~",LEN(TRIM(AB$6))-LEN(SUBSTITUTE(TRIM(AB$6)," ",""))))-1)&amp;" Total",$B$6:$BB$314,ROW($A98)-5,FALSE))</f>
        <v>0</v>
      </c>
      <c r="AC98" s="8">
        <f ca="1">IF(AC$5&lt;&gt;"",HLOOKUP(AC$5,Functionalization!$G$6:$R$314,ROW($A98)-5,FALSE),IFERROR(INDEX(AC$278:AC$314,MATCH($F98,$B$278:$B$314,0))/VLOOKUP($F98,$B$278:$BB$314,MATCH(LEFT(TRIM(AC$6),FIND("~",SUBSTITUTE(AC$6,"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98))*HLOOKUP(LEFT(TRIM(AC$6),FIND("~",SUBSTITUTE(AC$6," ","~",LEN(TRIM(AC$6))-LEN(SUBSTITUTE(TRIM(AC$6)," ",""))))-1)&amp;" Total",$B$6:$BB$314,ROW($A98)-5,FALSE))</f>
        <v>0</v>
      </c>
      <c r="AD98" s="8">
        <f ca="1">IF(AD$5&lt;&gt;"",HLOOKUP(AD$5,Functionalization!$G$6:$R$314,ROW($A98)-5,FALSE),IFERROR(INDEX(AD$278:AD$314,MATCH($F98,$B$278:$B$314,0))/VLOOKUP($F98,$B$278:$BB$314,MATCH(LEFT(TRIM(AD$6),FIND("~",SUBSTITUTE(AD$6,"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98))*HLOOKUP(LEFT(TRIM(AD$6),FIND("~",SUBSTITUTE(AD$6," ","~",LEN(TRIM(AD$6))-LEN(SUBSTITUTE(TRIM(AD$6)," ",""))))-1)&amp;" Total",$B$6:$BB$314,ROW($A98)-5,FALSE))</f>
        <v>0</v>
      </c>
      <c r="AE98" s="8">
        <f ca="1">IF(AE$5&lt;&gt;"",HLOOKUP(AE$5,Functionalization!$G$6:$R$314,ROW($A98)-5,FALSE),IFERROR(INDEX(AE$278:AE$314,MATCH($F98,$B$278:$B$314,0))/VLOOKUP($F98,$B$278:$BB$314,MATCH(LEFT(TRIM(AE$6),FIND("~",SUBSTITUTE(AE$6,"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98))*HLOOKUP(LEFT(TRIM(AE$6),FIND("~",SUBSTITUTE(AE$6," ","~",LEN(TRIM(AE$6))-LEN(SUBSTITUTE(TRIM(AE$6)," ",""))))-1)&amp;" Total",$B$6:$BB$314,ROW($A98)-5,FALSE))</f>
        <v>0</v>
      </c>
      <c r="AF98" s="8">
        <f ca="1">IF(AF$5&lt;&gt;"",HLOOKUP(AF$5,Functionalization!$G$6:$R$314,ROW($A98)-5,FALSE),IFERROR(INDEX(AF$278:AF$314,MATCH($F98,$B$278:$B$314,0))/VLOOKUP($F98,$B$278:$BB$314,MATCH(LEFT(TRIM(AF$6),FIND("~",SUBSTITUTE(AF$6,"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98))*HLOOKUP(LEFT(TRIM(AF$6),FIND("~",SUBSTITUTE(AF$6," ","~",LEN(TRIM(AF$6))-LEN(SUBSTITUTE(TRIM(AF$6)," ",""))))-1)&amp;" Total",$B$6:$BB$314,ROW($A98)-5,FALSE))</f>
        <v>0</v>
      </c>
      <c r="AG98" s="8">
        <f ca="1">IF(AG$5&lt;&gt;"",HLOOKUP(AG$5,Functionalization!$G$6:$R$314,ROW($A98)-5,FALSE),IFERROR(INDEX(AG$278:AG$314,MATCH($F98,$B$278:$B$314,0))/VLOOKUP($F98,$B$278:$BB$314,MATCH(LEFT(TRIM(AG$6),FIND("~",SUBSTITUTE(AG$6,"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98))*HLOOKUP(LEFT(TRIM(AG$6),FIND("~",SUBSTITUTE(AG$6," ","~",LEN(TRIM(AG$6))-LEN(SUBSTITUTE(TRIM(AG$6)," ",""))))-1)&amp;" Total",$B$6:$BB$314,ROW($A98)-5,FALSE))</f>
        <v>0</v>
      </c>
      <c r="AH98" s="8">
        <f ca="1">IF(AH$5&lt;&gt;"",HLOOKUP(AH$5,Functionalization!$G$6:$R$314,ROW($A98)-5,FALSE),IFERROR(INDEX(AH$278:AH$314,MATCH($F98,$B$278:$B$314,0))/VLOOKUP($F98,$B$278:$BB$314,MATCH(LEFT(TRIM(AH$6),FIND("~",SUBSTITUTE(AH$6,"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98))*HLOOKUP(LEFT(TRIM(AH$6),FIND("~",SUBSTITUTE(AH$6," ","~",LEN(TRIM(AH$6))-LEN(SUBSTITUTE(TRIM(AH$6)," ",""))))-1)&amp;" Total",$B$6:$BB$314,ROW($A98)-5,FALSE))</f>
        <v>0</v>
      </c>
      <c r="AI98" s="8">
        <f ca="1">IF(AI$5&lt;&gt;"",HLOOKUP(AI$5,Functionalization!$G$6:$R$314,ROW($A98)-5,FALSE),IFERROR(INDEX(AI$278:AI$314,MATCH($F98,$B$278:$B$314,0))/VLOOKUP($F98,$B$278:$BB$314,MATCH(LEFT(TRIM(AI$6),FIND("~",SUBSTITUTE(AI$6,"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98))*HLOOKUP(LEFT(TRIM(AI$6),FIND("~",SUBSTITUTE(AI$6," ","~",LEN(TRIM(AI$6))-LEN(SUBSTITUTE(TRIM(AI$6)," ",""))))-1)&amp;" Total",$B$6:$BB$314,ROW($A98)-5,FALSE))</f>
        <v>0</v>
      </c>
      <c r="AJ98" s="8">
        <f ca="1">IF(AJ$5&lt;&gt;"",HLOOKUP(AJ$5,Functionalization!$G$6:$R$314,ROW($A98)-5,FALSE),IFERROR(INDEX(AJ$278:AJ$314,MATCH($F98,$B$278:$B$314,0))/VLOOKUP($F98,$B$278:$BB$314,MATCH(LEFT(TRIM(AJ$6),FIND("~",SUBSTITUTE(AJ$6,"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98))*HLOOKUP(LEFT(TRIM(AJ$6),FIND("~",SUBSTITUTE(AJ$6," ","~",LEN(TRIM(AJ$6))-LEN(SUBSTITUTE(TRIM(AJ$6)," ",""))))-1)&amp;" Total",$B$6:$BB$314,ROW($A98)-5,FALSE))</f>
        <v>0</v>
      </c>
      <c r="AK98" s="8">
        <f ca="1">IF(AK$5&lt;&gt;"",HLOOKUP(AK$5,Functionalization!$G$6:$R$314,ROW($A98)-5,FALSE),IFERROR(INDEX(AK$278:AK$314,MATCH($F98,$B$278:$B$314,0))/VLOOKUP($F98,$B$278:$BB$314,MATCH(LEFT(TRIM(AK$6),FIND("~",SUBSTITUTE(AK$6,"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98))*HLOOKUP(LEFT(TRIM(AK$6),FIND("~",SUBSTITUTE(AK$6," ","~",LEN(TRIM(AK$6))-LEN(SUBSTITUTE(TRIM(AK$6)," ",""))))-1)&amp;" Total",$B$6:$BB$314,ROW($A98)-5,FALSE))</f>
        <v>0</v>
      </c>
      <c r="AL98" s="8">
        <f ca="1">IF(AL$5&lt;&gt;"",HLOOKUP(AL$5,Functionalization!$G$6:$R$314,ROW($A98)-5,FALSE),IFERROR(INDEX(AL$278:AL$314,MATCH($F98,$B$278:$B$314,0))/VLOOKUP($F98,$B$278:$BB$314,MATCH(LEFT(TRIM(AL$6),FIND("~",SUBSTITUTE(AL$6,"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98))*HLOOKUP(LEFT(TRIM(AL$6),FIND("~",SUBSTITUTE(AL$6," ","~",LEN(TRIM(AL$6))-LEN(SUBSTITUTE(TRIM(AL$6)," ",""))))-1)&amp;" Total",$B$6:$BB$314,ROW($A98)-5,FALSE))</f>
        <v>0</v>
      </c>
      <c r="AM98" s="8">
        <f ca="1">IF(AM$5&lt;&gt;"",HLOOKUP(AM$5,Functionalization!$G$6:$R$314,ROW($A98)-5,FALSE),IFERROR(INDEX(AM$278:AM$314,MATCH($F98,$B$278:$B$314,0))/VLOOKUP($F98,$B$278:$BB$314,MATCH(LEFT(TRIM(AM$6),FIND("~",SUBSTITUTE(AM$6,"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98))*HLOOKUP(LEFT(TRIM(AM$6),FIND("~",SUBSTITUTE(AM$6," ","~",LEN(TRIM(AM$6))-LEN(SUBSTITUTE(TRIM(AM$6)," ",""))))-1)&amp;" Total",$B$6:$BB$314,ROW($A98)-5,FALSE))</f>
        <v>0</v>
      </c>
      <c r="AN98" s="8">
        <f ca="1">IF(AN$5&lt;&gt;"",HLOOKUP(AN$5,Functionalization!$G$6:$R$314,ROW($A98)-5,FALSE),IFERROR(INDEX(AN$278:AN$314,MATCH($F98,$B$278:$B$314,0))/VLOOKUP($F98,$B$278:$BB$314,MATCH(LEFT(TRIM(AN$6),FIND("~",SUBSTITUTE(AN$6,"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98))*HLOOKUP(LEFT(TRIM(AN$6),FIND("~",SUBSTITUTE(AN$6," ","~",LEN(TRIM(AN$6))-LEN(SUBSTITUTE(TRIM(AN$6)," ",""))))-1)&amp;" Total",$B$6:$BB$314,ROW($A98)-5,FALSE))</f>
        <v>0</v>
      </c>
      <c r="AO98" s="8">
        <f ca="1">IF(AO$5&lt;&gt;"",HLOOKUP(AO$5,Functionalization!$G$6:$R$314,ROW($A98)-5,FALSE),IFERROR(INDEX(AO$278:AO$314,MATCH($F98,$B$278:$B$314,0))/VLOOKUP($F98,$B$278:$BB$314,MATCH(LEFT(TRIM(AO$6),FIND("~",SUBSTITUTE(AO$6,"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98))*HLOOKUP(LEFT(TRIM(AO$6),FIND("~",SUBSTITUTE(AO$6," ","~",LEN(TRIM(AO$6))-LEN(SUBSTITUTE(TRIM(AO$6)," ",""))))-1)&amp;" Total",$B$6:$BB$314,ROW($A98)-5,FALSE))</f>
        <v>0</v>
      </c>
      <c r="AP98" s="8">
        <f ca="1">IF(AP$5&lt;&gt;"",HLOOKUP(AP$5,Functionalization!$G$6:$R$314,ROW($A98)-5,FALSE),IFERROR(INDEX(AP$278:AP$314,MATCH($F98,$B$278:$B$314,0))/VLOOKUP($F98,$B$278:$BB$314,MATCH(LEFT(TRIM(AP$6),FIND("~",SUBSTITUTE(AP$6,"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98))*HLOOKUP(LEFT(TRIM(AP$6),FIND("~",SUBSTITUTE(AP$6," ","~",LEN(TRIM(AP$6))-LEN(SUBSTITUTE(TRIM(AP$6)," ",""))))-1)&amp;" Total",$B$6:$BB$314,ROW($A98)-5,FALSE))</f>
        <v>0</v>
      </c>
      <c r="AQ98" s="8">
        <f ca="1">IF(AQ$5&lt;&gt;"",HLOOKUP(AQ$5,Functionalization!$G$6:$R$314,ROW($A98)-5,FALSE),IFERROR(INDEX(AQ$278:AQ$314,MATCH($F98,$B$278:$B$314,0))/VLOOKUP($F98,$B$278:$BB$314,MATCH(LEFT(TRIM(AQ$6),FIND("~",SUBSTITUTE(AQ$6,"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98))*HLOOKUP(LEFT(TRIM(AQ$6),FIND("~",SUBSTITUTE(AQ$6," ","~",LEN(TRIM(AQ$6))-LEN(SUBSTITUTE(TRIM(AQ$6)," ",""))))-1)&amp;" Total",$B$6:$BB$314,ROW($A98)-5,FALSE))</f>
        <v>0</v>
      </c>
      <c r="AR98" s="8">
        <f ca="1">IF(AR$5&lt;&gt;"",HLOOKUP(AR$5,Functionalization!$G$6:$R$314,ROW($A98)-5,FALSE),IFERROR(INDEX(AR$278:AR$314,MATCH($F98,$B$278:$B$314,0))/VLOOKUP($F98,$B$278:$BB$314,MATCH(LEFT(TRIM(AR$6),FIND("~",SUBSTITUTE(AR$6,"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98))*HLOOKUP(LEFT(TRIM(AR$6),FIND("~",SUBSTITUTE(AR$6," ","~",LEN(TRIM(AR$6))-LEN(SUBSTITUTE(TRIM(AR$6)," ",""))))-1)&amp;" Total",$B$6:$BB$314,ROW($A98)-5,FALSE))</f>
        <v>0</v>
      </c>
      <c r="AS98" s="8">
        <f ca="1">IF(AS$5&lt;&gt;"",HLOOKUP(AS$5,Functionalization!$G$6:$R$314,ROW($A98)-5,FALSE),IFERROR(INDEX(AS$278:AS$314,MATCH($F98,$B$278:$B$314,0))/VLOOKUP($F98,$B$278:$BB$314,MATCH(LEFT(TRIM(AS$6),FIND("~",SUBSTITUTE(AS$6,"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98))*HLOOKUP(LEFT(TRIM(AS$6),FIND("~",SUBSTITUTE(AS$6," ","~",LEN(TRIM(AS$6))-LEN(SUBSTITUTE(TRIM(AS$6)," ",""))))-1)&amp;" Total",$B$6:$BB$314,ROW($A98)-5,FALSE))</f>
        <v>0</v>
      </c>
      <c r="AT98" s="8">
        <f ca="1">IF(AT$5&lt;&gt;"",HLOOKUP(AT$5,Functionalization!$G$6:$R$314,ROW($A98)-5,FALSE),IFERROR(INDEX(AT$278:AT$314,MATCH($F98,$B$278:$B$314,0))/VLOOKUP($F98,$B$278:$BB$314,MATCH(LEFT(TRIM(AT$6),FIND("~",SUBSTITUTE(AT$6,"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98))*HLOOKUP(LEFT(TRIM(AT$6),FIND("~",SUBSTITUTE(AT$6," ","~",LEN(TRIM(AT$6))-LEN(SUBSTITUTE(TRIM(AT$6)," ",""))))-1)&amp;" Total",$B$6:$BB$314,ROW($A98)-5,FALSE))</f>
        <v>0</v>
      </c>
      <c r="AU98" s="8">
        <f ca="1">IF(AU$5&lt;&gt;"",HLOOKUP(AU$5,Functionalization!$G$6:$R$314,ROW($A98)-5,FALSE),IFERROR(INDEX(AU$278:AU$314,MATCH($F98,$B$278:$B$314,0))/VLOOKUP($F98,$B$278:$BB$314,MATCH(LEFT(TRIM(AU$6),FIND("~",SUBSTITUTE(AU$6,"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98))*HLOOKUP(LEFT(TRIM(AU$6),FIND("~",SUBSTITUTE(AU$6," ","~",LEN(TRIM(AU$6))-LEN(SUBSTITUTE(TRIM(AU$6)," ",""))))-1)&amp;" Total",$B$6:$BB$314,ROW($A98)-5,FALSE))</f>
        <v>0</v>
      </c>
      <c r="AV98" s="8">
        <f ca="1">IF(AV$5&lt;&gt;"",HLOOKUP(AV$5,Functionalization!$G$6:$R$314,ROW($A98)-5,FALSE),IFERROR(INDEX(AV$278:AV$314,MATCH($F98,$B$278:$B$314,0))/VLOOKUP($F98,$B$278:$BB$314,MATCH(LEFT(TRIM(AV$6),FIND("~",SUBSTITUTE(AV$6,"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98))*HLOOKUP(LEFT(TRIM(AV$6),FIND("~",SUBSTITUTE(AV$6," ","~",LEN(TRIM(AV$6))-LEN(SUBSTITUTE(TRIM(AV$6)," ",""))))-1)&amp;" Total",$B$6:$BB$314,ROW($A98)-5,FALSE))</f>
        <v>0</v>
      </c>
      <c r="AW98" s="8">
        <f ca="1">IF(AW$5&lt;&gt;"",HLOOKUP(AW$5,Functionalization!$G$6:$R$314,ROW($A98)-5,FALSE),IFERROR(INDEX(AW$278:AW$314,MATCH($F98,$B$278:$B$314,0))/VLOOKUP($F98,$B$278:$BB$314,MATCH(LEFT(TRIM(AW$6),FIND("~",SUBSTITUTE(AW$6,"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98))*HLOOKUP(LEFT(TRIM(AW$6),FIND("~",SUBSTITUTE(AW$6," ","~",LEN(TRIM(AW$6))-LEN(SUBSTITUTE(TRIM(AW$6)," ",""))))-1)&amp;" Total",$B$6:$BB$314,ROW($A98)-5,FALSE))</f>
        <v>0</v>
      </c>
      <c r="AX98" s="8">
        <f ca="1">IF(AX$5&lt;&gt;"",HLOOKUP(AX$5,Functionalization!$G$6:$R$314,ROW($A98)-5,FALSE),IFERROR(INDEX(AX$278:AX$314,MATCH($F98,$B$278:$B$314,0))/VLOOKUP($F98,$B$278:$BB$314,MATCH(LEFT(TRIM(AX$6),FIND("~",SUBSTITUTE(AX$6,"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98))*HLOOKUP(LEFT(TRIM(AX$6),FIND("~",SUBSTITUTE(AX$6," ","~",LEN(TRIM(AX$6))-LEN(SUBSTITUTE(TRIM(AX$6)," ",""))))-1)&amp;" Total",$B$6:$BB$314,ROW($A98)-5,FALSE))</f>
        <v>0</v>
      </c>
      <c r="AY98" s="8">
        <f ca="1">IF(AY$5&lt;&gt;"",HLOOKUP(AY$5,Functionalization!$G$6:$R$314,ROW($A98)-5,FALSE),IFERROR(INDEX(AY$278:AY$314,MATCH($F98,$B$278:$B$314,0))/VLOOKUP($F98,$B$278:$BB$314,MATCH(LEFT(TRIM(AY$6),FIND("~",SUBSTITUTE(AY$6,"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98))*HLOOKUP(LEFT(TRIM(AY$6),FIND("~",SUBSTITUTE(AY$6," ","~",LEN(TRIM(AY$6))-LEN(SUBSTITUTE(TRIM(AY$6)," ",""))))-1)&amp;" Total",$B$6:$BB$314,ROW($A98)-5,FALSE))</f>
        <v>0</v>
      </c>
      <c r="AZ98" s="8">
        <f ca="1">IF(AZ$5&lt;&gt;"",HLOOKUP(AZ$5,Functionalization!$G$6:$R$314,ROW($A98)-5,FALSE),IFERROR(INDEX(AZ$278:AZ$314,MATCH($F98,$B$278:$B$314,0))/VLOOKUP($F98,$B$278:$BB$314,MATCH(LEFT(TRIM(AZ$6),FIND("~",SUBSTITUTE(AZ$6,"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98))*HLOOKUP(LEFT(TRIM(AZ$6),FIND("~",SUBSTITUTE(AZ$6," ","~",LEN(TRIM(AZ$6))-LEN(SUBSTITUTE(TRIM(AZ$6)," ",""))))-1)&amp;" Total",$B$6:$BB$314,ROW($A98)-5,FALSE))</f>
        <v>0</v>
      </c>
      <c r="BA98" s="8">
        <f ca="1">IF(BA$5&lt;&gt;"",HLOOKUP(BA$5,Functionalization!$G$6:$R$314,ROW($A98)-5,FALSE),IFERROR(INDEX(BA$278:BA$314,MATCH($F98,$B$278:$B$314,0))/VLOOKUP($F98,$B$278:$BB$314,MATCH(LEFT(TRIM(BA$6),FIND("~",SUBSTITUTE(BA$6,"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98))*HLOOKUP(LEFT(TRIM(BA$6),FIND("~",SUBSTITUTE(BA$6," ","~",LEN(TRIM(BA$6))-LEN(SUBSTITUTE(TRIM(BA$6)," ",""))))-1)&amp;" Total",$B$6:$BB$314,ROW($A98)-5,FALSE))</f>
        <v>0</v>
      </c>
      <c r="BB98" s="8">
        <f ca="1">IF(BB$5&lt;&gt;"",HLOOKUP(BB$5,Functionalization!$G$6:$R$314,ROW($A98)-5,FALSE),IFERROR(INDEX(BB$278:BB$314,MATCH($F98,$B$278:$B$314,0))/VLOOKUP($F98,$B$278:$BB$314,MATCH(LEFT(TRIM(BB$6),FIND("~",SUBSTITUTE(BB$6,"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98))*HLOOKUP(LEFT(TRIM(BB$6),FIND("~",SUBSTITUTE(BB$6," ","~",LEN(TRIM(BB$6))-LEN(SUBSTITUTE(TRIM(BB$6)," ",""))))-1)&amp;" Total",$B$6:$BB$314,ROW($A98)-5,FALSE))</f>
        <v>0</v>
      </c>
      <c r="BD98">
        <f ca="1">IFERROR(IF(SUMIF($G$6:$BB$6,BD$6&amp;" Total",$G98:$BB98)-(SUMIF($G$6:$BB$6,BD$6&amp;" "&amp;'Input-Func_Class'!$D$22,$G98:$BB98)+IFERROR(SUMIF($G$6:$BB$6,BD$6&amp;" "&amp;'Input-Func_Class'!$E$22,$G98:$BB98),SUMIF($G$6:$BB$6,BD$6&amp;" "&amp;'Input-Func_Class'!$B$24,$G98:$BB98))+SUMIF($G$6:$BB$6,BD$6&amp;" "&amp;'Input-Func_Class'!$F$22,$G98:$BB98))&lt;Check_Limit,0,1),1)</f>
        <v>0</v>
      </c>
      <c r="BE98">
        <f ca="1">IFERROR(IF(SUMIF($G$6:$BB$6,BE$6&amp;" Total",$G98:$BB98)-(SUMIF($G$6:$BB$6,BE$6&amp;" "&amp;'Input-Func_Class'!$D$22,$G98:$BB98)+IFERROR(SUMIF($G$6:$BB$6,BE$6&amp;" "&amp;'Input-Func_Class'!$E$22,$G98:$BB98),SUMIF($G$6:$BB$6,BE$6&amp;" "&amp;'Input-Func_Class'!$B$24,$G98:$BB98))+SUMIF($G$6:$BB$6,BE$6&amp;" "&amp;'Input-Func_Class'!$F$22,$G98:$BB98))&lt;Check_Limit,0,1),1)</f>
        <v>0</v>
      </c>
      <c r="BF98">
        <f ca="1">IFERROR(IF(SUMIF($G$6:$BB$6,BF$6&amp;" Total",$G98:$BB98)-(SUMIF($G$6:$BB$6,BF$6&amp;" "&amp;'Input-Func_Class'!$D$22,$G98:$BB98)+IFERROR(SUMIF($G$6:$BB$6,BF$6&amp;" "&amp;'Input-Func_Class'!$E$22,$G98:$BB98),SUMIF($G$6:$BB$6,BF$6&amp;" "&amp;'Input-Func_Class'!$B$24,$G98:$BB98))+SUMIF($G$6:$BB$6,BF$6&amp;" "&amp;'Input-Func_Class'!$F$22,$G98:$BB98))&lt;Check_Limit,0,1),1)</f>
        <v>0</v>
      </c>
      <c r="BG98">
        <f ca="1">IFERROR(IF(SUMIF($G$6:$BB$6,BG$6&amp;" Total",$G98:$BB98)-(SUMIF($G$6:$BB$6,BG$6&amp;" "&amp;'Input-Func_Class'!$D$22,$G98:$BB98)+IFERROR(SUMIF($G$6:$BB$6,BG$6&amp;" "&amp;'Input-Func_Class'!$E$22,$G98:$BB98),SUMIF($G$6:$BB$6,BG$6&amp;" "&amp;'Input-Func_Class'!$B$24,$G98:$BB98))+SUMIF($G$6:$BB$6,BG$6&amp;" "&amp;'Input-Func_Class'!$F$22,$G98:$BB98))&lt;Check_Limit,0,1),1)</f>
        <v>0</v>
      </c>
      <c r="BH98">
        <f ca="1">IFERROR(IF(SUMIF($G$6:$BB$6,BH$6&amp;" Total",$G98:$BB98)-(SUMIF($G$6:$BB$6,BH$6&amp;" "&amp;'Input-Func_Class'!$D$22,$G98:$BB98)+IFERROR(SUMIF($G$6:$BB$6,BH$6&amp;" "&amp;'Input-Func_Class'!$E$22,$G98:$BB98),SUMIF($G$6:$BB$6,BH$6&amp;" "&amp;'Input-Func_Class'!$B$24,$G98:$BB98))+SUMIF($G$6:$BB$6,BH$6&amp;" "&amp;'Input-Func_Class'!$F$22,$G98:$BB98))&lt;Check_Limit,0,1),1)</f>
        <v>0</v>
      </c>
      <c r="BI98">
        <f ca="1">IFERROR(IF(SUMIF($G$6:$BB$6,BI$6&amp;" Total",$G98:$BB98)-(SUMIF($G$6:$BB$6,BI$6&amp;" "&amp;'Input-Func_Class'!$D$22,$G98:$BB98)+IFERROR(SUMIF($G$6:$BB$6,BI$6&amp;" "&amp;'Input-Func_Class'!$E$22,$G98:$BB98),SUMIF($G$6:$BB$6,BI$6&amp;" "&amp;'Input-Func_Class'!$B$24,$G98:$BB98))+SUMIF($G$6:$BB$6,BI$6&amp;" "&amp;'Input-Func_Class'!$F$22,$G98:$BB98))&lt;Check_Limit,0,1),1)</f>
        <v>0</v>
      </c>
      <c r="BJ98">
        <f ca="1">IFERROR(IF(SUMIF($G$6:$BB$6,BJ$6&amp;" Total",$G98:$BB98)-(SUMIF($G$6:$BB$6,BJ$6&amp;" "&amp;'Input-Func_Class'!$D$22,$G98:$BB98)+IFERROR(SUMIF($G$6:$BB$6,BJ$6&amp;" "&amp;'Input-Func_Class'!$E$22,$G98:$BB98),SUMIF($G$6:$BB$6,BJ$6&amp;" "&amp;'Input-Func_Class'!$B$24,$G98:$BB98))+SUMIF($G$6:$BB$6,BJ$6&amp;" "&amp;'Input-Func_Class'!$F$22,$G98:$BB98))&lt;Check_Limit,0,1),1)</f>
        <v>0</v>
      </c>
      <c r="BK98">
        <f ca="1">IFERROR(IF(SUMIF($G$6:$BB$6,BK$6&amp;" Total",$G98:$BB98)-(SUMIF($G$6:$BB$6,BK$6&amp;" "&amp;'Input-Func_Class'!$D$22,$G98:$BB98)+IFERROR(SUMIF($G$6:$BB$6,BK$6&amp;" "&amp;'Input-Func_Class'!$E$22,$G98:$BB98),SUMIF($G$6:$BB$6,BK$6&amp;" "&amp;'Input-Func_Class'!$B$24,$G98:$BB98))+SUMIF($G$6:$BB$6,BK$6&amp;" "&amp;'Input-Func_Class'!$F$22,$G98:$BB98))&lt;Check_Limit,0,1),1)</f>
        <v>0</v>
      </c>
      <c r="BL98">
        <f ca="1">IFERROR(IF(SUMIF($G$6:$BB$6,BL$6&amp;" Total",$G98:$BB98)-(SUMIF($G$6:$BB$6,BL$6&amp;" "&amp;'Input-Func_Class'!$D$22,$G98:$BB98)+IFERROR(SUMIF($G$6:$BB$6,BL$6&amp;" "&amp;'Input-Func_Class'!$E$22,$G98:$BB98),SUMIF($G$6:$BB$6,BL$6&amp;" "&amp;'Input-Func_Class'!$B$24,$G98:$BB98))+SUMIF($G$6:$BB$6,BL$6&amp;" "&amp;'Input-Func_Class'!$F$22,$G98:$BB98))&lt;Check_Limit,0,1),1)</f>
        <v>0</v>
      </c>
      <c r="BM98">
        <f ca="1">IFERROR(IF(SUMIF($G$6:$BB$6,BM$6&amp;" Total",$G98:$BB98)-(SUMIF($G$6:$BB$6,BM$6&amp;" "&amp;'Input-Func_Class'!$D$22,$G98:$BB98)+IFERROR(SUMIF($G$6:$BB$6,BM$6&amp;" "&amp;'Input-Func_Class'!$E$22,$G98:$BB98),SUMIF($G$6:$BB$6,BM$6&amp;" "&amp;'Input-Func_Class'!$B$24,$G98:$BB98))+SUMIF($G$6:$BB$6,BM$6&amp;" "&amp;'Input-Func_Class'!$F$22,$G98:$BB98))&lt;Check_Limit,0,1),1)</f>
        <v>0</v>
      </c>
      <c r="BN98">
        <f ca="1">IFERROR(IF(SUMIF($G$6:$BB$6,BN$6&amp;" Total",$G98:$BB98)-(SUMIF($G$6:$BB$6,BN$6&amp;" "&amp;'Input-Func_Class'!$D$22,$G98:$BB98)+IFERROR(SUMIF($G$6:$BB$6,BN$6&amp;" "&amp;'Input-Func_Class'!$E$22,$G98:$BB98),SUMIF($G$6:$BB$6,BN$6&amp;" "&amp;'Input-Func_Class'!$B$24,$G98:$BB98))+SUMIF($G$6:$BB$6,BN$6&amp;" "&amp;'Input-Func_Class'!$F$22,$G98:$BB98))&lt;Check_Limit,0,1),1)</f>
        <v>0</v>
      </c>
      <c r="BO98">
        <f ca="1">IFERROR(IF(SUMIF($G$6:$BB$6,BO$6&amp;" Total",$G98:$BB98)-(SUMIF($G$6:$BB$6,BO$6&amp;" "&amp;'Input-Func_Class'!$D$22,$G98:$BB98)+IFERROR(SUMIF($G$6:$BB$6,BO$6&amp;" "&amp;'Input-Func_Class'!$E$22,$G98:$BB98),SUMIF($G$6:$BB$6,BO$6&amp;" "&amp;'Input-Func_Class'!$B$24,$G98:$BB98))+SUMIF($G$6:$BB$6,BO$6&amp;" "&amp;'Input-Func_Class'!$F$22,$G98:$BB98))&lt;Check_Limit,0,1),1)</f>
        <v>0</v>
      </c>
    </row>
    <row r="99" spans="1:67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>Functionalization!$D99</f>
        <v>-172402</v>
      </c>
      <c r="E99" s="8">
        <f t="shared" ca="1" si="16"/>
        <v>0</v>
      </c>
      <c r="F99" s="2" t="str">
        <f>IF($D99=0,"-",IF('Input-Accounts'!$E99&lt;&gt;0,'Input-Accounts'!$E99,'Input-Accounts'!$G99))</f>
        <v>INT_DISTPT_SUBTOTAL</v>
      </c>
      <c r="G99" s="8">
        <f ca="1">IF(G$5&lt;&gt;"",HLOOKUP(G$5,Functionalization!$G$6:$R$314,ROW($A99)-5,FALSE),IFERROR(INDEX(G$278:G$314,MATCH($F99,$B$278:$B$314,0))/VLOOKUP($F99,$B$278:$BB$314,MATCH(LEFT(TRIM(G$6),FIND("~",SUBSTITUTE(G$6,"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99))*HLOOKUP(LEFT(TRIM(G$6),FIND("~",SUBSTITUTE(G$6," ","~",LEN(TRIM(G$6))-LEN(SUBSTITUTE(TRIM(G$6)," ",""))))-1)&amp;" Total",$B$6:$BB$314,ROW($A99)-5,FALSE))</f>
        <v>-110089.27455114458</v>
      </c>
      <c r="H99" s="8">
        <f ca="1">IF(H$5&lt;&gt;"",HLOOKUP(H$5,Functionalization!$G$6:$R$314,ROW($A99)-5,FALSE),IFERROR(INDEX(H$278:H$314,MATCH($F99,$B$278:$B$314,0))/VLOOKUP($F99,$B$278:$BB$314,MATCH(LEFT(TRIM(H$6),FIND("~",SUBSTITUTE(H$6,"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99))*HLOOKUP(LEFT(TRIM(H$6),FIND("~",SUBSTITUTE(H$6," ","~",LEN(TRIM(H$6))-LEN(SUBSTITUTE(TRIM(H$6)," ",""))))-1)&amp;" Total",$B$6:$BB$314,ROW($A99)-5,FALSE))</f>
        <v>-83988.874487137902</v>
      </c>
      <c r="I99" s="8">
        <f ca="1">IF(I$5&lt;&gt;"",HLOOKUP(I$5,Functionalization!$G$6:$R$314,ROW($A99)-5,FALSE),IFERROR(INDEX(I$278:I$314,MATCH($F99,$B$278:$B$314,0))/VLOOKUP($F99,$B$278:$BB$314,MATCH(LEFT(TRIM(I$6),FIND("~",SUBSTITUTE(I$6,"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99))*HLOOKUP(LEFT(TRIM(I$6),FIND("~",SUBSTITUTE(I$6," ","~",LEN(TRIM(I$6))-LEN(SUBSTITUTE(TRIM(I$6)," ",""))))-1)&amp;" Total",$B$6:$BB$314,ROW($A99)-5,FALSE))</f>
        <v>0</v>
      </c>
      <c r="J99" s="8">
        <f ca="1">IF(J$5&lt;&gt;"",HLOOKUP(J$5,Functionalization!$G$6:$R$314,ROW($A99)-5,FALSE),IFERROR(INDEX(J$278:J$314,MATCH($F99,$B$278:$B$314,0))/VLOOKUP($F99,$B$278:$BB$314,MATCH(LEFT(TRIM(J$6),FIND("~",SUBSTITUTE(J$6,"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99))*HLOOKUP(LEFT(TRIM(J$6),FIND("~",SUBSTITUTE(J$6," ","~",LEN(TRIM(J$6))-LEN(SUBSTITUTE(TRIM(J$6)," ",""))))-1)&amp;" Total",$B$6:$BB$314,ROW($A99)-5,FALSE))</f>
        <v>-26100.400064006702</v>
      </c>
      <c r="K99" s="8">
        <f ca="1">IF(K$5&lt;&gt;"",HLOOKUP(K$5,Functionalization!$G$6:$R$314,ROW($A99)-5,FALSE),IFERROR(INDEX(K$278:K$314,MATCH($F99,$B$278:$B$314,0))/VLOOKUP($F99,$B$278:$BB$314,MATCH(LEFT(TRIM(K$6),FIND("~",SUBSTITUTE(K$6,"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99))*HLOOKUP(LEFT(TRIM(K$6),FIND("~",SUBSTITUTE(K$6," ","~",LEN(TRIM(K$6))-LEN(SUBSTITUTE(TRIM(K$6)," ",""))))-1)&amp;" Total",$B$6:$BB$314,ROW($A99)-5,FALSE))</f>
        <v>-62312.725448855403</v>
      </c>
      <c r="L99" s="8">
        <f ca="1">IF(L$5&lt;&gt;"",HLOOKUP(L$5,Functionalization!$G$6:$R$314,ROW($A99)-5,FALSE),IFERROR(INDEX(L$278:L$314,MATCH($F99,$B$278:$B$314,0))/VLOOKUP($F99,$B$278:$BB$314,MATCH(LEFT(TRIM(L$6),FIND("~",SUBSTITUTE(L$6,"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99))*HLOOKUP(LEFT(TRIM(L$6),FIND("~",SUBSTITUTE(L$6," ","~",LEN(TRIM(L$6))-LEN(SUBSTITUTE(TRIM(L$6)," ",""))))-1)&amp;" Total",$B$6:$BB$314,ROW($A99)-5,FALSE))</f>
        <v>0</v>
      </c>
      <c r="M99" s="8">
        <f ca="1">IF(M$5&lt;&gt;"",HLOOKUP(M$5,Functionalization!$G$6:$R$314,ROW($A99)-5,FALSE),IFERROR(INDEX(M$278:M$314,MATCH($F99,$B$278:$B$314,0))/VLOOKUP($F99,$B$278:$BB$314,MATCH(LEFT(TRIM(M$6),FIND("~",SUBSTITUTE(M$6,"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99))*HLOOKUP(LEFT(TRIM(M$6),FIND("~",SUBSTITUTE(M$6," ","~",LEN(TRIM(M$6))-LEN(SUBSTITUTE(TRIM(M$6)," ",""))))-1)&amp;" Total",$B$6:$BB$314,ROW($A99)-5,FALSE))</f>
        <v>0</v>
      </c>
      <c r="N99" s="8">
        <f ca="1">IF(N$5&lt;&gt;"",HLOOKUP(N$5,Functionalization!$G$6:$R$314,ROW($A99)-5,FALSE),IFERROR(INDEX(N$278:N$314,MATCH($F99,$B$278:$B$314,0))/VLOOKUP($F99,$B$278:$BB$314,MATCH(LEFT(TRIM(N$6),FIND("~",SUBSTITUTE(N$6,"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99))*HLOOKUP(LEFT(TRIM(N$6),FIND("~",SUBSTITUTE(N$6," ","~",LEN(TRIM(N$6))-LEN(SUBSTITUTE(TRIM(N$6)," ",""))))-1)&amp;" Total",$B$6:$BB$314,ROW($A99)-5,FALSE))</f>
        <v>-62312.725448855403</v>
      </c>
      <c r="O99" s="8">
        <f ca="1">IF(O$5&lt;&gt;"",HLOOKUP(O$5,Functionalization!$G$6:$R$314,ROW($A99)-5,FALSE),IFERROR(INDEX(O$278:O$314,MATCH($F99,$B$278:$B$314,0))/VLOOKUP($F99,$B$278:$BB$314,MATCH(LEFT(TRIM(O$6),FIND("~",SUBSTITUTE(O$6,"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99))*HLOOKUP(LEFT(TRIM(O$6),FIND("~",SUBSTITUTE(O$6," ","~",LEN(TRIM(O$6))-LEN(SUBSTITUTE(TRIM(O$6)," ",""))))-1)&amp;" Total",$B$6:$BB$314,ROW($A99)-5,FALSE))</f>
        <v>0</v>
      </c>
      <c r="P99" s="8">
        <f ca="1">IF(P$5&lt;&gt;"",HLOOKUP(P$5,Functionalization!$G$6:$R$314,ROW($A99)-5,FALSE),IFERROR(INDEX(P$278:P$314,MATCH($F99,$B$278:$B$314,0))/VLOOKUP($F99,$B$278:$BB$314,MATCH(LEFT(TRIM(P$6),FIND("~",SUBSTITUTE(P$6,"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99))*HLOOKUP(LEFT(TRIM(P$6),FIND("~",SUBSTITUTE(P$6," ","~",LEN(TRIM(P$6))-LEN(SUBSTITUTE(TRIM(P$6)," ",""))))-1)&amp;" Total",$B$6:$BB$314,ROW($A99)-5,FALSE))</f>
        <v>0</v>
      </c>
      <c r="Q99" s="8">
        <f ca="1">IF(Q$5&lt;&gt;"",HLOOKUP(Q$5,Functionalization!$G$6:$R$314,ROW($A99)-5,FALSE),IFERROR(INDEX(Q$278:Q$314,MATCH($F99,$B$278:$B$314,0))/VLOOKUP($F99,$B$278:$BB$314,MATCH(LEFT(TRIM(Q$6),FIND("~",SUBSTITUTE(Q$6,"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99))*HLOOKUP(LEFT(TRIM(Q$6),FIND("~",SUBSTITUTE(Q$6," ","~",LEN(TRIM(Q$6))-LEN(SUBSTITUTE(TRIM(Q$6)," ",""))))-1)&amp;" Total",$B$6:$BB$314,ROW($A99)-5,FALSE))</f>
        <v>0</v>
      </c>
      <c r="R99" s="8">
        <f ca="1">IF(R$5&lt;&gt;"",HLOOKUP(R$5,Functionalization!$G$6:$R$314,ROW($A99)-5,FALSE),IFERROR(INDEX(R$278:R$314,MATCH($F99,$B$278:$B$314,0))/VLOOKUP($F99,$B$278:$BB$314,MATCH(LEFT(TRIM(R$6),FIND("~",SUBSTITUTE(R$6,"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99))*HLOOKUP(LEFT(TRIM(R$6),FIND("~",SUBSTITUTE(R$6," ","~",LEN(TRIM(R$6))-LEN(SUBSTITUTE(TRIM(R$6)," ",""))))-1)&amp;" Total",$B$6:$BB$314,ROW($A99)-5,FALSE))</f>
        <v>0</v>
      </c>
      <c r="S99" s="8">
        <f ca="1">IF(S$5&lt;&gt;"",HLOOKUP(S$5,Functionalization!$G$6:$R$314,ROW($A99)-5,FALSE),IFERROR(INDEX(S$278:S$314,MATCH($F99,$B$278:$B$314,0))/VLOOKUP($F99,$B$278:$BB$314,MATCH(LEFT(TRIM(S$6),FIND("~",SUBSTITUTE(S$6,"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99))*HLOOKUP(LEFT(TRIM(S$6),FIND("~",SUBSTITUTE(S$6," ","~",LEN(TRIM(S$6))-LEN(SUBSTITUTE(TRIM(S$6)," ",""))))-1)&amp;" Total",$B$6:$BB$314,ROW($A99)-5,FALSE))</f>
        <v>0</v>
      </c>
      <c r="T99" s="8">
        <f ca="1">IF(T$5&lt;&gt;"",HLOOKUP(T$5,Functionalization!$G$6:$R$314,ROW($A99)-5,FALSE),IFERROR(INDEX(T$278:T$314,MATCH($F99,$B$278:$B$314,0))/VLOOKUP($F99,$B$278:$BB$314,MATCH(LEFT(TRIM(T$6),FIND("~",SUBSTITUTE(T$6,"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99))*HLOOKUP(LEFT(TRIM(T$6),FIND("~",SUBSTITUTE(T$6," ","~",LEN(TRIM(T$6))-LEN(SUBSTITUTE(TRIM(T$6)," ",""))))-1)&amp;" Total",$B$6:$BB$314,ROW($A99)-5,FALSE))</f>
        <v>0</v>
      </c>
      <c r="U99" s="8">
        <f ca="1">IF(U$5&lt;&gt;"",HLOOKUP(U$5,Functionalization!$G$6:$R$314,ROW($A99)-5,FALSE),IFERROR(INDEX(U$278:U$314,MATCH($F99,$B$278:$B$314,0))/VLOOKUP($F99,$B$278:$BB$314,MATCH(LEFT(TRIM(U$6),FIND("~",SUBSTITUTE(U$6,"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99))*HLOOKUP(LEFT(TRIM(U$6),FIND("~",SUBSTITUTE(U$6," ","~",LEN(TRIM(U$6))-LEN(SUBSTITUTE(TRIM(U$6)," ",""))))-1)&amp;" Total",$B$6:$BB$314,ROW($A99)-5,FALSE))</f>
        <v>0</v>
      </c>
      <c r="V99" s="8">
        <f ca="1">IF(V$5&lt;&gt;"",HLOOKUP(V$5,Functionalization!$G$6:$R$314,ROW($A99)-5,FALSE),IFERROR(INDEX(V$278:V$314,MATCH($F99,$B$278:$B$314,0))/VLOOKUP($F99,$B$278:$BB$314,MATCH(LEFT(TRIM(V$6),FIND("~",SUBSTITUTE(V$6,"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99))*HLOOKUP(LEFT(TRIM(V$6),FIND("~",SUBSTITUTE(V$6," ","~",LEN(TRIM(V$6))-LEN(SUBSTITUTE(TRIM(V$6)," ",""))))-1)&amp;" Total",$B$6:$BB$314,ROW($A99)-5,FALSE))</f>
        <v>0</v>
      </c>
      <c r="W99" s="8">
        <f ca="1">IF(W$5&lt;&gt;"",HLOOKUP(W$5,Functionalization!$G$6:$R$314,ROW($A99)-5,FALSE),IFERROR(INDEX(W$278:W$314,MATCH($F99,$B$278:$B$314,0))/VLOOKUP($F99,$B$278:$BB$314,MATCH(LEFT(TRIM(W$6),FIND("~",SUBSTITUTE(W$6,"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99))*HLOOKUP(LEFT(TRIM(W$6),FIND("~",SUBSTITUTE(W$6," ","~",LEN(TRIM(W$6))-LEN(SUBSTITUTE(TRIM(W$6)," ",""))))-1)&amp;" Total",$B$6:$BB$314,ROW($A99)-5,FALSE))</f>
        <v>0</v>
      </c>
      <c r="X99" s="8">
        <f ca="1">IF(X$5&lt;&gt;"",HLOOKUP(X$5,Functionalization!$G$6:$R$314,ROW($A99)-5,FALSE),IFERROR(INDEX(X$278:X$314,MATCH($F99,$B$278:$B$314,0))/VLOOKUP($F99,$B$278:$BB$314,MATCH(LEFT(TRIM(X$6),FIND("~",SUBSTITUTE(X$6,"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99))*HLOOKUP(LEFT(TRIM(X$6),FIND("~",SUBSTITUTE(X$6," ","~",LEN(TRIM(X$6))-LEN(SUBSTITUTE(TRIM(X$6)," ",""))))-1)&amp;" Total",$B$6:$BB$314,ROW($A99)-5,FALSE))</f>
        <v>0</v>
      </c>
      <c r="Y99" s="8">
        <f ca="1">IF(Y$5&lt;&gt;"",HLOOKUP(Y$5,Functionalization!$G$6:$R$314,ROW($A99)-5,FALSE),IFERROR(INDEX(Y$278:Y$314,MATCH($F99,$B$278:$B$314,0))/VLOOKUP($F99,$B$278:$BB$314,MATCH(LEFT(TRIM(Y$6),FIND("~",SUBSTITUTE(Y$6,"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99))*HLOOKUP(LEFT(TRIM(Y$6),FIND("~",SUBSTITUTE(Y$6," ","~",LEN(TRIM(Y$6))-LEN(SUBSTITUTE(TRIM(Y$6)," ",""))))-1)&amp;" Total",$B$6:$BB$314,ROW($A99)-5,FALSE))</f>
        <v>0</v>
      </c>
      <c r="Z99" s="8">
        <f ca="1">IF(Z$5&lt;&gt;"",HLOOKUP(Z$5,Functionalization!$G$6:$R$314,ROW($A99)-5,FALSE),IFERROR(INDEX(Z$278:Z$314,MATCH($F99,$B$278:$B$314,0))/VLOOKUP($F99,$B$278:$BB$314,MATCH(LEFT(TRIM(Z$6),FIND("~",SUBSTITUTE(Z$6,"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99))*HLOOKUP(LEFT(TRIM(Z$6),FIND("~",SUBSTITUTE(Z$6," ","~",LEN(TRIM(Z$6))-LEN(SUBSTITUTE(TRIM(Z$6)," ",""))))-1)&amp;" Total",$B$6:$BB$314,ROW($A99)-5,FALSE))</f>
        <v>0</v>
      </c>
      <c r="AA99" s="8">
        <f ca="1">IF(AA$5&lt;&gt;"",HLOOKUP(AA$5,Functionalization!$G$6:$R$314,ROW($A99)-5,FALSE),IFERROR(INDEX(AA$278:AA$314,MATCH($F99,$B$278:$B$314,0))/VLOOKUP($F99,$B$278:$BB$314,MATCH(LEFT(TRIM(AA$6),FIND("~",SUBSTITUTE(AA$6,"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99))*HLOOKUP(LEFT(TRIM(AA$6),FIND("~",SUBSTITUTE(AA$6," ","~",LEN(TRIM(AA$6))-LEN(SUBSTITUTE(TRIM(AA$6)," ",""))))-1)&amp;" Total",$B$6:$BB$314,ROW($A99)-5,FALSE))</f>
        <v>0</v>
      </c>
      <c r="AB99" s="8">
        <f ca="1">IF(AB$5&lt;&gt;"",HLOOKUP(AB$5,Functionalization!$G$6:$R$314,ROW($A99)-5,FALSE),IFERROR(INDEX(AB$278:AB$314,MATCH($F99,$B$278:$B$314,0))/VLOOKUP($F99,$B$278:$BB$314,MATCH(LEFT(TRIM(AB$6),FIND("~",SUBSTITUTE(AB$6,"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99))*HLOOKUP(LEFT(TRIM(AB$6),FIND("~",SUBSTITUTE(AB$6," ","~",LEN(TRIM(AB$6))-LEN(SUBSTITUTE(TRIM(AB$6)," ",""))))-1)&amp;" Total",$B$6:$BB$314,ROW($A99)-5,FALSE))</f>
        <v>0</v>
      </c>
      <c r="AC99" s="8">
        <f ca="1">IF(AC$5&lt;&gt;"",HLOOKUP(AC$5,Functionalization!$G$6:$R$314,ROW($A99)-5,FALSE),IFERROR(INDEX(AC$278:AC$314,MATCH($F99,$B$278:$B$314,0))/VLOOKUP($F99,$B$278:$BB$314,MATCH(LEFT(TRIM(AC$6),FIND("~",SUBSTITUTE(AC$6,"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99))*HLOOKUP(LEFT(TRIM(AC$6),FIND("~",SUBSTITUTE(AC$6," ","~",LEN(TRIM(AC$6))-LEN(SUBSTITUTE(TRIM(AC$6)," ",""))))-1)&amp;" Total",$B$6:$BB$314,ROW($A99)-5,FALSE))</f>
        <v>0</v>
      </c>
      <c r="AD99" s="8">
        <f ca="1">IF(AD$5&lt;&gt;"",HLOOKUP(AD$5,Functionalization!$G$6:$R$314,ROW($A99)-5,FALSE),IFERROR(INDEX(AD$278:AD$314,MATCH($F99,$B$278:$B$314,0))/VLOOKUP($F99,$B$278:$BB$314,MATCH(LEFT(TRIM(AD$6),FIND("~",SUBSTITUTE(AD$6,"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99))*HLOOKUP(LEFT(TRIM(AD$6),FIND("~",SUBSTITUTE(AD$6," ","~",LEN(TRIM(AD$6))-LEN(SUBSTITUTE(TRIM(AD$6)," ",""))))-1)&amp;" Total",$B$6:$BB$314,ROW($A99)-5,FALSE))</f>
        <v>0</v>
      </c>
      <c r="AE99" s="8">
        <f ca="1">IF(AE$5&lt;&gt;"",HLOOKUP(AE$5,Functionalization!$G$6:$R$314,ROW($A99)-5,FALSE),IFERROR(INDEX(AE$278:AE$314,MATCH($F99,$B$278:$B$314,0))/VLOOKUP($F99,$B$278:$BB$314,MATCH(LEFT(TRIM(AE$6),FIND("~",SUBSTITUTE(AE$6,"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99))*HLOOKUP(LEFT(TRIM(AE$6),FIND("~",SUBSTITUTE(AE$6," ","~",LEN(TRIM(AE$6))-LEN(SUBSTITUTE(TRIM(AE$6)," ",""))))-1)&amp;" Total",$B$6:$BB$314,ROW($A99)-5,FALSE))</f>
        <v>0</v>
      </c>
      <c r="AF99" s="8">
        <f ca="1">IF(AF$5&lt;&gt;"",HLOOKUP(AF$5,Functionalization!$G$6:$R$314,ROW($A99)-5,FALSE),IFERROR(INDEX(AF$278:AF$314,MATCH($F99,$B$278:$B$314,0))/VLOOKUP($F99,$B$278:$BB$314,MATCH(LEFT(TRIM(AF$6),FIND("~",SUBSTITUTE(AF$6,"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99))*HLOOKUP(LEFT(TRIM(AF$6),FIND("~",SUBSTITUTE(AF$6," ","~",LEN(TRIM(AF$6))-LEN(SUBSTITUTE(TRIM(AF$6)," ",""))))-1)&amp;" Total",$B$6:$BB$314,ROW($A99)-5,FALSE))</f>
        <v>0</v>
      </c>
      <c r="AG99" s="8">
        <f ca="1">IF(AG$5&lt;&gt;"",HLOOKUP(AG$5,Functionalization!$G$6:$R$314,ROW($A99)-5,FALSE),IFERROR(INDEX(AG$278:AG$314,MATCH($F99,$B$278:$B$314,0))/VLOOKUP($F99,$B$278:$BB$314,MATCH(LEFT(TRIM(AG$6),FIND("~",SUBSTITUTE(AG$6,"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99))*HLOOKUP(LEFT(TRIM(AG$6),FIND("~",SUBSTITUTE(AG$6," ","~",LEN(TRIM(AG$6))-LEN(SUBSTITUTE(TRIM(AG$6)," ",""))))-1)&amp;" Total",$B$6:$BB$314,ROW($A99)-5,FALSE))</f>
        <v>0</v>
      </c>
      <c r="AH99" s="8">
        <f ca="1">IF(AH$5&lt;&gt;"",HLOOKUP(AH$5,Functionalization!$G$6:$R$314,ROW($A99)-5,FALSE),IFERROR(INDEX(AH$278:AH$314,MATCH($F99,$B$278:$B$314,0))/VLOOKUP($F99,$B$278:$BB$314,MATCH(LEFT(TRIM(AH$6),FIND("~",SUBSTITUTE(AH$6,"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99))*HLOOKUP(LEFT(TRIM(AH$6),FIND("~",SUBSTITUTE(AH$6," ","~",LEN(TRIM(AH$6))-LEN(SUBSTITUTE(TRIM(AH$6)," ",""))))-1)&amp;" Total",$B$6:$BB$314,ROW($A99)-5,FALSE))</f>
        <v>0</v>
      </c>
      <c r="AI99" s="8">
        <f ca="1">IF(AI$5&lt;&gt;"",HLOOKUP(AI$5,Functionalization!$G$6:$R$314,ROW($A99)-5,FALSE),IFERROR(INDEX(AI$278:AI$314,MATCH($F99,$B$278:$B$314,0))/VLOOKUP($F99,$B$278:$BB$314,MATCH(LEFT(TRIM(AI$6),FIND("~",SUBSTITUTE(AI$6,"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99))*HLOOKUP(LEFT(TRIM(AI$6),FIND("~",SUBSTITUTE(AI$6," ","~",LEN(TRIM(AI$6))-LEN(SUBSTITUTE(TRIM(AI$6)," ",""))))-1)&amp;" Total",$B$6:$BB$314,ROW($A99)-5,FALSE))</f>
        <v>0</v>
      </c>
      <c r="AJ99" s="8">
        <f ca="1">IF(AJ$5&lt;&gt;"",HLOOKUP(AJ$5,Functionalization!$G$6:$R$314,ROW($A99)-5,FALSE),IFERROR(INDEX(AJ$278:AJ$314,MATCH($F99,$B$278:$B$314,0))/VLOOKUP($F99,$B$278:$BB$314,MATCH(LEFT(TRIM(AJ$6),FIND("~",SUBSTITUTE(AJ$6,"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99))*HLOOKUP(LEFT(TRIM(AJ$6),FIND("~",SUBSTITUTE(AJ$6," ","~",LEN(TRIM(AJ$6))-LEN(SUBSTITUTE(TRIM(AJ$6)," ",""))))-1)&amp;" Total",$B$6:$BB$314,ROW($A99)-5,FALSE))</f>
        <v>0</v>
      </c>
      <c r="AK99" s="8">
        <f ca="1">IF(AK$5&lt;&gt;"",HLOOKUP(AK$5,Functionalization!$G$6:$R$314,ROW($A99)-5,FALSE),IFERROR(INDEX(AK$278:AK$314,MATCH($F99,$B$278:$B$314,0))/VLOOKUP($F99,$B$278:$BB$314,MATCH(LEFT(TRIM(AK$6),FIND("~",SUBSTITUTE(AK$6,"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99))*HLOOKUP(LEFT(TRIM(AK$6),FIND("~",SUBSTITUTE(AK$6," ","~",LEN(TRIM(AK$6))-LEN(SUBSTITUTE(TRIM(AK$6)," ",""))))-1)&amp;" Total",$B$6:$BB$314,ROW($A99)-5,FALSE))</f>
        <v>0</v>
      </c>
      <c r="AL99" s="8">
        <f ca="1">IF(AL$5&lt;&gt;"",HLOOKUP(AL$5,Functionalization!$G$6:$R$314,ROW($A99)-5,FALSE),IFERROR(INDEX(AL$278:AL$314,MATCH($F99,$B$278:$B$314,0))/VLOOKUP($F99,$B$278:$BB$314,MATCH(LEFT(TRIM(AL$6),FIND("~",SUBSTITUTE(AL$6,"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99))*HLOOKUP(LEFT(TRIM(AL$6),FIND("~",SUBSTITUTE(AL$6," ","~",LEN(TRIM(AL$6))-LEN(SUBSTITUTE(TRIM(AL$6)," ",""))))-1)&amp;" Total",$B$6:$BB$314,ROW($A99)-5,FALSE))</f>
        <v>0</v>
      </c>
      <c r="AM99" s="8">
        <f ca="1">IF(AM$5&lt;&gt;"",HLOOKUP(AM$5,Functionalization!$G$6:$R$314,ROW($A99)-5,FALSE),IFERROR(INDEX(AM$278:AM$314,MATCH($F99,$B$278:$B$314,0))/VLOOKUP($F99,$B$278:$BB$314,MATCH(LEFT(TRIM(AM$6),FIND("~",SUBSTITUTE(AM$6,"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99))*HLOOKUP(LEFT(TRIM(AM$6),FIND("~",SUBSTITUTE(AM$6," ","~",LEN(TRIM(AM$6))-LEN(SUBSTITUTE(TRIM(AM$6)," ",""))))-1)&amp;" Total",$B$6:$BB$314,ROW($A99)-5,FALSE))</f>
        <v>0</v>
      </c>
      <c r="AN99" s="8">
        <f ca="1">IF(AN$5&lt;&gt;"",HLOOKUP(AN$5,Functionalization!$G$6:$R$314,ROW($A99)-5,FALSE),IFERROR(INDEX(AN$278:AN$314,MATCH($F99,$B$278:$B$314,0))/VLOOKUP($F99,$B$278:$BB$314,MATCH(LEFT(TRIM(AN$6),FIND("~",SUBSTITUTE(AN$6,"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99))*HLOOKUP(LEFT(TRIM(AN$6),FIND("~",SUBSTITUTE(AN$6," ","~",LEN(TRIM(AN$6))-LEN(SUBSTITUTE(TRIM(AN$6)," ",""))))-1)&amp;" Total",$B$6:$BB$314,ROW($A99)-5,FALSE))</f>
        <v>0</v>
      </c>
      <c r="AO99" s="8">
        <f ca="1">IF(AO$5&lt;&gt;"",HLOOKUP(AO$5,Functionalization!$G$6:$R$314,ROW($A99)-5,FALSE),IFERROR(INDEX(AO$278:AO$314,MATCH($F99,$B$278:$B$314,0))/VLOOKUP($F99,$B$278:$BB$314,MATCH(LEFT(TRIM(AO$6),FIND("~",SUBSTITUTE(AO$6,"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99))*HLOOKUP(LEFT(TRIM(AO$6),FIND("~",SUBSTITUTE(AO$6," ","~",LEN(TRIM(AO$6))-LEN(SUBSTITUTE(TRIM(AO$6)," ",""))))-1)&amp;" Total",$B$6:$BB$314,ROW($A99)-5,FALSE))</f>
        <v>0</v>
      </c>
      <c r="AP99" s="8">
        <f ca="1">IF(AP$5&lt;&gt;"",HLOOKUP(AP$5,Functionalization!$G$6:$R$314,ROW($A99)-5,FALSE),IFERROR(INDEX(AP$278:AP$314,MATCH($F99,$B$278:$B$314,0))/VLOOKUP($F99,$B$278:$BB$314,MATCH(LEFT(TRIM(AP$6),FIND("~",SUBSTITUTE(AP$6,"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99))*HLOOKUP(LEFT(TRIM(AP$6),FIND("~",SUBSTITUTE(AP$6," ","~",LEN(TRIM(AP$6))-LEN(SUBSTITUTE(TRIM(AP$6)," ",""))))-1)&amp;" Total",$B$6:$BB$314,ROW($A99)-5,FALSE))</f>
        <v>0</v>
      </c>
      <c r="AQ99" s="8">
        <f ca="1">IF(AQ$5&lt;&gt;"",HLOOKUP(AQ$5,Functionalization!$G$6:$R$314,ROW($A99)-5,FALSE),IFERROR(INDEX(AQ$278:AQ$314,MATCH($F99,$B$278:$B$314,0))/VLOOKUP($F99,$B$278:$BB$314,MATCH(LEFT(TRIM(AQ$6),FIND("~",SUBSTITUTE(AQ$6,"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99))*HLOOKUP(LEFT(TRIM(AQ$6),FIND("~",SUBSTITUTE(AQ$6," ","~",LEN(TRIM(AQ$6))-LEN(SUBSTITUTE(TRIM(AQ$6)," ",""))))-1)&amp;" Total",$B$6:$BB$314,ROW($A99)-5,FALSE))</f>
        <v>0</v>
      </c>
      <c r="AR99" s="8">
        <f ca="1">IF(AR$5&lt;&gt;"",HLOOKUP(AR$5,Functionalization!$G$6:$R$314,ROW($A99)-5,FALSE),IFERROR(INDEX(AR$278:AR$314,MATCH($F99,$B$278:$B$314,0))/VLOOKUP($F99,$B$278:$BB$314,MATCH(LEFT(TRIM(AR$6),FIND("~",SUBSTITUTE(AR$6,"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99))*HLOOKUP(LEFT(TRIM(AR$6),FIND("~",SUBSTITUTE(AR$6," ","~",LEN(TRIM(AR$6))-LEN(SUBSTITUTE(TRIM(AR$6)," ",""))))-1)&amp;" Total",$B$6:$BB$314,ROW($A99)-5,FALSE))</f>
        <v>0</v>
      </c>
      <c r="AS99" s="8">
        <f ca="1">IF(AS$5&lt;&gt;"",HLOOKUP(AS$5,Functionalization!$G$6:$R$314,ROW($A99)-5,FALSE),IFERROR(INDEX(AS$278:AS$314,MATCH($F99,$B$278:$B$314,0))/VLOOKUP($F99,$B$278:$BB$314,MATCH(LEFT(TRIM(AS$6),FIND("~",SUBSTITUTE(AS$6,"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99))*HLOOKUP(LEFT(TRIM(AS$6),FIND("~",SUBSTITUTE(AS$6," ","~",LEN(TRIM(AS$6))-LEN(SUBSTITUTE(TRIM(AS$6)," ",""))))-1)&amp;" Total",$B$6:$BB$314,ROW($A99)-5,FALSE))</f>
        <v>0</v>
      </c>
      <c r="AT99" s="8">
        <f ca="1">IF(AT$5&lt;&gt;"",HLOOKUP(AT$5,Functionalization!$G$6:$R$314,ROW($A99)-5,FALSE),IFERROR(INDEX(AT$278:AT$314,MATCH($F99,$B$278:$B$314,0))/VLOOKUP($F99,$B$278:$BB$314,MATCH(LEFT(TRIM(AT$6),FIND("~",SUBSTITUTE(AT$6,"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99))*HLOOKUP(LEFT(TRIM(AT$6),FIND("~",SUBSTITUTE(AT$6," ","~",LEN(TRIM(AT$6))-LEN(SUBSTITUTE(TRIM(AT$6)," ",""))))-1)&amp;" Total",$B$6:$BB$314,ROW($A99)-5,FALSE))</f>
        <v>0</v>
      </c>
      <c r="AU99" s="8">
        <f ca="1">IF(AU$5&lt;&gt;"",HLOOKUP(AU$5,Functionalization!$G$6:$R$314,ROW($A99)-5,FALSE),IFERROR(INDEX(AU$278:AU$314,MATCH($F99,$B$278:$B$314,0))/VLOOKUP($F99,$B$278:$BB$314,MATCH(LEFT(TRIM(AU$6),FIND("~",SUBSTITUTE(AU$6,"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99))*HLOOKUP(LEFT(TRIM(AU$6),FIND("~",SUBSTITUTE(AU$6," ","~",LEN(TRIM(AU$6))-LEN(SUBSTITUTE(TRIM(AU$6)," ",""))))-1)&amp;" Total",$B$6:$BB$314,ROW($A99)-5,FALSE))</f>
        <v>0</v>
      </c>
      <c r="AV99" s="8">
        <f ca="1">IF(AV$5&lt;&gt;"",HLOOKUP(AV$5,Functionalization!$G$6:$R$314,ROW($A99)-5,FALSE),IFERROR(INDEX(AV$278:AV$314,MATCH($F99,$B$278:$B$314,0))/VLOOKUP($F99,$B$278:$BB$314,MATCH(LEFT(TRIM(AV$6),FIND("~",SUBSTITUTE(AV$6,"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99))*HLOOKUP(LEFT(TRIM(AV$6),FIND("~",SUBSTITUTE(AV$6," ","~",LEN(TRIM(AV$6))-LEN(SUBSTITUTE(TRIM(AV$6)," ",""))))-1)&amp;" Total",$B$6:$BB$314,ROW($A99)-5,FALSE))</f>
        <v>0</v>
      </c>
      <c r="AW99" s="8">
        <f ca="1">IF(AW$5&lt;&gt;"",HLOOKUP(AW$5,Functionalization!$G$6:$R$314,ROW($A99)-5,FALSE),IFERROR(INDEX(AW$278:AW$314,MATCH($F99,$B$278:$B$314,0))/VLOOKUP($F99,$B$278:$BB$314,MATCH(LEFT(TRIM(AW$6),FIND("~",SUBSTITUTE(AW$6,"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99))*HLOOKUP(LEFT(TRIM(AW$6),FIND("~",SUBSTITUTE(AW$6," ","~",LEN(TRIM(AW$6))-LEN(SUBSTITUTE(TRIM(AW$6)," ",""))))-1)&amp;" Total",$B$6:$BB$314,ROW($A99)-5,FALSE))</f>
        <v>0</v>
      </c>
      <c r="AX99" s="8">
        <f ca="1">IF(AX$5&lt;&gt;"",HLOOKUP(AX$5,Functionalization!$G$6:$R$314,ROW($A99)-5,FALSE),IFERROR(INDEX(AX$278:AX$314,MATCH($F99,$B$278:$B$314,0))/VLOOKUP($F99,$B$278:$BB$314,MATCH(LEFT(TRIM(AX$6),FIND("~",SUBSTITUTE(AX$6,"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99))*HLOOKUP(LEFT(TRIM(AX$6),FIND("~",SUBSTITUTE(AX$6," ","~",LEN(TRIM(AX$6))-LEN(SUBSTITUTE(TRIM(AX$6)," ",""))))-1)&amp;" Total",$B$6:$BB$314,ROW($A99)-5,FALSE))</f>
        <v>0</v>
      </c>
      <c r="AY99" s="8">
        <f ca="1">IF(AY$5&lt;&gt;"",HLOOKUP(AY$5,Functionalization!$G$6:$R$314,ROW($A99)-5,FALSE),IFERROR(INDEX(AY$278:AY$314,MATCH($F99,$B$278:$B$314,0))/VLOOKUP($F99,$B$278:$BB$314,MATCH(LEFT(TRIM(AY$6),FIND("~",SUBSTITUTE(AY$6,"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99))*HLOOKUP(LEFT(TRIM(AY$6),FIND("~",SUBSTITUTE(AY$6," ","~",LEN(TRIM(AY$6))-LEN(SUBSTITUTE(TRIM(AY$6)," ",""))))-1)&amp;" Total",$B$6:$BB$314,ROW($A99)-5,FALSE))</f>
        <v>0</v>
      </c>
      <c r="AZ99" s="8">
        <f ca="1">IF(AZ$5&lt;&gt;"",HLOOKUP(AZ$5,Functionalization!$G$6:$R$314,ROW($A99)-5,FALSE),IFERROR(INDEX(AZ$278:AZ$314,MATCH($F99,$B$278:$B$314,0))/VLOOKUP($F99,$B$278:$BB$314,MATCH(LEFT(TRIM(AZ$6),FIND("~",SUBSTITUTE(AZ$6,"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99))*HLOOKUP(LEFT(TRIM(AZ$6),FIND("~",SUBSTITUTE(AZ$6," ","~",LEN(TRIM(AZ$6))-LEN(SUBSTITUTE(TRIM(AZ$6)," ",""))))-1)&amp;" Total",$B$6:$BB$314,ROW($A99)-5,FALSE))</f>
        <v>0</v>
      </c>
      <c r="BA99" s="8">
        <f ca="1">IF(BA$5&lt;&gt;"",HLOOKUP(BA$5,Functionalization!$G$6:$R$314,ROW($A99)-5,FALSE),IFERROR(INDEX(BA$278:BA$314,MATCH($F99,$B$278:$B$314,0))/VLOOKUP($F99,$B$278:$BB$314,MATCH(LEFT(TRIM(BA$6),FIND("~",SUBSTITUTE(BA$6,"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99))*HLOOKUP(LEFT(TRIM(BA$6),FIND("~",SUBSTITUTE(BA$6," ","~",LEN(TRIM(BA$6))-LEN(SUBSTITUTE(TRIM(BA$6)," ",""))))-1)&amp;" Total",$B$6:$BB$314,ROW($A99)-5,FALSE))</f>
        <v>0</v>
      </c>
      <c r="BB99" s="8">
        <f ca="1">IF(BB$5&lt;&gt;"",HLOOKUP(BB$5,Functionalization!$G$6:$R$314,ROW($A99)-5,FALSE),IFERROR(INDEX(BB$278:BB$314,MATCH($F99,$B$278:$B$314,0))/VLOOKUP($F99,$B$278:$BB$314,MATCH(LEFT(TRIM(BB$6),FIND("~",SUBSTITUTE(BB$6,"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99))*HLOOKUP(LEFT(TRIM(BB$6),FIND("~",SUBSTITUTE(BB$6," ","~",LEN(TRIM(BB$6))-LEN(SUBSTITUTE(TRIM(BB$6)," ",""))))-1)&amp;" Total",$B$6:$BB$314,ROW($A99)-5,FALSE))</f>
        <v>0</v>
      </c>
      <c r="BD99">
        <f ca="1">IFERROR(IF(SUMIF($G$6:$BB$6,BD$6&amp;" Total",$G99:$BB99)-(SUMIF($G$6:$BB$6,BD$6&amp;" "&amp;'Input-Func_Class'!$D$22,$G99:$BB99)+IFERROR(SUMIF($G$6:$BB$6,BD$6&amp;" "&amp;'Input-Func_Class'!$E$22,$G99:$BB99),SUMIF($G$6:$BB$6,BD$6&amp;" "&amp;'Input-Func_Class'!$B$24,$G99:$BB99))+SUMIF($G$6:$BB$6,BD$6&amp;" "&amp;'Input-Func_Class'!$F$22,$G99:$BB99))&lt;Check_Limit,0,1),1)</f>
        <v>0</v>
      </c>
      <c r="BE99">
        <f ca="1">IFERROR(IF(SUMIF($G$6:$BB$6,BE$6&amp;" Total",$G99:$BB99)-(SUMIF($G$6:$BB$6,BE$6&amp;" "&amp;'Input-Func_Class'!$D$22,$G99:$BB99)+IFERROR(SUMIF($G$6:$BB$6,BE$6&amp;" "&amp;'Input-Func_Class'!$E$22,$G99:$BB99),SUMIF($G$6:$BB$6,BE$6&amp;" "&amp;'Input-Func_Class'!$B$24,$G99:$BB99))+SUMIF($G$6:$BB$6,BE$6&amp;" "&amp;'Input-Func_Class'!$F$22,$G99:$BB99))&lt;Check_Limit,0,1),1)</f>
        <v>0</v>
      </c>
      <c r="BF99">
        <f ca="1">IFERROR(IF(SUMIF($G$6:$BB$6,BF$6&amp;" Total",$G99:$BB99)-(SUMIF($G$6:$BB$6,BF$6&amp;" "&amp;'Input-Func_Class'!$D$22,$G99:$BB99)+IFERROR(SUMIF($G$6:$BB$6,BF$6&amp;" "&amp;'Input-Func_Class'!$E$22,$G99:$BB99),SUMIF($G$6:$BB$6,BF$6&amp;" "&amp;'Input-Func_Class'!$B$24,$G99:$BB99))+SUMIF($G$6:$BB$6,BF$6&amp;" "&amp;'Input-Func_Class'!$F$22,$G99:$BB99))&lt;Check_Limit,0,1),1)</f>
        <v>0</v>
      </c>
      <c r="BG99">
        <f ca="1">IFERROR(IF(SUMIF($G$6:$BB$6,BG$6&amp;" Total",$G99:$BB99)-(SUMIF($G$6:$BB$6,BG$6&amp;" "&amp;'Input-Func_Class'!$D$22,$G99:$BB99)+IFERROR(SUMIF($G$6:$BB$6,BG$6&amp;" "&amp;'Input-Func_Class'!$E$22,$G99:$BB99),SUMIF($G$6:$BB$6,BG$6&amp;" "&amp;'Input-Func_Class'!$B$24,$G99:$BB99))+SUMIF($G$6:$BB$6,BG$6&amp;" "&amp;'Input-Func_Class'!$F$22,$G99:$BB99))&lt;Check_Limit,0,1),1)</f>
        <v>0</v>
      </c>
      <c r="BH99">
        <f ca="1">IFERROR(IF(SUMIF($G$6:$BB$6,BH$6&amp;" Total",$G99:$BB99)-(SUMIF($G$6:$BB$6,BH$6&amp;" "&amp;'Input-Func_Class'!$D$22,$G99:$BB99)+IFERROR(SUMIF($G$6:$BB$6,BH$6&amp;" "&amp;'Input-Func_Class'!$E$22,$G99:$BB99),SUMIF($G$6:$BB$6,BH$6&amp;" "&amp;'Input-Func_Class'!$B$24,$G99:$BB99))+SUMIF($G$6:$BB$6,BH$6&amp;" "&amp;'Input-Func_Class'!$F$22,$G99:$BB99))&lt;Check_Limit,0,1),1)</f>
        <v>0</v>
      </c>
      <c r="BI99">
        <f ca="1">IFERROR(IF(SUMIF($G$6:$BB$6,BI$6&amp;" Total",$G99:$BB99)-(SUMIF($G$6:$BB$6,BI$6&amp;" "&amp;'Input-Func_Class'!$D$22,$G99:$BB99)+IFERROR(SUMIF($G$6:$BB$6,BI$6&amp;" "&amp;'Input-Func_Class'!$E$22,$G99:$BB99),SUMIF($G$6:$BB$6,BI$6&amp;" "&amp;'Input-Func_Class'!$B$24,$G99:$BB99))+SUMIF($G$6:$BB$6,BI$6&amp;" "&amp;'Input-Func_Class'!$F$22,$G99:$BB99))&lt;Check_Limit,0,1),1)</f>
        <v>0</v>
      </c>
      <c r="BJ99">
        <f ca="1">IFERROR(IF(SUMIF($G$6:$BB$6,BJ$6&amp;" Total",$G99:$BB99)-(SUMIF($G$6:$BB$6,BJ$6&amp;" "&amp;'Input-Func_Class'!$D$22,$G99:$BB99)+IFERROR(SUMIF($G$6:$BB$6,BJ$6&amp;" "&amp;'Input-Func_Class'!$E$22,$G99:$BB99),SUMIF($G$6:$BB$6,BJ$6&amp;" "&amp;'Input-Func_Class'!$B$24,$G99:$BB99))+SUMIF($G$6:$BB$6,BJ$6&amp;" "&amp;'Input-Func_Class'!$F$22,$G99:$BB99))&lt;Check_Limit,0,1),1)</f>
        <v>0</v>
      </c>
      <c r="BK99">
        <f ca="1">IFERROR(IF(SUMIF($G$6:$BB$6,BK$6&amp;" Total",$G99:$BB99)-(SUMIF($G$6:$BB$6,BK$6&amp;" "&amp;'Input-Func_Class'!$D$22,$G99:$BB99)+IFERROR(SUMIF($G$6:$BB$6,BK$6&amp;" "&amp;'Input-Func_Class'!$E$22,$G99:$BB99),SUMIF($G$6:$BB$6,BK$6&amp;" "&amp;'Input-Func_Class'!$B$24,$G99:$BB99))+SUMIF($G$6:$BB$6,BK$6&amp;" "&amp;'Input-Func_Class'!$F$22,$G99:$BB99))&lt;Check_Limit,0,1),1)</f>
        <v>0</v>
      </c>
      <c r="BL99">
        <f ca="1">IFERROR(IF(SUMIF($G$6:$BB$6,BL$6&amp;" Total",$G99:$BB99)-(SUMIF($G$6:$BB$6,BL$6&amp;" "&amp;'Input-Func_Class'!$D$22,$G99:$BB99)+IFERROR(SUMIF($G$6:$BB$6,BL$6&amp;" "&amp;'Input-Func_Class'!$E$22,$G99:$BB99),SUMIF($G$6:$BB$6,BL$6&amp;" "&amp;'Input-Func_Class'!$B$24,$G99:$BB99))+SUMIF($G$6:$BB$6,BL$6&amp;" "&amp;'Input-Func_Class'!$F$22,$G99:$BB99))&lt;Check_Limit,0,1),1)</f>
        <v>0</v>
      </c>
      <c r="BM99">
        <f ca="1">IFERROR(IF(SUMIF($G$6:$BB$6,BM$6&amp;" Total",$G99:$BB99)-(SUMIF($G$6:$BB$6,BM$6&amp;" "&amp;'Input-Func_Class'!$D$22,$G99:$BB99)+IFERROR(SUMIF($G$6:$BB$6,BM$6&amp;" "&amp;'Input-Func_Class'!$E$22,$G99:$BB99),SUMIF($G$6:$BB$6,BM$6&amp;" "&amp;'Input-Func_Class'!$B$24,$G99:$BB99))+SUMIF($G$6:$BB$6,BM$6&amp;" "&amp;'Input-Func_Class'!$F$22,$G99:$BB99))&lt;Check_Limit,0,1),1)</f>
        <v>0</v>
      </c>
      <c r="BN99">
        <f ca="1">IFERROR(IF(SUMIF($G$6:$BB$6,BN$6&amp;" Total",$G99:$BB99)-(SUMIF($G$6:$BB$6,BN$6&amp;" "&amp;'Input-Func_Class'!$D$22,$G99:$BB99)+IFERROR(SUMIF($G$6:$BB$6,BN$6&amp;" "&amp;'Input-Func_Class'!$E$22,$G99:$BB99),SUMIF($G$6:$BB$6,BN$6&amp;" "&amp;'Input-Func_Class'!$B$24,$G99:$BB99))+SUMIF($G$6:$BB$6,BN$6&amp;" "&amp;'Input-Func_Class'!$F$22,$G99:$BB99))&lt;Check_Limit,0,1),1)</f>
        <v>0</v>
      </c>
      <c r="BO99">
        <f ca="1">IFERROR(IF(SUMIF($G$6:$BB$6,BO$6&amp;" Total",$G99:$BB99)-(SUMIF($G$6:$BB$6,BO$6&amp;" "&amp;'Input-Func_Class'!$D$22,$G99:$BB99)+IFERROR(SUMIF($G$6:$BB$6,BO$6&amp;" "&amp;'Input-Func_Class'!$E$22,$G99:$BB99),SUMIF($G$6:$BB$6,BO$6&amp;" "&amp;'Input-Func_Class'!$B$24,$G99:$BB99))+SUMIF($G$6:$BB$6,BO$6&amp;" "&amp;'Input-Func_Class'!$F$22,$G99:$BB99))&lt;Check_Limit,0,1),1)</f>
        <v>0</v>
      </c>
    </row>
    <row r="100" spans="1:67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>Functionalization!$D100</f>
        <v>-78542.109999999942</v>
      </c>
      <c r="E100" s="8">
        <f t="shared" ca="1" si="16"/>
        <v>0</v>
      </c>
      <c r="F100" s="2" t="str">
        <f>IF($D100=0,"-",IF('Input-Accounts'!$E100&lt;&gt;0,'Input-Accounts'!$E100,'Input-Accounts'!$G100))</f>
        <v>INT_DISTPT_SUBTOTAL</v>
      </c>
      <c r="G100" s="8">
        <f ca="1">IF(G$5&lt;&gt;"",HLOOKUP(G$5,Functionalization!$G$6:$R$314,ROW($A100)-5,FALSE),IFERROR(INDEX(G$278:G$314,MATCH($F100,$B$278:$B$314,0))/VLOOKUP($F100,$B$278:$BB$314,MATCH(LEFT(TRIM(G$6),FIND("~",SUBSTITUTE(G$6,"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100))*HLOOKUP(LEFT(TRIM(G$6),FIND("~",SUBSTITUTE(G$6," ","~",LEN(TRIM(G$6))-LEN(SUBSTITUTE(TRIM(G$6)," ",""))))-1)&amp;" Total",$B$6:$BB$314,ROW($A100)-5,FALSE))</f>
        <v>-50153.965218594865</v>
      </c>
      <c r="H100" s="8">
        <f ca="1">IF(H$5&lt;&gt;"",HLOOKUP(H$5,Functionalization!$G$6:$R$314,ROW($A100)-5,FALSE),IFERROR(INDEX(H$278:H$314,MATCH($F100,$B$278:$B$314,0))/VLOOKUP($F100,$B$278:$BB$314,MATCH(LEFT(TRIM(H$6),FIND("~",SUBSTITUTE(H$6,"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100))*HLOOKUP(LEFT(TRIM(H$6),FIND("~",SUBSTITUTE(H$6," ","~",LEN(TRIM(H$6))-LEN(SUBSTITUTE(TRIM(H$6)," ",""))))-1)&amp;" Total",$B$6:$BB$314,ROW($A100)-5,FALSE))</f>
        <v>-38263.265036049313</v>
      </c>
      <c r="I100" s="8">
        <f ca="1">IF(I$5&lt;&gt;"",HLOOKUP(I$5,Functionalization!$G$6:$R$314,ROW($A100)-5,FALSE),IFERROR(INDEX(I$278:I$314,MATCH($F100,$B$278:$B$314,0))/VLOOKUP($F100,$B$278:$BB$314,MATCH(LEFT(TRIM(I$6),FIND("~",SUBSTITUTE(I$6,"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100))*HLOOKUP(LEFT(TRIM(I$6),FIND("~",SUBSTITUTE(I$6," ","~",LEN(TRIM(I$6))-LEN(SUBSTITUTE(TRIM(I$6)," ",""))))-1)&amp;" Total",$B$6:$BB$314,ROW($A100)-5,FALSE))</f>
        <v>0</v>
      </c>
      <c r="J100" s="8">
        <f ca="1">IF(J$5&lt;&gt;"",HLOOKUP(J$5,Functionalization!$G$6:$R$314,ROW($A100)-5,FALSE),IFERROR(INDEX(J$278:J$314,MATCH($F100,$B$278:$B$314,0))/VLOOKUP($F100,$B$278:$BB$314,MATCH(LEFT(TRIM(J$6),FIND("~",SUBSTITUTE(J$6,"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100))*HLOOKUP(LEFT(TRIM(J$6),FIND("~",SUBSTITUTE(J$6," ","~",LEN(TRIM(J$6))-LEN(SUBSTITUTE(TRIM(J$6)," ",""))))-1)&amp;" Total",$B$6:$BB$314,ROW($A100)-5,FALSE))</f>
        <v>-11890.700182545563</v>
      </c>
      <c r="K100" s="8">
        <f ca="1">IF(K$5&lt;&gt;"",HLOOKUP(K$5,Functionalization!$G$6:$R$314,ROW($A100)-5,FALSE),IFERROR(INDEX(K$278:K$314,MATCH($F100,$B$278:$B$314,0))/VLOOKUP($F100,$B$278:$BB$314,MATCH(LEFT(TRIM(K$6),FIND("~",SUBSTITUTE(K$6,"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100))*HLOOKUP(LEFT(TRIM(K$6),FIND("~",SUBSTITUTE(K$6," ","~",LEN(TRIM(K$6))-LEN(SUBSTITUTE(TRIM(K$6)," ",""))))-1)&amp;" Total",$B$6:$BB$314,ROW($A100)-5,FALSE))</f>
        <v>-28388.14478140507</v>
      </c>
      <c r="L100" s="8">
        <f ca="1">IF(L$5&lt;&gt;"",HLOOKUP(L$5,Functionalization!$G$6:$R$314,ROW($A100)-5,FALSE),IFERROR(INDEX(L$278:L$314,MATCH($F100,$B$278:$B$314,0))/VLOOKUP($F100,$B$278:$BB$314,MATCH(LEFT(TRIM(L$6),FIND("~",SUBSTITUTE(L$6,"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100))*HLOOKUP(LEFT(TRIM(L$6),FIND("~",SUBSTITUTE(L$6," ","~",LEN(TRIM(L$6))-LEN(SUBSTITUTE(TRIM(L$6)," ",""))))-1)&amp;" Total",$B$6:$BB$314,ROW($A100)-5,FALSE))</f>
        <v>0</v>
      </c>
      <c r="M100" s="8">
        <f ca="1">IF(M$5&lt;&gt;"",HLOOKUP(M$5,Functionalization!$G$6:$R$314,ROW($A100)-5,FALSE),IFERROR(INDEX(M$278:M$314,MATCH($F100,$B$278:$B$314,0))/VLOOKUP($F100,$B$278:$BB$314,MATCH(LEFT(TRIM(M$6),FIND("~",SUBSTITUTE(M$6,"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100))*HLOOKUP(LEFT(TRIM(M$6),FIND("~",SUBSTITUTE(M$6," ","~",LEN(TRIM(M$6))-LEN(SUBSTITUTE(TRIM(M$6)," ",""))))-1)&amp;" Total",$B$6:$BB$314,ROW($A100)-5,FALSE))</f>
        <v>0</v>
      </c>
      <c r="N100" s="8">
        <f ca="1">IF(N$5&lt;&gt;"",HLOOKUP(N$5,Functionalization!$G$6:$R$314,ROW($A100)-5,FALSE),IFERROR(INDEX(N$278:N$314,MATCH($F100,$B$278:$B$314,0))/VLOOKUP($F100,$B$278:$BB$314,MATCH(LEFT(TRIM(N$6),FIND("~",SUBSTITUTE(N$6,"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100))*HLOOKUP(LEFT(TRIM(N$6),FIND("~",SUBSTITUTE(N$6," ","~",LEN(TRIM(N$6))-LEN(SUBSTITUTE(TRIM(N$6)," ",""))))-1)&amp;" Total",$B$6:$BB$314,ROW($A100)-5,FALSE))</f>
        <v>-28388.14478140507</v>
      </c>
      <c r="O100" s="8">
        <f ca="1">IF(O$5&lt;&gt;"",HLOOKUP(O$5,Functionalization!$G$6:$R$314,ROW($A100)-5,FALSE),IFERROR(INDEX(O$278:O$314,MATCH($F100,$B$278:$B$314,0))/VLOOKUP($F100,$B$278:$BB$314,MATCH(LEFT(TRIM(O$6),FIND("~",SUBSTITUTE(O$6,"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100))*HLOOKUP(LEFT(TRIM(O$6),FIND("~",SUBSTITUTE(O$6," ","~",LEN(TRIM(O$6))-LEN(SUBSTITUTE(TRIM(O$6)," ",""))))-1)&amp;" Total",$B$6:$BB$314,ROW($A100)-5,FALSE))</f>
        <v>0</v>
      </c>
      <c r="P100" s="8">
        <f ca="1">IF(P$5&lt;&gt;"",HLOOKUP(P$5,Functionalization!$G$6:$R$314,ROW($A100)-5,FALSE),IFERROR(INDEX(P$278:P$314,MATCH($F100,$B$278:$B$314,0))/VLOOKUP($F100,$B$278:$BB$314,MATCH(LEFT(TRIM(P$6),FIND("~",SUBSTITUTE(P$6,"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100))*HLOOKUP(LEFT(TRIM(P$6),FIND("~",SUBSTITUTE(P$6," ","~",LEN(TRIM(P$6))-LEN(SUBSTITUTE(TRIM(P$6)," ",""))))-1)&amp;" Total",$B$6:$BB$314,ROW($A100)-5,FALSE))</f>
        <v>0</v>
      </c>
      <c r="Q100" s="8">
        <f ca="1">IF(Q$5&lt;&gt;"",HLOOKUP(Q$5,Functionalization!$G$6:$R$314,ROW($A100)-5,FALSE),IFERROR(INDEX(Q$278:Q$314,MATCH($F100,$B$278:$B$314,0))/VLOOKUP($F100,$B$278:$BB$314,MATCH(LEFT(TRIM(Q$6),FIND("~",SUBSTITUTE(Q$6,"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100))*HLOOKUP(LEFT(TRIM(Q$6),FIND("~",SUBSTITUTE(Q$6," ","~",LEN(TRIM(Q$6))-LEN(SUBSTITUTE(TRIM(Q$6)," ",""))))-1)&amp;" Total",$B$6:$BB$314,ROW($A100)-5,FALSE))</f>
        <v>0</v>
      </c>
      <c r="R100" s="8">
        <f ca="1">IF(R$5&lt;&gt;"",HLOOKUP(R$5,Functionalization!$G$6:$R$314,ROW($A100)-5,FALSE),IFERROR(INDEX(R$278:R$314,MATCH($F100,$B$278:$B$314,0))/VLOOKUP($F100,$B$278:$BB$314,MATCH(LEFT(TRIM(R$6),FIND("~",SUBSTITUTE(R$6,"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100))*HLOOKUP(LEFT(TRIM(R$6),FIND("~",SUBSTITUTE(R$6," ","~",LEN(TRIM(R$6))-LEN(SUBSTITUTE(TRIM(R$6)," ",""))))-1)&amp;" Total",$B$6:$BB$314,ROW($A100)-5,FALSE))</f>
        <v>0</v>
      </c>
      <c r="S100" s="8">
        <f ca="1">IF(S$5&lt;&gt;"",HLOOKUP(S$5,Functionalization!$G$6:$R$314,ROW($A100)-5,FALSE),IFERROR(INDEX(S$278:S$314,MATCH($F100,$B$278:$B$314,0))/VLOOKUP($F100,$B$278:$BB$314,MATCH(LEFT(TRIM(S$6),FIND("~",SUBSTITUTE(S$6,"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100))*HLOOKUP(LEFT(TRIM(S$6),FIND("~",SUBSTITUTE(S$6," ","~",LEN(TRIM(S$6))-LEN(SUBSTITUTE(TRIM(S$6)," ",""))))-1)&amp;" Total",$B$6:$BB$314,ROW($A100)-5,FALSE))</f>
        <v>0</v>
      </c>
      <c r="T100" s="8">
        <f ca="1">IF(T$5&lt;&gt;"",HLOOKUP(T$5,Functionalization!$G$6:$R$314,ROW($A100)-5,FALSE),IFERROR(INDEX(T$278:T$314,MATCH($F100,$B$278:$B$314,0))/VLOOKUP($F100,$B$278:$BB$314,MATCH(LEFT(TRIM(T$6),FIND("~",SUBSTITUTE(T$6,"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100))*HLOOKUP(LEFT(TRIM(T$6),FIND("~",SUBSTITUTE(T$6," ","~",LEN(TRIM(T$6))-LEN(SUBSTITUTE(TRIM(T$6)," ",""))))-1)&amp;" Total",$B$6:$BB$314,ROW($A100)-5,FALSE))</f>
        <v>0</v>
      </c>
      <c r="U100" s="8">
        <f ca="1">IF(U$5&lt;&gt;"",HLOOKUP(U$5,Functionalization!$G$6:$R$314,ROW($A100)-5,FALSE),IFERROR(INDEX(U$278:U$314,MATCH($F100,$B$278:$B$314,0))/VLOOKUP($F100,$B$278:$BB$314,MATCH(LEFT(TRIM(U$6),FIND("~",SUBSTITUTE(U$6,"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100))*HLOOKUP(LEFT(TRIM(U$6),FIND("~",SUBSTITUTE(U$6," ","~",LEN(TRIM(U$6))-LEN(SUBSTITUTE(TRIM(U$6)," ",""))))-1)&amp;" Total",$B$6:$BB$314,ROW($A100)-5,FALSE))</f>
        <v>0</v>
      </c>
      <c r="V100" s="8">
        <f ca="1">IF(V$5&lt;&gt;"",HLOOKUP(V$5,Functionalization!$G$6:$R$314,ROW($A100)-5,FALSE),IFERROR(INDEX(V$278:V$314,MATCH($F100,$B$278:$B$314,0))/VLOOKUP($F100,$B$278:$BB$314,MATCH(LEFT(TRIM(V$6),FIND("~",SUBSTITUTE(V$6,"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100))*HLOOKUP(LEFT(TRIM(V$6),FIND("~",SUBSTITUTE(V$6," ","~",LEN(TRIM(V$6))-LEN(SUBSTITUTE(TRIM(V$6)," ",""))))-1)&amp;" Total",$B$6:$BB$314,ROW($A100)-5,FALSE))</f>
        <v>0</v>
      </c>
      <c r="W100" s="8">
        <f ca="1">IF(W$5&lt;&gt;"",HLOOKUP(W$5,Functionalization!$G$6:$R$314,ROW($A100)-5,FALSE),IFERROR(INDEX(W$278:W$314,MATCH($F100,$B$278:$B$314,0))/VLOOKUP($F100,$B$278:$BB$314,MATCH(LEFT(TRIM(W$6),FIND("~",SUBSTITUTE(W$6,"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100))*HLOOKUP(LEFT(TRIM(W$6),FIND("~",SUBSTITUTE(W$6," ","~",LEN(TRIM(W$6))-LEN(SUBSTITUTE(TRIM(W$6)," ",""))))-1)&amp;" Total",$B$6:$BB$314,ROW($A100)-5,FALSE))</f>
        <v>0</v>
      </c>
      <c r="X100" s="8">
        <f ca="1">IF(X$5&lt;&gt;"",HLOOKUP(X$5,Functionalization!$G$6:$R$314,ROW($A100)-5,FALSE),IFERROR(INDEX(X$278:X$314,MATCH($F100,$B$278:$B$314,0))/VLOOKUP($F100,$B$278:$BB$314,MATCH(LEFT(TRIM(X$6),FIND("~",SUBSTITUTE(X$6,"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100))*HLOOKUP(LEFT(TRIM(X$6),FIND("~",SUBSTITUTE(X$6," ","~",LEN(TRIM(X$6))-LEN(SUBSTITUTE(TRIM(X$6)," ",""))))-1)&amp;" Total",$B$6:$BB$314,ROW($A100)-5,FALSE))</f>
        <v>0</v>
      </c>
      <c r="Y100" s="8">
        <f ca="1">IF(Y$5&lt;&gt;"",HLOOKUP(Y$5,Functionalization!$G$6:$R$314,ROW($A100)-5,FALSE),IFERROR(INDEX(Y$278:Y$314,MATCH($F100,$B$278:$B$314,0))/VLOOKUP($F100,$B$278:$BB$314,MATCH(LEFT(TRIM(Y$6),FIND("~",SUBSTITUTE(Y$6,"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100))*HLOOKUP(LEFT(TRIM(Y$6),FIND("~",SUBSTITUTE(Y$6," ","~",LEN(TRIM(Y$6))-LEN(SUBSTITUTE(TRIM(Y$6)," ",""))))-1)&amp;" Total",$B$6:$BB$314,ROW($A100)-5,FALSE))</f>
        <v>0</v>
      </c>
      <c r="Z100" s="8">
        <f ca="1">IF(Z$5&lt;&gt;"",HLOOKUP(Z$5,Functionalization!$G$6:$R$314,ROW($A100)-5,FALSE),IFERROR(INDEX(Z$278:Z$314,MATCH($F100,$B$278:$B$314,0))/VLOOKUP($F100,$B$278:$BB$314,MATCH(LEFT(TRIM(Z$6),FIND("~",SUBSTITUTE(Z$6,"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100))*HLOOKUP(LEFT(TRIM(Z$6),FIND("~",SUBSTITUTE(Z$6," ","~",LEN(TRIM(Z$6))-LEN(SUBSTITUTE(TRIM(Z$6)," ",""))))-1)&amp;" Total",$B$6:$BB$314,ROW($A100)-5,FALSE))</f>
        <v>0</v>
      </c>
      <c r="AA100" s="8">
        <f ca="1">IF(AA$5&lt;&gt;"",HLOOKUP(AA$5,Functionalization!$G$6:$R$314,ROW($A100)-5,FALSE),IFERROR(INDEX(AA$278:AA$314,MATCH($F100,$B$278:$B$314,0))/VLOOKUP($F100,$B$278:$BB$314,MATCH(LEFT(TRIM(AA$6),FIND("~",SUBSTITUTE(AA$6,"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100))*HLOOKUP(LEFT(TRIM(AA$6),FIND("~",SUBSTITUTE(AA$6," ","~",LEN(TRIM(AA$6))-LEN(SUBSTITUTE(TRIM(AA$6)," ",""))))-1)&amp;" Total",$B$6:$BB$314,ROW($A100)-5,FALSE))</f>
        <v>0</v>
      </c>
      <c r="AB100" s="8">
        <f ca="1">IF(AB$5&lt;&gt;"",HLOOKUP(AB$5,Functionalization!$G$6:$R$314,ROW($A100)-5,FALSE),IFERROR(INDEX(AB$278:AB$314,MATCH($F100,$B$278:$B$314,0))/VLOOKUP($F100,$B$278:$BB$314,MATCH(LEFT(TRIM(AB$6),FIND("~",SUBSTITUTE(AB$6,"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100))*HLOOKUP(LEFT(TRIM(AB$6),FIND("~",SUBSTITUTE(AB$6," ","~",LEN(TRIM(AB$6))-LEN(SUBSTITUTE(TRIM(AB$6)," ",""))))-1)&amp;" Total",$B$6:$BB$314,ROW($A100)-5,FALSE))</f>
        <v>0</v>
      </c>
      <c r="AC100" s="8">
        <f ca="1">IF(AC$5&lt;&gt;"",HLOOKUP(AC$5,Functionalization!$G$6:$R$314,ROW($A100)-5,FALSE),IFERROR(INDEX(AC$278:AC$314,MATCH($F100,$B$278:$B$314,0))/VLOOKUP($F100,$B$278:$BB$314,MATCH(LEFT(TRIM(AC$6),FIND("~",SUBSTITUTE(AC$6,"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100))*HLOOKUP(LEFT(TRIM(AC$6),FIND("~",SUBSTITUTE(AC$6," ","~",LEN(TRIM(AC$6))-LEN(SUBSTITUTE(TRIM(AC$6)," ",""))))-1)&amp;" Total",$B$6:$BB$314,ROW($A100)-5,FALSE))</f>
        <v>0</v>
      </c>
      <c r="AD100" s="8">
        <f ca="1">IF(AD$5&lt;&gt;"",HLOOKUP(AD$5,Functionalization!$G$6:$R$314,ROW($A100)-5,FALSE),IFERROR(INDEX(AD$278:AD$314,MATCH($F100,$B$278:$B$314,0))/VLOOKUP($F100,$B$278:$BB$314,MATCH(LEFT(TRIM(AD$6),FIND("~",SUBSTITUTE(AD$6,"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100))*HLOOKUP(LEFT(TRIM(AD$6),FIND("~",SUBSTITUTE(AD$6," ","~",LEN(TRIM(AD$6))-LEN(SUBSTITUTE(TRIM(AD$6)," ",""))))-1)&amp;" Total",$B$6:$BB$314,ROW($A100)-5,FALSE))</f>
        <v>0</v>
      </c>
      <c r="AE100" s="8">
        <f ca="1">IF(AE$5&lt;&gt;"",HLOOKUP(AE$5,Functionalization!$G$6:$R$314,ROW($A100)-5,FALSE),IFERROR(INDEX(AE$278:AE$314,MATCH($F100,$B$278:$B$314,0))/VLOOKUP($F100,$B$278:$BB$314,MATCH(LEFT(TRIM(AE$6),FIND("~",SUBSTITUTE(AE$6,"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100))*HLOOKUP(LEFT(TRIM(AE$6),FIND("~",SUBSTITUTE(AE$6," ","~",LEN(TRIM(AE$6))-LEN(SUBSTITUTE(TRIM(AE$6)," ",""))))-1)&amp;" Total",$B$6:$BB$314,ROW($A100)-5,FALSE))</f>
        <v>0</v>
      </c>
      <c r="AF100" s="8">
        <f ca="1">IF(AF$5&lt;&gt;"",HLOOKUP(AF$5,Functionalization!$G$6:$R$314,ROW($A100)-5,FALSE),IFERROR(INDEX(AF$278:AF$314,MATCH($F100,$B$278:$B$314,0))/VLOOKUP($F100,$B$278:$BB$314,MATCH(LEFT(TRIM(AF$6),FIND("~",SUBSTITUTE(AF$6,"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100))*HLOOKUP(LEFT(TRIM(AF$6),FIND("~",SUBSTITUTE(AF$6," ","~",LEN(TRIM(AF$6))-LEN(SUBSTITUTE(TRIM(AF$6)," ",""))))-1)&amp;" Total",$B$6:$BB$314,ROW($A100)-5,FALSE))</f>
        <v>0</v>
      </c>
      <c r="AG100" s="8">
        <f ca="1">IF(AG$5&lt;&gt;"",HLOOKUP(AG$5,Functionalization!$G$6:$R$314,ROW($A100)-5,FALSE),IFERROR(INDEX(AG$278:AG$314,MATCH($F100,$B$278:$B$314,0))/VLOOKUP($F100,$B$278:$BB$314,MATCH(LEFT(TRIM(AG$6),FIND("~",SUBSTITUTE(AG$6,"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100))*HLOOKUP(LEFT(TRIM(AG$6),FIND("~",SUBSTITUTE(AG$6," ","~",LEN(TRIM(AG$6))-LEN(SUBSTITUTE(TRIM(AG$6)," ",""))))-1)&amp;" Total",$B$6:$BB$314,ROW($A100)-5,FALSE))</f>
        <v>0</v>
      </c>
      <c r="AH100" s="8">
        <f ca="1">IF(AH$5&lt;&gt;"",HLOOKUP(AH$5,Functionalization!$G$6:$R$314,ROW($A100)-5,FALSE),IFERROR(INDEX(AH$278:AH$314,MATCH($F100,$B$278:$B$314,0))/VLOOKUP($F100,$B$278:$BB$314,MATCH(LEFT(TRIM(AH$6),FIND("~",SUBSTITUTE(AH$6,"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100))*HLOOKUP(LEFT(TRIM(AH$6),FIND("~",SUBSTITUTE(AH$6," ","~",LEN(TRIM(AH$6))-LEN(SUBSTITUTE(TRIM(AH$6)," ",""))))-1)&amp;" Total",$B$6:$BB$314,ROW($A100)-5,FALSE))</f>
        <v>0</v>
      </c>
      <c r="AI100" s="8">
        <f ca="1">IF(AI$5&lt;&gt;"",HLOOKUP(AI$5,Functionalization!$G$6:$R$314,ROW($A100)-5,FALSE),IFERROR(INDEX(AI$278:AI$314,MATCH($F100,$B$278:$B$314,0))/VLOOKUP($F100,$B$278:$BB$314,MATCH(LEFT(TRIM(AI$6),FIND("~",SUBSTITUTE(AI$6,"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100))*HLOOKUP(LEFT(TRIM(AI$6),FIND("~",SUBSTITUTE(AI$6," ","~",LEN(TRIM(AI$6))-LEN(SUBSTITUTE(TRIM(AI$6)," ",""))))-1)&amp;" Total",$B$6:$BB$314,ROW($A100)-5,FALSE))</f>
        <v>0</v>
      </c>
      <c r="AJ100" s="8">
        <f ca="1">IF(AJ$5&lt;&gt;"",HLOOKUP(AJ$5,Functionalization!$G$6:$R$314,ROW($A100)-5,FALSE),IFERROR(INDEX(AJ$278:AJ$314,MATCH($F100,$B$278:$B$314,0))/VLOOKUP($F100,$B$278:$BB$314,MATCH(LEFT(TRIM(AJ$6),FIND("~",SUBSTITUTE(AJ$6,"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100))*HLOOKUP(LEFT(TRIM(AJ$6),FIND("~",SUBSTITUTE(AJ$6," ","~",LEN(TRIM(AJ$6))-LEN(SUBSTITUTE(TRIM(AJ$6)," ",""))))-1)&amp;" Total",$B$6:$BB$314,ROW($A100)-5,FALSE))</f>
        <v>0</v>
      </c>
      <c r="AK100" s="8">
        <f ca="1">IF(AK$5&lt;&gt;"",HLOOKUP(AK$5,Functionalization!$G$6:$R$314,ROW($A100)-5,FALSE),IFERROR(INDEX(AK$278:AK$314,MATCH($F100,$B$278:$B$314,0))/VLOOKUP($F100,$B$278:$BB$314,MATCH(LEFT(TRIM(AK$6),FIND("~",SUBSTITUTE(AK$6,"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100))*HLOOKUP(LEFT(TRIM(AK$6),FIND("~",SUBSTITUTE(AK$6," ","~",LEN(TRIM(AK$6))-LEN(SUBSTITUTE(TRIM(AK$6)," ",""))))-1)&amp;" Total",$B$6:$BB$314,ROW($A100)-5,FALSE))</f>
        <v>0</v>
      </c>
      <c r="AL100" s="8">
        <f ca="1">IF(AL$5&lt;&gt;"",HLOOKUP(AL$5,Functionalization!$G$6:$R$314,ROW($A100)-5,FALSE),IFERROR(INDEX(AL$278:AL$314,MATCH($F100,$B$278:$B$314,0))/VLOOKUP($F100,$B$278:$BB$314,MATCH(LEFT(TRIM(AL$6),FIND("~",SUBSTITUTE(AL$6,"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100))*HLOOKUP(LEFT(TRIM(AL$6),FIND("~",SUBSTITUTE(AL$6," ","~",LEN(TRIM(AL$6))-LEN(SUBSTITUTE(TRIM(AL$6)," ",""))))-1)&amp;" Total",$B$6:$BB$314,ROW($A100)-5,FALSE))</f>
        <v>0</v>
      </c>
      <c r="AM100" s="8">
        <f ca="1">IF(AM$5&lt;&gt;"",HLOOKUP(AM$5,Functionalization!$G$6:$R$314,ROW($A100)-5,FALSE),IFERROR(INDEX(AM$278:AM$314,MATCH($F100,$B$278:$B$314,0))/VLOOKUP($F100,$B$278:$BB$314,MATCH(LEFT(TRIM(AM$6),FIND("~",SUBSTITUTE(AM$6,"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100))*HLOOKUP(LEFT(TRIM(AM$6),FIND("~",SUBSTITUTE(AM$6," ","~",LEN(TRIM(AM$6))-LEN(SUBSTITUTE(TRIM(AM$6)," ",""))))-1)&amp;" Total",$B$6:$BB$314,ROW($A100)-5,FALSE))</f>
        <v>0</v>
      </c>
      <c r="AN100" s="8">
        <f ca="1">IF(AN$5&lt;&gt;"",HLOOKUP(AN$5,Functionalization!$G$6:$R$314,ROW($A100)-5,FALSE),IFERROR(INDEX(AN$278:AN$314,MATCH($F100,$B$278:$B$314,0))/VLOOKUP($F100,$B$278:$BB$314,MATCH(LEFT(TRIM(AN$6),FIND("~",SUBSTITUTE(AN$6,"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100))*HLOOKUP(LEFT(TRIM(AN$6),FIND("~",SUBSTITUTE(AN$6," ","~",LEN(TRIM(AN$6))-LEN(SUBSTITUTE(TRIM(AN$6)," ",""))))-1)&amp;" Total",$B$6:$BB$314,ROW($A100)-5,FALSE))</f>
        <v>0</v>
      </c>
      <c r="AO100" s="8">
        <f ca="1">IF(AO$5&lt;&gt;"",HLOOKUP(AO$5,Functionalization!$G$6:$R$314,ROW($A100)-5,FALSE),IFERROR(INDEX(AO$278:AO$314,MATCH($F100,$B$278:$B$314,0))/VLOOKUP($F100,$B$278:$BB$314,MATCH(LEFT(TRIM(AO$6),FIND("~",SUBSTITUTE(AO$6,"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100))*HLOOKUP(LEFT(TRIM(AO$6),FIND("~",SUBSTITUTE(AO$6," ","~",LEN(TRIM(AO$6))-LEN(SUBSTITUTE(TRIM(AO$6)," ",""))))-1)&amp;" Total",$B$6:$BB$314,ROW($A100)-5,FALSE))</f>
        <v>0</v>
      </c>
      <c r="AP100" s="8">
        <f ca="1">IF(AP$5&lt;&gt;"",HLOOKUP(AP$5,Functionalization!$G$6:$R$314,ROW($A100)-5,FALSE),IFERROR(INDEX(AP$278:AP$314,MATCH($F100,$B$278:$B$314,0))/VLOOKUP($F100,$B$278:$BB$314,MATCH(LEFT(TRIM(AP$6),FIND("~",SUBSTITUTE(AP$6,"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100))*HLOOKUP(LEFT(TRIM(AP$6),FIND("~",SUBSTITUTE(AP$6," ","~",LEN(TRIM(AP$6))-LEN(SUBSTITUTE(TRIM(AP$6)," ",""))))-1)&amp;" Total",$B$6:$BB$314,ROW($A100)-5,FALSE))</f>
        <v>0</v>
      </c>
      <c r="AQ100" s="8">
        <f ca="1">IF(AQ$5&lt;&gt;"",HLOOKUP(AQ$5,Functionalization!$G$6:$R$314,ROW($A100)-5,FALSE),IFERROR(INDEX(AQ$278:AQ$314,MATCH($F100,$B$278:$B$314,0))/VLOOKUP($F100,$B$278:$BB$314,MATCH(LEFT(TRIM(AQ$6),FIND("~",SUBSTITUTE(AQ$6,"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100))*HLOOKUP(LEFT(TRIM(AQ$6),FIND("~",SUBSTITUTE(AQ$6," ","~",LEN(TRIM(AQ$6))-LEN(SUBSTITUTE(TRIM(AQ$6)," ",""))))-1)&amp;" Total",$B$6:$BB$314,ROW($A100)-5,FALSE))</f>
        <v>0</v>
      </c>
      <c r="AR100" s="8">
        <f ca="1">IF(AR$5&lt;&gt;"",HLOOKUP(AR$5,Functionalization!$G$6:$R$314,ROW($A100)-5,FALSE),IFERROR(INDEX(AR$278:AR$314,MATCH($F100,$B$278:$B$314,0))/VLOOKUP($F100,$B$278:$BB$314,MATCH(LEFT(TRIM(AR$6),FIND("~",SUBSTITUTE(AR$6,"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100))*HLOOKUP(LEFT(TRIM(AR$6),FIND("~",SUBSTITUTE(AR$6," ","~",LEN(TRIM(AR$6))-LEN(SUBSTITUTE(TRIM(AR$6)," ",""))))-1)&amp;" Total",$B$6:$BB$314,ROW($A100)-5,FALSE))</f>
        <v>0</v>
      </c>
      <c r="AS100" s="8">
        <f ca="1">IF(AS$5&lt;&gt;"",HLOOKUP(AS$5,Functionalization!$G$6:$R$314,ROW($A100)-5,FALSE),IFERROR(INDEX(AS$278:AS$314,MATCH($F100,$B$278:$B$314,0))/VLOOKUP($F100,$B$278:$BB$314,MATCH(LEFT(TRIM(AS$6),FIND("~",SUBSTITUTE(AS$6,"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100))*HLOOKUP(LEFT(TRIM(AS$6),FIND("~",SUBSTITUTE(AS$6," ","~",LEN(TRIM(AS$6))-LEN(SUBSTITUTE(TRIM(AS$6)," ",""))))-1)&amp;" Total",$B$6:$BB$314,ROW($A100)-5,FALSE))</f>
        <v>0</v>
      </c>
      <c r="AT100" s="8">
        <f ca="1">IF(AT$5&lt;&gt;"",HLOOKUP(AT$5,Functionalization!$G$6:$R$314,ROW($A100)-5,FALSE),IFERROR(INDEX(AT$278:AT$314,MATCH($F100,$B$278:$B$314,0))/VLOOKUP($F100,$B$278:$BB$314,MATCH(LEFT(TRIM(AT$6),FIND("~",SUBSTITUTE(AT$6,"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100))*HLOOKUP(LEFT(TRIM(AT$6),FIND("~",SUBSTITUTE(AT$6," ","~",LEN(TRIM(AT$6))-LEN(SUBSTITUTE(TRIM(AT$6)," ",""))))-1)&amp;" Total",$B$6:$BB$314,ROW($A100)-5,FALSE))</f>
        <v>0</v>
      </c>
      <c r="AU100" s="8">
        <f ca="1">IF(AU$5&lt;&gt;"",HLOOKUP(AU$5,Functionalization!$G$6:$R$314,ROW($A100)-5,FALSE),IFERROR(INDEX(AU$278:AU$314,MATCH($F100,$B$278:$B$314,0))/VLOOKUP($F100,$B$278:$BB$314,MATCH(LEFT(TRIM(AU$6),FIND("~",SUBSTITUTE(AU$6,"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100))*HLOOKUP(LEFT(TRIM(AU$6),FIND("~",SUBSTITUTE(AU$6," ","~",LEN(TRIM(AU$6))-LEN(SUBSTITUTE(TRIM(AU$6)," ",""))))-1)&amp;" Total",$B$6:$BB$314,ROW($A100)-5,FALSE))</f>
        <v>0</v>
      </c>
      <c r="AV100" s="8">
        <f ca="1">IF(AV$5&lt;&gt;"",HLOOKUP(AV$5,Functionalization!$G$6:$R$314,ROW($A100)-5,FALSE),IFERROR(INDEX(AV$278:AV$314,MATCH($F100,$B$278:$B$314,0))/VLOOKUP($F100,$B$278:$BB$314,MATCH(LEFT(TRIM(AV$6),FIND("~",SUBSTITUTE(AV$6,"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100))*HLOOKUP(LEFT(TRIM(AV$6),FIND("~",SUBSTITUTE(AV$6," ","~",LEN(TRIM(AV$6))-LEN(SUBSTITUTE(TRIM(AV$6)," ",""))))-1)&amp;" Total",$B$6:$BB$314,ROW($A100)-5,FALSE))</f>
        <v>0</v>
      </c>
      <c r="AW100" s="8">
        <f ca="1">IF(AW$5&lt;&gt;"",HLOOKUP(AW$5,Functionalization!$G$6:$R$314,ROW($A100)-5,FALSE),IFERROR(INDEX(AW$278:AW$314,MATCH($F100,$B$278:$B$314,0))/VLOOKUP($F100,$B$278:$BB$314,MATCH(LEFT(TRIM(AW$6),FIND("~",SUBSTITUTE(AW$6,"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100))*HLOOKUP(LEFT(TRIM(AW$6),FIND("~",SUBSTITUTE(AW$6," ","~",LEN(TRIM(AW$6))-LEN(SUBSTITUTE(TRIM(AW$6)," ",""))))-1)&amp;" Total",$B$6:$BB$314,ROW($A100)-5,FALSE))</f>
        <v>0</v>
      </c>
      <c r="AX100" s="8">
        <f ca="1">IF(AX$5&lt;&gt;"",HLOOKUP(AX$5,Functionalization!$G$6:$R$314,ROW($A100)-5,FALSE),IFERROR(INDEX(AX$278:AX$314,MATCH($F100,$B$278:$B$314,0))/VLOOKUP($F100,$B$278:$BB$314,MATCH(LEFT(TRIM(AX$6),FIND("~",SUBSTITUTE(AX$6,"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100))*HLOOKUP(LEFT(TRIM(AX$6),FIND("~",SUBSTITUTE(AX$6," ","~",LEN(TRIM(AX$6))-LEN(SUBSTITUTE(TRIM(AX$6)," ",""))))-1)&amp;" Total",$B$6:$BB$314,ROW($A100)-5,FALSE))</f>
        <v>0</v>
      </c>
      <c r="AY100" s="8">
        <f ca="1">IF(AY$5&lt;&gt;"",HLOOKUP(AY$5,Functionalization!$G$6:$R$314,ROW($A100)-5,FALSE),IFERROR(INDEX(AY$278:AY$314,MATCH($F100,$B$278:$B$314,0))/VLOOKUP($F100,$B$278:$BB$314,MATCH(LEFT(TRIM(AY$6),FIND("~",SUBSTITUTE(AY$6,"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100))*HLOOKUP(LEFT(TRIM(AY$6),FIND("~",SUBSTITUTE(AY$6," ","~",LEN(TRIM(AY$6))-LEN(SUBSTITUTE(TRIM(AY$6)," ",""))))-1)&amp;" Total",$B$6:$BB$314,ROW($A100)-5,FALSE))</f>
        <v>0</v>
      </c>
      <c r="AZ100" s="8">
        <f ca="1">IF(AZ$5&lt;&gt;"",HLOOKUP(AZ$5,Functionalization!$G$6:$R$314,ROW($A100)-5,FALSE),IFERROR(INDEX(AZ$278:AZ$314,MATCH($F100,$B$278:$B$314,0))/VLOOKUP($F100,$B$278:$BB$314,MATCH(LEFT(TRIM(AZ$6),FIND("~",SUBSTITUTE(AZ$6,"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100))*HLOOKUP(LEFT(TRIM(AZ$6),FIND("~",SUBSTITUTE(AZ$6," ","~",LEN(TRIM(AZ$6))-LEN(SUBSTITUTE(TRIM(AZ$6)," ",""))))-1)&amp;" Total",$B$6:$BB$314,ROW($A100)-5,FALSE))</f>
        <v>0</v>
      </c>
      <c r="BA100" s="8">
        <f ca="1">IF(BA$5&lt;&gt;"",HLOOKUP(BA$5,Functionalization!$G$6:$R$314,ROW($A100)-5,FALSE),IFERROR(INDEX(BA$278:BA$314,MATCH($F100,$B$278:$B$314,0))/VLOOKUP($F100,$B$278:$BB$314,MATCH(LEFT(TRIM(BA$6),FIND("~",SUBSTITUTE(BA$6,"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100))*HLOOKUP(LEFT(TRIM(BA$6),FIND("~",SUBSTITUTE(BA$6," ","~",LEN(TRIM(BA$6))-LEN(SUBSTITUTE(TRIM(BA$6)," ",""))))-1)&amp;" Total",$B$6:$BB$314,ROW($A100)-5,FALSE))</f>
        <v>0</v>
      </c>
      <c r="BB100" s="8">
        <f ca="1">IF(BB$5&lt;&gt;"",HLOOKUP(BB$5,Functionalization!$G$6:$R$314,ROW($A100)-5,FALSE),IFERROR(INDEX(BB$278:BB$314,MATCH($F100,$B$278:$B$314,0))/VLOOKUP($F100,$B$278:$BB$314,MATCH(LEFT(TRIM(BB$6),FIND("~",SUBSTITUTE(BB$6,"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100))*HLOOKUP(LEFT(TRIM(BB$6),FIND("~",SUBSTITUTE(BB$6," ","~",LEN(TRIM(BB$6))-LEN(SUBSTITUTE(TRIM(BB$6)," ",""))))-1)&amp;" Total",$B$6:$BB$314,ROW($A100)-5,FALSE))</f>
        <v>0</v>
      </c>
      <c r="BD100">
        <f ca="1">IFERROR(IF(SUMIF($G$6:$BB$6,BD$6&amp;" Total",$G100:$BB100)-(SUMIF($G$6:$BB$6,BD$6&amp;" "&amp;'Input-Func_Class'!$D$22,$G100:$BB100)+IFERROR(SUMIF($G$6:$BB$6,BD$6&amp;" "&amp;'Input-Func_Class'!$E$22,$G100:$BB100),SUMIF($G$6:$BB$6,BD$6&amp;" "&amp;'Input-Func_Class'!$B$24,$G100:$BB100))+SUMIF($G$6:$BB$6,BD$6&amp;" "&amp;'Input-Func_Class'!$F$22,$G100:$BB100))&lt;Check_Limit,0,1),1)</f>
        <v>0</v>
      </c>
      <c r="BE100">
        <f ca="1">IFERROR(IF(SUMIF($G$6:$BB$6,BE$6&amp;" Total",$G100:$BB100)-(SUMIF($G$6:$BB$6,BE$6&amp;" "&amp;'Input-Func_Class'!$D$22,$G100:$BB100)+IFERROR(SUMIF($G$6:$BB$6,BE$6&amp;" "&amp;'Input-Func_Class'!$E$22,$G100:$BB100),SUMIF($G$6:$BB$6,BE$6&amp;" "&amp;'Input-Func_Class'!$B$24,$G100:$BB100))+SUMIF($G$6:$BB$6,BE$6&amp;" "&amp;'Input-Func_Class'!$F$22,$G100:$BB100))&lt;Check_Limit,0,1),1)</f>
        <v>0</v>
      </c>
      <c r="BF100">
        <f ca="1">IFERROR(IF(SUMIF($G$6:$BB$6,BF$6&amp;" Total",$G100:$BB100)-(SUMIF($G$6:$BB$6,BF$6&amp;" "&amp;'Input-Func_Class'!$D$22,$G100:$BB100)+IFERROR(SUMIF($G$6:$BB$6,BF$6&amp;" "&amp;'Input-Func_Class'!$E$22,$G100:$BB100),SUMIF($G$6:$BB$6,BF$6&amp;" "&amp;'Input-Func_Class'!$B$24,$G100:$BB100))+SUMIF($G$6:$BB$6,BF$6&amp;" "&amp;'Input-Func_Class'!$F$22,$G100:$BB100))&lt;Check_Limit,0,1),1)</f>
        <v>0</v>
      </c>
      <c r="BG100">
        <f ca="1">IFERROR(IF(SUMIF($G$6:$BB$6,BG$6&amp;" Total",$G100:$BB100)-(SUMIF($G$6:$BB$6,BG$6&amp;" "&amp;'Input-Func_Class'!$D$22,$G100:$BB100)+IFERROR(SUMIF($G$6:$BB$6,BG$6&amp;" "&amp;'Input-Func_Class'!$E$22,$G100:$BB100),SUMIF($G$6:$BB$6,BG$6&amp;" "&amp;'Input-Func_Class'!$B$24,$G100:$BB100))+SUMIF($G$6:$BB$6,BG$6&amp;" "&amp;'Input-Func_Class'!$F$22,$G100:$BB100))&lt;Check_Limit,0,1),1)</f>
        <v>0</v>
      </c>
      <c r="BH100">
        <f ca="1">IFERROR(IF(SUMIF($G$6:$BB$6,BH$6&amp;" Total",$G100:$BB100)-(SUMIF($G$6:$BB$6,BH$6&amp;" "&amp;'Input-Func_Class'!$D$22,$G100:$BB100)+IFERROR(SUMIF($G$6:$BB$6,BH$6&amp;" "&amp;'Input-Func_Class'!$E$22,$G100:$BB100),SUMIF($G$6:$BB$6,BH$6&amp;" "&amp;'Input-Func_Class'!$B$24,$G100:$BB100))+SUMIF($G$6:$BB$6,BH$6&amp;" "&amp;'Input-Func_Class'!$F$22,$G100:$BB100))&lt;Check_Limit,0,1),1)</f>
        <v>0</v>
      </c>
      <c r="BI100">
        <f ca="1">IFERROR(IF(SUMIF($G$6:$BB$6,BI$6&amp;" Total",$G100:$BB100)-(SUMIF($G$6:$BB$6,BI$6&amp;" "&amp;'Input-Func_Class'!$D$22,$G100:$BB100)+IFERROR(SUMIF($G$6:$BB$6,BI$6&amp;" "&amp;'Input-Func_Class'!$E$22,$G100:$BB100),SUMIF($G$6:$BB$6,BI$6&amp;" "&amp;'Input-Func_Class'!$B$24,$G100:$BB100))+SUMIF($G$6:$BB$6,BI$6&amp;" "&amp;'Input-Func_Class'!$F$22,$G100:$BB100))&lt;Check_Limit,0,1),1)</f>
        <v>0</v>
      </c>
      <c r="BJ100">
        <f ca="1">IFERROR(IF(SUMIF($G$6:$BB$6,BJ$6&amp;" Total",$G100:$BB100)-(SUMIF($G$6:$BB$6,BJ$6&amp;" "&amp;'Input-Func_Class'!$D$22,$G100:$BB100)+IFERROR(SUMIF($G$6:$BB$6,BJ$6&amp;" "&amp;'Input-Func_Class'!$E$22,$G100:$BB100),SUMIF($G$6:$BB$6,BJ$6&amp;" "&amp;'Input-Func_Class'!$B$24,$G100:$BB100))+SUMIF($G$6:$BB$6,BJ$6&amp;" "&amp;'Input-Func_Class'!$F$22,$G100:$BB100))&lt;Check_Limit,0,1),1)</f>
        <v>0</v>
      </c>
      <c r="BK100">
        <f ca="1">IFERROR(IF(SUMIF($G$6:$BB$6,BK$6&amp;" Total",$G100:$BB100)-(SUMIF($G$6:$BB$6,BK$6&amp;" "&amp;'Input-Func_Class'!$D$22,$G100:$BB100)+IFERROR(SUMIF($G$6:$BB$6,BK$6&amp;" "&amp;'Input-Func_Class'!$E$22,$G100:$BB100),SUMIF($G$6:$BB$6,BK$6&amp;" "&amp;'Input-Func_Class'!$B$24,$G100:$BB100))+SUMIF($G$6:$BB$6,BK$6&amp;" "&amp;'Input-Func_Class'!$F$22,$G100:$BB100))&lt;Check_Limit,0,1),1)</f>
        <v>0</v>
      </c>
      <c r="BL100">
        <f ca="1">IFERROR(IF(SUMIF($G$6:$BB$6,BL$6&amp;" Total",$G100:$BB100)-(SUMIF($G$6:$BB$6,BL$6&amp;" "&amp;'Input-Func_Class'!$D$22,$G100:$BB100)+IFERROR(SUMIF($G$6:$BB$6,BL$6&amp;" "&amp;'Input-Func_Class'!$E$22,$G100:$BB100),SUMIF($G$6:$BB$6,BL$6&amp;" "&amp;'Input-Func_Class'!$B$24,$G100:$BB100))+SUMIF($G$6:$BB$6,BL$6&amp;" "&amp;'Input-Func_Class'!$F$22,$G100:$BB100))&lt;Check_Limit,0,1),1)</f>
        <v>0</v>
      </c>
      <c r="BM100">
        <f ca="1">IFERROR(IF(SUMIF($G$6:$BB$6,BM$6&amp;" Total",$G100:$BB100)-(SUMIF($G$6:$BB$6,BM$6&amp;" "&amp;'Input-Func_Class'!$D$22,$G100:$BB100)+IFERROR(SUMIF($G$6:$BB$6,BM$6&amp;" "&amp;'Input-Func_Class'!$E$22,$G100:$BB100),SUMIF($G$6:$BB$6,BM$6&amp;" "&amp;'Input-Func_Class'!$B$24,$G100:$BB100))+SUMIF($G$6:$BB$6,BM$6&amp;" "&amp;'Input-Func_Class'!$F$22,$G100:$BB100))&lt;Check_Limit,0,1),1)</f>
        <v>0</v>
      </c>
      <c r="BN100">
        <f ca="1">IFERROR(IF(SUMIF($G$6:$BB$6,BN$6&amp;" Total",$G100:$BB100)-(SUMIF($G$6:$BB$6,BN$6&amp;" "&amp;'Input-Func_Class'!$D$22,$G100:$BB100)+IFERROR(SUMIF($G$6:$BB$6,BN$6&amp;" "&amp;'Input-Func_Class'!$E$22,$G100:$BB100),SUMIF($G$6:$BB$6,BN$6&amp;" "&amp;'Input-Func_Class'!$B$24,$G100:$BB100))+SUMIF($G$6:$BB$6,BN$6&amp;" "&amp;'Input-Func_Class'!$F$22,$G100:$BB100))&lt;Check_Limit,0,1),1)</f>
        <v>0</v>
      </c>
      <c r="BO100">
        <f ca="1">IFERROR(IF(SUMIF($G$6:$BB$6,BO$6&amp;" Total",$G100:$BB100)-(SUMIF($G$6:$BB$6,BO$6&amp;" "&amp;'Input-Func_Class'!$D$22,$G100:$BB100)+IFERROR(SUMIF($G$6:$BB$6,BO$6&amp;" "&amp;'Input-Func_Class'!$E$22,$G100:$BB100),SUMIF($G$6:$BB$6,BO$6&amp;" "&amp;'Input-Func_Class'!$B$24,$G100:$BB100))+SUMIF($G$6:$BB$6,BO$6&amp;" "&amp;'Input-Func_Class'!$F$22,$G100:$BB100))&lt;Check_Limit,0,1),1)</f>
        <v>0</v>
      </c>
    </row>
    <row r="101" spans="1:67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>SUBTOTAL(9,D93:D100)</f>
        <v>-3368936.0149161052</v>
      </c>
      <c r="E101" s="8">
        <f t="shared" ca="1" si="16"/>
        <v>0</v>
      </c>
      <c r="G101" s="77">
        <f t="shared" ref="G101:BB101" ca="1" si="26">SUBTOTAL(9,G93:G100)</f>
        <v>-2151272.7340247682</v>
      </c>
      <c r="H101" s="77">
        <f t="shared" ca="1" si="26"/>
        <v>-1641240.4966995008</v>
      </c>
      <c r="I101" s="77">
        <f t="shared" ca="1" si="26"/>
        <v>0</v>
      </c>
      <c r="J101" s="77">
        <f t="shared" ca="1" si="26"/>
        <v>-510032.23732526775</v>
      </c>
      <c r="K101" s="77">
        <f t="shared" ca="1" si="26"/>
        <v>-1217663.2808913372</v>
      </c>
      <c r="L101" s="77">
        <f t="shared" ca="1" si="26"/>
        <v>0</v>
      </c>
      <c r="M101" s="77">
        <f t="shared" ca="1" si="26"/>
        <v>0</v>
      </c>
      <c r="N101" s="77">
        <f t="shared" ca="1" si="26"/>
        <v>-1217663.2808913372</v>
      </c>
      <c r="O101" s="77">
        <f t="shared" ca="1" si="26"/>
        <v>0</v>
      </c>
      <c r="P101" s="77">
        <f t="shared" ca="1" si="26"/>
        <v>0</v>
      </c>
      <c r="Q101" s="77">
        <f t="shared" ca="1" si="26"/>
        <v>0</v>
      </c>
      <c r="R101" s="77">
        <f t="shared" ca="1" si="26"/>
        <v>0</v>
      </c>
      <c r="S101" s="77">
        <f t="shared" ca="1" si="26"/>
        <v>0</v>
      </c>
      <c r="T101" s="77">
        <f t="shared" ca="1" si="26"/>
        <v>0</v>
      </c>
      <c r="U101" s="77">
        <f t="shared" ca="1" si="26"/>
        <v>0</v>
      </c>
      <c r="V101" s="77">
        <f t="shared" ca="1" si="26"/>
        <v>0</v>
      </c>
      <c r="W101" s="77">
        <f t="shared" ca="1" si="26"/>
        <v>0</v>
      </c>
      <c r="X101" s="77">
        <f t="shared" ca="1" si="26"/>
        <v>0</v>
      </c>
      <c r="Y101" s="77">
        <f t="shared" ca="1" si="26"/>
        <v>0</v>
      </c>
      <c r="Z101" s="77">
        <f t="shared" ca="1" si="26"/>
        <v>0</v>
      </c>
      <c r="AA101" s="77">
        <f t="shared" ca="1" si="26"/>
        <v>0</v>
      </c>
      <c r="AB101" s="77">
        <f t="shared" ca="1" si="26"/>
        <v>0</v>
      </c>
      <c r="AC101" s="77">
        <f t="shared" ca="1" si="26"/>
        <v>0</v>
      </c>
      <c r="AD101" s="77">
        <f t="shared" ca="1" si="26"/>
        <v>0</v>
      </c>
      <c r="AE101" s="77">
        <f t="shared" ca="1" si="26"/>
        <v>0</v>
      </c>
      <c r="AF101" s="77">
        <f t="shared" ca="1" si="26"/>
        <v>0</v>
      </c>
      <c r="AG101" s="77">
        <f t="shared" ca="1" si="26"/>
        <v>0</v>
      </c>
      <c r="AH101" s="77">
        <f t="shared" ca="1" si="26"/>
        <v>0</v>
      </c>
      <c r="AI101" s="77">
        <f t="shared" ca="1" si="26"/>
        <v>0</v>
      </c>
      <c r="AJ101" s="77">
        <f t="shared" ca="1" si="26"/>
        <v>0</v>
      </c>
      <c r="AK101" s="77">
        <f t="shared" ca="1" si="26"/>
        <v>0</v>
      </c>
      <c r="AL101" s="77">
        <f t="shared" ca="1" si="26"/>
        <v>0</v>
      </c>
      <c r="AM101" s="77">
        <f t="shared" ca="1" si="26"/>
        <v>0</v>
      </c>
      <c r="AN101" s="77">
        <f t="shared" ca="1" si="26"/>
        <v>0</v>
      </c>
      <c r="AO101" s="77">
        <f t="shared" ca="1" si="26"/>
        <v>0</v>
      </c>
      <c r="AP101" s="77">
        <f t="shared" ca="1" si="26"/>
        <v>0</v>
      </c>
      <c r="AQ101" s="77">
        <f t="shared" ca="1" si="26"/>
        <v>0</v>
      </c>
      <c r="AR101" s="77">
        <f t="shared" ca="1" si="26"/>
        <v>0</v>
      </c>
      <c r="AS101" s="77">
        <f t="shared" ca="1" si="26"/>
        <v>0</v>
      </c>
      <c r="AT101" s="77">
        <f t="shared" ca="1" si="26"/>
        <v>0</v>
      </c>
      <c r="AU101" s="77">
        <f t="shared" ca="1" si="26"/>
        <v>0</v>
      </c>
      <c r="AV101" s="77">
        <f t="shared" ca="1" si="26"/>
        <v>0</v>
      </c>
      <c r="AW101" s="77">
        <f t="shared" ca="1" si="26"/>
        <v>0</v>
      </c>
      <c r="AX101" s="77">
        <f t="shared" ca="1" si="26"/>
        <v>0</v>
      </c>
      <c r="AY101" s="77">
        <f t="shared" ca="1" si="26"/>
        <v>0</v>
      </c>
      <c r="AZ101" s="77">
        <f t="shared" ca="1" si="26"/>
        <v>0</v>
      </c>
      <c r="BA101" s="77">
        <f t="shared" ca="1" si="26"/>
        <v>0</v>
      </c>
      <c r="BB101" s="77">
        <f t="shared" ca="1" si="26"/>
        <v>0</v>
      </c>
      <c r="BD101">
        <f ca="1">IFERROR(IF(SUMIF($G$6:$BB$6,BD$6&amp;" Total",$G101:$BB101)-(SUMIF($G$6:$BB$6,BD$6&amp;" "&amp;'Input-Func_Class'!$D$22,$G101:$BB101)+IFERROR(SUMIF($G$6:$BB$6,BD$6&amp;" "&amp;'Input-Func_Class'!$E$22,$G101:$BB101),SUMIF($G$6:$BB$6,BD$6&amp;" "&amp;'Input-Func_Class'!$B$24,$G101:$BB101))+SUMIF($G$6:$BB$6,BD$6&amp;" "&amp;'Input-Func_Class'!$F$22,$G101:$BB101))&lt;Check_Limit,0,1),1)</f>
        <v>0</v>
      </c>
      <c r="BE101">
        <f ca="1">IFERROR(IF(SUMIF($G$6:$BB$6,BE$6&amp;" Total",$G101:$BB101)-(SUMIF($G$6:$BB$6,BE$6&amp;" "&amp;'Input-Func_Class'!$D$22,$G101:$BB101)+IFERROR(SUMIF($G$6:$BB$6,BE$6&amp;" "&amp;'Input-Func_Class'!$E$22,$G101:$BB101),SUMIF($G$6:$BB$6,BE$6&amp;" "&amp;'Input-Func_Class'!$B$24,$G101:$BB101))+SUMIF($G$6:$BB$6,BE$6&amp;" "&amp;'Input-Func_Class'!$F$22,$G101:$BB101))&lt;Check_Limit,0,1),1)</f>
        <v>0</v>
      </c>
      <c r="BF101">
        <f ca="1">IFERROR(IF(SUMIF($G$6:$BB$6,BF$6&amp;" Total",$G101:$BB101)-(SUMIF($G$6:$BB$6,BF$6&amp;" "&amp;'Input-Func_Class'!$D$22,$G101:$BB101)+IFERROR(SUMIF($G$6:$BB$6,BF$6&amp;" "&amp;'Input-Func_Class'!$E$22,$G101:$BB101),SUMIF($G$6:$BB$6,BF$6&amp;" "&amp;'Input-Func_Class'!$B$24,$G101:$BB101))+SUMIF($G$6:$BB$6,BF$6&amp;" "&amp;'Input-Func_Class'!$F$22,$G101:$BB101))&lt;Check_Limit,0,1),1)</f>
        <v>0</v>
      </c>
      <c r="BG101">
        <f ca="1">IFERROR(IF(SUMIF($G$6:$BB$6,BG$6&amp;" Total",$G101:$BB101)-(SUMIF($G$6:$BB$6,BG$6&amp;" "&amp;'Input-Func_Class'!$D$22,$G101:$BB101)+IFERROR(SUMIF($G$6:$BB$6,BG$6&amp;" "&amp;'Input-Func_Class'!$E$22,$G101:$BB101),SUMIF($G$6:$BB$6,BG$6&amp;" "&amp;'Input-Func_Class'!$B$24,$G101:$BB101))+SUMIF($G$6:$BB$6,BG$6&amp;" "&amp;'Input-Func_Class'!$F$22,$G101:$BB101))&lt;Check_Limit,0,1),1)</f>
        <v>0</v>
      </c>
      <c r="BH101">
        <f ca="1">IFERROR(IF(SUMIF($G$6:$BB$6,BH$6&amp;" Total",$G101:$BB101)-(SUMIF($G$6:$BB$6,BH$6&amp;" "&amp;'Input-Func_Class'!$D$22,$G101:$BB101)+IFERROR(SUMIF($G$6:$BB$6,BH$6&amp;" "&amp;'Input-Func_Class'!$E$22,$G101:$BB101),SUMIF($G$6:$BB$6,BH$6&amp;" "&amp;'Input-Func_Class'!$B$24,$G101:$BB101))+SUMIF($G$6:$BB$6,BH$6&amp;" "&amp;'Input-Func_Class'!$F$22,$G101:$BB101))&lt;Check_Limit,0,1),1)</f>
        <v>0</v>
      </c>
      <c r="BI101">
        <f ca="1">IFERROR(IF(SUMIF($G$6:$BB$6,BI$6&amp;" Total",$G101:$BB101)-(SUMIF($G$6:$BB$6,BI$6&amp;" "&amp;'Input-Func_Class'!$D$22,$G101:$BB101)+IFERROR(SUMIF($G$6:$BB$6,BI$6&amp;" "&amp;'Input-Func_Class'!$E$22,$G101:$BB101),SUMIF($G$6:$BB$6,BI$6&amp;" "&amp;'Input-Func_Class'!$B$24,$G101:$BB101))+SUMIF($G$6:$BB$6,BI$6&amp;" "&amp;'Input-Func_Class'!$F$22,$G101:$BB101))&lt;Check_Limit,0,1),1)</f>
        <v>0</v>
      </c>
      <c r="BJ101">
        <f ca="1">IFERROR(IF(SUMIF($G$6:$BB$6,BJ$6&amp;" Total",$G101:$BB101)-(SUMIF($G$6:$BB$6,BJ$6&amp;" "&amp;'Input-Func_Class'!$D$22,$G101:$BB101)+IFERROR(SUMIF($G$6:$BB$6,BJ$6&amp;" "&amp;'Input-Func_Class'!$E$22,$G101:$BB101),SUMIF($G$6:$BB$6,BJ$6&amp;" "&amp;'Input-Func_Class'!$B$24,$G101:$BB101))+SUMIF($G$6:$BB$6,BJ$6&amp;" "&amp;'Input-Func_Class'!$F$22,$G101:$BB101))&lt;Check_Limit,0,1),1)</f>
        <v>0</v>
      </c>
      <c r="BK101">
        <f ca="1">IFERROR(IF(SUMIF($G$6:$BB$6,BK$6&amp;" Total",$G101:$BB101)-(SUMIF($G$6:$BB$6,BK$6&amp;" "&amp;'Input-Func_Class'!$D$22,$G101:$BB101)+IFERROR(SUMIF($G$6:$BB$6,BK$6&amp;" "&amp;'Input-Func_Class'!$E$22,$G101:$BB101),SUMIF($G$6:$BB$6,BK$6&amp;" "&amp;'Input-Func_Class'!$B$24,$G101:$BB101))+SUMIF($G$6:$BB$6,BK$6&amp;" "&amp;'Input-Func_Class'!$F$22,$G101:$BB101))&lt;Check_Limit,0,1),1)</f>
        <v>0</v>
      </c>
      <c r="BL101">
        <f ca="1">IFERROR(IF(SUMIF($G$6:$BB$6,BL$6&amp;" Total",$G101:$BB101)-(SUMIF($G$6:$BB$6,BL$6&amp;" "&amp;'Input-Func_Class'!$D$22,$G101:$BB101)+IFERROR(SUMIF($G$6:$BB$6,BL$6&amp;" "&amp;'Input-Func_Class'!$E$22,$G101:$BB101),SUMIF($G$6:$BB$6,BL$6&amp;" "&amp;'Input-Func_Class'!$B$24,$G101:$BB101))+SUMIF($G$6:$BB$6,BL$6&amp;" "&amp;'Input-Func_Class'!$F$22,$G101:$BB101))&lt;Check_Limit,0,1),1)</f>
        <v>0</v>
      </c>
      <c r="BM101">
        <f ca="1">IFERROR(IF(SUMIF($G$6:$BB$6,BM$6&amp;" Total",$G101:$BB101)-(SUMIF($G$6:$BB$6,BM$6&amp;" "&amp;'Input-Func_Class'!$D$22,$G101:$BB101)+IFERROR(SUMIF($G$6:$BB$6,BM$6&amp;" "&amp;'Input-Func_Class'!$E$22,$G101:$BB101),SUMIF($G$6:$BB$6,BM$6&amp;" "&amp;'Input-Func_Class'!$B$24,$G101:$BB101))+SUMIF($G$6:$BB$6,BM$6&amp;" "&amp;'Input-Func_Class'!$F$22,$G101:$BB101))&lt;Check_Limit,0,1),1)</f>
        <v>0</v>
      </c>
      <c r="BN101">
        <f ca="1">IFERROR(IF(SUMIF($G$6:$BB$6,BN$6&amp;" Total",$G101:$BB101)-(SUMIF($G$6:$BB$6,BN$6&amp;" "&amp;'Input-Func_Class'!$D$22,$G101:$BB101)+IFERROR(SUMIF($G$6:$BB$6,BN$6&amp;" "&amp;'Input-Func_Class'!$E$22,$G101:$BB101),SUMIF($G$6:$BB$6,BN$6&amp;" "&amp;'Input-Func_Class'!$B$24,$G101:$BB101))+SUMIF($G$6:$BB$6,BN$6&amp;" "&amp;'Input-Func_Class'!$F$22,$G101:$BB101))&lt;Check_Limit,0,1),1)</f>
        <v>0</v>
      </c>
      <c r="BO101">
        <f ca="1">IFERROR(IF(SUMIF($G$6:$BB$6,BO$6&amp;" Total",$G101:$BB101)-(SUMIF($G$6:$BB$6,BO$6&amp;" "&amp;'Input-Func_Class'!$D$22,$G101:$BB101)+IFERROR(SUMIF($G$6:$BB$6,BO$6&amp;" "&amp;'Input-Func_Class'!$E$22,$G101:$BB101),SUMIF($G$6:$BB$6,BO$6&amp;" "&amp;'Input-Func_Class'!$B$24,$G101:$BB101))+SUMIF($G$6:$BB$6,BO$6&amp;" "&amp;'Input-Func_Class'!$F$22,$G101:$BB101))&lt;Check_Limit,0,1),1)</f>
        <v>0</v>
      </c>
    </row>
    <row r="102" spans="1:67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>
        <f t="shared" si="16"/>
        <v>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D102">
        <f>IFERROR(IF(SUMIF($G$6:$BB$6,BD$6&amp;" Total",$G102:$BB102)-(SUMIF($G$6:$BB$6,BD$6&amp;" "&amp;'Input-Func_Class'!$D$22,$G102:$BB102)+IFERROR(SUMIF($G$6:$BB$6,BD$6&amp;" "&amp;'Input-Func_Class'!$E$22,$G102:$BB102),SUMIF($G$6:$BB$6,BD$6&amp;" "&amp;'Input-Func_Class'!$B$24,$G102:$BB102))+SUMIF($G$6:$BB$6,BD$6&amp;" "&amp;'Input-Func_Class'!$F$22,$G102:$BB102))&lt;Check_Limit,0,1),1)</f>
        <v>0</v>
      </c>
      <c r="BE102">
        <f>IFERROR(IF(SUMIF($G$6:$BB$6,BE$6&amp;" Total",$G102:$BB102)-(SUMIF($G$6:$BB$6,BE$6&amp;" "&amp;'Input-Func_Class'!$D$22,$G102:$BB102)+IFERROR(SUMIF($G$6:$BB$6,BE$6&amp;" "&amp;'Input-Func_Class'!$E$22,$G102:$BB102),SUMIF($G$6:$BB$6,BE$6&amp;" "&amp;'Input-Func_Class'!$B$24,$G102:$BB102))+SUMIF($G$6:$BB$6,BE$6&amp;" "&amp;'Input-Func_Class'!$F$22,$G102:$BB102))&lt;Check_Limit,0,1),1)</f>
        <v>0</v>
      </c>
      <c r="BF102">
        <f>IFERROR(IF(SUMIF($G$6:$BB$6,BF$6&amp;" Total",$G102:$BB102)-(SUMIF($G$6:$BB$6,BF$6&amp;" "&amp;'Input-Func_Class'!$D$22,$G102:$BB102)+IFERROR(SUMIF($G$6:$BB$6,BF$6&amp;" "&amp;'Input-Func_Class'!$E$22,$G102:$BB102),SUMIF($G$6:$BB$6,BF$6&amp;" "&amp;'Input-Func_Class'!$B$24,$G102:$BB102))+SUMIF($G$6:$BB$6,BF$6&amp;" "&amp;'Input-Func_Class'!$F$22,$G102:$BB102))&lt;Check_Limit,0,1),1)</f>
        <v>0</v>
      </c>
      <c r="BG102">
        <f>IFERROR(IF(SUMIF($G$6:$BB$6,BG$6&amp;" Total",$G102:$BB102)-(SUMIF($G$6:$BB$6,BG$6&amp;" "&amp;'Input-Func_Class'!$D$22,$G102:$BB102)+IFERROR(SUMIF($G$6:$BB$6,BG$6&amp;" "&amp;'Input-Func_Class'!$E$22,$G102:$BB102),SUMIF($G$6:$BB$6,BG$6&amp;" "&amp;'Input-Func_Class'!$B$24,$G102:$BB102))+SUMIF($G$6:$BB$6,BG$6&amp;" "&amp;'Input-Func_Class'!$F$22,$G102:$BB102))&lt;Check_Limit,0,1),1)</f>
        <v>0</v>
      </c>
      <c r="BH102">
        <f>IFERROR(IF(SUMIF($G$6:$BB$6,BH$6&amp;" Total",$G102:$BB102)-(SUMIF($G$6:$BB$6,BH$6&amp;" "&amp;'Input-Func_Class'!$D$22,$G102:$BB102)+IFERROR(SUMIF($G$6:$BB$6,BH$6&amp;" "&amp;'Input-Func_Class'!$E$22,$G102:$BB102),SUMIF($G$6:$BB$6,BH$6&amp;" "&amp;'Input-Func_Class'!$B$24,$G102:$BB102))+SUMIF($G$6:$BB$6,BH$6&amp;" "&amp;'Input-Func_Class'!$F$22,$G102:$BB102))&lt;Check_Limit,0,1),1)</f>
        <v>0</v>
      </c>
      <c r="BI102">
        <f>IFERROR(IF(SUMIF($G$6:$BB$6,BI$6&amp;" Total",$G102:$BB102)-(SUMIF($G$6:$BB$6,BI$6&amp;" "&amp;'Input-Func_Class'!$D$22,$G102:$BB102)+IFERROR(SUMIF($G$6:$BB$6,BI$6&amp;" "&amp;'Input-Func_Class'!$E$22,$G102:$BB102),SUMIF($G$6:$BB$6,BI$6&amp;" "&amp;'Input-Func_Class'!$B$24,$G102:$BB102))+SUMIF($G$6:$BB$6,BI$6&amp;" "&amp;'Input-Func_Class'!$F$22,$G102:$BB102))&lt;Check_Limit,0,1),1)</f>
        <v>0</v>
      </c>
      <c r="BJ102">
        <f>IFERROR(IF(SUMIF($G$6:$BB$6,BJ$6&amp;" Total",$G102:$BB102)-(SUMIF($G$6:$BB$6,BJ$6&amp;" "&amp;'Input-Func_Class'!$D$22,$G102:$BB102)+IFERROR(SUMIF($G$6:$BB$6,BJ$6&amp;" "&amp;'Input-Func_Class'!$E$22,$G102:$BB102),SUMIF($G$6:$BB$6,BJ$6&amp;" "&amp;'Input-Func_Class'!$B$24,$G102:$BB102))+SUMIF($G$6:$BB$6,BJ$6&amp;" "&amp;'Input-Func_Class'!$F$22,$G102:$BB102))&lt;Check_Limit,0,1),1)</f>
        <v>0</v>
      </c>
      <c r="BK102">
        <f>IFERROR(IF(SUMIF($G$6:$BB$6,BK$6&amp;" Total",$G102:$BB102)-(SUMIF($G$6:$BB$6,BK$6&amp;" "&amp;'Input-Func_Class'!$D$22,$G102:$BB102)+IFERROR(SUMIF($G$6:$BB$6,BK$6&amp;" "&amp;'Input-Func_Class'!$E$22,$G102:$BB102),SUMIF($G$6:$BB$6,BK$6&amp;" "&amp;'Input-Func_Class'!$B$24,$G102:$BB102))+SUMIF($G$6:$BB$6,BK$6&amp;" "&amp;'Input-Func_Class'!$F$22,$G102:$BB102))&lt;Check_Limit,0,1),1)</f>
        <v>0</v>
      </c>
      <c r="BL102">
        <f>IFERROR(IF(SUMIF($G$6:$BB$6,BL$6&amp;" Total",$G102:$BB102)-(SUMIF($G$6:$BB$6,BL$6&amp;" "&amp;'Input-Func_Class'!$D$22,$G102:$BB102)+IFERROR(SUMIF($G$6:$BB$6,BL$6&amp;" "&amp;'Input-Func_Class'!$E$22,$G102:$BB102),SUMIF($G$6:$BB$6,BL$6&amp;" "&amp;'Input-Func_Class'!$B$24,$G102:$BB102))+SUMIF($G$6:$BB$6,BL$6&amp;" "&amp;'Input-Func_Class'!$F$22,$G102:$BB102))&lt;Check_Limit,0,1),1)</f>
        <v>0</v>
      </c>
      <c r="BM102">
        <f>IFERROR(IF(SUMIF($G$6:$BB$6,BM$6&amp;" Total",$G102:$BB102)-(SUMIF($G$6:$BB$6,BM$6&amp;" "&amp;'Input-Func_Class'!$D$22,$G102:$BB102)+IFERROR(SUMIF($G$6:$BB$6,BM$6&amp;" "&amp;'Input-Func_Class'!$E$22,$G102:$BB102),SUMIF($G$6:$BB$6,BM$6&amp;" "&amp;'Input-Func_Class'!$B$24,$G102:$BB102))+SUMIF($G$6:$BB$6,BM$6&amp;" "&amp;'Input-Func_Class'!$F$22,$G102:$BB102))&lt;Check_Limit,0,1),1)</f>
        <v>0</v>
      </c>
      <c r="BN102">
        <f>IFERROR(IF(SUMIF($G$6:$BB$6,BN$6&amp;" Total",$G102:$BB102)-(SUMIF($G$6:$BB$6,BN$6&amp;" "&amp;'Input-Func_Class'!$D$22,$G102:$BB102)+IFERROR(SUMIF($G$6:$BB$6,BN$6&amp;" "&amp;'Input-Func_Class'!$E$22,$G102:$BB102),SUMIF($G$6:$BB$6,BN$6&amp;" "&amp;'Input-Func_Class'!$B$24,$G102:$BB102))+SUMIF($G$6:$BB$6,BN$6&amp;" "&amp;'Input-Func_Class'!$F$22,$G102:$BB102))&lt;Check_Limit,0,1),1)</f>
        <v>0</v>
      </c>
      <c r="BO102">
        <f>IFERROR(IF(SUMIF($G$6:$BB$6,BO$6&amp;" Total",$G102:$BB102)-(SUMIF($G$6:$BB$6,BO$6&amp;" "&amp;'Input-Func_Class'!$D$22,$G102:$BB102)+IFERROR(SUMIF($G$6:$BB$6,BO$6&amp;" "&amp;'Input-Func_Class'!$E$22,$G102:$BB102),SUMIF($G$6:$BB$6,BO$6&amp;" "&amp;'Input-Func_Class'!$B$24,$G102:$BB102))+SUMIF($G$6:$BB$6,BO$6&amp;" "&amp;'Input-Func_Class'!$F$22,$G102:$BB102))&lt;Check_Limit,0,1),1)</f>
        <v>0</v>
      </c>
    </row>
    <row r="103" spans="1:67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>
        <f t="shared" si="16"/>
        <v>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D103">
        <f>IFERROR(IF(SUMIF($G$6:$BB$6,BD$6&amp;" Total",$G103:$BB103)-(SUMIF($G$6:$BB$6,BD$6&amp;" "&amp;'Input-Func_Class'!$D$22,$G103:$BB103)+IFERROR(SUMIF($G$6:$BB$6,BD$6&amp;" "&amp;'Input-Func_Class'!$E$22,$G103:$BB103),SUMIF($G$6:$BB$6,BD$6&amp;" "&amp;'Input-Func_Class'!$B$24,$G103:$BB103))+SUMIF($G$6:$BB$6,BD$6&amp;" "&amp;'Input-Func_Class'!$F$22,$G103:$BB103))&lt;Check_Limit,0,1),1)</f>
        <v>0</v>
      </c>
      <c r="BE103">
        <f>IFERROR(IF(SUMIF($G$6:$BB$6,BE$6&amp;" Total",$G103:$BB103)-(SUMIF($G$6:$BB$6,BE$6&amp;" "&amp;'Input-Func_Class'!$D$22,$G103:$BB103)+IFERROR(SUMIF($G$6:$BB$6,BE$6&amp;" "&amp;'Input-Func_Class'!$E$22,$G103:$BB103),SUMIF($G$6:$BB$6,BE$6&amp;" "&amp;'Input-Func_Class'!$B$24,$G103:$BB103))+SUMIF($G$6:$BB$6,BE$6&amp;" "&amp;'Input-Func_Class'!$F$22,$G103:$BB103))&lt;Check_Limit,0,1),1)</f>
        <v>0</v>
      </c>
      <c r="BF103">
        <f>IFERROR(IF(SUMIF($G$6:$BB$6,BF$6&amp;" Total",$G103:$BB103)-(SUMIF($G$6:$BB$6,BF$6&amp;" "&amp;'Input-Func_Class'!$D$22,$G103:$BB103)+IFERROR(SUMIF($G$6:$BB$6,BF$6&amp;" "&amp;'Input-Func_Class'!$E$22,$G103:$BB103),SUMIF($G$6:$BB$6,BF$6&amp;" "&amp;'Input-Func_Class'!$B$24,$G103:$BB103))+SUMIF($G$6:$BB$6,BF$6&amp;" "&amp;'Input-Func_Class'!$F$22,$G103:$BB103))&lt;Check_Limit,0,1),1)</f>
        <v>0</v>
      </c>
      <c r="BG103">
        <f>IFERROR(IF(SUMIF($G$6:$BB$6,BG$6&amp;" Total",$G103:$BB103)-(SUMIF($G$6:$BB$6,BG$6&amp;" "&amp;'Input-Func_Class'!$D$22,$G103:$BB103)+IFERROR(SUMIF($G$6:$BB$6,BG$6&amp;" "&amp;'Input-Func_Class'!$E$22,$G103:$BB103),SUMIF($G$6:$BB$6,BG$6&amp;" "&amp;'Input-Func_Class'!$B$24,$G103:$BB103))+SUMIF($G$6:$BB$6,BG$6&amp;" "&amp;'Input-Func_Class'!$F$22,$G103:$BB103))&lt;Check_Limit,0,1),1)</f>
        <v>0</v>
      </c>
      <c r="BH103">
        <f>IFERROR(IF(SUMIF($G$6:$BB$6,BH$6&amp;" Total",$G103:$BB103)-(SUMIF($G$6:$BB$6,BH$6&amp;" "&amp;'Input-Func_Class'!$D$22,$G103:$BB103)+IFERROR(SUMIF($G$6:$BB$6,BH$6&amp;" "&amp;'Input-Func_Class'!$E$22,$G103:$BB103),SUMIF($G$6:$BB$6,BH$6&amp;" "&amp;'Input-Func_Class'!$B$24,$G103:$BB103))+SUMIF($G$6:$BB$6,BH$6&amp;" "&amp;'Input-Func_Class'!$F$22,$G103:$BB103))&lt;Check_Limit,0,1),1)</f>
        <v>0</v>
      </c>
      <c r="BI103">
        <f>IFERROR(IF(SUMIF($G$6:$BB$6,BI$6&amp;" Total",$G103:$BB103)-(SUMIF($G$6:$BB$6,BI$6&amp;" "&amp;'Input-Func_Class'!$D$22,$G103:$BB103)+IFERROR(SUMIF($G$6:$BB$6,BI$6&amp;" "&amp;'Input-Func_Class'!$E$22,$G103:$BB103),SUMIF($G$6:$BB$6,BI$6&amp;" "&amp;'Input-Func_Class'!$B$24,$G103:$BB103))+SUMIF($G$6:$BB$6,BI$6&amp;" "&amp;'Input-Func_Class'!$F$22,$G103:$BB103))&lt;Check_Limit,0,1),1)</f>
        <v>0</v>
      </c>
      <c r="BJ103">
        <f>IFERROR(IF(SUMIF($G$6:$BB$6,BJ$6&amp;" Total",$G103:$BB103)-(SUMIF($G$6:$BB$6,BJ$6&amp;" "&amp;'Input-Func_Class'!$D$22,$G103:$BB103)+IFERROR(SUMIF($G$6:$BB$6,BJ$6&amp;" "&amp;'Input-Func_Class'!$E$22,$G103:$BB103),SUMIF($G$6:$BB$6,BJ$6&amp;" "&amp;'Input-Func_Class'!$B$24,$G103:$BB103))+SUMIF($G$6:$BB$6,BJ$6&amp;" "&amp;'Input-Func_Class'!$F$22,$G103:$BB103))&lt;Check_Limit,0,1),1)</f>
        <v>0</v>
      </c>
      <c r="BK103">
        <f>IFERROR(IF(SUMIF($G$6:$BB$6,BK$6&amp;" Total",$G103:$BB103)-(SUMIF($G$6:$BB$6,BK$6&amp;" "&amp;'Input-Func_Class'!$D$22,$G103:$BB103)+IFERROR(SUMIF($G$6:$BB$6,BK$6&amp;" "&amp;'Input-Func_Class'!$E$22,$G103:$BB103),SUMIF($G$6:$BB$6,BK$6&amp;" "&amp;'Input-Func_Class'!$B$24,$G103:$BB103))+SUMIF($G$6:$BB$6,BK$6&amp;" "&amp;'Input-Func_Class'!$F$22,$G103:$BB103))&lt;Check_Limit,0,1),1)</f>
        <v>0</v>
      </c>
      <c r="BL103">
        <f>IFERROR(IF(SUMIF($G$6:$BB$6,BL$6&amp;" Total",$G103:$BB103)-(SUMIF($G$6:$BB$6,BL$6&amp;" "&amp;'Input-Func_Class'!$D$22,$G103:$BB103)+IFERROR(SUMIF($G$6:$BB$6,BL$6&amp;" "&amp;'Input-Func_Class'!$E$22,$G103:$BB103),SUMIF($G$6:$BB$6,BL$6&amp;" "&amp;'Input-Func_Class'!$B$24,$G103:$BB103))+SUMIF($G$6:$BB$6,BL$6&amp;" "&amp;'Input-Func_Class'!$F$22,$G103:$BB103))&lt;Check_Limit,0,1),1)</f>
        <v>0</v>
      </c>
      <c r="BM103">
        <f>IFERROR(IF(SUMIF($G$6:$BB$6,BM$6&amp;" Total",$G103:$BB103)-(SUMIF($G$6:$BB$6,BM$6&amp;" "&amp;'Input-Func_Class'!$D$22,$G103:$BB103)+IFERROR(SUMIF($G$6:$BB$6,BM$6&amp;" "&amp;'Input-Func_Class'!$E$22,$G103:$BB103),SUMIF($G$6:$BB$6,BM$6&amp;" "&amp;'Input-Func_Class'!$B$24,$G103:$BB103))+SUMIF($G$6:$BB$6,BM$6&amp;" "&amp;'Input-Func_Class'!$F$22,$G103:$BB103))&lt;Check_Limit,0,1),1)</f>
        <v>0</v>
      </c>
      <c r="BN103">
        <f>IFERROR(IF(SUMIF($G$6:$BB$6,BN$6&amp;" Total",$G103:$BB103)-(SUMIF($G$6:$BB$6,BN$6&amp;" "&amp;'Input-Func_Class'!$D$22,$G103:$BB103)+IFERROR(SUMIF($G$6:$BB$6,BN$6&amp;" "&amp;'Input-Func_Class'!$E$22,$G103:$BB103),SUMIF($G$6:$BB$6,BN$6&amp;" "&amp;'Input-Func_Class'!$B$24,$G103:$BB103))+SUMIF($G$6:$BB$6,BN$6&amp;" "&amp;'Input-Func_Class'!$F$22,$G103:$BB103))&lt;Check_Limit,0,1),1)</f>
        <v>0</v>
      </c>
      <c r="BO103">
        <f>IFERROR(IF(SUMIF($G$6:$BB$6,BO$6&amp;" Total",$G103:$BB103)-(SUMIF($G$6:$BB$6,BO$6&amp;" "&amp;'Input-Func_Class'!$D$22,$G103:$BB103)+IFERROR(SUMIF($G$6:$BB$6,BO$6&amp;" "&amp;'Input-Func_Class'!$E$22,$G103:$BB103),SUMIF($G$6:$BB$6,BO$6&amp;" "&amp;'Input-Func_Class'!$B$24,$G103:$BB103))+SUMIF($G$6:$BB$6,BO$6&amp;" "&amp;'Input-Func_Class'!$F$22,$G103:$BB103))&lt;Check_Limit,0,1),1)</f>
        <v>0</v>
      </c>
    </row>
    <row r="104" spans="1:67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>Functionalization!$D104</f>
        <v>4921118.96</v>
      </c>
      <c r="E104" s="8">
        <f t="shared" ca="1" si="16"/>
        <v>0</v>
      </c>
      <c r="F104" s="2" t="str">
        <f>IF($D104=0,"-",IF('Input-Accounts'!$E104&lt;&gt;0,'Input-Accounts'!$E104,'Input-Accounts'!$G104))</f>
        <v>INT_MAINS_PLANT</v>
      </c>
      <c r="G104" s="8">
        <f ca="1">IF(G$5&lt;&gt;"",HLOOKUP(G$5,Functionalization!$G$6:$R$314,ROW($A104)-5,FALSE),IFERROR(INDEX(G$278:G$314,MATCH($F104,$B$278:$B$314,0))/VLOOKUP($F104,$B$278:$BB$314,MATCH(LEFT(TRIM(G$6),FIND("~",SUBSTITUTE(G$6,"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104))*HLOOKUP(LEFT(TRIM(G$6),FIND("~",SUBSTITUTE(G$6," ","~",LEN(TRIM(G$6))-LEN(SUBSTITUTE(TRIM(G$6)," ",""))))-1)&amp;" Total",$B$6:$BB$314,ROW($A104)-5,FALSE))</f>
        <v>4921118.96</v>
      </c>
      <c r="H104" s="8">
        <f ca="1">IF(H$5&lt;&gt;"",HLOOKUP(H$5,Functionalization!$G$6:$R$314,ROW($A104)-5,FALSE),IFERROR(INDEX(H$278:H$314,MATCH($F104,$B$278:$B$314,0))/VLOOKUP($F104,$B$278:$BB$314,MATCH(LEFT(TRIM(H$6),FIND("~",SUBSTITUTE(H$6,"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104))*HLOOKUP(LEFT(TRIM(H$6),FIND("~",SUBSTITUTE(H$6," ","~",LEN(TRIM(H$6))-LEN(SUBSTITUTE(TRIM(H$6)," ",""))))-1)&amp;" Total",$B$6:$BB$314,ROW($A104)-5,FALSE))</f>
        <v>3754400.6385081341</v>
      </c>
      <c r="I104" s="8">
        <f ca="1">IF(I$5&lt;&gt;"",HLOOKUP(I$5,Functionalization!$G$6:$R$314,ROW($A104)-5,FALSE),IFERROR(INDEX(I$278:I$314,MATCH($F104,$B$278:$B$314,0))/VLOOKUP($F104,$B$278:$BB$314,MATCH(LEFT(TRIM(I$6),FIND("~",SUBSTITUTE(I$6,"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104))*HLOOKUP(LEFT(TRIM(I$6),FIND("~",SUBSTITUTE(I$6," ","~",LEN(TRIM(I$6))-LEN(SUBSTITUTE(TRIM(I$6)," ",""))))-1)&amp;" Total",$B$6:$BB$314,ROW($A104)-5,FALSE))</f>
        <v>0</v>
      </c>
      <c r="J104" s="8">
        <f ca="1">IF(J$5&lt;&gt;"",HLOOKUP(J$5,Functionalization!$G$6:$R$314,ROW($A104)-5,FALSE),IFERROR(INDEX(J$278:J$314,MATCH($F104,$B$278:$B$314,0))/VLOOKUP($F104,$B$278:$BB$314,MATCH(LEFT(TRIM(J$6),FIND("~",SUBSTITUTE(J$6,"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104))*HLOOKUP(LEFT(TRIM(J$6),FIND("~",SUBSTITUTE(J$6," ","~",LEN(TRIM(J$6))-LEN(SUBSTITUTE(TRIM(J$6)," ",""))))-1)&amp;" Total",$B$6:$BB$314,ROW($A104)-5,FALSE))</f>
        <v>1166718.3214918659</v>
      </c>
      <c r="K104" s="8">
        <f ca="1">IF(K$5&lt;&gt;"",HLOOKUP(K$5,Functionalization!$G$6:$R$314,ROW($A104)-5,FALSE),IFERROR(INDEX(K$278:K$314,MATCH($F104,$B$278:$B$314,0))/VLOOKUP($F104,$B$278:$BB$314,MATCH(LEFT(TRIM(K$6),FIND("~",SUBSTITUTE(K$6,"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104))*HLOOKUP(LEFT(TRIM(K$6),FIND("~",SUBSTITUTE(K$6," ","~",LEN(TRIM(K$6))-LEN(SUBSTITUTE(TRIM(K$6)," ",""))))-1)&amp;" Total",$B$6:$BB$314,ROW($A104)-5,FALSE))</f>
        <v>0</v>
      </c>
      <c r="L104" s="8">
        <f ca="1">IF(L$5&lt;&gt;"",HLOOKUP(L$5,Functionalization!$G$6:$R$314,ROW($A104)-5,FALSE),IFERROR(INDEX(L$278:L$314,MATCH($F104,$B$278:$B$314,0))/VLOOKUP($F104,$B$278:$BB$314,MATCH(LEFT(TRIM(L$6),FIND("~",SUBSTITUTE(L$6,"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104))*HLOOKUP(LEFT(TRIM(L$6),FIND("~",SUBSTITUTE(L$6," ","~",LEN(TRIM(L$6))-LEN(SUBSTITUTE(TRIM(L$6)," ",""))))-1)&amp;" Total",$B$6:$BB$314,ROW($A104)-5,FALSE))</f>
        <v>0</v>
      </c>
      <c r="M104" s="8">
        <f ca="1">IF(M$5&lt;&gt;"",HLOOKUP(M$5,Functionalization!$G$6:$R$314,ROW($A104)-5,FALSE),IFERROR(INDEX(M$278:M$314,MATCH($F104,$B$278:$B$314,0))/VLOOKUP($F104,$B$278:$BB$314,MATCH(LEFT(TRIM(M$6),FIND("~",SUBSTITUTE(M$6,"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104))*HLOOKUP(LEFT(TRIM(M$6),FIND("~",SUBSTITUTE(M$6," ","~",LEN(TRIM(M$6))-LEN(SUBSTITUTE(TRIM(M$6)," ",""))))-1)&amp;" Total",$B$6:$BB$314,ROW($A104)-5,FALSE))</f>
        <v>0</v>
      </c>
      <c r="N104" s="8">
        <f ca="1">IF(N$5&lt;&gt;"",HLOOKUP(N$5,Functionalization!$G$6:$R$314,ROW($A104)-5,FALSE),IFERROR(INDEX(N$278:N$314,MATCH($F104,$B$278:$B$314,0))/VLOOKUP($F104,$B$278:$BB$314,MATCH(LEFT(TRIM(N$6),FIND("~",SUBSTITUTE(N$6,"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104))*HLOOKUP(LEFT(TRIM(N$6),FIND("~",SUBSTITUTE(N$6," ","~",LEN(TRIM(N$6))-LEN(SUBSTITUTE(TRIM(N$6)," ",""))))-1)&amp;" Total",$B$6:$BB$314,ROW($A104)-5,FALSE))</f>
        <v>0</v>
      </c>
      <c r="O104" s="8">
        <f ca="1">IF(O$5&lt;&gt;"",HLOOKUP(O$5,Functionalization!$G$6:$R$314,ROW($A104)-5,FALSE),IFERROR(INDEX(O$278:O$314,MATCH($F104,$B$278:$B$314,0))/VLOOKUP($F104,$B$278:$BB$314,MATCH(LEFT(TRIM(O$6),FIND("~",SUBSTITUTE(O$6,"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104))*HLOOKUP(LEFT(TRIM(O$6),FIND("~",SUBSTITUTE(O$6," ","~",LEN(TRIM(O$6))-LEN(SUBSTITUTE(TRIM(O$6)," ",""))))-1)&amp;" Total",$B$6:$BB$314,ROW($A104)-5,FALSE))</f>
        <v>0</v>
      </c>
      <c r="P104" s="8">
        <f ca="1">IF(P$5&lt;&gt;"",HLOOKUP(P$5,Functionalization!$G$6:$R$314,ROW($A104)-5,FALSE),IFERROR(INDEX(P$278:P$314,MATCH($F104,$B$278:$B$314,0))/VLOOKUP($F104,$B$278:$BB$314,MATCH(LEFT(TRIM(P$6),FIND("~",SUBSTITUTE(P$6,"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104))*HLOOKUP(LEFT(TRIM(P$6),FIND("~",SUBSTITUTE(P$6," ","~",LEN(TRIM(P$6))-LEN(SUBSTITUTE(TRIM(P$6)," ",""))))-1)&amp;" Total",$B$6:$BB$314,ROW($A104)-5,FALSE))</f>
        <v>0</v>
      </c>
      <c r="Q104" s="8">
        <f ca="1">IF(Q$5&lt;&gt;"",HLOOKUP(Q$5,Functionalization!$G$6:$R$314,ROW($A104)-5,FALSE),IFERROR(INDEX(Q$278:Q$314,MATCH($F104,$B$278:$B$314,0))/VLOOKUP($F104,$B$278:$BB$314,MATCH(LEFT(TRIM(Q$6),FIND("~",SUBSTITUTE(Q$6,"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104))*HLOOKUP(LEFT(TRIM(Q$6),FIND("~",SUBSTITUTE(Q$6," ","~",LEN(TRIM(Q$6))-LEN(SUBSTITUTE(TRIM(Q$6)," ",""))))-1)&amp;" Total",$B$6:$BB$314,ROW($A104)-5,FALSE))</f>
        <v>0</v>
      </c>
      <c r="R104" s="8">
        <f ca="1">IF(R$5&lt;&gt;"",HLOOKUP(R$5,Functionalization!$G$6:$R$314,ROW($A104)-5,FALSE),IFERROR(INDEX(R$278:R$314,MATCH($F104,$B$278:$B$314,0))/VLOOKUP($F104,$B$278:$BB$314,MATCH(LEFT(TRIM(R$6),FIND("~",SUBSTITUTE(R$6,"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104))*HLOOKUP(LEFT(TRIM(R$6),FIND("~",SUBSTITUTE(R$6," ","~",LEN(TRIM(R$6))-LEN(SUBSTITUTE(TRIM(R$6)," ",""))))-1)&amp;" Total",$B$6:$BB$314,ROW($A104)-5,FALSE))</f>
        <v>0</v>
      </c>
      <c r="S104" s="8">
        <f ca="1">IF(S$5&lt;&gt;"",HLOOKUP(S$5,Functionalization!$G$6:$R$314,ROW($A104)-5,FALSE),IFERROR(INDEX(S$278:S$314,MATCH($F104,$B$278:$B$314,0))/VLOOKUP($F104,$B$278:$BB$314,MATCH(LEFT(TRIM(S$6),FIND("~",SUBSTITUTE(S$6,"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104))*HLOOKUP(LEFT(TRIM(S$6),FIND("~",SUBSTITUTE(S$6," ","~",LEN(TRIM(S$6))-LEN(SUBSTITUTE(TRIM(S$6)," ",""))))-1)&amp;" Total",$B$6:$BB$314,ROW($A104)-5,FALSE))</f>
        <v>0</v>
      </c>
      <c r="T104" s="8">
        <f ca="1">IF(T$5&lt;&gt;"",HLOOKUP(T$5,Functionalization!$G$6:$R$314,ROW($A104)-5,FALSE),IFERROR(INDEX(T$278:T$314,MATCH($F104,$B$278:$B$314,0))/VLOOKUP($F104,$B$278:$BB$314,MATCH(LEFT(TRIM(T$6),FIND("~",SUBSTITUTE(T$6,"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104))*HLOOKUP(LEFT(TRIM(T$6),FIND("~",SUBSTITUTE(T$6," ","~",LEN(TRIM(T$6))-LEN(SUBSTITUTE(TRIM(T$6)," ",""))))-1)&amp;" Total",$B$6:$BB$314,ROW($A104)-5,FALSE))</f>
        <v>0</v>
      </c>
      <c r="U104" s="8">
        <f ca="1">IF(U$5&lt;&gt;"",HLOOKUP(U$5,Functionalization!$G$6:$R$314,ROW($A104)-5,FALSE),IFERROR(INDEX(U$278:U$314,MATCH($F104,$B$278:$B$314,0))/VLOOKUP($F104,$B$278:$BB$314,MATCH(LEFT(TRIM(U$6),FIND("~",SUBSTITUTE(U$6,"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104))*HLOOKUP(LEFT(TRIM(U$6),FIND("~",SUBSTITUTE(U$6," ","~",LEN(TRIM(U$6))-LEN(SUBSTITUTE(TRIM(U$6)," ",""))))-1)&amp;" Total",$B$6:$BB$314,ROW($A104)-5,FALSE))</f>
        <v>0</v>
      </c>
      <c r="V104" s="8">
        <f ca="1">IF(V$5&lt;&gt;"",HLOOKUP(V$5,Functionalization!$G$6:$R$314,ROW($A104)-5,FALSE),IFERROR(INDEX(V$278:V$314,MATCH($F104,$B$278:$B$314,0))/VLOOKUP($F104,$B$278:$BB$314,MATCH(LEFT(TRIM(V$6),FIND("~",SUBSTITUTE(V$6,"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104))*HLOOKUP(LEFT(TRIM(V$6),FIND("~",SUBSTITUTE(V$6," ","~",LEN(TRIM(V$6))-LEN(SUBSTITUTE(TRIM(V$6)," ",""))))-1)&amp;" Total",$B$6:$BB$314,ROW($A104)-5,FALSE))</f>
        <v>0</v>
      </c>
      <c r="W104" s="8">
        <f ca="1">IF(W$5&lt;&gt;"",HLOOKUP(W$5,Functionalization!$G$6:$R$314,ROW($A104)-5,FALSE),IFERROR(INDEX(W$278:W$314,MATCH($F104,$B$278:$B$314,0))/VLOOKUP($F104,$B$278:$BB$314,MATCH(LEFT(TRIM(W$6),FIND("~",SUBSTITUTE(W$6,"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104))*HLOOKUP(LEFT(TRIM(W$6),FIND("~",SUBSTITUTE(W$6," ","~",LEN(TRIM(W$6))-LEN(SUBSTITUTE(TRIM(W$6)," ",""))))-1)&amp;" Total",$B$6:$BB$314,ROW($A104)-5,FALSE))</f>
        <v>0</v>
      </c>
      <c r="X104" s="8">
        <f ca="1">IF(X$5&lt;&gt;"",HLOOKUP(X$5,Functionalization!$G$6:$R$314,ROW($A104)-5,FALSE),IFERROR(INDEX(X$278:X$314,MATCH($F104,$B$278:$B$314,0))/VLOOKUP($F104,$B$278:$BB$314,MATCH(LEFT(TRIM(X$6),FIND("~",SUBSTITUTE(X$6,"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104))*HLOOKUP(LEFT(TRIM(X$6),FIND("~",SUBSTITUTE(X$6," ","~",LEN(TRIM(X$6))-LEN(SUBSTITUTE(TRIM(X$6)," ",""))))-1)&amp;" Total",$B$6:$BB$314,ROW($A104)-5,FALSE))</f>
        <v>0</v>
      </c>
      <c r="Y104" s="8">
        <f ca="1">IF(Y$5&lt;&gt;"",HLOOKUP(Y$5,Functionalization!$G$6:$R$314,ROW($A104)-5,FALSE),IFERROR(INDEX(Y$278:Y$314,MATCH($F104,$B$278:$B$314,0))/VLOOKUP($F104,$B$278:$BB$314,MATCH(LEFT(TRIM(Y$6),FIND("~",SUBSTITUTE(Y$6,"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104))*HLOOKUP(LEFT(TRIM(Y$6),FIND("~",SUBSTITUTE(Y$6," ","~",LEN(TRIM(Y$6))-LEN(SUBSTITUTE(TRIM(Y$6)," ",""))))-1)&amp;" Total",$B$6:$BB$314,ROW($A104)-5,FALSE))</f>
        <v>0</v>
      </c>
      <c r="Z104" s="8">
        <f ca="1">IF(Z$5&lt;&gt;"",HLOOKUP(Z$5,Functionalization!$G$6:$R$314,ROW($A104)-5,FALSE),IFERROR(INDEX(Z$278:Z$314,MATCH($F104,$B$278:$B$314,0))/VLOOKUP($F104,$B$278:$BB$314,MATCH(LEFT(TRIM(Z$6),FIND("~",SUBSTITUTE(Z$6,"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104))*HLOOKUP(LEFT(TRIM(Z$6),FIND("~",SUBSTITUTE(Z$6," ","~",LEN(TRIM(Z$6))-LEN(SUBSTITUTE(TRIM(Z$6)," ",""))))-1)&amp;" Total",$B$6:$BB$314,ROW($A104)-5,FALSE))</f>
        <v>0</v>
      </c>
      <c r="AA104" s="8">
        <f ca="1">IF(AA$5&lt;&gt;"",HLOOKUP(AA$5,Functionalization!$G$6:$R$314,ROW($A104)-5,FALSE),IFERROR(INDEX(AA$278:AA$314,MATCH($F104,$B$278:$B$314,0))/VLOOKUP($F104,$B$278:$BB$314,MATCH(LEFT(TRIM(AA$6),FIND("~",SUBSTITUTE(AA$6,"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104))*HLOOKUP(LEFT(TRIM(AA$6),FIND("~",SUBSTITUTE(AA$6," ","~",LEN(TRIM(AA$6))-LEN(SUBSTITUTE(TRIM(AA$6)," ",""))))-1)&amp;" Total",$B$6:$BB$314,ROW($A104)-5,FALSE))</f>
        <v>0</v>
      </c>
      <c r="AB104" s="8">
        <f ca="1">IF(AB$5&lt;&gt;"",HLOOKUP(AB$5,Functionalization!$G$6:$R$314,ROW($A104)-5,FALSE),IFERROR(INDEX(AB$278:AB$314,MATCH($F104,$B$278:$B$314,0))/VLOOKUP($F104,$B$278:$BB$314,MATCH(LEFT(TRIM(AB$6),FIND("~",SUBSTITUTE(AB$6,"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104))*HLOOKUP(LEFT(TRIM(AB$6),FIND("~",SUBSTITUTE(AB$6," ","~",LEN(TRIM(AB$6))-LEN(SUBSTITUTE(TRIM(AB$6)," ",""))))-1)&amp;" Total",$B$6:$BB$314,ROW($A104)-5,FALSE))</f>
        <v>0</v>
      </c>
      <c r="AC104" s="8">
        <f ca="1">IF(AC$5&lt;&gt;"",HLOOKUP(AC$5,Functionalization!$G$6:$R$314,ROW($A104)-5,FALSE),IFERROR(INDEX(AC$278:AC$314,MATCH($F104,$B$278:$B$314,0))/VLOOKUP($F104,$B$278:$BB$314,MATCH(LEFT(TRIM(AC$6),FIND("~",SUBSTITUTE(AC$6,"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104))*HLOOKUP(LEFT(TRIM(AC$6),FIND("~",SUBSTITUTE(AC$6," ","~",LEN(TRIM(AC$6))-LEN(SUBSTITUTE(TRIM(AC$6)," ",""))))-1)&amp;" Total",$B$6:$BB$314,ROW($A104)-5,FALSE))</f>
        <v>0</v>
      </c>
      <c r="AD104" s="8">
        <f ca="1">IF(AD$5&lt;&gt;"",HLOOKUP(AD$5,Functionalization!$G$6:$R$314,ROW($A104)-5,FALSE),IFERROR(INDEX(AD$278:AD$314,MATCH($F104,$B$278:$B$314,0))/VLOOKUP($F104,$B$278:$BB$314,MATCH(LEFT(TRIM(AD$6),FIND("~",SUBSTITUTE(AD$6,"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104))*HLOOKUP(LEFT(TRIM(AD$6),FIND("~",SUBSTITUTE(AD$6," ","~",LEN(TRIM(AD$6))-LEN(SUBSTITUTE(TRIM(AD$6)," ",""))))-1)&amp;" Total",$B$6:$BB$314,ROW($A104)-5,FALSE))</f>
        <v>0</v>
      </c>
      <c r="AE104" s="8">
        <f ca="1">IF(AE$5&lt;&gt;"",HLOOKUP(AE$5,Functionalization!$G$6:$R$314,ROW($A104)-5,FALSE),IFERROR(INDEX(AE$278:AE$314,MATCH($F104,$B$278:$B$314,0))/VLOOKUP($F104,$B$278:$BB$314,MATCH(LEFT(TRIM(AE$6),FIND("~",SUBSTITUTE(AE$6,"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104))*HLOOKUP(LEFT(TRIM(AE$6),FIND("~",SUBSTITUTE(AE$6," ","~",LEN(TRIM(AE$6))-LEN(SUBSTITUTE(TRIM(AE$6)," ",""))))-1)&amp;" Total",$B$6:$BB$314,ROW($A104)-5,FALSE))</f>
        <v>0</v>
      </c>
      <c r="AF104" s="8">
        <f ca="1">IF(AF$5&lt;&gt;"",HLOOKUP(AF$5,Functionalization!$G$6:$R$314,ROW($A104)-5,FALSE),IFERROR(INDEX(AF$278:AF$314,MATCH($F104,$B$278:$B$314,0))/VLOOKUP($F104,$B$278:$BB$314,MATCH(LEFT(TRIM(AF$6),FIND("~",SUBSTITUTE(AF$6,"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104))*HLOOKUP(LEFT(TRIM(AF$6),FIND("~",SUBSTITUTE(AF$6," ","~",LEN(TRIM(AF$6))-LEN(SUBSTITUTE(TRIM(AF$6)," ",""))))-1)&amp;" Total",$B$6:$BB$314,ROW($A104)-5,FALSE))</f>
        <v>0</v>
      </c>
      <c r="AG104" s="8">
        <f ca="1">IF(AG$5&lt;&gt;"",HLOOKUP(AG$5,Functionalization!$G$6:$R$314,ROW($A104)-5,FALSE),IFERROR(INDEX(AG$278:AG$314,MATCH($F104,$B$278:$B$314,0))/VLOOKUP($F104,$B$278:$BB$314,MATCH(LEFT(TRIM(AG$6),FIND("~",SUBSTITUTE(AG$6,"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104))*HLOOKUP(LEFT(TRIM(AG$6),FIND("~",SUBSTITUTE(AG$6," ","~",LEN(TRIM(AG$6))-LEN(SUBSTITUTE(TRIM(AG$6)," ",""))))-1)&amp;" Total",$B$6:$BB$314,ROW($A104)-5,FALSE))</f>
        <v>0</v>
      </c>
      <c r="AH104" s="8">
        <f ca="1">IF(AH$5&lt;&gt;"",HLOOKUP(AH$5,Functionalization!$G$6:$R$314,ROW($A104)-5,FALSE),IFERROR(INDEX(AH$278:AH$314,MATCH($F104,$B$278:$B$314,0))/VLOOKUP($F104,$B$278:$BB$314,MATCH(LEFT(TRIM(AH$6),FIND("~",SUBSTITUTE(AH$6,"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104))*HLOOKUP(LEFT(TRIM(AH$6),FIND("~",SUBSTITUTE(AH$6," ","~",LEN(TRIM(AH$6))-LEN(SUBSTITUTE(TRIM(AH$6)," ",""))))-1)&amp;" Total",$B$6:$BB$314,ROW($A104)-5,FALSE))</f>
        <v>0</v>
      </c>
      <c r="AI104" s="8">
        <f ca="1">IF(AI$5&lt;&gt;"",HLOOKUP(AI$5,Functionalization!$G$6:$R$314,ROW($A104)-5,FALSE),IFERROR(INDEX(AI$278:AI$314,MATCH($F104,$B$278:$B$314,0))/VLOOKUP($F104,$B$278:$BB$314,MATCH(LEFT(TRIM(AI$6),FIND("~",SUBSTITUTE(AI$6,"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104))*HLOOKUP(LEFT(TRIM(AI$6),FIND("~",SUBSTITUTE(AI$6," ","~",LEN(TRIM(AI$6))-LEN(SUBSTITUTE(TRIM(AI$6)," ",""))))-1)&amp;" Total",$B$6:$BB$314,ROW($A104)-5,FALSE))</f>
        <v>0</v>
      </c>
      <c r="AJ104" s="8">
        <f ca="1">IF(AJ$5&lt;&gt;"",HLOOKUP(AJ$5,Functionalization!$G$6:$R$314,ROW($A104)-5,FALSE),IFERROR(INDEX(AJ$278:AJ$314,MATCH($F104,$B$278:$B$314,0))/VLOOKUP($F104,$B$278:$BB$314,MATCH(LEFT(TRIM(AJ$6),FIND("~",SUBSTITUTE(AJ$6,"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104))*HLOOKUP(LEFT(TRIM(AJ$6),FIND("~",SUBSTITUTE(AJ$6," ","~",LEN(TRIM(AJ$6))-LEN(SUBSTITUTE(TRIM(AJ$6)," ",""))))-1)&amp;" Total",$B$6:$BB$314,ROW($A104)-5,FALSE))</f>
        <v>0</v>
      </c>
      <c r="AK104" s="8">
        <f ca="1">IF(AK$5&lt;&gt;"",HLOOKUP(AK$5,Functionalization!$G$6:$R$314,ROW($A104)-5,FALSE),IFERROR(INDEX(AK$278:AK$314,MATCH($F104,$B$278:$B$314,0))/VLOOKUP($F104,$B$278:$BB$314,MATCH(LEFT(TRIM(AK$6),FIND("~",SUBSTITUTE(AK$6,"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104))*HLOOKUP(LEFT(TRIM(AK$6),FIND("~",SUBSTITUTE(AK$6," ","~",LEN(TRIM(AK$6))-LEN(SUBSTITUTE(TRIM(AK$6)," ",""))))-1)&amp;" Total",$B$6:$BB$314,ROW($A104)-5,FALSE))</f>
        <v>0</v>
      </c>
      <c r="AL104" s="8">
        <f ca="1">IF(AL$5&lt;&gt;"",HLOOKUP(AL$5,Functionalization!$G$6:$R$314,ROW($A104)-5,FALSE),IFERROR(INDEX(AL$278:AL$314,MATCH($F104,$B$278:$B$314,0))/VLOOKUP($F104,$B$278:$BB$314,MATCH(LEFT(TRIM(AL$6),FIND("~",SUBSTITUTE(AL$6,"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104))*HLOOKUP(LEFT(TRIM(AL$6),FIND("~",SUBSTITUTE(AL$6," ","~",LEN(TRIM(AL$6))-LEN(SUBSTITUTE(TRIM(AL$6)," ",""))))-1)&amp;" Total",$B$6:$BB$314,ROW($A104)-5,FALSE))</f>
        <v>0</v>
      </c>
      <c r="AM104" s="8">
        <f ca="1">IF(AM$5&lt;&gt;"",HLOOKUP(AM$5,Functionalization!$G$6:$R$314,ROW($A104)-5,FALSE),IFERROR(INDEX(AM$278:AM$314,MATCH($F104,$B$278:$B$314,0))/VLOOKUP($F104,$B$278:$BB$314,MATCH(LEFT(TRIM(AM$6),FIND("~",SUBSTITUTE(AM$6,"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104))*HLOOKUP(LEFT(TRIM(AM$6),FIND("~",SUBSTITUTE(AM$6," ","~",LEN(TRIM(AM$6))-LEN(SUBSTITUTE(TRIM(AM$6)," ",""))))-1)&amp;" Total",$B$6:$BB$314,ROW($A104)-5,FALSE))</f>
        <v>0</v>
      </c>
      <c r="AN104" s="8">
        <f ca="1">IF(AN$5&lt;&gt;"",HLOOKUP(AN$5,Functionalization!$G$6:$R$314,ROW($A104)-5,FALSE),IFERROR(INDEX(AN$278:AN$314,MATCH($F104,$B$278:$B$314,0))/VLOOKUP($F104,$B$278:$BB$314,MATCH(LEFT(TRIM(AN$6),FIND("~",SUBSTITUTE(AN$6,"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104))*HLOOKUP(LEFT(TRIM(AN$6),FIND("~",SUBSTITUTE(AN$6," ","~",LEN(TRIM(AN$6))-LEN(SUBSTITUTE(TRIM(AN$6)," ",""))))-1)&amp;" Total",$B$6:$BB$314,ROW($A104)-5,FALSE))</f>
        <v>0</v>
      </c>
      <c r="AO104" s="8">
        <f ca="1">IF(AO$5&lt;&gt;"",HLOOKUP(AO$5,Functionalization!$G$6:$R$314,ROW($A104)-5,FALSE),IFERROR(INDEX(AO$278:AO$314,MATCH($F104,$B$278:$B$314,0))/VLOOKUP($F104,$B$278:$BB$314,MATCH(LEFT(TRIM(AO$6),FIND("~",SUBSTITUTE(AO$6,"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104))*HLOOKUP(LEFT(TRIM(AO$6),FIND("~",SUBSTITUTE(AO$6," ","~",LEN(TRIM(AO$6))-LEN(SUBSTITUTE(TRIM(AO$6)," ",""))))-1)&amp;" Total",$B$6:$BB$314,ROW($A104)-5,FALSE))</f>
        <v>0</v>
      </c>
      <c r="AP104" s="8">
        <f ca="1">IF(AP$5&lt;&gt;"",HLOOKUP(AP$5,Functionalization!$G$6:$R$314,ROW($A104)-5,FALSE),IFERROR(INDEX(AP$278:AP$314,MATCH($F104,$B$278:$B$314,0))/VLOOKUP($F104,$B$278:$BB$314,MATCH(LEFT(TRIM(AP$6),FIND("~",SUBSTITUTE(AP$6,"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104))*HLOOKUP(LEFT(TRIM(AP$6),FIND("~",SUBSTITUTE(AP$6," ","~",LEN(TRIM(AP$6))-LEN(SUBSTITUTE(TRIM(AP$6)," ",""))))-1)&amp;" Total",$B$6:$BB$314,ROW($A104)-5,FALSE))</f>
        <v>0</v>
      </c>
      <c r="AQ104" s="8">
        <f ca="1">IF(AQ$5&lt;&gt;"",HLOOKUP(AQ$5,Functionalization!$G$6:$R$314,ROW($A104)-5,FALSE),IFERROR(INDEX(AQ$278:AQ$314,MATCH($F104,$B$278:$B$314,0))/VLOOKUP($F104,$B$278:$BB$314,MATCH(LEFT(TRIM(AQ$6),FIND("~",SUBSTITUTE(AQ$6,"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104))*HLOOKUP(LEFT(TRIM(AQ$6),FIND("~",SUBSTITUTE(AQ$6," ","~",LEN(TRIM(AQ$6))-LEN(SUBSTITUTE(TRIM(AQ$6)," ",""))))-1)&amp;" Total",$B$6:$BB$314,ROW($A104)-5,FALSE))</f>
        <v>0</v>
      </c>
      <c r="AR104" s="8">
        <f ca="1">IF(AR$5&lt;&gt;"",HLOOKUP(AR$5,Functionalization!$G$6:$R$314,ROW($A104)-5,FALSE),IFERROR(INDEX(AR$278:AR$314,MATCH($F104,$B$278:$B$314,0))/VLOOKUP($F104,$B$278:$BB$314,MATCH(LEFT(TRIM(AR$6),FIND("~",SUBSTITUTE(AR$6,"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104))*HLOOKUP(LEFT(TRIM(AR$6),FIND("~",SUBSTITUTE(AR$6," ","~",LEN(TRIM(AR$6))-LEN(SUBSTITUTE(TRIM(AR$6)," ",""))))-1)&amp;" Total",$B$6:$BB$314,ROW($A104)-5,FALSE))</f>
        <v>0</v>
      </c>
      <c r="AS104" s="8">
        <f ca="1">IF(AS$5&lt;&gt;"",HLOOKUP(AS$5,Functionalization!$G$6:$R$314,ROW($A104)-5,FALSE),IFERROR(INDEX(AS$278:AS$314,MATCH($F104,$B$278:$B$314,0))/VLOOKUP($F104,$B$278:$BB$314,MATCH(LEFT(TRIM(AS$6),FIND("~",SUBSTITUTE(AS$6,"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104))*HLOOKUP(LEFT(TRIM(AS$6),FIND("~",SUBSTITUTE(AS$6," ","~",LEN(TRIM(AS$6))-LEN(SUBSTITUTE(TRIM(AS$6)," ",""))))-1)&amp;" Total",$B$6:$BB$314,ROW($A104)-5,FALSE))</f>
        <v>0</v>
      </c>
      <c r="AT104" s="8">
        <f ca="1">IF(AT$5&lt;&gt;"",HLOOKUP(AT$5,Functionalization!$G$6:$R$314,ROW($A104)-5,FALSE),IFERROR(INDEX(AT$278:AT$314,MATCH($F104,$B$278:$B$314,0))/VLOOKUP($F104,$B$278:$BB$314,MATCH(LEFT(TRIM(AT$6),FIND("~",SUBSTITUTE(AT$6,"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104))*HLOOKUP(LEFT(TRIM(AT$6),FIND("~",SUBSTITUTE(AT$6," ","~",LEN(TRIM(AT$6))-LEN(SUBSTITUTE(TRIM(AT$6)," ",""))))-1)&amp;" Total",$B$6:$BB$314,ROW($A104)-5,FALSE))</f>
        <v>0</v>
      </c>
      <c r="AU104" s="8">
        <f ca="1">IF(AU$5&lt;&gt;"",HLOOKUP(AU$5,Functionalization!$G$6:$R$314,ROW($A104)-5,FALSE),IFERROR(INDEX(AU$278:AU$314,MATCH($F104,$B$278:$B$314,0))/VLOOKUP($F104,$B$278:$BB$314,MATCH(LEFT(TRIM(AU$6),FIND("~",SUBSTITUTE(AU$6,"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104))*HLOOKUP(LEFT(TRIM(AU$6),FIND("~",SUBSTITUTE(AU$6," ","~",LEN(TRIM(AU$6))-LEN(SUBSTITUTE(TRIM(AU$6)," ",""))))-1)&amp;" Total",$B$6:$BB$314,ROW($A104)-5,FALSE))</f>
        <v>0</v>
      </c>
      <c r="AV104" s="8">
        <f ca="1">IF(AV$5&lt;&gt;"",HLOOKUP(AV$5,Functionalization!$G$6:$R$314,ROW($A104)-5,FALSE),IFERROR(INDEX(AV$278:AV$314,MATCH($F104,$B$278:$B$314,0))/VLOOKUP($F104,$B$278:$BB$314,MATCH(LEFT(TRIM(AV$6),FIND("~",SUBSTITUTE(AV$6,"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104))*HLOOKUP(LEFT(TRIM(AV$6),FIND("~",SUBSTITUTE(AV$6," ","~",LEN(TRIM(AV$6))-LEN(SUBSTITUTE(TRIM(AV$6)," ",""))))-1)&amp;" Total",$B$6:$BB$314,ROW($A104)-5,FALSE))</f>
        <v>0</v>
      </c>
      <c r="AW104" s="8">
        <f ca="1">IF(AW$5&lt;&gt;"",HLOOKUP(AW$5,Functionalization!$G$6:$R$314,ROW($A104)-5,FALSE),IFERROR(INDEX(AW$278:AW$314,MATCH($F104,$B$278:$B$314,0))/VLOOKUP($F104,$B$278:$BB$314,MATCH(LEFT(TRIM(AW$6),FIND("~",SUBSTITUTE(AW$6,"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104))*HLOOKUP(LEFT(TRIM(AW$6),FIND("~",SUBSTITUTE(AW$6," ","~",LEN(TRIM(AW$6))-LEN(SUBSTITUTE(TRIM(AW$6)," ",""))))-1)&amp;" Total",$B$6:$BB$314,ROW($A104)-5,FALSE))</f>
        <v>0</v>
      </c>
      <c r="AX104" s="8">
        <f ca="1">IF(AX$5&lt;&gt;"",HLOOKUP(AX$5,Functionalization!$G$6:$R$314,ROW($A104)-5,FALSE),IFERROR(INDEX(AX$278:AX$314,MATCH($F104,$B$278:$B$314,0))/VLOOKUP($F104,$B$278:$BB$314,MATCH(LEFT(TRIM(AX$6),FIND("~",SUBSTITUTE(AX$6,"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104))*HLOOKUP(LEFT(TRIM(AX$6),FIND("~",SUBSTITUTE(AX$6," ","~",LEN(TRIM(AX$6))-LEN(SUBSTITUTE(TRIM(AX$6)," ",""))))-1)&amp;" Total",$B$6:$BB$314,ROW($A104)-5,FALSE))</f>
        <v>0</v>
      </c>
      <c r="AY104" s="8">
        <f ca="1">IF(AY$5&lt;&gt;"",HLOOKUP(AY$5,Functionalization!$G$6:$R$314,ROW($A104)-5,FALSE),IFERROR(INDEX(AY$278:AY$314,MATCH($F104,$B$278:$B$314,0))/VLOOKUP($F104,$B$278:$BB$314,MATCH(LEFT(TRIM(AY$6),FIND("~",SUBSTITUTE(AY$6,"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104))*HLOOKUP(LEFT(TRIM(AY$6),FIND("~",SUBSTITUTE(AY$6," ","~",LEN(TRIM(AY$6))-LEN(SUBSTITUTE(TRIM(AY$6)," ",""))))-1)&amp;" Total",$B$6:$BB$314,ROW($A104)-5,FALSE))</f>
        <v>0</v>
      </c>
      <c r="AZ104" s="8">
        <f ca="1">IF(AZ$5&lt;&gt;"",HLOOKUP(AZ$5,Functionalization!$G$6:$R$314,ROW($A104)-5,FALSE),IFERROR(INDEX(AZ$278:AZ$314,MATCH($F104,$B$278:$B$314,0))/VLOOKUP($F104,$B$278:$BB$314,MATCH(LEFT(TRIM(AZ$6),FIND("~",SUBSTITUTE(AZ$6,"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104))*HLOOKUP(LEFT(TRIM(AZ$6),FIND("~",SUBSTITUTE(AZ$6," ","~",LEN(TRIM(AZ$6))-LEN(SUBSTITUTE(TRIM(AZ$6)," ",""))))-1)&amp;" Total",$B$6:$BB$314,ROW($A104)-5,FALSE))</f>
        <v>0</v>
      </c>
      <c r="BA104" s="8">
        <f ca="1">IF(BA$5&lt;&gt;"",HLOOKUP(BA$5,Functionalization!$G$6:$R$314,ROW($A104)-5,FALSE),IFERROR(INDEX(BA$278:BA$314,MATCH($F104,$B$278:$B$314,0))/VLOOKUP($F104,$B$278:$BB$314,MATCH(LEFT(TRIM(BA$6),FIND("~",SUBSTITUTE(BA$6,"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104))*HLOOKUP(LEFT(TRIM(BA$6),FIND("~",SUBSTITUTE(BA$6," ","~",LEN(TRIM(BA$6))-LEN(SUBSTITUTE(TRIM(BA$6)," ",""))))-1)&amp;" Total",$B$6:$BB$314,ROW($A104)-5,FALSE))</f>
        <v>0</v>
      </c>
      <c r="BB104" s="8">
        <f ca="1">IF(BB$5&lt;&gt;"",HLOOKUP(BB$5,Functionalization!$G$6:$R$314,ROW($A104)-5,FALSE),IFERROR(INDEX(BB$278:BB$314,MATCH($F104,$B$278:$B$314,0))/VLOOKUP($F104,$B$278:$BB$314,MATCH(LEFT(TRIM(BB$6),FIND("~",SUBSTITUTE(BB$6,"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104))*HLOOKUP(LEFT(TRIM(BB$6),FIND("~",SUBSTITUTE(BB$6," ","~",LEN(TRIM(BB$6))-LEN(SUBSTITUTE(TRIM(BB$6)," ",""))))-1)&amp;" Total",$B$6:$BB$314,ROW($A104)-5,FALSE))</f>
        <v>0</v>
      </c>
      <c r="BD104">
        <f ca="1">IFERROR(IF(SUMIF($G$6:$BB$6,BD$6&amp;" Total",$G104:$BB104)-(SUMIF($G$6:$BB$6,BD$6&amp;" "&amp;'Input-Func_Class'!$D$22,$G104:$BB104)+IFERROR(SUMIF($G$6:$BB$6,BD$6&amp;" "&amp;'Input-Func_Class'!$E$22,$G104:$BB104),SUMIF($G$6:$BB$6,BD$6&amp;" "&amp;'Input-Func_Class'!$B$24,$G104:$BB104))+SUMIF($G$6:$BB$6,BD$6&amp;" "&amp;'Input-Func_Class'!$F$22,$G104:$BB104))&lt;Check_Limit,0,1),1)</f>
        <v>0</v>
      </c>
      <c r="BE104">
        <f ca="1">IFERROR(IF(SUMIF($G$6:$BB$6,BE$6&amp;" Total",$G104:$BB104)-(SUMIF($G$6:$BB$6,BE$6&amp;" "&amp;'Input-Func_Class'!$D$22,$G104:$BB104)+IFERROR(SUMIF($G$6:$BB$6,BE$6&amp;" "&amp;'Input-Func_Class'!$E$22,$G104:$BB104),SUMIF($G$6:$BB$6,BE$6&amp;" "&amp;'Input-Func_Class'!$B$24,$G104:$BB104))+SUMIF($G$6:$BB$6,BE$6&amp;" "&amp;'Input-Func_Class'!$F$22,$G104:$BB104))&lt;Check_Limit,0,1),1)</f>
        <v>0</v>
      </c>
      <c r="BF104">
        <f ca="1">IFERROR(IF(SUMIF($G$6:$BB$6,BF$6&amp;" Total",$G104:$BB104)-(SUMIF($G$6:$BB$6,BF$6&amp;" "&amp;'Input-Func_Class'!$D$22,$G104:$BB104)+IFERROR(SUMIF($G$6:$BB$6,BF$6&amp;" "&amp;'Input-Func_Class'!$E$22,$G104:$BB104),SUMIF($G$6:$BB$6,BF$6&amp;" "&amp;'Input-Func_Class'!$B$24,$G104:$BB104))+SUMIF($G$6:$BB$6,BF$6&amp;" "&amp;'Input-Func_Class'!$F$22,$G104:$BB104))&lt;Check_Limit,0,1),1)</f>
        <v>0</v>
      </c>
      <c r="BG104">
        <f ca="1">IFERROR(IF(SUMIF($G$6:$BB$6,BG$6&amp;" Total",$G104:$BB104)-(SUMIF($G$6:$BB$6,BG$6&amp;" "&amp;'Input-Func_Class'!$D$22,$G104:$BB104)+IFERROR(SUMIF($G$6:$BB$6,BG$6&amp;" "&amp;'Input-Func_Class'!$E$22,$G104:$BB104),SUMIF($G$6:$BB$6,BG$6&amp;" "&amp;'Input-Func_Class'!$B$24,$G104:$BB104))+SUMIF($G$6:$BB$6,BG$6&amp;" "&amp;'Input-Func_Class'!$F$22,$G104:$BB104))&lt;Check_Limit,0,1),1)</f>
        <v>0</v>
      </c>
      <c r="BH104">
        <f ca="1">IFERROR(IF(SUMIF($G$6:$BB$6,BH$6&amp;" Total",$G104:$BB104)-(SUMIF($G$6:$BB$6,BH$6&amp;" "&amp;'Input-Func_Class'!$D$22,$G104:$BB104)+IFERROR(SUMIF($G$6:$BB$6,BH$6&amp;" "&amp;'Input-Func_Class'!$E$22,$G104:$BB104),SUMIF($G$6:$BB$6,BH$6&amp;" "&amp;'Input-Func_Class'!$B$24,$G104:$BB104))+SUMIF($G$6:$BB$6,BH$6&amp;" "&amp;'Input-Func_Class'!$F$22,$G104:$BB104))&lt;Check_Limit,0,1),1)</f>
        <v>0</v>
      </c>
      <c r="BI104">
        <f ca="1">IFERROR(IF(SUMIF($G$6:$BB$6,BI$6&amp;" Total",$G104:$BB104)-(SUMIF($G$6:$BB$6,BI$6&amp;" "&amp;'Input-Func_Class'!$D$22,$G104:$BB104)+IFERROR(SUMIF($G$6:$BB$6,BI$6&amp;" "&amp;'Input-Func_Class'!$E$22,$G104:$BB104),SUMIF($G$6:$BB$6,BI$6&amp;" "&amp;'Input-Func_Class'!$B$24,$G104:$BB104))+SUMIF($G$6:$BB$6,BI$6&amp;" "&amp;'Input-Func_Class'!$F$22,$G104:$BB104))&lt;Check_Limit,0,1),1)</f>
        <v>0</v>
      </c>
      <c r="BJ104">
        <f ca="1">IFERROR(IF(SUMIF($G$6:$BB$6,BJ$6&amp;" Total",$G104:$BB104)-(SUMIF($G$6:$BB$6,BJ$6&amp;" "&amp;'Input-Func_Class'!$D$22,$G104:$BB104)+IFERROR(SUMIF($G$6:$BB$6,BJ$6&amp;" "&amp;'Input-Func_Class'!$E$22,$G104:$BB104),SUMIF($G$6:$BB$6,BJ$6&amp;" "&amp;'Input-Func_Class'!$B$24,$G104:$BB104))+SUMIF($G$6:$BB$6,BJ$6&amp;" "&amp;'Input-Func_Class'!$F$22,$G104:$BB104))&lt;Check_Limit,0,1),1)</f>
        <v>0</v>
      </c>
      <c r="BK104">
        <f ca="1">IFERROR(IF(SUMIF($G$6:$BB$6,BK$6&amp;" Total",$G104:$BB104)-(SUMIF($G$6:$BB$6,BK$6&amp;" "&amp;'Input-Func_Class'!$D$22,$G104:$BB104)+IFERROR(SUMIF($G$6:$BB$6,BK$6&amp;" "&amp;'Input-Func_Class'!$E$22,$G104:$BB104),SUMIF($G$6:$BB$6,BK$6&amp;" "&amp;'Input-Func_Class'!$B$24,$G104:$BB104))+SUMIF($G$6:$BB$6,BK$6&amp;" "&amp;'Input-Func_Class'!$F$22,$G104:$BB104))&lt;Check_Limit,0,1),1)</f>
        <v>0</v>
      </c>
      <c r="BL104">
        <f ca="1">IFERROR(IF(SUMIF($G$6:$BB$6,BL$6&amp;" Total",$G104:$BB104)-(SUMIF($G$6:$BB$6,BL$6&amp;" "&amp;'Input-Func_Class'!$D$22,$G104:$BB104)+IFERROR(SUMIF($G$6:$BB$6,BL$6&amp;" "&amp;'Input-Func_Class'!$E$22,$G104:$BB104),SUMIF($G$6:$BB$6,BL$6&amp;" "&amp;'Input-Func_Class'!$B$24,$G104:$BB104))+SUMIF($G$6:$BB$6,BL$6&amp;" "&amp;'Input-Func_Class'!$F$22,$G104:$BB104))&lt;Check_Limit,0,1),1)</f>
        <v>0</v>
      </c>
      <c r="BM104">
        <f ca="1">IFERROR(IF(SUMIF($G$6:$BB$6,BM$6&amp;" Total",$G104:$BB104)-(SUMIF($G$6:$BB$6,BM$6&amp;" "&amp;'Input-Func_Class'!$D$22,$G104:$BB104)+IFERROR(SUMIF($G$6:$BB$6,BM$6&amp;" "&amp;'Input-Func_Class'!$E$22,$G104:$BB104),SUMIF($G$6:$BB$6,BM$6&amp;" "&amp;'Input-Func_Class'!$B$24,$G104:$BB104))+SUMIF($G$6:$BB$6,BM$6&amp;" "&amp;'Input-Func_Class'!$F$22,$G104:$BB104))&lt;Check_Limit,0,1),1)</f>
        <v>0</v>
      </c>
      <c r="BN104">
        <f ca="1">IFERROR(IF(SUMIF($G$6:$BB$6,BN$6&amp;" Total",$G104:$BB104)-(SUMIF($G$6:$BB$6,BN$6&amp;" "&amp;'Input-Func_Class'!$D$22,$G104:$BB104)+IFERROR(SUMIF($G$6:$BB$6,BN$6&amp;" "&amp;'Input-Func_Class'!$E$22,$G104:$BB104),SUMIF($G$6:$BB$6,BN$6&amp;" "&amp;'Input-Func_Class'!$B$24,$G104:$BB104))+SUMIF($G$6:$BB$6,BN$6&amp;" "&amp;'Input-Func_Class'!$F$22,$G104:$BB104))&lt;Check_Limit,0,1),1)</f>
        <v>0</v>
      </c>
      <c r="BO104">
        <f ca="1">IFERROR(IF(SUMIF($G$6:$BB$6,BO$6&amp;" Total",$G104:$BB104)-(SUMIF($G$6:$BB$6,BO$6&amp;" "&amp;'Input-Func_Class'!$D$22,$G104:$BB104)+IFERROR(SUMIF($G$6:$BB$6,BO$6&amp;" "&amp;'Input-Func_Class'!$E$22,$G104:$BB104),SUMIF($G$6:$BB$6,BO$6&amp;" "&amp;'Input-Func_Class'!$B$24,$G104:$BB104))+SUMIF($G$6:$BB$6,BO$6&amp;" "&amp;'Input-Func_Class'!$F$22,$G104:$BB104))&lt;Check_Limit,0,1),1)</f>
        <v>0</v>
      </c>
    </row>
    <row r="105" spans="1:67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>SUBTOTAL(9,D104:D104)</f>
        <v>4921118.96</v>
      </c>
      <c r="E105" s="8">
        <f ca="1">IFERROR(IF(D105="",0,IF(D105=0,0,IF(ABS(D105-SUM(G105,K105,O105,S105,W105,AA105,AE105,AI105,AM105,AQ105,AU105,AY105))&lt;Check_Limit,0,1))),1)</f>
        <v>0</v>
      </c>
      <c r="G105" s="77">
        <f t="shared" ref="G105:BB105" ca="1" si="27">SUBTOTAL(9,G104:G104)</f>
        <v>4921118.96</v>
      </c>
      <c r="H105" s="77">
        <f t="shared" ca="1" si="27"/>
        <v>3754400.6385081341</v>
      </c>
      <c r="I105" s="77">
        <f t="shared" ca="1" si="27"/>
        <v>0</v>
      </c>
      <c r="J105" s="77">
        <f t="shared" ca="1" si="27"/>
        <v>1166718.3214918659</v>
      </c>
      <c r="K105" s="77">
        <f t="shared" ca="1" si="27"/>
        <v>0</v>
      </c>
      <c r="L105" s="77">
        <f t="shared" ca="1" si="27"/>
        <v>0</v>
      </c>
      <c r="M105" s="77">
        <f t="shared" ca="1" si="27"/>
        <v>0</v>
      </c>
      <c r="N105" s="77">
        <f t="shared" ca="1" si="27"/>
        <v>0</v>
      </c>
      <c r="O105" s="77">
        <f t="shared" ca="1" si="27"/>
        <v>0</v>
      </c>
      <c r="P105" s="77">
        <f t="shared" ca="1" si="27"/>
        <v>0</v>
      </c>
      <c r="Q105" s="77">
        <f t="shared" ca="1" si="27"/>
        <v>0</v>
      </c>
      <c r="R105" s="77">
        <f t="shared" ca="1" si="27"/>
        <v>0</v>
      </c>
      <c r="S105" s="77">
        <f t="shared" ca="1" si="27"/>
        <v>0</v>
      </c>
      <c r="T105" s="77">
        <f t="shared" ca="1" si="27"/>
        <v>0</v>
      </c>
      <c r="U105" s="77">
        <f t="shared" ca="1" si="27"/>
        <v>0</v>
      </c>
      <c r="V105" s="77">
        <f t="shared" ca="1" si="27"/>
        <v>0</v>
      </c>
      <c r="W105" s="77">
        <f t="shared" ca="1" si="27"/>
        <v>0</v>
      </c>
      <c r="X105" s="77">
        <f t="shared" ca="1" si="27"/>
        <v>0</v>
      </c>
      <c r="Y105" s="77">
        <f t="shared" ca="1" si="27"/>
        <v>0</v>
      </c>
      <c r="Z105" s="77">
        <f t="shared" ca="1" si="27"/>
        <v>0</v>
      </c>
      <c r="AA105" s="77">
        <f t="shared" ca="1" si="27"/>
        <v>0</v>
      </c>
      <c r="AB105" s="77">
        <f t="shared" ca="1" si="27"/>
        <v>0</v>
      </c>
      <c r="AC105" s="77">
        <f t="shared" ca="1" si="27"/>
        <v>0</v>
      </c>
      <c r="AD105" s="77">
        <f t="shared" ca="1" si="27"/>
        <v>0</v>
      </c>
      <c r="AE105" s="77">
        <f t="shared" ca="1" si="27"/>
        <v>0</v>
      </c>
      <c r="AF105" s="77">
        <f t="shared" ca="1" si="27"/>
        <v>0</v>
      </c>
      <c r="AG105" s="77">
        <f t="shared" ca="1" si="27"/>
        <v>0</v>
      </c>
      <c r="AH105" s="77">
        <f t="shared" ca="1" si="27"/>
        <v>0</v>
      </c>
      <c r="AI105" s="77">
        <f t="shared" ca="1" si="27"/>
        <v>0</v>
      </c>
      <c r="AJ105" s="77">
        <f t="shared" ca="1" si="27"/>
        <v>0</v>
      </c>
      <c r="AK105" s="77">
        <f t="shared" ca="1" si="27"/>
        <v>0</v>
      </c>
      <c r="AL105" s="77">
        <f t="shared" ca="1" si="27"/>
        <v>0</v>
      </c>
      <c r="AM105" s="77">
        <f t="shared" ca="1" si="27"/>
        <v>0</v>
      </c>
      <c r="AN105" s="77">
        <f t="shared" ca="1" si="27"/>
        <v>0</v>
      </c>
      <c r="AO105" s="77">
        <f t="shared" ca="1" si="27"/>
        <v>0</v>
      </c>
      <c r="AP105" s="77">
        <f t="shared" ca="1" si="27"/>
        <v>0</v>
      </c>
      <c r="AQ105" s="77">
        <f t="shared" ca="1" si="27"/>
        <v>0</v>
      </c>
      <c r="AR105" s="77">
        <f t="shared" ca="1" si="27"/>
        <v>0</v>
      </c>
      <c r="AS105" s="77">
        <f t="shared" ca="1" si="27"/>
        <v>0</v>
      </c>
      <c r="AT105" s="77">
        <f t="shared" ca="1" si="27"/>
        <v>0</v>
      </c>
      <c r="AU105" s="77">
        <f t="shared" ca="1" si="27"/>
        <v>0</v>
      </c>
      <c r="AV105" s="77">
        <f t="shared" ca="1" si="27"/>
        <v>0</v>
      </c>
      <c r="AW105" s="77">
        <f t="shared" ca="1" si="27"/>
        <v>0</v>
      </c>
      <c r="AX105" s="77">
        <f t="shared" ca="1" si="27"/>
        <v>0</v>
      </c>
      <c r="AY105" s="77">
        <f t="shared" ca="1" si="27"/>
        <v>0</v>
      </c>
      <c r="AZ105" s="77">
        <f t="shared" ca="1" si="27"/>
        <v>0</v>
      </c>
      <c r="BA105" s="77">
        <f t="shared" ca="1" si="27"/>
        <v>0</v>
      </c>
      <c r="BB105" s="77">
        <f t="shared" ca="1" si="27"/>
        <v>0</v>
      </c>
      <c r="BD105">
        <f ca="1">IFERROR(IF(SUMIF($G$6:$BB$6,BD$6&amp;" Total",$G105:$BB105)-(SUMIF($G$6:$BB$6,BD$6&amp;" "&amp;'Input-Func_Class'!$D$22,$G105:$BB105)+IFERROR(SUMIF($G$6:$BB$6,BD$6&amp;" "&amp;'Input-Func_Class'!$E$22,$G105:$BB105),SUMIF($G$6:$BB$6,BD$6&amp;" "&amp;'Input-Func_Class'!$B$24,$G105:$BB105))+SUMIF($G$6:$BB$6,BD$6&amp;" "&amp;'Input-Func_Class'!$F$22,$G105:$BB105))&lt;Check_Limit,0,1),1)</f>
        <v>0</v>
      </c>
      <c r="BE105">
        <f ca="1">IFERROR(IF(SUMIF($G$6:$BB$6,BE$6&amp;" Total",$G105:$BB105)-(SUMIF($G$6:$BB$6,BE$6&amp;" "&amp;'Input-Func_Class'!$D$22,$G105:$BB105)+IFERROR(SUMIF($G$6:$BB$6,BE$6&amp;" "&amp;'Input-Func_Class'!$E$22,$G105:$BB105),SUMIF($G$6:$BB$6,BE$6&amp;" "&amp;'Input-Func_Class'!$B$24,$G105:$BB105))+SUMIF($G$6:$BB$6,BE$6&amp;" "&amp;'Input-Func_Class'!$F$22,$G105:$BB105))&lt;Check_Limit,0,1),1)</f>
        <v>0</v>
      </c>
      <c r="BF105">
        <f ca="1">IFERROR(IF(SUMIF($G$6:$BB$6,BF$6&amp;" Total",$G105:$BB105)-(SUMIF($G$6:$BB$6,BF$6&amp;" "&amp;'Input-Func_Class'!$D$22,$G105:$BB105)+IFERROR(SUMIF($G$6:$BB$6,BF$6&amp;" "&amp;'Input-Func_Class'!$E$22,$G105:$BB105),SUMIF($G$6:$BB$6,BF$6&amp;" "&amp;'Input-Func_Class'!$B$24,$G105:$BB105))+SUMIF($G$6:$BB$6,BF$6&amp;" "&amp;'Input-Func_Class'!$F$22,$G105:$BB105))&lt;Check_Limit,0,1),1)</f>
        <v>0</v>
      </c>
      <c r="BG105">
        <f ca="1">IFERROR(IF(SUMIF($G$6:$BB$6,BG$6&amp;" Total",$G105:$BB105)-(SUMIF($G$6:$BB$6,BG$6&amp;" "&amp;'Input-Func_Class'!$D$22,$G105:$BB105)+IFERROR(SUMIF($G$6:$BB$6,BG$6&amp;" "&amp;'Input-Func_Class'!$E$22,$G105:$BB105),SUMIF($G$6:$BB$6,BG$6&amp;" "&amp;'Input-Func_Class'!$B$24,$G105:$BB105))+SUMIF($G$6:$BB$6,BG$6&amp;" "&amp;'Input-Func_Class'!$F$22,$G105:$BB105))&lt;Check_Limit,0,1),1)</f>
        <v>0</v>
      </c>
      <c r="BH105">
        <f ca="1">IFERROR(IF(SUMIF($G$6:$BB$6,BH$6&amp;" Total",$G105:$BB105)-(SUMIF($G$6:$BB$6,BH$6&amp;" "&amp;'Input-Func_Class'!$D$22,$G105:$BB105)+IFERROR(SUMIF($G$6:$BB$6,BH$6&amp;" "&amp;'Input-Func_Class'!$E$22,$G105:$BB105),SUMIF($G$6:$BB$6,BH$6&amp;" "&amp;'Input-Func_Class'!$B$24,$G105:$BB105))+SUMIF($G$6:$BB$6,BH$6&amp;" "&amp;'Input-Func_Class'!$F$22,$G105:$BB105))&lt;Check_Limit,0,1),1)</f>
        <v>0</v>
      </c>
      <c r="BI105">
        <f ca="1">IFERROR(IF(SUMIF($G$6:$BB$6,BI$6&amp;" Total",$G105:$BB105)-(SUMIF($G$6:$BB$6,BI$6&amp;" "&amp;'Input-Func_Class'!$D$22,$G105:$BB105)+IFERROR(SUMIF($G$6:$BB$6,BI$6&amp;" "&amp;'Input-Func_Class'!$E$22,$G105:$BB105),SUMIF($G$6:$BB$6,BI$6&amp;" "&amp;'Input-Func_Class'!$B$24,$G105:$BB105))+SUMIF($G$6:$BB$6,BI$6&amp;" "&amp;'Input-Func_Class'!$F$22,$G105:$BB105))&lt;Check_Limit,0,1),1)</f>
        <v>0</v>
      </c>
      <c r="BJ105">
        <f ca="1">IFERROR(IF(SUMIF($G$6:$BB$6,BJ$6&amp;" Total",$G105:$BB105)-(SUMIF($G$6:$BB$6,BJ$6&amp;" "&amp;'Input-Func_Class'!$D$22,$G105:$BB105)+IFERROR(SUMIF($G$6:$BB$6,BJ$6&amp;" "&amp;'Input-Func_Class'!$E$22,$G105:$BB105),SUMIF($G$6:$BB$6,BJ$6&amp;" "&amp;'Input-Func_Class'!$B$24,$G105:$BB105))+SUMIF($G$6:$BB$6,BJ$6&amp;" "&amp;'Input-Func_Class'!$F$22,$G105:$BB105))&lt;Check_Limit,0,1),1)</f>
        <v>0</v>
      </c>
      <c r="BK105">
        <f ca="1">IFERROR(IF(SUMIF($G$6:$BB$6,BK$6&amp;" Total",$G105:$BB105)-(SUMIF($G$6:$BB$6,BK$6&amp;" "&amp;'Input-Func_Class'!$D$22,$G105:$BB105)+IFERROR(SUMIF($G$6:$BB$6,BK$6&amp;" "&amp;'Input-Func_Class'!$E$22,$G105:$BB105),SUMIF($G$6:$BB$6,BK$6&amp;" "&amp;'Input-Func_Class'!$B$24,$G105:$BB105))+SUMIF($G$6:$BB$6,BK$6&amp;" "&amp;'Input-Func_Class'!$F$22,$G105:$BB105))&lt;Check_Limit,0,1),1)</f>
        <v>0</v>
      </c>
      <c r="BL105">
        <f ca="1">IFERROR(IF(SUMIF($G$6:$BB$6,BL$6&amp;" Total",$G105:$BB105)-(SUMIF($G$6:$BB$6,BL$6&amp;" "&amp;'Input-Func_Class'!$D$22,$G105:$BB105)+IFERROR(SUMIF($G$6:$BB$6,BL$6&amp;" "&amp;'Input-Func_Class'!$E$22,$G105:$BB105),SUMIF($G$6:$BB$6,BL$6&amp;" "&amp;'Input-Func_Class'!$B$24,$G105:$BB105))+SUMIF($G$6:$BB$6,BL$6&amp;" "&amp;'Input-Func_Class'!$F$22,$G105:$BB105))&lt;Check_Limit,0,1),1)</f>
        <v>0</v>
      </c>
      <c r="BM105">
        <f ca="1">IFERROR(IF(SUMIF($G$6:$BB$6,BM$6&amp;" Total",$G105:$BB105)-(SUMIF($G$6:$BB$6,BM$6&amp;" "&amp;'Input-Func_Class'!$D$22,$G105:$BB105)+IFERROR(SUMIF($G$6:$BB$6,BM$6&amp;" "&amp;'Input-Func_Class'!$E$22,$G105:$BB105),SUMIF($G$6:$BB$6,BM$6&amp;" "&amp;'Input-Func_Class'!$B$24,$G105:$BB105))+SUMIF($G$6:$BB$6,BM$6&amp;" "&amp;'Input-Func_Class'!$F$22,$G105:$BB105))&lt;Check_Limit,0,1),1)</f>
        <v>0</v>
      </c>
      <c r="BN105">
        <f ca="1">IFERROR(IF(SUMIF($G$6:$BB$6,BN$6&amp;" Total",$G105:$BB105)-(SUMIF($G$6:$BB$6,BN$6&amp;" "&amp;'Input-Func_Class'!$D$22,$G105:$BB105)+IFERROR(SUMIF($G$6:$BB$6,BN$6&amp;" "&amp;'Input-Func_Class'!$E$22,$G105:$BB105),SUMIF($G$6:$BB$6,BN$6&amp;" "&amp;'Input-Func_Class'!$B$24,$G105:$BB105))+SUMIF($G$6:$BB$6,BN$6&amp;" "&amp;'Input-Func_Class'!$F$22,$G105:$BB105))&lt;Check_Limit,0,1),1)</f>
        <v>0</v>
      </c>
      <c r="BO105">
        <f ca="1">IFERROR(IF(SUMIF($G$6:$BB$6,BO$6&amp;" Total",$G105:$BB105)-(SUMIF($G$6:$BB$6,BO$6&amp;" "&amp;'Input-Func_Class'!$D$22,$G105:$BB105)+IFERROR(SUMIF($G$6:$BB$6,BO$6&amp;" "&amp;'Input-Func_Class'!$E$22,$G105:$BB105),SUMIF($G$6:$BB$6,BO$6&amp;" "&amp;'Input-Func_Class'!$B$24,$G105:$BB105))+SUMIF($G$6:$BB$6,BO$6&amp;" "&amp;'Input-Func_Class'!$F$22,$G105:$BB105))&lt;Check_Limit,0,1),1)</f>
        <v>0</v>
      </c>
    </row>
    <row r="106" spans="1:67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D106">
        <f>IFERROR(IF(SUMIF($G$6:$BB$6,BD$6&amp;" Total",$G106:$BB106)-(SUMIF($G$6:$BB$6,BD$6&amp;" "&amp;'Input-Func_Class'!$D$22,$G106:$BB106)+IFERROR(SUMIF($G$6:$BB$6,BD$6&amp;" "&amp;'Input-Func_Class'!$E$22,$G106:$BB106),SUMIF($G$6:$BB$6,BD$6&amp;" "&amp;'Input-Func_Class'!$B$24,$G106:$BB106))+SUMIF($G$6:$BB$6,BD$6&amp;" "&amp;'Input-Func_Class'!$F$22,$G106:$BB106))&lt;Check_Limit,0,1),1)</f>
        <v>0</v>
      </c>
      <c r="BE106">
        <f>IFERROR(IF(SUMIF($G$6:$BB$6,BE$6&amp;" Total",$G106:$BB106)-(SUMIF($G$6:$BB$6,BE$6&amp;" "&amp;'Input-Func_Class'!$D$22,$G106:$BB106)+IFERROR(SUMIF($G$6:$BB$6,BE$6&amp;" "&amp;'Input-Func_Class'!$E$22,$G106:$BB106),SUMIF($G$6:$BB$6,BE$6&amp;" "&amp;'Input-Func_Class'!$B$24,$G106:$BB106))+SUMIF($G$6:$BB$6,BE$6&amp;" "&amp;'Input-Func_Class'!$F$22,$G106:$BB106))&lt;Check_Limit,0,1),1)</f>
        <v>0</v>
      </c>
      <c r="BF106">
        <f>IFERROR(IF(SUMIF($G$6:$BB$6,BF$6&amp;" Total",$G106:$BB106)-(SUMIF($G$6:$BB$6,BF$6&amp;" "&amp;'Input-Func_Class'!$D$22,$G106:$BB106)+IFERROR(SUMIF($G$6:$BB$6,BF$6&amp;" "&amp;'Input-Func_Class'!$E$22,$G106:$BB106),SUMIF($G$6:$BB$6,BF$6&amp;" "&amp;'Input-Func_Class'!$B$24,$G106:$BB106))+SUMIF($G$6:$BB$6,BF$6&amp;" "&amp;'Input-Func_Class'!$F$22,$G106:$BB106))&lt;Check_Limit,0,1),1)</f>
        <v>0</v>
      </c>
      <c r="BG106">
        <f>IFERROR(IF(SUMIF($G$6:$BB$6,BG$6&amp;" Total",$G106:$BB106)-(SUMIF($G$6:$BB$6,BG$6&amp;" "&amp;'Input-Func_Class'!$D$22,$G106:$BB106)+IFERROR(SUMIF($G$6:$BB$6,BG$6&amp;" "&amp;'Input-Func_Class'!$E$22,$G106:$BB106),SUMIF($G$6:$BB$6,BG$6&amp;" "&amp;'Input-Func_Class'!$B$24,$G106:$BB106))+SUMIF($G$6:$BB$6,BG$6&amp;" "&amp;'Input-Func_Class'!$F$22,$G106:$BB106))&lt;Check_Limit,0,1),1)</f>
        <v>0</v>
      </c>
      <c r="BH106">
        <f>IFERROR(IF(SUMIF($G$6:$BB$6,BH$6&amp;" Total",$G106:$BB106)-(SUMIF($G$6:$BB$6,BH$6&amp;" "&amp;'Input-Func_Class'!$D$22,$G106:$BB106)+IFERROR(SUMIF($G$6:$BB$6,BH$6&amp;" "&amp;'Input-Func_Class'!$E$22,$G106:$BB106),SUMIF($G$6:$BB$6,BH$6&amp;" "&amp;'Input-Func_Class'!$B$24,$G106:$BB106))+SUMIF($G$6:$BB$6,BH$6&amp;" "&amp;'Input-Func_Class'!$F$22,$G106:$BB106))&lt;Check_Limit,0,1),1)</f>
        <v>0</v>
      </c>
      <c r="BI106">
        <f>IFERROR(IF(SUMIF($G$6:$BB$6,BI$6&amp;" Total",$G106:$BB106)-(SUMIF($G$6:$BB$6,BI$6&amp;" "&amp;'Input-Func_Class'!$D$22,$G106:$BB106)+IFERROR(SUMIF($G$6:$BB$6,BI$6&amp;" "&amp;'Input-Func_Class'!$E$22,$G106:$BB106),SUMIF($G$6:$BB$6,BI$6&amp;" "&amp;'Input-Func_Class'!$B$24,$G106:$BB106))+SUMIF($G$6:$BB$6,BI$6&amp;" "&amp;'Input-Func_Class'!$F$22,$G106:$BB106))&lt;Check_Limit,0,1),1)</f>
        <v>0</v>
      </c>
      <c r="BJ106">
        <f>IFERROR(IF(SUMIF($G$6:$BB$6,BJ$6&amp;" Total",$G106:$BB106)-(SUMIF($G$6:$BB$6,BJ$6&amp;" "&amp;'Input-Func_Class'!$D$22,$G106:$BB106)+IFERROR(SUMIF($G$6:$BB$6,BJ$6&amp;" "&amp;'Input-Func_Class'!$E$22,$G106:$BB106),SUMIF($G$6:$BB$6,BJ$6&amp;" "&amp;'Input-Func_Class'!$B$24,$G106:$BB106))+SUMIF($G$6:$BB$6,BJ$6&amp;" "&amp;'Input-Func_Class'!$F$22,$G106:$BB106))&lt;Check_Limit,0,1),1)</f>
        <v>0</v>
      </c>
      <c r="BK106">
        <f>IFERROR(IF(SUMIF($G$6:$BB$6,BK$6&amp;" Total",$G106:$BB106)-(SUMIF($G$6:$BB$6,BK$6&amp;" "&amp;'Input-Func_Class'!$D$22,$G106:$BB106)+IFERROR(SUMIF($G$6:$BB$6,BK$6&amp;" "&amp;'Input-Func_Class'!$E$22,$G106:$BB106),SUMIF($G$6:$BB$6,BK$6&amp;" "&amp;'Input-Func_Class'!$B$24,$G106:$BB106))+SUMIF($G$6:$BB$6,BK$6&amp;" "&amp;'Input-Func_Class'!$F$22,$G106:$BB106))&lt;Check_Limit,0,1),1)</f>
        <v>0</v>
      </c>
      <c r="BL106">
        <f>IFERROR(IF(SUMIF($G$6:$BB$6,BL$6&amp;" Total",$G106:$BB106)-(SUMIF($G$6:$BB$6,BL$6&amp;" "&amp;'Input-Func_Class'!$D$22,$G106:$BB106)+IFERROR(SUMIF($G$6:$BB$6,BL$6&amp;" "&amp;'Input-Func_Class'!$E$22,$G106:$BB106),SUMIF($G$6:$BB$6,BL$6&amp;" "&amp;'Input-Func_Class'!$B$24,$G106:$BB106))+SUMIF($G$6:$BB$6,BL$6&amp;" "&amp;'Input-Func_Class'!$F$22,$G106:$BB106))&lt;Check_Limit,0,1),1)</f>
        <v>0</v>
      </c>
      <c r="BM106">
        <f>IFERROR(IF(SUMIF($G$6:$BB$6,BM$6&amp;" Total",$G106:$BB106)-(SUMIF($G$6:$BB$6,BM$6&amp;" "&amp;'Input-Func_Class'!$D$22,$G106:$BB106)+IFERROR(SUMIF($G$6:$BB$6,BM$6&amp;" "&amp;'Input-Func_Class'!$E$22,$G106:$BB106),SUMIF($G$6:$BB$6,BM$6&amp;" "&amp;'Input-Func_Class'!$B$24,$G106:$BB106))+SUMIF($G$6:$BB$6,BM$6&amp;" "&amp;'Input-Func_Class'!$F$22,$G106:$BB106))&lt;Check_Limit,0,1),1)</f>
        <v>0</v>
      </c>
      <c r="BN106">
        <f>IFERROR(IF(SUMIF($G$6:$BB$6,BN$6&amp;" Total",$G106:$BB106)-(SUMIF($G$6:$BB$6,BN$6&amp;" "&amp;'Input-Func_Class'!$D$22,$G106:$BB106)+IFERROR(SUMIF($G$6:$BB$6,BN$6&amp;" "&amp;'Input-Func_Class'!$E$22,$G106:$BB106),SUMIF($G$6:$BB$6,BN$6&amp;" "&amp;'Input-Func_Class'!$B$24,$G106:$BB106))+SUMIF($G$6:$BB$6,BN$6&amp;" "&amp;'Input-Func_Class'!$F$22,$G106:$BB106))&lt;Check_Limit,0,1),1)</f>
        <v>0</v>
      </c>
      <c r="BO106">
        <f>IFERROR(IF(SUMIF($G$6:$BB$6,BO$6&amp;" Total",$G106:$BB106)-(SUMIF($G$6:$BB$6,BO$6&amp;" "&amp;'Input-Func_Class'!$D$22,$G106:$BB106)+IFERROR(SUMIF($G$6:$BB$6,BO$6&amp;" "&amp;'Input-Func_Class'!$E$22,$G106:$BB106),SUMIF($G$6:$BB$6,BO$6&amp;" "&amp;'Input-Func_Class'!$B$24,$G106:$BB106))+SUMIF($G$6:$BB$6,BO$6&amp;" "&amp;'Input-Func_Class'!$F$22,$G106:$BB106))&lt;Check_Limit,0,1),1)</f>
        <v>0</v>
      </c>
    </row>
    <row r="107" spans="1:67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>SUBTOTAL(9,D59:D106)</f>
        <v>-222245602.91111693</v>
      </c>
      <c r="E107" s="8">
        <f ca="1">IFERROR(IF(D107="",0,IF(D107=0,0,IF(ABS(D107-SUM(G107,K107,O107,S107,W107,AA107,AE107,AI107,AM107,AQ107,AU107,AY107))&lt;Check_Limit,0,1))),1)</f>
        <v>0</v>
      </c>
      <c r="F107" s="2"/>
      <c r="G107" s="8">
        <f t="shared" ref="G107:BB107" ca="1" si="28">SUBTOTAL(9,G59:G106)</f>
        <v>-108846402.76257496</v>
      </c>
      <c r="H107" s="8">
        <f t="shared" ca="1" si="28"/>
        <v>-83040667.651554778</v>
      </c>
      <c r="I107" s="8">
        <f t="shared" ca="1" si="28"/>
        <v>0</v>
      </c>
      <c r="J107" s="8">
        <f t="shared" ca="1" si="28"/>
        <v>-25805735.111020163</v>
      </c>
      <c r="K107" s="8">
        <f t="shared" ca="1" si="28"/>
        <v>-113399200.14854196</v>
      </c>
      <c r="L107" s="8">
        <f t="shared" ca="1" si="28"/>
        <v>0</v>
      </c>
      <c r="M107" s="8">
        <f t="shared" ca="1" si="28"/>
        <v>0</v>
      </c>
      <c r="N107" s="8">
        <f t="shared" ca="1" si="28"/>
        <v>-113399200.14854196</v>
      </c>
      <c r="O107" s="8">
        <f t="shared" ca="1" si="28"/>
        <v>0</v>
      </c>
      <c r="P107" s="8">
        <f t="shared" ca="1" si="28"/>
        <v>0</v>
      </c>
      <c r="Q107" s="8">
        <f t="shared" ca="1" si="28"/>
        <v>0</v>
      </c>
      <c r="R107" s="8">
        <f t="shared" ca="1" si="28"/>
        <v>0</v>
      </c>
      <c r="S107" s="8">
        <f t="shared" ca="1" si="28"/>
        <v>0</v>
      </c>
      <c r="T107" s="8">
        <f t="shared" ca="1" si="28"/>
        <v>0</v>
      </c>
      <c r="U107" s="8">
        <f t="shared" ca="1" si="28"/>
        <v>0</v>
      </c>
      <c r="V107" s="8">
        <f t="shared" ca="1" si="28"/>
        <v>0</v>
      </c>
      <c r="W107" s="8">
        <f t="shared" ca="1" si="28"/>
        <v>0</v>
      </c>
      <c r="X107" s="8">
        <f t="shared" ca="1" si="28"/>
        <v>0</v>
      </c>
      <c r="Y107" s="8">
        <f t="shared" ca="1" si="28"/>
        <v>0</v>
      </c>
      <c r="Z107" s="8">
        <f t="shared" ca="1" si="28"/>
        <v>0</v>
      </c>
      <c r="AA107" s="8">
        <f t="shared" ca="1" si="28"/>
        <v>0</v>
      </c>
      <c r="AB107" s="8">
        <f t="shared" ca="1" si="28"/>
        <v>0</v>
      </c>
      <c r="AC107" s="8">
        <f t="shared" ca="1" si="28"/>
        <v>0</v>
      </c>
      <c r="AD107" s="8">
        <f t="shared" ca="1" si="28"/>
        <v>0</v>
      </c>
      <c r="AE107" s="8">
        <f t="shared" ca="1" si="28"/>
        <v>0</v>
      </c>
      <c r="AF107" s="8">
        <f t="shared" ca="1" si="28"/>
        <v>0</v>
      </c>
      <c r="AG107" s="8">
        <f t="shared" ca="1" si="28"/>
        <v>0</v>
      </c>
      <c r="AH107" s="8">
        <f t="shared" ca="1" si="28"/>
        <v>0</v>
      </c>
      <c r="AI107" s="8">
        <f t="shared" ca="1" si="28"/>
        <v>0</v>
      </c>
      <c r="AJ107" s="8">
        <f t="shared" ca="1" si="28"/>
        <v>0</v>
      </c>
      <c r="AK107" s="8">
        <f t="shared" ca="1" si="28"/>
        <v>0</v>
      </c>
      <c r="AL107" s="8">
        <f t="shared" ca="1" si="28"/>
        <v>0</v>
      </c>
      <c r="AM107" s="8">
        <f t="shared" ca="1" si="28"/>
        <v>0</v>
      </c>
      <c r="AN107" s="8">
        <f t="shared" ca="1" si="28"/>
        <v>0</v>
      </c>
      <c r="AO107" s="8">
        <f t="shared" ca="1" si="28"/>
        <v>0</v>
      </c>
      <c r="AP107" s="8">
        <f t="shared" ca="1" si="28"/>
        <v>0</v>
      </c>
      <c r="AQ107" s="8">
        <f t="shared" ca="1" si="28"/>
        <v>0</v>
      </c>
      <c r="AR107" s="8">
        <f t="shared" ca="1" si="28"/>
        <v>0</v>
      </c>
      <c r="AS107" s="8">
        <f t="shared" ca="1" si="28"/>
        <v>0</v>
      </c>
      <c r="AT107" s="8">
        <f t="shared" ca="1" si="28"/>
        <v>0</v>
      </c>
      <c r="AU107" s="8">
        <f t="shared" ca="1" si="28"/>
        <v>0</v>
      </c>
      <c r="AV107" s="8">
        <f t="shared" ca="1" si="28"/>
        <v>0</v>
      </c>
      <c r="AW107" s="8">
        <f t="shared" ca="1" si="28"/>
        <v>0</v>
      </c>
      <c r="AX107" s="8">
        <f t="shared" ca="1" si="28"/>
        <v>0</v>
      </c>
      <c r="AY107" s="8">
        <f t="shared" ca="1" si="28"/>
        <v>0</v>
      </c>
      <c r="AZ107" s="8">
        <f t="shared" ca="1" si="28"/>
        <v>0</v>
      </c>
      <c r="BA107" s="8">
        <f t="shared" ca="1" si="28"/>
        <v>0</v>
      </c>
      <c r="BB107" s="8">
        <f t="shared" ca="1" si="28"/>
        <v>0</v>
      </c>
      <c r="BD107">
        <f ca="1">IFERROR(IF(SUMIF($G$6:$BB$6,BD$6&amp;" Total",$G107:$BB107)-(SUMIF($G$6:$BB$6,BD$6&amp;" "&amp;'Input-Func_Class'!$D$22,$G107:$BB107)+IFERROR(SUMIF($G$6:$BB$6,BD$6&amp;" "&amp;'Input-Func_Class'!$E$22,$G107:$BB107),SUMIF($G$6:$BB$6,BD$6&amp;" "&amp;'Input-Func_Class'!$B$24,$G107:$BB107))+SUMIF($G$6:$BB$6,BD$6&amp;" "&amp;'Input-Func_Class'!$F$22,$G107:$BB107))&lt;Check_Limit,0,1),1)</f>
        <v>0</v>
      </c>
      <c r="BE107">
        <f ca="1">IFERROR(IF(SUMIF($G$6:$BB$6,BE$6&amp;" Total",$G107:$BB107)-(SUMIF($G$6:$BB$6,BE$6&amp;" "&amp;'Input-Func_Class'!$D$22,$G107:$BB107)+IFERROR(SUMIF($G$6:$BB$6,BE$6&amp;" "&amp;'Input-Func_Class'!$E$22,$G107:$BB107),SUMIF($G$6:$BB$6,BE$6&amp;" "&amp;'Input-Func_Class'!$B$24,$G107:$BB107))+SUMIF($G$6:$BB$6,BE$6&amp;" "&amp;'Input-Func_Class'!$F$22,$G107:$BB107))&lt;Check_Limit,0,1),1)</f>
        <v>0</v>
      </c>
      <c r="BF107">
        <f ca="1">IFERROR(IF(SUMIF($G$6:$BB$6,BF$6&amp;" Total",$G107:$BB107)-(SUMIF($G$6:$BB$6,BF$6&amp;" "&amp;'Input-Func_Class'!$D$22,$G107:$BB107)+IFERROR(SUMIF($G$6:$BB$6,BF$6&amp;" "&amp;'Input-Func_Class'!$E$22,$G107:$BB107),SUMIF($G$6:$BB$6,BF$6&amp;" "&amp;'Input-Func_Class'!$B$24,$G107:$BB107))+SUMIF($G$6:$BB$6,BF$6&amp;" "&amp;'Input-Func_Class'!$F$22,$G107:$BB107))&lt;Check_Limit,0,1),1)</f>
        <v>0</v>
      </c>
      <c r="BG107">
        <f ca="1">IFERROR(IF(SUMIF($G$6:$BB$6,BG$6&amp;" Total",$G107:$BB107)-(SUMIF($G$6:$BB$6,BG$6&amp;" "&amp;'Input-Func_Class'!$D$22,$G107:$BB107)+IFERROR(SUMIF($G$6:$BB$6,BG$6&amp;" "&amp;'Input-Func_Class'!$E$22,$G107:$BB107),SUMIF($G$6:$BB$6,BG$6&amp;" "&amp;'Input-Func_Class'!$B$24,$G107:$BB107))+SUMIF($G$6:$BB$6,BG$6&amp;" "&amp;'Input-Func_Class'!$F$22,$G107:$BB107))&lt;Check_Limit,0,1),1)</f>
        <v>0</v>
      </c>
      <c r="BH107">
        <f ca="1">IFERROR(IF(SUMIF($G$6:$BB$6,BH$6&amp;" Total",$G107:$BB107)-(SUMIF($G$6:$BB$6,BH$6&amp;" "&amp;'Input-Func_Class'!$D$22,$G107:$BB107)+IFERROR(SUMIF($G$6:$BB$6,BH$6&amp;" "&amp;'Input-Func_Class'!$E$22,$G107:$BB107),SUMIF($G$6:$BB$6,BH$6&amp;" "&amp;'Input-Func_Class'!$B$24,$G107:$BB107))+SUMIF($G$6:$BB$6,BH$6&amp;" "&amp;'Input-Func_Class'!$F$22,$G107:$BB107))&lt;Check_Limit,0,1),1)</f>
        <v>0</v>
      </c>
      <c r="BI107">
        <f ca="1">IFERROR(IF(SUMIF($G$6:$BB$6,BI$6&amp;" Total",$G107:$BB107)-(SUMIF($G$6:$BB$6,BI$6&amp;" "&amp;'Input-Func_Class'!$D$22,$G107:$BB107)+IFERROR(SUMIF($G$6:$BB$6,BI$6&amp;" "&amp;'Input-Func_Class'!$E$22,$G107:$BB107),SUMIF($G$6:$BB$6,BI$6&amp;" "&amp;'Input-Func_Class'!$B$24,$G107:$BB107))+SUMIF($G$6:$BB$6,BI$6&amp;" "&amp;'Input-Func_Class'!$F$22,$G107:$BB107))&lt;Check_Limit,0,1),1)</f>
        <v>0</v>
      </c>
      <c r="BJ107">
        <f ca="1">IFERROR(IF(SUMIF($G$6:$BB$6,BJ$6&amp;" Total",$G107:$BB107)-(SUMIF($G$6:$BB$6,BJ$6&amp;" "&amp;'Input-Func_Class'!$D$22,$G107:$BB107)+IFERROR(SUMIF($G$6:$BB$6,BJ$6&amp;" "&amp;'Input-Func_Class'!$E$22,$G107:$BB107),SUMIF($G$6:$BB$6,BJ$6&amp;" "&amp;'Input-Func_Class'!$B$24,$G107:$BB107))+SUMIF($G$6:$BB$6,BJ$6&amp;" "&amp;'Input-Func_Class'!$F$22,$G107:$BB107))&lt;Check_Limit,0,1),1)</f>
        <v>0</v>
      </c>
      <c r="BK107">
        <f ca="1">IFERROR(IF(SUMIF($G$6:$BB$6,BK$6&amp;" Total",$G107:$BB107)-(SUMIF($G$6:$BB$6,BK$6&amp;" "&amp;'Input-Func_Class'!$D$22,$G107:$BB107)+IFERROR(SUMIF($G$6:$BB$6,BK$6&amp;" "&amp;'Input-Func_Class'!$E$22,$G107:$BB107),SUMIF($G$6:$BB$6,BK$6&amp;" "&amp;'Input-Func_Class'!$B$24,$G107:$BB107))+SUMIF($G$6:$BB$6,BK$6&amp;" "&amp;'Input-Func_Class'!$F$22,$G107:$BB107))&lt;Check_Limit,0,1),1)</f>
        <v>0</v>
      </c>
      <c r="BL107">
        <f ca="1">IFERROR(IF(SUMIF($G$6:$BB$6,BL$6&amp;" Total",$G107:$BB107)-(SUMIF($G$6:$BB$6,BL$6&amp;" "&amp;'Input-Func_Class'!$D$22,$G107:$BB107)+IFERROR(SUMIF($G$6:$BB$6,BL$6&amp;" "&amp;'Input-Func_Class'!$E$22,$G107:$BB107),SUMIF($G$6:$BB$6,BL$6&amp;" "&amp;'Input-Func_Class'!$B$24,$G107:$BB107))+SUMIF($G$6:$BB$6,BL$6&amp;" "&amp;'Input-Func_Class'!$F$22,$G107:$BB107))&lt;Check_Limit,0,1),1)</f>
        <v>0</v>
      </c>
      <c r="BM107">
        <f ca="1">IFERROR(IF(SUMIF($G$6:$BB$6,BM$6&amp;" Total",$G107:$BB107)-(SUMIF($G$6:$BB$6,BM$6&amp;" "&amp;'Input-Func_Class'!$D$22,$G107:$BB107)+IFERROR(SUMIF($G$6:$BB$6,BM$6&amp;" "&amp;'Input-Func_Class'!$E$22,$G107:$BB107),SUMIF($G$6:$BB$6,BM$6&amp;" "&amp;'Input-Func_Class'!$B$24,$G107:$BB107))+SUMIF($G$6:$BB$6,BM$6&amp;" "&amp;'Input-Func_Class'!$F$22,$G107:$BB107))&lt;Check_Limit,0,1),1)</f>
        <v>0</v>
      </c>
      <c r="BN107">
        <f ca="1">IFERROR(IF(SUMIF($G$6:$BB$6,BN$6&amp;" Total",$G107:$BB107)-(SUMIF($G$6:$BB$6,BN$6&amp;" "&amp;'Input-Func_Class'!$D$22,$G107:$BB107)+IFERROR(SUMIF($G$6:$BB$6,BN$6&amp;" "&amp;'Input-Func_Class'!$E$22,$G107:$BB107),SUMIF($G$6:$BB$6,BN$6&amp;" "&amp;'Input-Func_Class'!$B$24,$G107:$BB107))+SUMIF($G$6:$BB$6,BN$6&amp;" "&amp;'Input-Func_Class'!$F$22,$G107:$BB107))&lt;Check_Limit,0,1),1)</f>
        <v>0</v>
      </c>
      <c r="BO107">
        <f ca="1">IFERROR(IF(SUMIF($G$6:$BB$6,BO$6&amp;" Total",$G107:$BB107)-(SUMIF($G$6:$BB$6,BO$6&amp;" "&amp;'Input-Func_Class'!$D$22,$G107:$BB107)+IFERROR(SUMIF($G$6:$BB$6,BO$6&amp;" "&amp;'Input-Func_Class'!$E$22,$G107:$BB107),SUMIF($G$6:$BB$6,BO$6&amp;" "&amp;'Input-Func_Class'!$B$24,$G107:$BB107))+SUMIF($G$6:$BB$6,BO$6&amp;" "&amp;'Input-Func_Class'!$F$22,$G107:$BB107))&lt;Check_Limit,0,1),1)</f>
        <v>0</v>
      </c>
    </row>
    <row r="108" spans="1:67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D108">
        <f>IFERROR(IF(SUMIF($G$6:$BB$6,BD$6&amp;" Total",$G108:$BB108)-(SUMIF($G$6:$BB$6,BD$6&amp;" "&amp;'Input-Func_Class'!$D$22,$G108:$BB108)+IFERROR(SUMIF($G$6:$BB$6,BD$6&amp;" "&amp;'Input-Func_Class'!$E$22,$G108:$BB108),SUMIF($G$6:$BB$6,BD$6&amp;" "&amp;'Input-Func_Class'!$B$24,$G108:$BB108))+SUMIF($G$6:$BB$6,BD$6&amp;" "&amp;'Input-Func_Class'!$F$22,$G108:$BB108))&lt;Check_Limit,0,1),1)</f>
        <v>0</v>
      </c>
      <c r="BE108">
        <f>IFERROR(IF(SUMIF($G$6:$BB$6,BE$6&amp;" Total",$G108:$BB108)-(SUMIF($G$6:$BB$6,BE$6&amp;" "&amp;'Input-Func_Class'!$D$22,$G108:$BB108)+IFERROR(SUMIF($G$6:$BB$6,BE$6&amp;" "&amp;'Input-Func_Class'!$E$22,$G108:$BB108),SUMIF($G$6:$BB$6,BE$6&amp;" "&amp;'Input-Func_Class'!$B$24,$G108:$BB108))+SUMIF($G$6:$BB$6,BE$6&amp;" "&amp;'Input-Func_Class'!$F$22,$G108:$BB108))&lt;Check_Limit,0,1),1)</f>
        <v>0</v>
      </c>
      <c r="BF108">
        <f>IFERROR(IF(SUMIF($G$6:$BB$6,BF$6&amp;" Total",$G108:$BB108)-(SUMIF($G$6:$BB$6,BF$6&amp;" "&amp;'Input-Func_Class'!$D$22,$G108:$BB108)+IFERROR(SUMIF($G$6:$BB$6,BF$6&amp;" "&amp;'Input-Func_Class'!$E$22,$G108:$BB108),SUMIF($G$6:$BB$6,BF$6&amp;" "&amp;'Input-Func_Class'!$B$24,$G108:$BB108))+SUMIF($G$6:$BB$6,BF$6&amp;" "&amp;'Input-Func_Class'!$F$22,$G108:$BB108))&lt;Check_Limit,0,1),1)</f>
        <v>0</v>
      </c>
      <c r="BG108">
        <f>IFERROR(IF(SUMIF($G$6:$BB$6,BG$6&amp;" Total",$G108:$BB108)-(SUMIF($G$6:$BB$6,BG$6&amp;" "&amp;'Input-Func_Class'!$D$22,$G108:$BB108)+IFERROR(SUMIF($G$6:$BB$6,BG$6&amp;" "&amp;'Input-Func_Class'!$E$22,$G108:$BB108),SUMIF($G$6:$BB$6,BG$6&amp;" "&amp;'Input-Func_Class'!$B$24,$G108:$BB108))+SUMIF($G$6:$BB$6,BG$6&amp;" "&amp;'Input-Func_Class'!$F$22,$G108:$BB108))&lt;Check_Limit,0,1),1)</f>
        <v>0</v>
      </c>
      <c r="BH108">
        <f>IFERROR(IF(SUMIF($G$6:$BB$6,BH$6&amp;" Total",$G108:$BB108)-(SUMIF($G$6:$BB$6,BH$6&amp;" "&amp;'Input-Func_Class'!$D$22,$G108:$BB108)+IFERROR(SUMIF($G$6:$BB$6,BH$6&amp;" "&amp;'Input-Func_Class'!$E$22,$G108:$BB108),SUMIF($G$6:$BB$6,BH$6&amp;" "&amp;'Input-Func_Class'!$B$24,$G108:$BB108))+SUMIF($G$6:$BB$6,BH$6&amp;" "&amp;'Input-Func_Class'!$F$22,$G108:$BB108))&lt;Check_Limit,0,1),1)</f>
        <v>0</v>
      </c>
      <c r="BI108">
        <f>IFERROR(IF(SUMIF($G$6:$BB$6,BI$6&amp;" Total",$G108:$BB108)-(SUMIF($G$6:$BB$6,BI$6&amp;" "&amp;'Input-Func_Class'!$D$22,$G108:$BB108)+IFERROR(SUMIF($G$6:$BB$6,BI$6&amp;" "&amp;'Input-Func_Class'!$E$22,$G108:$BB108),SUMIF($G$6:$BB$6,BI$6&amp;" "&amp;'Input-Func_Class'!$B$24,$G108:$BB108))+SUMIF($G$6:$BB$6,BI$6&amp;" "&amp;'Input-Func_Class'!$F$22,$G108:$BB108))&lt;Check_Limit,0,1),1)</f>
        <v>0</v>
      </c>
      <c r="BJ108">
        <f>IFERROR(IF(SUMIF($G$6:$BB$6,BJ$6&amp;" Total",$G108:$BB108)-(SUMIF($G$6:$BB$6,BJ$6&amp;" "&amp;'Input-Func_Class'!$D$22,$G108:$BB108)+IFERROR(SUMIF($G$6:$BB$6,BJ$6&amp;" "&amp;'Input-Func_Class'!$E$22,$G108:$BB108),SUMIF($G$6:$BB$6,BJ$6&amp;" "&amp;'Input-Func_Class'!$B$24,$G108:$BB108))+SUMIF($G$6:$BB$6,BJ$6&amp;" "&amp;'Input-Func_Class'!$F$22,$G108:$BB108))&lt;Check_Limit,0,1),1)</f>
        <v>0</v>
      </c>
      <c r="BK108">
        <f>IFERROR(IF(SUMIF($G$6:$BB$6,BK$6&amp;" Total",$G108:$BB108)-(SUMIF($G$6:$BB$6,BK$6&amp;" "&amp;'Input-Func_Class'!$D$22,$G108:$BB108)+IFERROR(SUMIF($G$6:$BB$6,BK$6&amp;" "&amp;'Input-Func_Class'!$E$22,$G108:$BB108),SUMIF($G$6:$BB$6,BK$6&amp;" "&amp;'Input-Func_Class'!$B$24,$G108:$BB108))+SUMIF($G$6:$BB$6,BK$6&amp;" "&amp;'Input-Func_Class'!$F$22,$G108:$BB108))&lt;Check_Limit,0,1),1)</f>
        <v>0</v>
      </c>
      <c r="BL108">
        <f>IFERROR(IF(SUMIF($G$6:$BB$6,BL$6&amp;" Total",$G108:$BB108)-(SUMIF($G$6:$BB$6,BL$6&amp;" "&amp;'Input-Func_Class'!$D$22,$G108:$BB108)+IFERROR(SUMIF($G$6:$BB$6,BL$6&amp;" "&amp;'Input-Func_Class'!$E$22,$G108:$BB108),SUMIF($G$6:$BB$6,BL$6&amp;" "&amp;'Input-Func_Class'!$B$24,$G108:$BB108))+SUMIF($G$6:$BB$6,BL$6&amp;" "&amp;'Input-Func_Class'!$F$22,$G108:$BB108))&lt;Check_Limit,0,1),1)</f>
        <v>0</v>
      </c>
      <c r="BM108">
        <f>IFERROR(IF(SUMIF($G$6:$BB$6,BM$6&amp;" Total",$G108:$BB108)-(SUMIF($G$6:$BB$6,BM$6&amp;" "&amp;'Input-Func_Class'!$D$22,$G108:$BB108)+IFERROR(SUMIF($G$6:$BB$6,BM$6&amp;" "&amp;'Input-Func_Class'!$E$22,$G108:$BB108),SUMIF($G$6:$BB$6,BM$6&amp;" "&amp;'Input-Func_Class'!$B$24,$G108:$BB108))+SUMIF($G$6:$BB$6,BM$6&amp;" "&amp;'Input-Func_Class'!$F$22,$G108:$BB108))&lt;Check_Limit,0,1),1)</f>
        <v>0</v>
      </c>
      <c r="BN108">
        <f>IFERROR(IF(SUMIF($G$6:$BB$6,BN$6&amp;" Total",$G108:$BB108)-(SUMIF($G$6:$BB$6,BN$6&amp;" "&amp;'Input-Func_Class'!$D$22,$G108:$BB108)+IFERROR(SUMIF($G$6:$BB$6,BN$6&amp;" "&amp;'Input-Func_Class'!$E$22,$G108:$BB108),SUMIF($G$6:$BB$6,BN$6&amp;" "&amp;'Input-Func_Class'!$B$24,$G108:$BB108))+SUMIF($G$6:$BB$6,BN$6&amp;" "&amp;'Input-Func_Class'!$F$22,$G108:$BB108))&lt;Check_Limit,0,1),1)</f>
        <v>0</v>
      </c>
      <c r="BO108">
        <f>IFERROR(IF(SUMIF($G$6:$BB$6,BO$6&amp;" Total",$G108:$BB108)-(SUMIF($G$6:$BB$6,BO$6&amp;" "&amp;'Input-Func_Class'!$D$22,$G108:$BB108)+IFERROR(SUMIF($G$6:$BB$6,BO$6&amp;" "&amp;'Input-Func_Class'!$E$22,$G108:$BB108),SUMIF($G$6:$BB$6,BO$6&amp;" "&amp;'Input-Func_Class'!$B$24,$G108:$BB108))+SUMIF($G$6:$BB$6,BO$6&amp;" "&amp;'Input-Func_Class'!$F$22,$G108:$BB108))&lt;Check_Limit,0,1),1)</f>
        <v>0</v>
      </c>
    </row>
    <row r="109" spans="1:67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D109">
        <f>IFERROR(IF(SUMIF($G$6:$BB$6,BD$6&amp;" Total",$G109:$BB109)-(SUMIF($G$6:$BB$6,BD$6&amp;" "&amp;'Input-Func_Class'!$D$22,$G109:$BB109)+IFERROR(SUMIF($G$6:$BB$6,BD$6&amp;" "&amp;'Input-Func_Class'!$E$22,$G109:$BB109),SUMIF($G$6:$BB$6,BD$6&amp;" "&amp;'Input-Func_Class'!$B$24,$G109:$BB109))+SUMIF($G$6:$BB$6,BD$6&amp;" "&amp;'Input-Func_Class'!$F$22,$G109:$BB109))&lt;Check_Limit,0,1),1)</f>
        <v>0</v>
      </c>
      <c r="BE109">
        <f>IFERROR(IF(SUMIF($G$6:$BB$6,BE$6&amp;" Total",$G109:$BB109)-(SUMIF($G$6:$BB$6,BE$6&amp;" "&amp;'Input-Func_Class'!$D$22,$G109:$BB109)+IFERROR(SUMIF($G$6:$BB$6,BE$6&amp;" "&amp;'Input-Func_Class'!$E$22,$G109:$BB109),SUMIF($G$6:$BB$6,BE$6&amp;" "&amp;'Input-Func_Class'!$B$24,$G109:$BB109))+SUMIF($G$6:$BB$6,BE$6&amp;" "&amp;'Input-Func_Class'!$F$22,$G109:$BB109))&lt;Check_Limit,0,1),1)</f>
        <v>0</v>
      </c>
      <c r="BF109">
        <f>IFERROR(IF(SUMIF($G$6:$BB$6,BF$6&amp;" Total",$G109:$BB109)-(SUMIF($G$6:$BB$6,BF$6&amp;" "&amp;'Input-Func_Class'!$D$22,$G109:$BB109)+IFERROR(SUMIF($G$6:$BB$6,BF$6&amp;" "&amp;'Input-Func_Class'!$E$22,$G109:$BB109),SUMIF($G$6:$BB$6,BF$6&amp;" "&amp;'Input-Func_Class'!$B$24,$G109:$BB109))+SUMIF($G$6:$BB$6,BF$6&amp;" "&amp;'Input-Func_Class'!$F$22,$G109:$BB109))&lt;Check_Limit,0,1),1)</f>
        <v>0</v>
      </c>
      <c r="BG109">
        <f>IFERROR(IF(SUMIF($G$6:$BB$6,BG$6&amp;" Total",$G109:$BB109)-(SUMIF($G$6:$BB$6,BG$6&amp;" "&amp;'Input-Func_Class'!$D$22,$G109:$BB109)+IFERROR(SUMIF($G$6:$BB$6,BG$6&amp;" "&amp;'Input-Func_Class'!$E$22,$G109:$BB109),SUMIF($G$6:$BB$6,BG$6&amp;" "&amp;'Input-Func_Class'!$B$24,$G109:$BB109))+SUMIF($G$6:$BB$6,BG$6&amp;" "&amp;'Input-Func_Class'!$F$22,$G109:$BB109))&lt;Check_Limit,0,1),1)</f>
        <v>0</v>
      </c>
      <c r="BH109">
        <f>IFERROR(IF(SUMIF($G$6:$BB$6,BH$6&amp;" Total",$G109:$BB109)-(SUMIF($G$6:$BB$6,BH$6&amp;" "&amp;'Input-Func_Class'!$D$22,$G109:$BB109)+IFERROR(SUMIF($G$6:$BB$6,BH$6&amp;" "&amp;'Input-Func_Class'!$E$22,$G109:$BB109),SUMIF($G$6:$BB$6,BH$6&amp;" "&amp;'Input-Func_Class'!$B$24,$G109:$BB109))+SUMIF($G$6:$BB$6,BH$6&amp;" "&amp;'Input-Func_Class'!$F$22,$G109:$BB109))&lt;Check_Limit,0,1),1)</f>
        <v>0</v>
      </c>
      <c r="BI109">
        <f>IFERROR(IF(SUMIF($G$6:$BB$6,BI$6&amp;" Total",$G109:$BB109)-(SUMIF($G$6:$BB$6,BI$6&amp;" "&amp;'Input-Func_Class'!$D$22,$G109:$BB109)+IFERROR(SUMIF($G$6:$BB$6,BI$6&amp;" "&amp;'Input-Func_Class'!$E$22,$G109:$BB109),SUMIF($G$6:$BB$6,BI$6&amp;" "&amp;'Input-Func_Class'!$B$24,$G109:$BB109))+SUMIF($G$6:$BB$6,BI$6&amp;" "&amp;'Input-Func_Class'!$F$22,$G109:$BB109))&lt;Check_Limit,0,1),1)</f>
        <v>0</v>
      </c>
      <c r="BJ109">
        <f>IFERROR(IF(SUMIF($G$6:$BB$6,BJ$6&amp;" Total",$G109:$BB109)-(SUMIF($G$6:$BB$6,BJ$6&amp;" "&amp;'Input-Func_Class'!$D$22,$G109:$BB109)+IFERROR(SUMIF($G$6:$BB$6,BJ$6&amp;" "&amp;'Input-Func_Class'!$E$22,$G109:$BB109),SUMIF($G$6:$BB$6,BJ$6&amp;" "&amp;'Input-Func_Class'!$B$24,$G109:$BB109))+SUMIF($G$6:$BB$6,BJ$6&amp;" "&amp;'Input-Func_Class'!$F$22,$G109:$BB109))&lt;Check_Limit,0,1),1)</f>
        <v>0</v>
      </c>
      <c r="BK109">
        <f>IFERROR(IF(SUMIF($G$6:$BB$6,BK$6&amp;" Total",$G109:$BB109)-(SUMIF($G$6:$BB$6,BK$6&amp;" "&amp;'Input-Func_Class'!$D$22,$G109:$BB109)+IFERROR(SUMIF($G$6:$BB$6,BK$6&amp;" "&amp;'Input-Func_Class'!$E$22,$G109:$BB109),SUMIF($G$6:$BB$6,BK$6&amp;" "&amp;'Input-Func_Class'!$B$24,$G109:$BB109))+SUMIF($G$6:$BB$6,BK$6&amp;" "&amp;'Input-Func_Class'!$F$22,$G109:$BB109))&lt;Check_Limit,0,1),1)</f>
        <v>0</v>
      </c>
      <c r="BL109">
        <f>IFERROR(IF(SUMIF($G$6:$BB$6,BL$6&amp;" Total",$G109:$BB109)-(SUMIF($G$6:$BB$6,BL$6&amp;" "&amp;'Input-Func_Class'!$D$22,$G109:$BB109)+IFERROR(SUMIF($G$6:$BB$6,BL$6&amp;" "&amp;'Input-Func_Class'!$E$22,$G109:$BB109),SUMIF($G$6:$BB$6,BL$6&amp;" "&amp;'Input-Func_Class'!$B$24,$G109:$BB109))+SUMIF($G$6:$BB$6,BL$6&amp;" "&amp;'Input-Func_Class'!$F$22,$G109:$BB109))&lt;Check_Limit,0,1),1)</f>
        <v>0</v>
      </c>
      <c r="BM109">
        <f>IFERROR(IF(SUMIF($G$6:$BB$6,BM$6&amp;" Total",$G109:$BB109)-(SUMIF($G$6:$BB$6,BM$6&amp;" "&amp;'Input-Func_Class'!$D$22,$G109:$BB109)+IFERROR(SUMIF($G$6:$BB$6,BM$6&amp;" "&amp;'Input-Func_Class'!$E$22,$G109:$BB109),SUMIF($G$6:$BB$6,BM$6&amp;" "&amp;'Input-Func_Class'!$B$24,$G109:$BB109))+SUMIF($G$6:$BB$6,BM$6&amp;" "&amp;'Input-Func_Class'!$F$22,$G109:$BB109))&lt;Check_Limit,0,1),1)</f>
        <v>0</v>
      </c>
      <c r="BN109">
        <f>IFERROR(IF(SUMIF($G$6:$BB$6,BN$6&amp;" Total",$G109:$BB109)-(SUMIF($G$6:$BB$6,BN$6&amp;" "&amp;'Input-Func_Class'!$D$22,$G109:$BB109)+IFERROR(SUMIF($G$6:$BB$6,BN$6&amp;" "&amp;'Input-Func_Class'!$E$22,$G109:$BB109),SUMIF($G$6:$BB$6,BN$6&amp;" "&amp;'Input-Func_Class'!$B$24,$G109:$BB109))+SUMIF($G$6:$BB$6,BN$6&amp;" "&amp;'Input-Func_Class'!$F$22,$G109:$BB109))&lt;Check_Limit,0,1),1)</f>
        <v>0</v>
      </c>
      <c r="BO109">
        <f>IFERROR(IF(SUMIF($G$6:$BB$6,BO$6&amp;" Total",$G109:$BB109)-(SUMIF($G$6:$BB$6,BO$6&amp;" "&amp;'Input-Func_Class'!$D$22,$G109:$BB109)+IFERROR(SUMIF($G$6:$BB$6,BO$6&amp;" "&amp;'Input-Func_Class'!$E$22,$G109:$BB109),SUMIF($G$6:$BB$6,BO$6&amp;" "&amp;'Input-Func_Class'!$B$24,$G109:$BB109))+SUMIF($G$6:$BB$6,BO$6&amp;" "&amp;'Input-Func_Class'!$F$22,$G109:$BB109))&lt;Check_Limit,0,1),1)</f>
        <v>0</v>
      </c>
    </row>
    <row r="110" spans="1:67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>Functionalization!$D110</f>
        <v>-115024371.07613765</v>
      </c>
      <c r="E110" s="8">
        <f t="shared" ref="E110" ca="1" si="29">IFERROR(IF(D110="",0,IF(D110=0,0,IF(ABS(D110-SUM(G110,K110,O110,S110,W110,AA110,AE110,AI110,AM110,AQ110,AU110,AY110))&lt;Check_Limit,0,1))),1)</f>
        <v>0</v>
      </c>
      <c r="F110" s="2" t="str">
        <f>IF($D110=0,"-",IF('Input-Accounts'!$E110&lt;&gt;0,'Input-Accounts'!$E110,'Input-Accounts'!$G110))</f>
        <v>INT_TOTAL PLANT</v>
      </c>
      <c r="G110" s="8">
        <f ca="1">IF(G$5&lt;&gt;"",HLOOKUP(G$5,Functionalization!$G$6:$R$314,ROW($A110)-5,FALSE),IFERROR(INDEX(G$278:G$314,MATCH($F110,$B$278:$B$314,0))/VLOOKUP($F110,$B$278:$BB$314,MATCH(LEFT(TRIM(G$6),FIND("~",SUBSTITUTE(G$6,"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110))*HLOOKUP(LEFT(TRIM(G$6),FIND("~",SUBSTITUTE(G$6," ","~",LEN(TRIM(G$6))-LEN(SUBSTITUTE(TRIM(G$6)," ",""))))-1)&amp;" Total",$B$6:$BB$314,ROW($A110)-5,FALSE))</f>
        <v>-73450131.480340451</v>
      </c>
      <c r="H110" s="8">
        <f ca="1">IF(H$5&lt;&gt;"",HLOOKUP(H$5,Functionalization!$G$6:$R$314,ROW($A110)-5,FALSE),IFERROR(INDEX(H$278:H$314,MATCH($F110,$B$278:$B$314,0))/VLOOKUP($F110,$B$278:$BB$314,MATCH(LEFT(TRIM(H$6),FIND("~",SUBSTITUTE(H$6,"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110))*HLOOKUP(LEFT(TRIM(H$6),FIND("~",SUBSTITUTE(H$6," ","~",LEN(TRIM(H$6))-LEN(SUBSTITUTE(TRIM(H$6)," ",""))))-1)&amp;" Total",$B$6:$BB$314,ROW($A110)-5,FALSE))</f>
        <v>-56036284.180436991</v>
      </c>
      <c r="I110" s="8">
        <f ca="1">IF(I$5&lt;&gt;"",HLOOKUP(I$5,Functionalization!$G$6:$R$314,ROW($A110)-5,FALSE),IFERROR(INDEX(I$278:I$314,MATCH($F110,$B$278:$B$314,0))/VLOOKUP($F110,$B$278:$BB$314,MATCH(LEFT(TRIM(I$6),FIND("~",SUBSTITUTE(I$6,"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110))*HLOOKUP(LEFT(TRIM(I$6),FIND("~",SUBSTITUTE(I$6," ","~",LEN(TRIM(I$6))-LEN(SUBSTITUTE(TRIM(I$6)," ",""))))-1)&amp;" Total",$B$6:$BB$314,ROW($A110)-5,FALSE))</f>
        <v>0</v>
      </c>
      <c r="J110" s="8">
        <f ca="1">IF(J$5&lt;&gt;"",HLOOKUP(J$5,Functionalization!$G$6:$R$314,ROW($A110)-5,FALSE),IFERROR(INDEX(J$278:J$314,MATCH($F110,$B$278:$B$314,0))/VLOOKUP($F110,$B$278:$BB$314,MATCH(LEFT(TRIM(J$6),FIND("~",SUBSTITUTE(J$6,"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110))*HLOOKUP(LEFT(TRIM(J$6),FIND("~",SUBSTITUTE(J$6," ","~",LEN(TRIM(J$6))-LEN(SUBSTITUTE(TRIM(J$6)," ",""))))-1)&amp;" Total",$B$6:$BB$314,ROW($A110)-5,FALSE))</f>
        <v>-17413847.299903441</v>
      </c>
      <c r="K110" s="8">
        <f ca="1">IF(K$5&lt;&gt;"",HLOOKUP(K$5,Functionalization!$G$6:$R$314,ROW($A110)-5,FALSE),IFERROR(INDEX(K$278:K$314,MATCH($F110,$B$278:$B$314,0))/VLOOKUP($F110,$B$278:$BB$314,MATCH(LEFT(TRIM(K$6),FIND("~",SUBSTITUTE(K$6,"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110))*HLOOKUP(LEFT(TRIM(K$6),FIND("~",SUBSTITUTE(K$6," ","~",LEN(TRIM(K$6))-LEN(SUBSTITUTE(TRIM(K$6)," ",""))))-1)&amp;" Total",$B$6:$BB$314,ROW($A110)-5,FALSE))</f>
        <v>-41574239.595797196</v>
      </c>
      <c r="L110" s="8">
        <f ca="1">IF(L$5&lt;&gt;"",HLOOKUP(L$5,Functionalization!$G$6:$R$314,ROW($A110)-5,FALSE),IFERROR(INDEX(L$278:L$314,MATCH($F110,$B$278:$B$314,0))/VLOOKUP($F110,$B$278:$BB$314,MATCH(LEFT(TRIM(L$6),FIND("~",SUBSTITUTE(L$6,"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110))*HLOOKUP(LEFT(TRIM(L$6),FIND("~",SUBSTITUTE(L$6," ","~",LEN(TRIM(L$6))-LEN(SUBSTITUTE(TRIM(L$6)," ",""))))-1)&amp;" Total",$B$6:$BB$314,ROW($A110)-5,FALSE))</f>
        <v>0</v>
      </c>
      <c r="M110" s="8">
        <f ca="1">IF(M$5&lt;&gt;"",HLOOKUP(M$5,Functionalization!$G$6:$R$314,ROW($A110)-5,FALSE),IFERROR(INDEX(M$278:M$314,MATCH($F110,$B$278:$B$314,0))/VLOOKUP($F110,$B$278:$BB$314,MATCH(LEFT(TRIM(M$6),FIND("~",SUBSTITUTE(M$6,"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110))*HLOOKUP(LEFT(TRIM(M$6),FIND("~",SUBSTITUTE(M$6," ","~",LEN(TRIM(M$6))-LEN(SUBSTITUTE(TRIM(M$6)," ",""))))-1)&amp;" Total",$B$6:$BB$314,ROW($A110)-5,FALSE))</f>
        <v>0</v>
      </c>
      <c r="N110" s="8">
        <f ca="1">IF(N$5&lt;&gt;"",HLOOKUP(N$5,Functionalization!$G$6:$R$314,ROW($A110)-5,FALSE),IFERROR(INDEX(N$278:N$314,MATCH($F110,$B$278:$B$314,0))/VLOOKUP($F110,$B$278:$BB$314,MATCH(LEFT(TRIM(N$6),FIND("~",SUBSTITUTE(N$6,"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110))*HLOOKUP(LEFT(TRIM(N$6),FIND("~",SUBSTITUTE(N$6," ","~",LEN(TRIM(N$6))-LEN(SUBSTITUTE(TRIM(N$6)," ",""))))-1)&amp;" Total",$B$6:$BB$314,ROW($A110)-5,FALSE))</f>
        <v>-41574239.595797196</v>
      </c>
      <c r="O110" s="8">
        <f ca="1">IF(O$5&lt;&gt;"",HLOOKUP(O$5,Functionalization!$G$6:$R$314,ROW($A110)-5,FALSE),IFERROR(INDEX(O$278:O$314,MATCH($F110,$B$278:$B$314,0))/VLOOKUP($F110,$B$278:$BB$314,MATCH(LEFT(TRIM(O$6),FIND("~",SUBSTITUTE(O$6,"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110))*HLOOKUP(LEFT(TRIM(O$6),FIND("~",SUBSTITUTE(O$6," ","~",LEN(TRIM(O$6))-LEN(SUBSTITUTE(TRIM(O$6)," ",""))))-1)&amp;" Total",$B$6:$BB$314,ROW($A110)-5,FALSE))</f>
        <v>0</v>
      </c>
      <c r="P110" s="8">
        <f ca="1">IF(P$5&lt;&gt;"",HLOOKUP(P$5,Functionalization!$G$6:$R$314,ROW($A110)-5,FALSE),IFERROR(INDEX(P$278:P$314,MATCH($F110,$B$278:$B$314,0))/VLOOKUP($F110,$B$278:$BB$314,MATCH(LEFT(TRIM(P$6),FIND("~",SUBSTITUTE(P$6,"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110))*HLOOKUP(LEFT(TRIM(P$6),FIND("~",SUBSTITUTE(P$6," ","~",LEN(TRIM(P$6))-LEN(SUBSTITUTE(TRIM(P$6)," ",""))))-1)&amp;" Total",$B$6:$BB$314,ROW($A110)-5,FALSE))</f>
        <v>0</v>
      </c>
      <c r="Q110" s="8">
        <f ca="1">IF(Q$5&lt;&gt;"",HLOOKUP(Q$5,Functionalization!$G$6:$R$314,ROW($A110)-5,FALSE),IFERROR(INDEX(Q$278:Q$314,MATCH($F110,$B$278:$B$314,0))/VLOOKUP($F110,$B$278:$BB$314,MATCH(LEFT(TRIM(Q$6),FIND("~",SUBSTITUTE(Q$6,"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110))*HLOOKUP(LEFT(TRIM(Q$6),FIND("~",SUBSTITUTE(Q$6," ","~",LEN(TRIM(Q$6))-LEN(SUBSTITUTE(TRIM(Q$6)," ",""))))-1)&amp;" Total",$B$6:$BB$314,ROW($A110)-5,FALSE))</f>
        <v>0</v>
      </c>
      <c r="R110" s="8">
        <f ca="1">IF(R$5&lt;&gt;"",HLOOKUP(R$5,Functionalization!$G$6:$R$314,ROW($A110)-5,FALSE),IFERROR(INDEX(R$278:R$314,MATCH($F110,$B$278:$B$314,0))/VLOOKUP($F110,$B$278:$BB$314,MATCH(LEFT(TRIM(R$6),FIND("~",SUBSTITUTE(R$6,"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110))*HLOOKUP(LEFT(TRIM(R$6),FIND("~",SUBSTITUTE(R$6," ","~",LEN(TRIM(R$6))-LEN(SUBSTITUTE(TRIM(R$6)," ",""))))-1)&amp;" Total",$B$6:$BB$314,ROW($A110)-5,FALSE))</f>
        <v>0</v>
      </c>
      <c r="S110" s="8">
        <f ca="1">IF(S$5&lt;&gt;"",HLOOKUP(S$5,Functionalization!$G$6:$R$314,ROW($A110)-5,FALSE),IFERROR(INDEX(S$278:S$314,MATCH($F110,$B$278:$B$314,0))/VLOOKUP($F110,$B$278:$BB$314,MATCH(LEFT(TRIM(S$6),FIND("~",SUBSTITUTE(S$6,"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110))*HLOOKUP(LEFT(TRIM(S$6),FIND("~",SUBSTITUTE(S$6," ","~",LEN(TRIM(S$6))-LEN(SUBSTITUTE(TRIM(S$6)," ",""))))-1)&amp;" Total",$B$6:$BB$314,ROW($A110)-5,FALSE))</f>
        <v>0</v>
      </c>
      <c r="T110" s="8">
        <f ca="1">IF(T$5&lt;&gt;"",HLOOKUP(T$5,Functionalization!$G$6:$R$314,ROW($A110)-5,FALSE),IFERROR(INDEX(T$278:T$314,MATCH($F110,$B$278:$B$314,0))/VLOOKUP($F110,$B$278:$BB$314,MATCH(LEFT(TRIM(T$6),FIND("~",SUBSTITUTE(T$6,"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110))*HLOOKUP(LEFT(TRIM(T$6),FIND("~",SUBSTITUTE(T$6," ","~",LEN(TRIM(T$6))-LEN(SUBSTITUTE(TRIM(T$6)," ",""))))-1)&amp;" Total",$B$6:$BB$314,ROW($A110)-5,FALSE))</f>
        <v>0</v>
      </c>
      <c r="U110" s="8">
        <f ca="1">IF(U$5&lt;&gt;"",HLOOKUP(U$5,Functionalization!$G$6:$R$314,ROW($A110)-5,FALSE),IFERROR(INDEX(U$278:U$314,MATCH($F110,$B$278:$B$314,0))/VLOOKUP($F110,$B$278:$BB$314,MATCH(LEFT(TRIM(U$6),FIND("~",SUBSTITUTE(U$6,"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110))*HLOOKUP(LEFT(TRIM(U$6),FIND("~",SUBSTITUTE(U$6," ","~",LEN(TRIM(U$6))-LEN(SUBSTITUTE(TRIM(U$6)," ",""))))-1)&amp;" Total",$B$6:$BB$314,ROW($A110)-5,FALSE))</f>
        <v>0</v>
      </c>
      <c r="V110" s="8">
        <f ca="1">IF(V$5&lt;&gt;"",HLOOKUP(V$5,Functionalization!$G$6:$R$314,ROW($A110)-5,FALSE),IFERROR(INDEX(V$278:V$314,MATCH($F110,$B$278:$B$314,0))/VLOOKUP($F110,$B$278:$BB$314,MATCH(LEFT(TRIM(V$6),FIND("~",SUBSTITUTE(V$6,"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110))*HLOOKUP(LEFT(TRIM(V$6),FIND("~",SUBSTITUTE(V$6," ","~",LEN(TRIM(V$6))-LEN(SUBSTITUTE(TRIM(V$6)," ",""))))-1)&amp;" Total",$B$6:$BB$314,ROW($A110)-5,FALSE))</f>
        <v>0</v>
      </c>
      <c r="W110" s="8">
        <f ca="1">IF(W$5&lt;&gt;"",HLOOKUP(W$5,Functionalization!$G$6:$R$314,ROW($A110)-5,FALSE),IFERROR(INDEX(W$278:W$314,MATCH($F110,$B$278:$B$314,0))/VLOOKUP($F110,$B$278:$BB$314,MATCH(LEFT(TRIM(W$6),FIND("~",SUBSTITUTE(W$6,"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110))*HLOOKUP(LEFT(TRIM(W$6),FIND("~",SUBSTITUTE(W$6," ","~",LEN(TRIM(W$6))-LEN(SUBSTITUTE(TRIM(W$6)," ",""))))-1)&amp;" Total",$B$6:$BB$314,ROW($A110)-5,FALSE))</f>
        <v>0</v>
      </c>
      <c r="X110" s="8">
        <f ca="1">IF(X$5&lt;&gt;"",HLOOKUP(X$5,Functionalization!$G$6:$R$314,ROW($A110)-5,FALSE),IFERROR(INDEX(X$278:X$314,MATCH($F110,$B$278:$B$314,0))/VLOOKUP($F110,$B$278:$BB$314,MATCH(LEFT(TRIM(X$6),FIND("~",SUBSTITUTE(X$6,"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110))*HLOOKUP(LEFT(TRIM(X$6),FIND("~",SUBSTITUTE(X$6," ","~",LEN(TRIM(X$6))-LEN(SUBSTITUTE(TRIM(X$6)," ",""))))-1)&amp;" Total",$B$6:$BB$314,ROW($A110)-5,FALSE))</f>
        <v>0</v>
      </c>
      <c r="Y110" s="8">
        <f ca="1">IF(Y$5&lt;&gt;"",HLOOKUP(Y$5,Functionalization!$G$6:$R$314,ROW($A110)-5,FALSE),IFERROR(INDEX(Y$278:Y$314,MATCH($F110,$B$278:$B$314,0))/VLOOKUP($F110,$B$278:$BB$314,MATCH(LEFT(TRIM(Y$6),FIND("~",SUBSTITUTE(Y$6,"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110))*HLOOKUP(LEFT(TRIM(Y$6),FIND("~",SUBSTITUTE(Y$6," ","~",LEN(TRIM(Y$6))-LEN(SUBSTITUTE(TRIM(Y$6)," ",""))))-1)&amp;" Total",$B$6:$BB$314,ROW($A110)-5,FALSE))</f>
        <v>0</v>
      </c>
      <c r="Z110" s="8">
        <f ca="1">IF(Z$5&lt;&gt;"",HLOOKUP(Z$5,Functionalization!$G$6:$R$314,ROW($A110)-5,FALSE),IFERROR(INDEX(Z$278:Z$314,MATCH($F110,$B$278:$B$314,0))/VLOOKUP($F110,$B$278:$BB$314,MATCH(LEFT(TRIM(Z$6),FIND("~",SUBSTITUTE(Z$6,"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110))*HLOOKUP(LEFT(TRIM(Z$6),FIND("~",SUBSTITUTE(Z$6," ","~",LEN(TRIM(Z$6))-LEN(SUBSTITUTE(TRIM(Z$6)," ",""))))-1)&amp;" Total",$B$6:$BB$314,ROW($A110)-5,FALSE))</f>
        <v>0</v>
      </c>
      <c r="AA110" s="8">
        <f ca="1">IF(AA$5&lt;&gt;"",HLOOKUP(AA$5,Functionalization!$G$6:$R$314,ROW($A110)-5,FALSE),IFERROR(INDEX(AA$278:AA$314,MATCH($F110,$B$278:$B$314,0))/VLOOKUP($F110,$B$278:$BB$314,MATCH(LEFT(TRIM(AA$6),FIND("~",SUBSTITUTE(AA$6,"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110))*HLOOKUP(LEFT(TRIM(AA$6),FIND("~",SUBSTITUTE(AA$6," ","~",LEN(TRIM(AA$6))-LEN(SUBSTITUTE(TRIM(AA$6)," ",""))))-1)&amp;" Total",$B$6:$BB$314,ROW($A110)-5,FALSE))</f>
        <v>0</v>
      </c>
      <c r="AB110" s="8">
        <f ca="1">IF(AB$5&lt;&gt;"",HLOOKUP(AB$5,Functionalization!$G$6:$R$314,ROW($A110)-5,FALSE),IFERROR(INDEX(AB$278:AB$314,MATCH($F110,$B$278:$B$314,0))/VLOOKUP($F110,$B$278:$BB$314,MATCH(LEFT(TRIM(AB$6),FIND("~",SUBSTITUTE(AB$6,"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110))*HLOOKUP(LEFT(TRIM(AB$6),FIND("~",SUBSTITUTE(AB$6," ","~",LEN(TRIM(AB$6))-LEN(SUBSTITUTE(TRIM(AB$6)," ",""))))-1)&amp;" Total",$B$6:$BB$314,ROW($A110)-5,FALSE))</f>
        <v>0</v>
      </c>
      <c r="AC110" s="8">
        <f ca="1">IF(AC$5&lt;&gt;"",HLOOKUP(AC$5,Functionalization!$G$6:$R$314,ROW($A110)-5,FALSE),IFERROR(INDEX(AC$278:AC$314,MATCH($F110,$B$278:$B$314,0))/VLOOKUP($F110,$B$278:$BB$314,MATCH(LEFT(TRIM(AC$6),FIND("~",SUBSTITUTE(AC$6,"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110))*HLOOKUP(LEFT(TRIM(AC$6),FIND("~",SUBSTITUTE(AC$6," ","~",LEN(TRIM(AC$6))-LEN(SUBSTITUTE(TRIM(AC$6)," ",""))))-1)&amp;" Total",$B$6:$BB$314,ROW($A110)-5,FALSE))</f>
        <v>0</v>
      </c>
      <c r="AD110" s="8">
        <f ca="1">IF(AD$5&lt;&gt;"",HLOOKUP(AD$5,Functionalization!$G$6:$R$314,ROW($A110)-5,FALSE),IFERROR(INDEX(AD$278:AD$314,MATCH($F110,$B$278:$B$314,0))/VLOOKUP($F110,$B$278:$BB$314,MATCH(LEFT(TRIM(AD$6),FIND("~",SUBSTITUTE(AD$6,"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110))*HLOOKUP(LEFT(TRIM(AD$6),FIND("~",SUBSTITUTE(AD$6," ","~",LEN(TRIM(AD$6))-LEN(SUBSTITUTE(TRIM(AD$6)," ",""))))-1)&amp;" Total",$B$6:$BB$314,ROW($A110)-5,FALSE))</f>
        <v>0</v>
      </c>
      <c r="AE110" s="8">
        <f ca="1">IF(AE$5&lt;&gt;"",HLOOKUP(AE$5,Functionalization!$G$6:$R$314,ROW($A110)-5,FALSE),IFERROR(INDEX(AE$278:AE$314,MATCH($F110,$B$278:$B$314,0))/VLOOKUP($F110,$B$278:$BB$314,MATCH(LEFT(TRIM(AE$6),FIND("~",SUBSTITUTE(AE$6,"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110))*HLOOKUP(LEFT(TRIM(AE$6),FIND("~",SUBSTITUTE(AE$6," ","~",LEN(TRIM(AE$6))-LEN(SUBSTITUTE(TRIM(AE$6)," ",""))))-1)&amp;" Total",$B$6:$BB$314,ROW($A110)-5,FALSE))</f>
        <v>0</v>
      </c>
      <c r="AF110" s="8">
        <f ca="1">IF(AF$5&lt;&gt;"",HLOOKUP(AF$5,Functionalization!$G$6:$R$314,ROW($A110)-5,FALSE),IFERROR(INDEX(AF$278:AF$314,MATCH($F110,$B$278:$B$314,0))/VLOOKUP($F110,$B$278:$BB$314,MATCH(LEFT(TRIM(AF$6),FIND("~",SUBSTITUTE(AF$6,"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110))*HLOOKUP(LEFT(TRIM(AF$6),FIND("~",SUBSTITUTE(AF$6," ","~",LEN(TRIM(AF$6))-LEN(SUBSTITUTE(TRIM(AF$6)," ",""))))-1)&amp;" Total",$B$6:$BB$314,ROW($A110)-5,FALSE))</f>
        <v>0</v>
      </c>
      <c r="AG110" s="8">
        <f ca="1">IF(AG$5&lt;&gt;"",HLOOKUP(AG$5,Functionalization!$G$6:$R$314,ROW($A110)-5,FALSE),IFERROR(INDEX(AG$278:AG$314,MATCH($F110,$B$278:$B$314,0))/VLOOKUP($F110,$B$278:$BB$314,MATCH(LEFT(TRIM(AG$6),FIND("~",SUBSTITUTE(AG$6,"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110))*HLOOKUP(LEFT(TRIM(AG$6),FIND("~",SUBSTITUTE(AG$6," ","~",LEN(TRIM(AG$6))-LEN(SUBSTITUTE(TRIM(AG$6)," ",""))))-1)&amp;" Total",$B$6:$BB$314,ROW($A110)-5,FALSE))</f>
        <v>0</v>
      </c>
      <c r="AH110" s="8">
        <f ca="1">IF(AH$5&lt;&gt;"",HLOOKUP(AH$5,Functionalization!$G$6:$R$314,ROW($A110)-5,FALSE),IFERROR(INDEX(AH$278:AH$314,MATCH($F110,$B$278:$B$314,0))/VLOOKUP($F110,$B$278:$BB$314,MATCH(LEFT(TRIM(AH$6),FIND("~",SUBSTITUTE(AH$6,"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110))*HLOOKUP(LEFT(TRIM(AH$6),FIND("~",SUBSTITUTE(AH$6," ","~",LEN(TRIM(AH$6))-LEN(SUBSTITUTE(TRIM(AH$6)," ",""))))-1)&amp;" Total",$B$6:$BB$314,ROW($A110)-5,FALSE))</f>
        <v>0</v>
      </c>
      <c r="AI110" s="8">
        <f ca="1">IF(AI$5&lt;&gt;"",HLOOKUP(AI$5,Functionalization!$G$6:$R$314,ROW($A110)-5,FALSE),IFERROR(INDEX(AI$278:AI$314,MATCH($F110,$B$278:$B$314,0))/VLOOKUP($F110,$B$278:$BB$314,MATCH(LEFT(TRIM(AI$6),FIND("~",SUBSTITUTE(AI$6,"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110))*HLOOKUP(LEFT(TRIM(AI$6),FIND("~",SUBSTITUTE(AI$6," ","~",LEN(TRIM(AI$6))-LEN(SUBSTITUTE(TRIM(AI$6)," ",""))))-1)&amp;" Total",$B$6:$BB$314,ROW($A110)-5,FALSE))</f>
        <v>0</v>
      </c>
      <c r="AJ110" s="8">
        <f ca="1">IF(AJ$5&lt;&gt;"",HLOOKUP(AJ$5,Functionalization!$G$6:$R$314,ROW($A110)-5,FALSE),IFERROR(INDEX(AJ$278:AJ$314,MATCH($F110,$B$278:$B$314,0))/VLOOKUP($F110,$B$278:$BB$314,MATCH(LEFT(TRIM(AJ$6),FIND("~",SUBSTITUTE(AJ$6,"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110))*HLOOKUP(LEFT(TRIM(AJ$6),FIND("~",SUBSTITUTE(AJ$6," ","~",LEN(TRIM(AJ$6))-LEN(SUBSTITUTE(TRIM(AJ$6)," ",""))))-1)&amp;" Total",$B$6:$BB$314,ROW($A110)-5,FALSE))</f>
        <v>0</v>
      </c>
      <c r="AK110" s="8">
        <f ca="1">IF(AK$5&lt;&gt;"",HLOOKUP(AK$5,Functionalization!$G$6:$R$314,ROW($A110)-5,FALSE),IFERROR(INDEX(AK$278:AK$314,MATCH($F110,$B$278:$B$314,0))/VLOOKUP($F110,$B$278:$BB$314,MATCH(LEFT(TRIM(AK$6),FIND("~",SUBSTITUTE(AK$6,"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110))*HLOOKUP(LEFT(TRIM(AK$6),FIND("~",SUBSTITUTE(AK$6," ","~",LEN(TRIM(AK$6))-LEN(SUBSTITUTE(TRIM(AK$6)," ",""))))-1)&amp;" Total",$B$6:$BB$314,ROW($A110)-5,FALSE))</f>
        <v>0</v>
      </c>
      <c r="AL110" s="8">
        <f ca="1">IF(AL$5&lt;&gt;"",HLOOKUP(AL$5,Functionalization!$G$6:$R$314,ROW($A110)-5,FALSE),IFERROR(INDEX(AL$278:AL$314,MATCH($F110,$B$278:$B$314,0))/VLOOKUP($F110,$B$278:$BB$314,MATCH(LEFT(TRIM(AL$6),FIND("~",SUBSTITUTE(AL$6,"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110))*HLOOKUP(LEFT(TRIM(AL$6),FIND("~",SUBSTITUTE(AL$6," ","~",LEN(TRIM(AL$6))-LEN(SUBSTITUTE(TRIM(AL$6)," ",""))))-1)&amp;" Total",$B$6:$BB$314,ROW($A110)-5,FALSE))</f>
        <v>0</v>
      </c>
      <c r="AM110" s="8">
        <f ca="1">IF(AM$5&lt;&gt;"",HLOOKUP(AM$5,Functionalization!$G$6:$R$314,ROW($A110)-5,FALSE),IFERROR(INDEX(AM$278:AM$314,MATCH($F110,$B$278:$B$314,0))/VLOOKUP($F110,$B$278:$BB$314,MATCH(LEFT(TRIM(AM$6),FIND("~",SUBSTITUTE(AM$6,"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110))*HLOOKUP(LEFT(TRIM(AM$6),FIND("~",SUBSTITUTE(AM$6," ","~",LEN(TRIM(AM$6))-LEN(SUBSTITUTE(TRIM(AM$6)," ",""))))-1)&amp;" Total",$B$6:$BB$314,ROW($A110)-5,FALSE))</f>
        <v>0</v>
      </c>
      <c r="AN110" s="8">
        <f ca="1">IF(AN$5&lt;&gt;"",HLOOKUP(AN$5,Functionalization!$G$6:$R$314,ROW($A110)-5,FALSE),IFERROR(INDEX(AN$278:AN$314,MATCH($F110,$B$278:$B$314,0))/VLOOKUP($F110,$B$278:$BB$314,MATCH(LEFT(TRIM(AN$6),FIND("~",SUBSTITUTE(AN$6,"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110))*HLOOKUP(LEFT(TRIM(AN$6),FIND("~",SUBSTITUTE(AN$6," ","~",LEN(TRIM(AN$6))-LEN(SUBSTITUTE(TRIM(AN$6)," ",""))))-1)&amp;" Total",$B$6:$BB$314,ROW($A110)-5,FALSE))</f>
        <v>0</v>
      </c>
      <c r="AO110" s="8">
        <f ca="1">IF(AO$5&lt;&gt;"",HLOOKUP(AO$5,Functionalization!$G$6:$R$314,ROW($A110)-5,FALSE),IFERROR(INDEX(AO$278:AO$314,MATCH($F110,$B$278:$B$314,0))/VLOOKUP($F110,$B$278:$BB$314,MATCH(LEFT(TRIM(AO$6),FIND("~",SUBSTITUTE(AO$6,"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110))*HLOOKUP(LEFT(TRIM(AO$6),FIND("~",SUBSTITUTE(AO$6," ","~",LEN(TRIM(AO$6))-LEN(SUBSTITUTE(TRIM(AO$6)," ",""))))-1)&amp;" Total",$B$6:$BB$314,ROW($A110)-5,FALSE))</f>
        <v>0</v>
      </c>
      <c r="AP110" s="8">
        <f ca="1">IF(AP$5&lt;&gt;"",HLOOKUP(AP$5,Functionalization!$G$6:$R$314,ROW($A110)-5,FALSE),IFERROR(INDEX(AP$278:AP$314,MATCH($F110,$B$278:$B$314,0))/VLOOKUP($F110,$B$278:$BB$314,MATCH(LEFT(TRIM(AP$6),FIND("~",SUBSTITUTE(AP$6,"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110))*HLOOKUP(LEFT(TRIM(AP$6),FIND("~",SUBSTITUTE(AP$6," ","~",LEN(TRIM(AP$6))-LEN(SUBSTITUTE(TRIM(AP$6)," ",""))))-1)&amp;" Total",$B$6:$BB$314,ROW($A110)-5,FALSE))</f>
        <v>0</v>
      </c>
      <c r="AQ110" s="8">
        <f ca="1">IF(AQ$5&lt;&gt;"",HLOOKUP(AQ$5,Functionalization!$G$6:$R$314,ROW($A110)-5,FALSE),IFERROR(INDEX(AQ$278:AQ$314,MATCH($F110,$B$278:$B$314,0))/VLOOKUP($F110,$B$278:$BB$314,MATCH(LEFT(TRIM(AQ$6),FIND("~",SUBSTITUTE(AQ$6,"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110))*HLOOKUP(LEFT(TRIM(AQ$6),FIND("~",SUBSTITUTE(AQ$6," ","~",LEN(TRIM(AQ$6))-LEN(SUBSTITUTE(TRIM(AQ$6)," ",""))))-1)&amp;" Total",$B$6:$BB$314,ROW($A110)-5,FALSE))</f>
        <v>0</v>
      </c>
      <c r="AR110" s="8">
        <f ca="1">IF(AR$5&lt;&gt;"",HLOOKUP(AR$5,Functionalization!$G$6:$R$314,ROW($A110)-5,FALSE),IFERROR(INDEX(AR$278:AR$314,MATCH($F110,$B$278:$B$314,0))/VLOOKUP($F110,$B$278:$BB$314,MATCH(LEFT(TRIM(AR$6),FIND("~",SUBSTITUTE(AR$6,"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110))*HLOOKUP(LEFT(TRIM(AR$6),FIND("~",SUBSTITUTE(AR$6," ","~",LEN(TRIM(AR$6))-LEN(SUBSTITUTE(TRIM(AR$6)," ",""))))-1)&amp;" Total",$B$6:$BB$314,ROW($A110)-5,FALSE))</f>
        <v>0</v>
      </c>
      <c r="AS110" s="8">
        <f ca="1">IF(AS$5&lt;&gt;"",HLOOKUP(AS$5,Functionalization!$G$6:$R$314,ROW($A110)-5,FALSE),IFERROR(INDEX(AS$278:AS$314,MATCH($F110,$B$278:$B$314,0))/VLOOKUP($F110,$B$278:$BB$314,MATCH(LEFT(TRIM(AS$6),FIND("~",SUBSTITUTE(AS$6,"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110))*HLOOKUP(LEFT(TRIM(AS$6),FIND("~",SUBSTITUTE(AS$6," ","~",LEN(TRIM(AS$6))-LEN(SUBSTITUTE(TRIM(AS$6)," ",""))))-1)&amp;" Total",$B$6:$BB$314,ROW($A110)-5,FALSE))</f>
        <v>0</v>
      </c>
      <c r="AT110" s="8">
        <f ca="1">IF(AT$5&lt;&gt;"",HLOOKUP(AT$5,Functionalization!$G$6:$R$314,ROW($A110)-5,FALSE),IFERROR(INDEX(AT$278:AT$314,MATCH($F110,$B$278:$B$314,0))/VLOOKUP($F110,$B$278:$BB$314,MATCH(LEFT(TRIM(AT$6),FIND("~",SUBSTITUTE(AT$6,"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110))*HLOOKUP(LEFT(TRIM(AT$6),FIND("~",SUBSTITUTE(AT$6," ","~",LEN(TRIM(AT$6))-LEN(SUBSTITUTE(TRIM(AT$6)," ",""))))-1)&amp;" Total",$B$6:$BB$314,ROW($A110)-5,FALSE))</f>
        <v>0</v>
      </c>
      <c r="AU110" s="8">
        <f ca="1">IF(AU$5&lt;&gt;"",HLOOKUP(AU$5,Functionalization!$G$6:$R$314,ROW($A110)-5,FALSE),IFERROR(INDEX(AU$278:AU$314,MATCH($F110,$B$278:$B$314,0))/VLOOKUP($F110,$B$278:$BB$314,MATCH(LEFT(TRIM(AU$6),FIND("~",SUBSTITUTE(AU$6,"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110))*HLOOKUP(LEFT(TRIM(AU$6),FIND("~",SUBSTITUTE(AU$6," ","~",LEN(TRIM(AU$6))-LEN(SUBSTITUTE(TRIM(AU$6)," ",""))))-1)&amp;" Total",$B$6:$BB$314,ROW($A110)-5,FALSE))</f>
        <v>0</v>
      </c>
      <c r="AV110" s="8">
        <f ca="1">IF(AV$5&lt;&gt;"",HLOOKUP(AV$5,Functionalization!$G$6:$R$314,ROW($A110)-5,FALSE),IFERROR(INDEX(AV$278:AV$314,MATCH($F110,$B$278:$B$314,0))/VLOOKUP($F110,$B$278:$BB$314,MATCH(LEFT(TRIM(AV$6),FIND("~",SUBSTITUTE(AV$6,"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110))*HLOOKUP(LEFT(TRIM(AV$6),FIND("~",SUBSTITUTE(AV$6," ","~",LEN(TRIM(AV$6))-LEN(SUBSTITUTE(TRIM(AV$6)," ",""))))-1)&amp;" Total",$B$6:$BB$314,ROW($A110)-5,FALSE))</f>
        <v>0</v>
      </c>
      <c r="AW110" s="8">
        <f ca="1">IF(AW$5&lt;&gt;"",HLOOKUP(AW$5,Functionalization!$G$6:$R$314,ROW($A110)-5,FALSE),IFERROR(INDEX(AW$278:AW$314,MATCH($F110,$B$278:$B$314,0))/VLOOKUP($F110,$B$278:$BB$314,MATCH(LEFT(TRIM(AW$6),FIND("~",SUBSTITUTE(AW$6,"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110))*HLOOKUP(LEFT(TRIM(AW$6),FIND("~",SUBSTITUTE(AW$6," ","~",LEN(TRIM(AW$6))-LEN(SUBSTITUTE(TRIM(AW$6)," ",""))))-1)&amp;" Total",$B$6:$BB$314,ROW($A110)-5,FALSE))</f>
        <v>0</v>
      </c>
      <c r="AX110" s="8">
        <f ca="1">IF(AX$5&lt;&gt;"",HLOOKUP(AX$5,Functionalization!$G$6:$R$314,ROW($A110)-5,FALSE),IFERROR(INDEX(AX$278:AX$314,MATCH($F110,$B$278:$B$314,0))/VLOOKUP($F110,$B$278:$BB$314,MATCH(LEFT(TRIM(AX$6),FIND("~",SUBSTITUTE(AX$6,"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110))*HLOOKUP(LEFT(TRIM(AX$6),FIND("~",SUBSTITUTE(AX$6," ","~",LEN(TRIM(AX$6))-LEN(SUBSTITUTE(TRIM(AX$6)," ",""))))-1)&amp;" Total",$B$6:$BB$314,ROW($A110)-5,FALSE))</f>
        <v>0</v>
      </c>
      <c r="AY110" s="8">
        <f ca="1">IF(AY$5&lt;&gt;"",HLOOKUP(AY$5,Functionalization!$G$6:$R$314,ROW($A110)-5,FALSE),IFERROR(INDEX(AY$278:AY$314,MATCH($F110,$B$278:$B$314,0))/VLOOKUP($F110,$B$278:$BB$314,MATCH(LEFT(TRIM(AY$6),FIND("~",SUBSTITUTE(AY$6,"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110))*HLOOKUP(LEFT(TRIM(AY$6),FIND("~",SUBSTITUTE(AY$6," ","~",LEN(TRIM(AY$6))-LEN(SUBSTITUTE(TRIM(AY$6)," ",""))))-1)&amp;" Total",$B$6:$BB$314,ROW($A110)-5,FALSE))</f>
        <v>0</v>
      </c>
      <c r="AZ110" s="8">
        <f ca="1">IF(AZ$5&lt;&gt;"",HLOOKUP(AZ$5,Functionalization!$G$6:$R$314,ROW($A110)-5,FALSE),IFERROR(INDEX(AZ$278:AZ$314,MATCH($F110,$B$278:$B$314,0))/VLOOKUP($F110,$B$278:$BB$314,MATCH(LEFT(TRIM(AZ$6),FIND("~",SUBSTITUTE(AZ$6,"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110))*HLOOKUP(LEFT(TRIM(AZ$6),FIND("~",SUBSTITUTE(AZ$6," ","~",LEN(TRIM(AZ$6))-LEN(SUBSTITUTE(TRIM(AZ$6)," ",""))))-1)&amp;" Total",$B$6:$BB$314,ROW($A110)-5,FALSE))</f>
        <v>0</v>
      </c>
      <c r="BA110" s="8">
        <f ca="1">IF(BA$5&lt;&gt;"",HLOOKUP(BA$5,Functionalization!$G$6:$R$314,ROW($A110)-5,FALSE),IFERROR(INDEX(BA$278:BA$314,MATCH($F110,$B$278:$B$314,0))/VLOOKUP($F110,$B$278:$BB$314,MATCH(LEFT(TRIM(BA$6),FIND("~",SUBSTITUTE(BA$6,"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110))*HLOOKUP(LEFT(TRIM(BA$6),FIND("~",SUBSTITUTE(BA$6," ","~",LEN(TRIM(BA$6))-LEN(SUBSTITUTE(TRIM(BA$6)," ",""))))-1)&amp;" Total",$B$6:$BB$314,ROW($A110)-5,FALSE))</f>
        <v>0</v>
      </c>
      <c r="BB110" s="8">
        <f ca="1">IF(BB$5&lt;&gt;"",HLOOKUP(BB$5,Functionalization!$G$6:$R$314,ROW($A110)-5,FALSE),IFERROR(INDEX(BB$278:BB$314,MATCH($F110,$B$278:$B$314,0))/VLOOKUP($F110,$B$278:$BB$314,MATCH(LEFT(TRIM(BB$6),FIND("~",SUBSTITUTE(BB$6,"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110))*HLOOKUP(LEFT(TRIM(BB$6),FIND("~",SUBSTITUTE(BB$6," ","~",LEN(TRIM(BB$6))-LEN(SUBSTITUTE(TRIM(BB$6)," ",""))))-1)&amp;" Total",$B$6:$BB$314,ROW($A110)-5,FALSE))</f>
        <v>0</v>
      </c>
      <c r="BD110">
        <f ca="1">IFERROR(IF(SUMIF($G$6:$BB$6,BD$6&amp;" Total",$G110:$BB110)-(SUMIF($G$6:$BB$6,BD$6&amp;" "&amp;'Input-Func_Class'!$D$22,$G110:$BB110)+IFERROR(SUMIF($G$6:$BB$6,BD$6&amp;" "&amp;'Input-Func_Class'!$E$22,$G110:$BB110),SUMIF($G$6:$BB$6,BD$6&amp;" "&amp;'Input-Func_Class'!$B$24,$G110:$BB110))+SUMIF($G$6:$BB$6,BD$6&amp;" "&amp;'Input-Func_Class'!$F$22,$G110:$BB110))&lt;Check_Limit,0,1),1)</f>
        <v>0</v>
      </c>
      <c r="BE110">
        <f ca="1">IFERROR(IF(SUMIF($G$6:$BB$6,BE$6&amp;" Total",$G110:$BB110)-(SUMIF($G$6:$BB$6,BE$6&amp;" "&amp;'Input-Func_Class'!$D$22,$G110:$BB110)+IFERROR(SUMIF($G$6:$BB$6,BE$6&amp;" "&amp;'Input-Func_Class'!$E$22,$G110:$BB110),SUMIF($G$6:$BB$6,BE$6&amp;" "&amp;'Input-Func_Class'!$B$24,$G110:$BB110))+SUMIF($G$6:$BB$6,BE$6&amp;" "&amp;'Input-Func_Class'!$F$22,$G110:$BB110))&lt;Check_Limit,0,1),1)</f>
        <v>0</v>
      </c>
      <c r="BF110">
        <f ca="1">IFERROR(IF(SUMIF($G$6:$BB$6,BF$6&amp;" Total",$G110:$BB110)-(SUMIF($G$6:$BB$6,BF$6&amp;" "&amp;'Input-Func_Class'!$D$22,$G110:$BB110)+IFERROR(SUMIF($G$6:$BB$6,BF$6&amp;" "&amp;'Input-Func_Class'!$E$22,$G110:$BB110),SUMIF($G$6:$BB$6,BF$6&amp;" "&amp;'Input-Func_Class'!$B$24,$G110:$BB110))+SUMIF($G$6:$BB$6,BF$6&amp;" "&amp;'Input-Func_Class'!$F$22,$G110:$BB110))&lt;Check_Limit,0,1),1)</f>
        <v>0</v>
      </c>
      <c r="BG110">
        <f ca="1">IFERROR(IF(SUMIF($G$6:$BB$6,BG$6&amp;" Total",$G110:$BB110)-(SUMIF($G$6:$BB$6,BG$6&amp;" "&amp;'Input-Func_Class'!$D$22,$G110:$BB110)+IFERROR(SUMIF($G$6:$BB$6,BG$6&amp;" "&amp;'Input-Func_Class'!$E$22,$G110:$BB110),SUMIF($G$6:$BB$6,BG$6&amp;" "&amp;'Input-Func_Class'!$B$24,$G110:$BB110))+SUMIF($G$6:$BB$6,BG$6&amp;" "&amp;'Input-Func_Class'!$F$22,$G110:$BB110))&lt;Check_Limit,0,1),1)</f>
        <v>0</v>
      </c>
      <c r="BH110">
        <f ca="1">IFERROR(IF(SUMIF($G$6:$BB$6,BH$6&amp;" Total",$G110:$BB110)-(SUMIF($G$6:$BB$6,BH$6&amp;" "&amp;'Input-Func_Class'!$D$22,$G110:$BB110)+IFERROR(SUMIF($G$6:$BB$6,BH$6&amp;" "&amp;'Input-Func_Class'!$E$22,$G110:$BB110),SUMIF($G$6:$BB$6,BH$6&amp;" "&amp;'Input-Func_Class'!$B$24,$G110:$BB110))+SUMIF($G$6:$BB$6,BH$6&amp;" "&amp;'Input-Func_Class'!$F$22,$G110:$BB110))&lt;Check_Limit,0,1),1)</f>
        <v>0</v>
      </c>
      <c r="BI110">
        <f ca="1">IFERROR(IF(SUMIF($G$6:$BB$6,BI$6&amp;" Total",$G110:$BB110)-(SUMIF($G$6:$BB$6,BI$6&amp;" "&amp;'Input-Func_Class'!$D$22,$G110:$BB110)+IFERROR(SUMIF($G$6:$BB$6,BI$6&amp;" "&amp;'Input-Func_Class'!$E$22,$G110:$BB110),SUMIF($G$6:$BB$6,BI$6&amp;" "&amp;'Input-Func_Class'!$B$24,$G110:$BB110))+SUMIF($G$6:$BB$6,BI$6&amp;" "&amp;'Input-Func_Class'!$F$22,$G110:$BB110))&lt;Check_Limit,0,1),1)</f>
        <v>0</v>
      </c>
      <c r="BJ110">
        <f ca="1">IFERROR(IF(SUMIF($G$6:$BB$6,BJ$6&amp;" Total",$G110:$BB110)-(SUMIF($G$6:$BB$6,BJ$6&amp;" "&amp;'Input-Func_Class'!$D$22,$G110:$BB110)+IFERROR(SUMIF($G$6:$BB$6,BJ$6&amp;" "&amp;'Input-Func_Class'!$E$22,$G110:$BB110),SUMIF($G$6:$BB$6,BJ$6&amp;" "&amp;'Input-Func_Class'!$B$24,$G110:$BB110))+SUMIF($G$6:$BB$6,BJ$6&amp;" "&amp;'Input-Func_Class'!$F$22,$G110:$BB110))&lt;Check_Limit,0,1),1)</f>
        <v>0</v>
      </c>
      <c r="BK110">
        <f ca="1">IFERROR(IF(SUMIF($G$6:$BB$6,BK$6&amp;" Total",$G110:$BB110)-(SUMIF($G$6:$BB$6,BK$6&amp;" "&amp;'Input-Func_Class'!$D$22,$G110:$BB110)+IFERROR(SUMIF($G$6:$BB$6,BK$6&amp;" "&amp;'Input-Func_Class'!$E$22,$G110:$BB110),SUMIF($G$6:$BB$6,BK$6&amp;" "&amp;'Input-Func_Class'!$B$24,$G110:$BB110))+SUMIF($G$6:$BB$6,BK$6&amp;" "&amp;'Input-Func_Class'!$F$22,$G110:$BB110))&lt;Check_Limit,0,1),1)</f>
        <v>0</v>
      </c>
      <c r="BL110">
        <f ca="1">IFERROR(IF(SUMIF($G$6:$BB$6,BL$6&amp;" Total",$G110:$BB110)-(SUMIF($G$6:$BB$6,BL$6&amp;" "&amp;'Input-Func_Class'!$D$22,$G110:$BB110)+IFERROR(SUMIF($G$6:$BB$6,BL$6&amp;" "&amp;'Input-Func_Class'!$E$22,$G110:$BB110),SUMIF($G$6:$BB$6,BL$6&amp;" "&amp;'Input-Func_Class'!$B$24,$G110:$BB110))+SUMIF($G$6:$BB$6,BL$6&amp;" "&amp;'Input-Func_Class'!$F$22,$G110:$BB110))&lt;Check_Limit,0,1),1)</f>
        <v>0</v>
      </c>
      <c r="BM110">
        <f ca="1">IFERROR(IF(SUMIF($G$6:$BB$6,BM$6&amp;" Total",$G110:$BB110)-(SUMIF($G$6:$BB$6,BM$6&amp;" "&amp;'Input-Func_Class'!$D$22,$G110:$BB110)+IFERROR(SUMIF($G$6:$BB$6,BM$6&amp;" "&amp;'Input-Func_Class'!$E$22,$G110:$BB110),SUMIF($G$6:$BB$6,BM$6&amp;" "&amp;'Input-Func_Class'!$B$24,$G110:$BB110))+SUMIF($G$6:$BB$6,BM$6&amp;" "&amp;'Input-Func_Class'!$F$22,$G110:$BB110))&lt;Check_Limit,0,1),1)</f>
        <v>0</v>
      </c>
      <c r="BN110">
        <f ca="1">IFERROR(IF(SUMIF($G$6:$BB$6,BN$6&amp;" Total",$G110:$BB110)-(SUMIF($G$6:$BB$6,BN$6&amp;" "&amp;'Input-Func_Class'!$D$22,$G110:$BB110)+IFERROR(SUMIF($G$6:$BB$6,BN$6&amp;" "&amp;'Input-Func_Class'!$E$22,$G110:$BB110),SUMIF($G$6:$BB$6,BN$6&amp;" "&amp;'Input-Func_Class'!$B$24,$G110:$BB110))+SUMIF($G$6:$BB$6,BN$6&amp;" "&amp;'Input-Func_Class'!$F$22,$G110:$BB110))&lt;Check_Limit,0,1),1)</f>
        <v>0</v>
      </c>
      <c r="BO110">
        <f ca="1">IFERROR(IF(SUMIF($G$6:$BB$6,BO$6&amp;" Total",$G110:$BB110)-(SUMIF($G$6:$BB$6,BO$6&amp;" "&amp;'Input-Func_Class'!$D$22,$G110:$BB110)+IFERROR(SUMIF($G$6:$BB$6,BO$6&amp;" "&amp;'Input-Func_Class'!$E$22,$G110:$BB110),SUMIF($G$6:$BB$6,BO$6&amp;" "&amp;'Input-Func_Class'!$B$24,$G110:$BB110))+SUMIF($G$6:$BB$6,BO$6&amp;" "&amp;'Input-Func_Class'!$F$22,$G110:$BB110))&lt;Check_Limit,0,1),1)</f>
        <v>0</v>
      </c>
    </row>
    <row r="111" spans="1:67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>Functionalization!$D111</f>
        <v>0</v>
      </c>
      <c r="E111" s="8">
        <f t="shared" ref="E111" si="30">IFERROR(IF(D111="",0,IF(D111=0,0,IF(ABS(D111-SUM(G111,K111,O111,S111,W111,AA111,AE111,AI111,AM111,AQ111,AU111,AY111))&lt;Check_Limit,0,1))),1)</f>
        <v>0</v>
      </c>
      <c r="F111" s="2" t="str">
        <f>IF($D111=0,"-",IF('Input-Accounts'!$E111&lt;&gt;0,'Input-Accounts'!$E111,'Input-Accounts'!$G111))</f>
        <v>-</v>
      </c>
      <c r="G111" s="8">
        <f ca="1">IF(G$5&lt;&gt;"",HLOOKUP(G$5,Functionalization!$G$6:$R$314,ROW($A111)-5,FALSE),IFERROR(INDEX(G$278:G$314,MATCH($F111,$B$278:$B$314,0))/VLOOKUP($F111,$B$278:$BB$314,MATCH(LEFT(TRIM(G$6),FIND("~",SUBSTITUTE(G$6,"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111))*HLOOKUP(LEFT(TRIM(G$6),FIND("~",SUBSTITUTE(G$6," ","~",LEN(TRIM(G$6))-LEN(SUBSTITUTE(TRIM(G$6)," ",""))))-1)&amp;" Total",$B$6:$BB$314,ROW($A111)-5,FALSE))</f>
        <v>0</v>
      </c>
      <c r="H111" s="8">
        <f ca="1">IF(H$5&lt;&gt;"",HLOOKUP(H$5,Functionalization!$G$6:$R$314,ROW($A111)-5,FALSE),IFERROR(INDEX(H$278:H$314,MATCH($F111,$B$278:$B$314,0))/VLOOKUP($F111,$B$278:$BB$314,MATCH(LEFT(TRIM(H$6),FIND("~",SUBSTITUTE(H$6,"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111))*HLOOKUP(LEFT(TRIM(H$6),FIND("~",SUBSTITUTE(H$6," ","~",LEN(TRIM(H$6))-LEN(SUBSTITUTE(TRIM(H$6)," ",""))))-1)&amp;" Total",$B$6:$BB$314,ROW($A111)-5,FALSE))</f>
        <v>0</v>
      </c>
      <c r="I111" s="8">
        <f ca="1">IF(I$5&lt;&gt;"",HLOOKUP(I$5,Functionalization!$G$6:$R$314,ROW($A111)-5,FALSE),IFERROR(INDEX(I$278:I$314,MATCH($F111,$B$278:$B$314,0))/VLOOKUP($F111,$B$278:$BB$314,MATCH(LEFT(TRIM(I$6),FIND("~",SUBSTITUTE(I$6,"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111))*HLOOKUP(LEFT(TRIM(I$6),FIND("~",SUBSTITUTE(I$6," ","~",LEN(TRIM(I$6))-LEN(SUBSTITUTE(TRIM(I$6)," ",""))))-1)&amp;" Total",$B$6:$BB$314,ROW($A111)-5,FALSE))</f>
        <v>0</v>
      </c>
      <c r="J111" s="8">
        <f ca="1">IF(J$5&lt;&gt;"",HLOOKUP(J$5,Functionalization!$G$6:$R$314,ROW($A111)-5,FALSE),IFERROR(INDEX(J$278:J$314,MATCH($F111,$B$278:$B$314,0))/VLOOKUP($F111,$B$278:$BB$314,MATCH(LEFT(TRIM(J$6),FIND("~",SUBSTITUTE(J$6,"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111))*HLOOKUP(LEFT(TRIM(J$6),FIND("~",SUBSTITUTE(J$6," ","~",LEN(TRIM(J$6))-LEN(SUBSTITUTE(TRIM(J$6)," ",""))))-1)&amp;" Total",$B$6:$BB$314,ROW($A111)-5,FALSE))</f>
        <v>0</v>
      </c>
      <c r="K111" s="8">
        <f ca="1">IF(K$5&lt;&gt;"",HLOOKUP(K$5,Functionalization!$G$6:$R$314,ROW($A111)-5,FALSE),IFERROR(INDEX(K$278:K$314,MATCH($F111,$B$278:$B$314,0))/VLOOKUP($F111,$B$278:$BB$314,MATCH(LEFT(TRIM(K$6),FIND("~",SUBSTITUTE(K$6,"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111))*HLOOKUP(LEFT(TRIM(K$6),FIND("~",SUBSTITUTE(K$6," ","~",LEN(TRIM(K$6))-LEN(SUBSTITUTE(TRIM(K$6)," ",""))))-1)&amp;" Total",$B$6:$BB$314,ROW($A111)-5,FALSE))</f>
        <v>0</v>
      </c>
      <c r="L111" s="8">
        <f ca="1">IF(L$5&lt;&gt;"",HLOOKUP(L$5,Functionalization!$G$6:$R$314,ROW($A111)-5,FALSE),IFERROR(INDEX(L$278:L$314,MATCH($F111,$B$278:$B$314,0))/VLOOKUP($F111,$B$278:$BB$314,MATCH(LEFT(TRIM(L$6),FIND("~",SUBSTITUTE(L$6,"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111))*HLOOKUP(LEFT(TRIM(L$6),FIND("~",SUBSTITUTE(L$6," ","~",LEN(TRIM(L$6))-LEN(SUBSTITUTE(TRIM(L$6)," ",""))))-1)&amp;" Total",$B$6:$BB$314,ROW($A111)-5,FALSE))</f>
        <v>0</v>
      </c>
      <c r="M111" s="8">
        <f ca="1">IF(M$5&lt;&gt;"",HLOOKUP(M$5,Functionalization!$G$6:$R$314,ROW($A111)-5,FALSE),IFERROR(INDEX(M$278:M$314,MATCH($F111,$B$278:$B$314,0))/VLOOKUP($F111,$B$278:$BB$314,MATCH(LEFT(TRIM(M$6),FIND("~",SUBSTITUTE(M$6,"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111))*HLOOKUP(LEFT(TRIM(M$6),FIND("~",SUBSTITUTE(M$6," ","~",LEN(TRIM(M$6))-LEN(SUBSTITUTE(TRIM(M$6)," ",""))))-1)&amp;" Total",$B$6:$BB$314,ROW($A111)-5,FALSE))</f>
        <v>0</v>
      </c>
      <c r="N111" s="8">
        <f ca="1">IF(N$5&lt;&gt;"",HLOOKUP(N$5,Functionalization!$G$6:$R$314,ROW($A111)-5,FALSE),IFERROR(INDEX(N$278:N$314,MATCH($F111,$B$278:$B$314,0))/VLOOKUP($F111,$B$278:$BB$314,MATCH(LEFT(TRIM(N$6),FIND("~",SUBSTITUTE(N$6,"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111))*HLOOKUP(LEFT(TRIM(N$6),FIND("~",SUBSTITUTE(N$6," ","~",LEN(TRIM(N$6))-LEN(SUBSTITUTE(TRIM(N$6)," ",""))))-1)&amp;" Total",$B$6:$BB$314,ROW($A111)-5,FALSE))</f>
        <v>0</v>
      </c>
      <c r="O111" s="8">
        <f ca="1">IF(O$5&lt;&gt;"",HLOOKUP(O$5,Functionalization!$G$6:$R$314,ROW($A111)-5,FALSE),IFERROR(INDEX(O$278:O$314,MATCH($F111,$B$278:$B$314,0))/VLOOKUP($F111,$B$278:$BB$314,MATCH(LEFT(TRIM(O$6),FIND("~",SUBSTITUTE(O$6,"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111))*HLOOKUP(LEFT(TRIM(O$6),FIND("~",SUBSTITUTE(O$6," ","~",LEN(TRIM(O$6))-LEN(SUBSTITUTE(TRIM(O$6)," ",""))))-1)&amp;" Total",$B$6:$BB$314,ROW($A111)-5,FALSE))</f>
        <v>0</v>
      </c>
      <c r="P111" s="8">
        <f ca="1">IF(P$5&lt;&gt;"",HLOOKUP(P$5,Functionalization!$G$6:$R$314,ROW($A111)-5,FALSE),IFERROR(INDEX(P$278:P$314,MATCH($F111,$B$278:$B$314,0))/VLOOKUP($F111,$B$278:$BB$314,MATCH(LEFT(TRIM(P$6),FIND("~",SUBSTITUTE(P$6,"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111))*HLOOKUP(LEFT(TRIM(P$6),FIND("~",SUBSTITUTE(P$6," ","~",LEN(TRIM(P$6))-LEN(SUBSTITUTE(TRIM(P$6)," ",""))))-1)&amp;" Total",$B$6:$BB$314,ROW($A111)-5,FALSE))</f>
        <v>0</v>
      </c>
      <c r="Q111" s="8">
        <f ca="1">IF(Q$5&lt;&gt;"",HLOOKUP(Q$5,Functionalization!$G$6:$R$314,ROW($A111)-5,FALSE),IFERROR(INDEX(Q$278:Q$314,MATCH($F111,$B$278:$B$314,0))/VLOOKUP($F111,$B$278:$BB$314,MATCH(LEFT(TRIM(Q$6),FIND("~",SUBSTITUTE(Q$6,"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111))*HLOOKUP(LEFT(TRIM(Q$6),FIND("~",SUBSTITUTE(Q$6," ","~",LEN(TRIM(Q$6))-LEN(SUBSTITUTE(TRIM(Q$6)," ",""))))-1)&amp;" Total",$B$6:$BB$314,ROW($A111)-5,FALSE))</f>
        <v>0</v>
      </c>
      <c r="R111" s="8">
        <f ca="1">IF(R$5&lt;&gt;"",HLOOKUP(R$5,Functionalization!$G$6:$R$314,ROW($A111)-5,FALSE),IFERROR(INDEX(R$278:R$314,MATCH($F111,$B$278:$B$314,0))/VLOOKUP($F111,$B$278:$BB$314,MATCH(LEFT(TRIM(R$6),FIND("~",SUBSTITUTE(R$6,"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111))*HLOOKUP(LEFT(TRIM(R$6),FIND("~",SUBSTITUTE(R$6," ","~",LEN(TRIM(R$6))-LEN(SUBSTITUTE(TRIM(R$6)," ",""))))-1)&amp;" Total",$B$6:$BB$314,ROW($A111)-5,FALSE))</f>
        <v>0</v>
      </c>
      <c r="S111" s="8">
        <f ca="1">IF(S$5&lt;&gt;"",HLOOKUP(S$5,Functionalization!$G$6:$R$314,ROW($A111)-5,FALSE),IFERROR(INDEX(S$278:S$314,MATCH($F111,$B$278:$B$314,0))/VLOOKUP($F111,$B$278:$BB$314,MATCH(LEFT(TRIM(S$6),FIND("~",SUBSTITUTE(S$6,"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111))*HLOOKUP(LEFT(TRIM(S$6),FIND("~",SUBSTITUTE(S$6," ","~",LEN(TRIM(S$6))-LEN(SUBSTITUTE(TRIM(S$6)," ",""))))-1)&amp;" Total",$B$6:$BB$314,ROW($A111)-5,FALSE))</f>
        <v>0</v>
      </c>
      <c r="T111" s="8">
        <f ca="1">IF(T$5&lt;&gt;"",HLOOKUP(T$5,Functionalization!$G$6:$R$314,ROW($A111)-5,FALSE),IFERROR(INDEX(T$278:T$314,MATCH($F111,$B$278:$B$314,0))/VLOOKUP($F111,$B$278:$BB$314,MATCH(LEFT(TRIM(T$6),FIND("~",SUBSTITUTE(T$6,"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111))*HLOOKUP(LEFT(TRIM(T$6),FIND("~",SUBSTITUTE(T$6," ","~",LEN(TRIM(T$6))-LEN(SUBSTITUTE(TRIM(T$6)," ",""))))-1)&amp;" Total",$B$6:$BB$314,ROW($A111)-5,FALSE))</f>
        <v>0</v>
      </c>
      <c r="U111" s="8">
        <f ca="1">IF(U$5&lt;&gt;"",HLOOKUP(U$5,Functionalization!$G$6:$R$314,ROW($A111)-5,FALSE),IFERROR(INDEX(U$278:U$314,MATCH($F111,$B$278:$B$314,0))/VLOOKUP($F111,$B$278:$BB$314,MATCH(LEFT(TRIM(U$6),FIND("~",SUBSTITUTE(U$6,"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111))*HLOOKUP(LEFT(TRIM(U$6),FIND("~",SUBSTITUTE(U$6," ","~",LEN(TRIM(U$6))-LEN(SUBSTITUTE(TRIM(U$6)," ",""))))-1)&amp;" Total",$B$6:$BB$314,ROW($A111)-5,FALSE))</f>
        <v>0</v>
      </c>
      <c r="V111" s="8">
        <f ca="1">IF(V$5&lt;&gt;"",HLOOKUP(V$5,Functionalization!$G$6:$R$314,ROW($A111)-5,FALSE),IFERROR(INDEX(V$278:V$314,MATCH($F111,$B$278:$B$314,0))/VLOOKUP($F111,$B$278:$BB$314,MATCH(LEFT(TRIM(V$6),FIND("~",SUBSTITUTE(V$6,"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111))*HLOOKUP(LEFT(TRIM(V$6),FIND("~",SUBSTITUTE(V$6," ","~",LEN(TRIM(V$6))-LEN(SUBSTITUTE(TRIM(V$6)," ",""))))-1)&amp;" Total",$B$6:$BB$314,ROW($A111)-5,FALSE))</f>
        <v>0</v>
      </c>
      <c r="W111" s="8">
        <f ca="1">IF(W$5&lt;&gt;"",HLOOKUP(W$5,Functionalization!$G$6:$R$314,ROW($A111)-5,FALSE),IFERROR(INDEX(W$278:W$314,MATCH($F111,$B$278:$B$314,0))/VLOOKUP($F111,$B$278:$BB$314,MATCH(LEFT(TRIM(W$6),FIND("~",SUBSTITUTE(W$6,"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111))*HLOOKUP(LEFT(TRIM(W$6),FIND("~",SUBSTITUTE(W$6," ","~",LEN(TRIM(W$6))-LEN(SUBSTITUTE(TRIM(W$6)," ",""))))-1)&amp;" Total",$B$6:$BB$314,ROW($A111)-5,FALSE))</f>
        <v>0</v>
      </c>
      <c r="X111" s="8">
        <f ca="1">IF(X$5&lt;&gt;"",HLOOKUP(X$5,Functionalization!$G$6:$R$314,ROW($A111)-5,FALSE),IFERROR(INDEX(X$278:X$314,MATCH($F111,$B$278:$B$314,0))/VLOOKUP($F111,$B$278:$BB$314,MATCH(LEFT(TRIM(X$6),FIND("~",SUBSTITUTE(X$6,"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111))*HLOOKUP(LEFT(TRIM(X$6),FIND("~",SUBSTITUTE(X$6," ","~",LEN(TRIM(X$6))-LEN(SUBSTITUTE(TRIM(X$6)," ",""))))-1)&amp;" Total",$B$6:$BB$314,ROW($A111)-5,FALSE))</f>
        <v>0</v>
      </c>
      <c r="Y111" s="8">
        <f ca="1">IF(Y$5&lt;&gt;"",HLOOKUP(Y$5,Functionalization!$G$6:$R$314,ROW($A111)-5,FALSE),IFERROR(INDEX(Y$278:Y$314,MATCH($F111,$B$278:$B$314,0))/VLOOKUP($F111,$B$278:$BB$314,MATCH(LEFT(TRIM(Y$6),FIND("~",SUBSTITUTE(Y$6,"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111))*HLOOKUP(LEFT(TRIM(Y$6),FIND("~",SUBSTITUTE(Y$6," ","~",LEN(TRIM(Y$6))-LEN(SUBSTITUTE(TRIM(Y$6)," ",""))))-1)&amp;" Total",$B$6:$BB$314,ROW($A111)-5,FALSE))</f>
        <v>0</v>
      </c>
      <c r="Z111" s="8">
        <f ca="1">IF(Z$5&lt;&gt;"",HLOOKUP(Z$5,Functionalization!$G$6:$R$314,ROW($A111)-5,FALSE),IFERROR(INDEX(Z$278:Z$314,MATCH($F111,$B$278:$B$314,0))/VLOOKUP($F111,$B$278:$BB$314,MATCH(LEFT(TRIM(Z$6),FIND("~",SUBSTITUTE(Z$6,"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111))*HLOOKUP(LEFT(TRIM(Z$6),FIND("~",SUBSTITUTE(Z$6," ","~",LEN(TRIM(Z$6))-LEN(SUBSTITUTE(TRIM(Z$6)," ",""))))-1)&amp;" Total",$B$6:$BB$314,ROW($A111)-5,FALSE))</f>
        <v>0</v>
      </c>
      <c r="AA111" s="8">
        <f ca="1">IF(AA$5&lt;&gt;"",HLOOKUP(AA$5,Functionalization!$G$6:$R$314,ROW($A111)-5,FALSE),IFERROR(INDEX(AA$278:AA$314,MATCH($F111,$B$278:$B$314,0))/VLOOKUP($F111,$B$278:$BB$314,MATCH(LEFT(TRIM(AA$6),FIND("~",SUBSTITUTE(AA$6,"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111))*HLOOKUP(LEFT(TRIM(AA$6),FIND("~",SUBSTITUTE(AA$6," ","~",LEN(TRIM(AA$6))-LEN(SUBSTITUTE(TRIM(AA$6)," ",""))))-1)&amp;" Total",$B$6:$BB$314,ROW($A111)-5,FALSE))</f>
        <v>0</v>
      </c>
      <c r="AB111" s="8">
        <f ca="1">IF(AB$5&lt;&gt;"",HLOOKUP(AB$5,Functionalization!$G$6:$R$314,ROW($A111)-5,FALSE),IFERROR(INDEX(AB$278:AB$314,MATCH($F111,$B$278:$B$314,0))/VLOOKUP($F111,$B$278:$BB$314,MATCH(LEFT(TRIM(AB$6),FIND("~",SUBSTITUTE(AB$6,"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111))*HLOOKUP(LEFT(TRIM(AB$6),FIND("~",SUBSTITUTE(AB$6," ","~",LEN(TRIM(AB$6))-LEN(SUBSTITUTE(TRIM(AB$6)," ",""))))-1)&amp;" Total",$B$6:$BB$314,ROW($A111)-5,FALSE))</f>
        <v>0</v>
      </c>
      <c r="AC111" s="8">
        <f ca="1">IF(AC$5&lt;&gt;"",HLOOKUP(AC$5,Functionalization!$G$6:$R$314,ROW($A111)-5,FALSE),IFERROR(INDEX(AC$278:AC$314,MATCH($F111,$B$278:$B$314,0))/VLOOKUP($F111,$B$278:$BB$314,MATCH(LEFT(TRIM(AC$6),FIND("~",SUBSTITUTE(AC$6,"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111))*HLOOKUP(LEFT(TRIM(AC$6),FIND("~",SUBSTITUTE(AC$6," ","~",LEN(TRIM(AC$6))-LEN(SUBSTITUTE(TRIM(AC$6)," ",""))))-1)&amp;" Total",$B$6:$BB$314,ROW($A111)-5,FALSE))</f>
        <v>0</v>
      </c>
      <c r="AD111" s="8">
        <f ca="1">IF(AD$5&lt;&gt;"",HLOOKUP(AD$5,Functionalization!$G$6:$R$314,ROW($A111)-5,FALSE),IFERROR(INDEX(AD$278:AD$314,MATCH($F111,$B$278:$B$314,0))/VLOOKUP($F111,$B$278:$BB$314,MATCH(LEFT(TRIM(AD$6),FIND("~",SUBSTITUTE(AD$6,"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111))*HLOOKUP(LEFT(TRIM(AD$6),FIND("~",SUBSTITUTE(AD$6," ","~",LEN(TRIM(AD$6))-LEN(SUBSTITUTE(TRIM(AD$6)," ",""))))-1)&amp;" Total",$B$6:$BB$314,ROW($A111)-5,FALSE))</f>
        <v>0</v>
      </c>
      <c r="AE111" s="8">
        <f ca="1">IF(AE$5&lt;&gt;"",HLOOKUP(AE$5,Functionalization!$G$6:$R$314,ROW($A111)-5,FALSE),IFERROR(INDEX(AE$278:AE$314,MATCH($F111,$B$278:$B$314,0))/VLOOKUP($F111,$B$278:$BB$314,MATCH(LEFT(TRIM(AE$6),FIND("~",SUBSTITUTE(AE$6,"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111))*HLOOKUP(LEFT(TRIM(AE$6),FIND("~",SUBSTITUTE(AE$6," ","~",LEN(TRIM(AE$6))-LEN(SUBSTITUTE(TRIM(AE$6)," ",""))))-1)&amp;" Total",$B$6:$BB$314,ROW($A111)-5,FALSE))</f>
        <v>0</v>
      </c>
      <c r="AF111" s="8">
        <f ca="1">IF(AF$5&lt;&gt;"",HLOOKUP(AF$5,Functionalization!$G$6:$R$314,ROW($A111)-5,FALSE),IFERROR(INDEX(AF$278:AF$314,MATCH($F111,$B$278:$B$314,0))/VLOOKUP($F111,$B$278:$BB$314,MATCH(LEFT(TRIM(AF$6),FIND("~",SUBSTITUTE(AF$6,"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111))*HLOOKUP(LEFT(TRIM(AF$6),FIND("~",SUBSTITUTE(AF$6," ","~",LEN(TRIM(AF$6))-LEN(SUBSTITUTE(TRIM(AF$6)," ",""))))-1)&amp;" Total",$B$6:$BB$314,ROW($A111)-5,FALSE))</f>
        <v>0</v>
      </c>
      <c r="AG111" s="8">
        <f ca="1">IF(AG$5&lt;&gt;"",HLOOKUP(AG$5,Functionalization!$G$6:$R$314,ROW($A111)-5,FALSE),IFERROR(INDEX(AG$278:AG$314,MATCH($F111,$B$278:$B$314,0))/VLOOKUP($F111,$B$278:$BB$314,MATCH(LEFT(TRIM(AG$6),FIND("~",SUBSTITUTE(AG$6,"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111))*HLOOKUP(LEFT(TRIM(AG$6),FIND("~",SUBSTITUTE(AG$6," ","~",LEN(TRIM(AG$6))-LEN(SUBSTITUTE(TRIM(AG$6)," ",""))))-1)&amp;" Total",$B$6:$BB$314,ROW($A111)-5,FALSE))</f>
        <v>0</v>
      </c>
      <c r="AH111" s="8">
        <f ca="1">IF(AH$5&lt;&gt;"",HLOOKUP(AH$5,Functionalization!$G$6:$R$314,ROW($A111)-5,FALSE),IFERROR(INDEX(AH$278:AH$314,MATCH($F111,$B$278:$B$314,0))/VLOOKUP($F111,$B$278:$BB$314,MATCH(LEFT(TRIM(AH$6),FIND("~",SUBSTITUTE(AH$6,"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111))*HLOOKUP(LEFT(TRIM(AH$6),FIND("~",SUBSTITUTE(AH$6," ","~",LEN(TRIM(AH$6))-LEN(SUBSTITUTE(TRIM(AH$6)," ",""))))-1)&amp;" Total",$B$6:$BB$314,ROW($A111)-5,FALSE))</f>
        <v>0</v>
      </c>
      <c r="AI111" s="8">
        <f ca="1">IF(AI$5&lt;&gt;"",HLOOKUP(AI$5,Functionalization!$G$6:$R$314,ROW($A111)-5,FALSE),IFERROR(INDEX(AI$278:AI$314,MATCH($F111,$B$278:$B$314,0))/VLOOKUP($F111,$B$278:$BB$314,MATCH(LEFT(TRIM(AI$6),FIND("~",SUBSTITUTE(AI$6,"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111))*HLOOKUP(LEFT(TRIM(AI$6),FIND("~",SUBSTITUTE(AI$6," ","~",LEN(TRIM(AI$6))-LEN(SUBSTITUTE(TRIM(AI$6)," ",""))))-1)&amp;" Total",$B$6:$BB$314,ROW($A111)-5,FALSE))</f>
        <v>0</v>
      </c>
      <c r="AJ111" s="8">
        <f ca="1">IF(AJ$5&lt;&gt;"",HLOOKUP(AJ$5,Functionalization!$G$6:$R$314,ROW($A111)-5,FALSE),IFERROR(INDEX(AJ$278:AJ$314,MATCH($F111,$B$278:$B$314,0))/VLOOKUP($F111,$B$278:$BB$314,MATCH(LEFT(TRIM(AJ$6),FIND("~",SUBSTITUTE(AJ$6,"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111))*HLOOKUP(LEFT(TRIM(AJ$6),FIND("~",SUBSTITUTE(AJ$6," ","~",LEN(TRIM(AJ$6))-LEN(SUBSTITUTE(TRIM(AJ$6)," ",""))))-1)&amp;" Total",$B$6:$BB$314,ROW($A111)-5,FALSE))</f>
        <v>0</v>
      </c>
      <c r="AK111" s="8">
        <f ca="1">IF(AK$5&lt;&gt;"",HLOOKUP(AK$5,Functionalization!$G$6:$R$314,ROW($A111)-5,FALSE),IFERROR(INDEX(AK$278:AK$314,MATCH($F111,$B$278:$B$314,0))/VLOOKUP($F111,$B$278:$BB$314,MATCH(LEFT(TRIM(AK$6),FIND("~",SUBSTITUTE(AK$6,"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111))*HLOOKUP(LEFT(TRIM(AK$6),FIND("~",SUBSTITUTE(AK$6," ","~",LEN(TRIM(AK$6))-LEN(SUBSTITUTE(TRIM(AK$6)," ",""))))-1)&amp;" Total",$B$6:$BB$314,ROW($A111)-5,FALSE))</f>
        <v>0</v>
      </c>
      <c r="AL111" s="8">
        <f ca="1">IF(AL$5&lt;&gt;"",HLOOKUP(AL$5,Functionalization!$G$6:$R$314,ROW($A111)-5,FALSE),IFERROR(INDEX(AL$278:AL$314,MATCH($F111,$B$278:$B$314,0))/VLOOKUP($F111,$B$278:$BB$314,MATCH(LEFT(TRIM(AL$6),FIND("~",SUBSTITUTE(AL$6,"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111))*HLOOKUP(LEFT(TRIM(AL$6),FIND("~",SUBSTITUTE(AL$6," ","~",LEN(TRIM(AL$6))-LEN(SUBSTITUTE(TRIM(AL$6)," ",""))))-1)&amp;" Total",$B$6:$BB$314,ROW($A111)-5,FALSE))</f>
        <v>0</v>
      </c>
      <c r="AM111" s="8">
        <f ca="1">IF(AM$5&lt;&gt;"",HLOOKUP(AM$5,Functionalization!$G$6:$R$314,ROW($A111)-5,FALSE),IFERROR(INDEX(AM$278:AM$314,MATCH($F111,$B$278:$B$314,0))/VLOOKUP($F111,$B$278:$BB$314,MATCH(LEFT(TRIM(AM$6),FIND("~",SUBSTITUTE(AM$6,"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111))*HLOOKUP(LEFT(TRIM(AM$6),FIND("~",SUBSTITUTE(AM$6," ","~",LEN(TRIM(AM$6))-LEN(SUBSTITUTE(TRIM(AM$6)," ",""))))-1)&amp;" Total",$B$6:$BB$314,ROW($A111)-5,FALSE))</f>
        <v>0</v>
      </c>
      <c r="AN111" s="8">
        <f ca="1">IF(AN$5&lt;&gt;"",HLOOKUP(AN$5,Functionalization!$G$6:$R$314,ROW($A111)-5,FALSE),IFERROR(INDEX(AN$278:AN$314,MATCH($F111,$B$278:$B$314,0))/VLOOKUP($F111,$B$278:$BB$314,MATCH(LEFT(TRIM(AN$6),FIND("~",SUBSTITUTE(AN$6,"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111))*HLOOKUP(LEFT(TRIM(AN$6),FIND("~",SUBSTITUTE(AN$6," ","~",LEN(TRIM(AN$6))-LEN(SUBSTITUTE(TRIM(AN$6)," ",""))))-1)&amp;" Total",$B$6:$BB$314,ROW($A111)-5,FALSE))</f>
        <v>0</v>
      </c>
      <c r="AO111" s="8">
        <f ca="1">IF(AO$5&lt;&gt;"",HLOOKUP(AO$5,Functionalization!$G$6:$R$314,ROW($A111)-5,FALSE),IFERROR(INDEX(AO$278:AO$314,MATCH($F111,$B$278:$B$314,0))/VLOOKUP($F111,$B$278:$BB$314,MATCH(LEFT(TRIM(AO$6),FIND("~",SUBSTITUTE(AO$6,"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111))*HLOOKUP(LEFT(TRIM(AO$6),FIND("~",SUBSTITUTE(AO$6," ","~",LEN(TRIM(AO$6))-LEN(SUBSTITUTE(TRIM(AO$6)," ",""))))-1)&amp;" Total",$B$6:$BB$314,ROW($A111)-5,FALSE))</f>
        <v>0</v>
      </c>
      <c r="AP111" s="8">
        <f ca="1">IF(AP$5&lt;&gt;"",HLOOKUP(AP$5,Functionalization!$G$6:$R$314,ROW($A111)-5,FALSE),IFERROR(INDEX(AP$278:AP$314,MATCH($F111,$B$278:$B$314,0))/VLOOKUP($F111,$B$278:$BB$314,MATCH(LEFT(TRIM(AP$6),FIND("~",SUBSTITUTE(AP$6,"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111))*HLOOKUP(LEFT(TRIM(AP$6),FIND("~",SUBSTITUTE(AP$6," ","~",LEN(TRIM(AP$6))-LEN(SUBSTITUTE(TRIM(AP$6)," ",""))))-1)&amp;" Total",$B$6:$BB$314,ROW($A111)-5,FALSE))</f>
        <v>0</v>
      </c>
      <c r="AQ111" s="8">
        <f ca="1">IF(AQ$5&lt;&gt;"",HLOOKUP(AQ$5,Functionalization!$G$6:$R$314,ROW($A111)-5,FALSE),IFERROR(INDEX(AQ$278:AQ$314,MATCH($F111,$B$278:$B$314,0))/VLOOKUP($F111,$B$278:$BB$314,MATCH(LEFT(TRIM(AQ$6),FIND("~",SUBSTITUTE(AQ$6,"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111))*HLOOKUP(LEFT(TRIM(AQ$6),FIND("~",SUBSTITUTE(AQ$6," ","~",LEN(TRIM(AQ$6))-LEN(SUBSTITUTE(TRIM(AQ$6)," ",""))))-1)&amp;" Total",$B$6:$BB$314,ROW($A111)-5,FALSE))</f>
        <v>0</v>
      </c>
      <c r="AR111" s="8">
        <f ca="1">IF(AR$5&lt;&gt;"",HLOOKUP(AR$5,Functionalization!$G$6:$R$314,ROW($A111)-5,FALSE),IFERROR(INDEX(AR$278:AR$314,MATCH($F111,$B$278:$B$314,0))/VLOOKUP($F111,$B$278:$BB$314,MATCH(LEFT(TRIM(AR$6),FIND("~",SUBSTITUTE(AR$6,"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111))*HLOOKUP(LEFT(TRIM(AR$6),FIND("~",SUBSTITUTE(AR$6," ","~",LEN(TRIM(AR$6))-LEN(SUBSTITUTE(TRIM(AR$6)," ",""))))-1)&amp;" Total",$B$6:$BB$314,ROW($A111)-5,FALSE))</f>
        <v>0</v>
      </c>
      <c r="AS111" s="8">
        <f ca="1">IF(AS$5&lt;&gt;"",HLOOKUP(AS$5,Functionalization!$G$6:$R$314,ROW($A111)-5,FALSE),IFERROR(INDEX(AS$278:AS$314,MATCH($F111,$B$278:$B$314,0))/VLOOKUP($F111,$B$278:$BB$314,MATCH(LEFT(TRIM(AS$6),FIND("~",SUBSTITUTE(AS$6,"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111))*HLOOKUP(LEFT(TRIM(AS$6),FIND("~",SUBSTITUTE(AS$6," ","~",LEN(TRIM(AS$6))-LEN(SUBSTITUTE(TRIM(AS$6)," ",""))))-1)&amp;" Total",$B$6:$BB$314,ROW($A111)-5,FALSE))</f>
        <v>0</v>
      </c>
      <c r="AT111" s="8">
        <f ca="1">IF(AT$5&lt;&gt;"",HLOOKUP(AT$5,Functionalization!$G$6:$R$314,ROW($A111)-5,FALSE),IFERROR(INDEX(AT$278:AT$314,MATCH($F111,$B$278:$B$314,0))/VLOOKUP($F111,$B$278:$BB$314,MATCH(LEFT(TRIM(AT$6),FIND("~",SUBSTITUTE(AT$6,"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111))*HLOOKUP(LEFT(TRIM(AT$6),FIND("~",SUBSTITUTE(AT$6," ","~",LEN(TRIM(AT$6))-LEN(SUBSTITUTE(TRIM(AT$6)," ",""))))-1)&amp;" Total",$B$6:$BB$314,ROW($A111)-5,FALSE))</f>
        <v>0</v>
      </c>
      <c r="AU111" s="8">
        <f ca="1">IF(AU$5&lt;&gt;"",HLOOKUP(AU$5,Functionalization!$G$6:$R$314,ROW($A111)-5,FALSE),IFERROR(INDEX(AU$278:AU$314,MATCH($F111,$B$278:$B$314,0))/VLOOKUP($F111,$B$278:$BB$314,MATCH(LEFT(TRIM(AU$6),FIND("~",SUBSTITUTE(AU$6,"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111))*HLOOKUP(LEFT(TRIM(AU$6),FIND("~",SUBSTITUTE(AU$6," ","~",LEN(TRIM(AU$6))-LEN(SUBSTITUTE(TRIM(AU$6)," ",""))))-1)&amp;" Total",$B$6:$BB$314,ROW($A111)-5,FALSE))</f>
        <v>0</v>
      </c>
      <c r="AV111" s="8">
        <f ca="1">IF(AV$5&lt;&gt;"",HLOOKUP(AV$5,Functionalization!$G$6:$R$314,ROW($A111)-5,FALSE),IFERROR(INDEX(AV$278:AV$314,MATCH($F111,$B$278:$B$314,0))/VLOOKUP($F111,$B$278:$BB$314,MATCH(LEFT(TRIM(AV$6),FIND("~",SUBSTITUTE(AV$6,"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111))*HLOOKUP(LEFT(TRIM(AV$6),FIND("~",SUBSTITUTE(AV$6," ","~",LEN(TRIM(AV$6))-LEN(SUBSTITUTE(TRIM(AV$6)," ",""))))-1)&amp;" Total",$B$6:$BB$314,ROW($A111)-5,FALSE))</f>
        <v>0</v>
      </c>
      <c r="AW111" s="8">
        <f ca="1">IF(AW$5&lt;&gt;"",HLOOKUP(AW$5,Functionalization!$G$6:$R$314,ROW($A111)-5,FALSE),IFERROR(INDEX(AW$278:AW$314,MATCH($F111,$B$278:$B$314,0))/VLOOKUP($F111,$B$278:$BB$314,MATCH(LEFT(TRIM(AW$6),FIND("~",SUBSTITUTE(AW$6,"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111))*HLOOKUP(LEFT(TRIM(AW$6),FIND("~",SUBSTITUTE(AW$6," ","~",LEN(TRIM(AW$6))-LEN(SUBSTITUTE(TRIM(AW$6)," ",""))))-1)&amp;" Total",$B$6:$BB$314,ROW($A111)-5,FALSE))</f>
        <v>0</v>
      </c>
      <c r="AX111" s="8">
        <f ca="1">IF(AX$5&lt;&gt;"",HLOOKUP(AX$5,Functionalization!$G$6:$R$314,ROW($A111)-5,FALSE),IFERROR(INDEX(AX$278:AX$314,MATCH($F111,$B$278:$B$314,0))/VLOOKUP($F111,$B$278:$BB$314,MATCH(LEFT(TRIM(AX$6),FIND("~",SUBSTITUTE(AX$6,"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111))*HLOOKUP(LEFT(TRIM(AX$6),FIND("~",SUBSTITUTE(AX$6," ","~",LEN(TRIM(AX$6))-LEN(SUBSTITUTE(TRIM(AX$6)," ",""))))-1)&amp;" Total",$B$6:$BB$314,ROW($A111)-5,FALSE))</f>
        <v>0</v>
      </c>
      <c r="AY111" s="8">
        <f ca="1">IF(AY$5&lt;&gt;"",HLOOKUP(AY$5,Functionalization!$G$6:$R$314,ROW($A111)-5,FALSE),IFERROR(INDEX(AY$278:AY$314,MATCH($F111,$B$278:$B$314,0))/VLOOKUP($F111,$B$278:$BB$314,MATCH(LEFT(TRIM(AY$6),FIND("~",SUBSTITUTE(AY$6,"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111))*HLOOKUP(LEFT(TRIM(AY$6),FIND("~",SUBSTITUTE(AY$6," ","~",LEN(TRIM(AY$6))-LEN(SUBSTITUTE(TRIM(AY$6)," ",""))))-1)&amp;" Total",$B$6:$BB$314,ROW($A111)-5,FALSE))</f>
        <v>0</v>
      </c>
      <c r="AZ111" s="8">
        <f ca="1">IF(AZ$5&lt;&gt;"",HLOOKUP(AZ$5,Functionalization!$G$6:$R$314,ROW($A111)-5,FALSE),IFERROR(INDEX(AZ$278:AZ$314,MATCH($F111,$B$278:$B$314,0))/VLOOKUP($F111,$B$278:$BB$314,MATCH(LEFT(TRIM(AZ$6),FIND("~",SUBSTITUTE(AZ$6,"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111))*HLOOKUP(LEFT(TRIM(AZ$6),FIND("~",SUBSTITUTE(AZ$6," ","~",LEN(TRIM(AZ$6))-LEN(SUBSTITUTE(TRIM(AZ$6)," ",""))))-1)&amp;" Total",$B$6:$BB$314,ROW($A111)-5,FALSE))</f>
        <v>0</v>
      </c>
      <c r="BA111" s="8">
        <f ca="1">IF(BA$5&lt;&gt;"",HLOOKUP(BA$5,Functionalization!$G$6:$R$314,ROW($A111)-5,FALSE),IFERROR(INDEX(BA$278:BA$314,MATCH($F111,$B$278:$B$314,0))/VLOOKUP($F111,$B$278:$BB$314,MATCH(LEFT(TRIM(BA$6),FIND("~",SUBSTITUTE(BA$6,"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111))*HLOOKUP(LEFT(TRIM(BA$6),FIND("~",SUBSTITUTE(BA$6," ","~",LEN(TRIM(BA$6))-LEN(SUBSTITUTE(TRIM(BA$6)," ",""))))-1)&amp;" Total",$B$6:$BB$314,ROW($A111)-5,FALSE))</f>
        <v>0</v>
      </c>
      <c r="BB111" s="8">
        <f ca="1">IF(BB$5&lt;&gt;"",HLOOKUP(BB$5,Functionalization!$G$6:$R$314,ROW($A111)-5,FALSE),IFERROR(INDEX(BB$278:BB$314,MATCH($F111,$B$278:$B$314,0))/VLOOKUP($F111,$B$278:$BB$314,MATCH(LEFT(TRIM(BB$6),FIND("~",SUBSTITUTE(BB$6,"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111))*HLOOKUP(LEFT(TRIM(BB$6),FIND("~",SUBSTITUTE(BB$6," ","~",LEN(TRIM(BB$6))-LEN(SUBSTITUTE(TRIM(BB$6)," ",""))))-1)&amp;" Total",$B$6:$BB$314,ROW($A111)-5,FALSE))</f>
        <v>0</v>
      </c>
      <c r="BD111">
        <f ca="1">IFERROR(IF(SUMIF($G$6:$BB$6,BD$6&amp;" Total",$G111:$BB111)-(SUMIF($G$6:$BB$6,BD$6&amp;" "&amp;'Input-Func_Class'!$D$22,$G111:$BB111)+IFERROR(SUMIF($G$6:$BB$6,BD$6&amp;" "&amp;'Input-Func_Class'!$E$22,$G111:$BB111),SUMIF($G$6:$BB$6,BD$6&amp;" "&amp;'Input-Func_Class'!$B$24,$G111:$BB111))+SUMIF($G$6:$BB$6,BD$6&amp;" "&amp;'Input-Func_Class'!$F$22,$G111:$BB111))&lt;Check_Limit,0,1),1)</f>
        <v>0</v>
      </c>
      <c r="BE111">
        <f ca="1">IFERROR(IF(SUMIF($G$6:$BB$6,BE$6&amp;" Total",$G111:$BB111)-(SUMIF($G$6:$BB$6,BE$6&amp;" "&amp;'Input-Func_Class'!$D$22,$G111:$BB111)+IFERROR(SUMIF($G$6:$BB$6,BE$6&amp;" "&amp;'Input-Func_Class'!$E$22,$G111:$BB111),SUMIF($G$6:$BB$6,BE$6&amp;" "&amp;'Input-Func_Class'!$B$24,$G111:$BB111))+SUMIF($G$6:$BB$6,BE$6&amp;" "&amp;'Input-Func_Class'!$F$22,$G111:$BB111))&lt;Check_Limit,0,1),1)</f>
        <v>0</v>
      </c>
      <c r="BF111">
        <f ca="1">IFERROR(IF(SUMIF($G$6:$BB$6,BF$6&amp;" Total",$G111:$BB111)-(SUMIF($G$6:$BB$6,BF$6&amp;" "&amp;'Input-Func_Class'!$D$22,$G111:$BB111)+IFERROR(SUMIF($G$6:$BB$6,BF$6&amp;" "&amp;'Input-Func_Class'!$E$22,$G111:$BB111),SUMIF($G$6:$BB$6,BF$6&amp;" "&amp;'Input-Func_Class'!$B$24,$G111:$BB111))+SUMIF($G$6:$BB$6,BF$6&amp;" "&amp;'Input-Func_Class'!$F$22,$G111:$BB111))&lt;Check_Limit,0,1),1)</f>
        <v>0</v>
      </c>
      <c r="BG111">
        <f ca="1">IFERROR(IF(SUMIF($G$6:$BB$6,BG$6&amp;" Total",$G111:$BB111)-(SUMIF($G$6:$BB$6,BG$6&amp;" "&amp;'Input-Func_Class'!$D$22,$G111:$BB111)+IFERROR(SUMIF($G$6:$BB$6,BG$6&amp;" "&amp;'Input-Func_Class'!$E$22,$G111:$BB111),SUMIF($G$6:$BB$6,BG$6&amp;" "&amp;'Input-Func_Class'!$B$24,$G111:$BB111))+SUMIF($G$6:$BB$6,BG$6&amp;" "&amp;'Input-Func_Class'!$F$22,$G111:$BB111))&lt;Check_Limit,0,1),1)</f>
        <v>0</v>
      </c>
      <c r="BH111">
        <f ca="1">IFERROR(IF(SUMIF($G$6:$BB$6,BH$6&amp;" Total",$G111:$BB111)-(SUMIF($G$6:$BB$6,BH$6&amp;" "&amp;'Input-Func_Class'!$D$22,$G111:$BB111)+IFERROR(SUMIF($G$6:$BB$6,BH$6&amp;" "&amp;'Input-Func_Class'!$E$22,$G111:$BB111),SUMIF($G$6:$BB$6,BH$6&amp;" "&amp;'Input-Func_Class'!$B$24,$G111:$BB111))+SUMIF($G$6:$BB$6,BH$6&amp;" "&amp;'Input-Func_Class'!$F$22,$G111:$BB111))&lt;Check_Limit,0,1),1)</f>
        <v>0</v>
      </c>
      <c r="BI111">
        <f ca="1">IFERROR(IF(SUMIF($G$6:$BB$6,BI$6&amp;" Total",$G111:$BB111)-(SUMIF($G$6:$BB$6,BI$6&amp;" "&amp;'Input-Func_Class'!$D$22,$G111:$BB111)+IFERROR(SUMIF($G$6:$BB$6,BI$6&amp;" "&amp;'Input-Func_Class'!$E$22,$G111:$BB111),SUMIF($G$6:$BB$6,BI$6&amp;" "&amp;'Input-Func_Class'!$B$24,$G111:$BB111))+SUMIF($G$6:$BB$6,BI$6&amp;" "&amp;'Input-Func_Class'!$F$22,$G111:$BB111))&lt;Check_Limit,0,1),1)</f>
        <v>0</v>
      </c>
      <c r="BJ111">
        <f ca="1">IFERROR(IF(SUMIF($G$6:$BB$6,BJ$6&amp;" Total",$G111:$BB111)-(SUMIF($G$6:$BB$6,BJ$6&amp;" "&amp;'Input-Func_Class'!$D$22,$G111:$BB111)+IFERROR(SUMIF($G$6:$BB$6,BJ$6&amp;" "&amp;'Input-Func_Class'!$E$22,$G111:$BB111),SUMIF($G$6:$BB$6,BJ$6&amp;" "&amp;'Input-Func_Class'!$B$24,$G111:$BB111))+SUMIF($G$6:$BB$6,BJ$6&amp;" "&amp;'Input-Func_Class'!$F$22,$G111:$BB111))&lt;Check_Limit,0,1),1)</f>
        <v>0</v>
      </c>
      <c r="BK111">
        <f ca="1">IFERROR(IF(SUMIF($G$6:$BB$6,BK$6&amp;" Total",$G111:$BB111)-(SUMIF($G$6:$BB$6,BK$6&amp;" "&amp;'Input-Func_Class'!$D$22,$G111:$BB111)+IFERROR(SUMIF($G$6:$BB$6,BK$6&amp;" "&amp;'Input-Func_Class'!$E$22,$G111:$BB111),SUMIF($G$6:$BB$6,BK$6&amp;" "&amp;'Input-Func_Class'!$B$24,$G111:$BB111))+SUMIF($G$6:$BB$6,BK$6&amp;" "&amp;'Input-Func_Class'!$F$22,$G111:$BB111))&lt;Check_Limit,0,1),1)</f>
        <v>0</v>
      </c>
      <c r="BL111">
        <f ca="1">IFERROR(IF(SUMIF($G$6:$BB$6,BL$6&amp;" Total",$G111:$BB111)-(SUMIF($G$6:$BB$6,BL$6&amp;" "&amp;'Input-Func_Class'!$D$22,$G111:$BB111)+IFERROR(SUMIF($G$6:$BB$6,BL$6&amp;" "&amp;'Input-Func_Class'!$E$22,$G111:$BB111),SUMIF($G$6:$BB$6,BL$6&amp;" "&amp;'Input-Func_Class'!$B$24,$G111:$BB111))+SUMIF($G$6:$BB$6,BL$6&amp;" "&amp;'Input-Func_Class'!$F$22,$G111:$BB111))&lt;Check_Limit,0,1),1)</f>
        <v>0</v>
      </c>
      <c r="BM111">
        <f ca="1">IFERROR(IF(SUMIF($G$6:$BB$6,BM$6&amp;" Total",$G111:$BB111)-(SUMIF($G$6:$BB$6,BM$6&amp;" "&amp;'Input-Func_Class'!$D$22,$G111:$BB111)+IFERROR(SUMIF($G$6:$BB$6,BM$6&amp;" "&amp;'Input-Func_Class'!$E$22,$G111:$BB111),SUMIF($G$6:$BB$6,BM$6&amp;" "&amp;'Input-Func_Class'!$B$24,$G111:$BB111))+SUMIF($G$6:$BB$6,BM$6&amp;" "&amp;'Input-Func_Class'!$F$22,$G111:$BB111))&lt;Check_Limit,0,1),1)</f>
        <v>0</v>
      </c>
      <c r="BN111">
        <f ca="1">IFERROR(IF(SUMIF($G$6:$BB$6,BN$6&amp;" Total",$G111:$BB111)-(SUMIF($G$6:$BB$6,BN$6&amp;" "&amp;'Input-Func_Class'!$D$22,$G111:$BB111)+IFERROR(SUMIF($G$6:$BB$6,BN$6&amp;" "&amp;'Input-Func_Class'!$E$22,$G111:$BB111),SUMIF($G$6:$BB$6,BN$6&amp;" "&amp;'Input-Func_Class'!$B$24,$G111:$BB111))+SUMIF($G$6:$BB$6,BN$6&amp;" "&amp;'Input-Func_Class'!$F$22,$G111:$BB111))&lt;Check_Limit,0,1),1)</f>
        <v>0</v>
      </c>
      <c r="BO111">
        <f ca="1">IFERROR(IF(SUMIF($G$6:$BB$6,BO$6&amp;" Total",$G111:$BB111)-(SUMIF($G$6:$BB$6,BO$6&amp;" "&amp;'Input-Func_Class'!$D$22,$G111:$BB111)+IFERROR(SUMIF($G$6:$BB$6,BO$6&amp;" "&amp;'Input-Func_Class'!$E$22,$G111:$BB111),SUMIF($G$6:$BB$6,BO$6&amp;" "&amp;'Input-Func_Class'!$B$24,$G111:$BB111))+SUMIF($G$6:$BB$6,BO$6&amp;" "&amp;'Input-Func_Class'!$F$22,$G111:$BB111))&lt;Check_Limit,0,1),1)</f>
        <v>0</v>
      </c>
    </row>
    <row r="112" spans="1:67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>Functionalization!$D112</f>
        <v>35465642.872730777</v>
      </c>
      <c r="E112" s="8">
        <f t="shared" ca="1" si="16"/>
        <v>0</v>
      </c>
      <c r="F112" s="2" t="str">
        <f>IF($D112=0,"-",IF('Input-Accounts'!$E112&lt;&gt;0,'Input-Accounts'!$E112,'Input-Accounts'!$G112))</f>
        <v>DEMAND</v>
      </c>
      <c r="G112" s="8">
        <f ca="1">IF(G$5&lt;&gt;"",HLOOKUP(G$5,Functionalization!$G$6:$R$314,ROW($A112)-5,FALSE),IFERROR(INDEX(G$278:G$314,MATCH($F112,$B$278:$B$314,0))/VLOOKUP($F112,$B$278:$BB$314,MATCH(LEFT(TRIM(G$6),FIND("~",SUBSTITUTE(G$6,"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112))*HLOOKUP(LEFT(TRIM(G$6),FIND("~",SUBSTITUTE(G$6," ","~",LEN(TRIM(G$6))-LEN(SUBSTITUTE(TRIM(G$6)," ",""))))-1)&amp;" Total",$B$6:$BB$314,ROW($A112)-5,FALSE))</f>
        <v>35465642.872730777</v>
      </c>
      <c r="H112" s="8">
        <f ca="1">IF(H$5&lt;&gt;"",HLOOKUP(H$5,Functionalization!$G$6:$R$314,ROW($A112)-5,FALSE),IFERROR(INDEX(H$278:H$314,MATCH($F112,$B$278:$B$314,0))/VLOOKUP($F112,$B$278:$BB$314,MATCH(LEFT(TRIM(H$6),FIND("~",SUBSTITUTE(H$6,"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112))*HLOOKUP(LEFT(TRIM(H$6),FIND("~",SUBSTITUTE(H$6," ","~",LEN(TRIM(H$6))-LEN(SUBSTITUTE(TRIM(H$6)," ",""))))-1)&amp;" Total",$B$6:$BB$314,ROW($A112)-5,FALSE))</f>
        <v>35465642.872730777</v>
      </c>
      <c r="I112" s="8">
        <f ca="1">IF(I$5&lt;&gt;"",HLOOKUP(I$5,Functionalization!$G$6:$R$314,ROW($A112)-5,FALSE),IFERROR(INDEX(I$278:I$314,MATCH($F112,$B$278:$B$314,0))/VLOOKUP($F112,$B$278:$BB$314,MATCH(LEFT(TRIM(I$6),FIND("~",SUBSTITUTE(I$6,"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112))*HLOOKUP(LEFT(TRIM(I$6),FIND("~",SUBSTITUTE(I$6," ","~",LEN(TRIM(I$6))-LEN(SUBSTITUTE(TRIM(I$6)," ",""))))-1)&amp;" Total",$B$6:$BB$314,ROW($A112)-5,FALSE))</f>
        <v>0</v>
      </c>
      <c r="J112" s="8">
        <f ca="1">IF(J$5&lt;&gt;"",HLOOKUP(J$5,Functionalization!$G$6:$R$314,ROW($A112)-5,FALSE),IFERROR(INDEX(J$278:J$314,MATCH($F112,$B$278:$B$314,0))/VLOOKUP($F112,$B$278:$BB$314,MATCH(LEFT(TRIM(J$6),FIND("~",SUBSTITUTE(J$6,"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112))*HLOOKUP(LEFT(TRIM(J$6),FIND("~",SUBSTITUTE(J$6," ","~",LEN(TRIM(J$6))-LEN(SUBSTITUTE(TRIM(J$6)," ",""))))-1)&amp;" Total",$B$6:$BB$314,ROW($A112)-5,FALSE))</f>
        <v>0</v>
      </c>
      <c r="K112" s="8">
        <f ca="1">IF(K$5&lt;&gt;"",HLOOKUP(K$5,Functionalization!$G$6:$R$314,ROW($A112)-5,FALSE),IFERROR(INDEX(K$278:K$314,MATCH($F112,$B$278:$B$314,0))/VLOOKUP($F112,$B$278:$BB$314,MATCH(LEFT(TRIM(K$6),FIND("~",SUBSTITUTE(K$6,"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112))*HLOOKUP(LEFT(TRIM(K$6),FIND("~",SUBSTITUTE(K$6," ","~",LEN(TRIM(K$6))-LEN(SUBSTITUTE(TRIM(K$6)," ",""))))-1)&amp;" Total",$B$6:$BB$314,ROW($A112)-5,FALSE))</f>
        <v>0</v>
      </c>
      <c r="L112" s="8">
        <f ca="1">IF(L$5&lt;&gt;"",HLOOKUP(L$5,Functionalization!$G$6:$R$314,ROW($A112)-5,FALSE),IFERROR(INDEX(L$278:L$314,MATCH($F112,$B$278:$B$314,0))/VLOOKUP($F112,$B$278:$BB$314,MATCH(LEFT(TRIM(L$6),FIND("~",SUBSTITUTE(L$6,"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112))*HLOOKUP(LEFT(TRIM(L$6),FIND("~",SUBSTITUTE(L$6," ","~",LEN(TRIM(L$6))-LEN(SUBSTITUTE(TRIM(L$6)," ",""))))-1)&amp;" Total",$B$6:$BB$314,ROW($A112)-5,FALSE))</f>
        <v>0</v>
      </c>
      <c r="M112" s="8">
        <f ca="1">IF(M$5&lt;&gt;"",HLOOKUP(M$5,Functionalization!$G$6:$R$314,ROW($A112)-5,FALSE),IFERROR(INDEX(M$278:M$314,MATCH($F112,$B$278:$B$314,0))/VLOOKUP($F112,$B$278:$BB$314,MATCH(LEFT(TRIM(M$6),FIND("~",SUBSTITUTE(M$6,"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112))*HLOOKUP(LEFT(TRIM(M$6),FIND("~",SUBSTITUTE(M$6," ","~",LEN(TRIM(M$6))-LEN(SUBSTITUTE(TRIM(M$6)," ",""))))-1)&amp;" Total",$B$6:$BB$314,ROW($A112)-5,FALSE))</f>
        <v>0</v>
      </c>
      <c r="N112" s="8">
        <f ca="1">IF(N$5&lt;&gt;"",HLOOKUP(N$5,Functionalization!$G$6:$R$314,ROW($A112)-5,FALSE),IFERROR(INDEX(N$278:N$314,MATCH($F112,$B$278:$B$314,0))/VLOOKUP($F112,$B$278:$BB$314,MATCH(LEFT(TRIM(N$6),FIND("~",SUBSTITUTE(N$6,"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112))*HLOOKUP(LEFT(TRIM(N$6),FIND("~",SUBSTITUTE(N$6," ","~",LEN(TRIM(N$6))-LEN(SUBSTITUTE(TRIM(N$6)," ",""))))-1)&amp;" Total",$B$6:$BB$314,ROW($A112)-5,FALSE))</f>
        <v>0</v>
      </c>
      <c r="O112" s="8">
        <f ca="1">IF(O$5&lt;&gt;"",HLOOKUP(O$5,Functionalization!$G$6:$R$314,ROW($A112)-5,FALSE),IFERROR(INDEX(O$278:O$314,MATCH($F112,$B$278:$B$314,0))/VLOOKUP($F112,$B$278:$BB$314,MATCH(LEFT(TRIM(O$6),FIND("~",SUBSTITUTE(O$6,"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112))*HLOOKUP(LEFT(TRIM(O$6),FIND("~",SUBSTITUTE(O$6," ","~",LEN(TRIM(O$6))-LEN(SUBSTITUTE(TRIM(O$6)," ",""))))-1)&amp;" Total",$B$6:$BB$314,ROW($A112)-5,FALSE))</f>
        <v>0</v>
      </c>
      <c r="P112" s="8">
        <f ca="1">IF(P$5&lt;&gt;"",HLOOKUP(P$5,Functionalization!$G$6:$R$314,ROW($A112)-5,FALSE),IFERROR(INDEX(P$278:P$314,MATCH($F112,$B$278:$B$314,0))/VLOOKUP($F112,$B$278:$BB$314,MATCH(LEFT(TRIM(P$6),FIND("~",SUBSTITUTE(P$6,"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112))*HLOOKUP(LEFT(TRIM(P$6),FIND("~",SUBSTITUTE(P$6," ","~",LEN(TRIM(P$6))-LEN(SUBSTITUTE(TRIM(P$6)," ",""))))-1)&amp;" Total",$B$6:$BB$314,ROW($A112)-5,FALSE))</f>
        <v>0</v>
      </c>
      <c r="Q112" s="8">
        <f ca="1">IF(Q$5&lt;&gt;"",HLOOKUP(Q$5,Functionalization!$G$6:$R$314,ROW($A112)-5,FALSE),IFERROR(INDEX(Q$278:Q$314,MATCH($F112,$B$278:$B$314,0))/VLOOKUP($F112,$B$278:$BB$314,MATCH(LEFT(TRIM(Q$6),FIND("~",SUBSTITUTE(Q$6,"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112))*HLOOKUP(LEFT(TRIM(Q$6),FIND("~",SUBSTITUTE(Q$6," ","~",LEN(TRIM(Q$6))-LEN(SUBSTITUTE(TRIM(Q$6)," ",""))))-1)&amp;" Total",$B$6:$BB$314,ROW($A112)-5,FALSE))</f>
        <v>0</v>
      </c>
      <c r="R112" s="8">
        <f ca="1">IF(R$5&lt;&gt;"",HLOOKUP(R$5,Functionalization!$G$6:$R$314,ROW($A112)-5,FALSE),IFERROR(INDEX(R$278:R$314,MATCH($F112,$B$278:$B$314,0))/VLOOKUP($F112,$B$278:$BB$314,MATCH(LEFT(TRIM(R$6),FIND("~",SUBSTITUTE(R$6,"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112))*HLOOKUP(LEFT(TRIM(R$6),FIND("~",SUBSTITUTE(R$6," ","~",LEN(TRIM(R$6))-LEN(SUBSTITUTE(TRIM(R$6)," ",""))))-1)&amp;" Total",$B$6:$BB$314,ROW($A112)-5,FALSE))</f>
        <v>0</v>
      </c>
      <c r="S112" s="8">
        <f ca="1">IF(S$5&lt;&gt;"",HLOOKUP(S$5,Functionalization!$G$6:$R$314,ROW($A112)-5,FALSE),IFERROR(INDEX(S$278:S$314,MATCH($F112,$B$278:$B$314,0))/VLOOKUP($F112,$B$278:$BB$314,MATCH(LEFT(TRIM(S$6),FIND("~",SUBSTITUTE(S$6,"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112))*HLOOKUP(LEFT(TRIM(S$6),FIND("~",SUBSTITUTE(S$6," ","~",LEN(TRIM(S$6))-LEN(SUBSTITUTE(TRIM(S$6)," ",""))))-1)&amp;" Total",$B$6:$BB$314,ROW($A112)-5,FALSE))</f>
        <v>0</v>
      </c>
      <c r="T112" s="8">
        <f ca="1">IF(T$5&lt;&gt;"",HLOOKUP(T$5,Functionalization!$G$6:$R$314,ROW($A112)-5,FALSE),IFERROR(INDEX(T$278:T$314,MATCH($F112,$B$278:$B$314,0))/VLOOKUP($F112,$B$278:$BB$314,MATCH(LEFT(TRIM(T$6),FIND("~",SUBSTITUTE(T$6,"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112))*HLOOKUP(LEFT(TRIM(T$6),FIND("~",SUBSTITUTE(T$6," ","~",LEN(TRIM(T$6))-LEN(SUBSTITUTE(TRIM(T$6)," ",""))))-1)&amp;" Total",$B$6:$BB$314,ROW($A112)-5,FALSE))</f>
        <v>0</v>
      </c>
      <c r="U112" s="8">
        <f ca="1">IF(U$5&lt;&gt;"",HLOOKUP(U$5,Functionalization!$G$6:$R$314,ROW($A112)-5,FALSE),IFERROR(INDEX(U$278:U$314,MATCH($F112,$B$278:$B$314,0))/VLOOKUP($F112,$B$278:$BB$314,MATCH(LEFT(TRIM(U$6),FIND("~",SUBSTITUTE(U$6,"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112))*HLOOKUP(LEFT(TRIM(U$6),FIND("~",SUBSTITUTE(U$6," ","~",LEN(TRIM(U$6))-LEN(SUBSTITUTE(TRIM(U$6)," ",""))))-1)&amp;" Total",$B$6:$BB$314,ROW($A112)-5,FALSE))</f>
        <v>0</v>
      </c>
      <c r="V112" s="8">
        <f ca="1">IF(V$5&lt;&gt;"",HLOOKUP(V$5,Functionalization!$G$6:$R$314,ROW($A112)-5,FALSE),IFERROR(INDEX(V$278:V$314,MATCH($F112,$B$278:$B$314,0))/VLOOKUP($F112,$B$278:$BB$314,MATCH(LEFT(TRIM(V$6),FIND("~",SUBSTITUTE(V$6,"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112))*HLOOKUP(LEFT(TRIM(V$6),FIND("~",SUBSTITUTE(V$6," ","~",LEN(TRIM(V$6))-LEN(SUBSTITUTE(TRIM(V$6)," ",""))))-1)&amp;" Total",$B$6:$BB$314,ROW($A112)-5,FALSE))</f>
        <v>0</v>
      </c>
      <c r="W112" s="8">
        <f ca="1">IF(W$5&lt;&gt;"",HLOOKUP(W$5,Functionalization!$G$6:$R$314,ROW($A112)-5,FALSE),IFERROR(INDEX(W$278:W$314,MATCH($F112,$B$278:$B$314,0))/VLOOKUP($F112,$B$278:$BB$314,MATCH(LEFT(TRIM(W$6),FIND("~",SUBSTITUTE(W$6,"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112))*HLOOKUP(LEFT(TRIM(W$6),FIND("~",SUBSTITUTE(W$6," ","~",LEN(TRIM(W$6))-LEN(SUBSTITUTE(TRIM(W$6)," ",""))))-1)&amp;" Total",$B$6:$BB$314,ROW($A112)-5,FALSE))</f>
        <v>0</v>
      </c>
      <c r="X112" s="8">
        <f ca="1">IF(X$5&lt;&gt;"",HLOOKUP(X$5,Functionalization!$G$6:$R$314,ROW($A112)-5,FALSE),IFERROR(INDEX(X$278:X$314,MATCH($F112,$B$278:$B$314,0))/VLOOKUP($F112,$B$278:$BB$314,MATCH(LEFT(TRIM(X$6),FIND("~",SUBSTITUTE(X$6,"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112))*HLOOKUP(LEFT(TRIM(X$6),FIND("~",SUBSTITUTE(X$6," ","~",LEN(TRIM(X$6))-LEN(SUBSTITUTE(TRIM(X$6)," ",""))))-1)&amp;" Total",$B$6:$BB$314,ROW($A112)-5,FALSE))</f>
        <v>0</v>
      </c>
      <c r="Y112" s="8">
        <f ca="1">IF(Y$5&lt;&gt;"",HLOOKUP(Y$5,Functionalization!$G$6:$R$314,ROW($A112)-5,FALSE),IFERROR(INDEX(Y$278:Y$314,MATCH($F112,$B$278:$B$314,0))/VLOOKUP($F112,$B$278:$BB$314,MATCH(LEFT(TRIM(Y$6),FIND("~",SUBSTITUTE(Y$6,"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112))*HLOOKUP(LEFT(TRIM(Y$6),FIND("~",SUBSTITUTE(Y$6," ","~",LEN(TRIM(Y$6))-LEN(SUBSTITUTE(TRIM(Y$6)," ",""))))-1)&amp;" Total",$B$6:$BB$314,ROW($A112)-5,FALSE))</f>
        <v>0</v>
      </c>
      <c r="Z112" s="8">
        <f ca="1">IF(Z$5&lt;&gt;"",HLOOKUP(Z$5,Functionalization!$G$6:$R$314,ROW($A112)-5,FALSE),IFERROR(INDEX(Z$278:Z$314,MATCH($F112,$B$278:$B$314,0))/VLOOKUP($F112,$B$278:$BB$314,MATCH(LEFT(TRIM(Z$6),FIND("~",SUBSTITUTE(Z$6,"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112))*HLOOKUP(LEFT(TRIM(Z$6),FIND("~",SUBSTITUTE(Z$6," ","~",LEN(TRIM(Z$6))-LEN(SUBSTITUTE(TRIM(Z$6)," ",""))))-1)&amp;" Total",$B$6:$BB$314,ROW($A112)-5,FALSE))</f>
        <v>0</v>
      </c>
      <c r="AA112" s="8">
        <f ca="1">IF(AA$5&lt;&gt;"",HLOOKUP(AA$5,Functionalization!$G$6:$R$314,ROW($A112)-5,FALSE),IFERROR(INDEX(AA$278:AA$314,MATCH($F112,$B$278:$B$314,0))/VLOOKUP($F112,$B$278:$BB$314,MATCH(LEFT(TRIM(AA$6),FIND("~",SUBSTITUTE(AA$6,"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112))*HLOOKUP(LEFT(TRIM(AA$6),FIND("~",SUBSTITUTE(AA$6," ","~",LEN(TRIM(AA$6))-LEN(SUBSTITUTE(TRIM(AA$6)," ",""))))-1)&amp;" Total",$B$6:$BB$314,ROW($A112)-5,FALSE))</f>
        <v>0</v>
      </c>
      <c r="AB112" s="8">
        <f ca="1">IF(AB$5&lt;&gt;"",HLOOKUP(AB$5,Functionalization!$G$6:$R$314,ROW($A112)-5,FALSE),IFERROR(INDEX(AB$278:AB$314,MATCH($F112,$B$278:$B$314,0))/VLOOKUP($F112,$B$278:$BB$314,MATCH(LEFT(TRIM(AB$6),FIND("~",SUBSTITUTE(AB$6,"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112))*HLOOKUP(LEFT(TRIM(AB$6),FIND("~",SUBSTITUTE(AB$6," ","~",LEN(TRIM(AB$6))-LEN(SUBSTITUTE(TRIM(AB$6)," ",""))))-1)&amp;" Total",$B$6:$BB$314,ROW($A112)-5,FALSE))</f>
        <v>0</v>
      </c>
      <c r="AC112" s="8">
        <f ca="1">IF(AC$5&lt;&gt;"",HLOOKUP(AC$5,Functionalization!$G$6:$R$314,ROW($A112)-5,FALSE),IFERROR(INDEX(AC$278:AC$314,MATCH($F112,$B$278:$B$314,0))/VLOOKUP($F112,$B$278:$BB$314,MATCH(LEFT(TRIM(AC$6),FIND("~",SUBSTITUTE(AC$6,"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112))*HLOOKUP(LEFT(TRIM(AC$6),FIND("~",SUBSTITUTE(AC$6," ","~",LEN(TRIM(AC$6))-LEN(SUBSTITUTE(TRIM(AC$6)," ",""))))-1)&amp;" Total",$B$6:$BB$314,ROW($A112)-5,FALSE))</f>
        <v>0</v>
      </c>
      <c r="AD112" s="8">
        <f ca="1">IF(AD$5&lt;&gt;"",HLOOKUP(AD$5,Functionalization!$G$6:$R$314,ROW($A112)-5,FALSE),IFERROR(INDEX(AD$278:AD$314,MATCH($F112,$B$278:$B$314,0))/VLOOKUP($F112,$B$278:$BB$314,MATCH(LEFT(TRIM(AD$6),FIND("~",SUBSTITUTE(AD$6,"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112))*HLOOKUP(LEFT(TRIM(AD$6),FIND("~",SUBSTITUTE(AD$6," ","~",LEN(TRIM(AD$6))-LEN(SUBSTITUTE(TRIM(AD$6)," ",""))))-1)&amp;" Total",$B$6:$BB$314,ROW($A112)-5,FALSE))</f>
        <v>0</v>
      </c>
      <c r="AE112" s="8">
        <f ca="1">IF(AE$5&lt;&gt;"",HLOOKUP(AE$5,Functionalization!$G$6:$R$314,ROW($A112)-5,FALSE),IFERROR(INDEX(AE$278:AE$314,MATCH($F112,$B$278:$B$314,0))/VLOOKUP($F112,$B$278:$BB$314,MATCH(LEFT(TRIM(AE$6),FIND("~",SUBSTITUTE(AE$6,"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112))*HLOOKUP(LEFT(TRIM(AE$6),FIND("~",SUBSTITUTE(AE$6," ","~",LEN(TRIM(AE$6))-LEN(SUBSTITUTE(TRIM(AE$6)," ",""))))-1)&amp;" Total",$B$6:$BB$314,ROW($A112)-5,FALSE))</f>
        <v>0</v>
      </c>
      <c r="AF112" s="8">
        <f ca="1">IF(AF$5&lt;&gt;"",HLOOKUP(AF$5,Functionalization!$G$6:$R$314,ROW($A112)-5,FALSE),IFERROR(INDEX(AF$278:AF$314,MATCH($F112,$B$278:$B$314,0))/VLOOKUP($F112,$B$278:$BB$314,MATCH(LEFT(TRIM(AF$6),FIND("~",SUBSTITUTE(AF$6,"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112))*HLOOKUP(LEFT(TRIM(AF$6),FIND("~",SUBSTITUTE(AF$6," ","~",LEN(TRIM(AF$6))-LEN(SUBSTITUTE(TRIM(AF$6)," ",""))))-1)&amp;" Total",$B$6:$BB$314,ROW($A112)-5,FALSE))</f>
        <v>0</v>
      </c>
      <c r="AG112" s="8">
        <f ca="1">IF(AG$5&lt;&gt;"",HLOOKUP(AG$5,Functionalization!$G$6:$R$314,ROW($A112)-5,FALSE),IFERROR(INDEX(AG$278:AG$314,MATCH($F112,$B$278:$B$314,0))/VLOOKUP($F112,$B$278:$BB$314,MATCH(LEFT(TRIM(AG$6),FIND("~",SUBSTITUTE(AG$6,"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112))*HLOOKUP(LEFT(TRIM(AG$6),FIND("~",SUBSTITUTE(AG$6," ","~",LEN(TRIM(AG$6))-LEN(SUBSTITUTE(TRIM(AG$6)," ",""))))-1)&amp;" Total",$B$6:$BB$314,ROW($A112)-5,FALSE))</f>
        <v>0</v>
      </c>
      <c r="AH112" s="8">
        <f ca="1">IF(AH$5&lt;&gt;"",HLOOKUP(AH$5,Functionalization!$G$6:$R$314,ROW($A112)-5,FALSE),IFERROR(INDEX(AH$278:AH$314,MATCH($F112,$B$278:$B$314,0))/VLOOKUP($F112,$B$278:$BB$314,MATCH(LEFT(TRIM(AH$6),FIND("~",SUBSTITUTE(AH$6,"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112))*HLOOKUP(LEFT(TRIM(AH$6),FIND("~",SUBSTITUTE(AH$6," ","~",LEN(TRIM(AH$6))-LEN(SUBSTITUTE(TRIM(AH$6)," ",""))))-1)&amp;" Total",$B$6:$BB$314,ROW($A112)-5,FALSE))</f>
        <v>0</v>
      </c>
      <c r="AI112" s="8">
        <f ca="1">IF(AI$5&lt;&gt;"",HLOOKUP(AI$5,Functionalization!$G$6:$R$314,ROW($A112)-5,FALSE),IFERROR(INDEX(AI$278:AI$314,MATCH($F112,$B$278:$B$314,0))/VLOOKUP($F112,$B$278:$BB$314,MATCH(LEFT(TRIM(AI$6),FIND("~",SUBSTITUTE(AI$6,"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112))*HLOOKUP(LEFT(TRIM(AI$6),FIND("~",SUBSTITUTE(AI$6," ","~",LEN(TRIM(AI$6))-LEN(SUBSTITUTE(TRIM(AI$6)," ",""))))-1)&amp;" Total",$B$6:$BB$314,ROW($A112)-5,FALSE))</f>
        <v>0</v>
      </c>
      <c r="AJ112" s="8">
        <f ca="1">IF(AJ$5&lt;&gt;"",HLOOKUP(AJ$5,Functionalization!$G$6:$R$314,ROW($A112)-5,FALSE),IFERROR(INDEX(AJ$278:AJ$314,MATCH($F112,$B$278:$B$314,0))/VLOOKUP($F112,$B$278:$BB$314,MATCH(LEFT(TRIM(AJ$6),FIND("~",SUBSTITUTE(AJ$6,"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112))*HLOOKUP(LEFT(TRIM(AJ$6),FIND("~",SUBSTITUTE(AJ$6," ","~",LEN(TRIM(AJ$6))-LEN(SUBSTITUTE(TRIM(AJ$6)," ",""))))-1)&amp;" Total",$B$6:$BB$314,ROW($A112)-5,FALSE))</f>
        <v>0</v>
      </c>
      <c r="AK112" s="8">
        <f ca="1">IF(AK$5&lt;&gt;"",HLOOKUP(AK$5,Functionalization!$G$6:$R$314,ROW($A112)-5,FALSE),IFERROR(INDEX(AK$278:AK$314,MATCH($F112,$B$278:$B$314,0))/VLOOKUP($F112,$B$278:$BB$314,MATCH(LEFT(TRIM(AK$6),FIND("~",SUBSTITUTE(AK$6,"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112))*HLOOKUP(LEFT(TRIM(AK$6),FIND("~",SUBSTITUTE(AK$6," ","~",LEN(TRIM(AK$6))-LEN(SUBSTITUTE(TRIM(AK$6)," ",""))))-1)&amp;" Total",$B$6:$BB$314,ROW($A112)-5,FALSE))</f>
        <v>0</v>
      </c>
      <c r="AL112" s="8">
        <f ca="1">IF(AL$5&lt;&gt;"",HLOOKUP(AL$5,Functionalization!$G$6:$R$314,ROW($A112)-5,FALSE),IFERROR(INDEX(AL$278:AL$314,MATCH($F112,$B$278:$B$314,0))/VLOOKUP($F112,$B$278:$BB$314,MATCH(LEFT(TRIM(AL$6),FIND("~",SUBSTITUTE(AL$6,"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112))*HLOOKUP(LEFT(TRIM(AL$6),FIND("~",SUBSTITUTE(AL$6," ","~",LEN(TRIM(AL$6))-LEN(SUBSTITUTE(TRIM(AL$6)," ",""))))-1)&amp;" Total",$B$6:$BB$314,ROW($A112)-5,FALSE))</f>
        <v>0</v>
      </c>
      <c r="AM112" s="8">
        <f ca="1">IF(AM$5&lt;&gt;"",HLOOKUP(AM$5,Functionalization!$G$6:$R$314,ROW($A112)-5,FALSE),IFERROR(INDEX(AM$278:AM$314,MATCH($F112,$B$278:$B$314,0))/VLOOKUP($F112,$B$278:$BB$314,MATCH(LEFT(TRIM(AM$6),FIND("~",SUBSTITUTE(AM$6,"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112))*HLOOKUP(LEFT(TRIM(AM$6),FIND("~",SUBSTITUTE(AM$6," ","~",LEN(TRIM(AM$6))-LEN(SUBSTITUTE(TRIM(AM$6)," ",""))))-1)&amp;" Total",$B$6:$BB$314,ROW($A112)-5,FALSE))</f>
        <v>0</v>
      </c>
      <c r="AN112" s="8">
        <f ca="1">IF(AN$5&lt;&gt;"",HLOOKUP(AN$5,Functionalization!$G$6:$R$314,ROW($A112)-5,FALSE),IFERROR(INDEX(AN$278:AN$314,MATCH($F112,$B$278:$B$314,0))/VLOOKUP($F112,$B$278:$BB$314,MATCH(LEFT(TRIM(AN$6),FIND("~",SUBSTITUTE(AN$6,"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112))*HLOOKUP(LEFT(TRIM(AN$6),FIND("~",SUBSTITUTE(AN$6," ","~",LEN(TRIM(AN$6))-LEN(SUBSTITUTE(TRIM(AN$6)," ",""))))-1)&amp;" Total",$B$6:$BB$314,ROW($A112)-5,FALSE))</f>
        <v>0</v>
      </c>
      <c r="AO112" s="8">
        <f ca="1">IF(AO$5&lt;&gt;"",HLOOKUP(AO$5,Functionalization!$G$6:$R$314,ROW($A112)-5,FALSE),IFERROR(INDEX(AO$278:AO$314,MATCH($F112,$B$278:$B$314,0))/VLOOKUP($F112,$B$278:$BB$314,MATCH(LEFT(TRIM(AO$6),FIND("~",SUBSTITUTE(AO$6,"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112))*HLOOKUP(LEFT(TRIM(AO$6),FIND("~",SUBSTITUTE(AO$6," ","~",LEN(TRIM(AO$6))-LEN(SUBSTITUTE(TRIM(AO$6)," ",""))))-1)&amp;" Total",$B$6:$BB$314,ROW($A112)-5,FALSE))</f>
        <v>0</v>
      </c>
      <c r="AP112" s="8">
        <f ca="1">IF(AP$5&lt;&gt;"",HLOOKUP(AP$5,Functionalization!$G$6:$R$314,ROW($A112)-5,FALSE),IFERROR(INDEX(AP$278:AP$314,MATCH($F112,$B$278:$B$314,0))/VLOOKUP($F112,$B$278:$BB$314,MATCH(LEFT(TRIM(AP$6),FIND("~",SUBSTITUTE(AP$6,"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112))*HLOOKUP(LEFT(TRIM(AP$6),FIND("~",SUBSTITUTE(AP$6," ","~",LEN(TRIM(AP$6))-LEN(SUBSTITUTE(TRIM(AP$6)," ",""))))-1)&amp;" Total",$B$6:$BB$314,ROW($A112)-5,FALSE))</f>
        <v>0</v>
      </c>
      <c r="AQ112" s="8">
        <f ca="1">IF(AQ$5&lt;&gt;"",HLOOKUP(AQ$5,Functionalization!$G$6:$R$314,ROW($A112)-5,FALSE),IFERROR(INDEX(AQ$278:AQ$314,MATCH($F112,$B$278:$B$314,0))/VLOOKUP($F112,$B$278:$BB$314,MATCH(LEFT(TRIM(AQ$6),FIND("~",SUBSTITUTE(AQ$6,"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112))*HLOOKUP(LEFT(TRIM(AQ$6),FIND("~",SUBSTITUTE(AQ$6," ","~",LEN(TRIM(AQ$6))-LEN(SUBSTITUTE(TRIM(AQ$6)," ",""))))-1)&amp;" Total",$B$6:$BB$314,ROW($A112)-5,FALSE))</f>
        <v>0</v>
      </c>
      <c r="AR112" s="8">
        <f ca="1">IF(AR$5&lt;&gt;"",HLOOKUP(AR$5,Functionalization!$G$6:$R$314,ROW($A112)-5,FALSE),IFERROR(INDEX(AR$278:AR$314,MATCH($F112,$B$278:$B$314,0))/VLOOKUP($F112,$B$278:$BB$314,MATCH(LEFT(TRIM(AR$6),FIND("~",SUBSTITUTE(AR$6,"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112))*HLOOKUP(LEFT(TRIM(AR$6),FIND("~",SUBSTITUTE(AR$6," ","~",LEN(TRIM(AR$6))-LEN(SUBSTITUTE(TRIM(AR$6)," ",""))))-1)&amp;" Total",$B$6:$BB$314,ROW($A112)-5,FALSE))</f>
        <v>0</v>
      </c>
      <c r="AS112" s="8">
        <f ca="1">IF(AS$5&lt;&gt;"",HLOOKUP(AS$5,Functionalization!$G$6:$R$314,ROW($A112)-5,FALSE),IFERROR(INDEX(AS$278:AS$314,MATCH($F112,$B$278:$B$314,0))/VLOOKUP($F112,$B$278:$BB$314,MATCH(LEFT(TRIM(AS$6),FIND("~",SUBSTITUTE(AS$6,"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112))*HLOOKUP(LEFT(TRIM(AS$6),FIND("~",SUBSTITUTE(AS$6," ","~",LEN(TRIM(AS$6))-LEN(SUBSTITUTE(TRIM(AS$6)," ",""))))-1)&amp;" Total",$B$6:$BB$314,ROW($A112)-5,FALSE))</f>
        <v>0</v>
      </c>
      <c r="AT112" s="8">
        <f ca="1">IF(AT$5&lt;&gt;"",HLOOKUP(AT$5,Functionalization!$G$6:$R$314,ROW($A112)-5,FALSE),IFERROR(INDEX(AT$278:AT$314,MATCH($F112,$B$278:$B$314,0))/VLOOKUP($F112,$B$278:$BB$314,MATCH(LEFT(TRIM(AT$6),FIND("~",SUBSTITUTE(AT$6,"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112))*HLOOKUP(LEFT(TRIM(AT$6),FIND("~",SUBSTITUTE(AT$6," ","~",LEN(TRIM(AT$6))-LEN(SUBSTITUTE(TRIM(AT$6)," ",""))))-1)&amp;" Total",$B$6:$BB$314,ROW($A112)-5,FALSE))</f>
        <v>0</v>
      </c>
      <c r="AU112" s="8">
        <f ca="1">IF(AU$5&lt;&gt;"",HLOOKUP(AU$5,Functionalization!$G$6:$R$314,ROW($A112)-5,FALSE),IFERROR(INDEX(AU$278:AU$314,MATCH($F112,$B$278:$B$314,0))/VLOOKUP($F112,$B$278:$BB$314,MATCH(LEFT(TRIM(AU$6),FIND("~",SUBSTITUTE(AU$6,"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112))*HLOOKUP(LEFT(TRIM(AU$6),FIND("~",SUBSTITUTE(AU$6," ","~",LEN(TRIM(AU$6))-LEN(SUBSTITUTE(TRIM(AU$6)," ",""))))-1)&amp;" Total",$B$6:$BB$314,ROW($A112)-5,FALSE))</f>
        <v>0</v>
      </c>
      <c r="AV112" s="8">
        <f ca="1">IF(AV$5&lt;&gt;"",HLOOKUP(AV$5,Functionalization!$G$6:$R$314,ROW($A112)-5,FALSE),IFERROR(INDEX(AV$278:AV$314,MATCH($F112,$B$278:$B$314,0))/VLOOKUP($F112,$B$278:$BB$314,MATCH(LEFT(TRIM(AV$6),FIND("~",SUBSTITUTE(AV$6,"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112))*HLOOKUP(LEFT(TRIM(AV$6),FIND("~",SUBSTITUTE(AV$6," ","~",LEN(TRIM(AV$6))-LEN(SUBSTITUTE(TRIM(AV$6)," ",""))))-1)&amp;" Total",$B$6:$BB$314,ROW($A112)-5,FALSE))</f>
        <v>0</v>
      </c>
      <c r="AW112" s="8">
        <f ca="1">IF(AW$5&lt;&gt;"",HLOOKUP(AW$5,Functionalization!$G$6:$R$314,ROW($A112)-5,FALSE),IFERROR(INDEX(AW$278:AW$314,MATCH($F112,$B$278:$B$314,0))/VLOOKUP($F112,$B$278:$BB$314,MATCH(LEFT(TRIM(AW$6),FIND("~",SUBSTITUTE(AW$6,"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112))*HLOOKUP(LEFT(TRIM(AW$6),FIND("~",SUBSTITUTE(AW$6," ","~",LEN(TRIM(AW$6))-LEN(SUBSTITUTE(TRIM(AW$6)," ",""))))-1)&amp;" Total",$B$6:$BB$314,ROW($A112)-5,FALSE))</f>
        <v>0</v>
      </c>
      <c r="AX112" s="8">
        <f ca="1">IF(AX$5&lt;&gt;"",HLOOKUP(AX$5,Functionalization!$G$6:$R$314,ROW($A112)-5,FALSE),IFERROR(INDEX(AX$278:AX$314,MATCH($F112,$B$278:$B$314,0))/VLOOKUP($F112,$B$278:$BB$314,MATCH(LEFT(TRIM(AX$6),FIND("~",SUBSTITUTE(AX$6,"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112))*HLOOKUP(LEFT(TRIM(AX$6),FIND("~",SUBSTITUTE(AX$6," ","~",LEN(TRIM(AX$6))-LEN(SUBSTITUTE(TRIM(AX$6)," ",""))))-1)&amp;" Total",$B$6:$BB$314,ROW($A112)-5,FALSE))</f>
        <v>0</v>
      </c>
      <c r="AY112" s="8">
        <f ca="1">IF(AY$5&lt;&gt;"",HLOOKUP(AY$5,Functionalization!$G$6:$R$314,ROW($A112)-5,FALSE),IFERROR(INDEX(AY$278:AY$314,MATCH($F112,$B$278:$B$314,0))/VLOOKUP($F112,$B$278:$BB$314,MATCH(LEFT(TRIM(AY$6),FIND("~",SUBSTITUTE(AY$6,"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112))*HLOOKUP(LEFT(TRIM(AY$6),FIND("~",SUBSTITUTE(AY$6," ","~",LEN(TRIM(AY$6))-LEN(SUBSTITUTE(TRIM(AY$6)," ",""))))-1)&amp;" Total",$B$6:$BB$314,ROW($A112)-5,FALSE))</f>
        <v>0</v>
      </c>
      <c r="AZ112" s="8">
        <f ca="1">IF(AZ$5&lt;&gt;"",HLOOKUP(AZ$5,Functionalization!$G$6:$R$314,ROW($A112)-5,FALSE),IFERROR(INDEX(AZ$278:AZ$314,MATCH($F112,$B$278:$B$314,0))/VLOOKUP($F112,$B$278:$BB$314,MATCH(LEFT(TRIM(AZ$6),FIND("~",SUBSTITUTE(AZ$6,"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112))*HLOOKUP(LEFT(TRIM(AZ$6),FIND("~",SUBSTITUTE(AZ$6," ","~",LEN(TRIM(AZ$6))-LEN(SUBSTITUTE(TRIM(AZ$6)," ",""))))-1)&amp;" Total",$B$6:$BB$314,ROW($A112)-5,FALSE))</f>
        <v>0</v>
      </c>
      <c r="BA112" s="8">
        <f ca="1">IF(BA$5&lt;&gt;"",HLOOKUP(BA$5,Functionalization!$G$6:$R$314,ROW($A112)-5,FALSE),IFERROR(INDEX(BA$278:BA$314,MATCH($F112,$B$278:$B$314,0))/VLOOKUP($F112,$B$278:$BB$314,MATCH(LEFT(TRIM(BA$6),FIND("~",SUBSTITUTE(BA$6,"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112))*HLOOKUP(LEFT(TRIM(BA$6),FIND("~",SUBSTITUTE(BA$6," ","~",LEN(TRIM(BA$6))-LEN(SUBSTITUTE(TRIM(BA$6)," ",""))))-1)&amp;" Total",$B$6:$BB$314,ROW($A112)-5,FALSE))</f>
        <v>0</v>
      </c>
      <c r="BB112" s="8">
        <f ca="1">IF(BB$5&lt;&gt;"",HLOOKUP(BB$5,Functionalization!$G$6:$R$314,ROW($A112)-5,FALSE),IFERROR(INDEX(BB$278:BB$314,MATCH($F112,$B$278:$B$314,0))/VLOOKUP($F112,$B$278:$BB$314,MATCH(LEFT(TRIM(BB$6),FIND("~",SUBSTITUTE(BB$6,"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112))*HLOOKUP(LEFT(TRIM(BB$6),FIND("~",SUBSTITUTE(BB$6," ","~",LEN(TRIM(BB$6))-LEN(SUBSTITUTE(TRIM(BB$6)," ",""))))-1)&amp;" Total",$B$6:$BB$314,ROW($A112)-5,FALSE))</f>
        <v>0</v>
      </c>
      <c r="BD112">
        <f ca="1">IFERROR(IF(SUMIF($G$6:$BB$6,BD$6&amp;" Total",$G112:$BB112)-(SUMIF($G$6:$BB$6,BD$6&amp;" "&amp;'Input-Func_Class'!$D$22,$G112:$BB112)+IFERROR(SUMIF($G$6:$BB$6,BD$6&amp;" "&amp;'Input-Func_Class'!$E$22,$G112:$BB112),SUMIF($G$6:$BB$6,BD$6&amp;" "&amp;'Input-Func_Class'!$B$24,$G112:$BB112))+SUMIF($G$6:$BB$6,BD$6&amp;" "&amp;'Input-Func_Class'!$F$22,$G112:$BB112))&lt;Check_Limit,0,1),1)</f>
        <v>0</v>
      </c>
      <c r="BE112">
        <f ca="1">IFERROR(IF(SUMIF($G$6:$BB$6,BE$6&amp;" Total",$G112:$BB112)-(SUMIF($G$6:$BB$6,BE$6&amp;" "&amp;'Input-Func_Class'!$D$22,$G112:$BB112)+IFERROR(SUMIF($G$6:$BB$6,BE$6&amp;" "&amp;'Input-Func_Class'!$E$22,$G112:$BB112),SUMIF($G$6:$BB$6,BE$6&amp;" "&amp;'Input-Func_Class'!$B$24,$G112:$BB112))+SUMIF($G$6:$BB$6,BE$6&amp;" "&amp;'Input-Func_Class'!$F$22,$G112:$BB112))&lt;Check_Limit,0,1),1)</f>
        <v>0</v>
      </c>
      <c r="BF112">
        <f ca="1">IFERROR(IF(SUMIF($G$6:$BB$6,BF$6&amp;" Total",$G112:$BB112)-(SUMIF($G$6:$BB$6,BF$6&amp;" "&amp;'Input-Func_Class'!$D$22,$G112:$BB112)+IFERROR(SUMIF($G$6:$BB$6,BF$6&amp;" "&amp;'Input-Func_Class'!$E$22,$G112:$BB112),SUMIF($G$6:$BB$6,BF$6&amp;" "&amp;'Input-Func_Class'!$B$24,$G112:$BB112))+SUMIF($G$6:$BB$6,BF$6&amp;" "&amp;'Input-Func_Class'!$F$22,$G112:$BB112))&lt;Check_Limit,0,1),1)</f>
        <v>0</v>
      </c>
      <c r="BG112">
        <f ca="1">IFERROR(IF(SUMIF($G$6:$BB$6,BG$6&amp;" Total",$G112:$BB112)-(SUMIF($G$6:$BB$6,BG$6&amp;" "&amp;'Input-Func_Class'!$D$22,$G112:$BB112)+IFERROR(SUMIF($G$6:$BB$6,BG$6&amp;" "&amp;'Input-Func_Class'!$E$22,$G112:$BB112),SUMIF($G$6:$BB$6,BG$6&amp;" "&amp;'Input-Func_Class'!$B$24,$G112:$BB112))+SUMIF($G$6:$BB$6,BG$6&amp;" "&amp;'Input-Func_Class'!$F$22,$G112:$BB112))&lt;Check_Limit,0,1),1)</f>
        <v>0</v>
      </c>
      <c r="BH112">
        <f ca="1">IFERROR(IF(SUMIF($G$6:$BB$6,BH$6&amp;" Total",$G112:$BB112)-(SUMIF($G$6:$BB$6,BH$6&amp;" "&amp;'Input-Func_Class'!$D$22,$G112:$BB112)+IFERROR(SUMIF($G$6:$BB$6,BH$6&amp;" "&amp;'Input-Func_Class'!$E$22,$G112:$BB112),SUMIF($G$6:$BB$6,BH$6&amp;" "&amp;'Input-Func_Class'!$B$24,$G112:$BB112))+SUMIF($G$6:$BB$6,BH$6&amp;" "&amp;'Input-Func_Class'!$F$22,$G112:$BB112))&lt;Check_Limit,0,1),1)</f>
        <v>0</v>
      </c>
      <c r="BI112">
        <f ca="1">IFERROR(IF(SUMIF($G$6:$BB$6,BI$6&amp;" Total",$G112:$BB112)-(SUMIF($G$6:$BB$6,BI$6&amp;" "&amp;'Input-Func_Class'!$D$22,$G112:$BB112)+IFERROR(SUMIF($G$6:$BB$6,BI$6&amp;" "&amp;'Input-Func_Class'!$E$22,$G112:$BB112),SUMIF($G$6:$BB$6,BI$6&amp;" "&amp;'Input-Func_Class'!$B$24,$G112:$BB112))+SUMIF($G$6:$BB$6,BI$6&amp;" "&amp;'Input-Func_Class'!$F$22,$G112:$BB112))&lt;Check_Limit,0,1),1)</f>
        <v>0</v>
      </c>
      <c r="BJ112">
        <f ca="1">IFERROR(IF(SUMIF($G$6:$BB$6,BJ$6&amp;" Total",$G112:$BB112)-(SUMIF($G$6:$BB$6,BJ$6&amp;" "&amp;'Input-Func_Class'!$D$22,$G112:$BB112)+IFERROR(SUMIF($G$6:$BB$6,BJ$6&amp;" "&amp;'Input-Func_Class'!$E$22,$G112:$BB112),SUMIF($G$6:$BB$6,BJ$6&amp;" "&amp;'Input-Func_Class'!$B$24,$G112:$BB112))+SUMIF($G$6:$BB$6,BJ$6&amp;" "&amp;'Input-Func_Class'!$F$22,$G112:$BB112))&lt;Check_Limit,0,1),1)</f>
        <v>0</v>
      </c>
      <c r="BK112">
        <f ca="1">IFERROR(IF(SUMIF($G$6:$BB$6,BK$6&amp;" Total",$G112:$BB112)-(SUMIF($G$6:$BB$6,BK$6&amp;" "&amp;'Input-Func_Class'!$D$22,$G112:$BB112)+IFERROR(SUMIF($G$6:$BB$6,BK$6&amp;" "&amp;'Input-Func_Class'!$E$22,$G112:$BB112),SUMIF($G$6:$BB$6,BK$6&amp;" "&amp;'Input-Func_Class'!$B$24,$G112:$BB112))+SUMIF($G$6:$BB$6,BK$6&amp;" "&amp;'Input-Func_Class'!$F$22,$G112:$BB112))&lt;Check_Limit,0,1),1)</f>
        <v>0</v>
      </c>
      <c r="BL112">
        <f ca="1">IFERROR(IF(SUMIF($G$6:$BB$6,BL$6&amp;" Total",$G112:$BB112)-(SUMIF($G$6:$BB$6,BL$6&amp;" "&amp;'Input-Func_Class'!$D$22,$G112:$BB112)+IFERROR(SUMIF($G$6:$BB$6,BL$6&amp;" "&amp;'Input-Func_Class'!$E$22,$G112:$BB112),SUMIF($G$6:$BB$6,BL$6&amp;" "&amp;'Input-Func_Class'!$B$24,$G112:$BB112))+SUMIF($G$6:$BB$6,BL$6&amp;" "&amp;'Input-Func_Class'!$F$22,$G112:$BB112))&lt;Check_Limit,0,1),1)</f>
        <v>0</v>
      </c>
      <c r="BM112">
        <f ca="1">IFERROR(IF(SUMIF($G$6:$BB$6,BM$6&amp;" Total",$G112:$BB112)-(SUMIF($G$6:$BB$6,BM$6&amp;" "&amp;'Input-Func_Class'!$D$22,$G112:$BB112)+IFERROR(SUMIF($G$6:$BB$6,BM$6&amp;" "&amp;'Input-Func_Class'!$E$22,$G112:$BB112),SUMIF($G$6:$BB$6,BM$6&amp;" "&amp;'Input-Func_Class'!$B$24,$G112:$BB112))+SUMIF($G$6:$BB$6,BM$6&amp;" "&amp;'Input-Func_Class'!$F$22,$G112:$BB112))&lt;Check_Limit,0,1),1)</f>
        <v>0</v>
      </c>
      <c r="BN112">
        <f ca="1">IFERROR(IF(SUMIF($G$6:$BB$6,BN$6&amp;" Total",$G112:$BB112)-(SUMIF($G$6:$BB$6,BN$6&amp;" "&amp;'Input-Func_Class'!$D$22,$G112:$BB112)+IFERROR(SUMIF($G$6:$BB$6,BN$6&amp;" "&amp;'Input-Func_Class'!$E$22,$G112:$BB112),SUMIF($G$6:$BB$6,BN$6&amp;" "&amp;'Input-Func_Class'!$B$24,$G112:$BB112))+SUMIF($G$6:$BB$6,BN$6&amp;" "&amp;'Input-Func_Class'!$F$22,$G112:$BB112))&lt;Check_Limit,0,1),1)</f>
        <v>0</v>
      </c>
      <c r="BO112">
        <f ca="1">IFERROR(IF(SUMIF($G$6:$BB$6,BO$6&amp;" Total",$G112:$BB112)-(SUMIF($G$6:$BB$6,BO$6&amp;" "&amp;'Input-Func_Class'!$D$22,$G112:$BB112)+IFERROR(SUMIF($G$6:$BB$6,BO$6&amp;" "&amp;'Input-Func_Class'!$E$22,$G112:$BB112),SUMIF($G$6:$BB$6,BO$6&amp;" "&amp;'Input-Func_Class'!$B$24,$G112:$BB112))+SUMIF($G$6:$BB$6,BO$6&amp;" "&amp;'Input-Func_Class'!$F$22,$G112:$BB112))&lt;Check_Limit,0,1),1)</f>
        <v>0</v>
      </c>
    </row>
    <row r="113" spans="1:67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>SUBTOTAL(9,D110:D112)</f>
        <v>-79558728.20340687</v>
      </c>
      <c r="E113" s="8">
        <f t="shared" ca="1" si="16"/>
        <v>0</v>
      </c>
      <c r="G113" s="77">
        <f t="shared" ref="G113:BB113" ca="1" si="31">SUBTOTAL(9,G110:G112)</f>
        <v>-37984488.607609674</v>
      </c>
      <c r="H113" s="77">
        <f t="shared" ca="1" si="31"/>
        <v>-20570641.307706214</v>
      </c>
      <c r="I113" s="77">
        <f t="shared" ca="1" si="31"/>
        <v>0</v>
      </c>
      <c r="J113" s="77">
        <f t="shared" ca="1" si="31"/>
        <v>-17413847.299903441</v>
      </c>
      <c r="K113" s="77">
        <f t="shared" ca="1" si="31"/>
        <v>-41574239.595797196</v>
      </c>
      <c r="L113" s="77">
        <f t="shared" ca="1" si="31"/>
        <v>0</v>
      </c>
      <c r="M113" s="77">
        <f t="shared" ca="1" si="31"/>
        <v>0</v>
      </c>
      <c r="N113" s="77">
        <f t="shared" ca="1" si="31"/>
        <v>-41574239.595797196</v>
      </c>
      <c r="O113" s="77">
        <f t="shared" ca="1" si="31"/>
        <v>0</v>
      </c>
      <c r="P113" s="77">
        <f t="shared" ca="1" si="31"/>
        <v>0</v>
      </c>
      <c r="Q113" s="77">
        <f t="shared" ca="1" si="31"/>
        <v>0</v>
      </c>
      <c r="R113" s="77">
        <f t="shared" ca="1" si="31"/>
        <v>0</v>
      </c>
      <c r="S113" s="77">
        <f t="shared" ca="1" si="31"/>
        <v>0</v>
      </c>
      <c r="T113" s="77">
        <f t="shared" ca="1" si="31"/>
        <v>0</v>
      </c>
      <c r="U113" s="77">
        <f t="shared" ca="1" si="31"/>
        <v>0</v>
      </c>
      <c r="V113" s="77">
        <f t="shared" ca="1" si="31"/>
        <v>0</v>
      </c>
      <c r="W113" s="77">
        <f t="shared" ca="1" si="31"/>
        <v>0</v>
      </c>
      <c r="X113" s="77">
        <f t="shared" ca="1" si="31"/>
        <v>0</v>
      </c>
      <c r="Y113" s="77">
        <f t="shared" ca="1" si="31"/>
        <v>0</v>
      </c>
      <c r="Z113" s="77">
        <f t="shared" ca="1" si="31"/>
        <v>0</v>
      </c>
      <c r="AA113" s="77">
        <f t="shared" ca="1" si="31"/>
        <v>0</v>
      </c>
      <c r="AB113" s="77">
        <f t="shared" ca="1" si="31"/>
        <v>0</v>
      </c>
      <c r="AC113" s="77">
        <f t="shared" ca="1" si="31"/>
        <v>0</v>
      </c>
      <c r="AD113" s="77">
        <f t="shared" ca="1" si="31"/>
        <v>0</v>
      </c>
      <c r="AE113" s="77">
        <f t="shared" ca="1" si="31"/>
        <v>0</v>
      </c>
      <c r="AF113" s="77">
        <f t="shared" ca="1" si="31"/>
        <v>0</v>
      </c>
      <c r="AG113" s="77">
        <f t="shared" ca="1" si="31"/>
        <v>0</v>
      </c>
      <c r="AH113" s="77">
        <f t="shared" ca="1" si="31"/>
        <v>0</v>
      </c>
      <c r="AI113" s="77">
        <f t="shared" ca="1" si="31"/>
        <v>0</v>
      </c>
      <c r="AJ113" s="77">
        <f t="shared" ca="1" si="31"/>
        <v>0</v>
      </c>
      <c r="AK113" s="77">
        <f t="shared" ca="1" si="31"/>
        <v>0</v>
      </c>
      <c r="AL113" s="77">
        <f t="shared" ca="1" si="31"/>
        <v>0</v>
      </c>
      <c r="AM113" s="77">
        <f t="shared" ca="1" si="31"/>
        <v>0</v>
      </c>
      <c r="AN113" s="77">
        <f t="shared" ca="1" si="31"/>
        <v>0</v>
      </c>
      <c r="AO113" s="77">
        <f t="shared" ca="1" si="31"/>
        <v>0</v>
      </c>
      <c r="AP113" s="77">
        <f t="shared" ca="1" si="31"/>
        <v>0</v>
      </c>
      <c r="AQ113" s="77">
        <f t="shared" ca="1" si="31"/>
        <v>0</v>
      </c>
      <c r="AR113" s="77">
        <f t="shared" ca="1" si="31"/>
        <v>0</v>
      </c>
      <c r="AS113" s="77">
        <f t="shared" ca="1" si="31"/>
        <v>0</v>
      </c>
      <c r="AT113" s="77">
        <f t="shared" ca="1" si="31"/>
        <v>0</v>
      </c>
      <c r="AU113" s="77">
        <f t="shared" ca="1" si="31"/>
        <v>0</v>
      </c>
      <c r="AV113" s="77">
        <f t="shared" ca="1" si="31"/>
        <v>0</v>
      </c>
      <c r="AW113" s="77">
        <f t="shared" ca="1" si="31"/>
        <v>0</v>
      </c>
      <c r="AX113" s="77">
        <f t="shared" ca="1" si="31"/>
        <v>0</v>
      </c>
      <c r="AY113" s="77">
        <f t="shared" ca="1" si="31"/>
        <v>0</v>
      </c>
      <c r="AZ113" s="77">
        <f t="shared" ca="1" si="31"/>
        <v>0</v>
      </c>
      <c r="BA113" s="77">
        <f t="shared" ca="1" si="31"/>
        <v>0</v>
      </c>
      <c r="BB113" s="77">
        <f t="shared" ca="1" si="31"/>
        <v>0</v>
      </c>
      <c r="BD113">
        <f ca="1">IFERROR(IF(SUMIF($G$6:$BB$6,BD$6&amp;" Total",$G113:$BB113)-(SUMIF($G$6:$BB$6,BD$6&amp;" "&amp;'Input-Func_Class'!$D$22,$G113:$BB113)+IFERROR(SUMIF($G$6:$BB$6,BD$6&amp;" "&amp;'Input-Func_Class'!$E$22,$G113:$BB113),SUMIF($G$6:$BB$6,BD$6&amp;" "&amp;'Input-Func_Class'!$B$24,$G113:$BB113))+SUMIF($G$6:$BB$6,BD$6&amp;" "&amp;'Input-Func_Class'!$F$22,$G113:$BB113))&lt;Check_Limit,0,1),1)</f>
        <v>0</v>
      </c>
      <c r="BE113">
        <f ca="1">IFERROR(IF(SUMIF($G$6:$BB$6,BE$6&amp;" Total",$G113:$BB113)-(SUMIF($G$6:$BB$6,BE$6&amp;" "&amp;'Input-Func_Class'!$D$22,$G113:$BB113)+IFERROR(SUMIF($G$6:$BB$6,BE$6&amp;" "&amp;'Input-Func_Class'!$E$22,$G113:$BB113),SUMIF($G$6:$BB$6,BE$6&amp;" "&amp;'Input-Func_Class'!$B$24,$G113:$BB113))+SUMIF($G$6:$BB$6,BE$6&amp;" "&amp;'Input-Func_Class'!$F$22,$G113:$BB113))&lt;Check_Limit,0,1),1)</f>
        <v>0</v>
      </c>
      <c r="BF113">
        <f ca="1">IFERROR(IF(SUMIF($G$6:$BB$6,BF$6&amp;" Total",$G113:$BB113)-(SUMIF($G$6:$BB$6,BF$6&amp;" "&amp;'Input-Func_Class'!$D$22,$G113:$BB113)+IFERROR(SUMIF($G$6:$BB$6,BF$6&amp;" "&amp;'Input-Func_Class'!$E$22,$G113:$BB113),SUMIF($G$6:$BB$6,BF$6&amp;" "&amp;'Input-Func_Class'!$B$24,$G113:$BB113))+SUMIF($G$6:$BB$6,BF$6&amp;" "&amp;'Input-Func_Class'!$F$22,$G113:$BB113))&lt;Check_Limit,0,1),1)</f>
        <v>0</v>
      </c>
      <c r="BG113">
        <f ca="1">IFERROR(IF(SUMIF($G$6:$BB$6,BG$6&amp;" Total",$G113:$BB113)-(SUMIF($G$6:$BB$6,BG$6&amp;" "&amp;'Input-Func_Class'!$D$22,$G113:$BB113)+IFERROR(SUMIF($G$6:$BB$6,BG$6&amp;" "&amp;'Input-Func_Class'!$E$22,$G113:$BB113),SUMIF($G$6:$BB$6,BG$6&amp;" "&amp;'Input-Func_Class'!$B$24,$G113:$BB113))+SUMIF($G$6:$BB$6,BG$6&amp;" "&amp;'Input-Func_Class'!$F$22,$G113:$BB113))&lt;Check_Limit,0,1),1)</f>
        <v>0</v>
      </c>
      <c r="BH113">
        <f ca="1">IFERROR(IF(SUMIF($G$6:$BB$6,BH$6&amp;" Total",$G113:$BB113)-(SUMIF($G$6:$BB$6,BH$6&amp;" "&amp;'Input-Func_Class'!$D$22,$G113:$BB113)+IFERROR(SUMIF($G$6:$BB$6,BH$6&amp;" "&amp;'Input-Func_Class'!$E$22,$G113:$BB113),SUMIF($G$6:$BB$6,BH$6&amp;" "&amp;'Input-Func_Class'!$B$24,$G113:$BB113))+SUMIF($G$6:$BB$6,BH$6&amp;" "&amp;'Input-Func_Class'!$F$22,$G113:$BB113))&lt;Check_Limit,0,1),1)</f>
        <v>0</v>
      </c>
      <c r="BI113">
        <f ca="1">IFERROR(IF(SUMIF($G$6:$BB$6,BI$6&amp;" Total",$G113:$BB113)-(SUMIF($G$6:$BB$6,BI$6&amp;" "&amp;'Input-Func_Class'!$D$22,$G113:$BB113)+IFERROR(SUMIF($G$6:$BB$6,BI$6&amp;" "&amp;'Input-Func_Class'!$E$22,$G113:$BB113),SUMIF($G$6:$BB$6,BI$6&amp;" "&amp;'Input-Func_Class'!$B$24,$G113:$BB113))+SUMIF($G$6:$BB$6,BI$6&amp;" "&amp;'Input-Func_Class'!$F$22,$G113:$BB113))&lt;Check_Limit,0,1),1)</f>
        <v>0</v>
      </c>
      <c r="BJ113">
        <f ca="1">IFERROR(IF(SUMIF($G$6:$BB$6,BJ$6&amp;" Total",$G113:$BB113)-(SUMIF($G$6:$BB$6,BJ$6&amp;" "&amp;'Input-Func_Class'!$D$22,$G113:$BB113)+IFERROR(SUMIF($G$6:$BB$6,BJ$6&amp;" "&amp;'Input-Func_Class'!$E$22,$G113:$BB113),SUMIF($G$6:$BB$6,BJ$6&amp;" "&amp;'Input-Func_Class'!$B$24,$G113:$BB113))+SUMIF($G$6:$BB$6,BJ$6&amp;" "&amp;'Input-Func_Class'!$F$22,$G113:$BB113))&lt;Check_Limit,0,1),1)</f>
        <v>0</v>
      </c>
      <c r="BK113">
        <f ca="1">IFERROR(IF(SUMIF($G$6:$BB$6,BK$6&amp;" Total",$G113:$BB113)-(SUMIF($G$6:$BB$6,BK$6&amp;" "&amp;'Input-Func_Class'!$D$22,$G113:$BB113)+IFERROR(SUMIF($G$6:$BB$6,BK$6&amp;" "&amp;'Input-Func_Class'!$E$22,$G113:$BB113),SUMIF($G$6:$BB$6,BK$6&amp;" "&amp;'Input-Func_Class'!$B$24,$G113:$BB113))+SUMIF($G$6:$BB$6,BK$6&amp;" "&amp;'Input-Func_Class'!$F$22,$G113:$BB113))&lt;Check_Limit,0,1),1)</f>
        <v>0</v>
      </c>
      <c r="BL113">
        <f ca="1">IFERROR(IF(SUMIF($G$6:$BB$6,BL$6&amp;" Total",$G113:$BB113)-(SUMIF($G$6:$BB$6,BL$6&amp;" "&amp;'Input-Func_Class'!$D$22,$G113:$BB113)+IFERROR(SUMIF($G$6:$BB$6,BL$6&amp;" "&amp;'Input-Func_Class'!$E$22,$G113:$BB113),SUMIF($G$6:$BB$6,BL$6&amp;" "&amp;'Input-Func_Class'!$B$24,$G113:$BB113))+SUMIF($G$6:$BB$6,BL$6&amp;" "&amp;'Input-Func_Class'!$F$22,$G113:$BB113))&lt;Check_Limit,0,1),1)</f>
        <v>0</v>
      </c>
      <c r="BM113">
        <f ca="1">IFERROR(IF(SUMIF($G$6:$BB$6,BM$6&amp;" Total",$G113:$BB113)-(SUMIF($G$6:$BB$6,BM$6&amp;" "&amp;'Input-Func_Class'!$D$22,$G113:$BB113)+IFERROR(SUMIF($G$6:$BB$6,BM$6&amp;" "&amp;'Input-Func_Class'!$E$22,$G113:$BB113),SUMIF($G$6:$BB$6,BM$6&amp;" "&amp;'Input-Func_Class'!$B$24,$G113:$BB113))+SUMIF($G$6:$BB$6,BM$6&amp;" "&amp;'Input-Func_Class'!$F$22,$G113:$BB113))&lt;Check_Limit,0,1),1)</f>
        <v>0</v>
      </c>
      <c r="BN113">
        <f ca="1">IFERROR(IF(SUMIF($G$6:$BB$6,BN$6&amp;" Total",$G113:$BB113)-(SUMIF($G$6:$BB$6,BN$6&amp;" "&amp;'Input-Func_Class'!$D$22,$G113:$BB113)+IFERROR(SUMIF($G$6:$BB$6,BN$6&amp;" "&amp;'Input-Func_Class'!$E$22,$G113:$BB113),SUMIF($G$6:$BB$6,BN$6&amp;" "&amp;'Input-Func_Class'!$B$24,$G113:$BB113))+SUMIF($G$6:$BB$6,BN$6&amp;" "&amp;'Input-Func_Class'!$F$22,$G113:$BB113))&lt;Check_Limit,0,1),1)</f>
        <v>0</v>
      </c>
      <c r="BO113">
        <f ca="1">IFERROR(IF(SUMIF($G$6:$BB$6,BO$6&amp;" Total",$G113:$BB113)-(SUMIF($G$6:$BB$6,BO$6&amp;" "&amp;'Input-Func_Class'!$D$22,$G113:$BB113)+IFERROR(SUMIF($G$6:$BB$6,BO$6&amp;" "&amp;'Input-Func_Class'!$E$22,$G113:$BB113),SUMIF($G$6:$BB$6,BO$6&amp;" "&amp;'Input-Func_Class'!$B$24,$G113:$BB113))+SUMIF($G$6:$BB$6,BO$6&amp;" "&amp;'Input-Func_Class'!$F$22,$G113:$BB113))&lt;Check_Limit,0,1),1)</f>
        <v>0</v>
      </c>
    </row>
    <row r="114" spans="1:67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D114">
        <f>IFERROR(IF(SUMIF($G$6:$BB$6,BD$6&amp;" Total",$G114:$BB114)-(SUMIF($G$6:$BB$6,BD$6&amp;" "&amp;'Input-Func_Class'!$D$22,$G114:$BB114)+IFERROR(SUMIF($G$6:$BB$6,BD$6&amp;" "&amp;'Input-Func_Class'!$E$22,$G114:$BB114),SUMIF($G$6:$BB$6,BD$6&amp;" "&amp;'Input-Func_Class'!$B$24,$G114:$BB114))+SUMIF($G$6:$BB$6,BD$6&amp;" "&amp;'Input-Func_Class'!$F$22,$G114:$BB114))&lt;Check_Limit,0,1),1)</f>
        <v>0</v>
      </c>
      <c r="BE114">
        <f>IFERROR(IF(SUMIF($G$6:$BB$6,BE$6&amp;" Total",$G114:$BB114)-(SUMIF($G$6:$BB$6,BE$6&amp;" "&amp;'Input-Func_Class'!$D$22,$G114:$BB114)+IFERROR(SUMIF($G$6:$BB$6,BE$6&amp;" "&amp;'Input-Func_Class'!$E$22,$G114:$BB114),SUMIF($G$6:$BB$6,BE$6&amp;" "&amp;'Input-Func_Class'!$B$24,$G114:$BB114))+SUMIF($G$6:$BB$6,BE$6&amp;" "&amp;'Input-Func_Class'!$F$22,$G114:$BB114))&lt;Check_Limit,0,1),1)</f>
        <v>0</v>
      </c>
      <c r="BF114">
        <f>IFERROR(IF(SUMIF($G$6:$BB$6,BF$6&amp;" Total",$G114:$BB114)-(SUMIF($G$6:$BB$6,BF$6&amp;" "&amp;'Input-Func_Class'!$D$22,$G114:$BB114)+IFERROR(SUMIF($G$6:$BB$6,BF$6&amp;" "&amp;'Input-Func_Class'!$E$22,$G114:$BB114),SUMIF($G$6:$BB$6,BF$6&amp;" "&amp;'Input-Func_Class'!$B$24,$G114:$BB114))+SUMIF($G$6:$BB$6,BF$6&amp;" "&amp;'Input-Func_Class'!$F$22,$G114:$BB114))&lt;Check_Limit,0,1),1)</f>
        <v>0</v>
      </c>
      <c r="BG114">
        <f>IFERROR(IF(SUMIF($G$6:$BB$6,BG$6&amp;" Total",$G114:$BB114)-(SUMIF($G$6:$BB$6,BG$6&amp;" "&amp;'Input-Func_Class'!$D$22,$G114:$BB114)+IFERROR(SUMIF($G$6:$BB$6,BG$6&amp;" "&amp;'Input-Func_Class'!$E$22,$G114:$BB114),SUMIF($G$6:$BB$6,BG$6&amp;" "&amp;'Input-Func_Class'!$B$24,$G114:$BB114))+SUMIF($G$6:$BB$6,BG$6&amp;" "&amp;'Input-Func_Class'!$F$22,$G114:$BB114))&lt;Check_Limit,0,1),1)</f>
        <v>0</v>
      </c>
      <c r="BH114">
        <f>IFERROR(IF(SUMIF($G$6:$BB$6,BH$6&amp;" Total",$G114:$BB114)-(SUMIF($G$6:$BB$6,BH$6&amp;" "&amp;'Input-Func_Class'!$D$22,$G114:$BB114)+IFERROR(SUMIF($G$6:$BB$6,BH$6&amp;" "&amp;'Input-Func_Class'!$E$22,$G114:$BB114),SUMIF($G$6:$BB$6,BH$6&amp;" "&amp;'Input-Func_Class'!$B$24,$G114:$BB114))+SUMIF($G$6:$BB$6,BH$6&amp;" "&amp;'Input-Func_Class'!$F$22,$G114:$BB114))&lt;Check_Limit,0,1),1)</f>
        <v>0</v>
      </c>
      <c r="BI114">
        <f>IFERROR(IF(SUMIF($G$6:$BB$6,BI$6&amp;" Total",$G114:$BB114)-(SUMIF($G$6:$BB$6,BI$6&amp;" "&amp;'Input-Func_Class'!$D$22,$G114:$BB114)+IFERROR(SUMIF($G$6:$BB$6,BI$6&amp;" "&amp;'Input-Func_Class'!$E$22,$G114:$BB114),SUMIF($G$6:$BB$6,BI$6&amp;" "&amp;'Input-Func_Class'!$B$24,$G114:$BB114))+SUMIF($G$6:$BB$6,BI$6&amp;" "&amp;'Input-Func_Class'!$F$22,$G114:$BB114))&lt;Check_Limit,0,1),1)</f>
        <v>0</v>
      </c>
      <c r="BJ114">
        <f>IFERROR(IF(SUMIF($G$6:$BB$6,BJ$6&amp;" Total",$G114:$BB114)-(SUMIF($G$6:$BB$6,BJ$6&amp;" "&amp;'Input-Func_Class'!$D$22,$G114:$BB114)+IFERROR(SUMIF($G$6:$BB$6,BJ$6&amp;" "&amp;'Input-Func_Class'!$E$22,$G114:$BB114),SUMIF($G$6:$BB$6,BJ$6&amp;" "&amp;'Input-Func_Class'!$B$24,$G114:$BB114))+SUMIF($G$6:$BB$6,BJ$6&amp;" "&amp;'Input-Func_Class'!$F$22,$G114:$BB114))&lt;Check_Limit,0,1),1)</f>
        <v>0</v>
      </c>
      <c r="BK114">
        <f>IFERROR(IF(SUMIF($G$6:$BB$6,BK$6&amp;" Total",$G114:$BB114)-(SUMIF($G$6:$BB$6,BK$6&amp;" "&amp;'Input-Func_Class'!$D$22,$G114:$BB114)+IFERROR(SUMIF($G$6:$BB$6,BK$6&amp;" "&amp;'Input-Func_Class'!$E$22,$G114:$BB114),SUMIF($G$6:$BB$6,BK$6&amp;" "&amp;'Input-Func_Class'!$B$24,$G114:$BB114))+SUMIF($G$6:$BB$6,BK$6&amp;" "&amp;'Input-Func_Class'!$F$22,$G114:$BB114))&lt;Check_Limit,0,1),1)</f>
        <v>0</v>
      </c>
      <c r="BL114">
        <f>IFERROR(IF(SUMIF($G$6:$BB$6,BL$6&amp;" Total",$G114:$BB114)-(SUMIF($G$6:$BB$6,BL$6&amp;" "&amp;'Input-Func_Class'!$D$22,$G114:$BB114)+IFERROR(SUMIF($G$6:$BB$6,BL$6&amp;" "&amp;'Input-Func_Class'!$E$22,$G114:$BB114),SUMIF($G$6:$BB$6,BL$6&amp;" "&amp;'Input-Func_Class'!$B$24,$G114:$BB114))+SUMIF($G$6:$BB$6,BL$6&amp;" "&amp;'Input-Func_Class'!$F$22,$G114:$BB114))&lt;Check_Limit,0,1),1)</f>
        <v>0</v>
      </c>
      <c r="BM114">
        <f>IFERROR(IF(SUMIF($G$6:$BB$6,BM$6&amp;" Total",$G114:$BB114)-(SUMIF($G$6:$BB$6,BM$6&amp;" "&amp;'Input-Func_Class'!$D$22,$G114:$BB114)+IFERROR(SUMIF($G$6:$BB$6,BM$6&amp;" "&amp;'Input-Func_Class'!$E$22,$G114:$BB114),SUMIF($G$6:$BB$6,BM$6&amp;" "&amp;'Input-Func_Class'!$B$24,$G114:$BB114))+SUMIF($G$6:$BB$6,BM$6&amp;" "&amp;'Input-Func_Class'!$F$22,$G114:$BB114))&lt;Check_Limit,0,1),1)</f>
        <v>0</v>
      </c>
      <c r="BN114">
        <f>IFERROR(IF(SUMIF($G$6:$BB$6,BN$6&amp;" Total",$G114:$BB114)-(SUMIF($G$6:$BB$6,BN$6&amp;" "&amp;'Input-Func_Class'!$D$22,$G114:$BB114)+IFERROR(SUMIF($G$6:$BB$6,BN$6&amp;" "&amp;'Input-Func_Class'!$E$22,$G114:$BB114),SUMIF($G$6:$BB$6,BN$6&amp;" "&amp;'Input-Func_Class'!$B$24,$G114:$BB114))+SUMIF($G$6:$BB$6,BN$6&amp;" "&amp;'Input-Func_Class'!$F$22,$G114:$BB114))&lt;Check_Limit,0,1),1)</f>
        <v>0</v>
      </c>
      <c r="BO114">
        <f>IFERROR(IF(SUMIF($G$6:$BB$6,BO$6&amp;" Total",$G114:$BB114)-(SUMIF($G$6:$BB$6,BO$6&amp;" "&amp;'Input-Func_Class'!$D$22,$G114:$BB114)+IFERROR(SUMIF($G$6:$BB$6,BO$6&amp;" "&amp;'Input-Func_Class'!$E$22,$G114:$BB114),SUMIF($G$6:$BB$6,BO$6&amp;" "&amp;'Input-Func_Class'!$B$24,$G114:$BB114))+SUMIF($G$6:$BB$6,BO$6&amp;" "&amp;'Input-Func_Class'!$F$22,$G114:$BB114))&lt;Check_Limit,0,1),1)</f>
        <v>0</v>
      </c>
    </row>
    <row r="115" spans="1:67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>SUBTOTAL(9,D11:D114)</f>
        <v>609682978.1532799</v>
      </c>
      <c r="E115" s="8">
        <f t="shared" ref="E115:E128" ca="1" si="32">IFERROR(IF(D115="",0,IF(D115=0,0,IF(ABS(D115-SUM(G115,K115,O115,S115,W115,AA115,AE115,AI115,AM115,AQ115,AU115,AY115))&lt;Check_Limit,0,1))),1)</f>
        <v>0</v>
      </c>
      <c r="G115" s="79">
        <f t="shared" ref="G115:BB115" ca="1" si="33">SUBTOTAL(9,G11:G114)</f>
        <v>435209784.7232905</v>
      </c>
      <c r="H115" s="79">
        <f t="shared" ca="1" si="33"/>
        <v>340436864.58114231</v>
      </c>
      <c r="I115" s="79">
        <f t="shared" ca="1" si="33"/>
        <v>0</v>
      </c>
      <c r="J115" s="79">
        <f t="shared" ca="1" si="33"/>
        <v>94772920.142148107</v>
      </c>
      <c r="K115" s="79">
        <f t="shared" ca="1" si="33"/>
        <v>174473193.42998952</v>
      </c>
      <c r="L115" s="79">
        <f t="shared" ca="1" si="33"/>
        <v>0</v>
      </c>
      <c r="M115" s="79">
        <f t="shared" ca="1" si="33"/>
        <v>0</v>
      </c>
      <c r="N115" s="79">
        <f t="shared" ca="1" si="33"/>
        <v>174473193.42998952</v>
      </c>
      <c r="O115" s="79">
        <f t="shared" ca="1" si="33"/>
        <v>0</v>
      </c>
      <c r="P115" s="79">
        <f t="shared" ca="1" si="33"/>
        <v>0</v>
      </c>
      <c r="Q115" s="79">
        <f t="shared" ca="1" si="33"/>
        <v>0</v>
      </c>
      <c r="R115" s="79">
        <f t="shared" ca="1" si="33"/>
        <v>0</v>
      </c>
      <c r="S115" s="79">
        <f t="shared" ca="1" si="33"/>
        <v>0</v>
      </c>
      <c r="T115" s="79">
        <f t="shared" ca="1" si="33"/>
        <v>0</v>
      </c>
      <c r="U115" s="79">
        <f t="shared" ca="1" si="33"/>
        <v>0</v>
      </c>
      <c r="V115" s="79">
        <f t="shared" ca="1" si="33"/>
        <v>0</v>
      </c>
      <c r="W115" s="79">
        <f t="shared" ca="1" si="33"/>
        <v>0</v>
      </c>
      <c r="X115" s="79">
        <f t="shared" ca="1" si="33"/>
        <v>0</v>
      </c>
      <c r="Y115" s="79">
        <f t="shared" ca="1" si="33"/>
        <v>0</v>
      </c>
      <c r="Z115" s="79">
        <f t="shared" ca="1" si="33"/>
        <v>0</v>
      </c>
      <c r="AA115" s="79">
        <f t="shared" ca="1" si="33"/>
        <v>0</v>
      </c>
      <c r="AB115" s="79">
        <f t="shared" ca="1" si="33"/>
        <v>0</v>
      </c>
      <c r="AC115" s="79">
        <f t="shared" ca="1" si="33"/>
        <v>0</v>
      </c>
      <c r="AD115" s="79">
        <f t="shared" ca="1" si="33"/>
        <v>0</v>
      </c>
      <c r="AE115" s="79">
        <f t="shared" ca="1" si="33"/>
        <v>0</v>
      </c>
      <c r="AF115" s="79">
        <f t="shared" ca="1" si="33"/>
        <v>0</v>
      </c>
      <c r="AG115" s="79">
        <f t="shared" ca="1" si="33"/>
        <v>0</v>
      </c>
      <c r="AH115" s="79">
        <f t="shared" ca="1" si="33"/>
        <v>0</v>
      </c>
      <c r="AI115" s="79">
        <f t="shared" ca="1" si="33"/>
        <v>0</v>
      </c>
      <c r="AJ115" s="79">
        <f t="shared" ca="1" si="33"/>
        <v>0</v>
      </c>
      <c r="AK115" s="79">
        <f t="shared" ca="1" si="33"/>
        <v>0</v>
      </c>
      <c r="AL115" s="79">
        <f t="shared" ca="1" si="33"/>
        <v>0</v>
      </c>
      <c r="AM115" s="79">
        <f t="shared" ca="1" si="33"/>
        <v>0</v>
      </c>
      <c r="AN115" s="79">
        <f t="shared" ca="1" si="33"/>
        <v>0</v>
      </c>
      <c r="AO115" s="79">
        <f t="shared" ca="1" si="33"/>
        <v>0</v>
      </c>
      <c r="AP115" s="79">
        <f t="shared" ca="1" si="33"/>
        <v>0</v>
      </c>
      <c r="AQ115" s="79">
        <f t="shared" ca="1" si="33"/>
        <v>0</v>
      </c>
      <c r="AR115" s="79">
        <f t="shared" ca="1" si="33"/>
        <v>0</v>
      </c>
      <c r="AS115" s="79">
        <f t="shared" ca="1" si="33"/>
        <v>0</v>
      </c>
      <c r="AT115" s="79">
        <f t="shared" ca="1" si="33"/>
        <v>0</v>
      </c>
      <c r="AU115" s="79">
        <f t="shared" ca="1" si="33"/>
        <v>0</v>
      </c>
      <c r="AV115" s="79">
        <f t="shared" ca="1" si="33"/>
        <v>0</v>
      </c>
      <c r="AW115" s="79">
        <f t="shared" ca="1" si="33"/>
        <v>0</v>
      </c>
      <c r="AX115" s="79">
        <f t="shared" ca="1" si="33"/>
        <v>0</v>
      </c>
      <c r="AY115" s="79">
        <f t="shared" ca="1" si="33"/>
        <v>0</v>
      </c>
      <c r="AZ115" s="79">
        <f t="shared" ca="1" si="33"/>
        <v>0</v>
      </c>
      <c r="BA115" s="79">
        <f t="shared" ca="1" si="33"/>
        <v>0</v>
      </c>
      <c r="BB115" s="79">
        <f t="shared" ca="1" si="33"/>
        <v>0</v>
      </c>
      <c r="BD115">
        <f ca="1">IFERROR(IF(SUMIF($G$6:$BB$6,BD$6&amp;" Total",$G115:$BB115)-(SUMIF($G$6:$BB$6,BD$6&amp;" "&amp;'Input-Func_Class'!$D$22,$G115:$BB115)+IFERROR(SUMIF($G$6:$BB$6,BD$6&amp;" "&amp;'Input-Func_Class'!$E$22,$G115:$BB115),SUMIF($G$6:$BB$6,BD$6&amp;" "&amp;'Input-Func_Class'!$B$24,$G115:$BB115))+SUMIF($G$6:$BB$6,BD$6&amp;" "&amp;'Input-Func_Class'!$F$22,$G115:$BB115))&lt;Check_Limit,0,1),1)</f>
        <v>0</v>
      </c>
      <c r="BE115">
        <f ca="1">IFERROR(IF(SUMIF($G$6:$BB$6,BE$6&amp;" Total",$G115:$BB115)-(SUMIF($G$6:$BB$6,BE$6&amp;" "&amp;'Input-Func_Class'!$D$22,$G115:$BB115)+IFERROR(SUMIF($G$6:$BB$6,BE$6&amp;" "&amp;'Input-Func_Class'!$E$22,$G115:$BB115),SUMIF($G$6:$BB$6,BE$6&amp;" "&amp;'Input-Func_Class'!$B$24,$G115:$BB115))+SUMIF($G$6:$BB$6,BE$6&amp;" "&amp;'Input-Func_Class'!$F$22,$G115:$BB115))&lt;Check_Limit,0,1),1)</f>
        <v>0</v>
      </c>
      <c r="BF115">
        <f ca="1">IFERROR(IF(SUMIF($G$6:$BB$6,BF$6&amp;" Total",$G115:$BB115)-(SUMIF($G$6:$BB$6,BF$6&amp;" "&amp;'Input-Func_Class'!$D$22,$G115:$BB115)+IFERROR(SUMIF($G$6:$BB$6,BF$6&amp;" "&amp;'Input-Func_Class'!$E$22,$G115:$BB115),SUMIF($G$6:$BB$6,BF$6&amp;" "&amp;'Input-Func_Class'!$B$24,$G115:$BB115))+SUMIF($G$6:$BB$6,BF$6&amp;" "&amp;'Input-Func_Class'!$F$22,$G115:$BB115))&lt;Check_Limit,0,1),1)</f>
        <v>0</v>
      </c>
      <c r="BG115">
        <f ca="1">IFERROR(IF(SUMIF($G$6:$BB$6,BG$6&amp;" Total",$G115:$BB115)-(SUMIF($G$6:$BB$6,BG$6&amp;" "&amp;'Input-Func_Class'!$D$22,$G115:$BB115)+IFERROR(SUMIF($G$6:$BB$6,BG$6&amp;" "&amp;'Input-Func_Class'!$E$22,$G115:$BB115),SUMIF($G$6:$BB$6,BG$6&amp;" "&amp;'Input-Func_Class'!$B$24,$G115:$BB115))+SUMIF($G$6:$BB$6,BG$6&amp;" "&amp;'Input-Func_Class'!$F$22,$G115:$BB115))&lt;Check_Limit,0,1),1)</f>
        <v>0</v>
      </c>
      <c r="BH115">
        <f ca="1">IFERROR(IF(SUMIF($G$6:$BB$6,BH$6&amp;" Total",$G115:$BB115)-(SUMIF($G$6:$BB$6,BH$6&amp;" "&amp;'Input-Func_Class'!$D$22,$G115:$BB115)+IFERROR(SUMIF($G$6:$BB$6,BH$6&amp;" "&amp;'Input-Func_Class'!$E$22,$G115:$BB115),SUMIF($G$6:$BB$6,BH$6&amp;" "&amp;'Input-Func_Class'!$B$24,$G115:$BB115))+SUMIF($G$6:$BB$6,BH$6&amp;" "&amp;'Input-Func_Class'!$F$22,$G115:$BB115))&lt;Check_Limit,0,1),1)</f>
        <v>0</v>
      </c>
      <c r="BI115">
        <f ca="1">IFERROR(IF(SUMIF($G$6:$BB$6,BI$6&amp;" Total",$G115:$BB115)-(SUMIF($G$6:$BB$6,BI$6&amp;" "&amp;'Input-Func_Class'!$D$22,$G115:$BB115)+IFERROR(SUMIF($G$6:$BB$6,BI$6&amp;" "&amp;'Input-Func_Class'!$E$22,$G115:$BB115),SUMIF($G$6:$BB$6,BI$6&amp;" "&amp;'Input-Func_Class'!$B$24,$G115:$BB115))+SUMIF($G$6:$BB$6,BI$6&amp;" "&amp;'Input-Func_Class'!$F$22,$G115:$BB115))&lt;Check_Limit,0,1),1)</f>
        <v>0</v>
      </c>
      <c r="BJ115">
        <f ca="1">IFERROR(IF(SUMIF($G$6:$BB$6,BJ$6&amp;" Total",$G115:$BB115)-(SUMIF($G$6:$BB$6,BJ$6&amp;" "&amp;'Input-Func_Class'!$D$22,$G115:$BB115)+IFERROR(SUMIF($G$6:$BB$6,BJ$6&amp;" "&amp;'Input-Func_Class'!$E$22,$G115:$BB115),SUMIF($G$6:$BB$6,BJ$6&amp;" "&amp;'Input-Func_Class'!$B$24,$G115:$BB115))+SUMIF($G$6:$BB$6,BJ$6&amp;" "&amp;'Input-Func_Class'!$F$22,$G115:$BB115))&lt;Check_Limit,0,1),1)</f>
        <v>0</v>
      </c>
      <c r="BK115">
        <f ca="1">IFERROR(IF(SUMIF($G$6:$BB$6,BK$6&amp;" Total",$G115:$BB115)-(SUMIF($G$6:$BB$6,BK$6&amp;" "&amp;'Input-Func_Class'!$D$22,$G115:$BB115)+IFERROR(SUMIF($G$6:$BB$6,BK$6&amp;" "&amp;'Input-Func_Class'!$E$22,$G115:$BB115),SUMIF($G$6:$BB$6,BK$6&amp;" "&amp;'Input-Func_Class'!$B$24,$G115:$BB115))+SUMIF($G$6:$BB$6,BK$6&amp;" "&amp;'Input-Func_Class'!$F$22,$G115:$BB115))&lt;Check_Limit,0,1),1)</f>
        <v>0</v>
      </c>
      <c r="BL115">
        <f ca="1">IFERROR(IF(SUMIF($G$6:$BB$6,BL$6&amp;" Total",$G115:$BB115)-(SUMIF($G$6:$BB$6,BL$6&amp;" "&amp;'Input-Func_Class'!$D$22,$G115:$BB115)+IFERROR(SUMIF($G$6:$BB$6,BL$6&amp;" "&amp;'Input-Func_Class'!$E$22,$G115:$BB115),SUMIF($G$6:$BB$6,BL$6&amp;" "&amp;'Input-Func_Class'!$B$24,$G115:$BB115))+SUMIF($G$6:$BB$6,BL$6&amp;" "&amp;'Input-Func_Class'!$F$22,$G115:$BB115))&lt;Check_Limit,0,1),1)</f>
        <v>0</v>
      </c>
      <c r="BM115">
        <f ca="1">IFERROR(IF(SUMIF($G$6:$BB$6,BM$6&amp;" Total",$G115:$BB115)-(SUMIF($G$6:$BB$6,BM$6&amp;" "&amp;'Input-Func_Class'!$D$22,$G115:$BB115)+IFERROR(SUMIF($G$6:$BB$6,BM$6&amp;" "&amp;'Input-Func_Class'!$E$22,$G115:$BB115),SUMIF($G$6:$BB$6,BM$6&amp;" "&amp;'Input-Func_Class'!$B$24,$G115:$BB115))+SUMIF($G$6:$BB$6,BM$6&amp;" "&amp;'Input-Func_Class'!$F$22,$G115:$BB115))&lt;Check_Limit,0,1),1)</f>
        <v>0</v>
      </c>
      <c r="BN115">
        <f ca="1">IFERROR(IF(SUMIF($G$6:$BB$6,BN$6&amp;" Total",$G115:$BB115)-(SUMIF($G$6:$BB$6,BN$6&amp;" "&amp;'Input-Func_Class'!$D$22,$G115:$BB115)+IFERROR(SUMIF($G$6:$BB$6,BN$6&amp;" "&amp;'Input-Func_Class'!$E$22,$G115:$BB115),SUMIF($G$6:$BB$6,BN$6&amp;" "&amp;'Input-Func_Class'!$B$24,$G115:$BB115))+SUMIF($G$6:$BB$6,BN$6&amp;" "&amp;'Input-Func_Class'!$F$22,$G115:$BB115))&lt;Check_Limit,0,1),1)</f>
        <v>0</v>
      </c>
      <c r="BO115">
        <f ca="1">IFERROR(IF(SUMIF($G$6:$BB$6,BO$6&amp;" Total",$G115:$BB115)-(SUMIF($G$6:$BB$6,BO$6&amp;" "&amp;'Input-Func_Class'!$D$22,$G115:$BB115)+IFERROR(SUMIF($G$6:$BB$6,BO$6&amp;" "&amp;'Input-Func_Class'!$E$22,$G115:$BB115),SUMIF($G$6:$BB$6,BO$6&amp;" "&amp;'Input-Func_Class'!$B$24,$G115:$BB115))+SUMIF($G$6:$BB$6,BO$6&amp;" "&amp;'Input-Func_Class'!$F$22,$G115:$BB115))&lt;Check_Limit,0,1),1)</f>
        <v>0</v>
      </c>
    </row>
    <row r="116" spans="1:67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D116">
        <f>IFERROR(IF(SUMIF($G$6:$BB$6,BD$6&amp;" Total",$G116:$BB116)-(SUMIF($G$6:$BB$6,BD$6&amp;" "&amp;'Input-Func_Class'!$D$22,$G116:$BB116)+IFERROR(SUMIF($G$6:$BB$6,BD$6&amp;" "&amp;'Input-Func_Class'!$E$22,$G116:$BB116),SUMIF($G$6:$BB$6,BD$6&amp;" "&amp;'Input-Func_Class'!$B$24,$G116:$BB116))+SUMIF($G$6:$BB$6,BD$6&amp;" "&amp;'Input-Func_Class'!$F$22,$G116:$BB116))&lt;Check_Limit,0,1),1)</f>
        <v>0</v>
      </c>
      <c r="BE116">
        <f>IFERROR(IF(SUMIF($G$6:$BB$6,BE$6&amp;" Total",$G116:$BB116)-(SUMIF($G$6:$BB$6,BE$6&amp;" "&amp;'Input-Func_Class'!$D$22,$G116:$BB116)+IFERROR(SUMIF($G$6:$BB$6,BE$6&amp;" "&amp;'Input-Func_Class'!$E$22,$G116:$BB116),SUMIF($G$6:$BB$6,BE$6&amp;" "&amp;'Input-Func_Class'!$B$24,$G116:$BB116))+SUMIF($G$6:$BB$6,BE$6&amp;" "&amp;'Input-Func_Class'!$F$22,$G116:$BB116))&lt;Check_Limit,0,1),1)</f>
        <v>0</v>
      </c>
      <c r="BF116">
        <f>IFERROR(IF(SUMIF($G$6:$BB$6,BF$6&amp;" Total",$G116:$BB116)-(SUMIF($G$6:$BB$6,BF$6&amp;" "&amp;'Input-Func_Class'!$D$22,$G116:$BB116)+IFERROR(SUMIF($G$6:$BB$6,BF$6&amp;" "&amp;'Input-Func_Class'!$E$22,$G116:$BB116),SUMIF($G$6:$BB$6,BF$6&amp;" "&amp;'Input-Func_Class'!$B$24,$G116:$BB116))+SUMIF($G$6:$BB$6,BF$6&amp;" "&amp;'Input-Func_Class'!$F$22,$G116:$BB116))&lt;Check_Limit,0,1),1)</f>
        <v>0</v>
      </c>
      <c r="BG116">
        <f>IFERROR(IF(SUMIF($G$6:$BB$6,BG$6&amp;" Total",$G116:$BB116)-(SUMIF($G$6:$BB$6,BG$6&amp;" "&amp;'Input-Func_Class'!$D$22,$G116:$BB116)+IFERROR(SUMIF($G$6:$BB$6,BG$6&amp;" "&amp;'Input-Func_Class'!$E$22,$G116:$BB116),SUMIF($G$6:$BB$6,BG$6&amp;" "&amp;'Input-Func_Class'!$B$24,$G116:$BB116))+SUMIF($G$6:$BB$6,BG$6&amp;" "&amp;'Input-Func_Class'!$F$22,$G116:$BB116))&lt;Check_Limit,0,1),1)</f>
        <v>0</v>
      </c>
      <c r="BH116">
        <f>IFERROR(IF(SUMIF($G$6:$BB$6,BH$6&amp;" Total",$G116:$BB116)-(SUMIF($G$6:$BB$6,BH$6&amp;" "&amp;'Input-Func_Class'!$D$22,$G116:$BB116)+IFERROR(SUMIF($G$6:$BB$6,BH$6&amp;" "&amp;'Input-Func_Class'!$E$22,$G116:$BB116),SUMIF($G$6:$BB$6,BH$6&amp;" "&amp;'Input-Func_Class'!$B$24,$G116:$BB116))+SUMIF($G$6:$BB$6,BH$6&amp;" "&amp;'Input-Func_Class'!$F$22,$G116:$BB116))&lt;Check_Limit,0,1),1)</f>
        <v>0</v>
      </c>
      <c r="BI116">
        <f>IFERROR(IF(SUMIF($G$6:$BB$6,BI$6&amp;" Total",$G116:$BB116)-(SUMIF($G$6:$BB$6,BI$6&amp;" "&amp;'Input-Func_Class'!$D$22,$G116:$BB116)+IFERROR(SUMIF($G$6:$BB$6,BI$6&amp;" "&amp;'Input-Func_Class'!$E$22,$G116:$BB116),SUMIF($G$6:$BB$6,BI$6&amp;" "&amp;'Input-Func_Class'!$B$24,$G116:$BB116))+SUMIF($G$6:$BB$6,BI$6&amp;" "&amp;'Input-Func_Class'!$F$22,$G116:$BB116))&lt;Check_Limit,0,1),1)</f>
        <v>0</v>
      </c>
      <c r="BJ116">
        <f>IFERROR(IF(SUMIF($G$6:$BB$6,BJ$6&amp;" Total",$G116:$BB116)-(SUMIF($G$6:$BB$6,BJ$6&amp;" "&amp;'Input-Func_Class'!$D$22,$G116:$BB116)+IFERROR(SUMIF($G$6:$BB$6,BJ$6&amp;" "&amp;'Input-Func_Class'!$E$22,$G116:$BB116),SUMIF($G$6:$BB$6,BJ$6&amp;" "&amp;'Input-Func_Class'!$B$24,$G116:$BB116))+SUMIF($G$6:$BB$6,BJ$6&amp;" "&amp;'Input-Func_Class'!$F$22,$G116:$BB116))&lt;Check_Limit,0,1),1)</f>
        <v>0</v>
      </c>
      <c r="BK116">
        <f>IFERROR(IF(SUMIF($G$6:$BB$6,BK$6&amp;" Total",$G116:$BB116)-(SUMIF($G$6:$BB$6,BK$6&amp;" "&amp;'Input-Func_Class'!$D$22,$G116:$BB116)+IFERROR(SUMIF($G$6:$BB$6,BK$6&amp;" "&amp;'Input-Func_Class'!$E$22,$G116:$BB116),SUMIF($G$6:$BB$6,BK$6&amp;" "&amp;'Input-Func_Class'!$B$24,$G116:$BB116))+SUMIF($G$6:$BB$6,BK$6&amp;" "&amp;'Input-Func_Class'!$F$22,$G116:$BB116))&lt;Check_Limit,0,1),1)</f>
        <v>0</v>
      </c>
      <c r="BL116">
        <f>IFERROR(IF(SUMIF($G$6:$BB$6,BL$6&amp;" Total",$G116:$BB116)-(SUMIF($G$6:$BB$6,BL$6&amp;" "&amp;'Input-Func_Class'!$D$22,$G116:$BB116)+IFERROR(SUMIF($G$6:$BB$6,BL$6&amp;" "&amp;'Input-Func_Class'!$E$22,$G116:$BB116),SUMIF($G$6:$BB$6,BL$6&amp;" "&amp;'Input-Func_Class'!$B$24,$G116:$BB116))+SUMIF($G$6:$BB$6,BL$6&amp;" "&amp;'Input-Func_Class'!$F$22,$G116:$BB116))&lt;Check_Limit,0,1),1)</f>
        <v>0</v>
      </c>
      <c r="BM116">
        <f>IFERROR(IF(SUMIF($G$6:$BB$6,BM$6&amp;" Total",$G116:$BB116)-(SUMIF($G$6:$BB$6,BM$6&amp;" "&amp;'Input-Func_Class'!$D$22,$G116:$BB116)+IFERROR(SUMIF($G$6:$BB$6,BM$6&amp;" "&amp;'Input-Func_Class'!$E$22,$G116:$BB116),SUMIF($G$6:$BB$6,BM$6&amp;" "&amp;'Input-Func_Class'!$B$24,$G116:$BB116))+SUMIF($G$6:$BB$6,BM$6&amp;" "&amp;'Input-Func_Class'!$F$22,$G116:$BB116))&lt;Check_Limit,0,1),1)</f>
        <v>0</v>
      </c>
      <c r="BN116">
        <f>IFERROR(IF(SUMIF($G$6:$BB$6,BN$6&amp;" Total",$G116:$BB116)-(SUMIF($G$6:$BB$6,BN$6&amp;" "&amp;'Input-Func_Class'!$D$22,$G116:$BB116)+IFERROR(SUMIF($G$6:$BB$6,BN$6&amp;" "&amp;'Input-Func_Class'!$E$22,$G116:$BB116),SUMIF($G$6:$BB$6,BN$6&amp;" "&amp;'Input-Func_Class'!$B$24,$G116:$BB116))+SUMIF($G$6:$BB$6,BN$6&amp;" "&amp;'Input-Func_Class'!$F$22,$G116:$BB116))&lt;Check_Limit,0,1),1)</f>
        <v>0</v>
      </c>
      <c r="BO116">
        <f>IFERROR(IF(SUMIF($G$6:$BB$6,BO$6&amp;" Total",$G116:$BB116)-(SUMIF($G$6:$BB$6,BO$6&amp;" "&amp;'Input-Func_Class'!$D$22,$G116:$BB116)+IFERROR(SUMIF($G$6:$BB$6,BO$6&amp;" "&amp;'Input-Func_Class'!$E$22,$G116:$BB116),SUMIF($G$6:$BB$6,BO$6&amp;" "&amp;'Input-Func_Class'!$B$24,$G116:$BB116))+SUMIF($G$6:$BB$6,BO$6&amp;" "&amp;'Input-Func_Class'!$F$22,$G116:$BB116))&lt;Check_Limit,0,1),1)</f>
        <v>0</v>
      </c>
    </row>
    <row r="117" spans="1:67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D117">
        <f>IFERROR(IF(SUMIF($G$6:$BB$6,BD$6&amp;" Total",$G117:$BB117)-(SUMIF($G$6:$BB$6,BD$6&amp;" "&amp;'Input-Func_Class'!$D$22,$G117:$BB117)+IFERROR(SUMIF($G$6:$BB$6,BD$6&amp;" "&amp;'Input-Func_Class'!$E$22,$G117:$BB117),SUMIF($G$6:$BB$6,BD$6&amp;" "&amp;'Input-Func_Class'!$B$24,$G117:$BB117))+SUMIF($G$6:$BB$6,BD$6&amp;" "&amp;'Input-Func_Class'!$F$22,$G117:$BB117))&lt;Check_Limit,0,1),1)</f>
        <v>0</v>
      </c>
      <c r="BE117">
        <f>IFERROR(IF(SUMIF($G$6:$BB$6,BE$6&amp;" Total",$G117:$BB117)-(SUMIF($G$6:$BB$6,BE$6&amp;" "&amp;'Input-Func_Class'!$D$22,$G117:$BB117)+IFERROR(SUMIF($G$6:$BB$6,BE$6&amp;" "&amp;'Input-Func_Class'!$E$22,$G117:$BB117),SUMIF($G$6:$BB$6,BE$6&amp;" "&amp;'Input-Func_Class'!$B$24,$G117:$BB117))+SUMIF($G$6:$BB$6,BE$6&amp;" "&amp;'Input-Func_Class'!$F$22,$G117:$BB117))&lt;Check_Limit,0,1),1)</f>
        <v>0</v>
      </c>
      <c r="BF117">
        <f>IFERROR(IF(SUMIF($G$6:$BB$6,BF$6&amp;" Total",$G117:$BB117)-(SUMIF($G$6:$BB$6,BF$6&amp;" "&amp;'Input-Func_Class'!$D$22,$G117:$BB117)+IFERROR(SUMIF($G$6:$BB$6,BF$6&amp;" "&amp;'Input-Func_Class'!$E$22,$G117:$BB117),SUMIF($G$6:$BB$6,BF$6&amp;" "&amp;'Input-Func_Class'!$B$24,$G117:$BB117))+SUMIF($G$6:$BB$6,BF$6&amp;" "&amp;'Input-Func_Class'!$F$22,$G117:$BB117))&lt;Check_Limit,0,1),1)</f>
        <v>0</v>
      </c>
      <c r="BG117">
        <f>IFERROR(IF(SUMIF($G$6:$BB$6,BG$6&amp;" Total",$G117:$BB117)-(SUMIF($G$6:$BB$6,BG$6&amp;" "&amp;'Input-Func_Class'!$D$22,$G117:$BB117)+IFERROR(SUMIF($G$6:$BB$6,BG$6&amp;" "&amp;'Input-Func_Class'!$E$22,$G117:$BB117),SUMIF($G$6:$BB$6,BG$6&amp;" "&amp;'Input-Func_Class'!$B$24,$G117:$BB117))+SUMIF($G$6:$BB$6,BG$6&amp;" "&amp;'Input-Func_Class'!$F$22,$G117:$BB117))&lt;Check_Limit,0,1),1)</f>
        <v>0</v>
      </c>
      <c r="BH117">
        <f>IFERROR(IF(SUMIF($G$6:$BB$6,BH$6&amp;" Total",$G117:$BB117)-(SUMIF($G$6:$BB$6,BH$6&amp;" "&amp;'Input-Func_Class'!$D$22,$G117:$BB117)+IFERROR(SUMIF($G$6:$BB$6,BH$6&amp;" "&amp;'Input-Func_Class'!$E$22,$G117:$BB117),SUMIF($G$6:$BB$6,BH$6&amp;" "&amp;'Input-Func_Class'!$B$24,$G117:$BB117))+SUMIF($G$6:$BB$6,BH$6&amp;" "&amp;'Input-Func_Class'!$F$22,$G117:$BB117))&lt;Check_Limit,0,1),1)</f>
        <v>0</v>
      </c>
      <c r="BI117">
        <f>IFERROR(IF(SUMIF($G$6:$BB$6,BI$6&amp;" Total",$G117:$BB117)-(SUMIF($G$6:$BB$6,BI$6&amp;" "&amp;'Input-Func_Class'!$D$22,$G117:$BB117)+IFERROR(SUMIF($G$6:$BB$6,BI$6&amp;" "&amp;'Input-Func_Class'!$E$22,$G117:$BB117),SUMIF($G$6:$BB$6,BI$6&amp;" "&amp;'Input-Func_Class'!$B$24,$G117:$BB117))+SUMIF($G$6:$BB$6,BI$6&amp;" "&amp;'Input-Func_Class'!$F$22,$G117:$BB117))&lt;Check_Limit,0,1),1)</f>
        <v>0</v>
      </c>
      <c r="BJ117">
        <f>IFERROR(IF(SUMIF($G$6:$BB$6,BJ$6&amp;" Total",$G117:$BB117)-(SUMIF($G$6:$BB$6,BJ$6&amp;" "&amp;'Input-Func_Class'!$D$22,$G117:$BB117)+IFERROR(SUMIF($G$6:$BB$6,BJ$6&amp;" "&amp;'Input-Func_Class'!$E$22,$G117:$BB117),SUMIF($G$6:$BB$6,BJ$6&amp;" "&amp;'Input-Func_Class'!$B$24,$G117:$BB117))+SUMIF($G$6:$BB$6,BJ$6&amp;" "&amp;'Input-Func_Class'!$F$22,$G117:$BB117))&lt;Check_Limit,0,1),1)</f>
        <v>0</v>
      </c>
      <c r="BK117">
        <f>IFERROR(IF(SUMIF($G$6:$BB$6,BK$6&amp;" Total",$G117:$BB117)-(SUMIF($G$6:$BB$6,BK$6&amp;" "&amp;'Input-Func_Class'!$D$22,$G117:$BB117)+IFERROR(SUMIF($G$6:$BB$6,BK$6&amp;" "&amp;'Input-Func_Class'!$E$22,$G117:$BB117),SUMIF($G$6:$BB$6,BK$6&amp;" "&amp;'Input-Func_Class'!$B$24,$G117:$BB117))+SUMIF($G$6:$BB$6,BK$6&amp;" "&amp;'Input-Func_Class'!$F$22,$G117:$BB117))&lt;Check_Limit,0,1),1)</f>
        <v>0</v>
      </c>
      <c r="BL117">
        <f>IFERROR(IF(SUMIF($G$6:$BB$6,BL$6&amp;" Total",$G117:$BB117)-(SUMIF($G$6:$BB$6,BL$6&amp;" "&amp;'Input-Func_Class'!$D$22,$G117:$BB117)+IFERROR(SUMIF($G$6:$BB$6,BL$6&amp;" "&amp;'Input-Func_Class'!$E$22,$G117:$BB117),SUMIF($G$6:$BB$6,BL$6&amp;" "&amp;'Input-Func_Class'!$B$24,$G117:$BB117))+SUMIF($G$6:$BB$6,BL$6&amp;" "&amp;'Input-Func_Class'!$F$22,$G117:$BB117))&lt;Check_Limit,0,1),1)</f>
        <v>0</v>
      </c>
      <c r="BM117">
        <f>IFERROR(IF(SUMIF($G$6:$BB$6,BM$6&amp;" Total",$G117:$BB117)-(SUMIF($G$6:$BB$6,BM$6&amp;" "&amp;'Input-Func_Class'!$D$22,$G117:$BB117)+IFERROR(SUMIF($G$6:$BB$6,BM$6&amp;" "&amp;'Input-Func_Class'!$E$22,$G117:$BB117),SUMIF($G$6:$BB$6,BM$6&amp;" "&amp;'Input-Func_Class'!$B$24,$G117:$BB117))+SUMIF($G$6:$BB$6,BM$6&amp;" "&amp;'Input-Func_Class'!$F$22,$G117:$BB117))&lt;Check_Limit,0,1),1)</f>
        <v>0</v>
      </c>
      <c r="BN117">
        <f>IFERROR(IF(SUMIF($G$6:$BB$6,BN$6&amp;" Total",$G117:$BB117)-(SUMIF($G$6:$BB$6,BN$6&amp;" "&amp;'Input-Func_Class'!$D$22,$G117:$BB117)+IFERROR(SUMIF($G$6:$BB$6,BN$6&amp;" "&amp;'Input-Func_Class'!$E$22,$G117:$BB117),SUMIF($G$6:$BB$6,BN$6&amp;" "&amp;'Input-Func_Class'!$B$24,$G117:$BB117))+SUMIF($G$6:$BB$6,BN$6&amp;" "&amp;'Input-Func_Class'!$F$22,$G117:$BB117))&lt;Check_Limit,0,1),1)</f>
        <v>0</v>
      </c>
      <c r="BO117">
        <f>IFERROR(IF(SUMIF($G$6:$BB$6,BO$6&amp;" Total",$G117:$BB117)-(SUMIF($G$6:$BB$6,BO$6&amp;" "&amp;'Input-Func_Class'!$D$22,$G117:$BB117)+IFERROR(SUMIF($G$6:$BB$6,BO$6&amp;" "&amp;'Input-Func_Class'!$E$22,$G117:$BB117),SUMIF($G$6:$BB$6,BO$6&amp;" "&amp;'Input-Func_Class'!$B$24,$G117:$BB117))+SUMIF($G$6:$BB$6,BO$6&amp;" "&amp;'Input-Func_Class'!$F$22,$G117:$BB117))&lt;Check_Limit,0,1),1)</f>
        <v>0</v>
      </c>
    </row>
    <row r="118" spans="1:67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D118">
        <f>IFERROR(IF(SUMIF($G$6:$BB$6,BD$6&amp;" Total",$G118:$BB118)-(SUMIF($G$6:$BB$6,BD$6&amp;" "&amp;'Input-Func_Class'!$D$22,$G118:$BB118)+IFERROR(SUMIF($G$6:$BB$6,BD$6&amp;" "&amp;'Input-Func_Class'!$E$22,$G118:$BB118),SUMIF($G$6:$BB$6,BD$6&amp;" "&amp;'Input-Func_Class'!$B$24,$G118:$BB118))+SUMIF($G$6:$BB$6,BD$6&amp;" "&amp;'Input-Func_Class'!$F$22,$G118:$BB118))&lt;Check_Limit,0,1),1)</f>
        <v>0</v>
      </c>
      <c r="BE118">
        <f>IFERROR(IF(SUMIF($G$6:$BB$6,BE$6&amp;" Total",$G118:$BB118)-(SUMIF($G$6:$BB$6,BE$6&amp;" "&amp;'Input-Func_Class'!$D$22,$G118:$BB118)+IFERROR(SUMIF($G$6:$BB$6,BE$6&amp;" "&amp;'Input-Func_Class'!$E$22,$G118:$BB118),SUMIF($G$6:$BB$6,BE$6&amp;" "&amp;'Input-Func_Class'!$B$24,$G118:$BB118))+SUMIF($G$6:$BB$6,BE$6&amp;" "&amp;'Input-Func_Class'!$F$22,$G118:$BB118))&lt;Check_Limit,0,1),1)</f>
        <v>0</v>
      </c>
      <c r="BF118">
        <f>IFERROR(IF(SUMIF($G$6:$BB$6,BF$6&amp;" Total",$G118:$BB118)-(SUMIF($G$6:$BB$6,BF$6&amp;" "&amp;'Input-Func_Class'!$D$22,$G118:$BB118)+IFERROR(SUMIF($G$6:$BB$6,BF$6&amp;" "&amp;'Input-Func_Class'!$E$22,$G118:$BB118),SUMIF($G$6:$BB$6,BF$6&amp;" "&amp;'Input-Func_Class'!$B$24,$G118:$BB118))+SUMIF($G$6:$BB$6,BF$6&amp;" "&amp;'Input-Func_Class'!$F$22,$G118:$BB118))&lt;Check_Limit,0,1),1)</f>
        <v>0</v>
      </c>
      <c r="BG118">
        <f>IFERROR(IF(SUMIF($G$6:$BB$6,BG$6&amp;" Total",$G118:$BB118)-(SUMIF($G$6:$BB$6,BG$6&amp;" "&amp;'Input-Func_Class'!$D$22,$G118:$BB118)+IFERROR(SUMIF($G$6:$BB$6,BG$6&amp;" "&amp;'Input-Func_Class'!$E$22,$G118:$BB118),SUMIF($G$6:$BB$6,BG$6&amp;" "&amp;'Input-Func_Class'!$B$24,$G118:$BB118))+SUMIF($G$6:$BB$6,BG$6&amp;" "&amp;'Input-Func_Class'!$F$22,$G118:$BB118))&lt;Check_Limit,0,1),1)</f>
        <v>0</v>
      </c>
      <c r="BH118">
        <f>IFERROR(IF(SUMIF($G$6:$BB$6,BH$6&amp;" Total",$G118:$BB118)-(SUMIF($G$6:$BB$6,BH$6&amp;" "&amp;'Input-Func_Class'!$D$22,$G118:$BB118)+IFERROR(SUMIF($G$6:$BB$6,BH$6&amp;" "&amp;'Input-Func_Class'!$E$22,$G118:$BB118),SUMIF($G$6:$BB$6,BH$6&amp;" "&amp;'Input-Func_Class'!$B$24,$G118:$BB118))+SUMIF($G$6:$BB$6,BH$6&amp;" "&amp;'Input-Func_Class'!$F$22,$G118:$BB118))&lt;Check_Limit,0,1),1)</f>
        <v>0</v>
      </c>
      <c r="BI118">
        <f>IFERROR(IF(SUMIF($G$6:$BB$6,BI$6&amp;" Total",$G118:$BB118)-(SUMIF($G$6:$BB$6,BI$6&amp;" "&amp;'Input-Func_Class'!$D$22,$G118:$BB118)+IFERROR(SUMIF($G$6:$BB$6,BI$6&amp;" "&amp;'Input-Func_Class'!$E$22,$G118:$BB118),SUMIF($G$6:$BB$6,BI$6&amp;" "&amp;'Input-Func_Class'!$B$24,$G118:$BB118))+SUMIF($G$6:$BB$6,BI$6&amp;" "&amp;'Input-Func_Class'!$F$22,$G118:$BB118))&lt;Check_Limit,0,1),1)</f>
        <v>0</v>
      </c>
      <c r="BJ118">
        <f>IFERROR(IF(SUMIF($G$6:$BB$6,BJ$6&amp;" Total",$G118:$BB118)-(SUMIF($G$6:$BB$6,BJ$6&amp;" "&amp;'Input-Func_Class'!$D$22,$G118:$BB118)+IFERROR(SUMIF($G$6:$BB$6,BJ$6&amp;" "&amp;'Input-Func_Class'!$E$22,$G118:$BB118),SUMIF($G$6:$BB$6,BJ$6&amp;" "&amp;'Input-Func_Class'!$B$24,$G118:$BB118))+SUMIF($G$6:$BB$6,BJ$6&amp;" "&amp;'Input-Func_Class'!$F$22,$G118:$BB118))&lt;Check_Limit,0,1),1)</f>
        <v>0</v>
      </c>
      <c r="BK118">
        <f>IFERROR(IF(SUMIF($G$6:$BB$6,BK$6&amp;" Total",$G118:$BB118)-(SUMIF($G$6:$BB$6,BK$6&amp;" "&amp;'Input-Func_Class'!$D$22,$G118:$BB118)+IFERROR(SUMIF($G$6:$BB$6,BK$6&amp;" "&amp;'Input-Func_Class'!$E$22,$G118:$BB118),SUMIF($G$6:$BB$6,BK$6&amp;" "&amp;'Input-Func_Class'!$B$24,$G118:$BB118))+SUMIF($G$6:$BB$6,BK$6&amp;" "&amp;'Input-Func_Class'!$F$22,$G118:$BB118))&lt;Check_Limit,0,1),1)</f>
        <v>0</v>
      </c>
      <c r="BL118">
        <f>IFERROR(IF(SUMIF($G$6:$BB$6,BL$6&amp;" Total",$G118:$BB118)-(SUMIF($G$6:$BB$6,BL$6&amp;" "&amp;'Input-Func_Class'!$D$22,$G118:$BB118)+IFERROR(SUMIF($G$6:$BB$6,BL$6&amp;" "&amp;'Input-Func_Class'!$E$22,$G118:$BB118),SUMIF($G$6:$BB$6,BL$6&amp;" "&amp;'Input-Func_Class'!$B$24,$G118:$BB118))+SUMIF($G$6:$BB$6,BL$6&amp;" "&amp;'Input-Func_Class'!$F$22,$G118:$BB118))&lt;Check_Limit,0,1),1)</f>
        <v>0</v>
      </c>
      <c r="BM118">
        <f>IFERROR(IF(SUMIF($G$6:$BB$6,BM$6&amp;" Total",$G118:$BB118)-(SUMIF($G$6:$BB$6,BM$6&amp;" "&amp;'Input-Func_Class'!$D$22,$G118:$BB118)+IFERROR(SUMIF($G$6:$BB$6,BM$6&amp;" "&amp;'Input-Func_Class'!$E$22,$G118:$BB118),SUMIF($G$6:$BB$6,BM$6&amp;" "&amp;'Input-Func_Class'!$B$24,$G118:$BB118))+SUMIF($G$6:$BB$6,BM$6&amp;" "&amp;'Input-Func_Class'!$F$22,$G118:$BB118))&lt;Check_Limit,0,1),1)</f>
        <v>0</v>
      </c>
      <c r="BN118">
        <f>IFERROR(IF(SUMIF($G$6:$BB$6,BN$6&amp;" Total",$G118:$BB118)-(SUMIF($G$6:$BB$6,BN$6&amp;" "&amp;'Input-Func_Class'!$D$22,$G118:$BB118)+IFERROR(SUMIF($G$6:$BB$6,BN$6&amp;" "&amp;'Input-Func_Class'!$E$22,$G118:$BB118),SUMIF($G$6:$BB$6,BN$6&amp;" "&amp;'Input-Func_Class'!$B$24,$G118:$BB118))+SUMIF($G$6:$BB$6,BN$6&amp;" "&amp;'Input-Func_Class'!$F$22,$G118:$BB118))&lt;Check_Limit,0,1),1)</f>
        <v>0</v>
      </c>
      <c r="BO118">
        <f>IFERROR(IF(SUMIF($G$6:$BB$6,BO$6&amp;" Total",$G118:$BB118)-(SUMIF($G$6:$BB$6,BO$6&amp;" "&amp;'Input-Func_Class'!$D$22,$G118:$BB118)+IFERROR(SUMIF($G$6:$BB$6,BO$6&amp;" "&amp;'Input-Func_Class'!$E$22,$G118:$BB118),SUMIF($G$6:$BB$6,BO$6&amp;" "&amp;'Input-Func_Class'!$B$24,$G118:$BB118))+SUMIF($G$6:$BB$6,BO$6&amp;" "&amp;'Input-Func_Class'!$F$22,$G118:$BB118))&lt;Check_Limit,0,1),1)</f>
        <v>0</v>
      </c>
    </row>
    <row r="119" spans="1:67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D119">
        <f>IFERROR(IF(SUMIF($G$6:$BB$6,BD$6&amp;" Total",$G119:$BB119)-(SUMIF($G$6:$BB$6,BD$6&amp;" "&amp;'Input-Func_Class'!$D$22,$G119:$BB119)+IFERROR(SUMIF($G$6:$BB$6,BD$6&amp;" "&amp;'Input-Func_Class'!$E$22,$G119:$BB119),SUMIF($G$6:$BB$6,BD$6&amp;" "&amp;'Input-Func_Class'!$B$24,$G119:$BB119))+SUMIF($G$6:$BB$6,BD$6&amp;" "&amp;'Input-Func_Class'!$F$22,$G119:$BB119))&lt;Check_Limit,0,1),1)</f>
        <v>0</v>
      </c>
      <c r="BE119">
        <f>IFERROR(IF(SUMIF($G$6:$BB$6,BE$6&amp;" Total",$G119:$BB119)-(SUMIF($G$6:$BB$6,BE$6&amp;" "&amp;'Input-Func_Class'!$D$22,$G119:$BB119)+IFERROR(SUMIF($G$6:$BB$6,BE$6&amp;" "&amp;'Input-Func_Class'!$E$22,$G119:$BB119),SUMIF($G$6:$BB$6,BE$6&amp;" "&amp;'Input-Func_Class'!$B$24,$G119:$BB119))+SUMIF($G$6:$BB$6,BE$6&amp;" "&amp;'Input-Func_Class'!$F$22,$G119:$BB119))&lt;Check_Limit,0,1),1)</f>
        <v>0</v>
      </c>
      <c r="BF119">
        <f>IFERROR(IF(SUMIF($G$6:$BB$6,BF$6&amp;" Total",$G119:$BB119)-(SUMIF($G$6:$BB$6,BF$6&amp;" "&amp;'Input-Func_Class'!$D$22,$G119:$BB119)+IFERROR(SUMIF($G$6:$BB$6,BF$6&amp;" "&amp;'Input-Func_Class'!$E$22,$G119:$BB119),SUMIF($G$6:$BB$6,BF$6&amp;" "&amp;'Input-Func_Class'!$B$24,$G119:$BB119))+SUMIF($G$6:$BB$6,BF$6&amp;" "&amp;'Input-Func_Class'!$F$22,$G119:$BB119))&lt;Check_Limit,0,1),1)</f>
        <v>0</v>
      </c>
      <c r="BG119">
        <f>IFERROR(IF(SUMIF($G$6:$BB$6,BG$6&amp;" Total",$G119:$BB119)-(SUMIF($G$6:$BB$6,BG$6&amp;" "&amp;'Input-Func_Class'!$D$22,$G119:$BB119)+IFERROR(SUMIF($G$6:$BB$6,BG$6&amp;" "&amp;'Input-Func_Class'!$E$22,$G119:$BB119),SUMIF($G$6:$BB$6,BG$6&amp;" "&amp;'Input-Func_Class'!$B$24,$G119:$BB119))+SUMIF($G$6:$BB$6,BG$6&amp;" "&amp;'Input-Func_Class'!$F$22,$G119:$BB119))&lt;Check_Limit,0,1),1)</f>
        <v>0</v>
      </c>
      <c r="BH119">
        <f>IFERROR(IF(SUMIF($G$6:$BB$6,BH$6&amp;" Total",$G119:$BB119)-(SUMIF($G$6:$BB$6,BH$6&amp;" "&amp;'Input-Func_Class'!$D$22,$G119:$BB119)+IFERROR(SUMIF($G$6:$BB$6,BH$6&amp;" "&amp;'Input-Func_Class'!$E$22,$G119:$BB119),SUMIF($G$6:$BB$6,BH$6&amp;" "&amp;'Input-Func_Class'!$B$24,$G119:$BB119))+SUMIF($G$6:$BB$6,BH$6&amp;" "&amp;'Input-Func_Class'!$F$22,$G119:$BB119))&lt;Check_Limit,0,1),1)</f>
        <v>0</v>
      </c>
      <c r="BI119">
        <f>IFERROR(IF(SUMIF($G$6:$BB$6,BI$6&amp;" Total",$G119:$BB119)-(SUMIF($G$6:$BB$6,BI$6&amp;" "&amp;'Input-Func_Class'!$D$22,$G119:$BB119)+IFERROR(SUMIF($G$6:$BB$6,BI$6&amp;" "&amp;'Input-Func_Class'!$E$22,$G119:$BB119),SUMIF($G$6:$BB$6,BI$6&amp;" "&amp;'Input-Func_Class'!$B$24,$G119:$BB119))+SUMIF($G$6:$BB$6,BI$6&amp;" "&amp;'Input-Func_Class'!$F$22,$G119:$BB119))&lt;Check_Limit,0,1),1)</f>
        <v>0</v>
      </c>
      <c r="BJ119">
        <f>IFERROR(IF(SUMIF($G$6:$BB$6,BJ$6&amp;" Total",$G119:$BB119)-(SUMIF($G$6:$BB$6,BJ$6&amp;" "&amp;'Input-Func_Class'!$D$22,$G119:$BB119)+IFERROR(SUMIF($G$6:$BB$6,BJ$6&amp;" "&amp;'Input-Func_Class'!$E$22,$G119:$BB119),SUMIF($G$6:$BB$6,BJ$6&amp;" "&amp;'Input-Func_Class'!$B$24,$G119:$BB119))+SUMIF($G$6:$BB$6,BJ$6&amp;" "&amp;'Input-Func_Class'!$F$22,$G119:$BB119))&lt;Check_Limit,0,1),1)</f>
        <v>0</v>
      </c>
      <c r="BK119">
        <f>IFERROR(IF(SUMIF($G$6:$BB$6,BK$6&amp;" Total",$G119:$BB119)-(SUMIF($G$6:$BB$6,BK$6&amp;" "&amp;'Input-Func_Class'!$D$22,$G119:$BB119)+IFERROR(SUMIF($G$6:$BB$6,BK$6&amp;" "&amp;'Input-Func_Class'!$E$22,$G119:$BB119),SUMIF($G$6:$BB$6,BK$6&amp;" "&amp;'Input-Func_Class'!$B$24,$G119:$BB119))+SUMIF($G$6:$BB$6,BK$6&amp;" "&amp;'Input-Func_Class'!$F$22,$G119:$BB119))&lt;Check_Limit,0,1),1)</f>
        <v>0</v>
      </c>
      <c r="BL119">
        <f>IFERROR(IF(SUMIF($G$6:$BB$6,BL$6&amp;" Total",$G119:$BB119)-(SUMIF($G$6:$BB$6,BL$6&amp;" "&amp;'Input-Func_Class'!$D$22,$G119:$BB119)+IFERROR(SUMIF($G$6:$BB$6,BL$6&amp;" "&amp;'Input-Func_Class'!$E$22,$G119:$BB119),SUMIF($G$6:$BB$6,BL$6&amp;" "&amp;'Input-Func_Class'!$B$24,$G119:$BB119))+SUMIF($G$6:$BB$6,BL$6&amp;" "&amp;'Input-Func_Class'!$F$22,$G119:$BB119))&lt;Check_Limit,0,1),1)</f>
        <v>0</v>
      </c>
      <c r="BM119">
        <f>IFERROR(IF(SUMIF($G$6:$BB$6,BM$6&amp;" Total",$G119:$BB119)-(SUMIF($G$6:$BB$6,BM$6&amp;" "&amp;'Input-Func_Class'!$D$22,$G119:$BB119)+IFERROR(SUMIF($G$6:$BB$6,BM$6&amp;" "&amp;'Input-Func_Class'!$E$22,$G119:$BB119),SUMIF($G$6:$BB$6,BM$6&amp;" "&amp;'Input-Func_Class'!$B$24,$G119:$BB119))+SUMIF($G$6:$BB$6,BM$6&amp;" "&amp;'Input-Func_Class'!$F$22,$G119:$BB119))&lt;Check_Limit,0,1),1)</f>
        <v>0</v>
      </c>
      <c r="BN119">
        <f>IFERROR(IF(SUMIF($G$6:$BB$6,BN$6&amp;" Total",$G119:$BB119)-(SUMIF($G$6:$BB$6,BN$6&amp;" "&amp;'Input-Func_Class'!$D$22,$G119:$BB119)+IFERROR(SUMIF($G$6:$BB$6,BN$6&amp;" "&amp;'Input-Func_Class'!$E$22,$G119:$BB119),SUMIF($G$6:$BB$6,BN$6&amp;" "&amp;'Input-Func_Class'!$B$24,$G119:$BB119))+SUMIF($G$6:$BB$6,BN$6&amp;" "&amp;'Input-Func_Class'!$F$22,$G119:$BB119))&lt;Check_Limit,0,1),1)</f>
        <v>0</v>
      </c>
      <c r="BO119">
        <f>IFERROR(IF(SUMIF($G$6:$BB$6,BO$6&amp;" Total",$G119:$BB119)-(SUMIF($G$6:$BB$6,BO$6&amp;" "&amp;'Input-Func_Class'!$D$22,$G119:$BB119)+IFERROR(SUMIF($G$6:$BB$6,BO$6&amp;" "&amp;'Input-Func_Class'!$E$22,$G119:$BB119),SUMIF($G$6:$BB$6,BO$6&amp;" "&amp;'Input-Func_Class'!$B$24,$G119:$BB119))+SUMIF($G$6:$BB$6,BO$6&amp;" "&amp;'Input-Func_Class'!$F$22,$G119:$BB119))&lt;Check_Limit,0,1),1)</f>
        <v>0</v>
      </c>
    </row>
    <row r="120" spans="1:67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>Functionalization!$D120</f>
        <v>77159140.438623831</v>
      </c>
      <c r="E120" s="8">
        <f t="shared" ca="1" si="32"/>
        <v>0</v>
      </c>
      <c r="F120" s="2" t="str">
        <f>IF($D120=0,"-",IF('Input-Accounts'!$E120&lt;&gt;0,'Input-Accounts'!$E120,'Input-Accounts'!$G120))</f>
        <v>COMMODITY</v>
      </c>
      <c r="G120" s="8">
        <f ca="1">IF(G$5&lt;&gt;"",HLOOKUP(G$5,Functionalization!$G$6:$R$314,ROW($A120)-5,FALSE),IFERROR(INDEX(G$278:G$314,MATCH($F120,$B$278:$B$314,0))/VLOOKUP($F120,$B$278:$BB$314,MATCH(LEFT(TRIM(G$6),FIND("~",SUBSTITUTE(G$6,"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120))*HLOOKUP(LEFT(TRIM(G$6),FIND("~",SUBSTITUTE(G$6," ","~",LEN(TRIM(G$6))-LEN(SUBSTITUTE(TRIM(G$6)," ",""))))-1)&amp;" Total",$B$6:$BB$314,ROW($A120)-5,FALSE))</f>
        <v>0</v>
      </c>
      <c r="H120" s="8">
        <f ca="1">IF(H$5&lt;&gt;"",HLOOKUP(H$5,Functionalization!$G$6:$R$314,ROW($A120)-5,FALSE),IFERROR(INDEX(H$278:H$314,MATCH($F120,$B$278:$B$314,0))/VLOOKUP($F120,$B$278:$BB$314,MATCH(LEFT(TRIM(H$6),FIND("~",SUBSTITUTE(H$6,"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120))*HLOOKUP(LEFT(TRIM(H$6),FIND("~",SUBSTITUTE(H$6," ","~",LEN(TRIM(H$6))-LEN(SUBSTITUTE(TRIM(H$6)," ",""))))-1)&amp;" Total",$B$6:$BB$314,ROW($A120)-5,FALSE))</f>
        <v>0</v>
      </c>
      <c r="I120" s="8">
        <f ca="1">IF(I$5&lt;&gt;"",HLOOKUP(I$5,Functionalization!$G$6:$R$314,ROW($A120)-5,FALSE),IFERROR(INDEX(I$278:I$314,MATCH($F120,$B$278:$B$314,0))/VLOOKUP($F120,$B$278:$BB$314,MATCH(LEFT(TRIM(I$6),FIND("~",SUBSTITUTE(I$6,"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120))*HLOOKUP(LEFT(TRIM(I$6),FIND("~",SUBSTITUTE(I$6," ","~",LEN(TRIM(I$6))-LEN(SUBSTITUTE(TRIM(I$6)," ",""))))-1)&amp;" Total",$B$6:$BB$314,ROW($A120)-5,FALSE))</f>
        <v>0</v>
      </c>
      <c r="J120" s="8">
        <f ca="1">IF(J$5&lt;&gt;"",HLOOKUP(J$5,Functionalization!$G$6:$R$314,ROW($A120)-5,FALSE),IFERROR(INDEX(J$278:J$314,MATCH($F120,$B$278:$B$314,0))/VLOOKUP($F120,$B$278:$BB$314,MATCH(LEFT(TRIM(J$6),FIND("~",SUBSTITUTE(J$6,"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120))*HLOOKUP(LEFT(TRIM(J$6),FIND("~",SUBSTITUTE(J$6," ","~",LEN(TRIM(J$6))-LEN(SUBSTITUTE(TRIM(J$6)," ",""))))-1)&amp;" Total",$B$6:$BB$314,ROW($A120)-5,FALSE))</f>
        <v>0</v>
      </c>
      <c r="K120" s="8">
        <f ca="1">IF(K$5&lt;&gt;"",HLOOKUP(K$5,Functionalization!$G$6:$R$314,ROW($A120)-5,FALSE),IFERROR(INDEX(K$278:K$314,MATCH($F120,$B$278:$B$314,0))/VLOOKUP($F120,$B$278:$BB$314,MATCH(LEFT(TRIM(K$6),FIND("~",SUBSTITUTE(K$6,"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120))*HLOOKUP(LEFT(TRIM(K$6),FIND("~",SUBSTITUTE(K$6," ","~",LEN(TRIM(K$6))-LEN(SUBSTITUTE(TRIM(K$6)," ",""))))-1)&amp;" Total",$B$6:$BB$314,ROW($A120)-5,FALSE))</f>
        <v>0</v>
      </c>
      <c r="L120" s="8">
        <f ca="1">IF(L$5&lt;&gt;"",HLOOKUP(L$5,Functionalization!$G$6:$R$314,ROW($A120)-5,FALSE),IFERROR(INDEX(L$278:L$314,MATCH($F120,$B$278:$B$314,0))/VLOOKUP($F120,$B$278:$BB$314,MATCH(LEFT(TRIM(L$6),FIND("~",SUBSTITUTE(L$6,"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120))*HLOOKUP(LEFT(TRIM(L$6),FIND("~",SUBSTITUTE(L$6," ","~",LEN(TRIM(L$6))-LEN(SUBSTITUTE(TRIM(L$6)," ",""))))-1)&amp;" Total",$B$6:$BB$314,ROW($A120)-5,FALSE))</f>
        <v>0</v>
      </c>
      <c r="M120" s="8">
        <f ca="1">IF(M$5&lt;&gt;"",HLOOKUP(M$5,Functionalization!$G$6:$R$314,ROW($A120)-5,FALSE),IFERROR(INDEX(M$278:M$314,MATCH($F120,$B$278:$B$314,0))/VLOOKUP($F120,$B$278:$BB$314,MATCH(LEFT(TRIM(M$6),FIND("~",SUBSTITUTE(M$6,"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120))*HLOOKUP(LEFT(TRIM(M$6),FIND("~",SUBSTITUTE(M$6," ","~",LEN(TRIM(M$6))-LEN(SUBSTITUTE(TRIM(M$6)," ",""))))-1)&amp;" Total",$B$6:$BB$314,ROW($A120)-5,FALSE))</f>
        <v>0</v>
      </c>
      <c r="N120" s="8">
        <f ca="1">IF(N$5&lt;&gt;"",HLOOKUP(N$5,Functionalization!$G$6:$R$314,ROW($A120)-5,FALSE),IFERROR(INDEX(N$278:N$314,MATCH($F120,$B$278:$B$314,0))/VLOOKUP($F120,$B$278:$BB$314,MATCH(LEFT(TRIM(N$6),FIND("~",SUBSTITUTE(N$6,"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120))*HLOOKUP(LEFT(TRIM(N$6),FIND("~",SUBSTITUTE(N$6," ","~",LEN(TRIM(N$6))-LEN(SUBSTITUTE(TRIM(N$6)," ",""))))-1)&amp;" Total",$B$6:$BB$314,ROW($A120)-5,FALSE))</f>
        <v>0</v>
      </c>
      <c r="O120" s="8">
        <f ca="1">IF(O$5&lt;&gt;"",HLOOKUP(O$5,Functionalization!$G$6:$R$314,ROW($A120)-5,FALSE),IFERROR(INDEX(O$278:O$314,MATCH($F120,$B$278:$B$314,0))/VLOOKUP($F120,$B$278:$BB$314,MATCH(LEFT(TRIM(O$6),FIND("~",SUBSTITUTE(O$6,"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120))*HLOOKUP(LEFT(TRIM(O$6),FIND("~",SUBSTITUTE(O$6," ","~",LEN(TRIM(O$6))-LEN(SUBSTITUTE(TRIM(O$6)," ",""))))-1)&amp;" Total",$B$6:$BB$314,ROW($A120)-5,FALSE))</f>
        <v>0</v>
      </c>
      <c r="P120" s="8">
        <f ca="1">IF(P$5&lt;&gt;"",HLOOKUP(P$5,Functionalization!$G$6:$R$314,ROW($A120)-5,FALSE),IFERROR(INDEX(P$278:P$314,MATCH($F120,$B$278:$B$314,0))/VLOOKUP($F120,$B$278:$BB$314,MATCH(LEFT(TRIM(P$6),FIND("~",SUBSTITUTE(P$6,"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120))*HLOOKUP(LEFT(TRIM(P$6),FIND("~",SUBSTITUTE(P$6," ","~",LEN(TRIM(P$6))-LEN(SUBSTITUTE(TRIM(P$6)," ",""))))-1)&amp;" Total",$B$6:$BB$314,ROW($A120)-5,FALSE))</f>
        <v>0</v>
      </c>
      <c r="Q120" s="8">
        <f ca="1">IF(Q$5&lt;&gt;"",HLOOKUP(Q$5,Functionalization!$G$6:$R$314,ROW($A120)-5,FALSE),IFERROR(INDEX(Q$278:Q$314,MATCH($F120,$B$278:$B$314,0))/VLOOKUP($F120,$B$278:$BB$314,MATCH(LEFT(TRIM(Q$6),FIND("~",SUBSTITUTE(Q$6,"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120))*HLOOKUP(LEFT(TRIM(Q$6),FIND("~",SUBSTITUTE(Q$6," ","~",LEN(TRIM(Q$6))-LEN(SUBSTITUTE(TRIM(Q$6)," ",""))))-1)&amp;" Total",$B$6:$BB$314,ROW($A120)-5,FALSE))</f>
        <v>0</v>
      </c>
      <c r="R120" s="8">
        <f ca="1">IF(R$5&lt;&gt;"",HLOOKUP(R$5,Functionalization!$G$6:$R$314,ROW($A120)-5,FALSE),IFERROR(INDEX(R$278:R$314,MATCH($F120,$B$278:$B$314,0))/VLOOKUP($F120,$B$278:$BB$314,MATCH(LEFT(TRIM(R$6),FIND("~",SUBSTITUTE(R$6,"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120))*HLOOKUP(LEFT(TRIM(R$6),FIND("~",SUBSTITUTE(R$6," ","~",LEN(TRIM(R$6))-LEN(SUBSTITUTE(TRIM(R$6)," ",""))))-1)&amp;" Total",$B$6:$BB$314,ROW($A120)-5,FALSE))</f>
        <v>0</v>
      </c>
      <c r="S120" s="8">
        <f ca="1">IF(S$5&lt;&gt;"",HLOOKUP(S$5,Functionalization!$G$6:$R$314,ROW($A120)-5,FALSE),IFERROR(INDEX(S$278:S$314,MATCH($F120,$B$278:$B$314,0))/VLOOKUP($F120,$B$278:$BB$314,MATCH(LEFT(TRIM(S$6),FIND("~",SUBSTITUTE(S$6,"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120))*HLOOKUP(LEFT(TRIM(S$6),FIND("~",SUBSTITUTE(S$6," ","~",LEN(TRIM(S$6))-LEN(SUBSTITUTE(TRIM(S$6)," ",""))))-1)&amp;" Total",$B$6:$BB$314,ROW($A120)-5,FALSE))</f>
        <v>77159140.438623831</v>
      </c>
      <c r="T120" s="8">
        <f ca="1">IF(T$5&lt;&gt;"",HLOOKUP(T$5,Functionalization!$G$6:$R$314,ROW($A120)-5,FALSE),IFERROR(INDEX(T$278:T$314,MATCH($F120,$B$278:$B$314,0))/VLOOKUP($F120,$B$278:$BB$314,MATCH(LEFT(TRIM(T$6),FIND("~",SUBSTITUTE(T$6,"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120))*HLOOKUP(LEFT(TRIM(T$6),FIND("~",SUBSTITUTE(T$6," ","~",LEN(TRIM(T$6))-LEN(SUBSTITUTE(TRIM(T$6)," ",""))))-1)&amp;" Total",$B$6:$BB$314,ROW($A120)-5,FALSE))</f>
        <v>0</v>
      </c>
      <c r="U120" s="8">
        <f ca="1">IF(U$5&lt;&gt;"",HLOOKUP(U$5,Functionalization!$G$6:$R$314,ROW($A120)-5,FALSE),IFERROR(INDEX(U$278:U$314,MATCH($F120,$B$278:$B$314,0))/VLOOKUP($F120,$B$278:$BB$314,MATCH(LEFT(TRIM(U$6),FIND("~",SUBSTITUTE(U$6,"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120))*HLOOKUP(LEFT(TRIM(U$6),FIND("~",SUBSTITUTE(U$6," ","~",LEN(TRIM(U$6))-LEN(SUBSTITUTE(TRIM(U$6)," ",""))))-1)&amp;" Total",$B$6:$BB$314,ROW($A120)-5,FALSE))</f>
        <v>77159140.438623831</v>
      </c>
      <c r="V120" s="8">
        <f ca="1">IF(V$5&lt;&gt;"",HLOOKUP(V$5,Functionalization!$G$6:$R$314,ROW($A120)-5,FALSE),IFERROR(INDEX(V$278:V$314,MATCH($F120,$B$278:$B$314,0))/VLOOKUP($F120,$B$278:$BB$314,MATCH(LEFT(TRIM(V$6),FIND("~",SUBSTITUTE(V$6,"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120))*HLOOKUP(LEFT(TRIM(V$6),FIND("~",SUBSTITUTE(V$6," ","~",LEN(TRIM(V$6))-LEN(SUBSTITUTE(TRIM(V$6)," ",""))))-1)&amp;" Total",$B$6:$BB$314,ROW($A120)-5,FALSE))</f>
        <v>0</v>
      </c>
      <c r="W120" s="8">
        <f ca="1">IF(W$5&lt;&gt;"",HLOOKUP(W$5,Functionalization!$G$6:$R$314,ROW($A120)-5,FALSE),IFERROR(INDEX(W$278:W$314,MATCH($F120,$B$278:$B$314,0))/VLOOKUP($F120,$B$278:$BB$314,MATCH(LEFT(TRIM(W$6),FIND("~",SUBSTITUTE(W$6,"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120))*HLOOKUP(LEFT(TRIM(W$6),FIND("~",SUBSTITUTE(W$6," ","~",LEN(TRIM(W$6))-LEN(SUBSTITUTE(TRIM(W$6)," ",""))))-1)&amp;" Total",$B$6:$BB$314,ROW($A120)-5,FALSE))</f>
        <v>0</v>
      </c>
      <c r="X120" s="8">
        <f ca="1">IF(X$5&lt;&gt;"",HLOOKUP(X$5,Functionalization!$G$6:$R$314,ROW($A120)-5,FALSE),IFERROR(INDEX(X$278:X$314,MATCH($F120,$B$278:$B$314,0))/VLOOKUP($F120,$B$278:$BB$314,MATCH(LEFT(TRIM(X$6),FIND("~",SUBSTITUTE(X$6,"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120))*HLOOKUP(LEFT(TRIM(X$6),FIND("~",SUBSTITUTE(X$6," ","~",LEN(TRIM(X$6))-LEN(SUBSTITUTE(TRIM(X$6)," ",""))))-1)&amp;" Total",$B$6:$BB$314,ROW($A120)-5,FALSE))</f>
        <v>0</v>
      </c>
      <c r="Y120" s="8">
        <f ca="1">IF(Y$5&lt;&gt;"",HLOOKUP(Y$5,Functionalization!$G$6:$R$314,ROW($A120)-5,FALSE),IFERROR(INDEX(Y$278:Y$314,MATCH($F120,$B$278:$B$314,0))/VLOOKUP($F120,$B$278:$BB$314,MATCH(LEFT(TRIM(Y$6),FIND("~",SUBSTITUTE(Y$6,"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120))*HLOOKUP(LEFT(TRIM(Y$6),FIND("~",SUBSTITUTE(Y$6," ","~",LEN(TRIM(Y$6))-LEN(SUBSTITUTE(TRIM(Y$6)," ",""))))-1)&amp;" Total",$B$6:$BB$314,ROW($A120)-5,FALSE))</f>
        <v>0</v>
      </c>
      <c r="Z120" s="8">
        <f ca="1">IF(Z$5&lt;&gt;"",HLOOKUP(Z$5,Functionalization!$G$6:$R$314,ROW($A120)-5,FALSE),IFERROR(INDEX(Z$278:Z$314,MATCH($F120,$B$278:$B$314,0))/VLOOKUP($F120,$B$278:$BB$314,MATCH(LEFT(TRIM(Z$6),FIND("~",SUBSTITUTE(Z$6,"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120))*HLOOKUP(LEFT(TRIM(Z$6),FIND("~",SUBSTITUTE(Z$6," ","~",LEN(TRIM(Z$6))-LEN(SUBSTITUTE(TRIM(Z$6)," ",""))))-1)&amp;" Total",$B$6:$BB$314,ROW($A120)-5,FALSE))</f>
        <v>0</v>
      </c>
      <c r="AA120" s="8">
        <f ca="1">IF(AA$5&lt;&gt;"",HLOOKUP(AA$5,Functionalization!$G$6:$R$314,ROW($A120)-5,FALSE),IFERROR(INDEX(AA$278:AA$314,MATCH($F120,$B$278:$B$314,0))/VLOOKUP($F120,$B$278:$BB$314,MATCH(LEFT(TRIM(AA$6),FIND("~",SUBSTITUTE(AA$6,"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120))*HLOOKUP(LEFT(TRIM(AA$6),FIND("~",SUBSTITUTE(AA$6," ","~",LEN(TRIM(AA$6))-LEN(SUBSTITUTE(TRIM(AA$6)," ",""))))-1)&amp;" Total",$B$6:$BB$314,ROW($A120)-5,FALSE))</f>
        <v>0</v>
      </c>
      <c r="AB120" s="8">
        <f ca="1">IF(AB$5&lt;&gt;"",HLOOKUP(AB$5,Functionalization!$G$6:$R$314,ROW($A120)-5,FALSE),IFERROR(INDEX(AB$278:AB$314,MATCH($F120,$B$278:$B$314,0))/VLOOKUP($F120,$B$278:$BB$314,MATCH(LEFT(TRIM(AB$6),FIND("~",SUBSTITUTE(AB$6,"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120))*HLOOKUP(LEFT(TRIM(AB$6),FIND("~",SUBSTITUTE(AB$6," ","~",LEN(TRIM(AB$6))-LEN(SUBSTITUTE(TRIM(AB$6)," ",""))))-1)&amp;" Total",$B$6:$BB$314,ROW($A120)-5,FALSE))</f>
        <v>0</v>
      </c>
      <c r="AC120" s="8">
        <f ca="1">IF(AC$5&lt;&gt;"",HLOOKUP(AC$5,Functionalization!$G$6:$R$314,ROW($A120)-5,FALSE),IFERROR(INDEX(AC$278:AC$314,MATCH($F120,$B$278:$B$314,0))/VLOOKUP($F120,$B$278:$BB$314,MATCH(LEFT(TRIM(AC$6),FIND("~",SUBSTITUTE(AC$6,"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120))*HLOOKUP(LEFT(TRIM(AC$6),FIND("~",SUBSTITUTE(AC$6," ","~",LEN(TRIM(AC$6))-LEN(SUBSTITUTE(TRIM(AC$6)," ",""))))-1)&amp;" Total",$B$6:$BB$314,ROW($A120)-5,FALSE))</f>
        <v>0</v>
      </c>
      <c r="AD120" s="8">
        <f ca="1">IF(AD$5&lt;&gt;"",HLOOKUP(AD$5,Functionalization!$G$6:$R$314,ROW($A120)-5,FALSE),IFERROR(INDEX(AD$278:AD$314,MATCH($F120,$B$278:$B$314,0))/VLOOKUP($F120,$B$278:$BB$314,MATCH(LEFT(TRIM(AD$6),FIND("~",SUBSTITUTE(AD$6,"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120))*HLOOKUP(LEFT(TRIM(AD$6),FIND("~",SUBSTITUTE(AD$6," ","~",LEN(TRIM(AD$6))-LEN(SUBSTITUTE(TRIM(AD$6)," ",""))))-1)&amp;" Total",$B$6:$BB$314,ROW($A120)-5,FALSE))</f>
        <v>0</v>
      </c>
      <c r="AE120" s="8">
        <f ca="1">IF(AE$5&lt;&gt;"",HLOOKUP(AE$5,Functionalization!$G$6:$R$314,ROW($A120)-5,FALSE),IFERROR(INDEX(AE$278:AE$314,MATCH($F120,$B$278:$B$314,0))/VLOOKUP($F120,$B$278:$BB$314,MATCH(LEFT(TRIM(AE$6),FIND("~",SUBSTITUTE(AE$6,"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120))*HLOOKUP(LEFT(TRIM(AE$6),FIND("~",SUBSTITUTE(AE$6," ","~",LEN(TRIM(AE$6))-LEN(SUBSTITUTE(TRIM(AE$6)," ",""))))-1)&amp;" Total",$B$6:$BB$314,ROW($A120)-5,FALSE))</f>
        <v>0</v>
      </c>
      <c r="AF120" s="8">
        <f ca="1">IF(AF$5&lt;&gt;"",HLOOKUP(AF$5,Functionalization!$G$6:$R$314,ROW($A120)-5,FALSE),IFERROR(INDEX(AF$278:AF$314,MATCH($F120,$B$278:$B$314,0))/VLOOKUP($F120,$B$278:$BB$314,MATCH(LEFT(TRIM(AF$6),FIND("~",SUBSTITUTE(AF$6,"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120))*HLOOKUP(LEFT(TRIM(AF$6),FIND("~",SUBSTITUTE(AF$6," ","~",LEN(TRIM(AF$6))-LEN(SUBSTITUTE(TRIM(AF$6)," ",""))))-1)&amp;" Total",$B$6:$BB$314,ROW($A120)-5,FALSE))</f>
        <v>0</v>
      </c>
      <c r="AG120" s="8">
        <f ca="1">IF(AG$5&lt;&gt;"",HLOOKUP(AG$5,Functionalization!$G$6:$R$314,ROW($A120)-5,FALSE),IFERROR(INDEX(AG$278:AG$314,MATCH($F120,$B$278:$B$314,0))/VLOOKUP($F120,$B$278:$BB$314,MATCH(LEFT(TRIM(AG$6),FIND("~",SUBSTITUTE(AG$6,"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120))*HLOOKUP(LEFT(TRIM(AG$6),FIND("~",SUBSTITUTE(AG$6," ","~",LEN(TRIM(AG$6))-LEN(SUBSTITUTE(TRIM(AG$6)," ",""))))-1)&amp;" Total",$B$6:$BB$314,ROW($A120)-5,FALSE))</f>
        <v>0</v>
      </c>
      <c r="AH120" s="8">
        <f ca="1">IF(AH$5&lt;&gt;"",HLOOKUP(AH$5,Functionalization!$G$6:$R$314,ROW($A120)-5,FALSE),IFERROR(INDEX(AH$278:AH$314,MATCH($F120,$B$278:$B$314,0))/VLOOKUP($F120,$B$278:$BB$314,MATCH(LEFT(TRIM(AH$6),FIND("~",SUBSTITUTE(AH$6,"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120))*HLOOKUP(LEFT(TRIM(AH$6),FIND("~",SUBSTITUTE(AH$6," ","~",LEN(TRIM(AH$6))-LEN(SUBSTITUTE(TRIM(AH$6)," ",""))))-1)&amp;" Total",$B$6:$BB$314,ROW($A120)-5,FALSE))</f>
        <v>0</v>
      </c>
      <c r="AI120" s="8">
        <f ca="1">IF(AI$5&lt;&gt;"",HLOOKUP(AI$5,Functionalization!$G$6:$R$314,ROW($A120)-5,FALSE),IFERROR(INDEX(AI$278:AI$314,MATCH($F120,$B$278:$B$314,0))/VLOOKUP($F120,$B$278:$BB$314,MATCH(LEFT(TRIM(AI$6),FIND("~",SUBSTITUTE(AI$6,"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120))*HLOOKUP(LEFT(TRIM(AI$6),FIND("~",SUBSTITUTE(AI$6," ","~",LEN(TRIM(AI$6))-LEN(SUBSTITUTE(TRIM(AI$6)," ",""))))-1)&amp;" Total",$B$6:$BB$314,ROW($A120)-5,FALSE))</f>
        <v>0</v>
      </c>
      <c r="AJ120" s="8">
        <f ca="1">IF(AJ$5&lt;&gt;"",HLOOKUP(AJ$5,Functionalization!$G$6:$R$314,ROW($A120)-5,FALSE),IFERROR(INDEX(AJ$278:AJ$314,MATCH($F120,$B$278:$B$314,0))/VLOOKUP($F120,$B$278:$BB$314,MATCH(LEFT(TRIM(AJ$6),FIND("~",SUBSTITUTE(AJ$6,"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120))*HLOOKUP(LEFT(TRIM(AJ$6),FIND("~",SUBSTITUTE(AJ$6," ","~",LEN(TRIM(AJ$6))-LEN(SUBSTITUTE(TRIM(AJ$6)," ",""))))-1)&amp;" Total",$B$6:$BB$314,ROW($A120)-5,FALSE))</f>
        <v>0</v>
      </c>
      <c r="AK120" s="8">
        <f ca="1">IF(AK$5&lt;&gt;"",HLOOKUP(AK$5,Functionalization!$G$6:$R$314,ROW($A120)-5,FALSE),IFERROR(INDEX(AK$278:AK$314,MATCH($F120,$B$278:$B$314,0))/VLOOKUP($F120,$B$278:$BB$314,MATCH(LEFT(TRIM(AK$6),FIND("~",SUBSTITUTE(AK$6,"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120))*HLOOKUP(LEFT(TRIM(AK$6),FIND("~",SUBSTITUTE(AK$6," ","~",LEN(TRIM(AK$6))-LEN(SUBSTITUTE(TRIM(AK$6)," ",""))))-1)&amp;" Total",$B$6:$BB$314,ROW($A120)-5,FALSE))</f>
        <v>0</v>
      </c>
      <c r="AL120" s="8">
        <f ca="1">IF(AL$5&lt;&gt;"",HLOOKUP(AL$5,Functionalization!$G$6:$R$314,ROW($A120)-5,FALSE),IFERROR(INDEX(AL$278:AL$314,MATCH($F120,$B$278:$B$314,0))/VLOOKUP($F120,$B$278:$BB$314,MATCH(LEFT(TRIM(AL$6),FIND("~",SUBSTITUTE(AL$6,"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120))*HLOOKUP(LEFT(TRIM(AL$6),FIND("~",SUBSTITUTE(AL$6," ","~",LEN(TRIM(AL$6))-LEN(SUBSTITUTE(TRIM(AL$6)," ",""))))-1)&amp;" Total",$B$6:$BB$314,ROW($A120)-5,FALSE))</f>
        <v>0</v>
      </c>
      <c r="AM120" s="8">
        <f ca="1">IF(AM$5&lt;&gt;"",HLOOKUP(AM$5,Functionalization!$G$6:$R$314,ROW($A120)-5,FALSE),IFERROR(INDEX(AM$278:AM$314,MATCH($F120,$B$278:$B$314,0))/VLOOKUP($F120,$B$278:$BB$314,MATCH(LEFT(TRIM(AM$6),FIND("~",SUBSTITUTE(AM$6,"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120))*HLOOKUP(LEFT(TRIM(AM$6),FIND("~",SUBSTITUTE(AM$6," ","~",LEN(TRIM(AM$6))-LEN(SUBSTITUTE(TRIM(AM$6)," ",""))))-1)&amp;" Total",$B$6:$BB$314,ROW($A120)-5,FALSE))</f>
        <v>0</v>
      </c>
      <c r="AN120" s="8">
        <f ca="1">IF(AN$5&lt;&gt;"",HLOOKUP(AN$5,Functionalization!$G$6:$R$314,ROW($A120)-5,FALSE),IFERROR(INDEX(AN$278:AN$314,MATCH($F120,$B$278:$B$314,0))/VLOOKUP($F120,$B$278:$BB$314,MATCH(LEFT(TRIM(AN$6),FIND("~",SUBSTITUTE(AN$6,"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120))*HLOOKUP(LEFT(TRIM(AN$6),FIND("~",SUBSTITUTE(AN$6," ","~",LEN(TRIM(AN$6))-LEN(SUBSTITUTE(TRIM(AN$6)," ",""))))-1)&amp;" Total",$B$6:$BB$314,ROW($A120)-5,FALSE))</f>
        <v>0</v>
      </c>
      <c r="AO120" s="8">
        <f ca="1">IF(AO$5&lt;&gt;"",HLOOKUP(AO$5,Functionalization!$G$6:$R$314,ROW($A120)-5,FALSE),IFERROR(INDEX(AO$278:AO$314,MATCH($F120,$B$278:$B$314,0))/VLOOKUP($F120,$B$278:$BB$314,MATCH(LEFT(TRIM(AO$6),FIND("~",SUBSTITUTE(AO$6,"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120))*HLOOKUP(LEFT(TRIM(AO$6),FIND("~",SUBSTITUTE(AO$6," ","~",LEN(TRIM(AO$6))-LEN(SUBSTITUTE(TRIM(AO$6)," ",""))))-1)&amp;" Total",$B$6:$BB$314,ROW($A120)-5,FALSE))</f>
        <v>0</v>
      </c>
      <c r="AP120" s="8">
        <f ca="1">IF(AP$5&lt;&gt;"",HLOOKUP(AP$5,Functionalization!$G$6:$R$314,ROW($A120)-5,FALSE),IFERROR(INDEX(AP$278:AP$314,MATCH($F120,$B$278:$B$314,0))/VLOOKUP($F120,$B$278:$BB$314,MATCH(LEFT(TRIM(AP$6),FIND("~",SUBSTITUTE(AP$6,"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120))*HLOOKUP(LEFT(TRIM(AP$6),FIND("~",SUBSTITUTE(AP$6," ","~",LEN(TRIM(AP$6))-LEN(SUBSTITUTE(TRIM(AP$6)," ",""))))-1)&amp;" Total",$B$6:$BB$314,ROW($A120)-5,FALSE))</f>
        <v>0</v>
      </c>
      <c r="AQ120" s="8">
        <f ca="1">IF(AQ$5&lt;&gt;"",HLOOKUP(AQ$5,Functionalization!$G$6:$R$314,ROW($A120)-5,FALSE),IFERROR(INDEX(AQ$278:AQ$314,MATCH($F120,$B$278:$B$314,0))/VLOOKUP($F120,$B$278:$BB$314,MATCH(LEFT(TRIM(AQ$6),FIND("~",SUBSTITUTE(AQ$6,"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120))*HLOOKUP(LEFT(TRIM(AQ$6),FIND("~",SUBSTITUTE(AQ$6," ","~",LEN(TRIM(AQ$6))-LEN(SUBSTITUTE(TRIM(AQ$6)," ",""))))-1)&amp;" Total",$B$6:$BB$314,ROW($A120)-5,FALSE))</f>
        <v>0</v>
      </c>
      <c r="AR120" s="8">
        <f ca="1">IF(AR$5&lt;&gt;"",HLOOKUP(AR$5,Functionalization!$G$6:$R$314,ROW($A120)-5,FALSE),IFERROR(INDEX(AR$278:AR$314,MATCH($F120,$B$278:$B$314,0))/VLOOKUP($F120,$B$278:$BB$314,MATCH(LEFT(TRIM(AR$6),FIND("~",SUBSTITUTE(AR$6,"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120))*HLOOKUP(LEFT(TRIM(AR$6),FIND("~",SUBSTITUTE(AR$6," ","~",LEN(TRIM(AR$6))-LEN(SUBSTITUTE(TRIM(AR$6)," ",""))))-1)&amp;" Total",$B$6:$BB$314,ROW($A120)-5,FALSE))</f>
        <v>0</v>
      </c>
      <c r="AS120" s="8">
        <f ca="1">IF(AS$5&lt;&gt;"",HLOOKUP(AS$5,Functionalization!$G$6:$R$314,ROW($A120)-5,FALSE),IFERROR(INDEX(AS$278:AS$314,MATCH($F120,$B$278:$B$314,0))/VLOOKUP($F120,$B$278:$BB$314,MATCH(LEFT(TRIM(AS$6),FIND("~",SUBSTITUTE(AS$6,"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120))*HLOOKUP(LEFT(TRIM(AS$6),FIND("~",SUBSTITUTE(AS$6," ","~",LEN(TRIM(AS$6))-LEN(SUBSTITUTE(TRIM(AS$6)," ",""))))-1)&amp;" Total",$B$6:$BB$314,ROW($A120)-5,FALSE))</f>
        <v>0</v>
      </c>
      <c r="AT120" s="8">
        <f ca="1">IF(AT$5&lt;&gt;"",HLOOKUP(AT$5,Functionalization!$G$6:$R$314,ROW($A120)-5,FALSE),IFERROR(INDEX(AT$278:AT$314,MATCH($F120,$B$278:$B$314,0))/VLOOKUP($F120,$B$278:$BB$314,MATCH(LEFT(TRIM(AT$6),FIND("~",SUBSTITUTE(AT$6,"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120))*HLOOKUP(LEFT(TRIM(AT$6),FIND("~",SUBSTITUTE(AT$6," ","~",LEN(TRIM(AT$6))-LEN(SUBSTITUTE(TRIM(AT$6)," ",""))))-1)&amp;" Total",$B$6:$BB$314,ROW($A120)-5,FALSE))</f>
        <v>0</v>
      </c>
      <c r="AU120" s="8">
        <f ca="1">IF(AU$5&lt;&gt;"",HLOOKUP(AU$5,Functionalization!$G$6:$R$314,ROW($A120)-5,FALSE),IFERROR(INDEX(AU$278:AU$314,MATCH($F120,$B$278:$B$314,0))/VLOOKUP($F120,$B$278:$BB$314,MATCH(LEFT(TRIM(AU$6),FIND("~",SUBSTITUTE(AU$6,"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120))*HLOOKUP(LEFT(TRIM(AU$6),FIND("~",SUBSTITUTE(AU$6," ","~",LEN(TRIM(AU$6))-LEN(SUBSTITUTE(TRIM(AU$6)," ",""))))-1)&amp;" Total",$B$6:$BB$314,ROW($A120)-5,FALSE))</f>
        <v>0</v>
      </c>
      <c r="AV120" s="8">
        <f ca="1">IF(AV$5&lt;&gt;"",HLOOKUP(AV$5,Functionalization!$G$6:$R$314,ROW($A120)-5,FALSE),IFERROR(INDEX(AV$278:AV$314,MATCH($F120,$B$278:$B$314,0))/VLOOKUP($F120,$B$278:$BB$314,MATCH(LEFT(TRIM(AV$6),FIND("~",SUBSTITUTE(AV$6,"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120))*HLOOKUP(LEFT(TRIM(AV$6),FIND("~",SUBSTITUTE(AV$6," ","~",LEN(TRIM(AV$6))-LEN(SUBSTITUTE(TRIM(AV$6)," ",""))))-1)&amp;" Total",$B$6:$BB$314,ROW($A120)-5,FALSE))</f>
        <v>0</v>
      </c>
      <c r="AW120" s="8">
        <f ca="1">IF(AW$5&lt;&gt;"",HLOOKUP(AW$5,Functionalization!$G$6:$R$314,ROW($A120)-5,FALSE),IFERROR(INDEX(AW$278:AW$314,MATCH($F120,$B$278:$B$314,0))/VLOOKUP($F120,$B$278:$BB$314,MATCH(LEFT(TRIM(AW$6),FIND("~",SUBSTITUTE(AW$6,"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120))*HLOOKUP(LEFT(TRIM(AW$6),FIND("~",SUBSTITUTE(AW$6," ","~",LEN(TRIM(AW$6))-LEN(SUBSTITUTE(TRIM(AW$6)," ",""))))-1)&amp;" Total",$B$6:$BB$314,ROW($A120)-5,FALSE))</f>
        <v>0</v>
      </c>
      <c r="AX120" s="8">
        <f ca="1">IF(AX$5&lt;&gt;"",HLOOKUP(AX$5,Functionalization!$G$6:$R$314,ROW($A120)-5,FALSE),IFERROR(INDEX(AX$278:AX$314,MATCH($F120,$B$278:$B$314,0))/VLOOKUP($F120,$B$278:$BB$314,MATCH(LEFT(TRIM(AX$6),FIND("~",SUBSTITUTE(AX$6,"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120))*HLOOKUP(LEFT(TRIM(AX$6),FIND("~",SUBSTITUTE(AX$6," ","~",LEN(TRIM(AX$6))-LEN(SUBSTITUTE(TRIM(AX$6)," ",""))))-1)&amp;" Total",$B$6:$BB$314,ROW($A120)-5,FALSE))</f>
        <v>0</v>
      </c>
      <c r="AY120" s="8">
        <f ca="1">IF(AY$5&lt;&gt;"",HLOOKUP(AY$5,Functionalization!$G$6:$R$314,ROW($A120)-5,FALSE),IFERROR(INDEX(AY$278:AY$314,MATCH($F120,$B$278:$B$314,0))/VLOOKUP($F120,$B$278:$BB$314,MATCH(LEFT(TRIM(AY$6),FIND("~",SUBSTITUTE(AY$6,"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120))*HLOOKUP(LEFT(TRIM(AY$6),FIND("~",SUBSTITUTE(AY$6," ","~",LEN(TRIM(AY$6))-LEN(SUBSTITUTE(TRIM(AY$6)," ",""))))-1)&amp;" Total",$B$6:$BB$314,ROW($A120)-5,FALSE))</f>
        <v>0</v>
      </c>
      <c r="AZ120" s="8">
        <f ca="1">IF(AZ$5&lt;&gt;"",HLOOKUP(AZ$5,Functionalization!$G$6:$R$314,ROW($A120)-5,FALSE),IFERROR(INDEX(AZ$278:AZ$314,MATCH($F120,$B$278:$B$314,0))/VLOOKUP($F120,$B$278:$BB$314,MATCH(LEFT(TRIM(AZ$6),FIND("~",SUBSTITUTE(AZ$6,"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120))*HLOOKUP(LEFT(TRIM(AZ$6),FIND("~",SUBSTITUTE(AZ$6," ","~",LEN(TRIM(AZ$6))-LEN(SUBSTITUTE(TRIM(AZ$6)," ",""))))-1)&amp;" Total",$B$6:$BB$314,ROW($A120)-5,FALSE))</f>
        <v>0</v>
      </c>
      <c r="BA120" s="8">
        <f ca="1">IF(BA$5&lt;&gt;"",HLOOKUP(BA$5,Functionalization!$G$6:$R$314,ROW($A120)-5,FALSE),IFERROR(INDEX(BA$278:BA$314,MATCH($F120,$B$278:$B$314,0))/VLOOKUP($F120,$B$278:$BB$314,MATCH(LEFT(TRIM(BA$6),FIND("~",SUBSTITUTE(BA$6,"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120))*HLOOKUP(LEFT(TRIM(BA$6),FIND("~",SUBSTITUTE(BA$6," ","~",LEN(TRIM(BA$6))-LEN(SUBSTITUTE(TRIM(BA$6)," ",""))))-1)&amp;" Total",$B$6:$BB$314,ROW($A120)-5,FALSE))</f>
        <v>0</v>
      </c>
      <c r="BB120" s="8">
        <f ca="1">IF(BB$5&lt;&gt;"",HLOOKUP(BB$5,Functionalization!$G$6:$R$314,ROW($A120)-5,FALSE),IFERROR(INDEX(BB$278:BB$314,MATCH($F120,$B$278:$B$314,0))/VLOOKUP($F120,$B$278:$BB$314,MATCH(LEFT(TRIM(BB$6),FIND("~",SUBSTITUTE(BB$6,"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120))*HLOOKUP(LEFT(TRIM(BB$6),FIND("~",SUBSTITUTE(BB$6," ","~",LEN(TRIM(BB$6))-LEN(SUBSTITUTE(TRIM(BB$6)," ",""))))-1)&amp;" Total",$B$6:$BB$314,ROW($A120)-5,FALSE))</f>
        <v>0</v>
      </c>
      <c r="BD120">
        <f ca="1">IFERROR(IF(SUMIF($G$6:$BB$6,BD$6&amp;" Total",$G120:$BB120)-(SUMIF($G$6:$BB$6,BD$6&amp;" "&amp;'Input-Func_Class'!$D$22,$G120:$BB120)+IFERROR(SUMIF($G$6:$BB$6,BD$6&amp;" "&amp;'Input-Func_Class'!$E$22,$G120:$BB120),SUMIF($G$6:$BB$6,BD$6&amp;" "&amp;'Input-Func_Class'!$B$24,$G120:$BB120))+SUMIF($G$6:$BB$6,BD$6&amp;" "&amp;'Input-Func_Class'!$F$22,$G120:$BB120))&lt;Check_Limit,0,1),1)</f>
        <v>0</v>
      </c>
      <c r="BE120">
        <f ca="1">IFERROR(IF(SUMIF($G$6:$BB$6,BE$6&amp;" Total",$G120:$BB120)-(SUMIF($G$6:$BB$6,BE$6&amp;" "&amp;'Input-Func_Class'!$D$22,$G120:$BB120)+IFERROR(SUMIF($G$6:$BB$6,BE$6&amp;" "&amp;'Input-Func_Class'!$E$22,$G120:$BB120),SUMIF($G$6:$BB$6,BE$6&amp;" "&amp;'Input-Func_Class'!$B$24,$G120:$BB120))+SUMIF($G$6:$BB$6,BE$6&amp;" "&amp;'Input-Func_Class'!$F$22,$G120:$BB120))&lt;Check_Limit,0,1),1)</f>
        <v>0</v>
      </c>
      <c r="BF120">
        <f ca="1">IFERROR(IF(SUMIF($G$6:$BB$6,BF$6&amp;" Total",$G120:$BB120)-(SUMIF($G$6:$BB$6,BF$6&amp;" "&amp;'Input-Func_Class'!$D$22,$G120:$BB120)+IFERROR(SUMIF($G$6:$BB$6,BF$6&amp;" "&amp;'Input-Func_Class'!$E$22,$G120:$BB120),SUMIF($G$6:$BB$6,BF$6&amp;" "&amp;'Input-Func_Class'!$B$24,$G120:$BB120))+SUMIF($G$6:$BB$6,BF$6&amp;" "&amp;'Input-Func_Class'!$F$22,$G120:$BB120))&lt;Check_Limit,0,1),1)</f>
        <v>0</v>
      </c>
      <c r="BG120">
        <f ca="1">IFERROR(IF(SUMIF($G$6:$BB$6,BG$6&amp;" Total",$G120:$BB120)-(SUMIF($G$6:$BB$6,BG$6&amp;" "&amp;'Input-Func_Class'!$D$22,$G120:$BB120)+IFERROR(SUMIF($G$6:$BB$6,BG$6&amp;" "&amp;'Input-Func_Class'!$E$22,$G120:$BB120),SUMIF($G$6:$BB$6,BG$6&amp;" "&amp;'Input-Func_Class'!$B$24,$G120:$BB120))+SUMIF($G$6:$BB$6,BG$6&amp;" "&amp;'Input-Func_Class'!$F$22,$G120:$BB120))&lt;Check_Limit,0,1),1)</f>
        <v>0</v>
      </c>
      <c r="BH120">
        <f ca="1">IFERROR(IF(SUMIF($G$6:$BB$6,BH$6&amp;" Total",$G120:$BB120)-(SUMIF($G$6:$BB$6,BH$6&amp;" "&amp;'Input-Func_Class'!$D$22,$G120:$BB120)+IFERROR(SUMIF($G$6:$BB$6,BH$6&amp;" "&amp;'Input-Func_Class'!$E$22,$G120:$BB120),SUMIF($G$6:$BB$6,BH$6&amp;" "&amp;'Input-Func_Class'!$B$24,$G120:$BB120))+SUMIF($G$6:$BB$6,BH$6&amp;" "&amp;'Input-Func_Class'!$F$22,$G120:$BB120))&lt;Check_Limit,0,1),1)</f>
        <v>0</v>
      </c>
      <c r="BI120">
        <f ca="1">IFERROR(IF(SUMIF($G$6:$BB$6,BI$6&amp;" Total",$G120:$BB120)-(SUMIF($G$6:$BB$6,BI$6&amp;" "&amp;'Input-Func_Class'!$D$22,$G120:$BB120)+IFERROR(SUMIF($G$6:$BB$6,BI$6&amp;" "&amp;'Input-Func_Class'!$E$22,$G120:$BB120),SUMIF($G$6:$BB$6,BI$6&amp;" "&amp;'Input-Func_Class'!$B$24,$G120:$BB120))+SUMIF($G$6:$BB$6,BI$6&amp;" "&amp;'Input-Func_Class'!$F$22,$G120:$BB120))&lt;Check_Limit,0,1),1)</f>
        <v>0</v>
      </c>
      <c r="BJ120">
        <f ca="1">IFERROR(IF(SUMIF($G$6:$BB$6,BJ$6&amp;" Total",$G120:$BB120)-(SUMIF($G$6:$BB$6,BJ$6&amp;" "&amp;'Input-Func_Class'!$D$22,$G120:$BB120)+IFERROR(SUMIF($G$6:$BB$6,BJ$6&amp;" "&amp;'Input-Func_Class'!$E$22,$G120:$BB120),SUMIF($G$6:$BB$6,BJ$6&amp;" "&amp;'Input-Func_Class'!$B$24,$G120:$BB120))+SUMIF($G$6:$BB$6,BJ$6&amp;" "&amp;'Input-Func_Class'!$F$22,$G120:$BB120))&lt;Check_Limit,0,1),1)</f>
        <v>0</v>
      </c>
      <c r="BK120">
        <f ca="1">IFERROR(IF(SUMIF($G$6:$BB$6,BK$6&amp;" Total",$G120:$BB120)-(SUMIF($G$6:$BB$6,BK$6&amp;" "&amp;'Input-Func_Class'!$D$22,$G120:$BB120)+IFERROR(SUMIF($G$6:$BB$6,BK$6&amp;" "&amp;'Input-Func_Class'!$E$22,$G120:$BB120),SUMIF($G$6:$BB$6,BK$6&amp;" "&amp;'Input-Func_Class'!$B$24,$G120:$BB120))+SUMIF($G$6:$BB$6,BK$6&amp;" "&amp;'Input-Func_Class'!$F$22,$G120:$BB120))&lt;Check_Limit,0,1),1)</f>
        <v>0</v>
      </c>
      <c r="BL120">
        <f ca="1">IFERROR(IF(SUMIF($G$6:$BB$6,BL$6&amp;" Total",$G120:$BB120)-(SUMIF($G$6:$BB$6,BL$6&amp;" "&amp;'Input-Func_Class'!$D$22,$G120:$BB120)+IFERROR(SUMIF($G$6:$BB$6,BL$6&amp;" "&amp;'Input-Func_Class'!$E$22,$G120:$BB120),SUMIF($G$6:$BB$6,BL$6&amp;" "&amp;'Input-Func_Class'!$B$24,$G120:$BB120))+SUMIF($G$6:$BB$6,BL$6&amp;" "&amp;'Input-Func_Class'!$F$22,$G120:$BB120))&lt;Check_Limit,0,1),1)</f>
        <v>0</v>
      </c>
      <c r="BM120">
        <f ca="1">IFERROR(IF(SUMIF($G$6:$BB$6,BM$6&amp;" Total",$G120:$BB120)-(SUMIF($G$6:$BB$6,BM$6&amp;" "&amp;'Input-Func_Class'!$D$22,$G120:$BB120)+IFERROR(SUMIF($G$6:$BB$6,BM$6&amp;" "&amp;'Input-Func_Class'!$E$22,$G120:$BB120),SUMIF($G$6:$BB$6,BM$6&amp;" "&amp;'Input-Func_Class'!$B$24,$G120:$BB120))+SUMIF($G$6:$BB$6,BM$6&amp;" "&amp;'Input-Func_Class'!$F$22,$G120:$BB120))&lt;Check_Limit,0,1),1)</f>
        <v>0</v>
      </c>
      <c r="BN120">
        <f ca="1">IFERROR(IF(SUMIF($G$6:$BB$6,BN$6&amp;" Total",$G120:$BB120)-(SUMIF($G$6:$BB$6,BN$6&amp;" "&amp;'Input-Func_Class'!$D$22,$G120:$BB120)+IFERROR(SUMIF($G$6:$BB$6,BN$6&amp;" "&amp;'Input-Func_Class'!$E$22,$G120:$BB120),SUMIF($G$6:$BB$6,BN$6&amp;" "&amp;'Input-Func_Class'!$B$24,$G120:$BB120))+SUMIF($G$6:$BB$6,BN$6&amp;" "&amp;'Input-Func_Class'!$F$22,$G120:$BB120))&lt;Check_Limit,0,1),1)</f>
        <v>0</v>
      </c>
      <c r="BO120">
        <f ca="1">IFERROR(IF(SUMIF($G$6:$BB$6,BO$6&amp;" Total",$G120:$BB120)-(SUMIF($G$6:$BB$6,BO$6&amp;" "&amp;'Input-Func_Class'!$D$22,$G120:$BB120)+IFERROR(SUMIF($G$6:$BB$6,BO$6&amp;" "&amp;'Input-Func_Class'!$E$22,$G120:$BB120),SUMIF($G$6:$BB$6,BO$6&amp;" "&amp;'Input-Func_Class'!$B$24,$G120:$BB120))+SUMIF($G$6:$BB$6,BO$6&amp;" "&amp;'Input-Func_Class'!$F$22,$G120:$BB120))&lt;Check_Limit,0,1),1)</f>
        <v>0</v>
      </c>
    </row>
    <row r="121" spans="1:67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>Functionalization!$D121</f>
        <v>3713240.9681469621</v>
      </c>
      <c r="E121" s="8">
        <f t="shared" ca="1" si="32"/>
        <v>0</v>
      </c>
      <c r="F121" s="2" t="str">
        <f>IF($D121=0,"-",IF('Input-Accounts'!$E121&lt;&gt;0,'Input-Accounts'!$E121,'Input-Accounts'!$G121))</f>
        <v>COMMODITY</v>
      </c>
      <c r="G121" s="8">
        <f ca="1">IF(G$5&lt;&gt;"",HLOOKUP(G$5,Functionalization!$G$6:$R$314,ROW($A121)-5,FALSE),IFERROR(INDEX(G$278:G$314,MATCH($F121,$B$278:$B$314,0))/VLOOKUP($F121,$B$278:$BB$314,MATCH(LEFT(TRIM(G$6),FIND("~",SUBSTITUTE(G$6,"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121))*HLOOKUP(LEFT(TRIM(G$6),FIND("~",SUBSTITUTE(G$6," ","~",LEN(TRIM(G$6))-LEN(SUBSTITUTE(TRIM(G$6)," ",""))))-1)&amp;" Total",$B$6:$BB$314,ROW($A121)-5,FALSE))</f>
        <v>0</v>
      </c>
      <c r="H121" s="8">
        <f ca="1">IF(H$5&lt;&gt;"",HLOOKUP(H$5,Functionalization!$G$6:$R$314,ROW($A121)-5,FALSE),IFERROR(INDEX(H$278:H$314,MATCH($F121,$B$278:$B$314,0))/VLOOKUP($F121,$B$278:$BB$314,MATCH(LEFT(TRIM(H$6),FIND("~",SUBSTITUTE(H$6,"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121))*HLOOKUP(LEFT(TRIM(H$6),FIND("~",SUBSTITUTE(H$6," ","~",LEN(TRIM(H$6))-LEN(SUBSTITUTE(TRIM(H$6)," ",""))))-1)&amp;" Total",$B$6:$BB$314,ROW($A121)-5,FALSE))</f>
        <v>0</v>
      </c>
      <c r="I121" s="8">
        <f ca="1">IF(I$5&lt;&gt;"",HLOOKUP(I$5,Functionalization!$G$6:$R$314,ROW($A121)-5,FALSE),IFERROR(INDEX(I$278:I$314,MATCH($F121,$B$278:$B$314,0))/VLOOKUP($F121,$B$278:$BB$314,MATCH(LEFT(TRIM(I$6),FIND("~",SUBSTITUTE(I$6,"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121))*HLOOKUP(LEFT(TRIM(I$6),FIND("~",SUBSTITUTE(I$6," ","~",LEN(TRIM(I$6))-LEN(SUBSTITUTE(TRIM(I$6)," ",""))))-1)&amp;" Total",$B$6:$BB$314,ROW($A121)-5,FALSE))</f>
        <v>0</v>
      </c>
      <c r="J121" s="8">
        <f ca="1">IF(J$5&lt;&gt;"",HLOOKUP(J$5,Functionalization!$G$6:$R$314,ROW($A121)-5,FALSE),IFERROR(INDEX(J$278:J$314,MATCH($F121,$B$278:$B$314,0))/VLOOKUP($F121,$B$278:$BB$314,MATCH(LEFT(TRIM(J$6),FIND("~",SUBSTITUTE(J$6,"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121))*HLOOKUP(LEFT(TRIM(J$6),FIND("~",SUBSTITUTE(J$6," ","~",LEN(TRIM(J$6))-LEN(SUBSTITUTE(TRIM(J$6)," ",""))))-1)&amp;" Total",$B$6:$BB$314,ROW($A121)-5,FALSE))</f>
        <v>0</v>
      </c>
      <c r="K121" s="8">
        <f ca="1">IF(K$5&lt;&gt;"",HLOOKUP(K$5,Functionalization!$G$6:$R$314,ROW($A121)-5,FALSE),IFERROR(INDEX(K$278:K$314,MATCH($F121,$B$278:$B$314,0))/VLOOKUP($F121,$B$278:$BB$314,MATCH(LEFT(TRIM(K$6),FIND("~",SUBSTITUTE(K$6,"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121))*HLOOKUP(LEFT(TRIM(K$6),FIND("~",SUBSTITUTE(K$6," ","~",LEN(TRIM(K$6))-LEN(SUBSTITUTE(TRIM(K$6)," ",""))))-1)&amp;" Total",$B$6:$BB$314,ROW($A121)-5,FALSE))</f>
        <v>0</v>
      </c>
      <c r="L121" s="8">
        <f ca="1">IF(L$5&lt;&gt;"",HLOOKUP(L$5,Functionalization!$G$6:$R$314,ROW($A121)-5,FALSE),IFERROR(INDEX(L$278:L$314,MATCH($F121,$B$278:$B$314,0))/VLOOKUP($F121,$B$278:$BB$314,MATCH(LEFT(TRIM(L$6),FIND("~",SUBSTITUTE(L$6,"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121))*HLOOKUP(LEFT(TRIM(L$6),FIND("~",SUBSTITUTE(L$6," ","~",LEN(TRIM(L$6))-LEN(SUBSTITUTE(TRIM(L$6)," ",""))))-1)&amp;" Total",$B$6:$BB$314,ROW($A121)-5,FALSE))</f>
        <v>0</v>
      </c>
      <c r="M121" s="8">
        <f ca="1">IF(M$5&lt;&gt;"",HLOOKUP(M$5,Functionalization!$G$6:$R$314,ROW($A121)-5,FALSE),IFERROR(INDEX(M$278:M$314,MATCH($F121,$B$278:$B$314,0))/VLOOKUP($F121,$B$278:$BB$314,MATCH(LEFT(TRIM(M$6),FIND("~",SUBSTITUTE(M$6,"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121))*HLOOKUP(LEFT(TRIM(M$6),FIND("~",SUBSTITUTE(M$6," ","~",LEN(TRIM(M$6))-LEN(SUBSTITUTE(TRIM(M$6)," ",""))))-1)&amp;" Total",$B$6:$BB$314,ROW($A121)-5,FALSE))</f>
        <v>0</v>
      </c>
      <c r="N121" s="8">
        <f ca="1">IF(N$5&lt;&gt;"",HLOOKUP(N$5,Functionalization!$G$6:$R$314,ROW($A121)-5,FALSE),IFERROR(INDEX(N$278:N$314,MATCH($F121,$B$278:$B$314,0))/VLOOKUP($F121,$B$278:$BB$314,MATCH(LEFT(TRIM(N$6),FIND("~",SUBSTITUTE(N$6,"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121))*HLOOKUP(LEFT(TRIM(N$6),FIND("~",SUBSTITUTE(N$6," ","~",LEN(TRIM(N$6))-LEN(SUBSTITUTE(TRIM(N$6)," ",""))))-1)&amp;" Total",$B$6:$BB$314,ROW($A121)-5,FALSE))</f>
        <v>0</v>
      </c>
      <c r="O121" s="8">
        <f ca="1">IF(O$5&lt;&gt;"",HLOOKUP(O$5,Functionalization!$G$6:$R$314,ROW($A121)-5,FALSE),IFERROR(INDEX(O$278:O$314,MATCH($F121,$B$278:$B$314,0))/VLOOKUP($F121,$B$278:$BB$314,MATCH(LEFT(TRIM(O$6),FIND("~",SUBSTITUTE(O$6,"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121))*HLOOKUP(LEFT(TRIM(O$6),FIND("~",SUBSTITUTE(O$6," ","~",LEN(TRIM(O$6))-LEN(SUBSTITUTE(TRIM(O$6)," ",""))))-1)&amp;" Total",$B$6:$BB$314,ROW($A121)-5,FALSE))</f>
        <v>0</v>
      </c>
      <c r="P121" s="8">
        <f ca="1">IF(P$5&lt;&gt;"",HLOOKUP(P$5,Functionalization!$G$6:$R$314,ROW($A121)-5,FALSE),IFERROR(INDEX(P$278:P$314,MATCH($F121,$B$278:$B$314,0))/VLOOKUP($F121,$B$278:$BB$314,MATCH(LEFT(TRIM(P$6),FIND("~",SUBSTITUTE(P$6,"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121))*HLOOKUP(LEFT(TRIM(P$6),FIND("~",SUBSTITUTE(P$6," ","~",LEN(TRIM(P$6))-LEN(SUBSTITUTE(TRIM(P$6)," ",""))))-1)&amp;" Total",$B$6:$BB$314,ROW($A121)-5,FALSE))</f>
        <v>0</v>
      </c>
      <c r="Q121" s="8">
        <f ca="1">IF(Q$5&lt;&gt;"",HLOOKUP(Q$5,Functionalization!$G$6:$R$314,ROW($A121)-5,FALSE),IFERROR(INDEX(Q$278:Q$314,MATCH($F121,$B$278:$B$314,0))/VLOOKUP($F121,$B$278:$BB$314,MATCH(LEFT(TRIM(Q$6),FIND("~",SUBSTITUTE(Q$6,"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121))*HLOOKUP(LEFT(TRIM(Q$6),FIND("~",SUBSTITUTE(Q$6," ","~",LEN(TRIM(Q$6))-LEN(SUBSTITUTE(TRIM(Q$6)," ",""))))-1)&amp;" Total",$B$6:$BB$314,ROW($A121)-5,FALSE))</f>
        <v>0</v>
      </c>
      <c r="R121" s="8">
        <f ca="1">IF(R$5&lt;&gt;"",HLOOKUP(R$5,Functionalization!$G$6:$R$314,ROW($A121)-5,FALSE),IFERROR(INDEX(R$278:R$314,MATCH($F121,$B$278:$B$314,0))/VLOOKUP($F121,$B$278:$BB$314,MATCH(LEFT(TRIM(R$6),FIND("~",SUBSTITUTE(R$6,"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121))*HLOOKUP(LEFT(TRIM(R$6),FIND("~",SUBSTITUTE(R$6," ","~",LEN(TRIM(R$6))-LEN(SUBSTITUTE(TRIM(R$6)," ",""))))-1)&amp;" Total",$B$6:$BB$314,ROW($A121)-5,FALSE))</f>
        <v>0</v>
      </c>
      <c r="S121" s="8">
        <f ca="1">IF(S$5&lt;&gt;"",HLOOKUP(S$5,Functionalization!$G$6:$R$314,ROW($A121)-5,FALSE),IFERROR(INDEX(S$278:S$314,MATCH($F121,$B$278:$B$314,0))/VLOOKUP($F121,$B$278:$BB$314,MATCH(LEFT(TRIM(S$6),FIND("~",SUBSTITUTE(S$6,"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121))*HLOOKUP(LEFT(TRIM(S$6),FIND("~",SUBSTITUTE(S$6," ","~",LEN(TRIM(S$6))-LEN(SUBSTITUTE(TRIM(S$6)," ",""))))-1)&amp;" Total",$B$6:$BB$314,ROW($A121)-5,FALSE))</f>
        <v>3713240.9681469621</v>
      </c>
      <c r="T121" s="8">
        <f ca="1">IF(T$5&lt;&gt;"",HLOOKUP(T$5,Functionalization!$G$6:$R$314,ROW($A121)-5,FALSE),IFERROR(INDEX(T$278:T$314,MATCH($F121,$B$278:$B$314,0))/VLOOKUP($F121,$B$278:$BB$314,MATCH(LEFT(TRIM(T$6),FIND("~",SUBSTITUTE(T$6,"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121))*HLOOKUP(LEFT(TRIM(T$6),FIND("~",SUBSTITUTE(T$6," ","~",LEN(TRIM(T$6))-LEN(SUBSTITUTE(TRIM(T$6)," ",""))))-1)&amp;" Total",$B$6:$BB$314,ROW($A121)-5,FALSE))</f>
        <v>0</v>
      </c>
      <c r="U121" s="8">
        <f ca="1">IF(U$5&lt;&gt;"",HLOOKUP(U$5,Functionalization!$G$6:$R$314,ROW($A121)-5,FALSE),IFERROR(INDEX(U$278:U$314,MATCH($F121,$B$278:$B$314,0))/VLOOKUP($F121,$B$278:$BB$314,MATCH(LEFT(TRIM(U$6),FIND("~",SUBSTITUTE(U$6,"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121))*HLOOKUP(LEFT(TRIM(U$6),FIND("~",SUBSTITUTE(U$6," ","~",LEN(TRIM(U$6))-LEN(SUBSTITUTE(TRIM(U$6)," ",""))))-1)&amp;" Total",$B$6:$BB$314,ROW($A121)-5,FALSE))</f>
        <v>3713240.9681469621</v>
      </c>
      <c r="V121" s="8">
        <f ca="1">IF(V$5&lt;&gt;"",HLOOKUP(V$5,Functionalization!$G$6:$R$314,ROW($A121)-5,FALSE),IFERROR(INDEX(V$278:V$314,MATCH($F121,$B$278:$B$314,0))/VLOOKUP($F121,$B$278:$BB$314,MATCH(LEFT(TRIM(V$6),FIND("~",SUBSTITUTE(V$6,"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121))*HLOOKUP(LEFT(TRIM(V$6),FIND("~",SUBSTITUTE(V$6," ","~",LEN(TRIM(V$6))-LEN(SUBSTITUTE(TRIM(V$6)," ",""))))-1)&amp;" Total",$B$6:$BB$314,ROW($A121)-5,FALSE))</f>
        <v>0</v>
      </c>
      <c r="W121" s="8">
        <f ca="1">IF(W$5&lt;&gt;"",HLOOKUP(W$5,Functionalization!$G$6:$R$314,ROW($A121)-5,FALSE),IFERROR(INDEX(W$278:W$314,MATCH($F121,$B$278:$B$314,0))/VLOOKUP($F121,$B$278:$BB$314,MATCH(LEFT(TRIM(W$6),FIND("~",SUBSTITUTE(W$6,"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121))*HLOOKUP(LEFT(TRIM(W$6),FIND("~",SUBSTITUTE(W$6," ","~",LEN(TRIM(W$6))-LEN(SUBSTITUTE(TRIM(W$6)," ",""))))-1)&amp;" Total",$B$6:$BB$314,ROW($A121)-5,FALSE))</f>
        <v>0</v>
      </c>
      <c r="X121" s="8">
        <f ca="1">IF(X$5&lt;&gt;"",HLOOKUP(X$5,Functionalization!$G$6:$R$314,ROW($A121)-5,FALSE),IFERROR(INDEX(X$278:X$314,MATCH($F121,$B$278:$B$314,0))/VLOOKUP($F121,$B$278:$BB$314,MATCH(LEFT(TRIM(X$6),FIND("~",SUBSTITUTE(X$6,"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121))*HLOOKUP(LEFT(TRIM(X$6),FIND("~",SUBSTITUTE(X$6," ","~",LEN(TRIM(X$6))-LEN(SUBSTITUTE(TRIM(X$6)," ",""))))-1)&amp;" Total",$B$6:$BB$314,ROW($A121)-5,FALSE))</f>
        <v>0</v>
      </c>
      <c r="Y121" s="8">
        <f ca="1">IF(Y$5&lt;&gt;"",HLOOKUP(Y$5,Functionalization!$G$6:$R$314,ROW($A121)-5,FALSE),IFERROR(INDEX(Y$278:Y$314,MATCH($F121,$B$278:$B$314,0))/VLOOKUP($F121,$B$278:$BB$314,MATCH(LEFT(TRIM(Y$6),FIND("~",SUBSTITUTE(Y$6,"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121))*HLOOKUP(LEFT(TRIM(Y$6),FIND("~",SUBSTITUTE(Y$6," ","~",LEN(TRIM(Y$6))-LEN(SUBSTITUTE(TRIM(Y$6)," ",""))))-1)&amp;" Total",$B$6:$BB$314,ROW($A121)-5,FALSE))</f>
        <v>0</v>
      </c>
      <c r="Z121" s="8">
        <f ca="1">IF(Z$5&lt;&gt;"",HLOOKUP(Z$5,Functionalization!$G$6:$R$314,ROW($A121)-5,FALSE),IFERROR(INDEX(Z$278:Z$314,MATCH($F121,$B$278:$B$314,0))/VLOOKUP($F121,$B$278:$BB$314,MATCH(LEFT(TRIM(Z$6),FIND("~",SUBSTITUTE(Z$6,"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121))*HLOOKUP(LEFT(TRIM(Z$6),FIND("~",SUBSTITUTE(Z$6," ","~",LEN(TRIM(Z$6))-LEN(SUBSTITUTE(TRIM(Z$6)," ",""))))-1)&amp;" Total",$B$6:$BB$314,ROW($A121)-5,FALSE))</f>
        <v>0</v>
      </c>
      <c r="AA121" s="8">
        <f ca="1">IF(AA$5&lt;&gt;"",HLOOKUP(AA$5,Functionalization!$G$6:$R$314,ROW($A121)-5,FALSE),IFERROR(INDEX(AA$278:AA$314,MATCH($F121,$B$278:$B$314,0))/VLOOKUP($F121,$B$278:$BB$314,MATCH(LEFT(TRIM(AA$6),FIND("~",SUBSTITUTE(AA$6,"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121))*HLOOKUP(LEFT(TRIM(AA$6),FIND("~",SUBSTITUTE(AA$6," ","~",LEN(TRIM(AA$6))-LEN(SUBSTITUTE(TRIM(AA$6)," ",""))))-1)&amp;" Total",$B$6:$BB$314,ROW($A121)-5,FALSE))</f>
        <v>0</v>
      </c>
      <c r="AB121" s="8">
        <f ca="1">IF(AB$5&lt;&gt;"",HLOOKUP(AB$5,Functionalization!$G$6:$R$314,ROW($A121)-5,FALSE),IFERROR(INDEX(AB$278:AB$314,MATCH($F121,$B$278:$B$314,0))/VLOOKUP($F121,$B$278:$BB$314,MATCH(LEFT(TRIM(AB$6),FIND("~",SUBSTITUTE(AB$6,"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121))*HLOOKUP(LEFT(TRIM(AB$6),FIND("~",SUBSTITUTE(AB$6," ","~",LEN(TRIM(AB$6))-LEN(SUBSTITUTE(TRIM(AB$6)," ",""))))-1)&amp;" Total",$B$6:$BB$314,ROW($A121)-5,FALSE))</f>
        <v>0</v>
      </c>
      <c r="AC121" s="8">
        <f ca="1">IF(AC$5&lt;&gt;"",HLOOKUP(AC$5,Functionalization!$G$6:$R$314,ROW($A121)-5,FALSE),IFERROR(INDEX(AC$278:AC$314,MATCH($F121,$B$278:$B$314,0))/VLOOKUP($F121,$B$278:$BB$314,MATCH(LEFT(TRIM(AC$6),FIND("~",SUBSTITUTE(AC$6,"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121))*HLOOKUP(LEFT(TRIM(AC$6),FIND("~",SUBSTITUTE(AC$6," ","~",LEN(TRIM(AC$6))-LEN(SUBSTITUTE(TRIM(AC$6)," ",""))))-1)&amp;" Total",$B$6:$BB$314,ROW($A121)-5,FALSE))</f>
        <v>0</v>
      </c>
      <c r="AD121" s="8">
        <f ca="1">IF(AD$5&lt;&gt;"",HLOOKUP(AD$5,Functionalization!$G$6:$R$314,ROW($A121)-5,FALSE),IFERROR(INDEX(AD$278:AD$314,MATCH($F121,$B$278:$B$314,0))/VLOOKUP($F121,$B$278:$BB$314,MATCH(LEFT(TRIM(AD$6),FIND("~",SUBSTITUTE(AD$6,"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121))*HLOOKUP(LEFT(TRIM(AD$6),FIND("~",SUBSTITUTE(AD$6," ","~",LEN(TRIM(AD$6))-LEN(SUBSTITUTE(TRIM(AD$6)," ",""))))-1)&amp;" Total",$B$6:$BB$314,ROW($A121)-5,FALSE))</f>
        <v>0</v>
      </c>
      <c r="AE121" s="8">
        <f ca="1">IF(AE$5&lt;&gt;"",HLOOKUP(AE$5,Functionalization!$G$6:$R$314,ROW($A121)-5,FALSE),IFERROR(INDEX(AE$278:AE$314,MATCH($F121,$B$278:$B$314,0))/VLOOKUP($F121,$B$278:$BB$314,MATCH(LEFT(TRIM(AE$6),FIND("~",SUBSTITUTE(AE$6,"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121))*HLOOKUP(LEFT(TRIM(AE$6),FIND("~",SUBSTITUTE(AE$6," ","~",LEN(TRIM(AE$6))-LEN(SUBSTITUTE(TRIM(AE$6)," ",""))))-1)&amp;" Total",$B$6:$BB$314,ROW($A121)-5,FALSE))</f>
        <v>0</v>
      </c>
      <c r="AF121" s="8">
        <f ca="1">IF(AF$5&lt;&gt;"",HLOOKUP(AF$5,Functionalization!$G$6:$R$314,ROW($A121)-5,FALSE),IFERROR(INDEX(AF$278:AF$314,MATCH($F121,$B$278:$B$314,0))/VLOOKUP($F121,$B$278:$BB$314,MATCH(LEFT(TRIM(AF$6),FIND("~",SUBSTITUTE(AF$6,"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121))*HLOOKUP(LEFT(TRIM(AF$6),FIND("~",SUBSTITUTE(AF$6," ","~",LEN(TRIM(AF$6))-LEN(SUBSTITUTE(TRIM(AF$6)," ",""))))-1)&amp;" Total",$B$6:$BB$314,ROW($A121)-5,FALSE))</f>
        <v>0</v>
      </c>
      <c r="AG121" s="8">
        <f ca="1">IF(AG$5&lt;&gt;"",HLOOKUP(AG$5,Functionalization!$G$6:$R$314,ROW($A121)-5,FALSE),IFERROR(INDEX(AG$278:AG$314,MATCH($F121,$B$278:$B$314,0))/VLOOKUP($F121,$B$278:$BB$314,MATCH(LEFT(TRIM(AG$6),FIND("~",SUBSTITUTE(AG$6,"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121))*HLOOKUP(LEFT(TRIM(AG$6),FIND("~",SUBSTITUTE(AG$6," ","~",LEN(TRIM(AG$6))-LEN(SUBSTITUTE(TRIM(AG$6)," ",""))))-1)&amp;" Total",$B$6:$BB$314,ROW($A121)-5,FALSE))</f>
        <v>0</v>
      </c>
      <c r="AH121" s="8">
        <f ca="1">IF(AH$5&lt;&gt;"",HLOOKUP(AH$5,Functionalization!$G$6:$R$314,ROW($A121)-5,FALSE),IFERROR(INDEX(AH$278:AH$314,MATCH($F121,$B$278:$B$314,0))/VLOOKUP($F121,$B$278:$BB$314,MATCH(LEFT(TRIM(AH$6),FIND("~",SUBSTITUTE(AH$6,"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121))*HLOOKUP(LEFT(TRIM(AH$6),FIND("~",SUBSTITUTE(AH$6," ","~",LEN(TRIM(AH$6))-LEN(SUBSTITUTE(TRIM(AH$6)," ",""))))-1)&amp;" Total",$B$6:$BB$314,ROW($A121)-5,FALSE))</f>
        <v>0</v>
      </c>
      <c r="AI121" s="8">
        <f ca="1">IF(AI$5&lt;&gt;"",HLOOKUP(AI$5,Functionalization!$G$6:$R$314,ROW($A121)-5,FALSE),IFERROR(INDEX(AI$278:AI$314,MATCH($F121,$B$278:$B$314,0))/VLOOKUP($F121,$B$278:$BB$314,MATCH(LEFT(TRIM(AI$6),FIND("~",SUBSTITUTE(AI$6,"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121))*HLOOKUP(LEFT(TRIM(AI$6),FIND("~",SUBSTITUTE(AI$6," ","~",LEN(TRIM(AI$6))-LEN(SUBSTITUTE(TRIM(AI$6)," ",""))))-1)&amp;" Total",$B$6:$BB$314,ROW($A121)-5,FALSE))</f>
        <v>0</v>
      </c>
      <c r="AJ121" s="8">
        <f ca="1">IF(AJ$5&lt;&gt;"",HLOOKUP(AJ$5,Functionalization!$G$6:$R$314,ROW($A121)-5,FALSE),IFERROR(INDEX(AJ$278:AJ$314,MATCH($F121,$B$278:$B$314,0))/VLOOKUP($F121,$B$278:$BB$314,MATCH(LEFT(TRIM(AJ$6),FIND("~",SUBSTITUTE(AJ$6,"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121))*HLOOKUP(LEFT(TRIM(AJ$6),FIND("~",SUBSTITUTE(AJ$6," ","~",LEN(TRIM(AJ$6))-LEN(SUBSTITUTE(TRIM(AJ$6)," ",""))))-1)&amp;" Total",$B$6:$BB$314,ROW($A121)-5,FALSE))</f>
        <v>0</v>
      </c>
      <c r="AK121" s="8">
        <f ca="1">IF(AK$5&lt;&gt;"",HLOOKUP(AK$5,Functionalization!$G$6:$R$314,ROW($A121)-5,FALSE),IFERROR(INDEX(AK$278:AK$314,MATCH($F121,$B$278:$B$314,0))/VLOOKUP($F121,$B$278:$BB$314,MATCH(LEFT(TRIM(AK$6),FIND("~",SUBSTITUTE(AK$6,"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121))*HLOOKUP(LEFT(TRIM(AK$6),FIND("~",SUBSTITUTE(AK$6," ","~",LEN(TRIM(AK$6))-LEN(SUBSTITUTE(TRIM(AK$6)," ",""))))-1)&amp;" Total",$B$6:$BB$314,ROW($A121)-5,FALSE))</f>
        <v>0</v>
      </c>
      <c r="AL121" s="8">
        <f ca="1">IF(AL$5&lt;&gt;"",HLOOKUP(AL$5,Functionalization!$G$6:$R$314,ROW($A121)-5,FALSE),IFERROR(INDEX(AL$278:AL$314,MATCH($F121,$B$278:$B$314,0))/VLOOKUP($F121,$B$278:$BB$314,MATCH(LEFT(TRIM(AL$6),FIND("~",SUBSTITUTE(AL$6,"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121))*HLOOKUP(LEFT(TRIM(AL$6),FIND("~",SUBSTITUTE(AL$6," ","~",LEN(TRIM(AL$6))-LEN(SUBSTITUTE(TRIM(AL$6)," ",""))))-1)&amp;" Total",$B$6:$BB$314,ROW($A121)-5,FALSE))</f>
        <v>0</v>
      </c>
      <c r="AM121" s="8">
        <f ca="1">IF(AM$5&lt;&gt;"",HLOOKUP(AM$5,Functionalization!$G$6:$R$314,ROW($A121)-5,FALSE),IFERROR(INDEX(AM$278:AM$314,MATCH($F121,$B$278:$B$314,0))/VLOOKUP($F121,$B$278:$BB$314,MATCH(LEFT(TRIM(AM$6),FIND("~",SUBSTITUTE(AM$6,"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121))*HLOOKUP(LEFT(TRIM(AM$6),FIND("~",SUBSTITUTE(AM$6," ","~",LEN(TRIM(AM$6))-LEN(SUBSTITUTE(TRIM(AM$6)," ",""))))-1)&amp;" Total",$B$6:$BB$314,ROW($A121)-5,FALSE))</f>
        <v>0</v>
      </c>
      <c r="AN121" s="8">
        <f ca="1">IF(AN$5&lt;&gt;"",HLOOKUP(AN$5,Functionalization!$G$6:$R$314,ROW($A121)-5,FALSE),IFERROR(INDEX(AN$278:AN$314,MATCH($F121,$B$278:$B$314,0))/VLOOKUP($F121,$B$278:$BB$314,MATCH(LEFT(TRIM(AN$6),FIND("~",SUBSTITUTE(AN$6,"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121))*HLOOKUP(LEFT(TRIM(AN$6),FIND("~",SUBSTITUTE(AN$6," ","~",LEN(TRIM(AN$6))-LEN(SUBSTITUTE(TRIM(AN$6)," ",""))))-1)&amp;" Total",$B$6:$BB$314,ROW($A121)-5,FALSE))</f>
        <v>0</v>
      </c>
      <c r="AO121" s="8">
        <f ca="1">IF(AO$5&lt;&gt;"",HLOOKUP(AO$5,Functionalization!$G$6:$R$314,ROW($A121)-5,FALSE),IFERROR(INDEX(AO$278:AO$314,MATCH($F121,$B$278:$B$314,0))/VLOOKUP($F121,$B$278:$BB$314,MATCH(LEFT(TRIM(AO$6),FIND("~",SUBSTITUTE(AO$6,"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121))*HLOOKUP(LEFT(TRIM(AO$6),FIND("~",SUBSTITUTE(AO$6," ","~",LEN(TRIM(AO$6))-LEN(SUBSTITUTE(TRIM(AO$6)," ",""))))-1)&amp;" Total",$B$6:$BB$314,ROW($A121)-5,FALSE))</f>
        <v>0</v>
      </c>
      <c r="AP121" s="8">
        <f ca="1">IF(AP$5&lt;&gt;"",HLOOKUP(AP$5,Functionalization!$G$6:$R$314,ROW($A121)-5,FALSE),IFERROR(INDEX(AP$278:AP$314,MATCH($F121,$B$278:$B$314,0))/VLOOKUP($F121,$B$278:$BB$314,MATCH(LEFT(TRIM(AP$6),FIND("~",SUBSTITUTE(AP$6,"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121))*HLOOKUP(LEFT(TRIM(AP$6),FIND("~",SUBSTITUTE(AP$6," ","~",LEN(TRIM(AP$6))-LEN(SUBSTITUTE(TRIM(AP$6)," ",""))))-1)&amp;" Total",$B$6:$BB$314,ROW($A121)-5,FALSE))</f>
        <v>0</v>
      </c>
      <c r="AQ121" s="8">
        <f ca="1">IF(AQ$5&lt;&gt;"",HLOOKUP(AQ$5,Functionalization!$G$6:$R$314,ROW($A121)-5,FALSE),IFERROR(INDEX(AQ$278:AQ$314,MATCH($F121,$B$278:$B$314,0))/VLOOKUP($F121,$B$278:$BB$314,MATCH(LEFT(TRIM(AQ$6),FIND("~",SUBSTITUTE(AQ$6,"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121))*HLOOKUP(LEFT(TRIM(AQ$6),FIND("~",SUBSTITUTE(AQ$6," ","~",LEN(TRIM(AQ$6))-LEN(SUBSTITUTE(TRIM(AQ$6)," ",""))))-1)&amp;" Total",$B$6:$BB$314,ROW($A121)-5,FALSE))</f>
        <v>0</v>
      </c>
      <c r="AR121" s="8">
        <f ca="1">IF(AR$5&lt;&gt;"",HLOOKUP(AR$5,Functionalization!$G$6:$R$314,ROW($A121)-5,FALSE),IFERROR(INDEX(AR$278:AR$314,MATCH($F121,$B$278:$B$314,0))/VLOOKUP($F121,$B$278:$BB$314,MATCH(LEFT(TRIM(AR$6),FIND("~",SUBSTITUTE(AR$6,"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121))*HLOOKUP(LEFT(TRIM(AR$6),FIND("~",SUBSTITUTE(AR$6," ","~",LEN(TRIM(AR$6))-LEN(SUBSTITUTE(TRIM(AR$6)," ",""))))-1)&amp;" Total",$B$6:$BB$314,ROW($A121)-5,FALSE))</f>
        <v>0</v>
      </c>
      <c r="AS121" s="8">
        <f ca="1">IF(AS$5&lt;&gt;"",HLOOKUP(AS$5,Functionalization!$G$6:$R$314,ROW($A121)-5,FALSE),IFERROR(INDEX(AS$278:AS$314,MATCH($F121,$B$278:$B$314,0))/VLOOKUP($F121,$B$278:$BB$314,MATCH(LEFT(TRIM(AS$6),FIND("~",SUBSTITUTE(AS$6,"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121))*HLOOKUP(LEFT(TRIM(AS$6),FIND("~",SUBSTITUTE(AS$6," ","~",LEN(TRIM(AS$6))-LEN(SUBSTITUTE(TRIM(AS$6)," ",""))))-1)&amp;" Total",$B$6:$BB$314,ROW($A121)-5,FALSE))</f>
        <v>0</v>
      </c>
      <c r="AT121" s="8">
        <f ca="1">IF(AT$5&lt;&gt;"",HLOOKUP(AT$5,Functionalization!$G$6:$R$314,ROW($A121)-5,FALSE),IFERROR(INDEX(AT$278:AT$314,MATCH($F121,$B$278:$B$314,0))/VLOOKUP($F121,$B$278:$BB$314,MATCH(LEFT(TRIM(AT$6),FIND("~",SUBSTITUTE(AT$6,"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121))*HLOOKUP(LEFT(TRIM(AT$6),FIND("~",SUBSTITUTE(AT$6," ","~",LEN(TRIM(AT$6))-LEN(SUBSTITUTE(TRIM(AT$6)," ",""))))-1)&amp;" Total",$B$6:$BB$314,ROW($A121)-5,FALSE))</f>
        <v>0</v>
      </c>
      <c r="AU121" s="8">
        <f ca="1">IF(AU$5&lt;&gt;"",HLOOKUP(AU$5,Functionalization!$G$6:$R$314,ROW($A121)-5,FALSE),IFERROR(INDEX(AU$278:AU$314,MATCH($F121,$B$278:$B$314,0))/VLOOKUP($F121,$B$278:$BB$314,MATCH(LEFT(TRIM(AU$6),FIND("~",SUBSTITUTE(AU$6,"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121))*HLOOKUP(LEFT(TRIM(AU$6),FIND("~",SUBSTITUTE(AU$6," ","~",LEN(TRIM(AU$6))-LEN(SUBSTITUTE(TRIM(AU$6)," ",""))))-1)&amp;" Total",$B$6:$BB$314,ROW($A121)-5,FALSE))</f>
        <v>0</v>
      </c>
      <c r="AV121" s="8">
        <f ca="1">IF(AV$5&lt;&gt;"",HLOOKUP(AV$5,Functionalization!$G$6:$R$314,ROW($A121)-5,FALSE),IFERROR(INDEX(AV$278:AV$314,MATCH($F121,$B$278:$B$314,0))/VLOOKUP($F121,$B$278:$BB$314,MATCH(LEFT(TRIM(AV$6),FIND("~",SUBSTITUTE(AV$6,"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121))*HLOOKUP(LEFT(TRIM(AV$6),FIND("~",SUBSTITUTE(AV$6," ","~",LEN(TRIM(AV$6))-LEN(SUBSTITUTE(TRIM(AV$6)," ",""))))-1)&amp;" Total",$B$6:$BB$314,ROW($A121)-5,FALSE))</f>
        <v>0</v>
      </c>
      <c r="AW121" s="8">
        <f ca="1">IF(AW$5&lt;&gt;"",HLOOKUP(AW$5,Functionalization!$G$6:$R$314,ROW($A121)-5,FALSE),IFERROR(INDEX(AW$278:AW$314,MATCH($F121,$B$278:$B$314,0))/VLOOKUP($F121,$B$278:$BB$314,MATCH(LEFT(TRIM(AW$6),FIND("~",SUBSTITUTE(AW$6,"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121))*HLOOKUP(LEFT(TRIM(AW$6),FIND("~",SUBSTITUTE(AW$6," ","~",LEN(TRIM(AW$6))-LEN(SUBSTITUTE(TRIM(AW$6)," ",""))))-1)&amp;" Total",$B$6:$BB$314,ROW($A121)-5,FALSE))</f>
        <v>0</v>
      </c>
      <c r="AX121" s="8">
        <f ca="1">IF(AX$5&lt;&gt;"",HLOOKUP(AX$5,Functionalization!$G$6:$R$314,ROW($A121)-5,FALSE),IFERROR(INDEX(AX$278:AX$314,MATCH($F121,$B$278:$B$314,0))/VLOOKUP($F121,$B$278:$BB$314,MATCH(LEFT(TRIM(AX$6),FIND("~",SUBSTITUTE(AX$6,"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121))*HLOOKUP(LEFT(TRIM(AX$6),FIND("~",SUBSTITUTE(AX$6," ","~",LEN(TRIM(AX$6))-LEN(SUBSTITUTE(TRIM(AX$6)," ",""))))-1)&amp;" Total",$B$6:$BB$314,ROW($A121)-5,FALSE))</f>
        <v>0</v>
      </c>
      <c r="AY121" s="8">
        <f ca="1">IF(AY$5&lt;&gt;"",HLOOKUP(AY$5,Functionalization!$G$6:$R$314,ROW($A121)-5,FALSE),IFERROR(INDEX(AY$278:AY$314,MATCH($F121,$B$278:$B$314,0))/VLOOKUP($F121,$B$278:$BB$314,MATCH(LEFT(TRIM(AY$6),FIND("~",SUBSTITUTE(AY$6,"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121))*HLOOKUP(LEFT(TRIM(AY$6),FIND("~",SUBSTITUTE(AY$6," ","~",LEN(TRIM(AY$6))-LEN(SUBSTITUTE(TRIM(AY$6)," ",""))))-1)&amp;" Total",$B$6:$BB$314,ROW($A121)-5,FALSE))</f>
        <v>0</v>
      </c>
      <c r="AZ121" s="8">
        <f ca="1">IF(AZ$5&lt;&gt;"",HLOOKUP(AZ$5,Functionalization!$G$6:$R$314,ROW($A121)-5,FALSE),IFERROR(INDEX(AZ$278:AZ$314,MATCH($F121,$B$278:$B$314,0))/VLOOKUP($F121,$B$278:$BB$314,MATCH(LEFT(TRIM(AZ$6),FIND("~",SUBSTITUTE(AZ$6,"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121))*HLOOKUP(LEFT(TRIM(AZ$6),FIND("~",SUBSTITUTE(AZ$6," ","~",LEN(TRIM(AZ$6))-LEN(SUBSTITUTE(TRIM(AZ$6)," ",""))))-1)&amp;" Total",$B$6:$BB$314,ROW($A121)-5,FALSE))</f>
        <v>0</v>
      </c>
      <c r="BA121" s="8">
        <f ca="1">IF(BA$5&lt;&gt;"",HLOOKUP(BA$5,Functionalization!$G$6:$R$314,ROW($A121)-5,FALSE),IFERROR(INDEX(BA$278:BA$314,MATCH($F121,$B$278:$B$314,0))/VLOOKUP($F121,$B$278:$BB$314,MATCH(LEFT(TRIM(BA$6),FIND("~",SUBSTITUTE(BA$6,"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121))*HLOOKUP(LEFT(TRIM(BA$6),FIND("~",SUBSTITUTE(BA$6," ","~",LEN(TRIM(BA$6))-LEN(SUBSTITUTE(TRIM(BA$6)," ",""))))-1)&amp;" Total",$B$6:$BB$314,ROW($A121)-5,FALSE))</f>
        <v>0</v>
      </c>
      <c r="BB121" s="8">
        <f ca="1">IF(BB$5&lt;&gt;"",HLOOKUP(BB$5,Functionalization!$G$6:$R$314,ROW($A121)-5,FALSE),IFERROR(INDEX(BB$278:BB$314,MATCH($F121,$B$278:$B$314,0))/VLOOKUP($F121,$B$278:$BB$314,MATCH(LEFT(TRIM(BB$6),FIND("~",SUBSTITUTE(BB$6,"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121))*HLOOKUP(LEFT(TRIM(BB$6),FIND("~",SUBSTITUTE(BB$6," ","~",LEN(TRIM(BB$6))-LEN(SUBSTITUTE(TRIM(BB$6)," ",""))))-1)&amp;" Total",$B$6:$BB$314,ROW($A121)-5,FALSE))</f>
        <v>0</v>
      </c>
      <c r="BD121">
        <f ca="1">IFERROR(IF(SUMIF($G$6:$BB$6,BD$6&amp;" Total",$G121:$BB121)-(SUMIF($G$6:$BB$6,BD$6&amp;" "&amp;'Input-Func_Class'!$D$22,$G121:$BB121)+IFERROR(SUMIF($G$6:$BB$6,BD$6&amp;" "&amp;'Input-Func_Class'!$E$22,$G121:$BB121),SUMIF($G$6:$BB$6,BD$6&amp;" "&amp;'Input-Func_Class'!$B$24,$G121:$BB121))+SUMIF($G$6:$BB$6,BD$6&amp;" "&amp;'Input-Func_Class'!$F$22,$G121:$BB121))&lt;Check_Limit,0,1),1)</f>
        <v>0</v>
      </c>
      <c r="BE121">
        <f ca="1">IFERROR(IF(SUMIF($G$6:$BB$6,BE$6&amp;" Total",$G121:$BB121)-(SUMIF($G$6:$BB$6,BE$6&amp;" "&amp;'Input-Func_Class'!$D$22,$G121:$BB121)+IFERROR(SUMIF($G$6:$BB$6,BE$6&amp;" "&amp;'Input-Func_Class'!$E$22,$G121:$BB121),SUMIF($G$6:$BB$6,BE$6&amp;" "&amp;'Input-Func_Class'!$B$24,$G121:$BB121))+SUMIF($G$6:$BB$6,BE$6&amp;" "&amp;'Input-Func_Class'!$F$22,$G121:$BB121))&lt;Check_Limit,0,1),1)</f>
        <v>0</v>
      </c>
      <c r="BF121">
        <f ca="1">IFERROR(IF(SUMIF($G$6:$BB$6,BF$6&amp;" Total",$G121:$BB121)-(SUMIF($G$6:$BB$6,BF$6&amp;" "&amp;'Input-Func_Class'!$D$22,$G121:$BB121)+IFERROR(SUMIF($G$6:$BB$6,BF$6&amp;" "&amp;'Input-Func_Class'!$E$22,$G121:$BB121),SUMIF($G$6:$BB$6,BF$6&amp;" "&amp;'Input-Func_Class'!$B$24,$G121:$BB121))+SUMIF($G$6:$BB$6,BF$6&amp;" "&amp;'Input-Func_Class'!$F$22,$G121:$BB121))&lt;Check_Limit,0,1),1)</f>
        <v>0</v>
      </c>
      <c r="BG121">
        <f ca="1">IFERROR(IF(SUMIF($G$6:$BB$6,BG$6&amp;" Total",$G121:$BB121)-(SUMIF($G$6:$BB$6,BG$6&amp;" "&amp;'Input-Func_Class'!$D$22,$G121:$BB121)+IFERROR(SUMIF($G$6:$BB$6,BG$6&amp;" "&amp;'Input-Func_Class'!$E$22,$G121:$BB121),SUMIF($G$6:$BB$6,BG$6&amp;" "&amp;'Input-Func_Class'!$B$24,$G121:$BB121))+SUMIF($G$6:$BB$6,BG$6&amp;" "&amp;'Input-Func_Class'!$F$22,$G121:$BB121))&lt;Check_Limit,0,1),1)</f>
        <v>0</v>
      </c>
      <c r="BH121">
        <f ca="1">IFERROR(IF(SUMIF($G$6:$BB$6,BH$6&amp;" Total",$G121:$BB121)-(SUMIF($G$6:$BB$6,BH$6&amp;" "&amp;'Input-Func_Class'!$D$22,$G121:$BB121)+IFERROR(SUMIF($G$6:$BB$6,BH$6&amp;" "&amp;'Input-Func_Class'!$E$22,$G121:$BB121),SUMIF($G$6:$BB$6,BH$6&amp;" "&amp;'Input-Func_Class'!$B$24,$G121:$BB121))+SUMIF($G$6:$BB$6,BH$6&amp;" "&amp;'Input-Func_Class'!$F$22,$G121:$BB121))&lt;Check_Limit,0,1),1)</f>
        <v>0</v>
      </c>
      <c r="BI121">
        <f ca="1">IFERROR(IF(SUMIF($G$6:$BB$6,BI$6&amp;" Total",$G121:$BB121)-(SUMIF($G$6:$BB$6,BI$6&amp;" "&amp;'Input-Func_Class'!$D$22,$G121:$BB121)+IFERROR(SUMIF($G$6:$BB$6,BI$6&amp;" "&amp;'Input-Func_Class'!$E$22,$G121:$BB121),SUMIF($G$6:$BB$6,BI$6&amp;" "&amp;'Input-Func_Class'!$B$24,$G121:$BB121))+SUMIF($G$6:$BB$6,BI$6&amp;" "&amp;'Input-Func_Class'!$F$22,$G121:$BB121))&lt;Check_Limit,0,1),1)</f>
        <v>0</v>
      </c>
      <c r="BJ121">
        <f ca="1">IFERROR(IF(SUMIF($G$6:$BB$6,BJ$6&amp;" Total",$G121:$BB121)-(SUMIF($G$6:$BB$6,BJ$6&amp;" "&amp;'Input-Func_Class'!$D$22,$G121:$BB121)+IFERROR(SUMIF($G$6:$BB$6,BJ$6&amp;" "&amp;'Input-Func_Class'!$E$22,$G121:$BB121),SUMIF($G$6:$BB$6,BJ$6&amp;" "&amp;'Input-Func_Class'!$B$24,$G121:$BB121))+SUMIF($G$6:$BB$6,BJ$6&amp;" "&amp;'Input-Func_Class'!$F$22,$G121:$BB121))&lt;Check_Limit,0,1),1)</f>
        <v>0</v>
      </c>
      <c r="BK121">
        <f ca="1">IFERROR(IF(SUMIF($G$6:$BB$6,BK$6&amp;" Total",$G121:$BB121)-(SUMIF($G$6:$BB$6,BK$6&amp;" "&amp;'Input-Func_Class'!$D$22,$G121:$BB121)+IFERROR(SUMIF($G$6:$BB$6,BK$6&amp;" "&amp;'Input-Func_Class'!$E$22,$G121:$BB121),SUMIF($G$6:$BB$6,BK$6&amp;" "&amp;'Input-Func_Class'!$B$24,$G121:$BB121))+SUMIF($G$6:$BB$6,BK$6&amp;" "&amp;'Input-Func_Class'!$F$22,$G121:$BB121))&lt;Check_Limit,0,1),1)</f>
        <v>0</v>
      </c>
      <c r="BL121">
        <f ca="1">IFERROR(IF(SUMIF($G$6:$BB$6,BL$6&amp;" Total",$G121:$BB121)-(SUMIF($G$6:$BB$6,BL$6&amp;" "&amp;'Input-Func_Class'!$D$22,$G121:$BB121)+IFERROR(SUMIF($G$6:$BB$6,BL$6&amp;" "&amp;'Input-Func_Class'!$E$22,$G121:$BB121),SUMIF($G$6:$BB$6,BL$6&amp;" "&amp;'Input-Func_Class'!$B$24,$G121:$BB121))+SUMIF($G$6:$BB$6,BL$6&amp;" "&amp;'Input-Func_Class'!$F$22,$G121:$BB121))&lt;Check_Limit,0,1),1)</f>
        <v>0</v>
      </c>
      <c r="BM121">
        <f ca="1">IFERROR(IF(SUMIF($G$6:$BB$6,BM$6&amp;" Total",$G121:$BB121)-(SUMIF($G$6:$BB$6,BM$6&amp;" "&amp;'Input-Func_Class'!$D$22,$G121:$BB121)+IFERROR(SUMIF($G$6:$BB$6,BM$6&amp;" "&amp;'Input-Func_Class'!$E$22,$G121:$BB121),SUMIF($G$6:$BB$6,BM$6&amp;" "&amp;'Input-Func_Class'!$B$24,$G121:$BB121))+SUMIF($G$6:$BB$6,BM$6&amp;" "&amp;'Input-Func_Class'!$F$22,$G121:$BB121))&lt;Check_Limit,0,1),1)</f>
        <v>0</v>
      </c>
      <c r="BN121">
        <f ca="1">IFERROR(IF(SUMIF($G$6:$BB$6,BN$6&amp;" Total",$G121:$BB121)-(SUMIF($G$6:$BB$6,BN$6&amp;" "&amp;'Input-Func_Class'!$D$22,$G121:$BB121)+IFERROR(SUMIF($G$6:$BB$6,BN$6&amp;" "&amp;'Input-Func_Class'!$E$22,$G121:$BB121),SUMIF($G$6:$BB$6,BN$6&amp;" "&amp;'Input-Func_Class'!$B$24,$G121:$BB121))+SUMIF($G$6:$BB$6,BN$6&amp;" "&amp;'Input-Func_Class'!$F$22,$G121:$BB121))&lt;Check_Limit,0,1),1)</f>
        <v>0</v>
      </c>
      <c r="BO121">
        <f ca="1">IFERROR(IF(SUMIF($G$6:$BB$6,BO$6&amp;" Total",$G121:$BB121)-(SUMIF($G$6:$BB$6,BO$6&amp;" "&amp;'Input-Func_Class'!$D$22,$G121:$BB121)+IFERROR(SUMIF($G$6:$BB$6,BO$6&amp;" "&amp;'Input-Func_Class'!$E$22,$G121:$BB121),SUMIF($G$6:$BB$6,BO$6&amp;" "&amp;'Input-Func_Class'!$B$24,$G121:$BB121))+SUMIF($G$6:$BB$6,BO$6&amp;" "&amp;'Input-Func_Class'!$F$22,$G121:$BB121))&lt;Check_Limit,0,1),1)</f>
        <v>0</v>
      </c>
    </row>
    <row r="122" spans="1:67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>Functionalization!$D122</f>
        <v>719987.62949210207</v>
      </c>
      <c r="E122" s="8">
        <f t="shared" ca="1" si="32"/>
        <v>0</v>
      </c>
      <c r="F122" s="2" t="str">
        <f>IF($D122=0,"-",IF('Input-Accounts'!$E122&lt;&gt;0,'Input-Accounts'!$E122,'Input-Accounts'!$G122))</f>
        <v>COMMODITY</v>
      </c>
      <c r="G122" s="8">
        <f ca="1">IF(G$5&lt;&gt;"",HLOOKUP(G$5,Functionalization!$G$6:$R$314,ROW($A122)-5,FALSE),IFERROR(INDEX(G$278:G$314,MATCH($F122,$B$278:$B$314,0))/VLOOKUP($F122,$B$278:$BB$314,MATCH(LEFT(TRIM(G$6),FIND("~",SUBSTITUTE(G$6,"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122))*HLOOKUP(LEFT(TRIM(G$6),FIND("~",SUBSTITUTE(G$6," ","~",LEN(TRIM(G$6))-LEN(SUBSTITUTE(TRIM(G$6)," ",""))))-1)&amp;" Total",$B$6:$BB$314,ROW($A122)-5,FALSE))</f>
        <v>0</v>
      </c>
      <c r="H122" s="8">
        <f ca="1">IF(H$5&lt;&gt;"",HLOOKUP(H$5,Functionalization!$G$6:$R$314,ROW($A122)-5,FALSE),IFERROR(INDEX(H$278:H$314,MATCH($F122,$B$278:$B$314,0))/VLOOKUP($F122,$B$278:$BB$314,MATCH(LEFT(TRIM(H$6),FIND("~",SUBSTITUTE(H$6,"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122))*HLOOKUP(LEFT(TRIM(H$6),FIND("~",SUBSTITUTE(H$6," ","~",LEN(TRIM(H$6))-LEN(SUBSTITUTE(TRIM(H$6)," ",""))))-1)&amp;" Total",$B$6:$BB$314,ROW($A122)-5,FALSE))</f>
        <v>0</v>
      </c>
      <c r="I122" s="8">
        <f ca="1">IF(I$5&lt;&gt;"",HLOOKUP(I$5,Functionalization!$G$6:$R$314,ROW($A122)-5,FALSE),IFERROR(INDEX(I$278:I$314,MATCH($F122,$B$278:$B$314,0))/VLOOKUP($F122,$B$278:$BB$314,MATCH(LEFT(TRIM(I$6),FIND("~",SUBSTITUTE(I$6,"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122))*HLOOKUP(LEFT(TRIM(I$6),FIND("~",SUBSTITUTE(I$6," ","~",LEN(TRIM(I$6))-LEN(SUBSTITUTE(TRIM(I$6)," ",""))))-1)&amp;" Total",$B$6:$BB$314,ROW($A122)-5,FALSE))</f>
        <v>0</v>
      </c>
      <c r="J122" s="8">
        <f ca="1">IF(J$5&lt;&gt;"",HLOOKUP(J$5,Functionalization!$G$6:$R$314,ROW($A122)-5,FALSE),IFERROR(INDEX(J$278:J$314,MATCH($F122,$B$278:$B$314,0))/VLOOKUP($F122,$B$278:$BB$314,MATCH(LEFT(TRIM(J$6),FIND("~",SUBSTITUTE(J$6,"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122))*HLOOKUP(LEFT(TRIM(J$6),FIND("~",SUBSTITUTE(J$6," ","~",LEN(TRIM(J$6))-LEN(SUBSTITUTE(TRIM(J$6)," ",""))))-1)&amp;" Total",$B$6:$BB$314,ROW($A122)-5,FALSE))</f>
        <v>0</v>
      </c>
      <c r="K122" s="8">
        <f ca="1">IF(K$5&lt;&gt;"",HLOOKUP(K$5,Functionalization!$G$6:$R$314,ROW($A122)-5,FALSE),IFERROR(INDEX(K$278:K$314,MATCH($F122,$B$278:$B$314,0))/VLOOKUP($F122,$B$278:$BB$314,MATCH(LEFT(TRIM(K$6),FIND("~",SUBSTITUTE(K$6,"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122))*HLOOKUP(LEFT(TRIM(K$6),FIND("~",SUBSTITUTE(K$6," ","~",LEN(TRIM(K$6))-LEN(SUBSTITUTE(TRIM(K$6)," ",""))))-1)&amp;" Total",$B$6:$BB$314,ROW($A122)-5,FALSE))</f>
        <v>0</v>
      </c>
      <c r="L122" s="8">
        <f ca="1">IF(L$5&lt;&gt;"",HLOOKUP(L$5,Functionalization!$G$6:$R$314,ROW($A122)-5,FALSE),IFERROR(INDEX(L$278:L$314,MATCH($F122,$B$278:$B$314,0))/VLOOKUP($F122,$B$278:$BB$314,MATCH(LEFT(TRIM(L$6),FIND("~",SUBSTITUTE(L$6,"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122))*HLOOKUP(LEFT(TRIM(L$6),FIND("~",SUBSTITUTE(L$6," ","~",LEN(TRIM(L$6))-LEN(SUBSTITUTE(TRIM(L$6)," ",""))))-1)&amp;" Total",$B$6:$BB$314,ROW($A122)-5,FALSE))</f>
        <v>0</v>
      </c>
      <c r="M122" s="8">
        <f ca="1">IF(M$5&lt;&gt;"",HLOOKUP(M$5,Functionalization!$G$6:$R$314,ROW($A122)-5,FALSE),IFERROR(INDEX(M$278:M$314,MATCH($F122,$B$278:$B$314,0))/VLOOKUP($F122,$B$278:$BB$314,MATCH(LEFT(TRIM(M$6),FIND("~",SUBSTITUTE(M$6,"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122))*HLOOKUP(LEFT(TRIM(M$6),FIND("~",SUBSTITUTE(M$6," ","~",LEN(TRIM(M$6))-LEN(SUBSTITUTE(TRIM(M$6)," ",""))))-1)&amp;" Total",$B$6:$BB$314,ROW($A122)-5,FALSE))</f>
        <v>0</v>
      </c>
      <c r="N122" s="8">
        <f ca="1">IF(N$5&lt;&gt;"",HLOOKUP(N$5,Functionalization!$G$6:$R$314,ROW($A122)-5,FALSE),IFERROR(INDEX(N$278:N$314,MATCH($F122,$B$278:$B$314,0))/VLOOKUP($F122,$B$278:$BB$314,MATCH(LEFT(TRIM(N$6),FIND("~",SUBSTITUTE(N$6,"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122))*HLOOKUP(LEFT(TRIM(N$6),FIND("~",SUBSTITUTE(N$6," ","~",LEN(TRIM(N$6))-LEN(SUBSTITUTE(TRIM(N$6)," ",""))))-1)&amp;" Total",$B$6:$BB$314,ROW($A122)-5,FALSE))</f>
        <v>0</v>
      </c>
      <c r="O122" s="8">
        <f ca="1">IF(O$5&lt;&gt;"",HLOOKUP(O$5,Functionalization!$G$6:$R$314,ROW($A122)-5,FALSE),IFERROR(INDEX(O$278:O$314,MATCH($F122,$B$278:$B$314,0))/VLOOKUP($F122,$B$278:$BB$314,MATCH(LEFT(TRIM(O$6),FIND("~",SUBSTITUTE(O$6,"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122))*HLOOKUP(LEFT(TRIM(O$6),FIND("~",SUBSTITUTE(O$6," ","~",LEN(TRIM(O$6))-LEN(SUBSTITUTE(TRIM(O$6)," ",""))))-1)&amp;" Total",$B$6:$BB$314,ROW($A122)-5,FALSE))</f>
        <v>0</v>
      </c>
      <c r="P122" s="8">
        <f ca="1">IF(P$5&lt;&gt;"",HLOOKUP(P$5,Functionalization!$G$6:$R$314,ROW($A122)-5,FALSE),IFERROR(INDEX(P$278:P$314,MATCH($F122,$B$278:$B$314,0))/VLOOKUP($F122,$B$278:$BB$314,MATCH(LEFT(TRIM(P$6),FIND("~",SUBSTITUTE(P$6,"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122))*HLOOKUP(LEFT(TRIM(P$6),FIND("~",SUBSTITUTE(P$6," ","~",LEN(TRIM(P$6))-LEN(SUBSTITUTE(TRIM(P$6)," ",""))))-1)&amp;" Total",$B$6:$BB$314,ROW($A122)-5,FALSE))</f>
        <v>0</v>
      </c>
      <c r="Q122" s="8">
        <f ca="1">IF(Q$5&lt;&gt;"",HLOOKUP(Q$5,Functionalization!$G$6:$R$314,ROW($A122)-5,FALSE),IFERROR(INDEX(Q$278:Q$314,MATCH($F122,$B$278:$B$314,0))/VLOOKUP($F122,$B$278:$BB$314,MATCH(LEFT(TRIM(Q$6),FIND("~",SUBSTITUTE(Q$6,"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122))*HLOOKUP(LEFT(TRIM(Q$6),FIND("~",SUBSTITUTE(Q$6," ","~",LEN(TRIM(Q$6))-LEN(SUBSTITUTE(TRIM(Q$6)," ",""))))-1)&amp;" Total",$B$6:$BB$314,ROW($A122)-5,FALSE))</f>
        <v>0</v>
      </c>
      <c r="R122" s="8">
        <f ca="1">IF(R$5&lt;&gt;"",HLOOKUP(R$5,Functionalization!$G$6:$R$314,ROW($A122)-5,FALSE),IFERROR(INDEX(R$278:R$314,MATCH($F122,$B$278:$B$314,0))/VLOOKUP($F122,$B$278:$BB$314,MATCH(LEFT(TRIM(R$6),FIND("~",SUBSTITUTE(R$6,"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122))*HLOOKUP(LEFT(TRIM(R$6),FIND("~",SUBSTITUTE(R$6," ","~",LEN(TRIM(R$6))-LEN(SUBSTITUTE(TRIM(R$6)," ",""))))-1)&amp;" Total",$B$6:$BB$314,ROW($A122)-5,FALSE))</f>
        <v>0</v>
      </c>
      <c r="S122" s="8">
        <f ca="1">IF(S$5&lt;&gt;"",HLOOKUP(S$5,Functionalization!$G$6:$R$314,ROW($A122)-5,FALSE),IFERROR(INDEX(S$278:S$314,MATCH($F122,$B$278:$B$314,0))/VLOOKUP($F122,$B$278:$BB$314,MATCH(LEFT(TRIM(S$6),FIND("~",SUBSTITUTE(S$6,"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122))*HLOOKUP(LEFT(TRIM(S$6),FIND("~",SUBSTITUTE(S$6," ","~",LEN(TRIM(S$6))-LEN(SUBSTITUTE(TRIM(S$6)," ",""))))-1)&amp;" Total",$B$6:$BB$314,ROW($A122)-5,FALSE))</f>
        <v>719987.62949210207</v>
      </c>
      <c r="T122" s="8">
        <f ca="1">IF(T$5&lt;&gt;"",HLOOKUP(T$5,Functionalization!$G$6:$R$314,ROW($A122)-5,FALSE),IFERROR(INDEX(T$278:T$314,MATCH($F122,$B$278:$B$314,0))/VLOOKUP($F122,$B$278:$BB$314,MATCH(LEFT(TRIM(T$6),FIND("~",SUBSTITUTE(T$6,"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122))*HLOOKUP(LEFT(TRIM(T$6),FIND("~",SUBSTITUTE(T$6," ","~",LEN(TRIM(T$6))-LEN(SUBSTITUTE(TRIM(T$6)," ",""))))-1)&amp;" Total",$B$6:$BB$314,ROW($A122)-5,FALSE))</f>
        <v>0</v>
      </c>
      <c r="U122" s="8">
        <f ca="1">IF(U$5&lt;&gt;"",HLOOKUP(U$5,Functionalization!$G$6:$R$314,ROW($A122)-5,FALSE),IFERROR(INDEX(U$278:U$314,MATCH($F122,$B$278:$B$314,0))/VLOOKUP($F122,$B$278:$BB$314,MATCH(LEFT(TRIM(U$6),FIND("~",SUBSTITUTE(U$6,"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122))*HLOOKUP(LEFT(TRIM(U$6),FIND("~",SUBSTITUTE(U$6," ","~",LEN(TRIM(U$6))-LEN(SUBSTITUTE(TRIM(U$6)," ",""))))-1)&amp;" Total",$B$6:$BB$314,ROW($A122)-5,FALSE))</f>
        <v>719987.62949210207</v>
      </c>
      <c r="V122" s="8">
        <f ca="1">IF(V$5&lt;&gt;"",HLOOKUP(V$5,Functionalization!$G$6:$R$314,ROW($A122)-5,FALSE),IFERROR(INDEX(V$278:V$314,MATCH($F122,$B$278:$B$314,0))/VLOOKUP($F122,$B$278:$BB$314,MATCH(LEFT(TRIM(V$6),FIND("~",SUBSTITUTE(V$6,"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122))*HLOOKUP(LEFT(TRIM(V$6),FIND("~",SUBSTITUTE(V$6," ","~",LEN(TRIM(V$6))-LEN(SUBSTITUTE(TRIM(V$6)," ",""))))-1)&amp;" Total",$B$6:$BB$314,ROW($A122)-5,FALSE))</f>
        <v>0</v>
      </c>
      <c r="W122" s="8">
        <f ca="1">IF(W$5&lt;&gt;"",HLOOKUP(W$5,Functionalization!$G$6:$R$314,ROW($A122)-5,FALSE),IFERROR(INDEX(W$278:W$314,MATCH($F122,$B$278:$B$314,0))/VLOOKUP($F122,$B$278:$BB$314,MATCH(LEFT(TRIM(W$6),FIND("~",SUBSTITUTE(W$6,"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122))*HLOOKUP(LEFT(TRIM(W$6),FIND("~",SUBSTITUTE(W$6," ","~",LEN(TRIM(W$6))-LEN(SUBSTITUTE(TRIM(W$6)," ",""))))-1)&amp;" Total",$B$6:$BB$314,ROW($A122)-5,FALSE))</f>
        <v>0</v>
      </c>
      <c r="X122" s="8">
        <f ca="1">IF(X$5&lt;&gt;"",HLOOKUP(X$5,Functionalization!$G$6:$R$314,ROW($A122)-5,FALSE),IFERROR(INDEX(X$278:X$314,MATCH($F122,$B$278:$B$314,0))/VLOOKUP($F122,$B$278:$BB$314,MATCH(LEFT(TRIM(X$6),FIND("~",SUBSTITUTE(X$6,"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122))*HLOOKUP(LEFT(TRIM(X$6),FIND("~",SUBSTITUTE(X$6," ","~",LEN(TRIM(X$6))-LEN(SUBSTITUTE(TRIM(X$6)," ",""))))-1)&amp;" Total",$B$6:$BB$314,ROW($A122)-5,FALSE))</f>
        <v>0</v>
      </c>
      <c r="Y122" s="8">
        <f ca="1">IF(Y$5&lt;&gt;"",HLOOKUP(Y$5,Functionalization!$G$6:$R$314,ROW($A122)-5,FALSE),IFERROR(INDEX(Y$278:Y$314,MATCH($F122,$B$278:$B$314,0))/VLOOKUP($F122,$B$278:$BB$314,MATCH(LEFT(TRIM(Y$6),FIND("~",SUBSTITUTE(Y$6,"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122))*HLOOKUP(LEFT(TRIM(Y$6),FIND("~",SUBSTITUTE(Y$6," ","~",LEN(TRIM(Y$6))-LEN(SUBSTITUTE(TRIM(Y$6)," ",""))))-1)&amp;" Total",$B$6:$BB$314,ROW($A122)-5,FALSE))</f>
        <v>0</v>
      </c>
      <c r="Z122" s="8">
        <f ca="1">IF(Z$5&lt;&gt;"",HLOOKUP(Z$5,Functionalization!$G$6:$R$314,ROW($A122)-5,FALSE),IFERROR(INDEX(Z$278:Z$314,MATCH($F122,$B$278:$B$314,0))/VLOOKUP($F122,$B$278:$BB$314,MATCH(LEFT(TRIM(Z$6),FIND("~",SUBSTITUTE(Z$6,"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122))*HLOOKUP(LEFT(TRIM(Z$6),FIND("~",SUBSTITUTE(Z$6," ","~",LEN(TRIM(Z$6))-LEN(SUBSTITUTE(TRIM(Z$6)," ",""))))-1)&amp;" Total",$B$6:$BB$314,ROW($A122)-5,FALSE))</f>
        <v>0</v>
      </c>
      <c r="AA122" s="8">
        <f ca="1">IF(AA$5&lt;&gt;"",HLOOKUP(AA$5,Functionalization!$G$6:$R$314,ROW($A122)-5,FALSE),IFERROR(INDEX(AA$278:AA$314,MATCH($F122,$B$278:$B$314,0))/VLOOKUP($F122,$B$278:$BB$314,MATCH(LEFT(TRIM(AA$6),FIND("~",SUBSTITUTE(AA$6,"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122))*HLOOKUP(LEFT(TRIM(AA$6),FIND("~",SUBSTITUTE(AA$6," ","~",LEN(TRIM(AA$6))-LEN(SUBSTITUTE(TRIM(AA$6)," ",""))))-1)&amp;" Total",$B$6:$BB$314,ROW($A122)-5,FALSE))</f>
        <v>0</v>
      </c>
      <c r="AB122" s="8">
        <f ca="1">IF(AB$5&lt;&gt;"",HLOOKUP(AB$5,Functionalization!$G$6:$R$314,ROW($A122)-5,FALSE),IFERROR(INDEX(AB$278:AB$314,MATCH($F122,$B$278:$B$314,0))/VLOOKUP($F122,$B$278:$BB$314,MATCH(LEFT(TRIM(AB$6),FIND("~",SUBSTITUTE(AB$6,"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122))*HLOOKUP(LEFT(TRIM(AB$6),FIND("~",SUBSTITUTE(AB$6," ","~",LEN(TRIM(AB$6))-LEN(SUBSTITUTE(TRIM(AB$6)," ",""))))-1)&amp;" Total",$B$6:$BB$314,ROW($A122)-5,FALSE))</f>
        <v>0</v>
      </c>
      <c r="AC122" s="8">
        <f ca="1">IF(AC$5&lt;&gt;"",HLOOKUP(AC$5,Functionalization!$G$6:$R$314,ROW($A122)-5,FALSE),IFERROR(INDEX(AC$278:AC$314,MATCH($F122,$B$278:$B$314,0))/VLOOKUP($F122,$B$278:$BB$314,MATCH(LEFT(TRIM(AC$6),FIND("~",SUBSTITUTE(AC$6,"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122))*HLOOKUP(LEFT(TRIM(AC$6),FIND("~",SUBSTITUTE(AC$6," ","~",LEN(TRIM(AC$6))-LEN(SUBSTITUTE(TRIM(AC$6)," ",""))))-1)&amp;" Total",$B$6:$BB$314,ROW($A122)-5,FALSE))</f>
        <v>0</v>
      </c>
      <c r="AD122" s="8">
        <f ca="1">IF(AD$5&lt;&gt;"",HLOOKUP(AD$5,Functionalization!$G$6:$R$314,ROW($A122)-5,FALSE),IFERROR(INDEX(AD$278:AD$314,MATCH($F122,$B$278:$B$314,0))/VLOOKUP($F122,$B$278:$BB$314,MATCH(LEFT(TRIM(AD$6),FIND("~",SUBSTITUTE(AD$6,"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122))*HLOOKUP(LEFT(TRIM(AD$6),FIND("~",SUBSTITUTE(AD$6," ","~",LEN(TRIM(AD$6))-LEN(SUBSTITUTE(TRIM(AD$6)," ",""))))-1)&amp;" Total",$B$6:$BB$314,ROW($A122)-5,FALSE))</f>
        <v>0</v>
      </c>
      <c r="AE122" s="8">
        <f ca="1">IF(AE$5&lt;&gt;"",HLOOKUP(AE$5,Functionalization!$G$6:$R$314,ROW($A122)-5,FALSE),IFERROR(INDEX(AE$278:AE$314,MATCH($F122,$B$278:$B$314,0))/VLOOKUP($F122,$B$278:$BB$314,MATCH(LEFT(TRIM(AE$6),FIND("~",SUBSTITUTE(AE$6,"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122))*HLOOKUP(LEFT(TRIM(AE$6),FIND("~",SUBSTITUTE(AE$6," ","~",LEN(TRIM(AE$6))-LEN(SUBSTITUTE(TRIM(AE$6)," ",""))))-1)&amp;" Total",$B$6:$BB$314,ROW($A122)-5,FALSE))</f>
        <v>0</v>
      </c>
      <c r="AF122" s="8">
        <f ca="1">IF(AF$5&lt;&gt;"",HLOOKUP(AF$5,Functionalization!$G$6:$R$314,ROW($A122)-5,FALSE),IFERROR(INDEX(AF$278:AF$314,MATCH($F122,$B$278:$B$314,0))/VLOOKUP($F122,$B$278:$BB$314,MATCH(LEFT(TRIM(AF$6),FIND("~",SUBSTITUTE(AF$6,"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122))*HLOOKUP(LEFT(TRIM(AF$6),FIND("~",SUBSTITUTE(AF$6," ","~",LEN(TRIM(AF$6))-LEN(SUBSTITUTE(TRIM(AF$6)," ",""))))-1)&amp;" Total",$B$6:$BB$314,ROW($A122)-5,FALSE))</f>
        <v>0</v>
      </c>
      <c r="AG122" s="8">
        <f ca="1">IF(AG$5&lt;&gt;"",HLOOKUP(AG$5,Functionalization!$G$6:$R$314,ROW($A122)-5,FALSE),IFERROR(INDEX(AG$278:AG$314,MATCH($F122,$B$278:$B$314,0))/VLOOKUP($F122,$B$278:$BB$314,MATCH(LEFT(TRIM(AG$6),FIND("~",SUBSTITUTE(AG$6,"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122))*HLOOKUP(LEFT(TRIM(AG$6),FIND("~",SUBSTITUTE(AG$6," ","~",LEN(TRIM(AG$6))-LEN(SUBSTITUTE(TRIM(AG$6)," ",""))))-1)&amp;" Total",$B$6:$BB$314,ROW($A122)-5,FALSE))</f>
        <v>0</v>
      </c>
      <c r="AH122" s="8">
        <f ca="1">IF(AH$5&lt;&gt;"",HLOOKUP(AH$5,Functionalization!$G$6:$R$314,ROW($A122)-5,FALSE),IFERROR(INDEX(AH$278:AH$314,MATCH($F122,$B$278:$B$314,0))/VLOOKUP($F122,$B$278:$BB$314,MATCH(LEFT(TRIM(AH$6),FIND("~",SUBSTITUTE(AH$6,"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122))*HLOOKUP(LEFT(TRIM(AH$6),FIND("~",SUBSTITUTE(AH$6," ","~",LEN(TRIM(AH$6))-LEN(SUBSTITUTE(TRIM(AH$6)," ",""))))-1)&amp;" Total",$B$6:$BB$314,ROW($A122)-5,FALSE))</f>
        <v>0</v>
      </c>
      <c r="AI122" s="8">
        <f ca="1">IF(AI$5&lt;&gt;"",HLOOKUP(AI$5,Functionalization!$G$6:$R$314,ROW($A122)-5,FALSE),IFERROR(INDEX(AI$278:AI$314,MATCH($F122,$B$278:$B$314,0))/VLOOKUP($F122,$B$278:$BB$314,MATCH(LEFT(TRIM(AI$6),FIND("~",SUBSTITUTE(AI$6,"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122))*HLOOKUP(LEFT(TRIM(AI$6),FIND("~",SUBSTITUTE(AI$6," ","~",LEN(TRIM(AI$6))-LEN(SUBSTITUTE(TRIM(AI$6)," ",""))))-1)&amp;" Total",$B$6:$BB$314,ROW($A122)-5,FALSE))</f>
        <v>0</v>
      </c>
      <c r="AJ122" s="8">
        <f ca="1">IF(AJ$5&lt;&gt;"",HLOOKUP(AJ$5,Functionalization!$G$6:$R$314,ROW($A122)-5,FALSE),IFERROR(INDEX(AJ$278:AJ$314,MATCH($F122,$B$278:$B$314,0))/VLOOKUP($F122,$B$278:$BB$314,MATCH(LEFT(TRIM(AJ$6),FIND("~",SUBSTITUTE(AJ$6,"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122))*HLOOKUP(LEFT(TRIM(AJ$6),FIND("~",SUBSTITUTE(AJ$6," ","~",LEN(TRIM(AJ$6))-LEN(SUBSTITUTE(TRIM(AJ$6)," ",""))))-1)&amp;" Total",$B$6:$BB$314,ROW($A122)-5,FALSE))</f>
        <v>0</v>
      </c>
      <c r="AK122" s="8">
        <f ca="1">IF(AK$5&lt;&gt;"",HLOOKUP(AK$5,Functionalization!$G$6:$R$314,ROW($A122)-5,FALSE),IFERROR(INDEX(AK$278:AK$314,MATCH($F122,$B$278:$B$314,0))/VLOOKUP($F122,$B$278:$BB$314,MATCH(LEFT(TRIM(AK$6),FIND("~",SUBSTITUTE(AK$6,"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122))*HLOOKUP(LEFT(TRIM(AK$6),FIND("~",SUBSTITUTE(AK$6," ","~",LEN(TRIM(AK$6))-LEN(SUBSTITUTE(TRIM(AK$6)," ",""))))-1)&amp;" Total",$B$6:$BB$314,ROW($A122)-5,FALSE))</f>
        <v>0</v>
      </c>
      <c r="AL122" s="8">
        <f ca="1">IF(AL$5&lt;&gt;"",HLOOKUP(AL$5,Functionalization!$G$6:$R$314,ROW($A122)-5,FALSE),IFERROR(INDEX(AL$278:AL$314,MATCH($F122,$B$278:$B$314,0))/VLOOKUP($F122,$B$278:$BB$314,MATCH(LEFT(TRIM(AL$6),FIND("~",SUBSTITUTE(AL$6,"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122))*HLOOKUP(LEFT(TRIM(AL$6),FIND("~",SUBSTITUTE(AL$6," ","~",LEN(TRIM(AL$6))-LEN(SUBSTITUTE(TRIM(AL$6)," ",""))))-1)&amp;" Total",$B$6:$BB$314,ROW($A122)-5,FALSE))</f>
        <v>0</v>
      </c>
      <c r="AM122" s="8">
        <f ca="1">IF(AM$5&lt;&gt;"",HLOOKUP(AM$5,Functionalization!$G$6:$R$314,ROW($A122)-5,FALSE),IFERROR(INDEX(AM$278:AM$314,MATCH($F122,$B$278:$B$314,0))/VLOOKUP($F122,$B$278:$BB$314,MATCH(LEFT(TRIM(AM$6),FIND("~",SUBSTITUTE(AM$6,"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122))*HLOOKUP(LEFT(TRIM(AM$6),FIND("~",SUBSTITUTE(AM$6," ","~",LEN(TRIM(AM$6))-LEN(SUBSTITUTE(TRIM(AM$6)," ",""))))-1)&amp;" Total",$B$6:$BB$314,ROW($A122)-5,FALSE))</f>
        <v>0</v>
      </c>
      <c r="AN122" s="8">
        <f ca="1">IF(AN$5&lt;&gt;"",HLOOKUP(AN$5,Functionalization!$G$6:$R$314,ROW($A122)-5,FALSE),IFERROR(INDEX(AN$278:AN$314,MATCH($F122,$B$278:$B$314,0))/VLOOKUP($F122,$B$278:$BB$314,MATCH(LEFT(TRIM(AN$6),FIND("~",SUBSTITUTE(AN$6,"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122))*HLOOKUP(LEFT(TRIM(AN$6),FIND("~",SUBSTITUTE(AN$6," ","~",LEN(TRIM(AN$6))-LEN(SUBSTITUTE(TRIM(AN$6)," ",""))))-1)&amp;" Total",$B$6:$BB$314,ROW($A122)-5,FALSE))</f>
        <v>0</v>
      </c>
      <c r="AO122" s="8">
        <f ca="1">IF(AO$5&lt;&gt;"",HLOOKUP(AO$5,Functionalization!$G$6:$R$314,ROW($A122)-5,FALSE),IFERROR(INDEX(AO$278:AO$314,MATCH($F122,$B$278:$B$314,0))/VLOOKUP($F122,$B$278:$BB$314,MATCH(LEFT(TRIM(AO$6),FIND("~",SUBSTITUTE(AO$6,"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122))*HLOOKUP(LEFT(TRIM(AO$6),FIND("~",SUBSTITUTE(AO$6," ","~",LEN(TRIM(AO$6))-LEN(SUBSTITUTE(TRIM(AO$6)," ",""))))-1)&amp;" Total",$B$6:$BB$314,ROW($A122)-5,FALSE))</f>
        <v>0</v>
      </c>
      <c r="AP122" s="8">
        <f ca="1">IF(AP$5&lt;&gt;"",HLOOKUP(AP$5,Functionalization!$G$6:$R$314,ROW($A122)-5,FALSE),IFERROR(INDEX(AP$278:AP$314,MATCH($F122,$B$278:$B$314,0))/VLOOKUP($F122,$B$278:$BB$314,MATCH(LEFT(TRIM(AP$6),FIND("~",SUBSTITUTE(AP$6,"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122))*HLOOKUP(LEFT(TRIM(AP$6),FIND("~",SUBSTITUTE(AP$6," ","~",LEN(TRIM(AP$6))-LEN(SUBSTITUTE(TRIM(AP$6)," ",""))))-1)&amp;" Total",$B$6:$BB$314,ROW($A122)-5,FALSE))</f>
        <v>0</v>
      </c>
      <c r="AQ122" s="8">
        <f ca="1">IF(AQ$5&lt;&gt;"",HLOOKUP(AQ$5,Functionalization!$G$6:$R$314,ROW($A122)-5,FALSE),IFERROR(INDEX(AQ$278:AQ$314,MATCH($F122,$B$278:$B$314,0))/VLOOKUP($F122,$B$278:$BB$314,MATCH(LEFT(TRIM(AQ$6),FIND("~",SUBSTITUTE(AQ$6,"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122))*HLOOKUP(LEFT(TRIM(AQ$6),FIND("~",SUBSTITUTE(AQ$6," ","~",LEN(TRIM(AQ$6))-LEN(SUBSTITUTE(TRIM(AQ$6)," ",""))))-1)&amp;" Total",$B$6:$BB$314,ROW($A122)-5,FALSE))</f>
        <v>0</v>
      </c>
      <c r="AR122" s="8">
        <f ca="1">IF(AR$5&lt;&gt;"",HLOOKUP(AR$5,Functionalization!$G$6:$R$314,ROW($A122)-5,FALSE),IFERROR(INDEX(AR$278:AR$314,MATCH($F122,$B$278:$B$314,0))/VLOOKUP($F122,$B$278:$BB$314,MATCH(LEFT(TRIM(AR$6),FIND("~",SUBSTITUTE(AR$6,"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122))*HLOOKUP(LEFT(TRIM(AR$6),FIND("~",SUBSTITUTE(AR$6," ","~",LEN(TRIM(AR$6))-LEN(SUBSTITUTE(TRIM(AR$6)," ",""))))-1)&amp;" Total",$B$6:$BB$314,ROW($A122)-5,FALSE))</f>
        <v>0</v>
      </c>
      <c r="AS122" s="8">
        <f ca="1">IF(AS$5&lt;&gt;"",HLOOKUP(AS$5,Functionalization!$G$6:$R$314,ROW($A122)-5,FALSE),IFERROR(INDEX(AS$278:AS$314,MATCH($F122,$B$278:$B$314,0))/VLOOKUP($F122,$B$278:$BB$314,MATCH(LEFT(TRIM(AS$6),FIND("~",SUBSTITUTE(AS$6,"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122))*HLOOKUP(LEFT(TRIM(AS$6),FIND("~",SUBSTITUTE(AS$6," ","~",LEN(TRIM(AS$6))-LEN(SUBSTITUTE(TRIM(AS$6)," ",""))))-1)&amp;" Total",$B$6:$BB$314,ROW($A122)-5,FALSE))</f>
        <v>0</v>
      </c>
      <c r="AT122" s="8">
        <f ca="1">IF(AT$5&lt;&gt;"",HLOOKUP(AT$5,Functionalization!$G$6:$R$314,ROW($A122)-5,FALSE),IFERROR(INDEX(AT$278:AT$314,MATCH($F122,$B$278:$B$314,0))/VLOOKUP($F122,$B$278:$BB$314,MATCH(LEFT(TRIM(AT$6),FIND("~",SUBSTITUTE(AT$6,"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122))*HLOOKUP(LEFT(TRIM(AT$6),FIND("~",SUBSTITUTE(AT$6," ","~",LEN(TRIM(AT$6))-LEN(SUBSTITUTE(TRIM(AT$6)," ",""))))-1)&amp;" Total",$B$6:$BB$314,ROW($A122)-5,FALSE))</f>
        <v>0</v>
      </c>
      <c r="AU122" s="8">
        <f ca="1">IF(AU$5&lt;&gt;"",HLOOKUP(AU$5,Functionalization!$G$6:$R$314,ROW($A122)-5,FALSE),IFERROR(INDEX(AU$278:AU$314,MATCH($F122,$B$278:$B$314,0))/VLOOKUP($F122,$B$278:$BB$314,MATCH(LEFT(TRIM(AU$6),FIND("~",SUBSTITUTE(AU$6,"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122))*HLOOKUP(LEFT(TRIM(AU$6),FIND("~",SUBSTITUTE(AU$6," ","~",LEN(TRIM(AU$6))-LEN(SUBSTITUTE(TRIM(AU$6)," ",""))))-1)&amp;" Total",$B$6:$BB$314,ROW($A122)-5,FALSE))</f>
        <v>0</v>
      </c>
      <c r="AV122" s="8">
        <f ca="1">IF(AV$5&lt;&gt;"",HLOOKUP(AV$5,Functionalization!$G$6:$R$314,ROW($A122)-5,FALSE),IFERROR(INDEX(AV$278:AV$314,MATCH($F122,$B$278:$B$314,0))/VLOOKUP($F122,$B$278:$BB$314,MATCH(LEFT(TRIM(AV$6),FIND("~",SUBSTITUTE(AV$6,"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122))*HLOOKUP(LEFT(TRIM(AV$6),FIND("~",SUBSTITUTE(AV$6," ","~",LEN(TRIM(AV$6))-LEN(SUBSTITUTE(TRIM(AV$6)," ",""))))-1)&amp;" Total",$B$6:$BB$314,ROW($A122)-5,FALSE))</f>
        <v>0</v>
      </c>
      <c r="AW122" s="8">
        <f ca="1">IF(AW$5&lt;&gt;"",HLOOKUP(AW$5,Functionalization!$G$6:$R$314,ROW($A122)-5,FALSE),IFERROR(INDEX(AW$278:AW$314,MATCH($F122,$B$278:$B$314,0))/VLOOKUP($F122,$B$278:$BB$314,MATCH(LEFT(TRIM(AW$6),FIND("~",SUBSTITUTE(AW$6,"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122))*HLOOKUP(LEFT(TRIM(AW$6),FIND("~",SUBSTITUTE(AW$6," ","~",LEN(TRIM(AW$6))-LEN(SUBSTITUTE(TRIM(AW$6)," ",""))))-1)&amp;" Total",$B$6:$BB$314,ROW($A122)-5,FALSE))</f>
        <v>0</v>
      </c>
      <c r="AX122" s="8">
        <f ca="1">IF(AX$5&lt;&gt;"",HLOOKUP(AX$5,Functionalization!$G$6:$R$314,ROW($A122)-5,FALSE),IFERROR(INDEX(AX$278:AX$314,MATCH($F122,$B$278:$B$314,0))/VLOOKUP($F122,$B$278:$BB$314,MATCH(LEFT(TRIM(AX$6),FIND("~",SUBSTITUTE(AX$6,"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122))*HLOOKUP(LEFT(TRIM(AX$6),FIND("~",SUBSTITUTE(AX$6," ","~",LEN(TRIM(AX$6))-LEN(SUBSTITUTE(TRIM(AX$6)," ",""))))-1)&amp;" Total",$B$6:$BB$314,ROW($A122)-5,FALSE))</f>
        <v>0</v>
      </c>
      <c r="AY122" s="8">
        <f ca="1">IF(AY$5&lt;&gt;"",HLOOKUP(AY$5,Functionalization!$G$6:$R$314,ROW($A122)-5,FALSE),IFERROR(INDEX(AY$278:AY$314,MATCH($F122,$B$278:$B$314,0))/VLOOKUP($F122,$B$278:$BB$314,MATCH(LEFT(TRIM(AY$6),FIND("~",SUBSTITUTE(AY$6,"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122))*HLOOKUP(LEFT(TRIM(AY$6),FIND("~",SUBSTITUTE(AY$6," ","~",LEN(TRIM(AY$6))-LEN(SUBSTITUTE(TRIM(AY$6)," ",""))))-1)&amp;" Total",$B$6:$BB$314,ROW($A122)-5,FALSE))</f>
        <v>0</v>
      </c>
      <c r="AZ122" s="8">
        <f ca="1">IF(AZ$5&lt;&gt;"",HLOOKUP(AZ$5,Functionalization!$G$6:$R$314,ROW($A122)-5,FALSE),IFERROR(INDEX(AZ$278:AZ$314,MATCH($F122,$B$278:$B$314,0))/VLOOKUP($F122,$B$278:$BB$314,MATCH(LEFT(TRIM(AZ$6),FIND("~",SUBSTITUTE(AZ$6,"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122))*HLOOKUP(LEFT(TRIM(AZ$6),FIND("~",SUBSTITUTE(AZ$6," ","~",LEN(TRIM(AZ$6))-LEN(SUBSTITUTE(TRIM(AZ$6)," ",""))))-1)&amp;" Total",$B$6:$BB$314,ROW($A122)-5,FALSE))</f>
        <v>0</v>
      </c>
      <c r="BA122" s="8">
        <f ca="1">IF(BA$5&lt;&gt;"",HLOOKUP(BA$5,Functionalization!$G$6:$R$314,ROW($A122)-5,FALSE),IFERROR(INDEX(BA$278:BA$314,MATCH($F122,$B$278:$B$314,0))/VLOOKUP($F122,$B$278:$BB$314,MATCH(LEFT(TRIM(BA$6),FIND("~",SUBSTITUTE(BA$6,"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122))*HLOOKUP(LEFT(TRIM(BA$6),FIND("~",SUBSTITUTE(BA$6," ","~",LEN(TRIM(BA$6))-LEN(SUBSTITUTE(TRIM(BA$6)," ",""))))-1)&amp;" Total",$B$6:$BB$314,ROW($A122)-5,FALSE))</f>
        <v>0</v>
      </c>
      <c r="BB122" s="8">
        <f ca="1">IF(BB$5&lt;&gt;"",HLOOKUP(BB$5,Functionalization!$G$6:$R$314,ROW($A122)-5,FALSE),IFERROR(INDEX(BB$278:BB$314,MATCH($F122,$B$278:$B$314,0))/VLOOKUP($F122,$B$278:$BB$314,MATCH(LEFT(TRIM(BB$6),FIND("~",SUBSTITUTE(BB$6,"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122))*HLOOKUP(LEFT(TRIM(BB$6),FIND("~",SUBSTITUTE(BB$6," ","~",LEN(TRIM(BB$6))-LEN(SUBSTITUTE(TRIM(BB$6)," ",""))))-1)&amp;" Total",$B$6:$BB$314,ROW($A122)-5,FALSE))</f>
        <v>0</v>
      </c>
      <c r="BD122">
        <f ca="1">IFERROR(IF(SUMIF($G$6:$BB$6,BD$6&amp;" Total",$G122:$BB122)-(SUMIF($G$6:$BB$6,BD$6&amp;" "&amp;'Input-Func_Class'!$D$22,$G122:$BB122)+IFERROR(SUMIF($G$6:$BB$6,BD$6&amp;" "&amp;'Input-Func_Class'!$E$22,$G122:$BB122),SUMIF($G$6:$BB$6,BD$6&amp;" "&amp;'Input-Func_Class'!$B$24,$G122:$BB122))+SUMIF($G$6:$BB$6,BD$6&amp;" "&amp;'Input-Func_Class'!$F$22,$G122:$BB122))&lt;Check_Limit,0,1),1)</f>
        <v>0</v>
      </c>
      <c r="BE122">
        <f ca="1">IFERROR(IF(SUMIF($G$6:$BB$6,BE$6&amp;" Total",$G122:$BB122)-(SUMIF($G$6:$BB$6,BE$6&amp;" "&amp;'Input-Func_Class'!$D$22,$G122:$BB122)+IFERROR(SUMIF($G$6:$BB$6,BE$6&amp;" "&amp;'Input-Func_Class'!$E$22,$G122:$BB122),SUMIF($G$6:$BB$6,BE$6&amp;" "&amp;'Input-Func_Class'!$B$24,$G122:$BB122))+SUMIF($G$6:$BB$6,BE$6&amp;" "&amp;'Input-Func_Class'!$F$22,$G122:$BB122))&lt;Check_Limit,0,1),1)</f>
        <v>0</v>
      </c>
      <c r="BF122">
        <f ca="1">IFERROR(IF(SUMIF($G$6:$BB$6,BF$6&amp;" Total",$G122:$BB122)-(SUMIF($G$6:$BB$6,BF$6&amp;" "&amp;'Input-Func_Class'!$D$22,$G122:$BB122)+IFERROR(SUMIF($G$6:$BB$6,BF$6&amp;" "&amp;'Input-Func_Class'!$E$22,$G122:$BB122),SUMIF($G$6:$BB$6,BF$6&amp;" "&amp;'Input-Func_Class'!$B$24,$G122:$BB122))+SUMIF($G$6:$BB$6,BF$6&amp;" "&amp;'Input-Func_Class'!$F$22,$G122:$BB122))&lt;Check_Limit,0,1),1)</f>
        <v>0</v>
      </c>
      <c r="BG122">
        <f ca="1">IFERROR(IF(SUMIF($G$6:$BB$6,BG$6&amp;" Total",$G122:$BB122)-(SUMIF($G$6:$BB$6,BG$6&amp;" "&amp;'Input-Func_Class'!$D$22,$G122:$BB122)+IFERROR(SUMIF($G$6:$BB$6,BG$6&amp;" "&amp;'Input-Func_Class'!$E$22,$G122:$BB122),SUMIF($G$6:$BB$6,BG$6&amp;" "&amp;'Input-Func_Class'!$B$24,$G122:$BB122))+SUMIF($G$6:$BB$6,BG$6&amp;" "&amp;'Input-Func_Class'!$F$22,$G122:$BB122))&lt;Check_Limit,0,1),1)</f>
        <v>0</v>
      </c>
      <c r="BH122">
        <f ca="1">IFERROR(IF(SUMIF($G$6:$BB$6,BH$6&amp;" Total",$G122:$BB122)-(SUMIF($G$6:$BB$6,BH$6&amp;" "&amp;'Input-Func_Class'!$D$22,$G122:$BB122)+IFERROR(SUMIF($G$6:$BB$6,BH$6&amp;" "&amp;'Input-Func_Class'!$E$22,$G122:$BB122),SUMIF($G$6:$BB$6,BH$6&amp;" "&amp;'Input-Func_Class'!$B$24,$G122:$BB122))+SUMIF($G$6:$BB$6,BH$6&amp;" "&amp;'Input-Func_Class'!$F$22,$G122:$BB122))&lt;Check_Limit,0,1),1)</f>
        <v>0</v>
      </c>
      <c r="BI122">
        <f ca="1">IFERROR(IF(SUMIF($G$6:$BB$6,BI$6&amp;" Total",$G122:$BB122)-(SUMIF($G$6:$BB$6,BI$6&amp;" "&amp;'Input-Func_Class'!$D$22,$G122:$BB122)+IFERROR(SUMIF($G$6:$BB$6,BI$6&amp;" "&amp;'Input-Func_Class'!$E$22,$G122:$BB122),SUMIF($G$6:$BB$6,BI$6&amp;" "&amp;'Input-Func_Class'!$B$24,$G122:$BB122))+SUMIF($G$6:$BB$6,BI$6&amp;" "&amp;'Input-Func_Class'!$F$22,$G122:$BB122))&lt;Check_Limit,0,1),1)</f>
        <v>0</v>
      </c>
      <c r="BJ122">
        <f ca="1">IFERROR(IF(SUMIF($G$6:$BB$6,BJ$6&amp;" Total",$G122:$BB122)-(SUMIF($G$6:$BB$6,BJ$6&amp;" "&amp;'Input-Func_Class'!$D$22,$G122:$BB122)+IFERROR(SUMIF($G$6:$BB$6,BJ$6&amp;" "&amp;'Input-Func_Class'!$E$22,$G122:$BB122),SUMIF($G$6:$BB$6,BJ$6&amp;" "&amp;'Input-Func_Class'!$B$24,$G122:$BB122))+SUMIF($G$6:$BB$6,BJ$6&amp;" "&amp;'Input-Func_Class'!$F$22,$G122:$BB122))&lt;Check_Limit,0,1),1)</f>
        <v>0</v>
      </c>
      <c r="BK122">
        <f ca="1">IFERROR(IF(SUMIF($G$6:$BB$6,BK$6&amp;" Total",$G122:$BB122)-(SUMIF($G$6:$BB$6,BK$6&amp;" "&amp;'Input-Func_Class'!$D$22,$G122:$BB122)+IFERROR(SUMIF($G$6:$BB$6,BK$6&amp;" "&amp;'Input-Func_Class'!$E$22,$G122:$BB122),SUMIF($G$6:$BB$6,BK$6&amp;" "&amp;'Input-Func_Class'!$B$24,$G122:$BB122))+SUMIF($G$6:$BB$6,BK$6&amp;" "&amp;'Input-Func_Class'!$F$22,$G122:$BB122))&lt;Check_Limit,0,1),1)</f>
        <v>0</v>
      </c>
      <c r="BL122">
        <f ca="1">IFERROR(IF(SUMIF($G$6:$BB$6,BL$6&amp;" Total",$G122:$BB122)-(SUMIF($G$6:$BB$6,BL$6&amp;" "&amp;'Input-Func_Class'!$D$22,$G122:$BB122)+IFERROR(SUMIF($G$6:$BB$6,BL$6&amp;" "&amp;'Input-Func_Class'!$E$22,$G122:$BB122),SUMIF($G$6:$BB$6,BL$6&amp;" "&amp;'Input-Func_Class'!$B$24,$G122:$BB122))+SUMIF($G$6:$BB$6,BL$6&amp;" "&amp;'Input-Func_Class'!$F$22,$G122:$BB122))&lt;Check_Limit,0,1),1)</f>
        <v>0</v>
      </c>
      <c r="BM122">
        <f ca="1">IFERROR(IF(SUMIF($G$6:$BB$6,BM$6&amp;" Total",$G122:$BB122)-(SUMIF($G$6:$BB$6,BM$6&amp;" "&amp;'Input-Func_Class'!$D$22,$G122:$BB122)+IFERROR(SUMIF($G$6:$BB$6,BM$6&amp;" "&amp;'Input-Func_Class'!$E$22,$G122:$BB122),SUMIF($G$6:$BB$6,BM$6&amp;" "&amp;'Input-Func_Class'!$B$24,$G122:$BB122))+SUMIF($G$6:$BB$6,BM$6&amp;" "&amp;'Input-Func_Class'!$F$22,$G122:$BB122))&lt;Check_Limit,0,1),1)</f>
        <v>0</v>
      </c>
      <c r="BN122">
        <f ca="1">IFERROR(IF(SUMIF($G$6:$BB$6,BN$6&amp;" Total",$G122:$BB122)-(SUMIF($G$6:$BB$6,BN$6&amp;" "&amp;'Input-Func_Class'!$D$22,$G122:$BB122)+IFERROR(SUMIF($G$6:$BB$6,BN$6&amp;" "&amp;'Input-Func_Class'!$E$22,$G122:$BB122),SUMIF($G$6:$BB$6,BN$6&amp;" "&amp;'Input-Func_Class'!$B$24,$G122:$BB122))+SUMIF($G$6:$BB$6,BN$6&amp;" "&amp;'Input-Func_Class'!$F$22,$G122:$BB122))&lt;Check_Limit,0,1),1)</f>
        <v>0</v>
      </c>
      <c r="BO122">
        <f ca="1">IFERROR(IF(SUMIF($G$6:$BB$6,BO$6&amp;" Total",$G122:$BB122)-(SUMIF($G$6:$BB$6,BO$6&amp;" "&amp;'Input-Func_Class'!$D$22,$G122:$BB122)+IFERROR(SUMIF($G$6:$BB$6,BO$6&amp;" "&amp;'Input-Func_Class'!$E$22,$G122:$BB122),SUMIF($G$6:$BB$6,BO$6&amp;" "&amp;'Input-Func_Class'!$B$24,$G122:$BB122))+SUMIF($G$6:$BB$6,BO$6&amp;" "&amp;'Input-Func_Class'!$F$22,$G122:$BB122))&lt;Check_Limit,0,1),1)</f>
        <v>0</v>
      </c>
    </row>
    <row r="123" spans="1:67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>Functionalization!$D123</f>
        <v>-969882.37722564349</v>
      </c>
      <c r="E123" s="8">
        <f t="shared" ca="1" si="32"/>
        <v>0</v>
      </c>
      <c r="F123" s="2" t="str">
        <f>IF($D123=0,"-",IF('Input-Accounts'!$E123&lt;&gt;0,'Input-Accounts'!$E123,'Input-Accounts'!$G123))</f>
        <v>COMMODITY</v>
      </c>
      <c r="G123" s="8">
        <f ca="1">IF(G$5&lt;&gt;"",HLOOKUP(G$5,Functionalization!$G$6:$R$314,ROW($A123)-5,FALSE),IFERROR(INDEX(G$278:G$314,MATCH($F123,$B$278:$B$314,0))/VLOOKUP($F123,$B$278:$BB$314,MATCH(LEFT(TRIM(G$6),FIND("~",SUBSTITUTE(G$6,"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123))*HLOOKUP(LEFT(TRIM(G$6),FIND("~",SUBSTITUTE(G$6," ","~",LEN(TRIM(G$6))-LEN(SUBSTITUTE(TRIM(G$6)," ",""))))-1)&amp;" Total",$B$6:$BB$314,ROW($A123)-5,FALSE))</f>
        <v>0</v>
      </c>
      <c r="H123" s="8">
        <f ca="1">IF(H$5&lt;&gt;"",HLOOKUP(H$5,Functionalization!$G$6:$R$314,ROW($A123)-5,FALSE),IFERROR(INDEX(H$278:H$314,MATCH($F123,$B$278:$B$314,0))/VLOOKUP($F123,$B$278:$BB$314,MATCH(LEFT(TRIM(H$6),FIND("~",SUBSTITUTE(H$6,"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123))*HLOOKUP(LEFT(TRIM(H$6),FIND("~",SUBSTITUTE(H$6," ","~",LEN(TRIM(H$6))-LEN(SUBSTITUTE(TRIM(H$6)," ",""))))-1)&amp;" Total",$B$6:$BB$314,ROW($A123)-5,FALSE))</f>
        <v>0</v>
      </c>
      <c r="I123" s="8">
        <f ca="1">IF(I$5&lt;&gt;"",HLOOKUP(I$5,Functionalization!$G$6:$R$314,ROW($A123)-5,FALSE),IFERROR(INDEX(I$278:I$314,MATCH($F123,$B$278:$B$314,0))/VLOOKUP($F123,$B$278:$BB$314,MATCH(LEFT(TRIM(I$6),FIND("~",SUBSTITUTE(I$6,"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123))*HLOOKUP(LEFT(TRIM(I$6),FIND("~",SUBSTITUTE(I$6," ","~",LEN(TRIM(I$6))-LEN(SUBSTITUTE(TRIM(I$6)," ",""))))-1)&amp;" Total",$B$6:$BB$314,ROW($A123)-5,FALSE))</f>
        <v>0</v>
      </c>
      <c r="J123" s="8">
        <f ca="1">IF(J$5&lt;&gt;"",HLOOKUP(J$5,Functionalization!$G$6:$R$314,ROW($A123)-5,FALSE),IFERROR(INDEX(J$278:J$314,MATCH($F123,$B$278:$B$314,0))/VLOOKUP($F123,$B$278:$BB$314,MATCH(LEFT(TRIM(J$6),FIND("~",SUBSTITUTE(J$6,"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123))*HLOOKUP(LEFT(TRIM(J$6),FIND("~",SUBSTITUTE(J$6," ","~",LEN(TRIM(J$6))-LEN(SUBSTITUTE(TRIM(J$6)," ",""))))-1)&amp;" Total",$B$6:$BB$314,ROW($A123)-5,FALSE))</f>
        <v>0</v>
      </c>
      <c r="K123" s="8">
        <f ca="1">IF(K$5&lt;&gt;"",HLOOKUP(K$5,Functionalization!$G$6:$R$314,ROW($A123)-5,FALSE),IFERROR(INDEX(K$278:K$314,MATCH($F123,$B$278:$B$314,0))/VLOOKUP($F123,$B$278:$BB$314,MATCH(LEFT(TRIM(K$6),FIND("~",SUBSTITUTE(K$6,"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123))*HLOOKUP(LEFT(TRIM(K$6),FIND("~",SUBSTITUTE(K$6," ","~",LEN(TRIM(K$6))-LEN(SUBSTITUTE(TRIM(K$6)," ",""))))-1)&amp;" Total",$B$6:$BB$314,ROW($A123)-5,FALSE))</f>
        <v>0</v>
      </c>
      <c r="L123" s="8">
        <f ca="1">IF(L$5&lt;&gt;"",HLOOKUP(L$5,Functionalization!$G$6:$R$314,ROW($A123)-5,FALSE),IFERROR(INDEX(L$278:L$314,MATCH($F123,$B$278:$B$314,0))/VLOOKUP($F123,$B$278:$BB$314,MATCH(LEFT(TRIM(L$6),FIND("~",SUBSTITUTE(L$6,"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123))*HLOOKUP(LEFT(TRIM(L$6),FIND("~",SUBSTITUTE(L$6," ","~",LEN(TRIM(L$6))-LEN(SUBSTITUTE(TRIM(L$6)," ",""))))-1)&amp;" Total",$B$6:$BB$314,ROW($A123)-5,FALSE))</f>
        <v>0</v>
      </c>
      <c r="M123" s="8">
        <f ca="1">IF(M$5&lt;&gt;"",HLOOKUP(M$5,Functionalization!$G$6:$R$314,ROW($A123)-5,FALSE),IFERROR(INDEX(M$278:M$314,MATCH($F123,$B$278:$B$314,0))/VLOOKUP($F123,$B$278:$BB$314,MATCH(LEFT(TRIM(M$6),FIND("~",SUBSTITUTE(M$6,"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123))*HLOOKUP(LEFT(TRIM(M$6),FIND("~",SUBSTITUTE(M$6," ","~",LEN(TRIM(M$6))-LEN(SUBSTITUTE(TRIM(M$6)," ",""))))-1)&amp;" Total",$B$6:$BB$314,ROW($A123)-5,FALSE))</f>
        <v>0</v>
      </c>
      <c r="N123" s="8">
        <f ca="1">IF(N$5&lt;&gt;"",HLOOKUP(N$5,Functionalization!$G$6:$R$314,ROW($A123)-5,FALSE),IFERROR(INDEX(N$278:N$314,MATCH($F123,$B$278:$B$314,0))/VLOOKUP($F123,$B$278:$BB$314,MATCH(LEFT(TRIM(N$6),FIND("~",SUBSTITUTE(N$6,"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123))*HLOOKUP(LEFT(TRIM(N$6),FIND("~",SUBSTITUTE(N$6," ","~",LEN(TRIM(N$6))-LEN(SUBSTITUTE(TRIM(N$6)," ",""))))-1)&amp;" Total",$B$6:$BB$314,ROW($A123)-5,FALSE))</f>
        <v>0</v>
      </c>
      <c r="O123" s="8">
        <f ca="1">IF(O$5&lt;&gt;"",HLOOKUP(O$5,Functionalization!$G$6:$R$314,ROW($A123)-5,FALSE),IFERROR(INDEX(O$278:O$314,MATCH($F123,$B$278:$B$314,0))/VLOOKUP($F123,$B$278:$BB$314,MATCH(LEFT(TRIM(O$6),FIND("~",SUBSTITUTE(O$6,"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123))*HLOOKUP(LEFT(TRIM(O$6),FIND("~",SUBSTITUTE(O$6," ","~",LEN(TRIM(O$6))-LEN(SUBSTITUTE(TRIM(O$6)," ",""))))-1)&amp;" Total",$B$6:$BB$314,ROW($A123)-5,FALSE))</f>
        <v>0</v>
      </c>
      <c r="P123" s="8">
        <f ca="1">IF(P$5&lt;&gt;"",HLOOKUP(P$5,Functionalization!$G$6:$R$314,ROW($A123)-5,FALSE),IFERROR(INDEX(P$278:P$314,MATCH($F123,$B$278:$B$314,0))/VLOOKUP($F123,$B$278:$BB$314,MATCH(LEFT(TRIM(P$6),FIND("~",SUBSTITUTE(P$6,"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123))*HLOOKUP(LEFT(TRIM(P$6),FIND("~",SUBSTITUTE(P$6," ","~",LEN(TRIM(P$6))-LEN(SUBSTITUTE(TRIM(P$6)," ",""))))-1)&amp;" Total",$B$6:$BB$314,ROW($A123)-5,FALSE))</f>
        <v>0</v>
      </c>
      <c r="Q123" s="8">
        <f ca="1">IF(Q$5&lt;&gt;"",HLOOKUP(Q$5,Functionalization!$G$6:$R$314,ROW($A123)-5,FALSE),IFERROR(INDEX(Q$278:Q$314,MATCH($F123,$B$278:$B$314,0))/VLOOKUP($F123,$B$278:$BB$314,MATCH(LEFT(TRIM(Q$6),FIND("~",SUBSTITUTE(Q$6,"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123))*HLOOKUP(LEFT(TRIM(Q$6),FIND("~",SUBSTITUTE(Q$6," ","~",LEN(TRIM(Q$6))-LEN(SUBSTITUTE(TRIM(Q$6)," ",""))))-1)&amp;" Total",$B$6:$BB$314,ROW($A123)-5,FALSE))</f>
        <v>0</v>
      </c>
      <c r="R123" s="8">
        <f ca="1">IF(R$5&lt;&gt;"",HLOOKUP(R$5,Functionalization!$G$6:$R$314,ROW($A123)-5,FALSE),IFERROR(INDEX(R$278:R$314,MATCH($F123,$B$278:$B$314,0))/VLOOKUP($F123,$B$278:$BB$314,MATCH(LEFT(TRIM(R$6),FIND("~",SUBSTITUTE(R$6,"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123))*HLOOKUP(LEFT(TRIM(R$6),FIND("~",SUBSTITUTE(R$6," ","~",LEN(TRIM(R$6))-LEN(SUBSTITUTE(TRIM(R$6)," ",""))))-1)&amp;" Total",$B$6:$BB$314,ROW($A123)-5,FALSE))</f>
        <v>0</v>
      </c>
      <c r="S123" s="8">
        <f ca="1">IF(S$5&lt;&gt;"",HLOOKUP(S$5,Functionalization!$G$6:$R$314,ROW($A123)-5,FALSE),IFERROR(INDEX(S$278:S$314,MATCH($F123,$B$278:$B$314,0))/VLOOKUP($F123,$B$278:$BB$314,MATCH(LEFT(TRIM(S$6),FIND("~",SUBSTITUTE(S$6,"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123))*HLOOKUP(LEFT(TRIM(S$6),FIND("~",SUBSTITUTE(S$6," ","~",LEN(TRIM(S$6))-LEN(SUBSTITUTE(TRIM(S$6)," ",""))))-1)&amp;" Total",$B$6:$BB$314,ROW($A123)-5,FALSE))</f>
        <v>-969882.37722564349</v>
      </c>
      <c r="T123" s="8">
        <f ca="1">IF(T$5&lt;&gt;"",HLOOKUP(T$5,Functionalization!$G$6:$R$314,ROW($A123)-5,FALSE),IFERROR(INDEX(T$278:T$314,MATCH($F123,$B$278:$B$314,0))/VLOOKUP($F123,$B$278:$BB$314,MATCH(LEFT(TRIM(T$6),FIND("~",SUBSTITUTE(T$6,"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123))*HLOOKUP(LEFT(TRIM(T$6),FIND("~",SUBSTITUTE(T$6," ","~",LEN(TRIM(T$6))-LEN(SUBSTITUTE(TRIM(T$6)," ",""))))-1)&amp;" Total",$B$6:$BB$314,ROW($A123)-5,FALSE))</f>
        <v>0</v>
      </c>
      <c r="U123" s="8">
        <f ca="1">IF(U$5&lt;&gt;"",HLOOKUP(U$5,Functionalization!$G$6:$R$314,ROW($A123)-5,FALSE),IFERROR(INDEX(U$278:U$314,MATCH($F123,$B$278:$B$314,0))/VLOOKUP($F123,$B$278:$BB$314,MATCH(LEFT(TRIM(U$6),FIND("~",SUBSTITUTE(U$6,"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123))*HLOOKUP(LEFT(TRIM(U$6),FIND("~",SUBSTITUTE(U$6," ","~",LEN(TRIM(U$6))-LEN(SUBSTITUTE(TRIM(U$6)," ",""))))-1)&amp;" Total",$B$6:$BB$314,ROW($A123)-5,FALSE))</f>
        <v>-969882.37722564349</v>
      </c>
      <c r="V123" s="8">
        <f ca="1">IF(V$5&lt;&gt;"",HLOOKUP(V$5,Functionalization!$G$6:$R$314,ROW($A123)-5,FALSE),IFERROR(INDEX(V$278:V$314,MATCH($F123,$B$278:$B$314,0))/VLOOKUP($F123,$B$278:$BB$314,MATCH(LEFT(TRIM(V$6),FIND("~",SUBSTITUTE(V$6,"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123))*HLOOKUP(LEFT(TRIM(V$6),FIND("~",SUBSTITUTE(V$6," ","~",LEN(TRIM(V$6))-LEN(SUBSTITUTE(TRIM(V$6)," ",""))))-1)&amp;" Total",$B$6:$BB$314,ROW($A123)-5,FALSE))</f>
        <v>0</v>
      </c>
      <c r="W123" s="8">
        <f ca="1">IF(W$5&lt;&gt;"",HLOOKUP(W$5,Functionalization!$G$6:$R$314,ROW($A123)-5,FALSE),IFERROR(INDEX(W$278:W$314,MATCH($F123,$B$278:$B$314,0))/VLOOKUP($F123,$B$278:$BB$314,MATCH(LEFT(TRIM(W$6),FIND("~",SUBSTITUTE(W$6,"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123))*HLOOKUP(LEFT(TRIM(W$6),FIND("~",SUBSTITUTE(W$6," ","~",LEN(TRIM(W$6))-LEN(SUBSTITUTE(TRIM(W$6)," ",""))))-1)&amp;" Total",$B$6:$BB$314,ROW($A123)-5,FALSE))</f>
        <v>0</v>
      </c>
      <c r="X123" s="8">
        <f ca="1">IF(X$5&lt;&gt;"",HLOOKUP(X$5,Functionalization!$G$6:$R$314,ROW($A123)-5,FALSE),IFERROR(INDEX(X$278:X$314,MATCH($F123,$B$278:$B$314,0))/VLOOKUP($F123,$B$278:$BB$314,MATCH(LEFT(TRIM(X$6),FIND("~",SUBSTITUTE(X$6,"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123))*HLOOKUP(LEFT(TRIM(X$6),FIND("~",SUBSTITUTE(X$6," ","~",LEN(TRIM(X$6))-LEN(SUBSTITUTE(TRIM(X$6)," ",""))))-1)&amp;" Total",$B$6:$BB$314,ROW($A123)-5,FALSE))</f>
        <v>0</v>
      </c>
      <c r="Y123" s="8">
        <f ca="1">IF(Y$5&lt;&gt;"",HLOOKUP(Y$5,Functionalization!$G$6:$R$314,ROW($A123)-5,FALSE),IFERROR(INDEX(Y$278:Y$314,MATCH($F123,$B$278:$B$314,0))/VLOOKUP($F123,$B$278:$BB$314,MATCH(LEFT(TRIM(Y$6),FIND("~",SUBSTITUTE(Y$6,"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123))*HLOOKUP(LEFT(TRIM(Y$6),FIND("~",SUBSTITUTE(Y$6," ","~",LEN(TRIM(Y$6))-LEN(SUBSTITUTE(TRIM(Y$6)," ",""))))-1)&amp;" Total",$B$6:$BB$314,ROW($A123)-5,FALSE))</f>
        <v>0</v>
      </c>
      <c r="Z123" s="8">
        <f ca="1">IF(Z$5&lt;&gt;"",HLOOKUP(Z$5,Functionalization!$G$6:$R$314,ROW($A123)-5,FALSE),IFERROR(INDEX(Z$278:Z$314,MATCH($F123,$B$278:$B$314,0))/VLOOKUP($F123,$B$278:$BB$314,MATCH(LEFT(TRIM(Z$6),FIND("~",SUBSTITUTE(Z$6,"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123))*HLOOKUP(LEFT(TRIM(Z$6),FIND("~",SUBSTITUTE(Z$6," ","~",LEN(TRIM(Z$6))-LEN(SUBSTITUTE(TRIM(Z$6)," ",""))))-1)&amp;" Total",$B$6:$BB$314,ROW($A123)-5,FALSE))</f>
        <v>0</v>
      </c>
      <c r="AA123" s="8">
        <f ca="1">IF(AA$5&lt;&gt;"",HLOOKUP(AA$5,Functionalization!$G$6:$R$314,ROW($A123)-5,FALSE),IFERROR(INDEX(AA$278:AA$314,MATCH($F123,$B$278:$B$314,0))/VLOOKUP($F123,$B$278:$BB$314,MATCH(LEFT(TRIM(AA$6),FIND("~",SUBSTITUTE(AA$6,"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123))*HLOOKUP(LEFT(TRIM(AA$6),FIND("~",SUBSTITUTE(AA$6," ","~",LEN(TRIM(AA$6))-LEN(SUBSTITUTE(TRIM(AA$6)," ",""))))-1)&amp;" Total",$B$6:$BB$314,ROW($A123)-5,FALSE))</f>
        <v>0</v>
      </c>
      <c r="AB123" s="8">
        <f ca="1">IF(AB$5&lt;&gt;"",HLOOKUP(AB$5,Functionalization!$G$6:$R$314,ROW($A123)-5,FALSE),IFERROR(INDEX(AB$278:AB$314,MATCH($F123,$B$278:$B$314,0))/VLOOKUP($F123,$B$278:$BB$314,MATCH(LEFT(TRIM(AB$6),FIND("~",SUBSTITUTE(AB$6,"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123))*HLOOKUP(LEFT(TRIM(AB$6),FIND("~",SUBSTITUTE(AB$6," ","~",LEN(TRIM(AB$6))-LEN(SUBSTITUTE(TRIM(AB$6)," ",""))))-1)&amp;" Total",$B$6:$BB$314,ROW($A123)-5,FALSE))</f>
        <v>0</v>
      </c>
      <c r="AC123" s="8">
        <f ca="1">IF(AC$5&lt;&gt;"",HLOOKUP(AC$5,Functionalization!$G$6:$R$314,ROW($A123)-5,FALSE),IFERROR(INDEX(AC$278:AC$314,MATCH($F123,$B$278:$B$314,0))/VLOOKUP($F123,$B$278:$BB$314,MATCH(LEFT(TRIM(AC$6),FIND("~",SUBSTITUTE(AC$6,"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123))*HLOOKUP(LEFT(TRIM(AC$6),FIND("~",SUBSTITUTE(AC$6," ","~",LEN(TRIM(AC$6))-LEN(SUBSTITUTE(TRIM(AC$6)," ",""))))-1)&amp;" Total",$B$6:$BB$314,ROW($A123)-5,FALSE))</f>
        <v>0</v>
      </c>
      <c r="AD123" s="8">
        <f ca="1">IF(AD$5&lt;&gt;"",HLOOKUP(AD$5,Functionalization!$G$6:$R$314,ROW($A123)-5,FALSE),IFERROR(INDEX(AD$278:AD$314,MATCH($F123,$B$278:$B$314,0))/VLOOKUP($F123,$B$278:$BB$314,MATCH(LEFT(TRIM(AD$6),FIND("~",SUBSTITUTE(AD$6,"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123))*HLOOKUP(LEFT(TRIM(AD$6),FIND("~",SUBSTITUTE(AD$6," ","~",LEN(TRIM(AD$6))-LEN(SUBSTITUTE(TRIM(AD$6)," ",""))))-1)&amp;" Total",$B$6:$BB$314,ROW($A123)-5,FALSE))</f>
        <v>0</v>
      </c>
      <c r="AE123" s="8">
        <f ca="1">IF(AE$5&lt;&gt;"",HLOOKUP(AE$5,Functionalization!$G$6:$R$314,ROW($A123)-5,FALSE),IFERROR(INDEX(AE$278:AE$314,MATCH($F123,$B$278:$B$314,0))/VLOOKUP($F123,$B$278:$BB$314,MATCH(LEFT(TRIM(AE$6),FIND("~",SUBSTITUTE(AE$6,"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123))*HLOOKUP(LEFT(TRIM(AE$6),FIND("~",SUBSTITUTE(AE$6," ","~",LEN(TRIM(AE$6))-LEN(SUBSTITUTE(TRIM(AE$6)," ",""))))-1)&amp;" Total",$B$6:$BB$314,ROW($A123)-5,FALSE))</f>
        <v>0</v>
      </c>
      <c r="AF123" s="8">
        <f ca="1">IF(AF$5&lt;&gt;"",HLOOKUP(AF$5,Functionalization!$G$6:$R$314,ROW($A123)-5,FALSE),IFERROR(INDEX(AF$278:AF$314,MATCH($F123,$B$278:$B$314,0))/VLOOKUP($F123,$B$278:$BB$314,MATCH(LEFT(TRIM(AF$6),FIND("~",SUBSTITUTE(AF$6,"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123))*HLOOKUP(LEFT(TRIM(AF$6),FIND("~",SUBSTITUTE(AF$6," ","~",LEN(TRIM(AF$6))-LEN(SUBSTITUTE(TRIM(AF$6)," ",""))))-1)&amp;" Total",$B$6:$BB$314,ROW($A123)-5,FALSE))</f>
        <v>0</v>
      </c>
      <c r="AG123" s="8">
        <f ca="1">IF(AG$5&lt;&gt;"",HLOOKUP(AG$5,Functionalization!$G$6:$R$314,ROW($A123)-5,FALSE),IFERROR(INDEX(AG$278:AG$314,MATCH($F123,$B$278:$B$314,0))/VLOOKUP($F123,$B$278:$BB$314,MATCH(LEFT(TRIM(AG$6),FIND("~",SUBSTITUTE(AG$6,"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123))*HLOOKUP(LEFT(TRIM(AG$6),FIND("~",SUBSTITUTE(AG$6," ","~",LEN(TRIM(AG$6))-LEN(SUBSTITUTE(TRIM(AG$6)," ",""))))-1)&amp;" Total",$B$6:$BB$314,ROW($A123)-5,FALSE))</f>
        <v>0</v>
      </c>
      <c r="AH123" s="8">
        <f ca="1">IF(AH$5&lt;&gt;"",HLOOKUP(AH$5,Functionalization!$G$6:$R$314,ROW($A123)-5,FALSE),IFERROR(INDEX(AH$278:AH$314,MATCH($F123,$B$278:$B$314,0))/VLOOKUP($F123,$B$278:$BB$314,MATCH(LEFT(TRIM(AH$6),FIND("~",SUBSTITUTE(AH$6,"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123))*HLOOKUP(LEFT(TRIM(AH$6),FIND("~",SUBSTITUTE(AH$6," ","~",LEN(TRIM(AH$6))-LEN(SUBSTITUTE(TRIM(AH$6)," ",""))))-1)&amp;" Total",$B$6:$BB$314,ROW($A123)-5,FALSE))</f>
        <v>0</v>
      </c>
      <c r="AI123" s="8">
        <f ca="1">IF(AI$5&lt;&gt;"",HLOOKUP(AI$5,Functionalization!$G$6:$R$314,ROW($A123)-5,FALSE),IFERROR(INDEX(AI$278:AI$314,MATCH($F123,$B$278:$B$314,0))/VLOOKUP($F123,$B$278:$BB$314,MATCH(LEFT(TRIM(AI$6),FIND("~",SUBSTITUTE(AI$6,"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123))*HLOOKUP(LEFT(TRIM(AI$6),FIND("~",SUBSTITUTE(AI$6," ","~",LEN(TRIM(AI$6))-LEN(SUBSTITUTE(TRIM(AI$6)," ",""))))-1)&amp;" Total",$B$6:$BB$314,ROW($A123)-5,FALSE))</f>
        <v>0</v>
      </c>
      <c r="AJ123" s="8">
        <f ca="1">IF(AJ$5&lt;&gt;"",HLOOKUP(AJ$5,Functionalization!$G$6:$R$314,ROW($A123)-5,FALSE),IFERROR(INDEX(AJ$278:AJ$314,MATCH($F123,$B$278:$B$314,0))/VLOOKUP($F123,$B$278:$BB$314,MATCH(LEFT(TRIM(AJ$6),FIND("~",SUBSTITUTE(AJ$6,"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123))*HLOOKUP(LEFT(TRIM(AJ$6),FIND("~",SUBSTITUTE(AJ$6," ","~",LEN(TRIM(AJ$6))-LEN(SUBSTITUTE(TRIM(AJ$6)," ",""))))-1)&amp;" Total",$B$6:$BB$314,ROW($A123)-5,FALSE))</f>
        <v>0</v>
      </c>
      <c r="AK123" s="8">
        <f ca="1">IF(AK$5&lt;&gt;"",HLOOKUP(AK$5,Functionalization!$G$6:$R$314,ROW($A123)-5,FALSE),IFERROR(INDEX(AK$278:AK$314,MATCH($F123,$B$278:$B$314,0))/VLOOKUP($F123,$B$278:$BB$314,MATCH(LEFT(TRIM(AK$6),FIND("~",SUBSTITUTE(AK$6,"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123))*HLOOKUP(LEFT(TRIM(AK$6),FIND("~",SUBSTITUTE(AK$6," ","~",LEN(TRIM(AK$6))-LEN(SUBSTITUTE(TRIM(AK$6)," ",""))))-1)&amp;" Total",$B$6:$BB$314,ROW($A123)-5,FALSE))</f>
        <v>0</v>
      </c>
      <c r="AL123" s="8">
        <f ca="1">IF(AL$5&lt;&gt;"",HLOOKUP(AL$5,Functionalization!$G$6:$R$314,ROW($A123)-5,FALSE),IFERROR(INDEX(AL$278:AL$314,MATCH($F123,$B$278:$B$314,0))/VLOOKUP($F123,$B$278:$BB$314,MATCH(LEFT(TRIM(AL$6),FIND("~",SUBSTITUTE(AL$6,"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123))*HLOOKUP(LEFT(TRIM(AL$6),FIND("~",SUBSTITUTE(AL$6," ","~",LEN(TRIM(AL$6))-LEN(SUBSTITUTE(TRIM(AL$6)," ",""))))-1)&amp;" Total",$B$6:$BB$314,ROW($A123)-5,FALSE))</f>
        <v>0</v>
      </c>
      <c r="AM123" s="8">
        <f ca="1">IF(AM$5&lt;&gt;"",HLOOKUP(AM$5,Functionalization!$G$6:$R$314,ROW($A123)-5,FALSE),IFERROR(INDEX(AM$278:AM$314,MATCH($F123,$B$278:$B$314,0))/VLOOKUP($F123,$B$278:$BB$314,MATCH(LEFT(TRIM(AM$6),FIND("~",SUBSTITUTE(AM$6,"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123))*HLOOKUP(LEFT(TRIM(AM$6),FIND("~",SUBSTITUTE(AM$6," ","~",LEN(TRIM(AM$6))-LEN(SUBSTITUTE(TRIM(AM$6)," ",""))))-1)&amp;" Total",$B$6:$BB$314,ROW($A123)-5,FALSE))</f>
        <v>0</v>
      </c>
      <c r="AN123" s="8">
        <f ca="1">IF(AN$5&lt;&gt;"",HLOOKUP(AN$5,Functionalization!$G$6:$R$314,ROW($A123)-5,FALSE),IFERROR(INDEX(AN$278:AN$314,MATCH($F123,$B$278:$B$314,0))/VLOOKUP($F123,$B$278:$BB$314,MATCH(LEFT(TRIM(AN$6),FIND("~",SUBSTITUTE(AN$6,"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123))*HLOOKUP(LEFT(TRIM(AN$6),FIND("~",SUBSTITUTE(AN$6," ","~",LEN(TRIM(AN$6))-LEN(SUBSTITUTE(TRIM(AN$6)," ",""))))-1)&amp;" Total",$B$6:$BB$314,ROW($A123)-5,FALSE))</f>
        <v>0</v>
      </c>
      <c r="AO123" s="8">
        <f ca="1">IF(AO$5&lt;&gt;"",HLOOKUP(AO$5,Functionalization!$G$6:$R$314,ROW($A123)-5,FALSE),IFERROR(INDEX(AO$278:AO$314,MATCH($F123,$B$278:$B$314,0))/VLOOKUP($F123,$B$278:$BB$314,MATCH(LEFT(TRIM(AO$6),FIND("~",SUBSTITUTE(AO$6,"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123))*HLOOKUP(LEFT(TRIM(AO$6),FIND("~",SUBSTITUTE(AO$6," ","~",LEN(TRIM(AO$6))-LEN(SUBSTITUTE(TRIM(AO$6)," ",""))))-1)&amp;" Total",$B$6:$BB$314,ROW($A123)-5,FALSE))</f>
        <v>0</v>
      </c>
      <c r="AP123" s="8">
        <f ca="1">IF(AP$5&lt;&gt;"",HLOOKUP(AP$5,Functionalization!$G$6:$R$314,ROW($A123)-5,FALSE),IFERROR(INDEX(AP$278:AP$314,MATCH($F123,$B$278:$B$314,0))/VLOOKUP($F123,$B$278:$BB$314,MATCH(LEFT(TRIM(AP$6),FIND("~",SUBSTITUTE(AP$6,"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123))*HLOOKUP(LEFT(TRIM(AP$6),FIND("~",SUBSTITUTE(AP$6," ","~",LEN(TRIM(AP$6))-LEN(SUBSTITUTE(TRIM(AP$6)," ",""))))-1)&amp;" Total",$B$6:$BB$314,ROW($A123)-5,FALSE))</f>
        <v>0</v>
      </c>
      <c r="AQ123" s="8">
        <f ca="1">IF(AQ$5&lt;&gt;"",HLOOKUP(AQ$5,Functionalization!$G$6:$R$314,ROW($A123)-5,FALSE),IFERROR(INDEX(AQ$278:AQ$314,MATCH($F123,$B$278:$B$314,0))/VLOOKUP($F123,$B$278:$BB$314,MATCH(LEFT(TRIM(AQ$6),FIND("~",SUBSTITUTE(AQ$6,"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123))*HLOOKUP(LEFT(TRIM(AQ$6),FIND("~",SUBSTITUTE(AQ$6," ","~",LEN(TRIM(AQ$6))-LEN(SUBSTITUTE(TRIM(AQ$6)," ",""))))-1)&amp;" Total",$B$6:$BB$314,ROW($A123)-5,FALSE))</f>
        <v>0</v>
      </c>
      <c r="AR123" s="8">
        <f ca="1">IF(AR$5&lt;&gt;"",HLOOKUP(AR$5,Functionalization!$G$6:$R$314,ROW($A123)-5,FALSE),IFERROR(INDEX(AR$278:AR$314,MATCH($F123,$B$278:$B$314,0))/VLOOKUP($F123,$B$278:$BB$314,MATCH(LEFT(TRIM(AR$6),FIND("~",SUBSTITUTE(AR$6,"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123))*HLOOKUP(LEFT(TRIM(AR$6),FIND("~",SUBSTITUTE(AR$6," ","~",LEN(TRIM(AR$6))-LEN(SUBSTITUTE(TRIM(AR$6)," ",""))))-1)&amp;" Total",$B$6:$BB$314,ROW($A123)-5,FALSE))</f>
        <v>0</v>
      </c>
      <c r="AS123" s="8">
        <f ca="1">IF(AS$5&lt;&gt;"",HLOOKUP(AS$5,Functionalization!$G$6:$R$314,ROW($A123)-5,FALSE),IFERROR(INDEX(AS$278:AS$314,MATCH($F123,$B$278:$B$314,0))/VLOOKUP($F123,$B$278:$BB$314,MATCH(LEFT(TRIM(AS$6),FIND("~",SUBSTITUTE(AS$6,"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123))*HLOOKUP(LEFT(TRIM(AS$6),FIND("~",SUBSTITUTE(AS$6," ","~",LEN(TRIM(AS$6))-LEN(SUBSTITUTE(TRIM(AS$6)," ",""))))-1)&amp;" Total",$B$6:$BB$314,ROW($A123)-5,FALSE))</f>
        <v>0</v>
      </c>
      <c r="AT123" s="8">
        <f ca="1">IF(AT$5&lt;&gt;"",HLOOKUP(AT$5,Functionalization!$G$6:$R$314,ROW($A123)-5,FALSE),IFERROR(INDEX(AT$278:AT$314,MATCH($F123,$B$278:$B$314,0))/VLOOKUP($F123,$B$278:$BB$314,MATCH(LEFT(TRIM(AT$6),FIND("~",SUBSTITUTE(AT$6,"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123))*HLOOKUP(LEFT(TRIM(AT$6),FIND("~",SUBSTITUTE(AT$6," ","~",LEN(TRIM(AT$6))-LEN(SUBSTITUTE(TRIM(AT$6)," ",""))))-1)&amp;" Total",$B$6:$BB$314,ROW($A123)-5,FALSE))</f>
        <v>0</v>
      </c>
      <c r="AU123" s="8">
        <f ca="1">IF(AU$5&lt;&gt;"",HLOOKUP(AU$5,Functionalization!$G$6:$R$314,ROW($A123)-5,FALSE),IFERROR(INDEX(AU$278:AU$314,MATCH($F123,$B$278:$B$314,0))/VLOOKUP($F123,$B$278:$BB$314,MATCH(LEFT(TRIM(AU$6),FIND("~",SUBSTITUTE(AU$6,"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123))*HLOOKUP(LEFT(TRIM(AU$6),FIND("~",SUBSTITUTE(AU$6," ","~",LEN(TRIM(AU$6))-LEN(SUBSTITUTE(TRIM(AU$6)," ",""))))-1)&amp;" Total",$B$6:$BB$314,ROW($A123)-5,FALSE))</f>
        <v>0</v>
      </c>
      <c r="AV123" s="8">
        <f ca="1">IF(AV$5&lt;&gt;"",HLOOKUP(AV$5,Functionalization!$G$6:$R$314,ROW($A123)-5,FALSE),IFERROR(INDEX(AV$278:AV$314,MATCH($F123,$B$278:$B$314,0))/VLOOKUP($F123,$B$278:$BB$314,MATCH(LEFT(TRIM(AV$6),FIND("~",SUBSTITUTE(AV$6,"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123))*HLOOKUP(LEFT(TRIM(AV$6),FIND("~",SUBSTITUTE(AV$6," ","~",LEN(TRIM(AV$6))-LEN(SUBSTITUTE(TRIM(AV$6)," ",""))))-1)&amp;" Total",$B$6:$BB$314,ROW($A123)-5,FALSE))</f>
        <v>0</v>
      </c>
      <c r="AW123" s="8">
        <f ca="1">IF(AW$5&lt;&gt;"",HLOOKUP(AW$5,Functionalization!$G$6:$R$314,ROW($A123)-5,FALSE),IFERROR(INDEX(AW$278:AW$314,MATCH($F123,$B$278:$B$314,0))/VLOOKUP($F123,$B$278:$BB$314,MATCH(LEFT(TRIM(AW$6),FIND("~",SUBSTITUTE(AW$6,"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123))*HLOOKUP(LEFT(TRIM(AW$6),FIND("~",SUBSTITUTE(AW$6," ","~",LEN(TRIM(AW$6))-LEN(SUBSTITUTE(TRIM(AW$6)," ",""))))-1)&amp;" Total",$B$6:$BB$314,ROW($A123)-5,FALSE))</f>
        <v>0</v>
      </c>
      <c r="AX123" s="8">
        <f ca="1">IF(AX$5&lt;&gt;"",HLOOKUP(AX$5,Functionalization!$G$6:$R$314,ROW($A123)-5,FALSE),IFERROR(INDEX(AX$278:AX$314,MATCH($F123,$B$278:$B$314,0))/VLOOKUP($F123,$B$278:$BB$314,MATCH(LEFT(TRIM(AX$6),FIND("~",SUBSTITUTE(AX$6,"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123))*HLOOKUP(LEFT(TRIM(AX$6),FIND("~",SUBSTITUTE(AX$6," ","~",LEN(TRIM(AX$6))-LEN(SUBSTITUTE(TRIM(AX$6)," ",""))))-1)&amp;" Total",$B$6:$BB$314,ROW($A123)-5,FALSE))</f>
        <v>0</v>
      </c>
      <c r="AY123" s="8">
        <f ca="1">IF(AY$5&lt;&gt;"",HLOOKUP(AY$5,Functionalization!$G$6:$R$314,ROW($A123)-5,FALSE),IFERROR(INDEX(AY$278:AY$314,MATCH($F123,$B$278:$B$314,0))/VLOOKUP($F123,$B$278:$BB$314,MATCH(LEFT(TRIM(AY$6),FIND("~",SUBSTITUTE(AY$6,"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123))*HLOOKUP(LEFT(TRIM(AY$6),FIND("~",SUBSTITUTE(AY$6," ","~",LEN(TRIM(AY$6))-LEN(SUBSTITUTE(TRIM(AY$6)," ",""))))-1)&amp;" Total",$B$6:$BB$314,ROW($A123)-5,FALSE))</f>
        <v>0</v>
      </c>
      <c r="AZ123" s="8">
        <f ca="1">IF(AZ$5&lt;&gt;"",HLOOKUP(AZ$5,Functionalization!$G$6:$R$314,ROW($A123)-5,FALSE),IFERROR(INDEX(AZ$278:AZ$314,MATCH($F123,$B$278:$B$314,0))/VLOOKUP($F123,$B$278:$BB$314,MATCH(LEFT(TRIM(AZ$6),FIND("~",SUBSTITUTE(AZ$6,"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123))*HLOOKUP(LEFT(TRIM(AZ$6),FIND("~",SUBSTITUTE(AZ$6," ","~",LEN(TRIM(AZ$6))-LEN(SUBSTITUTE(TRIM(AZ$6)," ",""))))-1)&amp;" Total",$B$6:$BB$314,ROW($A123)-5,FALSE))</f>
        <v>0</v>
      </c>
      <c r="BA123" s="8">
        <f ca="1">IF(BA$5&lt;&gt;"",HLOOKUP(BA$5,Functionalization!$G$6:$R$314,ROW($A123)-5,FALSE),IFERROR(INDEX(BA$278:BA$314,MATCH($F123,$B$278:$B$314,0))/VLOOKUP($F123,$B$278:$BB$314,MATCH(LEFT(TRIM(BA$6),FIND("~",SUBSTITUTE(BA$6,"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123))*HLOOKUP(LEFT(TRIM(BA$6),FIND("~",SUBSTITUTE(BA$6," ","~",LEN(TRIM(BA$6))-LEN(SUBSTITUTE(TRIM(BA$6)," ",""))))-1)&amp;" Total",$B$6:$BB$314,ROW($A123)-5,FALSE))</f>
        <v>0</v>
      </c>
      <c r="BB123" s="8">
        <f ca="1">IF(BB$5&lt;&gt;"",HLOOKUP(BB$5,Functionalization!$G$6:$R$314,ROW($A123)-5,FALSE),IFERROR(INDEX(BB$278:BB$314,MATCH($F123,$B$278:$B$314,0))/VLOOKUP($F123,$B$278:$BB$314,MATCH(LEFT(TRIM(BB$6),FIND("~",SUBSTITUTE(BB$6,"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123))*HLOOKUP(LEFT(TRIM(BB$6),FIND("~",SUBSTITUTE(BB$6," ","~",LEN(TRIM(BB$6))-LEN(SUBSTITUTE(TRIM(BB$6)," ",""))))-1)&amp;" Total",$B$6:$BB$314,ROW($A123)-5,FALSE))</f>
        <v>0</v>
      </c>
      <c r="BD123">
        <f ca="1">IFERROR(IF(SUMIF($G$6:$BB$6,BD$6&amp;" Total",$G123:$BB123)-(SUMIF($G$6:$BB$6,BD$6&amp;" "&amp;'Input-Func_Class'!$D$22,$G123:$BB123)+IFERROR(SUMIF($G$6:$BB$6,BD$6&amp;" "&amp;'Input-Func_Class'!$E$22,$G123:$BB123),SUMIF($G$6:$BB$6,BD$6&amp;" "&amp;'Input-Func_Class'!$B$24,$G123:$BB123))+SUMIF($G$6:$BB$6,BD$6&amp;" "&amp;'Input-Func_Class'!$F$22,$G123:$BB123))&lt;Check_Limit,0,1),1)</f>
        <v>0</v>
      </c>
      <c r="BE123">
        <f ca="1">IFERROR(IF(SUMIF($G$6:$BB$6,BE$6&amp;" Total",$G123:$BB123)-(SUMIF($G$6:$BB$6,BE$6&amp;" "&amp;'Input-Func_Class'!$D$22,$G123:$BB123)+IFERROR(SUMIF($G$6:$BB$6,BE$6&amp;" "&amp;'Input-Func_Class'!$E$22,$G123:$BB123),SUMIF($G$6:$BB$6,BE$6&amp;" "&amp;'Input-Func_Class'!$B$24,$G123:$BB123))+SUMIF($G$6:$BB$6,BE$6&amp;" "&amp;'Input-Func_Class'!$F$22,$G123:$BB123))&lt;Check_Limit,0,1),1)</f>
        <v>0</v>
      </c>
      <c r="BF123">
        <f ca="1">IFERROR(IF(SUMIF($G$6:$BB$6,BF$6&amp;" Total",$G123:$BB123)-(SUMIF($G$6:$BB$6,BF$6&amp;" "&amp;'Input-Func_Class'!$D$22,$G123:$BB123)+IFERROR(SUMIF($G$6:$BB$6,BF$6&amp;" "&amp;'Input-Func_Class'!$E$22,$G123:$BB123),SUMIF($G$6:$BB$6,BF$6&amp;" "&amp;'Input-Func_Class'!$B$24,$G123:$BB123))+SUMIF($G$6:$BB$6,BF$6&amp;" "&amp;'Input-Func_Class'!$F$22,$G123:$BB123))&lt;Check_Limit,0,1),1)</f>
        <v>0</v>
      </c>
      <c r="BG123">
        <f ca="1">IFERROR(IF(SUMIF($G$6:$BB$6,BG$6&amp;" Total",$G123:$BB123)-(SUMIF($G$6:$BB$6,BG$6&amp;" "&amp;'Input-Func_Class'!$D$22,$G123:$BB123)+IFERROR(SUMIF($G$6:$BB$6,BG$6&amp;" "&amp;'Input-Func_Class'!$E$22,$G123:$BB123),SUMIF($G$6:$BB$6,BG$6&amp;" "&amp;'Input-Func_Class'!$B$24,$G123:$BB123))+SUMIF($G$6:$BB$6,BG$6&amp;" "&amp;'Input-Func_Class'!$F$22,$G123:$BB123))&lt;Check_Limit,0,1),1)</f>
        <v>0</v>
      </c>
      <c r="BH123">
        <f ca="1">IFERROR(IF(SUMIF($G$6:$BB$6,BH$6&amp;" Total",$G123:$BB123)-(SUMIF($G$6:$BB$6,BH$6&amp;" "&amp;'Input-Func_Class'!$D$22,$G123:$BB123)+IFERROR(SUMIF($G$6:$BB$6,BH$6&amp;" "&amp;'Input-Func_Class'!$E$22,$G123:$BB123),SUMIF($G$6:$BB$6,BH$6&amp;" "&amp;'Input-Func_Class'!$B$24,$G123:$BB123))+SUMIF($G$6:$BB$6,BH$6&amp;" "&amp;'Input-Func_Class'!$F$22,$G123:$BB123))&lt;Check_Limit,0,1),1)</f>
        <v>0</v>
      </c>
      <c r="BI123">
        <f ca="1">IFERROR(IF(SUMIF($G$6:$BB$6,BI$6&amp;" Total",$G123:$BB123)-(SUMIF($G$6:$BB$6,BI$6&amp;" "&amp;'Input-Func_Class'!$D$22,$G123:$BB123)+IFERROR(SUMIF($G$6:$BB$6,BI$6&amp;" "&amp;'Input-Func_Class'!$E$22,$G123:$BB123),SUMIF($G$6:$BB$6,BI$6&amp;" "&amp;'Input-Func_Class'!$B$24,$G123:$BB123))+SUMIF($G$6:$BB$6,BI$6&amp;" "&amp;'Input-Func_Class'!$F$22,$G123:$BB123))&lt;Check_Limit,0,1),1)</f>
        <v>0</v>
      </c>
      <c r="BJ123">
        <f ca="1">IFERROR(IF(SUMIF($G$6:$BB$6,BJ$6&amp;" Total",$G123:$BB123)-(SUMIF($G$6:$BB$6,BJ$6&amp;" "&amp;'Input-Func_Class'!$D$22,$G123:$BB123)+IFERROR(SUMIF($G$6:$BB$6,BJ$6&amp;" "&amp;'Input-Func_Class'!$E$22,$G123:$BB123),SUMIF($G$6:$BB$6,BJ$6&amp;" "&amp;'Input-Func_Class'!$B$24,$G123:$BB123))+SUMIF($G$6:$BB$6,BJ$6&amp;" "&amp;'Input-Func_Class'!$F$22,$G123:$BB123))&lt;Check_Limit,0,1),1)</f>
        <v>0</v>
      </c>
      <c r="BK123">
        <f ca="1">IFERROR(IF(SUMIF($G$6:$BB$6,BK$6&amp;" Total",$G123:$BB123)-(SUMIF($G$6:$BB$6,BK$6&amp;" "&amp;'Input-Func_Class'!$D$22,$G123:$BB123)+IFERROR(SUMIF($G$6:$BB$6,BK$6&amp;" "&amp;'Input-Func_Class'!$E$22,$G123:$BB123),SUMIF($G$6:$BB$6,BK$6&amp;" "&amp;'Input-Func_Class'!$B$24,$G123:$BB123))+SUMIF($G$6:$BB$6,BK$6&amp;" "&amp;'Input-Func_Class'!$F$22,$G123:$BB123))&lt;Check_Limit,0,1),1)</f>
        <v>0</v>
      </c>
      <c r="BL123">
        <f ca="1">IFERROR(IF(SUMIF($G$6:$BB$6,BL$6&amp;" Total",$G123:$BB123)-(SUMIF($G$6:$BB$6,BL$6&amp;" "&amp;'Input-Func_Class'!$D$22,$G123:$BB123)+IFERROR(SUMIF($G$6:$BB$6,BL$6&amp;" "&amp;'Input-Func_Class'!$E$22,$G123:$BB123),SUMIF($G$6:$BB$6,BL$6&amp;" "&amp;'Input-Func_Class'!$B$24,$G123:$BB123))+SUMIF($G$6:$BB$6,BL$6&amp;" "&amp;'Input-Func_Class'!$F$22,$G123:$BB123))&lt;Check_Limit,0,1),1)</f>
        <v>0</v>
      </c>
      <c r="BM123">
        <f ca="1">IFERROR(IF(SUMIF($G$6:$BB$6,BM$6&amp;" Total",$G123:$BB123)-(SUMIF($G$6:$BB$6,BM$6&amp;" "&amp;'Input-Func_Class'!$D$22,$G123:$BB123)+IFERROR(SUMIF($G$6:$BB$6,BM$6&amp;" "&amp;'Input-Func_Class'!$E$22,$G123:$BB123),SUMIF($G$6:$BB$6,BM$6&amp;" "&amp;'Input-Func_Class'!$B$24,$G123:$BB123))+SUMIF($G$6:$BB$6,BM$6&amp;" "&amp;'Input-Func_Class'!$F$22,$G123:$BB123))&lt;Check_Limit,0,1),1)</f>
        <v>0</v>
      </c>
      <c r="BN123">
        <f ca="1">IFERROR(IF(SUMIF($G$6:$BB$6,BN$6&amp;" Total",$G123:$BB123)-(SUMIF($G$6:$BB$6,BN$6&amp;" "&amp;'Input-Func_Class'!$D$22,$G123:$BB123)+IFERROR(SUMIF($G$6:$BB$6,BN$6&amp;" "&amp;'Input-Func_Class'!$E$22,$G123:$BB123),SUMIF($G$6:$BB$6,BN$6&amp;" "&amp;'Input-Func_Class'!$B$24,$G123:$BB123))+SUMIF($G$6:$BB$6,BN$6&amp;" "&amp;'Input-Func_Class'!$F$22,$G123:$BB123))&lt;Check_Limit,0,1),1)</f>
        <v>0</v>
      </c>
      <c r="BO123">
        <f ca="1">IFERROR(IF(SUMIF($G$6:$BB$6,BO$6&amp;" Total",$G123:$BB123)-(SUMIF($G$6:$BB$6,BO$6&amp;" "&amp;'Input-Func_Class'!$D$22,$G123:$BB123)+IFERROR(SUMIF($G$6:$BB$6,BO$6&amp;" "&amp;'Input-Func_Class'!$E$22,$G123:$BB123),SUMIF($G$6:$BB$6,BO$6&amp;" "&amp;'Input-Func_Class'!$B$24,$G123:$BB123))+SUMIF($G$6:$BB$6,BO$6&amp;" "&amp;'Input-Func_Class'!$F$22,$G123:$BB123))&lt;Check_Limit,0,1),1)</f>
        <v>0</v>
      </c>
    </row>
    <row r="124" spans="1:67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>Functionalization!$D124</f>
        <v>1221418.8771151099</v>
      </c>
      <c r="E124" s="8">
        <f t="shared" ref="E124" ca="1" si="34">IFERROR(IF(D124="",0,IF(D124=0,0,IF(ABS(D124-SUM(G124,K124,O124,S124,W124,AA124,AE124,AI124,AM124,AQ124,AU124,AY124))&lt;Check_Limit,0,1))),1)</f>
        <v>0</v>
      </c>
      <c r="F124" s="2" t="str">
        <f>IF($D124=0,"-",IF('Input-Accounts'!$E124&lt;&gt;0,'Input-Accounts'!$E124,'Input-Accounts'!$G124))</f>
        <v>COMMODITY</v>
      </c>
      <c r="G124" s="8">
        <f ca="1">IF(G$5&lt;&gt;"",HLOOKUP(G$5,Functionalization!$G$6:$R$314,ROW($A124)-5,FALSE),IFERROR(INDEX(G$278:G$314,MATCH($F124,$B$278:$B$314,0))/VLOOKUP($F124,$B$278:$BB$314,MATCH(LEFT(TRIM(G$6),FIND("~",SUBSTITUTE(G$6,"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124))*HLOOKUP(LEFT(TRIM(G$6),FIND("~",SUBSTITUTE(G$6," ","~",LEN(TRIM(G$6))-LEN(SUBSTITUTE(TRIM(G$6)," ",""))))-1)&amp;" Total",$B$6:$BB$314,ROW($A124)-5,FALSE))</f>
        <v>0</v>
      </c>
      <c r="H124" s="8">
        <f ca="1">IF(H$5&lt;&gt;"",HLOOKUP(H$5,Functionalization!$G$6:$R$314,ROW($A124)-5,FALSE),IFERROR(INDEX(H$278:H$314,MATCH($F124,$B$278:$B$314,0))/VLOOKUP($F124,$B$278:$BB$314,MATCH(LEFT(TRIM(H$6),FIND("~",SUBSTITUTE(H$6,"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124))*HLOOKUP(LEFT(TRIM(H$6),FIND("~",SUBSTITUTE(H$6," ","~",LEN(TRIM(H$6))-LEN(SUBSTITUTE(TRIM(H$6)," ",""))))-1)&amp;" Total",$B$6:$BB$314,ROW($A124)-5,FALSE))</f>
        <v>0</v>
      </c>
      <c r="I124" s="8">
        <f ca="1">IF(I$5&lt;&gt;"",HLOOKUP(I$5,Functionalization!$G$6:$R$314,ROW($A124)-5,FALSE),IFERROR(INDEX(I$278:I$314,MATCH($F124,$B$278:$B$314,0))/VLOOKUP($F124,$B$278:$BB$314,MATCH(LEFT(TRIM(I$6),FIND("~",SUBSTITUTE(I$6,"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124))*HLOOKUP(LEFT(TRIM(I$6),FIND("~",SUBSTITUTE(I$6," ","~",LEN(TRIM(I$6))-LEN(SUBSTITUTE(TRIM(I$6)," ",""))))-1)&amp;" Total",$B$6:$BB$314,ROW($A124)-5,FALSE))</f>
        <v>0</v>
      </c>
      <c r="J124" s="8">
        <f ca="1">IF(J$5&lt;&gt;"",HLOOKUP(J$5,Functionalization!$G$6:$R$314,ROW($A124)-5,FALSE),IFERROR(INDEX(J$278:J$314,MATCH($F124,$B$278:$B$314,0))/VLOOKUP($F124,$B$278:$BB$314,MATCH(LEFT(TRIM(J$6),FIND("~",SUBSTITUTE(J$6,"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124))*HLOOKUP(LEFT(TRIM(J$6),FIND("~",SUBSTITUTE(J$6," ","~",LEN(TRIM(J$6))-LEN(SUBSTITUTE(TRIM(J$6)," ",""))))-1)&amp;" Total",$B$6:$BB$314,ROW($A124)-5,FALSE))</f>
        <v>0</v>
      </c>
      <c r="K124" s="8">
        <f ca="1">IF(K$5&lt;&gt;"",HLOOKUP(K$5,Functionalization!$G$6:$R$314,ROW($A124)-5,FALSE),IFERROR(INDEX(K$278:K$314,MATCH($F124,$B$278:$B$314,0))/VLOOKUP($F124,$B$278:$BB$314,MATCH(LEFT(TRIM(K$6),FIND("~",SUBSTITUTE(K$6,"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124))*HLOOKUP(LEFT(TRIM(K$6),FIND("~",SUBSTITUTE(K$6," ","~",LEN(TRIM(K$6))-LEN(SUBSTITUTE(TRIM(K$6)," ",""))))-1)&amp;" Total",$B$6:$BB$314,ROW($A124)-5,FALSE))</f>
        <v>0</v>
      </c>
      <c r="L124" s="8">
        <f ca="1">IF(L$5&lt;&gt;"",HLOOKUP(L$5,Functionalization!$G$6:$R$314,ROW($A124)-5,FALSE),IFERROR(INDEX(L$278:L$314,MATCH($F124,$B$278:$B$314,0))/VLOOKUP($F124,$B$278:$BB$314,MATCH(LEFT(TRIM(L$6),FIND("~",SUBSTITUTE(L$6,"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124))*HLOOKUP(LEFT(TRIM(L$6),FIND("~",SUBSTITUTE(L$6," ","~",LEN(TRIM(L$6))-LEN(SUBSTITUTE(TRIM(L$6)," ",""))))-1)&amp;" Total",$B$6:$BB$314,ROW($A124)-5,FALSE))</f>
        <v>0</v>
      </c>
      <c r="M124" s="8">
        <f ca="1">IF(M$5&lt;&gt;"",HLOOKUP(M$5,Functionalization!$G$6:$R$314,ROW($A124)-5,FALSE),IFERROR(INDEX(M$278:M$314,MATCH($F124,$B$278:$B$314,0))/VLOOKUP($F124,$B$278:$BB$314,MATCH(LEFT(TRIM(M$6),FIND("~",SUBSTITUTE(M$6,"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124))*HLOOKUP(LEFT(TRIM(M$6),FIND("~",SUBSTITUTE(M$6," ","~",LEN(TRIM(M$6))-LEN(SUBSTITUTE(TRIM(M$6)," ",""))))-1)&amp;" Total",$B$6:$BB$314,ROW($A124)-5,FALSE))</f>
        <v>0</v>
      </c>
      <c r="N124" s="8">
        <f ca="1">IF(N$5&lt;&gt;"",HLOOKUP(N$5,Functionalization!$G$6:$R$314,ROW($A124)-5,FALSE),IFERROR(INDEX(N$278:N$314,MATCH($F124,$B$278:$B$314,0))/VLOOKUP($F124,$B$278:$BB$314,MATCH(LEFT(TRIM(N$6),FIND("~",SUBSTITUTE(N$6,"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124))*HLOOKUP(LEFT(TRIM(N$6),FIND("~",SUBSTITUTE(N$6," ","~",LEN(TRIM(N$6))-LEN(SUBSTITUTE(TRIM(N$6)," ",""))))-1)&amp;" Total",$B$6:$BB$314,ROW($A124)-5,FALSE))</f>
        <v>0</v>
      </c>
      <c r="O124" s="8">
        <f ca="1">IF(O$5&lt;&gt;"",HLOOKUP(O$5,Functionalization!$G$6:$R$314,ROW($A124)-5,FALSE),IFERROR(INDEX(O$278:O$314,MATCH($F124,$B$278:$B$314,0))/VLOOKUP($F124,$B$278:$BB$314,MATCH(LEFT(TRIM(O$6),FIND("~",SUBSTITUTE(O$6,"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124))*HLOOKUP(LEFT(TRIM(O$6),FIND("~",SUBSTITUTE(O$6," ","~",LEN(TRIM(O$6))-LEN(SUBSTITUTE(TRIM(O$6)," ",""))))-1)&amp;" Total",$B$6:$BB$314,ROW($A124)-5,FALSE))</f>
        <v>0</v>
      </c>
      <c r="P124" s="8">
        <f ca="1">IF(P$5&lt;&gt;"",HLOOKUP(P$5,Functionalization!$G$6:$R$314,ROW($A124)-5,FALSE),IFERROR(INDEX(P$278:P$314,MATCH($F124,$B$278:$B$314,0))/VLOOKUP($F124,$B$278:$BB$314,MATCH(LEFT(TRIM(P$6),FIND("~",SUBSTITUTE(P$6,"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124))*HLOOKUP(LEFT(TRIM(P$6),FIND("~",SUBSTITUTE(P$6," ","~",LEN(TRIM(P$6))-LEN(SUBSTITUTE(TRIM(P$6)," ",""))))-1)&amp;" Total",$B$6:$BB$314,ROW($A124)-5,FALSE))</f>
        <v>0</v>
      </c>
      <c r="Q124" s="8">
        <f ca="1">IF(Q$5&lt;&gt;"",HLOOKUP(Q$5,Functionalization!$G$6:$R$314,ROW($A124)-5,FALSE),IFERROR(INDEX(Q$278:Q$314,MATCH($F124,$B$278:$B$314,0))/VLOOKUP($F124,$B$278:$BB$314,MATCH(LEFT(TRIM(Q$6),FIND("~",SUBSTITUTE(Q$6,"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124))*HLOOKUP(LEFT(TRIM(Q$6),FIND("~",SUBSTITUTE(Q$6," ","~",LEN(TRIM(Q$6))-LEN(SUBSTITUTE(TRIM(Q$6)," ",""))))-1)&amp;" Total",$B$6:$BB$314,ROW($A124)-5,FALSE))</f>
        <v>0</v>
      </c>
      <c r="R124" s="8">
        <f ca="1">IF(R$5&lt;&gt;"",HLOOKUP(R$5,Functionalization!$G$6:$R$314,ROW($A124)-5,FALSE),IFERROR(INDEX(R$278:R$314,MATCH($F124,$B$278:$B$314,0))/VLOOKUP($F124,$B$278:$BB$314,MATCH(LEFT(TRIM(R$6),FIND("~",SUBSTITUTE(R$6,"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124))*HLOOKUP(LEFT(TRIM(R$6),FIND("~",SUBSTITUTE(R$6," ","~",LEN(TRIM(R$6))-LEN(SUBSTITUTE(TRIM(R$6)," ",""))))-1)&amp;" Total",$B$6:$BB$314,ROW($A124)-5,FALSE))</f>
        <v>0</v>
      </c>
      <c r="S124" s="8">
        <f ca="1">IF(S$5&lt;&gt;"",HLOOKUP(S$5,Functionalization!$G$6:$R$314,ROW($A124)-5,FALSE),IFERROR(INDEX(S$278:S$314,MATCH($F124,$B$278:$B$314,0))/VLOOKUP($F124,$B$278:$BB$314,MATCH(LEFT(TRIM(S$6),FIND("~",SUBSTITUTE(S$6,"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124))*HLOOKUP(LEFT(TRIM(S$6),FIND("~",SUBSTITUTE(S$6," ","~",LEN(TRIM(S$6))-LEN(SUBSTITUTE(TRIM(S$6)," ",""))))-1)&amp;" Total",$B$6:$BB$314,ROW($A124)-5,FALSE))</f>
        <v>1221418.8771151099</v>
      </c>
      <c r="T124" s="8">
        <f ca="1">IF(T$5&lt;&gt;"",HLOOKUP(T$5,Functionalization!$G$6:$R$314,ROW($A124)-5,FALSE),IFERROR(INDEX(T$278:T$314,MATCH($F124,$B$278:$B$314,0))/VLOOKUP($F124,$B$278:$BB$314,MATCH(LEFT(TRIM(T$6),FIND("~",SUBSTITUTE(T$6,"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124))*HLOOKUP(LEFT(TRIM(T$6),FIND("~",SUBSTITUTE(T$6," ","~",LEN(TRIM(T$6))-LEN(SUBSTITUTE(TRIM(T$6)," ",""))))-1)&amp;" Total",$B$6:$BB$314,ROW($A124)-5,FALSE))</f>
        <v>0</v>
      </c>
      <c r="U124" s="8">
        <f ca="1">IF(U$5&lt;&gt;"",HLOOKUP(U$5,Functionalization!$G$6:$R$314,ROW($A124)-5,FALSE),IFERROR(INDEX(U$278:U$314,MATCH($F124,$B$278:$B$314,0))/VLOOKUP($F124,$B$278:$BB$314,MATCH(LEFT(TRIM(U$6),FIND("~",SUBSTITUTE(U$6,"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124))*HLOOKUP(LEFT(TRIM(U$6),FIND("~",SUBSTITUTE(U$6," ","~",LEN(TRIM(U$6))-LEN(SUBSTITUTE(TRIM(U$6)," ",""))))-1)&amp;" Total",$B$6:$BB$314,ROW($A124)-5,FALSE))</f>
        <v>1221418.8771151099</v>
      </c>
      <c r="V124" s="8">
        <f ca="1">IF(V$5&lt;&gt;"",HLOOKUP(V$5,Functionalization!$G$6:$R$314,ROW($A124)-5,FALSE),IFERROR(INDEX(V$278:V$314,MATCH($F124,$B$278:$B$314,0))/VLOOKUP($F124,$B$278:$BB$314,MATCH(LEFT(TRIM(V$6),FIND("~",SUBSTITUTE(V$6,"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124))*HLOOKUP(LEFT(TRIM(V$6),FIND("~",SUBSTITUTE(V$6," ","~",LEN(TRIM(V$6))-LEN(SUBSTITUTE(TRIM(V$6)," ",""))))-1)&amp;" Total",$B$6:$BB$314,ROW($A124)-5,FALSE))</f>
        <v>0</v>
      </c>
      <c r="W124" s="8">
        <f ca="1">IF(W$5&lt;&gt;"",HLOOKUP(W$5,Functionalization!$G$6:$R$314,ROW($A124)-5,FALSE),IFERROR(INDEX(W$278:W$314,MATCH($F124,$B$278:$B$314,0))/VLOOKUP($F124,$B$278:$BB$314,MATCH(LEFT(TRIM(W$6),FIND("~",SUBSTITUTE(W$6,"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124))*HLOOKUP(LEFT(TRIM(W$6),FIND("~",SUBSTITUTE(W$6," ","~",LEN(TRIM(W$6))-LEN(SUBSTITUTE(TRIM(W$6)," ",""))))-1)&amp;" Total",$B$6:$BB$314,ROW($A124)-5,FALSE))</f>
        <v>0</v>
      </c>
      <c r="X124" s="8">
        <f ca="1">IF(X$5&lt;&gt;"",HLOOKUP(X$5,Functionalization!$G$6:$R$314,ROW($A124)-5,FALSE),IFERROR(INDEX(X$278:X$314,MATCH($F124,$B$278:$B$314,0))/VLOOKUP($F124,$B$278:$BB$314,MATCH(LEFT(TRIM(X$6),FIND("~",SUBSTITUTE(X$6,"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124))*HLOOKUP(LEFT(TRIM(X$6),FIND("~",SUBSTITUTE(X$6," ","~",LEN(TRIM(X$6))-LEN(SUBSTITUTE(TRIM(X$6)," ",""))))-1)&amp;" Total",$B$6:$BB$314,ROW($A124)-5,FALSE))</f>
        <v>0</v>
      </c>
      <c r="Y124" s="8">
        <f ca="1">IF(Y$5&lt;&gt;"",HLOOKUP(Y$5,Functionalization!$G$6:$R$314,ROW($A124)-5,FALSE),IFERROR(INDEX(Y$278:Y$314,MATCH($F124,$B$278:$B$314,0))/VLOOKUP($F124,$B$278:$BB$314,MATCH(LEFT(TRIM(Y$6),FIND("~",SUBSTITUTE(Y$6,"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124))*HLOOKUP(LEFT(TRIM(Y$6),FIND("~",SUBSTITUTE(Y$6," ","~",LEN(TRIM(Y$6))-LEN(SUBSTITUTE(TRIM(Y$6)," ",""))))-1)&amp;" Total",$B$6:$BB$314,ROW($A124)-5,FALSE))</f>
        <v>0</v>
      </c>
      <c r="Z124" s="8">
        <f ca="1">IF(Z$5&lt;&gt;"",HLOOKUP(Z$5,Functionalization!$G$6:$R$314,ROW($A124)-5,FALSE),IFERROR(INDEX(Z$278:Z$314,MATCH($F124,$B$278:$B$314,0))/VLOOKUP($F124,$B$278:$BB$314,MATCH(LEFT(TRIM(Z$6),FIND("~",SUBSTITUTE(Z$6,"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124))*HLOOKUP(LEFT(TRIM(Z$6),FIND("~",SUBSTITUTE(Z$6," ","~",LEN(TRIM(Z$6))-LEN(SUBSTITUTE(TRIM(Z$6)," ",""))))-1)&amp;" Total",$B$6:$BB$314,ROW($A124)-5,FALSE))</f>
        <v>0</v>
      </c>
      <c r="AA124" s="8">
        <f ca="1">IF(AA$5&lt;&gt;"",HLOOKUP(AA$5,Functionalization!$G$6:$R$314,ROW($A124)-5,FALSE),IFERROR(INDEX(AA$278:AA$314,MATCH($F124,$B$278:$B$314,0))/VLOOKUP($F124,$B$278:$BB$314,MATCH(LEFT(TRIM(AA$6),FIND("~",SUBSTITUTE(AA$6,"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124))*HLOOKUP(LEFT(TRIM(AA$6),FIND("~",SUBSTITUTE(AA$6," ","~",LEN(TRIM(AA$6))-LEN(SUBSTITUTE(TRIM(AA$6)," ",""))))-1)&amp;" Total",$B$6:$BB$314,ROW($A124)-5,FALSE))</f>
        <v>0</v>
      </c>
      <c r="AB124" s="8">
        <f ca="1">IF(AB$5&lt;&gt;"",HLOOKUP(AB$5,Functionalization!$G$6:$R$314,ROW($A124)-5,FALSE),IFERROR(INDEX(AB$278:AB$314,MATCH($F124,$B$278:$B$314,0))/VLOOKUP($F124,$B$278:$BB$314,MATCH(LEFT(TRIM(AB$6),FIND("~",SUBSTITUTE(AB$6,"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124))*HLOOKUP(LEFT(TRIM(AB$6),FIND("~",SUBSTITUTE(AB$6," ","~",LEN(TRIM(AB$6))-LEN(SUBSTITUTE(TRIM(AB$6)," ",""))))-1)&amp;" Total",$B$6:$BB$314,ROW($A124)-5,FALSE))</f>
        <v>0</v>
      </c>
      <c r="AC124" s="8">
        <f ca="1">IF(AC$5&lt;&gt;"",HLOOKUP(AC$5,Functionalization!$G$6:$R$314,ROW($A124)-5,FALSE),IFERROR(INDEX(AC$278:AC$314,MATCH($F124,$B$278:$B$314,0))/VLOOKUP($F124,$B$278:$BB$314,MATCH(LEFT(TRIM(AC$6),FIND("~",SUBSTITUTE(AC$6,"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124))*HLOOKUP(LEFT(TRIM(AC$6),FIND("~",SUBSTITUTE(AC$6," ","~",LEN(TRIM(AC$6))-LEN(SUBSTITUTE(TRIM(AC$6)," ",""))))-1)&amp;" Total",$B$6:$BB$314,ROW($A124)-5,FALSE))</f>
        <v>0</v>
      </c>
      <c r="AD124" s="8">
        <f ca="1">IF(AD$5&lt;&gt;"",HLOOKUP(AD$5,Functionalization!$G$6:$R$314,ROW($A124)-5,FALSE),IFERROR(INDEX(AD$278:AD$314,MATCH($F124,$B$278:$B$314,0))/VLOOKUP($F124,$B$278:$BB$314,MATCH(LEFT(TRIM(AD$6),FIND("~",SUBSTITUTE(AD$6,"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124))*HLOOKUP(LEFT(TRIM(AD$6),FIND("~",SUBSTITUTE(AD$6," ","~",LEN(TRIM(AD$6))-LEN(SUBSTITUTE(TRIM(AD$6)," ",""))))-1)&amp;" Total",$B$6:$BB$314,ROW($A124)-5,FALSE))</f>
        <v>0</v>
      </c>
      <c r="AE124" s="8">
        <f ca="1">IF(AE$5&lt;&gt;"",HLOOKUP(AE$5,Functionalization!$G$6:$R$314,ROW($A124)-5,FALSE),IFERROR(INDEX(AE$278:AE$314,MATCH($F124,$B$278:$B$314,0))/VLOOKUP($F124,$B$278:$BB$314,MATCH(LEFT(TRIM(AE$6),FIND("~",SUBSTITUTE(AE$6,"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124))*HLOOKUP(LEFT(TRIM(AE$6),FIND("~",SUBSTITUTE(AE$6," ","~",LEN(TRIM(AE$6))-LEN(SUBSTITUTE(TRIM(AE$6)," ",""))))-1)&amp;" Total",$B$6:$BB$314,ROW($A124)-5,FALSE))</f>
        <v>0</v>
      </c>
      <c r="AF124" s="8">
        <f ca="1">IF(AF$5&lt;&gt;"",HLOOKUP(AF$5,Functionalization!$G$6:$R$314,ROW($A124)-5,FALSE),IFERROR(INDEX(AF$278:AF$314,MATCH($F124,$B$278:$B$314,0))/VLOOKUP($F124,$B$278:$BB$314,MATCH(LEFT(TRIM(AF$6),FIND("~",SUBSTITUTE(AF$6,"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124))*HLOOKUP(LEFT(TRIM(AF$6),FIND("~",SUBSTITUTE(AF$6," ","~",LEN(TRIM(AF$6))-LEN(SUBSTITUTE(TRIM(AF$6)," ",""))))-1)&amp;" Total",$B$6:$BB$314,ROW($A124)-5,FALSE))</f>
        <v>0</v>
      </c>
      <c r="AG124" s="8">
        <f ca="1">IF(AG$5&lt;&gt;"",HLOOKUP(AG$5,Functionalization!$G$6:$R$314,ROW($A124)-5,FALSE),IFERROR(INDEX(AG$278:AG$314,MATCH($F124,$B$278:$B$314,0))/VLOOKUP($F124,$B$278:$BB$314,MATCH(LEFT(TRIM(AG$6),FIND("~",SUBSTITUTE(AG$6,"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124))*HLOOKUP(LEFT(TRIM(AG$6),FIND("~",SUBSTITUTE(AG$6," ","~",LEN(TRIM(AG$6))-LEN(SUBSTITUTE(TRIM(AG$6)," ",""))))-1)&amp;" Total",$B$6:$BB$314,ROW($A124)-5,FALSE))</f>
        <v>0</v>
      </c>
      <c r="AH124" s="8">
        <f ca="1">IF(AH$5&lt;&gt;"",HLOOKUP(AH$5,Functionalization!$G$6:$R$314,ROW($A124)-5,FALSE),IFERROR(INDEX(AH$278:AH$314,MATCH($F124,$B$278:$B$314,0))/VLOOKUP($F124,$B$278:$BB$314,MATCH(LEFT(TRIM(AH$6),FIND("~",SUBSTITUTE(AH$6,"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124))*HLOOKUP(LEFT(TRIM(AH$6),FIND("~",SUBSTITUTE(AH$6," ","~",LEN(TRIM(AH$6))-LEN(SUBSTITUTE(TRIM(AH$6)," ",""))))-1)&amp;" Total",$B$6:$BB$314,ROW($A124)-5,FALSE))</f>
        <v>0</v>
      </c>
      <c r="AI124" s="8">
        <f ca="1">IF(AI$5&lt;&gt;"",HLOOKUP(AI$5,Functionalization!$G$6:$R$314,ROW($A124)-5,FALSE),IFERROR(INDEX(AI$278:AI$314,MATCH($F124,$B$278:$B$314,0))/VLOOKUP($F124,$B$278:$BB$314,MATCH(LEFT(TRIM(AI$6),FIND("~",SUBSTITUTE(AI$6,"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124))*HLOOKUP(LEFT(TRIM(AI$6),FIND("~",SUBSTITUTE(AI$6," ","~",LEN(TRIM(AI$6))-LEN(SUBSTITUTE(TRIM(AI$6)," ",""))))-1)&amp;" Total",$B$6:$BB$314,ROW($A124)-5,FALSE))</f>
        <v>0</v>
      </c>
      <c r="AJ124" s="8">
        <f ca="1">IF(AJ$5&lt;&gt;"",HLOOKUP(AJ$5,Functionalization!$G$6:$R$314,ROW($A124)-5,FALSE),IFERROR(INDEX(AJ$278:AJ$314,MATCH($F124,$B$278:$B$314,0))/VLOOKUP($F124,$B$278:$BB$314,MATCH(LEFT(TRIM(AJ$6),FIND("~",SUBSTITUTE(AJ$6,"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124))*HLOOKUP(LEFT(TRIM(AJ$6),FIND("~",SUBSTITUTE(AJ$6," ","~",LEN(TRIM(AJ$6))-LEN(SUBSTITUTE(TRIM(AJ$6)," ",""))))-1)&amp;" Total",$B$6:$BB$314,ROW($A124)-5,FALSE))</f>
        <v>0</v>
      </c>
      <c r="AK124" s="8">
        <f ca="1">IF(AK$5&lt;&gt;"",HLOOKUP(AK$5,Functionalization!$G$6:$R$314,ROW($A124)-5,FALSE),IFERROR(INDEX(AK$278:AK$314,MATCH($F124,$B$278:$B$314,0))/VLOOKUP($F124,$B$278:$BB$314,MATCH(LEFT(TRIM(AK$6),FIND("~",SUBSTITUTE(AK$6,"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124))*HLOOKUP(LEFT(TRIM(AK$6),FIND("~",SUBSTITUTE(AK$6," ","~",LEN(TRIM(AK$6))-LEN(SUBSTITUTE(TRIM(AK$6)," ",""))))-1)&amp;" Total",$B$6:$BB$314,ROW($A124)-5,FALSE))</f>
        <v>0</v>
      </c>
      <c r="AL124" s="8">
        <f ca="1">IF(AL$5&lt;&gt;"",HLOOKUP(AL$5,Functionalization!$G$6:$R$314,ROW($A124)-5,FALSE),IFERROR(INDEX(AL$278:AL$314,MATCH($F124,$B$278:$B$314,0))/VLOOKUP($F124,$B$278:$BB$314,MATCH(LEFT(TRIM(AL$6),FIND("~",SUBSTITUTE(AL$6,"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124))*HLOOKUP(LEFT(TRIM(AL$6),FIND("~",SUBSTITUTE(AL$6," ","~",LEN(TRIM(AL$6))-LEN(SUBSTITUTE(TRIM(AL$6)," ",""))))-1)&amp;" Total",$B$6:$BB$314,ROW($A124)-5,FALSE))</f>
        <v>0</v>
      </c>
      <c r="AM124" s="8">
        <f ca="1">IF(AM$5&lt;&gt;"",HLOOKUP(AM$5,Functionalization!$G$6:$R$314,ROW($A124)-5,FALSE),IFERROR(INDEX(AM$278:AM$314,MATCH($F124,$B$278:$B$314,0))/VLOOKUP($F124,$B$278:$BB$314,MATCH(LEFT(TRIM(AM$6),FIND("~",SUBSTITUTE(AM$6,"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124))*HLOOKUP(LEFT(TRIM(AM$6),FIND("~",SUBSTITUTE(AM$6," ","~",LEN(TRIM(AM$6))-LEN(SUBSTITUTE(TRIM(AM$6)," ",""))))-1)&amp;" Total",$B$6:$BB$314,ROW($A124)-5,FALSE))</f>
        <v>0</v>
      </c>
      <c r="AN124" s="8">
        <f ca="1">IF(AN$5&lt;&gt;"",HLOOKUP(AN$5,Functionalization!$G$6:$R$314,ROW($A124)-5,FALSE),IFERROR(INDEX(AN$278:AN$314,MATCH($F124,$B$278:$B$314,0))/VLOOKUP($F124,$B$278:$BB$314,MATCH(LEFT(TRIM(AN$6),FIND("~",SUBSTITUTE(AN$6,"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124))*HLOOKUP(LEFT(TRIM(AN$6),FIND("~",SUBSTITUTE(AN$6," ","~",LEN(TRIM(AN$6))-LEN(SUBSTITUTE(TRIM(AN$6)," ",""))))-1)&amp;" Total",$B$6:$BB$314,ROW($A124)-5,FALSE))</f>
        <v>0</v>
      </c>
      <c r="AO124" s="8">
        <f ca="1">IF(AO$5&lt;&gt;"",HLOOKUP(AO$5,Functionalization!$G$6:$R$314,ROW($A124)-5,FALSE),IFERROR(INDEX(AO$278:AO$314,MATCH($F124,$B$278:$B$314,0))/VLOOKUP($F124,$B$278:$BB$314,MATCH(LEFT(TRIM(AO$6),FIND("~",SUBSTITUTE(AO$6,"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124))*HLOOKUP(LEFT(TRIM(AO$6),FIND("~",SUBSTITUTE(AO$6," ","~",LEN(TRIM(AO$6))-LEN(SUBSTITUTE(TRIM(AO$6)," ",""))))-1)&amp;" Total",$B$6:$BB$314,ROW($A124)-5,FALSE))</f>
        <v>0</v>
      </c>
      <c r="AP124" s="8">
        <f ca="1">IF(AP$5&lt;&gt;"",HLOOKUP(AP$5,Functionalization!$G$6:$R$314,ROW($A124)-5,FALSE),IFERROR(INDEX(AP$278:AP$314,MATCH($F124,$B$278:$B$314,0))/VLOOKUP($F124,$B$278:$BB$314,MATCH(LEFT(TRIM(AP$6),FIND("~",SUBSTITUTE(AP$6,"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124))*HLOOKUP(LEFT(TRIM(AP$6),FIND("~",SUBSTITUTE(AP$6," ","~",LEN(TRIM(AP$6))-LEN(SUBSTITUTE(TRIM(AP$6)," ",""))))-1)&amp;" Total",$B$6:$BB$314,ROW($A124)-5,FALSE))</f>
        <v>0</v>
      </c>
      <c r="AQ124" s="8">
        <f ca="1">IF(AQ$5&lt;&gt;"",HLOOKUP(AQ$5,Functionalization!$G$6:$R$314,ROW($A124)-5,FALSE),IFERROR(INDEX(AQ$278:AQ$314,MATCH($F124,$B$278:$B$314,0))/VLOOKUP($F124,$B$278:$BB$314,MATCH(LEFT(TRIM(AQ$6),FIND("~",SUBSTITUTE(AQ$6,"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124))*HLOOKUP(LEFT(TRIM(AQ$6),FIND("~",SUBSTITUTE(AQ$6," ","~",LEN(TRIM(AQ$6))-LEN(SUBSTITUTE(TRIM(AQ$6)," ",""))))-1)&amp;" Total",$B$6:$BB$314,ROW($A124)-5,FALSE))</f>
        <v>0</v>
      </c>
      <c r="AR124" s="8">
        <f ca="1">IF(AR$5&lt;&gt;"",HLOOKUP(AR$5,Functionalization!$G$6:$R$314,ROW($A124)-5,FALSE),IFERROR(INDEX(AR$278:AR$314,MATCH($F124,$B$278:$B$314,0))/VLOOKUP($F124,$B$278:$BB$314,MATCH(LEFT(TRIM(AR$6),FIND("~",SUBSTITUTE(AR$6,"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124))*HLOOKUP(LEFT(TRIM(AR$6),FIND("~",SUBSTITUTE(AR$6," ","~",LEN(TRIM(AR$6))-LEN(SUBSTITUTE(TRIM(AR$6)," ",""))))-1)&amp;" Total",$B$6:$BB$314,ROW($A124)-5,FALSE))</f>
        <v>0</v>
      </c>
      <c r="AS124" s="8">
        <f ca="1">IF(AS$5&lt;&gt;"",HLOOKUP(AS$5,Functionalization!$G$6:$R$314,ROW($A124)-5,FALSE),IFERROR(INDEX(AS$278:AS$314,MATCH($F124,$B$278:$B$314,0))/VLOOKUP($F124,$B$278:$BB$314,MATCH(LEFT(TRIM(AS$6),FIND("~",SUBSTITUTE(AS$6,"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124))*HLOOKUP(LEFT(TRIM(AS$6),FIND("~",SUBSTITUTE(AS$6," ","~",LEN(TRIM(AS$6))-LEN(SUBSTITUTE(TRIM(AS$6)," ",""))))-1)&amp;" Total",$B$6:$BB$314,ROW($A124)-5,FALSE))</f>
        <v>0</v>
      </c>
      <c r="AT124" s="8">
        <f ca="1">IF(AT$5&lt;&gt;"",HLOOKUP(AT$5,Functionalization!$G$6:$R$314,ROW($A124)-5,FALSE),IFERROR(INDEX(AT$278:AT$314,MATCH($F124,$B$278:$B$314,0))/VLOOKUP($F124,$B$278:$BB$314,MATCH(LEFT(TRIM(AT$6),FIND("~",SUBSTITUTE(AT$6,"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124))*HLOOKUP(LEFT(TRIM(AT$6),FIND("~",SUBSTITUTE(AT$6," ","~",LEN(TRIM(AT$6))-LEN(SUBSTITUTE(TRIM(AT$6)," ",""))))-1)&amp;" Total",$B$6:$BB$314,ROW($A124)-5,FALSE))</f>
        <v>0</v>
      </c>
      <c r="AU124" s="8">
        <f ca="1">IF(AU$5&lt;&gt;"",HLOOKUP(AU$5,Functionalization!$G$6:$R$314,ROW($A124)-5,FALSE),IFERROR(INDEX(AU$278:AU$314,MATCH($F124,$B$278:$B$314,0))/VLOOKUP($F124,$B$278:$BB$314,MATCH(LEFT(TRIM(AU$6),FIND("~",SUBSTITUTE(AU$6,"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124))*HLOOKUP(LEFT(TRIM(AU$6),FIND("~",SUBSTITUTE(AU$6," ","~",LEN(TRIM(AU$6))-LEN(SUBSTITUTE(TRIM(AU$6)," ",""))))-1)&amp;" Total",$B$6:$BB$314,ROW($A124)-5,FALSE))</f>
        <v>0</v>
      </c>
      <c r="AV124" s="8">
        <f ca="1">IF(AV$5&lt;&gt;"",HLOOKUP(AV$5,Functionalization!$G$6:$R$314,ROW($A124)-5,FALSE),IFERROR(INDEX(AV$278:AV$314,MATCH($F124,$B$278:$B$314,0))/VLOOKUP($F124,$B$278:$BB$314,MATCH(LEFT(TRIM(AV$6),FIND("~",SUBSTITUTE(AV$6,"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124))*HLOOKUP(LEFT(TRIM(AV$6),FIND("~",SUBSTITUTE(AV$6," ","~",LEN(TRIM(AV$6))-LEN(SUBSTITUTE(TRIM(AV$6)," ",""))))-1)&amp;" Total",$B$6:$BB$314,ROW($A124)-5,FALSE))</f>
        <v>0</v>
      </c>
      <c r="AW124" s="8">
        <f ca="1">IF(AW$5&lt;&gt;"",HLOOKUP(AW$5,Functionalization!$G$6:$R$314,ROW($A124)-5,FALSE),IFERROR(INDEX(AW$278:AW$314,MATCH($F124,$B$278:$B$314,0))/VLOOKUP($F124,$B$278:$BB$314,MATCH(LEFT(TRIM(AW$6),FIND("~",SUBSTITUTE(AW$6,"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124))*HLOOKUP(LEFT(TRIM(AW$6),FIND("~",SUBSTITUTE(AW$6," ","~",LEN(TRIM(AW$6))-LEN(SUBSTITUTE(TRIM(AW$6)," ",""))))-1)&amp;" Total",$B$6:$BB$314,ROW($A124)-5,FALSE))</f>
        <v>0</v>
      </c>
      <c r="AX124" s="8">
        <f ca="1">IF(AX$5&lt;&gt;"",HLOOKUP(AX$5,Functionalization!$G$6:$R$314,ROW($A124)-5,FALSE),IFERROR(INDEX(AX$278:AX$314,MATCH($F124,$B$278:$B$314,0))/VLOOKUP($F124,$B$278:$BB$314,MATCH(LEFT(TRIM(AX$6),FIND("~",SUBSTITUTE(AX$6,"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124))*HLOOKUP(LEFT(TRIM(AX$6),FIND("~",SUBSTITUTE(AX$6," ","~",LEN(TRIM(AX$6))-LEN(SUBSTITUTE(TRIM(AX$6)," ",""))))-1)&amp;" Total",$B$6:$BB$314,ROW($A124)-5,FALSE))</f>
        <v>0</v>
      </c>
      <c r="AY124" s="8">
        <f ca="1">IF(AY$5&lt;&gt;"",HLOOKUP(AY$5,Functionalization!$G$6:$R$314,ROW($A124)-5,FALSE),IFERROR(INDEX(AY$278:AY$314,MATCH($F124,$B$278:$B$314,0))/VLOOKUP($F124,$B$278:$BB$314,MATCH(LEFT(TRIM(AY$6),FIND("~",SUBSTITUTE(AY$6,"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124))*HLOOKUP(LEFT(TRIM(AY$6),FIND("~",SUBSTITUTE(AY$6," ","~",LEN(TRIM(AY$6))-LEN(SUBSTITUTE(TRIM(AY$6)," ",""))))-1)&amp;" Total",$B$6:$BB$314,ROW($A124)-5,FALSE))</f>
        <v>0</v>
      </c>
      <c r="AZ124" s="8">
        <f ca="1">IF(AZ$5&lt;&gt;"",HLOOKUP(AZ$5,Functionalization!$G$6:$R$314,ROW($A124)-5,FALSE),IFERROR(INDEX(AZ$278:AZ$314,MATCH($F124,$B$278:$B$314,0))/VLOOKUP($F124,$B$278:$BB$314,MATCH(LEFT(TRIM(AZ$6),FIND("~",SUBSTITUTE(AZ$6,"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124))*HLOOKUP(LEFT(TRIM(AZ$6),FIND("~",SUBSTITUTE(AZ$6," ","~",LEN(TRIM(AZ$6))-LEN(SUBSTITUTE(TRIM(AZ$6)," ",""))))-1)&amp;" Total",$B$6:$BB$314,ROW($A124)-5,FALSE))</f>
        <v>0</v>
      </c>
      <c r="BA124" s="8">
        <f ca="1">IF(BA$5&lt;&gt;"",HLOOKUP(BA$5,Functionalization!$G$6:$R$314,ROW($A124)-5,FALSE),IFERROR(INDEX(BA$278:BA$314,MATCH($F124,$B$278:$B$314,0))/VLOOKUP($F124,$B$278:$BB$314,MATCH(LEFT(TRIM(BA$6),FIND("~",SUBSTITUTE(BA$6,"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124))*HLOOKUP(LEFT(TRIM(BA$6),FIND("~",SUBSTITUTE(BA$6," ","~",LEN(TRIM(BA$6))-LEN(SUBSTITUTE(TRIM(BA$6)," ",""))))-1)&amp;" Total",$B$6:$BB$314,ROW($A124)-5,FALSE))</f>
        <v>0</v>
      </c>
      <c r="BB124" s="8">
        <f ca="1">IF(BB$5&lt;&gt;"",HLOOKUP(BB$5,Functionalization!$G$6:$R$314,ROW($A124)-5,FALSE),IFERROR(INDEX(BB$278:BB$314,MATCH($F124,$B$278:$B$314,0))/VLOOKUP($F124,$B$278:$BB$314,MATCH(LEFT(TRIM(BB$6),FIND("~",SUBSTITUTE(BB$6,"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124))*HLOOKUP(LEFT(TRIM(BB$6),FIND("~",SUBSTITUTE(BB$6," ","~",LEN(TRIM(BB$6))-LEN(SUBSTITUTE(TRIM(BB$6)," ",""))))-1)&amp;" Total",$B$6:$BB$314,ROW($A124)-5,FALSE))</f>
        <v>0</v>
      </c>
      <c r="BD124">
        <f ca="1">IFERROR(IF(SUMIF($G$6:$BB$6,BD$6&amp;" Total",$G124:$BB124)-(SUMIF($G$6:$BB$6,BD$6&amp;" "&amp;'Input-Func_Class'!$D$22,$G124:$BB124)+IFERROR(SUMIF($G$6:$BB$6,BD$6&amp;" "&amp;'Input-Func_Class'!$E$22,$G124:$BB124),SUMIF($G$6:$BB$6,BD$6&amp;" "&amp;'Input-Func_Class'!$B$24,$G124:$BB124))+SUMIF($G$6:$BB$6,BD$6&amp;" "&amp;'Input-Func_Class'!$F$22,$G124:$BB124))&lt;Check_Limit,0,1),1)</f>
        <v>0</v>
      </c>
      <c r="BE124">
        <f ca="1">IFERROR(IF(SUMIF($G$6:$BB$6,BE$6&amp;" Total",$G124:$BB124)-(SUMIF($G$6:$BB$6,BE$6&amp;" "&amp;'Input-Func_Class'!$D$22,$G124:$BB124)+IFERROR(SUMIF($G$6:$BB$6,BE$6&amp;" "&amp;'Input-Func_Class'!$E$22,$G124:$BB124),SUMIF($G$6:$BB$6,BE$6&amp;" "&amp;'Input-Func_Class'!$B$24,$G124:$BB124))+SUMIF($G$6:$BB$6,BE$6&amp;" "&amp;'Input-Func_Class'!$F$22,$G124:$BB124))&lt;Check_Limit,0,1),1)</f>
        <v>0</v>
      </c>
      <c r="BF124">
        <f ca="1">IFERROR(IF(SUMIF($G$6:$BB$6,BF$6&amp;" Total",$G124:$BB124)-(SUMIF($G$6:$BB$6,BF$6&amp;" "&amp;'Input-Func_Class'!$D$22,$G124:$BB124)+IFERROR(SUMIF($G$6:$BB$6,BF$6&amp;" "&amp;'Input-Func_Class'!$E$22,$G124:$BB124),SUMIF($G$6:$BB$6,BF$6&amp;" "&amp;'Input-Func_Class'!$B$24,$G124:$BB124))+SUMIF($G$6:$BB$6,BF$6&amp;" "&amp;'Input-Func_Class'!$F$22,$G124:$BB124))&lt;Check_Limit,0,1),1)</f>
        <v>0</v>
      </c>
      <c r="BG124">
        <f ca="1">IFERROR(IF(SUMIF($G$6:$BB$6,BG$6&amp;" Total",$G124:$BB124)-(SUMIF($G$6:$BB$6,BG$6&amp;" "&amp;'Input-Func_Class'!$D$22,$G124:$BB124)+IFERROR(SUMIF($G$6:$BB$6,BG$6&amp;" "&amp;'Input-Func_Class'!$E$22,$G124:$BB124),SUMIF($G$6:$BB$6,BG$6&amp;" "&amp;'Input-Func_Class'!$B$24,$G124:$BB124))+SUMIF($G$6:$BB$6,BG$6&amp;" "&amp;'Input-Func_Class'!$F$22,$G124:$BB124))&lt;Check_Limit,0,1),1)</f>
        <v>0</v>
      </c>
      <c r="BH124">
        <f ca="1">IFERROR(IF(SUMIF($G$6:$BB$6,BH$6&amp;" Total",$G124:$BB124)-(SUMIF($G$6:$BB$6,BH$6&amp;" "&amp;'Input-Func_Class'!$D$22,$G124:$BB124)+IFERROR(SUMIF($G$6:$BB$6,BH$6&amp;" "&amp;'Input-Func_Class'!$E$22,$G124:$BB124),SUMIF($G$6:$BB$6,BH$6&amp;" "&amp;'Input-Func_Class'!$B$24,$G124:$BB124))+SUMIF($G$6:$BB$6,BH$6&amp;" "&amp;'Input-Func_Class'!$F$22,$G124:$BB124))&lt;Check_Limit,0,1),1)</f>
        <v>0</v>
      </c>
      <c r="BI124">
        <f ca="1">IFERROR(IF(SUMIF($G$6:$BB$6,BI$6&amp;" Total",$G124:$BB124)-(SUMIF($G$6:$BB$6,BI$6&amp;" "&amp;'Input-Func_Class'!$D$22,$G124:$BB124)+IFERROR(SUMIF($G$6:$BB$6,BI$6&amp;" "&amp;'Input-Func_Class'!$E$22,$G124:$BB124),SUMIF($G$6:$BB$6,BI$6&amp;" "&amp;'Input-Func_Class'!$B$24,$G124:$BB124))+SUMIF($G$6:$BB$6,BI$6&amp;" "&amp;'Input-Func_Class'!$F$22,$G124:$BB124))&lt;Check_Limit,0,1),1)</f>
        <v>0</v>
      </c>
      <c r="BJ124">
        <f ca="1">IFERROR(IF(SUMIF($G$6:$BB$6,BJ$6&amp;" Total",$G124:$BB124)-(SUMIF($G$6:$BB$6,BJ$6&amp;" "&amp;'Input-Func_Class'!$D$22,$G124:$BB124)+IFERROR(SUMIF($G$6:$BB$6,BJ$6&amp;" "&amp;'Input-Func_Class'!$E$22,$G124:$BB124),SUMIF($G$6:$BB$6,BJ$6&amp;" "&amp;'Input-Func_Class'!$B$24,$G124:$BB124))+SUMIF($G$6:$BB$6,BJ$6&amp;" "&amp;'Input-Func_Class'!$F$22,$G124:$BB124))&lt;Check_Limit,0,1),1)</f>
        <v>0</v>
      </c>
      <c r="BK124">
        <f ca="1">IFERROR(IF(SUMIF($G$6:$BB$6,BK$6&amp;" Total",$G124:$BB124)-(SUMIF($G$6:$BB$6,BK$6&amp;" "&amp;'Input-Func_Class'!$D$22,$G124:$BB124)+IFERROR(SUMIF($G$6:$BB$6,BK$6&amp;" "&amp;'Input-Func_Class'!$E$22,$G124:$BB124),SUMIF($G$6:$BB$6,BK$6&amp;" "&amp;'Input-Func_Class'!$B$24,$G124:$BB124))+SUMIF($G$6:$BB$6,BK$6&amp;" "&amp;'Input-Func_Class'!$F$22,$G124:$BB124))&lt;Check_Limit,0,1),1)</f>
        <v>0</v>
      </c>
      <c r="BL124">
        <f ca="1">IFERROR(IF(SUMIF($G$6:$BB$6,BL$6&amp;" Total",$G124:$BB124)-(SUMIF($G$6:$BB$6,BL$6&amp;" "&amp;'Input-Func_Class'!$D$22,$G124:$BB124)+IFERROR(SUMIF($G$6:$BB$6,BL$6&amp;" "&amp;'Input-Func_Class'!$E$22,$G124:$BB124),SUMIF($G$6:$BB$6,BL$6&amp;" "&amp;'Input-Func_Class'!$B$24,$G124:$BB124))+SUMIF($G$6:$BB$6,BL$6&amp;" "&amp;'Input-Func_Class'!$F$22,$G124:$BB124))&lt;Check_Limit,0,1),1)</f>
        <v>0</v>
      </c>
      <c r="BM124">
        <f ca="1">IFERROR(IF(SUMIF($G$6:$BB$6,BM$6&amp;" Total",$G124:$BB124)-(SUMIF($G$6:$BB$6,BM$6&amp;" "&amp;'Input-Func_Class'!$D$22,$G124:$BB124)+IFERROR(SUMIF($G$6:$BB$6,BM$6&amp;" "&amp;'Input-Func_Class'!$E$22,$G124:$BB124),SUMIF($G$6:$BB$6,BM$6&amp;" "&amp;'Input-Func_Class'!$B$24,$G124:$BB124))+SUMIF($G$6:$BB$6,BM$6&amp;" "&amp;'Input-Func_Class'!$F$22,$G124:$BB124))&lt;Check_Limit,0,1),1)</f>
        <v>0</v>
      </c>
      <c r="BN124">
        <f ca="1">IFERROR(IF(SUMIF($G$6:$BB$6,BN$6&amp;" Total",$G124:$BB124)-(SUMIF($G$6:$BB$6,BN$6&amp;" "&amp;'Input-Func_Class'!$D$22,$G124:$BB124)+IFERROR(SUMIF($G$6:$BB$6,BN$6&amp;" "&amp;'Input-Func_Class'!$E$22,$G124:$BB124),SUMIF($G$6:$BB$6,BN$6&amp;" "&amp;'Input-Func_Class'!$B$24,$G124:$BB124))+SUMIF($G$6:$BB$6,BN$6&amp;" "&amp;'Input-Func_Class'!$F$22,$G124:$BB124))&lt;Check_Limit,0,1),1)</f>
        <v>0</v>
      </c>
      <c r="BO124">
        <f ca="1">IFERROR(IF(SUMIF($G$6:$BB$6,BO$6&amp;" Total",$G124:$BB124)-(SUMIF($G$6:$BB$6,BO$6&amp;" "&amp;'Input-Func_Class'!$D$22,$G124:$BB124)+IFERROR(SUMIF($G$6:$BB$6,BO$6&amp;" "&amp;'Input-Func_Class'!$E$22,$G124:$BB124),SUMIF($G$6:$BB$6,BO$6&amp;" "&amp;'Input-Func_Class'!$B$24,$G124:$BB124))+SUMIF($G$6:$BB$6,BO$6&amp;" "&amp;'Input-Func_Class'!$F$22,$G124:$BB124))&lt;Check_Limit,0,1),1)</f>
        <v>0</v>
      </c>
    </row>
    <row r="125" spans="1:67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>Functionalization!$D125</f>
        <v>-122013.11615234693</v>
      </c>
      <c r="E125" s="8">
        <f t="shared" ca="1" si="32"/>
        <v>0</v>
      </c>
      <c r="F125" s="2" t="str">
        <f>IF($D125=0,"-",IF('Input-Accounts'!$E125&lt;&gt;0,'Input-Accounts'!$E125,'Input-Accounts'!$G125))</f>
        <v>COMMODITY</v>
      </c>
      <c r="G125" s="8">
        <f ca="1">IF(G$5&lt;&gt;"",HLOOKUP(G$5,Functionalization!$G$6:$R$314,ROW($A125)-5,FALSE),IFERROR(INDEX(G$278:G$314,MATCH($F125,$B$278:$B$314,0))/VLOOKUP($F125,$B$278:$BB$314,MATCH(LEFT(TRIM(G$6),FIND("~",SUBSTITUTE(G$6,"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125))*HLOOKUP(LEFT(TRIM(G$6),FIND("~",SUBSTITUTE(G$6," ","~",LEN(TRIM(G$6))-LEN(SUBSTITUTE(TRIM(G$6)," ",""))))-1)&amp;" Total",$B$6:$BB$314,ROW($A125)-5,FALSE))</f>
        <v>0</v>
      </c>
      <c r="H125" s="8">
        <f ca="1">IF(H$5&lt;&gt;"",HLOOKUP(H$5,Functionalization!$G$6:$R$314,ROW($A125)-5,FALSE),IFERROR(INDEX(H$278:H$314,MATCH($F125,$B$278:$B$314,0))/VLOOKUP($F125,$B$278:$BB$314,MATCH(LEFT(TRIM(H$6),FIND("~",SUBSTITUTE(H$6,"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125))*HLOOKUP(LEFT(TRIM(H$6),FIND("~",SUBSTITUTE(H$6," ","~",LEN(TRIM(H$6))-LEN(SUBSTITUTE(TRIM(H$6)," ",""))))-1)&amp;" Total",$B$6:$BB$314,ROW($A125)-5,FALSE))</f>
        <v>0</v>
      </c>
      <c r="I125" s="8">
        <f ca="1">IF(I$5&lt;&gt;"",HLOOKUP(I$5,Functionalization!$G$6:$R$314,ROW($A125)-5,FALSE),IFERROR(INDEX(I$278:I$314,MATCH($F125,$B$278:$B$314,0))/VLOOKUP($F125,$B$278:$BB$314,MATCH(LEFT(TRIM(I$6),FIND("~",SUBSTITUTE(I$6,"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125))*HLOOKUP(LEFT(TRIM(I$6),FIND("~",SUBSTITUTE(I$6," ","~",LEN(TRIM(I$6))-LEN(SUBSTITUTE(TRIM(I$6)," ",""))))-1)&amp;" Total",$B$6:$BB$314,ROW($A125)-5,FALSE))</f>
        <v>0</v>
      </c>
      <c r="J125" s="8">
        <f ca="1">IF(J$5&lt;&gt;"",HLOOKUP(J$5,Functionalization!$G$6:$R$314,ROW($A125)-5,FALSE),IFERROR(INDEX(J$278:J$314,MATCH($F125,$B$278:$B$314,0))/VLOOKUP($F125,$B$278:$BB$314,MATCH(LEFT(TRIM(J$6),FIND("~",SUBSTITUTE(J$6,"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125))*HLOOKUP(LEFT(TRIM(J$6),FIND("~",SUBSTITUTE(J$6," ","~",LEN(TRIM(J$6))-LEN(SUBSTITUTE(TRIM(J$6)," ",""))))-1)&amp;" Total",$B$6:$BB$314,ROW($A125)-5,FALSE))</f>
        <v>0</v>
      </c>
      <c r="K125" s="8">
        <f ca="1">IF(K$5&lt;&gt;"",HLOOKUP(K$5,Functionalization!$G$6:$R$314,ROW($A125)-5,FALSE),IFERROR(INDEX(K$278:K$314,MATCH($F125,$B$278:$B$314,0))/VLOOKUP($F125,$B$278:$BB$314,MATCH(LEFT(TRIM(K$6),FIND("~",SUBSTITUTE(K$6,"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125))*HLOOKUP(LEFT(TRIM(K$6),FIND("~",SUBSTITUTE(K$6," ","~",LEN(TRIM(K$6))-LEN(SUBSTITUTE(TRIM(K$6)," ",""))))-1)&amp;" Total",$B$6:$BB$314,ROW($A125)-5,FALSE))</f>
        <v>0</v>
      </c>
      <c r="L125" s="8">
        <f ca="1">IF(L$5&lt;&gt;"",HLOOKUP(L$5,Functionalization!$G$6:$R$314,ROW($A125)-5,FALSE),IFERROR(INDEX(L$278:L$314,MATCH($F125,$B$278:$B$314,0))/VLOOKUP($F125,$B$278:$BB$314,MATCH(LEFT(TRIM(L$6),FIND("~",SUBSTITUTE(L$6,"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125))*HLOOKUP(LEFT(TRIM(L$6),FIND("~",SUBSTITUTE(L$6," ","~",LEN(TRIM(L$6))-LEN(SUBSTITUTE(TRIM(L$6)," ",""))))-1)&amp;" Total",$B$6:$BB$314,ROW($A125)-5,FALSE))</f>
        <v>0</v>
      </c>
      <c r="M125" s="8">
        <f ca="1">IF(M$5&lt;&gt;"",HLOOKUP(M$5,Functionalization!$G$6:$R$314,ROW($A125)-5,FALSE),IFERROR(INDEX(M$278:M$314,MATCH($F125,$B$278:$B$314,0))/VLOOKUP($F125,$B$278:$BB$314,MATCH(LEFT(TRIM(M$6),FIND("~",SUBSTITUTE(M$6,"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125))*HLOOKUP(LEFT(TRIM(M$6),FIND("~",SUBSTITUTE(M$6," ","~",LEN(TRIM(M$6))-LEN(SUBSTITUTE(TRIM(M$6)," ",""))))-1)&amp;" Total",$B$6:$BB$314,ROW($A125)-5,FALSE))</f>
        <v>0</v>
      </c>
      <c r="N125" s="8">
        <f ca="1">IF(N$5&lt;&gt;"",HLOOKUP(N$5,Functionalization!$G$6:$R$314,ROW($A125)-5,FALSE),IFERROR(INDEX(N$278:N$314,MATCH($F125,$B$278:$B$314,0))/VLOOKUP($F125,$B$278:$BB$314,MATCH(LEFT(TRIM(N$6),FIND("~",SUBSTITUTE(N$6,"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125))*HLOOKUP(LEFT(TRIM(N$6),FIND("~",SUBSTITUTE(N$6," ","~",LEN(TRIM(N$6))-LEN(SUBSTITUTE(TRIM(N$6)," ",""))))-1)&amp;" Total",$B$6:$BB$314,ROW($A125)-5,FALSE))</f>
        <v>0</v>
      </c>
      <c r="O125" s="8">
        <f ca="1">IF(O$5&lt;&gt;"",HLOOKUP(O$5,Functionalization!$G$6:$R$314,ROW($A125)-5,FALSE),IFERROR(INDEX(O$278:O$314,MATCH($F125,$B$278:$B$314,0))/VLOOKUP($F125,$B$278:$BB$314,MATCH(LEFT(TRIM(O$6),FIND("~",SUBSTITUTE(O$6,"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125))*HLOOKUP(LEFT(TRIM(O$6),FIND("~",SUBSTITUTE(O$6," ","~",LEN(TRIM(O$6))-LEN(SUBSTITUTE(TRIM(O$6)," ",""))))-1)&amp;" Total",$B$6:$BB$314,ROW($A125)-5,FALSE))</f>
        <v>0</v>
      </c>
      <c r="P125" s="8">
        <f ca="1">IF(P$5&lt;&gt;"",HLOOKUP(P$5,Functionalization!$G$6:$R$314,ROW($A125)-5,FALSE),IFERROR(INDEX(P$278:P$314,MATCH($F125,$B$278:$B$314,0))/VLOOKUP($F125,$B$278:$BB$314,MATCH(LEFT(TRIM(P$6),FIND("~",SUBSTITUTE(P$6,"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125))*HLOOKUP(LEFT(TRIM(P$6),FIND("~",SUBSTITUTE(P$6," ","~",LEN(TRIM(P$6))-LEN(SUBSTITUTE(TRIM(P$6)," ",""))))-1)&amp;" Total",$B$6:$BB$314,ROW($A125)-5,FALSE))</f>
        <v>0</v>
      </c>
      <c r="Q125" s="8">
        <f ca="1">IF(Q$5&lt;&gt;"",HLOOKUP(Q$5,Functionalization!$G$6:$R$314,ROW($A125)-5,FALSE),IFERROR(INDEX(Q$278:Q$314,MATCH($F125,$B$278:$B$314,0))/VLOOKUP($F125,$B$278:$BB$314,MATCH(LEFT(TRIM(Q$6),FIND("~",SUBSTITUTE(Q$6,"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125))*HLOOKUP(LEFT(TRIM(Q$6),FIND("~",SUBSTITUTE(Q$6," ","~",LEN(TRIM(Q$6))-LEN(SUBSTITUTE(TRIM(Q$6)," ",""))))-1)&amp;" Total",$B$6:$BB$314,ROW($A125)-5,FALSE))</f>
        <v>0</v>
      </c>
      <c r="R125" s="8">
        <f ca="1">IF(R$5&lt;&gt;"",HLOOKUP(R$5,Functionalization!$G$6:$R$314,ROW($A125)-5,FALSE),IFERROR(INDEX(R$278:R$314,MATCH($F125,$B$278:$B$314,0))/VLOOKUP($F125,$B$278:$BB$314,MATCH(LEFT(TRIM(R$6),FIND("~",SUBSTITUTE(R$6,"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125))*HLOOKUP(LEFT(TRIM(R$6),FIND("~",SUBSTITUTE(R$6," ","~",LEN(TRIM(R$6))-LEN(SUBSTITUTE(TRIM(R$6)," ",""))))-1)&amp;" Total",$B$6:$BB$314,ROW($A125)-5,FALSE))</f>
        <v>0</v>
      </c>
      <c r="S125" s="8">
        <f ca="1">IF(S$5&lt;&gt;"",HLOOKUP(S$5,Functionalization!$G$6:$R$314,ROW($A125)-5,FALSE),IFERROR(INDEX(S$278:S$314,MATCH($F125,$B$278:$B$314,0))/VLOOKUP($F125,$B$278:$BB$314,MATCH(LEFT(TRIM(S$6),FIND("~",SUBSTITUTE(S$6,"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125))*HLOOKUP(LEFT(TRIM(S$6),FIND("~",SUBSTITUTE(S$6," ","~",LEN(TRIM(S$6))-LEN(SUBSTITUTE(TRIM(S$6)," ",""))))-1)&amp;" Total",$B$6:$BB$314,ROW($A125)-5,FALSE))</f>
        <v>-122013.11615234693</v>
      </c>
      <c r="T125" s="8">
        <f ca="1">IF(T$5&lt;&gt;"",HLOOKUP(T$5,Functionalization!$G$6:$R$314,ROW($A125)-5,FALSE),IFERROR(INDEX(T$278:T$314,MATCH($F125,$B$278:$B$314,0))/VLOOKUP($F125,$B$278:$BB$314,MATCH(LEFT(TRIM(T$6),FIND("~",SUBSTITUTE(T$6,"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125))*HLOOKUP(LEFT(TRIM(T$6),FIND("~",SUBSTITUTE(T$6," ","~",LEN(TRIM(T$6))-LEN(SUBSTITUTE(TRIM(T$6)," ",""))))-1)&amp;" Total",$B$6:$BB$314,ROW($A125)-5,FALSE))</f>
        <v>0</v>
      </c>
      <c r="U125" s="8">
        <f ca="1">IF(U$5&lt;&gt;"",HLOOKUP(U$5,Functionalization!$G$6:$R$314,ROW($A125)-5,FALSE),IFERROR(INDEX(U$278:U$314,MATCH($F125,$B$278:$B$314,0))/VLOOKUP($F125,$B$278:$BB$314,MATCH(LEFT(TRIM(U$6),FIND("~",SUBSTITUTE(U$6,"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125))*HLOOKUP(LEFT(TRIM(U$6),FIND("~",SUBSTITUTE(U$6," ","~",LEN(TRIM(U$6))-LEN(SUBSTITUTE(TRIM(U$6)," ",""))))-1)&amp;" Total",$B$6:$BB$314,ROW($A125)-5,FALSE))</f>
        <v>-122013.11615234693</v>
      </c>
      <c r="V125" s="8">
        <f ca="1">IF(V$5&lt;&gt;"",HLOOKUP(V$5,Functionalization!$G$6:$R$314,ROW($A125)-5,FALSE),IFERROR(INDEX(V$278:V$314,MATCH($F125,$B$278:$B$314,0))/VLOOKUP($F125,$B$278:$BB$314,MATCH(LEFT(TRIM(V$6),FIND("~",SUBSTITUTE(V$6,"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125))*HLOOKUP(LEFT(TRIM(V$6),FIND("~",SUBSTITUTE(V$6," ","~",LEN(TRIM(V$6))-LEN(SUBSTITUTE(TRIM(V$6)," ",""))))-1)&amp;" Total",$B$6:$BB$314,ROW($A125)-5,FALSE))</f>
        <v>0</v>
      </c>
      <c r="W125" s="8">
        <f ca="1">IF(W$5&lt;&gt;"",HLOOKUP(W$5,Functionalization!$G$6:$R$314,ROW($A125)-5,FALSE),IFERROR(INDEX(W$278:W$314,MATCH($F125,$B$278:$B$314,0))/VLOOKUP($F125,$B$278:$BB$314,MATCH(LEFT(TRIM(W$6),FIND("~",SUBSTITUTE(W$6,"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125))*HLOOKUP(LEFT(TRIM(W$6),FIND("~",SUBSTITUTE(W$6," ","~",LEN(TRIM(W$6))-LEN(SUBSTITUTE(TRIM(W$6)," ",""))))-1)&amp;" Total",$B$6:$BB$314,ROW($A125)-5,FALSE))</f>
        <v>0</v>
      </c>
      <c r="X125" s="8">
        <f ca="1">IF(X$5&lt;&gt;"",HLOOKUP(X$5,Functionalization!$G$6:$R$314,ROW($A125)-5,FALSE),IFERROR(INDEX(X$278:X$314,MATCH($F125,$B$278:$B$314,0))/VLOOKUP($F125,$B$278:$BB$314,MATCH(LEFT(TRIM(X$6),FIND("~",SUBSTITUTE(X$6,"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125))*HLOOKUP(LEFT(TRIM(X$6),FIND("~",SUBSTITUTE(X$6," ","~",LEN(TRIM(X$6))-LEN(SUBSTITUTE(TRIM(X$6)," ",""))))-1)&amp;" Total",$B$6:$BB$314,ROW($A125)-5,FALSE))</f>
        <v>0</v>
      </c>
      <c r="Y125" s="8">
        <f ca="1">IF(Y$5&lt;&gt;"",HLOOKUP(Y$5,Functionalization!$G$6:$R$314,ROW($A125)-5,FALSE),IFERROR(INDEX(Y$278:Y$314,MATCH($F125,$B$278:$B$314,0))/VLOOKUP($F125,$B$278:$BB$314,MATCH(LEFT(TRIM(Y$6),FIND("~",SUBSTITUTE(Y$6,"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125))*HLOOKUP(LEFT(TRIM(Y$6),FIND("~",SUBSTITUTE(Y$6," ","~",LEN(TRIM(Y$6))-LEN(SUBSTITUTE(TRIM(Y$6)," ",""))))-1)&amp;" Total",$B$6:$BB$314,ROW($A125)-5,FALSE))</f>
        <v>0</v>
      </c>
      <c r="Z125" s="8">
        <f ca="1">IF(Z$5&lt;&gt;"",HLOOKUP(Z$5,Functionalization!$G$6:$R$314,ROW($A125)-5,FALSE),IFERROR(INDEX(Z$278:Z$314,MATCH($F125,$B$278:$B$314,0))/VLOOKUP($F125,$B$278:$BB$314,MATCH(LEFT(TRIM(Z$6),FIND("~",SUBSTITUTE(Z$6,"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125))*HLOOKUP(LEFT(TRIM(Z$6),FIND("~",SUBSTITUTE(Z$6," ","~",LEN(TRIM(Z$6))-LEN(SUBSTITUTE(TRIM(Z$6)," ",""))))-1)&amp;" Total",$B$6:$BB$314,ROW($A125)-5,FALSE))</f>
        <v>0</v>
      </c>
      <c r="AA125" s="8">
        <f ca="1">IF(AA$5&lt;&gt;"",HLOOKUP(AA$5,Functionalization!$G$6:$R$314,ROW($A125)-5,FALSE),IFERROR(INDEX(AA$278:AA$314,MATCH($F125,$B$278:$B$314,0))/VLOOKUP($F125,$B$278:$BB$314,MATCH(LEFT(TRIM(AA$6),FIND("~",SUBSTITUTE(AA$6,"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125))*HLOOKUP(LEFT(TRIM(AA$6),FIND("~",SUBSTITUTE(AA$6," ","~",LEN(TRIM(AA$6))-LEN(SUBSTITUTE(TRIM(AA$6)," ",""))))-1)&amp;" Total",$B$6:$BB$314,ROW($A125)-5,FALSE))</f>
        <v>0</v>
      </c>
      <c r="AB125" s="8">
        <f ca="1">IF(AB$5&lt;&gt;"",HLOOKUP(AB$5,Functionalization!$G$6:$R$314,ROW($A125)-5,FALSE),IFERROR(INDEX(AB$278:AB$314,MATCH($F125,$B$278:$B$314,0))/VLOOKUP($F125,$B$278:$BB$314,MATCH(LEFT(TRIM(AB$6),FIND("~",SUBSTITUTE(AB$6,"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125))*HLOOKUP(LEFT(TRIM(AB$6),FIND("~",SUBSTITUTE(AB$6," ","~",LEN(TRIM(AB$6))-LEN(SUBSTITUTE(TRIM(AB$6)," ",""))))-1)&amp;" Total",$B$6:$BB$314,ROW($A125)-5,FALSE))</f>
        <v>0</v>
      </c>
      <c r="AC125" s="8">
        <f ca="1">IF(AC$5&lt;&gt;"",HLOOKUP(AC$5,Functionalization!$G$6:$R$314,ROW($A125)-5,FALSE),IFERROR(INDEX(AC$278:AC$314,MATCH($F125,$B$278:$B$314,0))/VLOOKUP($F125,$B$278:$BB$314,MATCH(LEFT(TRIM(AC$6),FIND("~",SUBSTITUTE(AC$6,"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125))*HLOOKUP(LEFT(TRIM(AC$6),FIND("~",SUBSTITUTE(AC$6," ","~",LEN(TRIM(AC$6))-LEN(SUBSTITUTE(TRIM(AC$6)," ",""))))-1)&amp;" Total",$B$6:$BB$314,ROW($A125)-5,FALSE))</f>
        <v>0</v>
      </c>
      <c r="AD125" s="8">
        <f ca="1">IF(AD$5&lt;&gt;"",HLOOKUP(AD$5,Functionalization!$G$6:$R$314,ROW($A125)-5,FALSE),IFERROR(INDEX(AD$278:AD$314,MATCH($F125,$B$278:$B$314,0))/VLOOKUP($F125,$B$278:$BB$314,MATCH(LEFT(TRIM(AD$6),FIND("~",SUBSTITUTE(AD$6,"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125))*HLOOKUP(LEFT(TRIM(AD$6),FIND("~",SUBSTITUTE(AD$6," ","~",LEN(TRIM(AD$6))-LEN(SUBSTITUTE(TRIM(AD$6)," ",""))))-1)&amp;" Total",$B$6:$BB$314,ROW($A125)-5,FALSE))</f>
        <v>0</v>
      </c>
      <c r="AE125" s="8">
        <f ca="1">IF(AE$5&lt;&gt;"",HLOOKUP(AE$5,Functionalization!$G$6:$R$314,ROW($A125)-5,FALSE),IFERROR(INDEX(AE$278:AE$314,MATCH($F125,$B$278:$B$314,0))/VLOOKUP($F125,$B$278:$BB$314,MATCH(LEFT(TRIM(AE$6),FIND("~",SUBSTITUTE(AE$6,"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125))*HLOOKUP(LEFT(TRIM(AE$6),FIND("~",SUBSTITUTE(AE$6," ","~",LEN(TRIM(AE$6))-LEN(SUBSTITUTE(TRIM(AE$6)," ",""))))-1)&amp;" Total",$B$6:$BB$314,ROW($A125)-5,FALSE))</f>
        <v>0</v>
      </c>
      <c r="AF125" s="8">
        <f ca="1">IF(AF$5&lt;&gt;"",HLOOKUP(AF$5,Functionalization!$G$6:$R$314,ROW($A125)-5,FALSE),IFERROR(INDEX(AF$278:AF$314,MATCH($F125,$B$278:$B$314,0))/VLOOKUP($F125,$B$278:$BB$314,MATCH(LEFT(TRIM(AF$6),FIND("~",SUBSTITUTE(AF$6,"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125))*HLOOKUP(LEFT(TRIM(AF$6),FIND("~",SUBSTITUTE(AF$6," ","~",LEN(TRIM(AF$6))-LEN(SUBSTITUTE(TRIM(AF$6)," ",""))))-1)&amp;" Total",$B$6:$BB$314,ROW($A125)-5,FALSE))</f>
        <v>0</v>
      </c>
      <c r="AG125" s="8">
        <f ca="1">IF(AG$5&lt;&gt;"",HLOOKUP(AG$5,Functionalization!$G$6:$R$314,ROW($A125)-5,FALSE),IFERROR(INDEX(AG$278:AG$314,MATCH($F125,$B$278:$B$314,0))/VLOOKUP($F125,$B$278:$BB$314,MATCH(LEFT(TRIM(AG$6),FIND("~",SUBSTITUTE(AG$6,"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125))*HLOOKUP(LEFT(TRIM(AG$6),FIND("~",SUBSTITUTE(AG$6," ","~",LEN(TRIM(AG$6))-LEN(SUBSTITUTE(TRIM(AG$6)," ",""))))-1)&amp;" Total",$B$6:$BB$314,ROW($A125)-5,FALSE))</f>
        <v>0</v>
      </c>
      <c r="AH125" s="8">
        <f ca="1">IF(AH$5&lt;&gt;"",HLOOKUP(AH$5,Functionalization!$G$6:$R$314,ROW($A125)-5,FALSE),IFERROR(INDEX(AH$278:AH$314,MATCH($F125,$B$278:$B$314,0))/VLOOKUP($F125,$B$278:$BB$314,MATCH(LEFT(TRIM(AH$6),FIND("~",SUBSTITUTE(AH$6,"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125))*HLOOKUP(LEFT(TRIM(AH$6),FIND("~",SUBSTITUTE(AH$6," ","~",LEN(TRIM(AH$6))-LEN(SUBSTITUTE(TRIM(AH$6)," ",""))))-1)&amp;" Total",$B$6:$BB$314,ROW($A125)-5,FALSE))</f>
        <v>0</v>
      </c>
      <c r="AI125" s="8">
        <f ca="1">IF(AI$5&lt;&gt;"",HLOOKUP(AI$5,Functionalization!$G$6:$R$314,ROW($A125)-5,FALSE),IFERROR(INDEX(AI$278:AI$314,MATCH($F125,$B$278:$B$314,0))/VLOOKUP($F125,$B$278:$BB$314,MATCH(LEFT(TRIM(AI$6),FIND("~",SUBSTITUTE(AI$6,"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125))*HLOOKUP(LEFT(TRIM(AI$6),FIND("~",SUBSTITUTE(AI$6," ","~",LEN(TRIM(AI$6))-LEN(SUBSTITUTE(TRIM(AI$6)," ",""))))-1)&amp;" Total",$B$6:$BB$314,ROW($A125)-5,FALSE))</f>
        <v>0</v>
      </c>
      <c r="AJ125" s="8">
        <f ca="1">IF(AJ$5&lt;&gt;"",HLOOKUP(AJ$5,Functionalization!$G$6:$R$314,ROW($A125)-5,FALSE),IFERROR(INDEX(AJ$278:AJ$314,MATCH($F125,$B$278:$B$314,0))/VLOOKUP($F125,$B$278:$BB$314,MATCH(LEFT(TRIM(AJ$6),FIND("~",SUBSTITUTE(AJ$6,"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125))*HLOOKUP(LEFT(TRIM(AJ$6),FIND("~",SUBSTITUTE(AJ$6," ","~",LEN(TRIM(AJ$6))-LEN(SUBSTITUTE(TRIM(AJ$6)," ",""))))-1)&amp;" Total",$B$6:$BB$314,ROW($A125)-5,FALSE))</f>
        <v>0</v>
      </c>
      <c r="AK125" s="8">
        <f ca="1">IF(AK$5&lt;&gt;"",HLOOKUP(AK$5,Functionalization!$G$6:$R$314,ROW($A125)-5,FALSE),IFERROR(INDEX(AK$278:AK$314,MATCH($F125,$B$278:$B$314,0))/VLOOKUP($F125,$B$278:$BB$314,MATCH(LEFT(TRIM(AK$6),FIND("~",SUBSTITUTE(AK$6,"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125))*HLOOKUP(LEFT(TRIM(AK$6),FIND("~",SUBSTITUTE(AK$6," ","~",LEN(TRIM(AK$6))-LEN(SUBSTITUTE(TRIM(AK$6)," ",""))))-1)&amp;" Total",$B$6:$BB$314,ROW($A125)-5,FALSE))</f>
        <v>0</v>
      </c>
      <c r="AL125" s="8">
        <f ca="1">IF(AL$5&lt;&gt;"",HLOOKUP(AL$5,Functionalization!$G$6:$R$314,ROW($A125)-5,FALSE),IFERROR(INDEX(AL$278:AL$314,MATCH($F125,$B$278:$B$314,0))/VLOOKUP($F125,$B$278:$BB$314,MATCH(LEFT(TRIM(AL$6),FIND("~",SUBSTITUTE(AL$6,"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125))*HLOOKUP(LEFT(TRIM(AL$6),FIND("~",SUBSTITUTE(AL$6," ","~",LEN(TRIM(AL$6))-LEN(SUBSTITUTE(TRIM(AL$6)," ",""))))-1)&amp;" Total",$B$6:$BB$314,ROW($A125)-5,FALSE))</f>
        <v>0</v>
      </c>
      <c r="AM125" s="8">
        <f ca="1">IF(AM$5&lt;&gt;"",HLOOKUP(AM$5,Functionalization!$G$6:$R$314,ROW($A125)-5,FALSE),IFERROR(INDEX(AM$278:AM$314,MATCH($F125,$B$278:$B$314,0))/VLOOKUP($F125,$B$278:$BB$314,MATCH(LEFT(TRIM(AM$6),FIND("~",SUBSTITUTE(AM$6,"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125))*HLOOKUP(LEFT(TRIM(AM$6),FIND("~",SUBSTITUTE(AM$6," ","~",LEN(TRIM(AM$6))-LEN(SUBSTITUTE(TRIM(AM$6)," ",""))))-1)&amp;" Total",$B$6:$BB$314,ROW($A125)-5,FALSE))</f>
        <v>0</v>
      </c>
      <c r="AN125" s="8">
        <f ca="1">IF(AN$5&lt;&gt;"",HLOOKUP(AN$5,Functionalization!$G$6:$R$314,ROW($A125)-5,FALSE),IFERROR(INDEX(AN$278:AN$314,MATCH($F125,$B$278:$B$314,0))/VLOOKUP($F125,$B$278:$BB$314,MATCH(LEFT(TRIM(AN$6),FIND("~",SUBSTITUTE(AN$6,"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125))*HLOOKUP(LEFT(TRIM(AN$6),FIND("~",SUBSTITUTE(AN$6," ","~",LEN(TRIM(AN$6))-LEN(SUBSTITUTE(TRIM(AN$6)," ",""))))-1)&amp;" Total",$B$6:$BB$314,ROW($A125)-5,FALSE))</f>
        <v>0</v>
      </c>
      <c r="AO125" s="8">
        <f ca="1">IF(AO$5&lt;&gt;"",HLOOKUP(AO$5,Functionalization!$G$6:$R$314,ROW($A125)-5,FALSE),IFERROR(INDEX(AO$278:AO$314,MATCH($F125,$B$278:$B$314,0))/VLOOKUP($F125,$B$278:$BB$314,MATCH(LEFT(TRIM(AO$6),FIND("~",SUBSTITUTE(AO$6,"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125))*HLOOKUP(LEFT(TRIM(AO$6),FIND("~",SUBSTITUTE(AO$6," ","~",LEN(TRIM(AO$6))-LEN(SUBSTITUTE(TRIM(AO$6)," ",""))))-1)&amp;" Total",$B$6:$BB$314,ROW($A125)-5,FALSE))</f>
        <v>0</v>
      </c>
      <c r="AP125" s="8">
        <f ca="1">IF(AP$5&lt;&gt;"",HLOOKUP(AP$5,Functionalization!$G$6:$R$314,ROW($A125)-5,FALSE),IFERROR(INDEX(AP$278:AP$314,MATCH($F125,$B$278:$B$314,0))/VLOOKUP($F125,$B$278:$BB$314,MATCH(LEFT(TRIM(AP$6),FIND("~",SUBSTITUTE(AP$6,"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125))*HLOOKUP(LEFT(TRIM(AP$6),FIND("~",SUBSTITUTE(AP$6," ","~",LEN(TRIM(AP$6))-LEN(SUBSTITUTE(TRIM(AP$6)," ",""))))-1)&amp;" Total",$B$6:$BB$314,ROW($A125)-5,FALSE))</f>
        <v>0</v>
      </c>
      <c r="AQ125" s="8">
        <f ca="1">IF(AQ$5&lt;&gt;"",HLOOKUP(AQ$5,Functionalization!$G$6:$R$314,ROW($A125)-5,FALSE),IFERROR(INDEX(AQ$278:AQ$314,MATCH($F125,$B$278:$B$314,0))/VLOOKUP($F125,$B$278:$BB$314,MATCH(LEFT(TRIM(AQ$6),FIND("~",SUBSTITUTE(AQ$6,"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125))*HLOOKUP(LEFT(TRIM(AQ$6),FIND("~",SUBSTITUTE(AQ$6," ","~",LEN(TRIM(AQ$6))-LEN(SUBSTITUTE(TRIM(AQ$6)," ",""))))-1)&amp;" Total",$B$6:$BB$314,ROW($A125)-5,FALSE))</f>
        <v>0</v>
      </c>
      <c r="AR125" s="8">
        <f ca="1">IF(AR$5&lt;&gt;"",HLOOKUP(AR$5,Functionalization!$G$6:$R$314,ROW($A125)-5,FALSE),IFERROR(INDEX(AR$278:AR$314,MATCH($F125,$B$278:$B$314,0))/VLOOKUP($F125,$B$278:$BB$314,MATCH(LEFT(TRIM(AR$6),FIND("~",SUBSTITUTE(AR$6,"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125))*HLOOKUP(LEFT(TRIM(AR$6),FIND("~",SUBSTITUTE(AR$6," ","~",LEN(TRIM(AR$6))-LEN(SUBSTITUTE(TRIM(AR$6)," ",""))))-1)&amp;" Total",$B$6:$BB$314,ROW($A125)-5,FALSE))</f>
        <v>0</v>
      </c>
      <c r="AS125" s="8">
        <f ca="1">IF(AS$5&lt;&gt;"",HLOOKUP(AS$5,Functionalization!$G$6:$R$314,ROW($A125)-5,FALSE),IFERROR(INDEX(AS$278:AS$314,MATCH($F125,$B$278:$B$314,0))/VLOOKUP($F125,$B$278:$BB$314,MATCH(LEFT(TRIM(AS$6),FIND("~",SUBSTITUTE(AS$6,"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125))*HLOOKUP(LEFT(TRIM(AS$6),FIND("~",SUBSTITUTE(AS$6," ","~",LEN(TRIM(AS$6))-LEN(SUBSTITUTE(TRIM(AS$6)," ",""))))-1)&amp;" Total",$B$6:$BB$314,ROW($A125)-5,FALSE))</f>
        <v>0</v>
      </c>
      <c r="AT125" s="8">
        <f ca="1">IF(AT$5&lt;&gt;"",HLOOKUP(AT$5,Functionalization!$G$6:$R$314,ROW($A125)-5,FALSE),IFERROR(INDEX(AT$278:AT$314,MATCH($F125,$B$278:$B$314,0))/VLOOKUP($F125,$B$278:$BB$314,MATCH(LEFT(TRIM(AT$6),FIND("~",SUBSTITUTE(AT$6,"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125))*HLOOKUP(LEFT(TRIM(AT$6),FIND("~",SUBSTITUTE(AT$6," ","~",LEN(TRIM(AT$6))-LEN(SUBSTITUTE(TRIM(AT$6)," ",""))))-1)&amp;" Total",$B$6:$BB$314,ROW($A125)-5,FALSE))</f>
        <v>0</v>
      </c>
      <c r="AU125" s="8">
        <f ca="1">IF(AU$5&lt;&gt;"",HLOOKUP(AU$5,Functionalization!$G$6:$R$314,ROW($A125)-5,FALSE),IFERROR(INDEX(AU$278:AU$314,MATCH($F125,$B$278:$B$314,0))/VLOOKUP($F125,$B$278:$BB$314,MATCH(LEFT(TRIM(AU$6),FIND("~",SUBSTITUTE(AU$6,"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125))*HLOOKUP(LEFT(TRIM(AU$6),FIND("~",SUBSTITUTE(AU$6," ","~",LEN(TRIM(AU$6))-LEN(SUBSTITUTE(TRIM(AU$6)," ",""))))-1)&amp;" Total",$B$6:$BB$314,ROW($A125)-5,FALSE))</f>
        <v>0</v>
      </c>
      <c r="AV125" s="8">
        <f ca="1">IF(AV$5&lt;&gt;"",HLOOKUP(AV$5,Functionalization!$G$6:$R$314,ROW($A125)-5,FALSE),IFERROR(INDEX(AV$278:AV$314,MATCH($F125,$B$278:$B$314,0))/VLOOKUP($F125,$B$278:$BB$314,MATCH(LEFT(TRIM(AV$6),FIND("~",SUBSTITUTE(AV$6,"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125))*HLOOKUP(LEFT(TRIM(AV$6),FIND("~",SUBSTITUTE(AV$6," ","~",LEN(TRIM(AV$6))-LEN(SUBSTITUTE(TRIM(AV$6)," ",""))))-1)&amp;" Total",$B$6:$BB$314,ROW($A125)-5,FALSE))</f>
        <v>0</v>
      </c>
      <c r="AW125" s="8">
        <f ca="1">IF(AW$5&lt;&gt;"",HLOOKUP(AW$5,Functionalization!$G$6:$R$314,ROW($A125)-5,FALSE),IFERROR(INDEX(AW$278:AW$314,MATCH($F125,$B$278:$B$314,0))/VLOOKUP($F125,$B$278:$BB$314,MATCH(LEFT(TRIM(AW$6),FIND("~",SUBSTITUTE(AW$6,"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125))*HLOOKUP(LEFT(TRIM(AW$6),FIND("~",SUBSTITUTE(AW$6," ","~",LEN(TRIM(AW$6))-LEN(SUBSTITUTE(TRIM(AW$6)," ",""))))-1)&amp;" Total",$B$6:$BB$314,ROW($A125)-5,FALSE))</f>
        <v>0</v>
      </c>
      <c r="AX125" s="8">
        <f ca="1">IF(AX$5&lt;&gt;"",HLOOKUP(AX$5,Functionalization!$G$6:$R$314,ROW($A125)-5,FALSE),IFERROR(INDEX(AX$278:AX$314,MATCH($F125,$B$278:$B$314,0))/VLOOKUP($F125,$B$278:$BB$314,MATCH(LEFT(TRIM(AX$6),FIND("~",SUBSTITUTE(AX$6,"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125))*HLOOKUP(LEFT(TRIM(AX$6),FIND("~",SUBSTITUTE(AX$6," ","~",LEN(TRIM(AX$6))-LEN(SUBSTITUTE(TRIM(AX$6)," ",""))))-1)&amp;" Total",$B$6:$BB$314,ROW($A125)-5,FALSE))</f>
        <v>0</v>
      </c>
      <c r="AY125" s="8">
        <f ca="1">IF(AY$5&lt;&gt;"",HLOOKUP(AY$5,Functionalization!$G$6:$R$314,ROW($A125)-5,FALSE),IFERROR(INDEX(AY$278:AY$314,MATCH($F125,$B$278:$B$314,0))/VLOOKUP($F125,$B$278:$BB$314,MATCH(LEFT(TRIM(AY$6),FIND("~",SUBSTITUTE(AY$6,"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125))*HLOOKUP(LEFT(TRIM(AY$6),FIND("~",SUBSTITUTE(AY$6," ","~",LEN(TRIM(AY$6))-LEN(SUBSTITUTE(TRIM(AY$6)," ",""))))-1)&amp;" Total",$B$6:$BB$314,ROW($A125)-5,FALSE))</f>
        <v>0</v>
      </c>
      <c r="AZ125" s="8">
        <f ca="1">IF(AZ$5&lt;&gt;"",HLOOKUP(AZ$5,Functionalization!$G$6:$R$314,ROW($A125)-5,FALSE),IFERROR(INDEX(AZ$278:AZ$314,MATCH($F125,$B$278:$B$314,0))/VLOOKUP($F125,$B$278:$BB$314,MATCH(LEFT(TRIM(AZ$6),FIND("~",SUBSTITUTE(AZ$6,"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125))*HLOOKUP(LEFT(TRIM(AZ$6),FIND("~",SUBSTITUTE(AZ$6," ","~",LEN(TRIM(AZ$6))-LEN(SUBSTITUTE(TRIM(AZ$6)," ",""))))-1)&amp;" Total",$B$6:$BB$314,ROW($A125)-5,FALSE))</f>
        <v>0</v>
      </c>
      <c r="BA125" s="8">
        <f ca="1">IF(BA$5&lt;&gt;"",HLOOKUP(BA$5,Functionalization!$G$6:$R$314,ROW($A125)-5,FALSE),IFERROR(INDEX(BA$278:BA$314,MATCH($F125,$B$278:$B$314,0))/VLOOKUP($F125,$B$278:$BB$314,MATCH(LEFT(TRIM(BA$6),FIND("~",SUBSTITUTE(BA$6,"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125))*HLOOKUP(LEFT(TRIM(BA$6),FIND("~",SUBSTITUTE(BA$6," ","~",LEN(TRIM(BA$6))-LEN(SUBSTITUTE(TRIM(BA$6)," ",""))))-1)&amp;" Total",$B$6:$BB$314,ROW($A125)-5,FALSE))</f>
        <v>0</v>
      </c>
      <c r="BB125" s="8">
        <f ca="1">IF(BB$5&lt;&gt;"",HLOOKUP(BB$5,Functionalization!$G$6:$R$314,ROW($A125)-5,FALSE),IFERROR(INDEX(BB$278:BB$314,MATCH($F125,$B$278:$B$314,0))/VLOOKUP($F125,$B$278:$BB$314,MATCH(LEFT(TRIM(BB$6),FIND("~",SUBSTITUTE(BB$6,"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125))*HLOOKUP(LEFT(TRIM(BB$6),FIND("~",SUBSTITUTE(BB$6," ","~",LEN(TRIM(BB$6))-LEN(SUBSTITUTE(TRIM(BB$6)," ",""))))-1)&amp;" Total",$B$6:$BB$314,ROW($A125)-5,FALSE))</f>
        <v>0</v>
      </c>
      <c r="BD125">
        <f ca="1">IFERROR(IF(SUMIF($G$6:$BB$6,BD$6&amp;" Total",$G125:$BB125)-(SUMIF($G$6:$BB$6,BD$6&amp;" "&amp;'Input-Func_Class'!$D$22,$G125:$BB125)+IFERROR(SUMIF($G$6:$BB$6,BD$6&amp;" "&amp;'Input-Func_Class'!$E$22,$G125:$BB125),SUMIF($G$6:$BB$6,BD$6&amp;" "&amp;'Input-Func_Class'!$B$24,$G125:$BB125))+SUMIF($G$6:$BB$6,BD$6&amp;" "&amp;'Input-Func_Class'!$F$22,$G125:$BB125))&lt;Check_Limit,0,1),1)</f>
        <v>0</v>
      </c>
      <c r="BE125">
        <f ca="1">IFERROR(IF(SUMIF($G$6:$BB$6,BE$6&amp;" Total",$G125:$BB125)-(SUMIF($G$6:$BB$6,BE$6&amp;" "&amp;'Input-Func_Class'!$D$22,$G125:$BB125)+IFERROR(SUMIF($G$6:$BB$6,BE$6&amp;" "&amp;'Input-Func_Class'!$E$22,$G125:$BB125),SUMIF($G$6:$BB$6,BE$6&amp;" "&amp;'Input-Func_Class'!$B$24,$G125:$BB125))+SUMIF($G$6:$BB$6,BE$6&amp;" "&amp;'Input-Func_Class'!$F$22,$G125:$BB125))&lt;Check_Limit,0,1),1)</f>
        <v>0</v>
      </c>
      <c r="BF125">
        <f ca="1">IFERROR(IF(SUMIF($G$6:$BB$6,BF$6&amp;" Total",$G125:$BB125)-(SUMIF($G$6:$BB$6,BF$6&amp;" "&amp;'Input-Func_Class'!$D$22,$G125:$BB125)+IFERROR(SUMIF($G$6:$BB$6,BF$6&amp;" "&amp;'Input-Func_Class'!$E$22,$G125:$BB125),SUMIF($G$6:$BB$6,BF$6&amp;" "&amp;'Input-Func_Class'!$B$24,$G125:$BB125))+SUMIF($G$6:$BB$6,BF$6&amp;" "&amp;'Input-Func_Class'!$F$22,$G125:$BB125))&lt;Check_Limit,0,1),1)</f>
        <v>0</v>
      </c>
      <c r="BG125">
        <f ca="1">IFERROR(IF(SUMIF($G$6:$BB$6,BG$6&amp;" Total",$G125:$BB125)-(SUMIF($G$6:$BB$6,BG$6&amp;" "&amp;'Input-Func_Class'!$D$22,$G125:$BB125)+IFERROR(SUMIF($G$6:$BB$6,BG$6&amp;" "&amp;'Input-Func_Class'!$E$22,$G125:$BB125),SUMIF($G$6:$BB$6,BG$6&amp;" "&amp;'Input-Func_Class'!$B$24,$G125:$BB125))+SUMIF($G$6:$BB$6,BG$6&amp;" "&amp;'Input-Func_Class'!$F$22,$G125:$BB125))&lt;Check_Limit,0,1),1)</f>
        <v>0</v>
      </c>
      <c r="BH125">
        <f ca="1">IFERROR(IF(SUMIF($G$6:$BB$6,BH$6&amp;" Total",$G125:$BB125)-(SUMIF($G$6:$BB$6,BH$6&amp;" "&amp;'Input-Func_Class'!$D$22,$G125:$BB125)+IFERROR(SUMIF($G$6:$BB$6,BH$6&amp;" "&amp;'Input-Func_Class'!$E$22,$G125:$BB125),SUMIF($G$6:$BB$6,BH$6&amp;" "&amp;'Input-Func_Class'!$B$24,$G125:$BB125))+SUMIF($G$6:$BB$6,BH$6&amp;" "&amp;'Input-Func_Class'!$F$22,$G125:$BB125))&lt;Check_Limit,0,1),1)</f>
        <v>0</v>
      </c>
      <c r="BI125">
        <f ca="1">IFERROR(IF(SUMIF($G$6:$BB$6,BI$6&amp;" Total",$G125:$BB125)-(SUMIF($G$6:$BB$6,BI$6&amp;" "&amp;'Input-Func_Class'!$D$22,$G125:$BB125)+IFERROR(SUMIF($G$6:$BB$6,BI$6&amp;" "&amp;'Input-Func_Class'!$E$22,$G125:$BB125),SUMIF($G$6:$BB$6,BI$6&amp;" "&amp;'Input-Func_Class'!$B$24,$G125:$BB125))+SUMIF($G$6:$BB$6,BI$6&amp;" "&amp;'Input-Func_Class'!$F$22,$G125:$BB125))&lt;Check_Limit,0,1),1)</f>
        <v>0</v>
      </c>
      <c r="BJ125">
        <f ca="1">IFERROR(IF(SUMIF($G$6:$BB$6,BJ$6&amp;" Total",$G125:$BB125)-(SUMIF($G$6:$BB$6,BJ$6&amp;" "&amp;'Input-Func_Class'!$D$22,$G125:$BB125)+IFERROR(SUMIF($G$6:$BB$6,BJ$6&amp;" "&amp;'Input-Func_Class'!$E$22,$G125:$BB125),SUMIF($G$6:$BB$6,BJ$6&amp;" "&amp;'Input-Func_Class'!$B$24,$G125:$BB125))+SUMIF($G$6:$BB$6,BJ$6&amp;" "&amp;'Input-Func_Class'!$F$22,$G125:$BB125))&lt;Check_Limit,0,1),1)</f>
        <v>0</v>
      </c>
      <c r="BK125">
        <f ca="1">IFERROR(IF(SUMIF($G$6:$BB$6,BK$6&amp;" Total",$G125:$BB125)-(SUMIF($G$6:$BB$6,BK$6&amp;" "&amp;'Input-Func_Class'!$D$22,$G125:$BB125)+IFERROR(SUMIF($G$6:$BB$6,BK$6&amp;" "&amp;'Input-Func_Class'!$E$22,$G125:$BB125),SUMIF($G$6:$BB$6,BK$6&amp;" "&amp;'Input-Func_Class'!$B$24,$G125:$BB125))+SUMIF($G$6:$BB$6,BK$6&amp;" "&amp;'Input-Func_Class'!$F$22,$G125:$BB125))&lt;Check_Limit,0,1),1)</f>
        <v>0</v>
      </c>
      <c r="BL125">
        <f ca="1">IFERROR(IF(SUMIF($G$6:$BB$6,BL$6&amp;" Total",$G125:$BB125)-(SUMIF($G$6:$BB$6,BL$6&amp;" "&amp;'Input-Func_Class'!$D$22,$G125:$BB125)+IFERROR(SUMIF($G$6:$BB$6,BL$6&amp;" "&amp;'Input-Func_Class'!$E$22,$G125:$BB125),SUMIF($G$6:$BB$6,BL$6&amp;" "&amp;'Input-Func_Class'!$B$24,$G125:$BB125))+SUMIF($G$6:$BB$6,BL$6&amp;" "&amp;'Input-Func_Class'!$F$22,$G125:$BB125))&lt;Check_Limit,0,1),1)</f>
        <v>0</v>
      </c>
      <c r="BM125">
        <f ca="1">IFERROR(IF(SUMIF($G$6:$BB$6,BM$6&amp;" Total",$G125:$BB125)-(SUMIF($G$6:$BB$6,BM$6&amp;" "&amp;'Input-Func_Class'!$D$22,$G125:$BB125)+IFERROR(SUMIF($G$6:$BB$6,BM$6&amp;" "&amp;'Input-Func_Class'!$E$22,$G125:$BB125),SUMIF($G$6:$BB$6,BM$6&amp;" "&amp;'Input-Func_Class'!$B$24,$G125:$BB125))+SUMIF($G$6:$BB$6,BM$6&amp;" "&amp;'Input-Func_Class'!$F$22,$G125:$BB125))&lt;Check_Limit,0,1),1)</f>
        <v>0</v>
      </c>
      <c r="BN125">
        <f ca="1">IFERROR(IF(SUMIF($G$6:$BB$6,BN$6&amp;" Total",$G125:$BB125)-(SUMIF($G$6:$BB$6,BN$6&amp;" "&amp;'Input-Func_Class'!$D$22,$G125:$BB125)+IFERROR(SUMIF($G$6:$BB$6,BN$6&amp;" "&amp;'Input-Func_Class'!$E$22,$G125:$BB125),SUMIF($G$6:$BB$6,BN$6&amp;" "&amp;'Input-Func_Class'!$B$24,$G125:$BB125))+SUMIF($G$6:$BB$6,BN$6&amp;" "&amp;'Input-Func_Class'!$F$22,$G125:$BB125))&lt;Check_Limit,0,1),1)</f>
        <v>0</v>
      </c>
      <c r="BO125">
        <f ca="1">IFERROR(IF(SUMIF($G$6:$BB$6,BO$6&amp;" Total",$G125:$BB125)-(SUMIF($G$6:$BB$6,BO$6&amp;" "&amp;'Input-Func_Class'!$D$22,$G125:$BB125)+IFERROR(SUMIF($G$6:$BB$6,BO$6&amp;" "&amp;'Input-Func_Class'!$E$22,$G125:$BB125),SUMIF($G$6:$BB$6,BO$6&amp;" "&amp;'Input-Func_Class'!$B$24,$G125:$BB125))+SUMIF($G$6:$BB$6,BO$6&amp;" "&amp;'Input-Func_Class'!$F$22,$G125:$BB125))&lt;Check_Limit,0,1),1)</f>
        <v>0</v>
      </c>
    </row>
    <row r="126" spans="1:67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>Functionalization!$D126</f>
        <v>0</v>
      </c>
      <c r="E126" s="8">
        <f t="shared" ref="E126" si="35">IFERROR(IF(D126="",0,IF(D126=0,0,IF(ABS(D126-SUM(G126,K126,O126,S126,W126,AA126,AE126,AI126,AM126,AQ126,AU126,AY126))&lt;Check_Limit,0,1))),1)</f>
        <v>0</v>
      </c>
      <c r="F126" s="2" t="str">
        <f>IF($D126=0,"-",IF('Input-Accounts'!$E126&lt;&gt;0,'Input-Accounts'!$E126,'Input-Accounts'!$G126))</f>
        <v>-</v>
      </c>
      <c r="G126" s="8">
        <f ca="1">IF(G$5&lt;&gt;"",HLOOKUP(G$5,Functionalization!$G$6:$R$314,ROW($A126)-5,FALSE),IFERROR(INDEX(G$278:G$314,MATCH($F126,$B$278:$B$314,0))/VLOOKUP($F126,$B$278:$BB$314,MATCH(LEFT(TRIM(G$6),FIND("~",SUBSTITUTE(G$6,"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126))*HLOOKUP(LEFT(TRIM(G$6),FIND("~",SUBSTITUTE(G$6," ","~",LEN(TRIM(G$6))-LEN(SUBSTITUTE(TRIM(G$6)," ",""))))-1)&amp;" Total",$B$6:$BB$314,ROW($A126)-5,FALSE))</f>
        <v>0</v>
      </c>
      <c r="H126" s="8">
        <f ca="1">IF(H$5&lt;&gt;"",HLOOKUP(H$5,Functionalization!$G$6:$R$314,ROW($A126)-5,FALSE),IFERROR(INDEX(H$278:H$314,MATCH($F126,$B$278:$B$314,0))/VLOOKUP($F126,$B$278:$BB$314,MATCH(LEFT(TRIM(H$6),FIND("~",SUBSTITUTE(H$6,"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126))*HLOOKUP(LEFT(TRIM(H$6),FIND("~",SUBSTITUTE(H$6," ","~",LEN(TRIM(H$6))-LEN(SUBSTITUTE(TRIM(H$6)," ",""))))-1)&amp;" Total",$B$6:$BB$314,ROW($A126)-5,FALSE))</f>
        <v>0</v>
      </c>
      <c r="I126" s="8">
        <f ca="1">IF(I$5&lt;&gt;"",HLOOKUP(I$5,Functionalization!$G$6:$R$314,ROW($A126)-5,FALSE),IFERROR(INDEX(I$278:I$314,MATCH($F126,$B$278:$B$314,0))/VLOOKUP($F126,$B$278:$BB$314,MATCH(LEFT(TRIM(I$6),FIND("~",SUBSTITUTE(I$6,"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126))*HLOOKUP(LEFT(TRIM(I$6),FIND("~",SUBSTITUTE(I$6," ","~",LEN(TRIM(I$6))-LEN(SUBSTITUTE(TRIM(I$6)," ",""))))-1)&amp;" Total",$B$6:$BB$314,ROW($A126)-5,FALSE))</f>
        <v>0</v>
      </c>
      <c r="J126" s="8">
        <f ca="1">IF(J$5&lt;&gt;"",HLOOKUP(J$5,Functionalization!$G$6:$R$314,ROW($A126)-5,FALSE),IFERROR(INDEX(J$278:J$314,MATCH($F126,$B$278:$B$314,0))/VLOOKUP($F126,$B$278:$BB$314,MATCH(LEFT(TRIM(J$6),FIND("~",SUBSTITUTE(J$6,"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126))*HLOOKUP(LEFT(TRIM(J$6),FIND("~",SUBSTITUTE(J$6," ","~",LEN(TRIM(J$6))-LEN(SUBSTITUTE(TRIM(J$6)," ",""))))-1)&amp;" Total",$B$6:$BB$314,ROW($A126)-5,FALSE))</f>
        <v>0</v>
      </c>
      <c r="K126" s="8">
        <f ca="1">IF(K$5&lt;&gt;"",HLOOKUP(K$5,Functionalization!$G$6:$R$314,ROW($A126)-5,FALSE),IFERROR(INDEX(K$278:K$314,MATCH($F126,$B$278:$B$314,0))/VLOOKUP($F126,$B$278:$BB$314,MATCH(LEFT(TRIM(K$6),FIND("~",SUBSTITUTE(K$6,"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126))*HLOOKUP(LEFT(TRIM(K$6),FIND("~",SUBSTITUTE(K$6," ","~",LEN(TRIM(K$6))-LEN(SUBSTITUTE(TRIM(K$6)," ",""))))-1)&amp;" Total",$B$6:$BB$314,ROW($A126)-5,FALSE))</f>
        <v>0</v>
      </c>
      <c r="L126" s="8">
        <f ca="1">IF(L$5&lt;&gt;"",HLOOKUP(L$5,Functionalization!$G$6:$R$314,ROW($A126)-5,FALSE),IFERROR(INDEX(L$278:L$314,MATCH($F126,$B$278:$B$314,0))/VLOOKUP($F126,$B$278:$BB$314,MATCH(LEFT(TRIM(L$6),FIND("~",SUBSTITUTE(L$6,"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126))*HLOOKUP(LEFT(TRIM(L$6),FIND("~",SUBSTITUTE(L$6," ","~",LEN(TRIM(L$6))-LEN(SUBSTITUTE(TRIM(L$6)," ",""))))-1)&amp;" Total",$B$6:$BB$314,ROW($A126)-5,FALSE))</f>
        <v>0</v>
      </c>
      <c r="M126" s="8">
        <f ca="1">IF(M$5&lt;&gt;"",HLOOKUP(M$5,Functionalization!$G$6:$R$314,ROW($A126)-5,FALSE),IFERROR(INDEX(M$278:M$314,MATCH($F126,$B$278:$B$314,0))/VLOOKUP($F126,$B$278:$BB$314,MATCH(LEFT(TRIM(M$6),FIND("~",SUBSTITUTE(M$6,"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126))*HLOOKUP(LEFT(TRIM(M$6),FIND("~",SUBSTITUTE(M$6," ","~",LEN(TRIM(M$6))-LEN(SUBSTITUTE(TRIM(M$6)," ",""))))-1)&amp;" Total",$B$6:$BB$314,ROW($A126)-5,FALSE))</f>
        <v>0</v>
      </c>
      <c r="N126" s="8">
        <f ca="1">IF(N$5&lt;&gt;"",HLOOKUP(N$5,Functionalization!$G$6:$R$314,ROW($A126)-5,FALSE),IFERROR(INDEX(N$278:N$314,MATCH($F126,$B$278:$B$314,0))/VLOOKUP($F126,$B$278:$BB$314,MATCH(LEFT(TRIM(N$6),FIND("~",SUBSTITUTE(N$6,"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126))*HLOOKUP(LEFT(TRIM(N$6),FIND("~",SUBSTITUTE(N$6," ","~",LEN(TRIM(N$6))-LEN(SUBSTITUTE(TRIM(N$6)," ",""))))-1)&amp;" Total",$B$6:$BB$314,ROW($A126)-5,FALSE))</f>
        <v>0</v>
      </c>
      <c r="O126" s="8">
        <f ca="1">IF(O$5&lt;&gt;"",HLOOKUP(O$5,Functionalization!$G$6:$R$314,ROW($A126)-5,FALSE),IFERROR(INDEX(O$278:O$314,MATCH($F126,$B$278:$B$314,0))/VLOOKUP($F126,$B$278:$BB$314,MATCH(LEFT(TRIM(O$6),FIND("~",SUBSTITUTE(O$6,"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126))*HLOOKUP(LEFT(TRIM(O$6),FIND("~",SUBSTITUTE(O$6," ","~",LEN(TRIM(O$6))-LEN(SUBSTITUTE(TRIM(O$6)," ",""))))-1)&amp;" Total",$B$6:$BB$314,ROW($A126)-5,FALSE))</f>
        <v>0</v>
      </c>
      <c r="P126" s="8">
        <f ca="1">IF(P$5&lt;&gt;"",HLOOKUP(P$5,Functionalization!$G$6:$R$314,ROW($A126)-5,FALSE),IFERROR(INDEX(P$278:P$314,MATCH($F126,$B$278:$B$314,0))/VLOOKUP($F126,$B$278:$BB$314,MATCH(LEFT(TRIM(P$6),FIND("~",SUBSTITUTE(P$6,"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126))*HLOOKUP(LEFT(TRIM(P$6),FIND("~",SUBSTITUTE(P$6," ","~",LEN(TRIM(P$6))-LEN(SUBSTITUTE(TRIM(P$6)," ",""))))-1)&amp;" Total",$B$6:$BB$314,ROW($A126)-5,FALSE))</f>
        <v>0</v>
      </c>
      <c r="Q126" s="8">
        <f ca="1">IF(Q$5&lt;&gt;"",HLOOKUP(Q$5,Functionalization!$G$6:$R$314,ROW($A126)-5,FALSE),IFERROR(INDEX(Q$278:Q$314,MATCH($F126,$B$278:$B$314,0))/VLOOKUP($F126,$B$278:$BB$314,MATCH(LEFT(TRIM(Q$6),FIND("~",SUBSTITUTE(Q$6,"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126))*HLOOKUP(LEFT(TRIM(Q$6),FIND("~",SUBSTITUTE(Q$6," ","~",LEN(TRIM(Q$6))-LEN(SUBSTITUTE(TRIM(Q$6)," ",""))))-1)&amp;" Total",$B$6:$BB$314,ROW($A126)-5,FALSE))</f>
        <v>0</v>
      </c>
      <c r="R126" s="8">
        <f ca="1">IF(R$5&lt;&gt;"",HLOOKUP(R$5,Functionalization!$G$6:$R$314,ROW($A126)-5,FALSE),IFERROR(INDEX(R$278:R$314,MATCH($F126,$B$278:$B$314,0))/VLOOKUP($F126,$B$278:$BB$314,MATCH(LEFT(TRIM(R$6),FIND("~",SUBSTITUTE(R$6,"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126))*HLOOKUP(LEFT(TRIM(R$6),FIND("~",SUBSTITUTE(R$6," ","~",LEN(TRIM(R$6))-LEN(SUBSTITUTE(TRIM(R$6)," ",""))))-1)&amp;" Total",$B$6:$BB$314,ROW($A126)-5,FALSE))</f>
        <v>0</v>
      </c>
      <c r="S126" s="8">
        <f ca="1">IF(S$5&lt;&gt;"",HLOOKUP(S$5,Functionalization!$G$6:$R$314,ROW($A126)-5,FALSE),IFERROR(INDEX(S$278:S$314,MATCH($F126,$B$278:$B$314,0))/VLOOKUP($F126,$B$278:$BB$314,MATCH(LEFT(TRIM(S$6),FIND("~",SUBSTITUTE(S$6,"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126))*HLOOKUP(LEFT(TRIM(S$6),FIND("~",SUBSTITUTE(S$6," ","~",LEN(TRIM(S$6))-LEN(SUBSTITUTE(TRIM(S$6)," ",""))))-1)&amp;" Total",$B$6:$BB$314,ROW($A126)-5,FALSE))</f>
        <v>0</v>
      </c>
      <c r="T126" s="8">
        <f ca="1">IF(T$5&lt;&gt;"",HLOOKUP(T$5,Functionalization!$G$6:$R$314,ROW($A126)-5,FALSE),IFERROR(INDEX(T$278:T$314,MATCH($F126,$B$278:$B$314,0))/VLOOKUP($F126,$B$278:$BB$314,MATCH(LEFT(TRIM(T$6),FIND("~",SUBSTITUTE(T$6,"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126))*HLOOKUP(LEFT(TRIM(T$6),FIND("~",SUBSTITUTE(T$6," ","~",LEN(TRIM(T$6))-LEN(SUBSTITUTE(TRIM(T$6)," ",""))))-1)&amp;" Total",$B$6:$BB$314,ROW($A126)-5,FALSE))</f>
        <v>0</v>
      </c>
      <c r="U126" s="8">
        <f ca="1">IF(U$5&lt;&gt;"",HLOOKUP(U$5,Functionalization!$G$6:$R$314,ROW($A126)-5,FALSE),IFERROR(INDEX(U$278:U$314,MATCH($F126,$B$278:$B$314,0))/VLOOKUP($F126,$B$278:$BB$314,MATCH(LEFT(TRIM(U$6),FIND("~",SUBSTITUTE(U$6,"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126))*HLOOKUP(LEFT(TRIM(U$6),FIND("~",SUBSTITUTE(U$6," ","~",LEN(TRIM(U$6))-LEN(SUBSTITUTE(TRIM(U$6)," ",""))))-1)&amp;" Total",$B$6:$BB$314,ROW($A126)-5,FALSE))</f>
        <v>0</v>
      </c>
      <c r="V126" s="8">
        <f ca="1">IF(V$5&lt;&gt;"",HLOOKUP(V$5,Functionalization!$G$6:$R$314,ROW($A126)-5,FALSE),IFERROR(INDEX(V$278:V$314,MATCH($F126,$B$278:$B$314,0))/VLOOKUP($F126,$B$278:$BB$314,MATCH(LEFT(TRIM(V$6),FIND("~",SUBSTITUTE(V$6,"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126))*HLOOKUP(LEFT(TRIM(V$6),FIND("~",SUBSTITUTE(V$6," ","~",LEN(TRIM(V$6))-LEN(SUBSTITUTE(TRIM(V$6)," ",""))))-1)&amp;" Total",$B$6:$BB$314,ROW($A126)-5,FALSE))</f>
        <v>0</v>
      </c>
      <c r="W126" s="8">
        <f ca="1">IF(W$5&lt;&gt;"",HLOOKUP(W$5,Functionalization!$G$6:$R$314,ROW($A126)-5,FALSE),IFERROR(INDEX(W$278:W$314,MATCH($F126,$B$278:$B$314,0))/VLOOKUP($F126,$B$278:$BB$314,MATCH(LEFT(TRIM(W$6),FIND("~",SUBSTITUTE(W$6,"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126))*HLOOKUP(LEFT(TRIM(W$6),FIND("~",SUBSTITUTE(W$6," ","~",LEN(TRIM(W$6))-LEN(SUBSTITUTE(TRIM(W$6)," ",""))))-1)&amp;" Total",$B$6:$BB$314,ROW($A126)-5,FALSE))</f>
        <v>0</v>
      </c>
      <c r="X126" s="8">
        <f ca="1">IF(X$5&lt;&gt;"",HLOOKUP(X$5,Functionalization!$G$6:$R$314,ROW($A126)-5,FALSE),IFERROR(INDEX(X$278:X$314,MATCH($F126,$B$278:$B$314,0))/VLOOKUP($F126,$B$278:$BB$314,MATCH(LEFT(TRIM(X$6),FIND("~",SUBSTITUTE(X$6,"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126))*HLOOKUP(LEFT(TRIM(X$6),FIND("~",SUBSTITUTE(X$6," ","~",LEN(TRIM(X$6))-LEN(SUBSTITUTE(TRIM(X$6)," ",""))))-1)&amp;" Total",$B$6:$BB$314,ROW($A126)-5,FALSE))</f>
        <v>0</v>
      </c>
      <c r="Y126" s="8">
        <f ca="1">IF(Y$5&lt;&gt;"",HLOOKUP(Y$5,Functionalization!$G$6:$R$314,ROW($A126)-5,FALSE),IFERROR(INDEX(Y$278:Y$314,MATCH($F126,$B$278:$B$314,0))/VLOOKUP($F126,$B$278:$BB$314,MATCH(LEFT(TRIM(Y$6),FIND("~",SUBSTITUTE(Y$6,"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126))*HLOOKUP(LEFT(TRIM(Y$6),FIND("~",SUBSTITUTE(Y$6," ","~",LEN(TRIM(Y$6))-LEN(SUBSTITUTE(TRIM(Y$6)," ",""))))-1)&amp;" Total",$B$6:$BB$314,ROW($A126)-5,FALSE))</f>
        <v>0</v>
      </c>
      <c r="Z126" s="8">
        <f ca="1">IF(Z$5&lt;&gt;"",HLOOKUP(Z$5,Functionalization!$G$6:$R$314,ROW($A126)-5,FALSE),IFERROR(INDEX(Z$278:Z$314,MATCH($F126,$B$278:$B$314,0))/VLOOKUP($F126,$B$278:$BB$314,MATCH(LEFT(TRIM(Z$6),FIND("~",SUBSTITUTE(Z$6,"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126))*HLOOKUP(LEFT(TRIM(Z$6),FIND("~",SUBSTITUTE(Z$6," ","~",LEN(TRIM(Z$6))-LEN(SUBSTITUTE(TRIM(Z$6)," ",""))))-1)&amp;" Total",$B$6:$BB$314,ROW($A126)-5,FALSE))</f>
        <v>0</v>
      </c>
      <c r="AA126" s="8">
        <f ca="1">IF(AA$5&lt;&gt;"",HLOOKUP(AA$5,Functionalization!$G$6:$R$314,ROW($A126)-5,FALSE),IFERROR(INDEX(AA$278:AA$314,MATCH($F126,$B$278:$B$314,0))/VLOOKUP($F126,$B$278:$BB$314,MATCH(LEFT(TRIM(AA$6),FIND("~",SUBSTITUTE(AA$6,"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126))*HLOOKUP(LEFT(TRIM(AA$6),FIND("~",SUBSTITUTE(AA$6," ","~",LEN(TRIM(AA$6))-LEN(SUBSTITUTE(TRIM(AA$6)," ",""))))-1)&amp;" Total",$B$6:$BB$314,ROW($A126)-5,FALSE))</f>
        <v>0</v>
      </c>
      <c r="AB126" s="8">
        <f ca="1">IF(AB$5&lt;&gt;"",HLOOKUP(AB$5,Functionalization!$G$6:$R$314,ROW($A126)-5,FALSE),IFERROR(INDEX(AB$278:AB$314,MATCH($F126,$B$278:$B$314,0))/VLOOKUP($F126,$B$278:$BB$314,MATCH(LEFT(TRIM(AB$6),FIND("~",SUBSTITUTE(AB$6,"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126))*HLOOKUP(LEFT(TRIM(AB$6),FIND("~",SUBSTITUTE(AB$6," ","~",LEN(TRIM(AB$6))-LEN(SUBSTITUTE(TRIM(AB$6)," ",""))))-1)&amp;" Total",$B$6:$BB$314,ROW($A126)-5,FALSE))</f>
        <v>0</v>
      </c>
      <c r="AC126" s="8">
        <f ca="1">IF(AC$5&lt;&gt;"",HLOOKUP(AC$5,Functionalization!$G$6:$R$314,ROW($A126)-5,FALSE),IFERROR(INDEX(AC$278:AC$314,MATCH($F126,$B$278:$B$314,0))/VLOOKUP($F126,$B$278:$BB$314,MATCH(LEFT(TRIM(AC$6),FIND("~",SUBSTITUTE(AC$6,"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126))*HLOOKUP(LEFT(TRIM(AC$6),FIND("~",SUBSTITUTE(AC$6," ","~",LEN(TRIM(AC$6))-LEN(SUBSTITUTE(TRIM(AC$6)," ",""))))-1)&amp;" Total",$B$6:$BB$314,ROW($A126)-5,FALSE))</f>
        <v>0</v>
      </c>
      <c r="AD126" s="8">
        <f ca="1">IF(AD$5&lt;&gt;"",HLOOKUP(AD$5,Functionalization!$G$6:$R$314,ROW($A126)-5,FALSE),IFERROR(INDEX(AD$278:AD$314,MATCH($F126,$B$278:$B$314,0))/VLOOKUP($F126,$B$278:$BB$314,MATCH(LEFT(TRIM(AD$6),FIND("~",SUBSTITUTE(AD$6,"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126))*HLOOKUP(LEFT(TRIM(AD$6),FIND("~",SUBSTITUTE(AD$6," ","~",LEN(TRIM(AD$6))-LEN(SUBSTITUTE(TRIM(AD$6)," ",""))))-1)&amp;" Total",$B$6:$BB$314,ROW($A126)-5,FALSE))</f>
        <v>0</v>
      </c>
      <c r="AE126" s="8">
        <f ca="1">IF(AE$5&lt;&gt;"",HLOOKUP(AE$5,Functionalization!$G$6:$R$314,ROW($A126)-5,FALSE),IFERROR(INDEX(AE$278:AE$314,MATCH($F126,$B$278:$B$314,0))/VLOOKUP($F126,$B$278:$BB$314,MATCH(LEFT(TRIM(AE$6),FIND("~",SUBSTITUTE(AE$6,"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126))*HLOOKUP(LEFT(TRIM(AE$6),FIND("~",SUBSTITUTE(AE$6," ","~",LEN(TRIM(AE$6))-LEN(SUBSTITUTE(TRIM(AE$6)," ",""))))-1)&amp;" Total",$B$6:$BB$314,ROW($A126)-5,FALSE))</f>
        <v>0</v>
      </c>
      <c r="AF126" s="8">
        <f ca="1">IF(AF$5&lt;&gt;"",HLOOKUP(AF$5,Functionalization!$G$6:$R$314,ROW($A126)-5,FALSE),IFERROR(INDEX(AF$278:AF$314,MATCH($F126,$B$278:$B$314,0))/VLOOKUP($F126,$B$278:$BB$314,MATCH(LEFT(TRIM(AF$6),FIND("~",SUBSTITUTE(AF$6,"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126))*HLOOKUP(LEFT(TRIM(AF$6),FIND("~",SUBSTITUTE(AF$6," ","~",LEN(TRIM(AF$6))-LEN(SUBSTITUTE(TRIM(AF$6)," ",""))))-1)&amp;" Total",$B$6:$BB$314,ROW($A126)-5,FALSE))</f>
        <v>0</v>
      </c>
      <c r="AG126" s="8">
        <f ca="1">IF(AG$5&lt;&gt;"",HLOOKUP(AG$5,Functionalization!$G$6:$R$314,ROW($A126)-5,FALSE),IFERROR(INDEX(AG$278:AG$314,MATCH($F126,$B$278:$B$314,0))/VLOOKUP($F126,$B$278:$BB$314,MATCH(LEFT(TRIM(AG$6),FIND("~",SUBSTITUTE(AG$6,"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126))*HLOOKUP(LEFT(TRIM(AG$6),FIND("~",SUBSTITUTE(AG$6," ","~",LEN(TRIM(AG$6))-LEN(SUBSTITUTE(TRIM(AG$6)," ",""))))-1)&amp;" Total",$B$6:$BB$314,ROW($A126)-5,FALSE))</f>
        <v>0</v>
      </c>
      <c r="AH126" s="8">
        <f ca="1">IF(AH$5&lt;&gt;"",HLOOKUP(AH$5,Functionalization!$G$6:$R$314,ROW($A126)-5,FALSE),IFERROR(INDEX(AH$278:AH$314,MATCH($F126,$B$278:$B$314,0))/VLOOKUP($F126,$B$278:$BB$314,MATCH(LEFT(TRIM(AH$6),FIND("~",SUBSTITUTE(AH$6,"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126))*HLOOKUP(LEFT(TRIM(AH$6),FIND("~",SUBSTITUTE(AH$6," ","~",LEN(TRIM(AH$6))-LEN(SUBSTITUTE(TRIM(AH$6)," ",""))))-1)&amp;" Total",$B$6:$BB$314,ROW($A126)-5,FALSE))</f>
        <v>0</v>
      </c>
      <c r="AI126" s="8">
        <f ca="1">IF(AI$5&lt;&gt;"",HLOOKUP(AI$5,Functionalization!$G$6:$R$314,ROW($A126)-5,FALSE),IFERROR(INDEX(AI$278:AI$314,MATCH($F126,$B$278:$B$314,0))/VLOOKUP($F126,$B$278:$BB$314,MATCH(LEFT(TRIM(AI$6),FIND("~",SUBSTITUTE(AI$6,"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126))*HLOOKUP(LEFT(TRIM(AI$6),FIND("~",SUBSTITUTE(AI$6," ","~",LEN(TRIM(AI$6))-LEN(SUBSTITUTE(TRIM(AI$6)," ",""))))-1)&amp;" Total",$B$6:$BB$314,ROW($A126)-5,FALSE))</f>
        <v>0</v>
      </c>
      <c r="AJ126" s="8">
        <f ca="1">IF(AJ$5&lt;&gt;"",HLOOKUP(AJ$5,Functionalization!$G$6:$R$314,ROW($A126)-5,FALSE),IFERROR(INDEX(AJ$278:AJ$314,MATCH($F126,$B$278:$B$314,0))/VLOOKUP($F126,$B$278:$BB$314,MATCH(LEFT(TRIM(AJ$6),FIND("~",SUBSTITUTE(AJ$6,"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126))*HLOOKUP(LEFT(TRIM(AJ$6),FIND("~",SUBSTITUTE(AJ$6," ","~",LEN(TRIM(AJ$6))-LEN(SUBSTITUTE(TRIM(AJ$6)," ",""))))-1)&amp;" Total",$B$6:$BB$314,ROW($A126)-5,FALSE))</f>
        <v>0</v>
      </c>
      <c r="AK126" s="8">
        <f ca="1">IF(AK$5&lt;&gt;"",HLOOKUP(AK$5,Functionalization!$G$6:$R$314,ROW($A126)-5,FALSE),IFERROR(INDEX(AK$278:AK$314,MATCH($F126,$B$278:$B$314,0))/VLOOKUP($F126,$B$278:$BB$314,MATCH(LEFT(TRIM(AK$6),FIND("~",SUBSTITUTE(AK$6,"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126))*HLOOKUP(LEFT(TRIM(AK$6),FIND("~",SUBSTITUTE(AK$6," ","~",LEN(TRIM(AK$6))-LEN(SUBSTITUTE(TRIM(AK$6)," ",""))))-1)&amp;" Total",$B$6:$BB$314,ROW($A126)-5,FALSE))</f>
        <v>0</v>
      </c>
      <c r="AL126" s="8">
        <f ca="1">IF(AL$5&lt;&gt;"",HLOOKUP(AL$5,Functionalization!$G$6:$R$314,ROW($A126)-5,FALSE),IFERROR(INDEX(AL$278:AL$314,MATCH($F126,$B$278:$B$314,0))/VLOOKUP($F126,$B$278:$BB$314,MATCH(LEFT(TRIM(AL$6),FIND("~",SUBSTITUTE(AL$6,"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126))*HLOOKUP(LEFT(TRIM(AL$6),FIND("~",SUBSTITUTE(AL$6," ","~",LEN(TRIM(AL$6))-LEN(SUBSTITUTE(TRIM(AL$6)," ",""))))-1)&amp;" Total",$B$6:$BB$314,ROW($A126)-5,FALSE))</f>
        <v>0</v>
      </c>
      <c r="AM126" s="8">
        <f ca="1">IF(AM$5&lt;&gt;"",HLOOKUP(AM$5,Functionalization!$G$6:$R$314,ROW($A126)-5,FALSE),IFERROR(INDEX(AM$278:AM$314,MATCH($F126,$B$278:$B$314,0))/VLOOKUP($F126,$B$278:$BB$314,MATCH(LEFT(TRIM(AM$6),FIND("~",SUBSTITUTE(AM$6,"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126))*HLOOKUP(LEFT(TRIM(AM$6),FIND("~",SUBSTITUTE(AM$6," ","~",LEN(TRIM(AM$6))-LEN(SUBSTITUTE(TRIM(AM$6)," ",""))))-1)&amp;" Total",$B$6:$BB$314,ROW($A126)-5,FALSE))</f>
        <v>0</v>
      </c>
      <c r="AN126" s="8">
        <f ca="1">IF(AN$5&lt;&gt;"",HLOOKUP(AN$5,Functionalization!$G$6:$R$314,ROW($A126)-5,FALSE),IFERROR(INDEX(AN$278:AN$314,MATCH($F126,$B$278:$B$314,0))/VLOOKUP($F126,$B$278:$BB$314,MATCH(LEFT(TRIM(AN$6),FIND("~",SUBSTITUTE(AN$6,"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126))*HLOOKUP(LEFT(TRIM(AN$6),FIND("~",SUBSTITUTE(AN$6," ","~",LEN(TRIM(AN$6))-LEN(SUBSTITUTE(TRIM(AN$6)," ",""))))-1)&amp;" Total",$B$6:$BB$314,ROW($A126)-5,FALSE))</f>
        <v>0</v>
      </c>
      <c r="AO126" s="8">
        <f ca="1">IF(AO$5&lt;&gt;"",HLOOKUP(AO$5,Functionalization!$G$6:$R$314,ROW($A126)-5,FALSE),IFERROR(INDEX(AO$278:AO$314,MATCH($F126,$B$278:$B$314,0))/VLOOKUP($F126,$B$278:$BB$314,MATCH(LEFT(TRIM(AO$6),FIND("~",SUBSTITUTE(AO$6,"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126))*HLOOKUP(LEFT(TRIM(AO$6),FIND("~",SUBSTITUTE(AO$6," ","~",LEN(TRIM(AO$6))-LEN(SUBSTITUTE(TRIM(AO$6)," ",""))))-1)&amp;" Total",$B$6:$BB$314,ROW($A126)-5,FALSE))</f>
        <v>0</v>
      </c>
      <c r="AP126" s="8">
        <f ca="1">IF(AP$5&lt;&gt;"",HLOOKUP(AP$5,Functionalization!$G$6:$R$314,ROW($A126)-5,FALSE),IFERROR(INDEX(AP$278:AP$314,MATCH($F126,$B$278:$B$314,0))/VLOOKUP($F126,$B$278:$BB$314,MATCH(LEFT(TRIM(AP$6),FIND("~",SUBSTITUTE(AP$6,"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126))*HLOOKUP(LEFT(TRIM(AP$6),FIND("~",SUBSTITUTE(AP$6," ","~",LEN(TRIM(AP$6))-LEN(SUBSTITUTE(TRIM(AP$6)," ",""))))-1)&amp;" Total",$B$6:$BB$314,ROW($A126)-5,FALSE))</f>
        <v>0</v>
      </c>
      <c r="AQ126" s="8">
        <f ca="1">IF(AQ$5&lt;&gt;"",HLOOKUP(AQ$5,Functionalization!$G$6:$R$314,ROW($A126)-5,FALSE),IFERROR(INDEX(AQ$278:AQ$314,MATCH($F126,$B$278:$B$314,0))/VLOOKUP($F126,$B$278:$BB$314,MATCH(LEFT(TRIM(AQ$6),FIND("~",SUBSTITUTE(AQ$6,"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126))*HLOOKUP(LEFT(TRIM(AQ$6),FIND("~",SUBSTITUTE(AQ$6," ","~",LEN(TRIM(AQ$6))-LEN(SUBSTITUTE(TRIM(AQ$6)," ",""))))-1)&amp;" Total",$B$6:$BB$314,ROW($A126)-5,FALSE))</f>
        <v>0</v>
      </c>
      <c r="AR126" s="8">
        <f ca="1">IF(AR$5&lt;&gt;"",HLOOKUP(AR$5,Functionalization!$G$6:$R$314,ROW($A126)-5,FALSE),IFERROR(INDEX(AR$278:AR$314,MATCH($F126,$B$278:$B$314,0))/VLOOKUP($F126,$B$278:$BB$314,MATCH(LEFT(TRIM(AR$6),FIND("~",SUBSTITUTE(AR$6,"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126))*HLOOKUP(LEFT(TRIM(AR$6),FIND("~",SUBSTITUTE(AR$6," ","~",LEN(TRIM(AR$6))-LEN(SUBSTITUTE(TRIM(AR$6)," ",""))))-1)&amp;" Total",$B$6:$BB$314,ROW($A126)-5,FALSE))</f>
        <v>0</v>
      </c>
      <c r="AS126" s="8">
        <f ca="1">IF(AS$5&lt;&gt;"",HLOOKUP(AS$5,Functionalization!$G$6:$R$314,ROW($A126)-5,FALSE),IFERROR(INDEX(AS$278:AS$314,MATCH($F126,$B$278:$B$314,0))/VLOOKUP($F126,$B$278:$BB$314,MATCH(LEFT(TRIM(AS$6),FIND("~",SUBSTITUTE(AS$6,"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126))*HLOOKUP(LEFT(TRIM(AS$6),FIND("~",SUBSTITUTE(AS$6," ","~",LEN(TRIM(AS$6))-LEN(SUBSTITUTE(TRIM(AS$6)," ",""))))-1)&amp;" Total",$B$6:$BB$314,ROW($A126)-5,FALSE))</f>
        <v>0</v>
      </c>
      <c r="AT126" s="8">
        <f ca="1">IF(AT$5&lt;&gt;"",HLOOKUP(AT$5,Functionalization!$G$6:$R$314,ROW($A126)-5,FALSE),IFERROR(INDEX(AT$278:AT$314,MATCH($F126,$B$278:$B$314,0))/VLOOKUP($F126,$B$278:$BB$314,MATCH(LEFT(TRIM(AT$6),FIND("~",SUBSTITUTE(AT$6,"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126))*HLOOKUP(LEFT(TRIM(AT$6),FIND("~",SUBSTITUTE(AT$6," ","~",LEN(TRIM(AT$6))-LEN(SUBSTITUTE(TRIM(AT$6)," ",""))))-1)&amp;" Total",$B$6:$BB$314,ROW($A126)-5,FALSE))</f>
        <v>0</v>
      </c>
      <c r="AU126" s="8">
        <f ca="1">IF(AU$5&lt;&gt;"",HLOOKUP(AU$5,Functionalization!$G$6:$R$314,ROW($A126)-5,FALSE),IFERROR(INDEX(AU$278:AU$314,MATCH($F126,$B$278:$B$314,0))/VLOOKUP($F126,$B$278:$BB$314,MATCH(LEFT(TRIM(AU$6),FIND("~",SUBSTITUTE(AU$6,"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126))*HLOOKUP(LEFT(TRIM(AU$6),FIND("~",SUBSTITUTE(AU$6," ","~",LEN(TRIM(AU$6))-LEN(SUBSTITUTE(TRIM(AU$6)," ",""))))-1)&amp;" Total",$B$6:$BB$314,ROW($A126)-5,FALSE))</f>
        <v>0</v>
      </c>
      <c r="AV126" s="8">
        <f ca="1">IF(AV$5&lt;&gt;"",HLOOKUP(AV$5,Functionalization!$G$6:$R$314,ROW($A126)-5,FALSE),IFERROR(INDEX(AV$278:AV$314,MATCH($F126,$B$278:$B$314,0))/VLOOKUP($F126,$B$278:$BB$314,MATCH(LEFT(TRIM(AV$6),FIND("~",SUBSTITUTE(AV$6,"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126))*HLOOKUP(LEFT(TRIM(AV$6),FIND("~",SUBSTITUTE(AV$6," ","~",LEN(TRIM(AV$6))-LEN(SUBSTITUTE(TRIM(AV$6)," ",""))))-1)&amp;" Total",$B$6:$BB$314,ROW($A126)-5,FALSE))</f>
        <v>0</v>
      </c>
      <c r="AW126" s="8">
        <f ca="1">IF(AW$5&lt;&gt;"",HLOOKUP(AW$5,Functionalization!$G$6:$R$314,ROW($A126)-5,FALSE),IFERROR(INDEX(AW$278:AW$314,MATCH($F126,$B$278:$B$314,0))/VLOOKUP($F126,$B$278:$BB$314,MATCH(LEFT(TRIM(AW$6),FIND("~",SUBSTITUTE(AW$6,"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126))*HLOOKUP(LEFT(TRIM(AW$6),FIND("~",SUBSTITUTE(AW$6," ","~",LEN(TRIM(AW$6))-LEN(SUBSTITUTE(TRIM(AW$6)," ",""))))-1)&amp;" Total",$B$6:$BB$314,ROW($A126)-5,FALSE))</f>
        <v>0</v>
      </c>
      <c r="AX126" s="8">
        <f ca="1">IF(AX$5&lt;&gt;"",HLOOKUP(AX$5,Functionalization!$G$6:$R$314,ROW($A126)-5,FALSE),IFERROR(INDEX(AX$278:AX$314,MATCH($F126,$B$278:$B$314,0))/VLOOKUP($F126,$B$278:$BB$314,MATCH(LEFT(TRIM(AX$6),FIND("~",SUBSTITUTE(AX$6,"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126))*HLOOKUP(LEFT(TRIM(AX$6),FIND("~",SUBSTITUTE(AX$6," ","~",LEN(TRIM(AX$6))-LEN(SUBSTITUTE(TRIM(AX$6)," ",""))))-1)&amp;" Total",$B$6:$BB$314,ROW($A126)-5,FALSE))</f>
        <v>0</v>
      </c>
      <c r="AY126" s="8">
        <f ca="1">IF(AY$5&lt;&gt;"",HLOOKUP(AY$5,Functionalization!$G$6:$R$314,ROW($A126)-5,FALSE),IFERROR(INDEX(AY$278:AY$314,MATCH($F126,$B$278:$B$314,0))/VLOOKUP($F126,$B$278:$BB$314,MATCH(LEFT(TRIM(AY$6),FIND("~",SUBSTITUTE(AY$6,"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126))*HLOOKUP(LEFT(TRIM(AY$6),FIND("~",SUBSTITUTE(AY$6," ","~",LEN(TRIM(AY$6))-LEN(SUBSTITUTE(TRIM(AY$6)," ",""))))-1)&amp;" Total",$B$6:$BB$314,ROW($A126)-5,FALSE))</f>
        <v>0</v>
      </c>
      <c r="AZ126" s="8">
        <f ca="1">IF(AZ$5&lt;&gt;"",HLOOKUP(AZ$5,Functionalization!$G$6:$R$314,ROW($A126)-5,FALSE),IFERROR(INDEX(AZ$278:AZ$314,MATCH($F126,$B$278:$B$314,0))/VLOOKUP($F126,$B$278:$BB$314,MATCH(LEFT(TRIM(AZ$6),FIND("~",SUBSTITUTE(AZ$6,"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126))*HLOOKUP(LEFT(TRIM(AZ$6),FIND("~",SUBSTITUTE(AZ$6," ","~",LEN(TRIM(AZ$6))-LEN(SUBSTITUTE(TRIM(AZ$6)," ",""))))-1)&amp;" Total",$B$6:$BB$314,ROW($A126)-5,FALSE))</f>
        <v>0</v>
      </c>
      <c r="BA126" s="8">
        <f ca="1">IF(BA$5&lt;&gt;"",HLOOKUP(BA$5,Functionalization!$G$6:$R$314,ROW($A126)-5,FALSE),IFERROR(INDEX(BA$278:BA$314,MATCH($F126,$B$278:$B$314,0))/VLOOKUP($F126,$B$278:$BB$314,MATCH(LEFT(TRIM(BA$6),FIND("~",SUBSTITUTE(BA$6,"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126))*HLOOKUP(LEFT(TRIM(BA$6),FIND("~",SUBSTITUTE(BA$6," ","~",LEN(TRIM(BA$6))-LEN(SUBSTITUTE(TRIM(BA$6)," ",""))))-1)&amp;" Total",$B$6:$BB$314,ROW($A126)-5,FALSE))</f>
        <v>0</v>
      </c>
      <c r="BB126" s="8">
        <f ca="1">IF(BB$5&lt;&gt;"",HLOOKUP(BB$5,Functionalization!$G$6:$R$314,ROW($A126)-5,FALSE),IFERROR(INDEX(BB$278:BB$314,MATCH($F126,$B$278:$B$314,0))/VLOOKUP($F126,$B$278:$BB$314,MATCH(LEFT(TRIM(BB$6),FIND("~",SUBSTITUTE(BB$6,"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126))*HLOOKUP(LEFT(TRIM(BB$6),FIND("~",SUBSTITUTE(BB$6," ","~",LEN(TRIM(BB$6))-LEN(SUBSTITUTE(TRIM(BB$6)," ",""))))-1)&amp;" Total",$B$6:$BB$314,ROW($A126)-5,FALSE))</f>
        <v>0</v>
      </c>
      <c r="BD126">
        <f ca="1">IFERROR(IF(SUMIF($G$6:$BB$6,BD$6&amp;" Total",$G126:$BB126)-(SUMIF($G$6:$BB$6,BD$6&amp;" "&amp;'Input-Func_Class'!$D$22,$G126:$BB126)+IFERROR(SUMIF($G$6:$BB$6,BD$6&amp;" "&amp;'Input-Func_Class'!$E$22,$G126:$BB126),SUMIF($G$6:$BB$6,BD$6&amp;" "&amp;'Input-Func_Class'!$B$24,$G126:$BB126))+SUMIF($G$6:$BB$6,BD$6&amp;" "&amp;'Input-Func_Class'!$F$22,$G126:$BB126))&lt;Check_Limit,0,1),1)</f>
        <v>0</v>
      </c>
      <c r="BE126">
        <f ca="1">IFERROR(IF(SUMIF($G$6:$BB$6,BE$6&amp;" Total",$G126:$BB126)-(SUMIF($G$6:$BB$6,BE$6&amp;" "&amp;'Input-Func_Class'!$D$22,$G126:$BB126)+IFERROR(SUMIF($G$6:$BB$6,BE$6&amp;" "&amp;'Input-Func_Class'!$E$22,$G126:$BB126),SUMIF($G$6:$BB$6,BE$6&amp;" "&amp;'Input-Func_Class'!$B$24,$G126:$BB126))+SUMIF($G$6:$BB$6,BE$6&amp;" "&amp;'Input-Func_Class'!$F$22,$G126:$BB126))&lt;Check_Limit,0,1),1)</f>
        <v>0</v>
      </c>
      <c r="BF126">
        <f ca="1">IFERROR(IF(SUMIF($G$6:$BB$6,BF$6&amp;" Total",$G126:$BB126)-(SUMIF($G$6:$BB$6,BF$6&amp;" "&amp;'Input-Func_Class'!$D$22,$G126:$BB126)+IFERROR(SUMIF($G$6:$BB$6,BF$6&amp;" "&amp;'Input-Func_Class'!$E$22,$G126:$BB126),SUMIF($G$6:$BB$6,BF$6&amp;" "&amp;'Input-Func_Class'!$B$24,$G126:$BB126))+SUMIF($G$6:$BB$6,BF$6&amp;" "&amp;'Input-Func_Class'!$F$22,$G126:$BB126))&lt;Check_Limit,0,1),1)</f>
        <v>0</v>
      </c>
      <c r="BG126">
        <f ca="1">IFERROR(IF(SUMIF($G$6:$BB$6,BG$6&amp;" Total",$G126:$BB126)-(SUMIF($G$6:$BB$6,BG$6&amp;" "&amp;'Input-Func_Class'!$D$22,$G126:$BB126)+IFERROR(SUMIF($G$6:$BB$6,BG$6&amp;" "&amp;'Input-Func_Class'!$E$22,$G126:$BB126),SUMIF($G$6:$BB$6,BG$6&amp;" "&amp;'Input-Func_Class'!$B$24,$G126:$BB126))+SUMIF($G$6:$BB$6,BG$6&amp;" "&amp;'Input-Func_Class'!$F$22,$G126:$BB126))&lt;Check_Limit,0,1),1)</f>
        <v>0</v>
      </c>
      <c r="BH126">
        <f ca="1">IFERROR(IF(SUMIF($G$6:$BB$6,BH$6&amp;" Total",$G126:$BB126)-(SUMIF($G$6:$BB$6,BH$6&amp;" "&amp;'Input-Func_Class'!$D$22,$G126:$BB126)+IFERROR(SUMIF($G$6:$BB$6,BH$6&amp;" "&amp;'Input-Func_Class'!$E$22,$G126:$BB126),SUMIF($G$6:$BB$6,BH$6&amp;" "&amp;'Input-Func_Class'!$B$24,$G126:$BB126))+SUMIF($G$6:$BB$6,BH$6&amp;" "&amp;'Input-Func_Class'!$F$22,$G126:$BB126))&lt;Check_Limit,0,1),1)</f>
        <v>0</v>
      </c>
      <c r="BI126">
        <f ca="1">IFERROR(IF(SUMIF($G$6:$BB$6,BI$6&amp;" Total",$G126:$BB126)-(SUMIF($G$6:$BB$6,BI$6&amp;" "&amp;'Input-Func_Class'!$D$22,$G126:$BB126)+IFERROR(SUMIF($G$6:$BB$6,BI$6&amp;" "&amp;'Input-Func_Class'!$E$22,$G126:$BB126),SUMIF($G$6:$BB$6,BI$6&amp;" "&amp;'Input-Func_Class'!$B$24,$G126:$BB126))+SUMIF($G$6:$BB$6,BI$6&amp;" "&amp;'Input-Func_Class'!$F$22,$G126:$BB126))&lt;Check_Limit,0,1),1)</f>
        <v>0</v>
      </c>
      <c r="BJ126">
        <f ca="1">IFERROR(IF(SUMIF($G$6:$BB$6,BJ$6&amp;" Total",$G126:$BB126)-(SUMIF($G$6:$BB$6,BJ$6&amp;" "&amp;'Input-Func_Class'!$D$22,$G126:$BB126)+IFERROR(SUMIF($G$6:$BB$6,BJ$6&amp;" "&amp;'Input-Func_Class'!$E$22,$G126:$BB126),SUMIF($G$6:$BB$6,BJ$6&amp;" "&amp;'Input-Func_Class'!$B$24,$G126:$BB126))+SUMIF($G$6:$BB$6,BJ$6&amp;" "&amp;'Input-Func_Class'!$F$22,$G126:$BB126))&lt;Check_Limit,0,1),1)</f>
        <v>0</v>
      </c>
      <c r="BK126">
        <f ca="1">IFERROR(IF(SUMIF($G$6:$BB$6,BK$6&amp;" Total",$G126:$BB126)-(SUMIF($G$6:$BB$6,BK$6&amp;" "&amp;'Input-Func_Class'!$D$22,$G126:$BB126)+IFERROR(SUMIF($G$6:$BB$6,BK$6&amp;" "&amp;'Input-Func_Class'!$E$22,$G126:$BB126),SUMIF($G$6:$BB$6,BK$6&amp;" "&amp;'Input-Func_Class'!$B$24,$G126:$BB126))+SUMIF($G$6:$BB$6,BK$6&amp;" "&amp;'Input-Func_Class'!$F$22,$G126:$BB126))&lt;Check_Limit,0,1),1)</f>
        <v>0</v>
      </c>
      <c r="BL126">
        <f ca="1">IFERROR(IF(SUMIF($G$6:$BB$6,BL$6&amp;" Total",$G126:$BB126)-(SUMIF($G$6:$BB$6,BL$6&amp;" "&amp;'Input-Func_Class'!$D$22,$G126:$BB126)+IFERROR(SUMIF($G$6:$BB$6,BL$6&amp;" "&amp;'Input-Func_Class'!$E$22,$G126:$BB126),SUMIF($G$6:$BB$6,BL$6&amp;" "&amp;'Input-Func_Class'!$B$24,$G126:$BB126))+SUMIF($G$6:$BB$6,BL$6&amp;" "&amp;'Input-Func_Class'!$F$22,$G126:$BB126))&lt;Check_Limit,0,1),1)</f>
        <v>0</v>
      </c>
      <c r="BM126">
        <f ca="1">IFERROR(IF(SUMIF($G$6:$BB$6,BM$6&amp;" Total",$G126:$BB126)-(SUMIF($G$6:$BB$6,BM$6&amp;" "&amp;'Input-Func_Class'!$D$22,$G126:$BB126)+IFERROR(SUMIF($G$6:$BB$6,BM$6&amp;" "&amp;'Input-Func_Class'!$E$22,$G126:$BB126),SUMIF($G$6:$BB$6,BM$6&amp;" "&amp;'Input-Func_Class'!$B$24,$G126:$BB126))+SUMIF($G$6:$BB$6,BM$6&amp;" "&amp;'Input-Func_Class'!$F$22,$G126:$BB126))&lt;Check_Limit,0,1),1)</f>
        <v>0</v>
      </c>
      <c r="BN126">
        <f ca="1">IFERROR(IF(SUMIF($G$6:$BB$6,BN$6&amp;" Total",$G126:$BB126)-(SUMIF($G$6:$BB$6,BN$6&amp;" "&amp;'Input-Func_Class'!$D$22,$G126:$BB126)+IFERROR(SUMIF($G$6:$BB$6,BN$6&amp;" "&amp;'Input-Func_Class'!$E$22,$G126:$BB126),SUMIF($G$6:$BB$6,BN$6&amp;" "&amp;'Input-Func_Class'!$B$24,$G126:$BB126))+SUMIF($G$6:$BB$6,BN$6&amp;" "&amp;'Input-Func_Class'!$F$22,$G126:$BB126))&lt;Check_Limit,0,1),1)</f>
        <v>0</v>
      </c>
      <c r="BO126">
        <f ca="1">IFERROR(IF(SUMIF($G$6:$BB$6,BO$6&amp;" Total",$G126:$BB126)-(SUMIF($G$6:$BB$6,BO$6&amp;" "&amp;'Input-Func_Class'!$D$22,$G126:$BB126)+IFERROR(SUMIF($G$6:$BB$6,BO$6&amp;" "&amp;'Input-Func_Class'!$E$22,$G126:$BB126),SUMIF($G$6:$BB$6,BO$6&amp;" "&amp;'Input-Func_Class'!$B$24,$G126:$BB126))+SUMIF($G$6:$BB$6,BO$6&amp;" "&amp;'Input-Func_Class'!$F$22,$G126:$BB126))&lt;Check_Limit,0,1),1)</f>
        <v>0</v>
      </c>
    </row>
    <row r="127" spans="1:67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>Functionalization!$D127</f>
        <v>346461.75079793291</v>
      </c>
      <c r="E127" s="8">
        <f t="shared" ca="1" si="32"/>
        <v>0</v>
      </c>
      <c r="F127" s="2" t="str">
        <f>IF($D127=0,"-",IF('Input-Accounts'!$E127&lt;&gt;0,'Input-Accounts'!$E127,'Input-Accounts'!$G127))</f>
        <v>COMMODITY</v>
      </c>
      <c r="G127" s="8">
        <f ca="1">IF(G$5&lt;&gt;"",HLOOKUP(G$5,Functionalization!$G$6:$R$314,ROW($A127)-5,FALSE),IFERROR(INDEX(G$278:G$314,MATCH($F127,$B$278:$B$314,0))/VLOOKUP($F127,$B$278:$BB$314,MATCH(LEFT(TRIM(G$6),FIND("~",SUBSTITUTE(G$6,"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127))*HLOOKUP(LEFT(TRIM(G$6),FIND("~",SUBSTITUTE(G$6," ","~",LEN(TRIM(G$6))-LEN(SUBSTITUTE(TRIM(G$6)," ",""))))-1)&amp;" Total",$B$6:$BB$314,ROW($A127)-5,FALSE))</f>
        <v>346461.75079793291</v>
      </c>
      <c r="H127" s="8">
        <f ca="1">IF(H$5&lt;&gt;"",HLOOKUP(H$5,Functionalization!$G$6:$R$314,ROW($A127)-5,FALSE),IFERROR(INDEX(H$278:H$314,MATCH($F127,$B$278:$B$314,0))/VLOOKUP($F127,$B$278:$BB$314,MATCH(LEFT(TRIM(H$6),FIND("~",SUBSTITUTE(H$6,"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127))*HLOOKUP(LEFT(TRIM(H$6),FIND("~",SUBSTITUTE(H$6," ","~",LEN(TRIM(H$6))-LEN(SUBSTITUTE(TRIM(H$6)," ",""))))-1)&amp;" Total",$B$6:$BB$314,ROW($A127)-5,FALSE))</f>
        <v>0</v>
      </c>
      <c r="I127" s="8">
        <f ca="1">IF(I$5&lt;&gt;"",HLOOKUP(I$5,Functionalization!$G$6:$R$314,ROW($A127)-5,FALSE),IFERROR(INDEX(I$278:I$314,MATCH($F127,$B$278:$B$314,0))/VLOOKUP($F127,$B$278:$BB$314,MATCH(LEFT(TRIM(I$6),FIND("~",SUBSTITUTE(I$6,"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127))*HLOOKUP(LEFT(TRIM(I$6),FIND("~",SUBSTITUTE(I$6," ","~",LEN(TRIM(I$6))-LEN(SUBSTITUTE(TRIM(I$6)," ",""))))-1)&amp;" Total",$B$6:$BB$314,ROW($A127)-5,FALSE))</f>
        <v>346461.75079793291</v>
      </c>
      <c r="J127" s="8">
        <f ca="1">IF(J$5&lt;&gt;"",HLOOKUP(J$5,Functionalization!$G$6:$R$314,ROW($A127)-5,FALSE),IFERROR(INDEX(J$278:J$314,MATCH($F127,$B$278:$B$314,0))/VLOOKUP($F127,$B$278:$BB$314,MATCH(LEFT(TRIM(J$6),FIND("~",SUBSTITUTE(J$6,"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127))*HLOOKUP(LEFT(TRIM(J$6),FIND("~",SUBSTITUTE(J$6," ","~",LEN(TRIM(J$6))-LEN(SUBSTITUTE(TRIM(J$6)," ",""))))-1)&amp;" Total",$B$6:$BB$314,ROW($A127)-5,FALSE))</f>
        <v>0</v>
      </c>
      <c r="K127" s="8">
        <f ca="1">IF(K$5&lt;&gt;"",HLOOKUP(K$5,Functionalization!$G$6:$R$314,ROW($A127)-5,FALSE),IFERROR(INDEX(K$278:K$314,MATCH($F127,$B$278:$B$314,0))/VLOOKUP($F127,$B$278:$BB$314,MATCH(LEFT(TRIM(K$6),FIND("~",SUBSTITUTE(K$6,"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127))*HLOOKUP(LEFT(TRIM(K$6),FIND("~",SUBSTITUTE(K$6," ","~",LEN(TRIM(K$6))-LEN(SUBSTITUTE(TRIM(K$6)," ",""))))-1)&amp;" Total",$B$6:$BB$314,ROW($A127)-5,FALSE))</f>
        <v>0</v>
      </c>
      <c r="L127" s="8">
        <f ca="1">IF(L$5&lt;&gt;"",HLOOKUP(L$5,Functionalization!$G$6:$R$314,ROW($A127)-5,FALSE),IFERROR(INDEX(L$278:L$314,MATCH($F127,$B$278:$B$314,0))/VLOOKUP($F127,$B$278:$BB$314,MATCH(LEFT(TRIM(L$6),FIND("~",SUBSTITUTE(L$6,"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127))*HLOOKUP(LEFT(TRIM(L$6),FIND("~",SUBSTITUTE(L$6," ","~",LEN(TRIM(L$6))-LEN(SUBSTITUTE(TRIM(L$6)," ",""))))-1)&amp;" Total",$B$6:$BB$314,ROW($A127)-5,FALSE))</f>
        <v>0</v>
      </c>
      <c r="M127" s="8">
        <f ca="1">IF(M$5&lt;&gt;"",HLOOKUP(M$5,Functionalization!$G$6:$R$314,ROW($A127)-5,FALSE),IFERROR(INDEX(M$278:M$314,MATCH($F127,$B$278:$B$314,0))/VLOOKUP($F127,$B$278:$BB$314,MATCH(LEFT(TRIM(M$6),FIND("~",SUBSTITUTE(M$6,"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127))*HLOOKUP(LEFT(TRIM(M$6),FIND("~",SUBSTITUTE(M$6," ","~",LEN(TRIM(M$6))-LEN(SUBSTITUTE(TRIM(M$6)," ",""))))-1)&amp;" Total",$B$6:$BB$314,ROW($A127)-5,FALSE))</f>
        <v>0</v>
      </c>
      <c r="N127" s="8">
        <f ca="1">IF(N$5&lt;&gt;"",HLOOKUP(N$5,Functionalization!$G$6:$R$314,ROW($A127)-5,FALSE),IFERROR(INDEX(N$278:N$314,MATCH($F127,$B$278:$B$314,0))/VLOOKUP($F127,$B$278:$BB$314,MATCH(LEFT(TRIM(N$6),FIND("~",SUBSTITUTE(N$6,"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127))*HLOOKUP(LEFT(TRIM(N$6),FIND("~",SUBSTITUTE(N$6," ","~",LEN(TRIM(N$6))-LEN(SUBSTITUTE(TRIM(N$6)," ",""))))-1)&amp;" Total",$B$6:$BB$314,ROW($A127)-5,FALSE))</f>
        <v>0</v>
      </c>
      <c r="O127" s="8">
        <f ca="1">IF(O$5&lt;&gt;"",HLOOKUP(O$5,Functionalization!$G$6:$R$314,ROW($A127)-5,FALSE),IFERROR(INDEX(O$278:O$314,MATCH($F127,$B$278:$B$314,0))/VLOOKUP($F127,$B$278:$BB$314,MATCH(LEFT(TRIM(O$6),FIND("~",SUBSTITUTE(O$6,"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127))*HLOOKUP(LEFT(TRIM(O$6),FIND("~",SUBSTITUTE(O$6," ","~",LEN(TRIM(O$6))-LEN(SUBSTITUTE(TRIM(O$6)," ",""))))-1)&amp;" Total",$B$6:$BB$314,ROW($A127)-5,FALSE))</f>
        <v>0</v>
      </c>
      <c r="P127" s="8">
        <f ca="1">IF(P$5&lt;&gt;"",HLOOKUP(P$5,Functionalization!$G$6:$R$314,ROW($A127)-5,FALSE),IFERROR(INDEX(P$278:P$314,MATCH($F127,$B$278:$B$314,0))/VLOOKUP($F127,$B$278:$BB$314,MATCH(LEFT(TRIM(P$6),FIND("~",SUBSTITUTE(P$6,"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127))*HLOOKUP(LEFT(TRIM(P$6),FIND("~",SUBSTITUTE(P$6," ","~",LEN(TRIM(P$6))-LEN(SUBSTITUTE(TRIM(P$6)," ",""))))-1)&amp;" Total",$B$6:$BB$314,ROW($A127)-5,FALSE))</f>
        <v>0</v>
      </c>
      <c r="Q127" s="8">
        <f ca="1">IF(Q$5&lt;&gt;"",HLOOKUP(Q$5,Functionalization!$G$6:$R$314,ROW($A127)-5,FALSE),IFERROR(INDEX(Q$278:Q$314,MATCH($F127,$B$278:$B$314,0))/VLOOKUP($F127,$B$278:$BB$314,MATCH(LEFT(TRIM(Q$6),FIND("~",SUBSTITUTE(Q$6,"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127))*HLOOKUP(LEFT(TRIM(Q$6),FIND("~",SUBSTITUTE(Q$6," ","~",LEN(TRIM(Q$6))-LEN(SUBSTITUTE(TRIM(Q$6)," ",""))))-1)&amp;" Total",$B$6:$BB$314,ROW($A127)-5,FALSE))</f>
        <v>0</v>
      </c>
      <c r="R127" s="8">
        <f ca="1">IF(R$5&lt;&gt;"",HLOOKUP(R$5,Functionalization!$G$6:$R$314,ROW($A127)-5,FALSE),IFERROR(INDEX(R$278:R$314,MATCH($F127,$B$278:$B$314,0))/VLOOKUP($F127,$B$278:$BB$314,MATCH(LEFT(TRIM(R$6),FIND("~",SUBSTITUTE(R$6,"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127))*HLOOKUP(LEFT(TRIM(R$6),FIND("~",SUBSTITUTE(R$6," ","~",LEN(TRIM(R$6))-LEN(SUBSTITUTE(TRIM(R$6)," ",""))))-1)&amp;" Total",$B$6:$BB$314,ROW($A127)-5,FALSE))</f>
        <v>0</v>
      </c>
      <c r="S127" s="8">
        <f ca="1">IF(S$5&lt;&gt;"",HLOOKUP(S$5,Functionalization!$G$6:$R$314,ROW($A127)-5,FALSE),IFERROR(INDEX(S$278:S$314,MATCH($F127,$B$278:$B$314,0))/VLOOKUP($F127,$B$278:$BB$314,MATCH(LEFT(TRIM(S$6),FIND("~",SUBSTITUTE(S$6,"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127))*HLOOKUP(LEFT(TRIM(S$6),FIND("~",SUBSTITUTE(S$6," ","~",LEN(TRIM(S$6))-LEN(SUBSTITUTE(TRIM(S$6)," ",""))))-1)&amp;" Total",$B$6:$BB$314,ROW($A127)-5,FALSE))</f>
        <v>0</v>
      </c>
      <c r="T127" s="8">
        <f ca="1">IF(T$5&lt;&gt;"",HLOOKUP(T$5,Functionalization!$G$6:$R$314,ROW($A127)-5,FALSE),IFERROR(INDEX(T$278:T$314,MATCH($F127,$B$278:$B$314,0))/VLOOKUP($F127,$B$278:$BB$314,MATCH(LEFT(TRIM(T$6),FIND("~",SUBSTITUTE(T$6,"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127))*HLOOKUP(LEFT(TRIM(T$6),FIND("~",SUBSTITUTE(T$6," ","~",LEN(TRIM(T$6))-LEN(SUBSTITUTE(TRIM(T$6)," ",""))))-1)&amp;" Total",$B$6:$BB$314,ROW($A127)-5,FALSE))</f>
        <v>0</v>
      </c>
      <c r="U127" s="8">
        <f ca="1">IF(U$5&lt;&gt;"",HLOOKUP(U$5,Functionalization!$G$6:$R$314,ROW($A127)-5,FALSE),IFERROR(INDEX(U$278:U$314,MATCH($F127,$B$278:$B$314,0))/VLOOKUP($F127,$B$278:$BB$314,MATCH(LEFT(TRIM(U$6),FIND("~",SUBSTITUTE(U$6,"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127))*HLOOKUP(LEFT(TRIM(U$6),FIND("~",SUBSTITUTE(U$6," ","~",LEN(TRIM(U$6))-LEN(SUBSTITUTE(TRIM(U$6)," ",""))))-1)&amp;" Total",$B$6:$BB$314,ROW($A127)-5,FALSE))</f>
        <v>0</v>
      </c>
      <c r="V127" s="8">
        <f ca="1">IF(V$5&lt;&gt;"",HLOOKUP(V$5,Functionalization!$G$6:$R$314,ROW($A127)-5,FALSE),IFERROR(INDEX(V$278:V$314,MATCH($F127,$B$278:$B$314,0))/VLOOKUP($F127,$B$278:$BB$314,MATCH(LEFT(TRIM(V$6),FIND("~",SUBSTITUTE(V$6,"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127))*HLOOKUP(LEFT(TRIM(V$6),FIND("~",SUBSTITUTE(V$6," ","~",LEN(TRIM(V$6))-LEN(SUBSTITUTE(TRIM(V$6)," ",""))))-1)&amp;" Total",$B$6:$BB$314,ROW($A127)-5,FALSE))</f>
        <v>0</v>
      </c>
      <c r="W127" s="8">
        <f ca="1">IF(W$5&lt;&gt;"",HLOOKUP(W$5,Functionalization!$G$6:$R$314,ROW($A127)-5,FALSE),IFERROR(INDEX(W$278:W$314,MATCH($F127,$B$278:$B$314,0))/VLOOKUP($F127,$B$278:$BB$314,MATCH(LEFT(TRIM(W$6),FIND("~",SUBSTITUTE(W$6,"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127))*HLOOKUP(LEFT(TRIM(W$6),FIND("~",SUBSTITUTE(W$6," ","~",LEN(TRIM(W$6))-LEN(SUBSTITUTE(TRIM(W$6)," ",""))))-1)&amp;" Total",$B$6:$BB$314,ROW($A127)-5,FALSE))</f>
        <v>0</v>
      </c>
      <c r="X127" s="8">
        <f ca="1">IF(X$5&lt;&gt;"",HLOOKUP(X$5,Functionalization!$G$6:$R$314,ROW($A127)-5,FALSE),IFERROR(INDEX(X$278:X$314,MATCH($F127,$B$278:$B$314,0))/VLOOKUP($F127,$B$278:$BB$314,MATCH(LEFT(TRIM(X$6),FIND("~",SUBSTITUTE(X$6,"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127))*HLOOKUP(LEFT(TRIM(X$6),FIND("~",SUBSTITUTE(X$6," ","~",LEN(TRIM(X$6))-LEN(SUBSTITUTE(TRIM(X$6)," ",""))))-1)&amp;" Total",$B$6:$BB$314,ROW($A127)-5,FALSE))</f>
        <v>0</v>
      </c>
      <c r="Y127" s="8">
        <f ca="1">IF(Y$5&lt;&gt;"",HLOOKUP(Y$5,Functionalization!$G$6:$R$314,ROW($A127)-5,FALSE),IFERROR(INDEX(Y$278:Y$314,MATCH($F127,$B$278:$B$314,0))/VLOOKUP($F127,$B$278:$BB$314,MATCH(LEFT(TRIM(Y$6),FIND("~",SUBSTITUTE(Y$6,"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127))*HLOOKUP(LEFT(TRIM(Y$6),FIND("~",SUBSTITUTE(Y$6," ","~",LEN(TRIM(Y$6))-LEN(SUBSTITUTE(TRIM(Y$6)," ",""))))-1)&amp;" Total",$B$6:$BB$314,ROW($A127)-5,FALSE))</f>
        <v>0</v>
      </c>
      <c r="Z127" s="8">
        <f ca="1">IF(Z$5&lt;&gt;"",HLOOKUP(Z$5,Functionalization!$G$6:$R$314,ROW($A127)-5,FALSE),IFERROR(INDEX(Z$278:Z$314,MATCH($F127,$B$278:$B$314,0))/VLOOKUP($F127,$B$278:$BB$314,MATCH(LEFT(TRIM(Z$6),FIND("~",SUBSTITUTE(Z$6,"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127))*HLOOKUP(LEFT(TRIM(Z$6),FIND("~",SUBSTITUTE(Z$6," ","~",LEN(TRIM(Z$6))-LEN(SUBSTITUTE(TRIM(Z$6)," ",""))))-1)&amp;" Total",$B$6:$BB$314,ROW($A127)-5,FALSE))</f>
        <v>0</v>
      </c>
      <c r="AA127" s="8">
        <f ca="1">IF(AA$5&lt;&gt;"",HLOOKUP(AA$5,Functionalization!$G$6:$R$314,ROW($A127)-5,FALSE),IFERROR(INDEX(AA$278:AA$314,MATCH($F127,$B$278:$B$314,0))/VLOOKUP($F127,$B$278:$BB$314,MATCH(LEFT(TRIM(AA$6),FIND("~",SUBSTITUTE(AA$6,"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127))*HLOOKUP(LEFT(TRIM(AA$6),FIND("~",SUBSTITUTE(AA$6," ","~",LEN(TRIM(AA$6))-LEN(SUBSTITUTE(TRIM(AA$6)," ",""))))-1)&amp;" Total",$B$6:$BB$314,ROW($A127)-5,FALSE))</f>
        <v>0</v>
      </c>
      <c r="AB127" s="8">
        <f ca="1">IF(AB$5&lt;&gt;"",HLOOKUP(AB$5,Functionalization!$G$6:$R$314,ROW($A127)-5,FALSE),IFERROR(INDEX(AB$278:AB$314,MATCH($F127,$B$278:$B$314,0))/VLOOKUP($F127,$B$278:$BB$314,MATCH(LEFT(TRIM(AB$6),FIND("~",SUBSTITUTE(AB$6,"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127))*HLOOKUP(LEFT(TRIM(AB$6),FIND("~",SUBSTITUTE(AB$6," ","~",LEN(TRIM(AB$6))-LEN(SUBSTITUTE(TRIM(AB$6)," ",""))))-1)&amp;" Total",$B$6:$BB$314,ROW($A127)-5,FALSE))</f>
        <v>0</v>
      </c>
      <c r="AC127" s="8">
        <f ca="1">IF(AC$5&lt;&gt;"",HLOOKUP(AC$5,Functionalization!$G$6:$R$314,ROW($A127)-5,FALSE),IFERROR(INDEX(AC$278:AC$314,MATCH($F127,$B$278:$B$314,0))/VLOOKUP($F127,$B$278:$BB$314,MATCH(LEFT(TRIM(AC$6),FIND("~",SUBSTITUTE(AC$6,"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127))*HLOOKUP(LEFT(TRIM(AC$6),FIND("~",SUBSTITUTE(AC$6," ","~",LEN(TRIM(AC$6))-LEN(SUBSTITUTE(TRIM(AC$6)," ",""))))-1)&amp;" Total",$B$6:$BB$314,ROW($A127)-5,FALSE))</f>
        <v>0</v>
      </c>
      <c r="AD127" s="8">
        <f ca="1">IF(AD$5&lt;&gt;"",HLOOKUP(AD$5,Functionalization!$G$6:$R$314,ROW($A127)-5,FALSE),IFERROR(INDEX(AD$278:AD$314,MATCH($F127,$B$278:$B$314,0))/VLOOKUP($F127,$B$278:$BB$314,MATCH(LEFT(TRIM(AD$6),FIND("~",SUBSTITUTE(AD$6,"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127))*HLOOKUP(LEFT(TRIM(AD$6),FIND("~",SUBSTITUTE(AD$6," ","~",LEN(TRIM(AD$6))-LEN(SUBSTITUTE(TRIM(AD$6)," ",""))))-1)&amp;" Total",$B$6:$BB$314,ROW($A127)-5,FALSE))</f>
        <v>0</v>
      </c>
      <c r="AE127" s="8">
        <f ca="1">IF(AE$5&lt;&gt;"",HLOOKUP(AE$5,Functionalization!$G$6:$R$314,ROW($A127)-5,FALSE),IFERROR(INDEX(AE$278:AE$314,MATCH($F127,$B$278:$B$314,0))/VLOOKUP($F127,$B$278:$BB$314,MATCH(LEFT(TRIM(AE$6),FIND("~",SUBSTITUTE(AE$6,"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127))*HLOOKUP(LEFT(TRIM(AE$6),FIND("~",SUBSTITUTE(AE$6," ","~",LEN(TRIM(AE$6))-LEN(SUBSTITUTE(TRIM(AE$6)," ",""))))-1)&amp;" Total",$B$6:$BB$314,ROW($A127)-5,FALSE))</f>
        <v>0</v>
      </c>
      <c r="AF127" s="8">
        <f ca="1">IF(AF$5&lt;&gt;"",HLOOKUP(AF$5,Functionalization!$G$6:$R$314,ROW($A127)-5,FALSE),IFERROR(INDEX(AF$278:AF$314,MATCH($F127,$B$278:$B$314,0))/VLOOKUP($F127,$B$278:$BB$314,MATCH(LEFT(TRIM(AF$6),FIND("~",SUBSTITUTE(AF$6,"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127))*HLOOKUP(LEFT(TRIM(AF$6),FIND("~",SUBSTITUTE(AF$6," ","~",LEN(TRIM(AF$6))-LEN(SUBSTITUTE(TRIM(AF$6)," ",""))))-1)&amp;" Total",$B$6:$BB$314,ROW($A127)-5,FALSE))</f>
        <v>0</v>
      </c>
      <c r="AG127" s="8">
        <f ca="1">IF(AG$5&lt;&gt;"",HLOOKUP(AG$5,Functionalization!$G$6:$R$314,ROW($A127)-5,FALSE),IFERROR(INDEX(AG$278:AG$314,MATCH($F127,$B$278:$B$314,0))/VLOOKUP($F127,$B$278:$BB$314,MATCH(LEFT(TRIM(AG$6),FIND("~",SUBSTITUTE(AG$6,"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127))*HLOOKUP(LEFT(TRIM(AG$6),FIND("~",SUBSTITUTE(AG$6," ","~",LEN(TRIM(AG$6))-LEN(SUBSTITUTE(TRIM(AG$6)," ",""))))-1)&amp;" Total",$B$6:$BB$314,ROW($A127)-5,FALSE))</f>
        <v>0</v>
      </c>
      <c r="AH127" s="8">
        <f ca="1">IF(AH$5&lt;&gt;"",HLOOKUP(AH$5,Functionalization!$G$6:$R$314,ROW($A127)-5,FALSE),IFERROR(INDEX(AH$278:AH$314,MATCH($F127,$B$278:$B$314,0))/VLOOKUP($F127,$B$278:$BB$314,MATCH(LEFT(TRIM(AH$6),FIND("~",SUBSTITUTE(AH$6,"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127))*HLOOKUP(LEFT(TRIM(AH$6),FIND("~",SUBSTITUTE(AH$6," ","~",LEN(TRIM(AH$6))-LEN(SUBSTITUTE(TRIM(AH$6)," ",""))))-1)&amp;" Total",$B$6:$BB$314,ROW($A127)-5,FALSE))</f>
        <v>0</v>
      </c>
      <c r="AI127" s="8">
        <f ca="1">IF(AI$5&lt;&gt;"",HLOOKUP(AI$5,Functionalization!$G$6:$R$314,ROW($A127)-5,FALSE),IFERROR(INDEX(AI$278:AI$314,MATCH($F127,$B$278:$B$314,0))/VLOOKUP($F127,$B$278:$BB$314,MATCH(LEFT(TRIM(AI$6),FIND("~",SUBSTITUTE(AI$6,"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127))*HLOOKUP(LEFT(TRIM(AI$6),FIND("~",SUBSTITUTE(AI$6," ","~",LEN(TRIM(AI$6))-LEN(SUBSTITUTE(TRIM(AI$6)," ",""))))-1)&amp;" Total",$B$6:$BB$314,ROW($A127)-5,FALSE))</f>
        <v>0</v>
      </c>
      <c r="AJ127" s="8">
        <f ca="1">IF(AJ$5&lt;&gt;"",HLOOKUP(AJ$5,Functionalization!$G$6:$R$314,ROW($A127)-5,FALSE),IFERROR(INDEX(AJ$278:AJ$314,MATCH($F127,$B$278:$B$314,0))/VLOOKUP($F127,$B$278:$BB$314,MATCH(LEFT(TRIM(AJ$6),FIND("~",SUBSTITUTE(AJ$6,"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127))*HLOOKUP(LEFT(TRIM(AJ$6),FIND("~",SUBSTITUTE(AJ$6," ","~",LEN(TRIM(AJ$6))-LEN(SUBSTITUTE(TRIM(AJ$6)," ",""))))-1)&amp;" Total",$B$6:$BB$314,ROW($A127)-5,FALSE))</f>
        <v>0</v>
      </c>
      <c r="AK127" s="8">
        <f ca="1">IF(AK$5&lt;&gt;"",HLOOKUP(AK$5,Functionalization!$G$6:$R$314,ROW($A127)-5,FALSE),IFERROR(INDEX(AK$278:AK$314,MATCH($F127,$B$278:$B$314,0))/VLOOKUP($F127,$B$278:$BB$314,MATCH(LEFT(TRIM(AK$6),FIND("~",SUBSTITUTE(AK$6,"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127))*HLOOKUP(LEFT(TRIM(AK$6),FIND("~",SUBSTITUTE(AK$6," ","~",LEN(TRIM(AK$6))-LEN(SUBSTITUTE(TRIM(AK$6)," ",""))))-1)&amp;" Total",$B$6:$BB$314,ROW($A127)-5,FALSE))</f>
        <v>0</v>
      </c>
      <c r="AL127" s="8">
        <f ca="1">IF(AL$5&lt;&gt;"",HLOOKUP(AL$5,Functionalization!$G$6:$R$314,ROW($A127)-5,FALSE),IFERROR(INDEX(AL$278:AL$314,MATCH($F127,$B$278:$B$314,0))/VLOOKUP($F127,$B$278:$BB$314,MATCH(LEFT(TRIM(AL$6),FIND("~",SUBSTITUTE(AL$6,"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127))*HLOOKUP(LEFT(TRIM(AL$6),FIND("~",SUBSTITUTE(AL$6," ","~",LEN(TRIM(AL$6))-LEN(SUBSTITUTE(TRIM(AL$6)," ",""))))-1)&amp;" Total",$B$6:$BB$314,ROW($A127)-5,FALSE))</f>
        <v>0</v>
      </c>
      <c r="AM127" s="8">
        <f ca="1">IF(AM$5&lt;&gt;"",HLOOKUP(AM$5,Functionalization!$G$6:$R$314,ROW($A127)-5,FALSE),IFERROR(INDEX(AM$278:AM$314,MATCH($F127,$B$278:$B$314,0))/VLOOKUP($F127,$B$278:$BB$314,MATCH(LEFT(TRIM(AM$6),FIND("~",SUBSTITUTE(AM$6,"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127))*HLOOKUP(LEFT(TRIM(AM$6),FIND("~",SUBSTITUTE(AM$6," ","~",LEN(TRIM(AM$6))-LEN(SUBSTITUTE(TRIM(AM$6)," ",""))))-1)&amp;" Total",$B$6:$BB$314,ROW($A127)-5,FALSE))</f>
        <v>0</v>
      </c>
      <c r="AN127" s="8">
        <f ca="1">IF(AN$5&lt;&gt;"",HLOOKUP(AN$5,Functionalization!$G$6:$R$314,ROW($A127)-5,FALSE),IFERROR(INDEX(AN$278:AN$314,MATCH($F127,$B$278:$B$314,0))/VLOOKUP($F127,$B$278:$BB$314,MATCH(LEFT(TRIM(AN$6),FIND("~",SUBSTITUTE(AN$6,"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127))*HLOOKUP(LEFT(TRIM(AN$6),FIND("~",SUBSTITUTE(AN$6," ","~",LEN(TRIM(AN$6))-LEN(SUBSTITUTE(TRIM(AN$6)," ",""))))-1)&amp;" Total",$B$6:$BB$314,ROW($A127)-5,FALSE))</f>
        <v>0</v>
      </c>
      <c r="AO127" s="8">
        <f ca="1">IF(AO$5&lt;&gt;"",HLOOKUP(AO$5,Functionalization!$G$6:$R$314,ROW($A127)-5,FALSE),IFERROR(INDEX(AO$278:AO$314,MATCH($F127,$B$278:$B$314,0))/VLOOKUP($F127,$B$278:$BB$314,MATCH(LEFT(TRIM(AO$6),FIND("~",SUBSTITUTE(AO$6,"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127))*HLOOKUP(LEFT(TRIM(AO$6),FIND("~",SUBSTITUTE(AO$6," ","~",LEN(TRIM(AO$6))-LEN(SUBSTITUTE(TRIM(AO$6)," ",""))))-1)&amp;" Total",$B$6:$BB$314,ROW($A127)-5,FALSE))</f>
        <v>0</v>
      </c>
      <c r="AP127" s="8">
        <f ca="1">IF(AP$5&lt;&gt;"",HLOOKUP(AP$5,Functionalization!$G$6:$R$314,ROW($A127)-5,FALSE),IFERROR(INDEX(AP$278:AP$314,MATCH($F127,$B$278:$B$314,0))/VLOOKUP($F127,$B$278:$BB$314,MATCH(LEFT(TRIM(AP$6),FIND("~",SUBSTITUTE(AP$6,"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127))*HLOOKUP(LEFT(TRIM(AP$6),FIND("~",SUBSTITUTE(AP$6," ","~",LEN(TRIM(AP$6))-LEN(SUBSTITUTE(TRIM(AP$6)," ",""))))-1)&amp;" Total",$B$6:$BB$314,ROW($A127)-5,FALSE))</f>
        <v>0</v>
      </c>
      <c r="AQ127" s="8">
        <f ca="1">IF(AQ$5&lt;&gt;"",HLOOKUP(AQ$5,Functionalization!$G$6:$R$314,ROW($A127)-5,FALSE),IFERROR(INDEX(AQ$278:AQ$314,MATCH($F127,$B$278:$B$314,0))/VLOOKUP($F127,$B$278:$BB$314,MATCH(LEFT(TRIM(AQ$6),FIND("~",SUBSTITUTE(AQ$6,"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127))*HLOOKUP(LEFT(TRIM(AQ$6),FIND("~",SUBSTITUTE(AQ$6," ","~",LEN(TRIM(AQ$6))-LEN(SUBSTITUTE(TRIM(AQ$6)," ",""))))-1)&amp;" Total",$B$6:$BB$314,ROW($A127)-5,FALSE))</f>
        <v>0</v>
      </c>
      <c r="AR127" s="8">
        <f ca="1">IF(AR$5&lt;&gt;"",HLOOKUP(AR$5,Functionalization!$G$6:$R$314,ROW($A127)-5,FALSE),IFERROR(INDEX(AR$278:AR$314,MATCH($F127,$B$278:$B$314,0))/VLOOKUP($F127,$B$278:$BB$314,MATCH(LEFT(TRIM(AR$6),FIND("~",SUBSTITUTE(AR$6,"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127))*HLOOKUP(LEFT(TRIM(AR$6),FIND("~",SUBSTITUTE(AR$6," ","~",LEN(TRIM(AR$6))-LEN(SUBSTITUTE(TRIM(AR$6)," ",""))))-1)&amp;" Total",$B$6:$BB$314,ROW($A127)-5,FALSE))</f>
        <v>0</v>
      </c>
      <c r="AS127" s="8">
        <f ca="1">IF(AS$5&lt;&gt;"",HLOOKUP(AS$5,Functionalization!$G$6:$R$314,ROW($A127)-5,FALSE),IFERROR(INDEX(AS$278:AS$314,MATCH($F127,$B$278:$B$314,0))/VLOOKUP($F127,$B$278:$BB$314,MATCH(LEFT(TRIM(AS$6),FIND("~",SUBSTITUTE(AS$6,"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127))*HLOOKUP(LEFT(TRIM(AS$6),FIND("~",SUBSTITUTE(AS$6," ","~",LEN(TRIM(AS$6))-LEN(SUBSTITUTE(TRIM(AS$6)," ",""))))-1)&amp;" Total",$B$6:$BB$314,ROW($A127)-5,FALSE))</f>
        <v>0</v>
      </c>
      <c r="AT127" s="8">
        <f ca="1">IF(AT$5&lt;&gt;"",HLOOKUP(AT$5,Functionalization!$G$6:$R$314,ROW($A127)-5,FALSE),IFERROR(INDEX(AT$278:AT$314,MATCH($F127,$B$278:$B$314,0))/VLOOKUP($F127,$B$278:$BB$314,MATCH(LEFT(TRIM(AT$6),FIND("~",SUBSTITUTE(AT$6,"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127))*HLOOKUP(LEFT(TRIM(AT$6),FIND("~",SUBSTITUTE(AT$6," ","~",LEN(TRIM(AT$6))-LEN(SUBSTITUTE(TRIM(AT$6)," ",""))))-1)&amp;" Total",$B$6:$BB$314,ROW($A127)-5,FALSE))</f>
        <v>0</v>
      </c>
      <c r="AU127" s="8">
        <f ca="1">IF(AU$5&lt;&gt;"",HLOOKUP(AU$5,Functionalization!$G$6:$R$314,ROW($A127)-5,FALSE),IFERROR(INDEX(AU$278:AU$314,MATCH($F127,$B$278:$B$314,0))/VLOOKUP($F127,$B$278:$BB$314,MATCH(LEFT(TRIM(AU$6),FIND("~",SUBSTITUTE(AU$6,"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127))*HLOOKUP(LEFT(TRIM(AU$6),FIND("~",SUBSTITUTE(AU$6," ","~",LEN(TRIM(AU$6))-LEN(SUBSTITUTE(TRIM(AU$6)," ",""))))-1)&amp;" Total",$B$6:$BB$314,ROW($A127)-5,FALSE))</f>
        <v>0</v>
      </c>
      <c r="AV127" s="8">
        <f ca="1">IF(AV$5&lt;&gt;"",HLOOKUP(AV$5,Functionalization!$G$6:$R$314,ROW($A127)-5,FALSE),IFERROR(INDEX(AV$278:AV$314,MATCH($F127,$B$278:$B$314,0))/VLOOKUP($F127,$B$278:$BB$314,MATCH(LEFT(TRIM(AV$6),FIND("~",SUBSTITUTE(AV$6,"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127))*HLOOKUP(LEFT(TRIM(AV$6),FIND("~",SUBSTITUTE(AV$6," ","~",LEN(TRIM(AV$6))-LEN(SUBSTITUTE(TRIM(AV$6)," ",""))))-1)&amp;" Total",$B$6:$BB$314,ROW($A127)-5,FALSE))</f>
        <v>0</v>
      </c>
      <c r="AW127" s="8">
        <f ca="1">IF(AW$5&lt;&gt;"",HLOOKUP(AW$5,Functionalization!$G$6:$R$314,ROW($A127)-5,FALSE),IFERROR(INDEX(AW$278:AW$314,MATCH($F127,$B$278:$B$314,0))/VLOOKUP($F127,$B$278:$BB$314,MATCH(LEFT(TRIM(AW$6),FIND("~",SUBSTITUTE(AW$6,"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127))*HLOOKUP(LEFT(TRIM(AW$6),FIND("~",SUBSTITUTE(AW$6," ","~",LEN(TRIM(AW$6))-LEN(SUBSTITUTE(TRIM(AW$6)," ",""))))-1)&amp;" Total",$B$6:$BB$314,ROW($A127)-5,FALSE))</f>
        <v>0</v>
      </c>
      <c r="AX127" s="8">
        <f ca="1">IF(AX$5&lt;&gt;"",HLOOKUP(AX$5,Functionalization!$G$6:$R$314,ROW($A127)-5,FALSE),IFERROR(INDEX(AX$278:AX$314,MATCH($F127,$B$278:$B$314,0))/VLOOKUP($F127,$B$278:$BB$314,MATCH(LEFT(TRIM(AX$6),FIND("~",SUBSTITUTE(AX$6,"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127))*HLOOKUP(LEFT(TRIM(AX$6),FIND("~",SUBSTITUTE(AX$6," ","~",LEN(TRIM(AX$6))-LEN(SUBSTITUTE(TRIM(AX$6)," ",""))))-1)&amp;" Total",$B$6:$BB$314,ROW($A127)-5,FALSE))</f>
        <v>0</v>
      </c>
      <c r="AY127" s="8">
        <f ca="1">IF(AY$5&lt;&gt;"",HLOOKUP(AY$5,Functionalization!$G$6:$R$314,ROW($A127)-5,FALSE),IFERROR(INDEX(AY$278:AY$314,MATCH($F127,$B$278:$B$314,0))/VLOOKUP($F127,$B$278:$BB$314,MATCH(LEFT(TRIM(AY$6),FIND("~",SUBSTITUTE(AY$6,"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127))*HLOOKUP(LEFT(TRIM(AY$6),FIND("~",SUBSTITUTE(AY$6," ","~",LEN(TRIM(AY$6))-LEN(SUBSTITUTE(TRIM(AY$6)," ",""))))-1)&amp;" Total",$B$6:$BB$314,ROW($A127)-5,FALSE))</f>
        <v>0</v>
      </c>
      <c r="AZ127" s="8">
        <f ca="1">IF(AZ$5&lt;&gt;"",HLOOKUP(AZ$5,Functionalization!$G$6:$R$314,ROW($A127)-5,FALSE),IFERROR(INDEX(AZ$278:AZ$314,MATCH($F127,$B$278:$B$314,0))/VLOOKUP($F127,$B$278:$BB$314,MATCH(LEFT(TRIM(AZ$6),FIND("~",SUBSTITUTE(AZ$6,"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127))*HLOOKUP(LEFT(TRIM(AZ$6),FIND("~",SUBSTITUTE(AZ$6," ","~",LEN(TRIM(AZ$6))-LEN(SUBSTITUTE(TRIM(AZ$6)," ",""))))-1)&amp;" Total",$B$6:$BB$314,ROW($A127)-5,FALSE))</f>
        <v>0</v>
      </c>
      <c r="BA127" s="8">
        <f ca="1">IF(BA$5&lt;&gt;"",HLOOKUP(BA$5,Functionalization!$G$6:$R$314,ROW($A127)-5,FALSE),IFERROR(INDEX(BA$278:BA$314,MATCH($F127,$B$278:$B$314,0))/VLOOKUP($F127,$B$278:$BB$314,MATCH(LEFT(TRIM(BA$6),FIND("~",SUBSTITUTE(BA$6,"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127))*HLOOKUP(LEFT(TRIM(BA$6),FIND("~",SUBSTITUTE(BA$6," ","~",LEN(TRIM(BA$6))-LEN(SUBSTITUTE(TRIM(BA$6)," ",""))))-1)&amp;" Total",$B$6:$BB$314,ROW($A127)-5,FALSE))</f>
        <v>0</v>
      </c>
      <c r="BB127" s="8">
        <f ca="1">IF(BB$5&lt;&gt;"",HLOOKUP(BB$5,Functionalization!$G$6:$R$314,ROW($A127)-5,FALSE),IFERROR(INDEX(BB$278:BB$314,MATCH($F127,$B$278:$B$314,0))/VLOOKUP($F127,$B$278:$BB$314,MATCH(LEFT(TRIM(BB$6),FIND("~",SUBSTITUTE(BB$6,"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127))*HLOOKUP(LEFT(TRIM(BB$6),FIND("~",SUBSTITUTE(BB$6," ","~",LEN(TRIM(BB$6))-LEN(SUBSTITUTE(TRIM(BB$6)," ",""))))-1)&amp;" Total",$B$6:$BB$314,ROW($A127)-5,FALSE))</f>
        <v>0</v>
      </c>
      <c r="BD127">
        <f ca="1">IFERROR(IF(SUMIF($G$6:$BB$6,BD$6&amp;" Total",$G127:$BB127)-(SUMIF($G$6:$BB$6,BD$6&amp;" "&amp;'Input-Func_Class'!$D$22,$G127:$BB127)+IFERROR(SUMIF($G$6:$BB$6,BD$6&amp;" "&amp;'Input-Func_Class'!$E$22,$G127:$BB127),SUMIF($G$6:$BB$6,BD$6&amp;" "&amp;'Input-Func_Class'!$B$24,$G127:$BB127))+SUMIF($G$6:$BB$6,BD$6&amp;" "&amp;'Input-Func_Class'!$F$22,$G127:$BB127))&lt;Check_Limit,0,1),1)</f>
        <v>0</v>
      </c>
      <c r="BE127">
        <f ca="1">IFERROR(IF(SUMIF($G$6:$BB$6,BE$6&amp;" Total",$G127:$BB127)-(SUMIF($G$6:$BB$6,BE$6&amp;" "&amp;'Input-Func_Class'!$D$22,$G127:$BB127)+IFERROR(SUMIF($G$6:$BB$6,BE$6&amp;" "&amp;'Input-Func_Class'!$E$22,$G127:$BB127),SUMIF($G$6:$BB$6,BE$6&amp;" "&amp;'Input-Func_Class'!$B$24,$G127:$BB127))+SUMIF($G$6:$BB$6,BE$6&amp;" "&amp;'Input-Func_Class'!$F$22,$G127:$BB127))&lt;Check_Limit,0,1),1)</f>
        <v>0</v>
      </c>
      <c r="BF127">
        <f ca="1">IFERROR(IF(SUMIF($G$6:$BB$6,BF$6&amp;" Total",$G127:$BB127)-(SUMIF($G$6:$BB$6,BF$6&amp;" "&amp;'Input-Func_Class'!$D$22,$G127:$BB127)+IFERROR(SUMIF($G$6:$BB$6,BF$6&amp;" "&amp;'Input-Func_Class'!$E$22,$G127:$BB127),SUMIF($G$6:$BB$6,BF$6&amp;" "&amp;'Input-Func_Class'!$B$24,$G127:$BB127))+SUMIF($G$6:$BB$6,BF$6&amp;" "&amp;'Input-Func_Class'!$F$22,$G127:$BB127))&lt;Check_Limit,0,1),1)</f>
        <v>0</v>
      </c>
      <c r="BG127">
        <f ca="1">IFERROR(IF(SUMIF($G$6:$BB$6,BG$6&amp;" Total",$G127:$BB127)-(SUMIF($G$6:$BB$6,BG$6&amp;" "&amp;'Input-Func_Class'!$D$22,$G127:$BB127)+IFERROR(SUMIF($G$6:$BB$6,BG$6&amp;" "&amp;'Input-Func_Class'!$E$22,$G127:$BB127),SUMIF($G$6:$BB$6,BG$6&amp;" "&amp;'Input-Func_Class'!$B$24,$G127:$BB127))+SUMIF($G$6:$BB$6,BG$6&amp;" "&amp;'Input-Func_Class'!$F$22,$G127:$BB127))&lt;Check_Limit,0,1),1)</f>
        <v>0</v>
      </c>
      <c r="BH127">
        <f ca="1">IFERROR(IF(SUMIF($G$6:$BB$6,BH$6&amp;" Total",$G127:$BB127)-(SUMIF($G$6:$BB$6,BH$6&amp;" "&amp;'Input-Func_Class'!$D$22,$G127:$BB127)+IFERROR(SUMIF($G$6:$BB$6,BH$6&amp;" "&amp;'Input-Func_Class'!$E$22,$G127:$BB127),SUMIF($G$6:$BB$6,BH$6&amp;" "&amp;'Input-Func_Class'!$B$24,$G127:$BB127))+SUMIF($G$6:$BB$6,BH$6&amp;" "&amp;'Input-Func_Class'!$F$22,$G127:$BB127))&lt;Check_Limit,0,1),1)</f>
        <v>0</v>
      </c>
      <c r="BI127">
        <f ca="1">IFERROR(IF(SUMIF($G$6:$BB$6,BI$6&amp;" Total",$G127:$BB127)-(SUMIF($G$6:$BB$6,BI$6&amp;" "&amp;'Input-Func_Class'!$D$22,$G127:$BB127)+IFERROR(SUMIF($G$6:$BB$6,BI$6&amp;" "&amp;'Input-Func_Class'!$E$22,$G127:$BB127),SUMIF($G$6:$BB$6,BI$6&amp;" "&amp;'Input-Func_Class'!$B$24,$G127:$BB127))+SUMIF($G$6:$BB$6,BI$6&amp;" "&amp;'Input-Func_Class'!$F$22,$G127:$BB127))&lt;Check_Limit,0,1),1)</f>
        <v>0</v>
      </c>
      <c r="BJ127">
        <f ca="1">IFERROR(IF(SUMIF($G$6:$BB$6,BJ$6&amp;" Total",$G127:$BB127)-(SUMIF($G$6:$BB$6,BJ$6&amp;" "&amp;'Input-Func_Class'!$D$22,$G127:$BB127)+IFERROR(SUMIF($G$6:$BB$6,BJ$6&amp;" "&amp;'Input-Func_Class'!$E$22,$G127:$BB127),SUMIF($G$6:$BB$6,BJ$6&amp;" "&amp;'Input-Func_Class'!$B$24,$G127:$BB127))+SUMIF($G$6:$BB$6,BJ$6&amp;" "&amp;'Input-Func_Class'!$F$22,$G127:$BB127))&lt;Check_Limit,0,1),1)</f>
        <v>0</v>
      </c>
      <c r="BK127">
        <f ca="1">IFERROR(IF(SUMIF($G$6:$BB$6,BK$6&amp;" Total",$G127:$BB127)-(SUMIF($G$6:$BB$6,BK$6&amp;" "&amp;'Input-Func_Class'!$D$22,$G127:$BB127)+IFERROR(SUMIF($G$6:$BB$6,BK$6&amp;" "&amp;'Input-Func_Class'!$E$22,$G127:$BB127),SUMIF($G$6:$BB$6,BK$6&amp;" "&amp;'Input-Func_Class'!$B$24,$G127:$BB127))+SUMIF($G$6:$BB$6,BK$6&amp;" "&amp;'Input-Func_Class'!$F$22,$G127:$BB127))&lt;Check_Limit,0,1),1)</f>
        <v>0</v>
      </c>
      <c r="BL127">
        <f ca="1">IFERROR(IF(SUMIF($G$6:$BB$6,BL$6&amp;" Total",$G127:$BB127)-(SUMIF($G$6:$BB$6,BL$6&amp;" "&amp;'Input-Func_Class'!$D$22,$G127:$BB127)+IFERROR(SUMIF($G$6:$BB$6,BL$6&amp;" "&amp;'Input-Func_Class'!$E$22,$G127:$BB127),SUMIF($G$6:$BB$6,BL$6&amp;" "&amp;'Input-Func_Class'!$B$24,$G127:$BB127))+SUMIF($G$6:$BB$6,BL$6&amp;" "&amp;'Input-Func_Class'!$F$22,$G127:$BB127))&lt;Check_Limit,0,1),1)</f>
        <v>0</v>
      </c>
      <c r="BM127">
        <f ca="1">IFERROR(IF(SUMIF($G$6:$BB$6,BM$6&amp;" Total",$G127:$BB127)-(SUMIF($G$6:$BB$6,BM$6&amp;" "&amp;'Input-Func_Class'!$D$22,$G127:$BB127)+IFERROR(SUMIF($G$6:$BB$6,BM$6&amp;" "&amp;'Input-Func_Class'!$E$22,$G127:$BB127),SUMIF($G$6:$BB$6,BM$6&amp;" "&amp;'Input-Func_Class'!$B$24,$G127:$BB127))+SUMIF($G$6:$BB$6,BM$6&amp;" "&amp;'Input-Func_Class'!$F$22,$G127:$BB127))&lt;Check_Limit,0,1),1)</f>
        <v>0</v>
      </c>
      <c r="BN127">
        <f ca="1">IFERROR(IF(SUMIF($G$6:$BB$6,BN$6&amp;" Total",$G127:$BB127)-(SUMIF($G$6:$BB$6,BN$6&amp;" "&amp;'Input-Func_Class'!$D$22,$G127:$BB127)+IFERROR(SUMIF($G$6:$BB$6,BN$6&amp;" "&amp;'Input-Func_Class'!$E$22,$G127:$BB127),SUMIF($G$6:$BB$6,BN$6&amp;" "&amp;'Input-Func_Class'!$B$24,$G127:$BB127))+SUMIF($G$6:$BB$6,BN$6&amp;" "&amp;'Input-Func_Class'!$F$22,$G127:$BB127))&lt;Check_Limit,0,1),1)</f>
        <v>0</v>
      </c>
      <c r="BO127">
        <f ca="1">IFERROR(IF(SUMIF($G$6:$BB$6,BO$6&amp;" Total",$G127:$BB127)-(SUMIF($G$6:$BB$6,BO$6&amp;" "&amp;'Input-Func_Class'!$D$22,$G127:$BB127)+IFERROR(SUMIF($G$6:$BB$6,BO$6&amp;" "&amp;'Input-Func_Class'!$E$22,$G127:$BB127),SUMIF($G$6:$BB$6,BO$6&amp;" "&amp;'Input-Func_Class'!$B$24,$G127:$BB127))+SUMIF($G$6:$BB$6,BO$6&amp;" "&amp;'Input-Func_Class'!$F$22,$G127:$BB127))&lt;Check_Limit,0,1),1)</f>
        <v>0</v>
      </c>
    </row>
    <row r="128" spans="1:67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>SUBTOTAL(9,D120:D127)</f>
        <v>82068354.170797959</v>
      </c>
      <c r="E128" s="8">
        <f t="shared" ca="1" si="32"/>
        <v>0</v>
      </c>
      <c r="G128" s="77">
        <f t="shared" ref="G128:BB128" ca="1" si="36">SUBTOTAL(9,G120:G127)</f>
        <v>346461.75079793291</v>
      </c>
      <c r="H128" s="77">
        <f t="shared" ca="1" si="36"/>
        <v>0</v>
      </c>
      <c r="I128" s="77">
        <f t="shared" ca="1" si="36"/>
        <v>346461.75079793291</v>
      </c>
      <c r="J128" s="77">
        <f t="shared" ca="1" si="36"/>
        <v>0</v>
      </c>
      <c r="K128" s="77">
        <f t="shared" ca="1" si="36"/>
        <v>0</v>
      </c>
      <c r="L128" s="77">
        <f t="shared" ca="1" si="36"/>
        <v>0</v>
      </c>
      <c r="M128" s="77">
        <f t="shared" ca="1" si="36"/>
        <v>0</v>
      </c>
      <c r="N128" s="77">
        <f t="shared" ca="1" si="36"/>
        <v>0</v>
      </c>
      <c r="O128" s="77">
        <f t="shared" ca="1" si="36"/>
        <v>0</v>
      </c>
      <c r="P128" s="77">
        <f t="shared" ca="1" si="36"/>
        <v>0</v>
      </c>
      <c r="Q128" s="77">
        <f t="shared" ca="1" si="36"/>
        <v>0</v>
      </c>
      <c r="R128" s="77">
        <f t="shared" ca="1" si="36"/>
        <v>0</v>
      </c>
      <c r="S128" s="77">
        <f t="shared" ca="1" si="36"/>
        <v>81721892.420000032</v>
      </c>
      <c r="T128" s="77">
        <f t="shared" ca="1" si="36"/>
        <v>0</v>
      </c>
      <c r="U128" s="77">
        <f t="shared" ca="1" si="36"/>
        <v>81721892.420000032</v>
      </c>
      <c r="V128" s="77">
        <f t="shared" ca="1" si="36"/>
        <v>0</v>
      </c>
      <c r="W128" s="77">
        <f t="shared" ca="1" si="36"/>
        <v>0</v>
      </c>
      <c r="X128" s="77">
        <f t="shared" ca="1" si="36"/>
        <v>0</v>
      </c>
      <c r="Y128" s="77">
        <f t="shared" ca="1" si="36"/>
        <v>0</v>
      </c>
      <c r="Z128" s="77">
        <f t="shared" ca="1" si="36"/>
        <v>0</v>
      </c>
      <c r="AA128" s="77">
        <f t="shared" ca="1" si="36"/>
        <v>0</v>
      </c>
      <c r="AB128" s="77">
        <f t="shared" ca="1" si="36"/>
        <v>0</v>
      </c>
      <c r="AC128" s="77">
        <f t="shared" ca="1" si="36"/>
        <v>0</v>
      </c>
      <c r="AD128" s="77">
        <f t="shared" ca="1" si="36"/>
        <v>0</v>
      </c>
      <c r="AE128" s="77">
        <f t="shared" ca="1" si="36"/>
        <v>0</v>
      </c>
      <c r="AF128" s="77">
        <f t="shared" ca="1" si="36"/>
        <v>0</v>
      </c>
      <c r="AG128" s="77">
        <f t="shared" ca="1" si="36"/>
        <v>0</v>
      </c>
      <c r="AH128" s="77">
        <f t="shared" ca="1" si="36"/>
        <v>0</v>
      </c>
      <c r="AI128" s="77">
        <f t="shared" ca="1" si="36"/>
        <v>0</v>
      </c>
      <c r="AJ128" s="77">
        <f t="shared" ca="1" si="36"/>
        <v>0</v>
      </c>
      <c r="AK128" s="77">
        <f t="shared" ca="1" si="36"/>
        <v>0</v>
      </c>
      <c r="AL128" s="77">
        <f t="shared" ca="1" si="36"/>
        <v>0</v>
      </c>
      <c r="AM128" s="77">
        <f t="shared" ca="1" si="36"/>
        <v>0</v>
      </c>
      <c r="AN128" s="77">
        <f t="shared" ca="1" si="36"/>
        <v>0</v>
      </c>
      <c r="AO128" s="77">
        <f t="shared" ca="1" si="36"/>
        <v>0</v>
      </c>
      <c r="AP128" s="77">
        <f t="shared" ca="1" si="36"/>
        <v>0</v>
      </c>
      <c r="AQ128" s="77">
        <f t="shared" ca="1" si="36"/>
        <v>0</v>
      </c>
      <c r="AR128" s="77">
        <f t="shared" ca="1" si="36"/>
        <v>0</v>
      </c>
      <c r="AS128" s="77">
        <f t="shared" ca="1" si="36"/>
        <v>0</v>
      </c>
      <c r="AT128" s="77">
        <f t="shared" ca="1" si="36"/>
        <v>0</v>
      </c>
      <c r="AU128" s="77">
        <f t="shared" ca="1" si="36"/>
        <v>0</v>
      </c>
      <c r="AV128" s="77">
        <f t="shared" ca="1" si="36"/>
        <v>0</v>
      </c>
      <c r="AW128" s="77">
        <f t="shared" ca="1" si="36"/>
        <v>0</v>
      </c>
      <c r="AX128" s="77">
        <f t="shared" ca="1" si="36"/>
        <v>0</v>
      </c>
      <c r="AY128" s="77">
        <f t="shared" ca="1" si="36"/>
        <v>0</v>
      </c>
      <c r="AZ128" s="77">
        <f t="shared" ca="1" si="36"/>
        <v>0</v>
      </c>
      <c r="BA128" s="77">
        <f t="shared" ca="1" si="36"/>
        <v>0</v>
      </c>
      <c r="BB128" s="77">
        <f t="shared" ca="1" si="36"/>
        <v>0</v>
      </c>
      <c r="BD128">
        <f ca="1">IFERROR(IF(SUMIF($G$6:$BB$6,BD$6&amp;" Total",$G128:$BB128)-(SUMIF($G$6:$BB$6,BD$6&amp;" "&amp;'Input-Func_Class'!$D$22,$G128:$BB128)+IFERROR(SUMIF($G$6:$BB$6,BD$6&amp;" "&amp;'Input-Func_Class'!$E$22,$G128:$BB128),SUMIF($G$6:$BB$6,BD$6&amp;" "&amp;'Input-Func_Class'!$B$24,$G128:$BB128))+SUMIF($G$6:$BB$6,BD$6&amp;" "&amp;'Input-Func_Class'!$F$22,$G128:$BB128))&lt;Check_Limit,0,1),1)</f>
        <v>0</v>
      </c>
      <c r="BE128">
        <f ca="1">IFERROR(IF(SUMIF($G$6:$BB$6,BE$6&amp;" Total",$G128:$BB128)-(SUMIF($G$6:$BB$6,BE$6&amp;" "&amp;'Input-Func_Class'!$D$22,$G128:$BB128)+IFERROR(SUMIF($G$6:$BB$6,BE$6&amp;" "&amp;'Input-Func_Class'!$E$22,$G128:$BB128),SUMIF($G$6:$BB$6,BE$6&amp;" "&amp;'Input-Func_Class'!$B$24,$G128:$BB128))+SUMIF($G$6:$BB$6,BE$6&amp;" "&amp;'Input-Func_Class'!$F$22,$G128:$BB128))&lt;Check_Limit,0,1),1)</f>
        <v>0</v>
      </c>
      <c r="BF128">
        <f ca="1">IFERROR(IF(SUMIF($G$6:$BB$6,BF$6&amp;" Total",$G128:$BB128)-(SUMIF($G$6:$BB$6,BF$6&amp;" "&amp;'Input-Func_Class'!$D$22,$G128:$BB128)+IFERROR(SUMIF($G$6:$BB$6,BF$6&amp;" "&amp;'Input-Func_Class'!$E$22,$G128:$BB128),SUMIF($G$6:$BB$6,BF$6&amp;" "&amp;'Input-Func_Class'!$B$24,$G128:$BB128))+SUMIF($G$6:$BB$6,BF$6&amp;" "&amp;'Input-Func_Class'!$F$22,$G128:$BB128))&lt;Check_Limit,0,1),1)</f>
        <v>0</v>
      </c>
      <c r="BG128">
        <f ca="1">IFERROR(IF(SUMIF($G$6:$BB$6,BG$6&amp;" Total",$G128:$BB128)-(SUMIF($G$6:$BB$6,BG$6&amp;" "&amp;'Input-Func_Class'!$D$22,$G128:$BB128)+IFERROR(SUMIF($G$6:$BB$6,BG$6&amp;" "&amp;'Input-Func_Class'!$E$22,$G128:$BB128),SUMIF($G$6:$BB$6,BG$6&amp;" "&amp;'Input-Func_Class'!$B$24,$G128:$BB128))+SUMIF($G$6:$BB$6,BG$6&amp;" "&amp;'Input-Func_Class'!$F$22,$G128:$BB128))&lt;Check_Limit,0,1),1)</f>
        <v>0</v>
      </c>
      <c r="BH128">
        <f ca="1">IFERROR(IF(SUMIF($G$6:$BB$6,BH$6&amp;" Total",$G128:$BB128)-(SUMIF($G$6:$BB$6,BH$6&amp;" "&amp;'Input-Func_Class'!$D$22,$G128:$BB128)+IFERROR(SUMIF($G$6:$BB$6,BH$6&amp;" "&amp;'Input-Func_Class'!$E$22,$G128:$BB128),SUMIF($G$6:$BB$6,BH$6&amp;" "&amp;'Input-Func_Class'!$B$24,$G128:$BB128))+SUMIF($G$6:$BB$6,BH$6&amp;" "&amp;'Input-Func_Class'!$F$22,$G128:$BB128))&lt;Check_Limit,0,1),1)</f>
        <v>0</v>
      </c>
      <c r="BI128">
        <f ca="1">IFERROR(IF(SUMIF($G$6:$BB$6,BI$6&amp;" Total",$G128:$BB128)-(SUMIF($G$6:$BB$6,BI$6&amp;" "&amp;'Input-Func_Class'!$D$22,$G128:$BB128)+IFERROR(SUMIF($G$6:$BB$6,BI$6&amp;" "&amp;'Input-Func_Class'!$E$22,$G128:$BB128),SUMIF($G$6:$BB$6,BI$6&amp;" "&amp;'Input-Func_Class'!$B$24,$G128:$BB128))+SUMIF($G$6:$BB$6,BI$6&amp;" "&amp;'Input-Func_Class'!$F$22,$G128:$BB128))&lt;Check_Limit,0,1),1)</f>
        <v>0</v>
      </c>
      <c r="BJ128">
        <f ca="1">IFERROR(IF(SUMIF($G$6:$BB$6,BJ$6&amp;" Total",$G128:$BB128)-(SUMIF($G$6:$BB$6,BJ$6&amp;" "&amp;'Input-Func_Class'!$D$22,$G128:$BB128)+IFERROR(SUMIF($G$6:$BB$6,BJ$6&amp;" "&amp;'Input-Func_Class'!$E$22,$G128:$BB128),SUMIF($G$6:$BB$6,BJ$6&amp;" "&amp;'Input-Func_Class'!$B$24,$G128:$BB128))+SUMIF($G$6:$BB$6,BJ$6&amp;" "&amp;'Input-Func_Class'!$F$22,$G128:$BB128))&lt;Check_Limit,0,1),1)</f>
        <v>0</v>
      </c>
      <c r="BK128">
        <f ca="1">IFERROR(IF(SUMIF($G$6:$BB$6,BK$6&amp;" Total",$G128:$BB128)-(SUMIF($G$6:$BB$6,BK$6&amp;" "&amp;'Input-Func_Class'!$D$22,$G128:$BB128)+IFERROR(SUMIF($G$6:$BB$6,BK$6&amp;" "&amp;'Input-Func_Class'!$E$22,$G128:$BB128),SUMIF($G$6:$BB$6,BK$6&amp;" "&amp;'Input-Func_Class'!$B$24,$G128:$BB128))+SUMIF($G$6:$BB$6,BK$6&amp;" "&amp;'Input-Func_Class'!$F$22,$G128:$BB128))&lt;Check_Limit,0,1),1)</f>
        <v>0</v>
      </c>
      <c r="BL128">
        <f ca="1">IFERROR(IF(SUMIF($G$6:$BB$6,BL$6&amp;" Total",$G128:$BB128)-(SUMIF($G$6:$BB$6,BL$6&amp;" "&amp;'Input-Func_Class'!$D$22,$G128:$BB128)+IFERROR(SUMIF($G$6:$BB$6,BL$6&amp;" "&amp;'Input-Func_Class'!$E$22,$G128:$BB128),SUMIF($G$6:$BB$6,BL$6&amp;" "&amp;'Input-Func_Class'!$B$24,$G128:$BB128))+SUMIF($G$6:$BB$6,BL$6&amp;" "&amp;'Input-Func_Class'!$F$22,$G128:$BB128))&lt;Check_Limit,0,1),1)</f>
        <v>0</v>
      </c>
      <c r="BM128">
        <f ca="1">IFERROR(IF(SUMIF($G$6:$BB$6,BM$6&amp;" Total",$G128:$BB128)-(SUMIF($G$6:$BB$6,BM$6&amp;" "&amp;'Input-Func_Class'!$D$22,$G128:$BB128)+IFERROR(SUMIF($G$6:$BB$6,BM$6&amp;" "&amp;'Input-Func_Class'!$E$22,$G128:$BB128),SUMIF($G$6:$BB$6,BM$6&amp;" "&amp;'Input-Func_Class'!$B$24,$G128:$BB128))+SUMIF($G$6:$BB$6,BM$6&amp;" "&amp;'Input-Func_Class'!$F$22,$G128:$BB128))&lt;Check_Limit,0,1),1)</f>
        <v>0</v>
      </c>
      <c r="BN128">
        <f ca="1">IFERROR(IF(SUMIF($G$6:$BB$6,BN$6&amp;" Total",$G128:$BB128)-(SUMIF($G$6:$BB$6,BN$6&amp;" "&amp;'Input-Func_Class'!$D$22,$G128:$BB128)+IFERROR(SUMIF($G$6:$BB$6,BN$6&amp;" "&amp;'Input-Func_Class'!$E$22,$G128:$BB128),SUMIF($G$6:$BB$6,BN$6&amp;" "&amp;'Input-Func_Class'!$B$24,$G128:$BB128))+SUMIF($G$6:$BB$6,BN$6&amp;" "&amp;'Input-Func_Class'!$F$22,$G128:$BB128))&lt;Check_Limit,0,1),1)</f>
        <v>0</v>
      </c>
      <c r="BO128">
        <f ca="1">IFERROR(IF(SUMIF($G$6:$BB$6,BO$6&amp;" Total",$G128:$BB128)-(SUMIF($G$6:$BB$6,BO$6&amp;" "&amp;'Input-Func_Class'!$D$22,$G128:$BB128)+IFERROR(SUMIF($G$6:$BB$6,BO$6&amp;" "&amp;'Input-Func_Class'!$E$22,$G128:$BB128),SUMIF($G$6:$BB$6,BO$6&amp;" "&amp;'Input-Func_Class'!$B$24,$G128:$BB128))+SUMIF($G$6:$BB$6,BO$6&amp;" "&amp;'Input-Func_Class'!$F$22,$G128:$BB128))&lt;Check_Limit,0,1),1)</f>
        <v>0</v>
      </c>
    </row>
    <row r="129" spans="1:67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D129">
        <f>IFERROR(IF(SUMIF($G$6:$BB$6,BD$6&amp;" Total",$G129:$BB129)-(SUMIF($G$6:$BB$6,BD$6&amp;" "&amp;'Input-Func_Class'!$D$22,$G129:$BB129)+IFERROR(SUMIF($G$6:$BB$6,BD$6&amp;" "&amp;'Input-Func_Class'!$E$22,$G129:$BB129),SUMIF($G$6:$BB$6,BD$6&amp;" "&amp;'Input-Func_Class'!$B$24,$G129:$BB129))+SUMIF($G$6:$BB$6,BD$6&amp;" "&amp;'Input-Func_Class'!$F$22,$G129:$BB129))&lt;Check_Limit,0,1),1)</f>
        <v>0</v>
      </c>
      <c r="BE129">
        <f>IFERROR(IF(SUMIF($G$6:$BB$6,BE$6&amp;" Total",$G129:$BB129)-(SUMIF($G$6:$BB$6,BE$6&amp;" "&amp;'Input-Func_Class'!$D$22,$G129:$BB129)+IFERROR(SUMIF($G$6:$BB$6,BE$6&amp;" "&amp;'Input-Func_Class'!$E$22,$G129:$BB129),SUMIF($G$6:$BB$6,BE$6&amp;" "&amp;'Input-Func_Class'!$B$24,$G129:$BB129))+SUMIF($G$6:$BB$6,BE$6&amp;" "&amp;'Input-Func_Class'!$F$22,$G129:$BB129))&lt;Check_Limit,0,1),1)</f>
        <v>0</v>
      </c>
      <c r="BF129">
        <f>IFERROR(IF(SUMIF($G$6:$BB$6,BF$6&amp;" Total",$G129:$BB129)-(SUMIF($G$6:$BB$6,BF$6&amp;" "&amp;'Input-Func_Class'!$D$22,$G129:$BB129)+IFERROR(SUMIF($G$6:$BB$6,BF$6&amp;" "&amp;'Input-Func_Class'!$E$22,$G129:$BB129),SUMIF($G$6:$BB$6,BF$6&amp;" "&amp;'Input-Func_Class'!$B$24,$G129:$BB129))+SUMIF($G$6:$BB$6,BF$6&amp;" "&amp;'Input-Func_Class'!$F$22,$G129:$BB129))&lt;Check_Limit,0,1),1)</f>
        <v>0</v>
      </c>
      <c r="BG129">
        <f>IFERROR(IF(SUMIF($G$6:$BB$6,BG$6&amp;" Total",$G129:$BB129)-(SUMIF($G$6:$BB$6,BG$6&amp;" "&amp;'Input-Func_Class'!$D$22,$G129:$BB129)+IFERROR(SUMIF($G$6:$BB$6,BG$6&amp;" "&amp;'Input-Func_Class'!$E$22,$G129:$BB129),SUMIF($G$6:$BB$6,BG$6&amp;" "&amp;'Input-Func_Class'!$B$24,$G129:$BB129))+SUMIF($G$6:$BB$6,BG$6&amp;" "&amp;'Input-Func_Class'!$F$22,$G129:$BB129))&lt;Check_Limit,0,1),1)</f>
        <v>0</v>
      </c>
      <c r="BH129">
        <f>IFERROR(IF(SUMIF($G$6:$BB$6,BH$6&amp;" Total",$G129:$BB129)-(SUMIF($G$6:$BB$6,BH$6&amp;" "&amp;'Input-Func_Class'!$D$22,$G129:$BB129)+IFERROR(SUMIF($G$6:$BB$6,BH$6&amp;" "&amp;'Input-Func_Class'!$E$22,$G129:$BB129),SUMIF($G$6:$BB$6,BH$6&amp;" "&amp;'Input-Func_Class'!$B$24,$G129:$BB129))+SUMIF($G$6:$BB$6,BH$6&amp;" "&amp;'Input-Func_Class'!$F$22,$G129:$BB129))&lt;Check_Limit,0,1),1)</f>
        <v>0</v>
      </c>
      <c r="BI129">
        <f>IFERROR(IF(SUMIF($G$6:$BB$6,BI$6&amp;" Total",$G129:$BB129)-(SUMIF($G$6:$BB$6,BI$6&amp;" "&amp;'Input-Func_Class'!$D$22,$G129:$BB129)+IFERROR(SUMIF($G$6:$BB$6,BI$6&amp;" "&amp;'Input-Func_Class'!$E$22,$G129:$BB129),SUMIF($G$6:$BB$6,BI$6&amp;" "&amp;'Input-Func_Class'!$B$24,$G129:$BB129))+SUMIF($G$6:$BB$6,BI$6&amp;" "&amp;'Input-Func_Class'!$F$22,$G129:$BB129))&lt;Check_Limit,0,1),1)</f>
        <v>0</v>
      </c>
      <c r="BJ129">
        <f>IFERROR(IF(SUMIF($G$6:$BB$6,BJ$6&amp;" Total",$G129:$BB129)-(SUMIF($G$6:$BB$6,BJ$6&amp;" "&amp;'Input-Func_Class'!$D$22,$G129:$BB129)+IFERROR(SUMIF($G$6:$BB$6,BJ$6&amp;" "&amp;'Input-Func_Class'!$E$22,$G129:$BB129),SUMIF($G$6:$BB$6,BJ$6&amp;" "&amp;'Input-Func_Class'!$B$24,$G129:$BB129))+SUMIF($G$6:$BB$6,BJ$6&amp;" "&amp;'Input-Func_Class'!$F$22,$G129:$BB129))&lt;Check_Limit,0,1),1)</f>
        <v>0</v>
      </c>
      <c r="BK129">
        <f>IFERROR(IF(SUMIF($G$6:$BB$6,BK$6&amp;" Total",$G129:$BB129)-(SUMIF($G$6:$BB$6,BK$6&amp;" "&amp;'Input-Func_Class'!$D$22,$G129:$BB129)+IFERROR(SUMIF($G$6:$BB$6,BK$6&amp;" "&amp;'Input-Func_Class'!$E$22,$G129:$BB129),SUMIF($G$6:$BB$6,BK$6&amp;" "&amp;'Input-Func_Class'!$B$24,$G129:$BB129))+SUMIF($G$6:$BB$6,BK$6&amp;" "&amp;'Input-Func_Class'!$F$22,$G129:$BB129))&lt;Check_Limit,0,1),1)</f>
        <v>0</v>
      </c>
      <c r="BL129">
        <f>IFERROR(IF(SUMIF($G$6:$BB$6,BL$6&amp;" Total",$G129:$BB129)-(SUMIF($G$6:$BB$6,BL$6&amp;" "&amp;'Input-Func_Class'!$D$22,$G129:$BB129)+IFERROR(SUMIF($G$6:$BB$6,BL$6&amp;" "&amp;'Input-Func_Class'!$E$22,$G129:$BB129),SUMIF($G$6:$BB$6,BL$6&amp;" "&amp;'Input-Func_Class'!$B$24,$G129:$BB129))+SUMIF($G$6:$BB$6,BL$6&amp;" "&amp;'Input-Func_Class'!$F$22,$G129:$BB129))&lt;Check_Limit,0,1),1)</f>
        <v>0</v>
      </c>
      <c r="BM129">
        <f>IFERROR(IF(SUMIF($G$6:$BB$6,BM$6&amp;" Total",$G129:$BB129)-(SUMIF($G$6:$BB$6,BM$6&amp;" "&amp;'Input-Func_Class'!$D$22,$G129:$BB129)+IFERROR(SUMIF($G$6:$BB$6,BM$6&amp;" "&amp;'Input-Func_Class'!$E$22,$G129:$BB129),SUMIF($G$6:$BB$6,BM$6&amp;" "&amp;'Input-Func_Class'!$B$24,$G129:$BB129))+SUMIF($G$6:$BB$6,BM$6&amp;" "&amp;'Input-Func_Class'!$F$22,$G129:$BB129))&lt;Check_Limit,0,1),1)</f>
        <v>0</v>
      </c>
      <c r="BN129">
        <f>IFERROR(IF(SUMIF($G$6:$BB$6,BN$6&amp;" Total",$G129:$BB129)-(SUMIF($G$6:$BB$6,BN$6&amp;" "&amp;'Input-Func_Class'!$D$22,$G129:$BB129)+IFERROR(SUMIF($G$6:$BB$6,BN$6&amp;" "&amp;'Input-Func_Class'!$E$22,$G129:$BB129),SUMIF($G$6:$BB$6,BN$6&amp;" "&amp;'Input-Func_Class'!$B$24,$G129:$BB129))+SUMIF($G$6:$BB$6,BN$6&amp;" "&amp;'Input-Func_Class'!$F$22,$G129:$BB129))&lt;Check_Limit,0,1),1)</f>
        <v>0</v>
      </c>
      <c r="BO129">
        <f>IFERROR(IF(SUMIF($G$6:$BB$6,BO$6&amp;" Total",$G129:$BB129)-(SUMIF($G$6:$BB$6,BO$6&amp;" "&amp;'Input-Func_Class'!$D$22,$G129:$BB129)+IFERROR(SUMIF($G$6:$BB$6,BO$6&amp;" "&amp;'Input-Func_Class'!$E$22,$G129:$BB129),SUMIF($G$6:$BB$6,BO$6&amp;" "&amp;'Input-Func_Class'!$B$24,$G129:$BB129))+SUMIF($G$6:$BB$6,BO$6&amp;" "&amp;'Input-Func_Class'!$F$22,$G129:$BB129))&lt;Check_Limit,0,1),1)</f>
        <v>0</v>
      </c>
    </row>
    <row r="130" spans="1:67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D130">
        <f>IFERROR(IF(SUMIF($G$6:$BB$6,BD$6&amp;" Total",$G130:$BB130)-(SUMIF($G$6:$BB$6,BD$6&amp;" "&amp;'Input-Func_Class'!$D$22,$G130:$BB130)+IFERROR(SUMIF($G$6:$BB$6,BD$6&amp;" "&amp;'Input-Func_Class'!$E$22,$G130:$BB130),SUMIF($G$6:$BB$6,BD$6&amp;" "&amp;'Input-Func_Class'!$B$24,$G130:$BB130))+SUMIF($G$6:$BB$6,BD$6&amp;" "&amp;'Input-Func_Class'!$F$22,$G130:$BB130))&lt;Check_Limit,0,1),1)</f>
        <v>0</v>
      </c>
      <c r="BE130">
        <f>IFERROR(IF(SUMIF($G$6:$BB$6,BE$6&amp;" Total",$G130:$BB130)-(SUMIF($G$6:$BB$6,BE$6&amp;" "&amp;'Input-Func_Class'!$D$22,$G130:$BB130)+IFERROR(SUMIF($G$6:$BB$6,BE$6&amp;" "&amp;'Input-Func_Class'!$E$22,$G130:$BB130),SUMIF($G$6:$BB$6,BE$6&amp;" "&amp;'Input-Func_Class'!$B$24,$G130:$BB130))+SUMIF($G$6:$BB$6,BE$6&amp;" "&amp;'Input-Func_Class'!$F$22,$G130:$BB130))&lt;Check_Limit,0,1),1)</f>
        <v>0</v>
      </c>
      <c r="BF130">
        <f>IFERROR(IF(SUMIF($G$6:$BB$6,BF$6&amp;" Total",$G130:$BB130)-(SUMIF($G$6:$BB$6,BF$6&amp;" "&amp;'Input-Func_Class'!$D$22,$G130:$BB130)+IFERROR(SUMIF($G$6:$BB$6,BF$6&amp;" "&amp;'Input-Func_Class'!$E$22,$G130:$BB130),SUMIF($G$6:$BB$6,BF$6&amp;" "&amp;'Input-Func_Class'!$B$24,$G130:$BB130))+SUMIF($G$6:$BB$6,BF$6&amp;" "&amp;'Input-Func_Class'!$F$22,$G130:$BB130))&lt;Check_Limit,0,1),1)</f>
        <v>0</v>
      </c>
      <c r="BG130">
        <f>IFERROR(IF(SUMIF($G$6:$BB$6,BG$6&amp;" Total",$G130:$BB130)-(SUMIF($G$6:$BB$6,BG$6&amp;" "&amp;'Input-Func_Class'!$D$22,$G130:$BB130)+IFERROR(SUMIF($G$6:$BB$6,BG$6&amp;" "&amp;'Input-Func_Class'!$E$22,$G130:$BB130),SUMIF($G$6:$BB$6,BG$6&amp;" "&amp;'Input-Func_Class'!$B$24,$G130:$BB130))+SUMIF($G$6:$BB$6,BG$6&amp;" "&amp;'Input-Func_Class'!$F$22,$G130:$BB130))&lt;Check_Limit,0,1),1)</f>
        <v>0</v>
      </c>
      <c r="BH130">
        <f>IFERROR(IF(SUMIF($G$6:$BB$6,BH$6&amp;" Total",$G130:$BB130)-(SUMIF($G$6:$BB$6,BH$6&amp;" "&amp;'Input-Func_Class'!$D$22,$G130:$BB130)+IFERROR(SUMIF($G$6:$BB$6,BH$6&amp;" "&amp;'Input-Func_Class'!$E$22,$G130:$BB130),SUMIF($G$6:$BB$6,BH$6&amp;" "&amp;'Input-Func_Class'!$B$24,$G130:$BB130))+SUMIF($G$6:$BB$6,BH$6&amp;" "&amp;'Input-Func_Class'!$F$22,$G130:$BB130))&lt;Check_Limit,0,1),1)</f>
        <v>0</v>
      </c>
      <c r="BI130">
        <f>IFERROR(IF(SUMIF($G$6:$BB$6,BI$6&amp;" Total",$G130:$BB130)-(SUMIF($G$6:$BB$6,BI$6&amp;" "&amp;'Input-Func_Class'!$D$22,$G130:$BB130)+IFERROR(SUMIF($G$6:$BB$6,BI$6&amp;" "&amp;'Input-Func_Class'!$E$22,$G130:$BB130),SUMIF($G$6:$BB$6,BI$6&amp;" "&amp;'Input-Func_Class'!$B$24,$G130:$BB130))+SUMIF($G$6:$BB$6,BI$6&amp;" "&amp;'Input-Func_Class'!$F$22,$G130:$BB130))&lt;Check_Limit,0,1),1)</f>
        <v>0</v>
      </c>
      <c r="BJ130">
        <f>IFERROR(IF(SUMIF($G$6:$BB$6,BJ$6&amp;" Total",$G130:$BB130)-(SUMIF($G$6:$BB$6,BJ$6&amp;" "&amp;'Input-Func_Class'!$D$22,$G130:$BB130)+IFERROR(SUMIF($G$6:$BB$6,BJ$6&amp;" "&amp;'Input-Func_Class'!$E$22,$G130:$BB130),SUMIF($G$6:$BB$6,BJ$6&amp;" "&amp;'Input-Func_Class'!$B$24,$G130:$BB130))+SUMIF($G$6:$BB$6,BJ$6&amp;" "&amp;'Input-Func_Class'!$F$22,$G130:$BB130))&lt;Check_Limit,0,1),1)</f>
        <v>0</v>
      </c>
      <c r="BK130">
        <f>IFERROR(IF(SUMIF($G$6:$BB$6,BK$6&amp;" Total",$G130:$BB130)-(SUMIF($G$6:$BB$6,BK$6&amp;" "&amp;'Input-Func_Class'!$D$22,$G130:$BB130)+IFERROR(SUMIF($G$6:$BB$6,BK$6&amp;" "&amp;'Input-Func_Class'!$E$22,$G130:$BB130),SUMIF($G$6:$BB$6,BK$6&amp;" "&amp;'Input-Func_Class'!$B$24,$G130:$BB130))+SUMIF($G$6:$BB$6,BK$6&amp;" "&amp;'Input-Func_Class'!$F$22,$G130:$BB130))&lt;Check_Limit,0,1),1)</f>
        <v>0</v>
      </c>
      <c r="BL130">
        <f>IFERROR(IF(SUMIF($G$6:$BB$6,BL$6&amp;" Total",$G130:$BB130)-(SUMIF($G$6:$BB$6,BL$6&amp;" "&amp;'Input-Func_Class'!$D$22,$G130:$BB130)+IFERROR(SUMIF($G$6:$BB$6,BL$6&amp;" "&amp;'Input-Func_Class'!$E$22,$G130:$BB130),SUMIF($G$6:$BB$6,BL$6&amp;" "&amp;'Input-Func_Class'!$B$24,$G130:$BB130))+SUMIF($G$6:$BB$6,BL$6&amp;" "&amp;'Input-Func_Class'!$F$22,$G130:$BB130))&lt;Check_Limit,0,1),1)</f>
        <v>0</v>
      </c>
      <c r="BM130">
        <f>IFERROR(IF(SUMIF($G$6:$BB$6,BM$6&amp;" Total",$G130:$BB130)-(SUMIF($G$6:$BB$6,BM$6&amp;" "&amp;'Input-Func_Class'!$D$22,$G130:$BB130)+IFERROR(SUMIF($G$6:$BB$6,BM$6&amp;" "&amp;'Input-Func_Class'!$E$22,$G130:$BB130),SUMIF($G$6:$BB$6,BM$6&amp;" "&amp;'Input-Func_Class'!$B$24,$G130:$BB130))+SUMIF($G$6:$BB$6,BM$6&amp;" "&amp;'Input-Func_Class'!$F$22,$G130:$BB130))&lt;Check_Limit,0,1),1)</f>
        <v>0</v>
      </c>
      <c r="BN130">
        <f>IFERROR(IF(SUMIF($G$6:$BB$6,BN$6&amp;" Total",$G130:$BB130)-(SUMIF($G$6:$BB$6,BN$6&amp;" "&amp;'Input-Func_Class'!$D$22,$G130:$BB130)+IFERROR(SUMIF($G$6:$BB$6,BN$6&amp;" "&amp;'Input-Func_Class'!$E$22,$G130:$BB130),SUMIF($G$6:$BB$6,BN$6&amp;" "&amp;'Input-Func_Class'!$B$24,$G130:$BB130))+SUMIF($G$6:$BB$6,BN$6&amp;" "&amp;'Input-Func_Class'!$F$22,$G130:$BB130))&lt;Check_Limit,0,1),1)</f>
        <v>0</v>
      </c>
      <c r="BO130">
        <f>IFERROR(IF(SUMIF($G$6:$BB$6,BO$6&amp;" Total",$G130:$BB130)-(SUMIF($G$6:$BB$6,BO$6&amp;" "&amp;'Input-Func_Class'!$D$22,$G130:$BB130)+IFERROR(SUMIF($G$6:$BB$6,BO$6&amp;" "&amp;'Input-Func_Class'!$E$22,$G130:$BB130),SUMIF($G$6:$BB$6,BO$6&amp;" "&amp;'Input-Func_Class'!$B$24,$G130:$BB130))+SUMIF($G$6:$BB$6,BO$6&amp;" "&amp;'Input-Func_Class'!$F$22,$G130:$BB130))&lt;Check_Limit,0,1),1)</f>
        <v>0</v>
      </c>
    </row>
    <row r="131" spans="1:67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>Functionalization!$D131</f>
        <v>16280.031746268458</v>
      </c>
      <c r="E131" s="8">
        <f t="shared" ref="E131:E179" ca="1" si="37">IFERROR(IF(D131="",0,IF(D131=0,0,IF(ABS(D131-SUM(G131,K131,O131,S131,W131,AA131,AE131,AI131,AM131,AQ131,AU131,AY131))&lt;Check_Limit,0,1))),1)</f>
        <v>0</v>
      </c>
      <c r="F131" s="2" t="str">
        <f>IF($D131=0,"-",IF('Input-Accounts'!$E131&lt;&gt;0,'Input-Accounts'!$E131,'Input-Accounts'!$G131))</f>
        <v>INT_MAINS_PLANT</v>
      </c>
      <c r="G131" s="8">
        <f ca="1">IF(G$5&lt;&gt;"",HLOOKUP(G$5,Functionalization!$G$6:$R$314,ROW($A131)-5,FALSE),IFERROR(INDEX(G$278:G$314,MATCH($F131,$B$278:$B$314,0))/VLOOKUP($F131,$B$278:$BB$314,MATCH(LEFT(TRIM(G$6),FIND("~",SUBSTITUTE(G$6,"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131))*HLOOKUP(LEFT(TRIM(G$6),FIND("~",SUBSTITUTE(G$6," ","~",LEN(TRIM(G$6))-LEN(SUBSTITUTE(TRIM(G$6)," ",""))))-1)&amp;" Total",$B$6:$BB$314,ROW($A131)-5,FALSE))</f>
        <v>16280.031746268458</v>
      </c>
      <c r="H131" s="8">
        <f ca="1">IF(H$5&lt;&gt;"",HLOOKUP(H$5,Functionalization!$G$6:$R$314,ROW($A131)-5,FALSE),IFERROR(INDEX(H$278:H$314,MATCH($F131,$B$278:$B$314,0))/VLOOKUP($F131,$B$278:$BB$314,MATCH(LEFT(TRIM(H$6),FIND("~",SUBSTITUTE(H$6,"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131))*HLOOKUP(LEFT(TRIM(H$6),FIND("~",SUBSTITUTE(H$6," ","~",LEN(TRIM(H$6))-LEN(SUBSTITUTE(TRIM(H$6)," ",""))))-1)&amp;" Total",$B$6:$BB$314,ROW($A131)-5,FALSE))</f>
        <v>12420.297513621372</v>
      </c>
      <c r="I131" s="8">
        <f ca="1">IF(I$5&lt;&gt;"",HLOOKUP(I$5,Functionalization!$G$6:$R$314,ROW($A131)-5,FALSE),IFERROR(INDEX(I$278:I$314,MATCH($F131,$B$278:$B$314,0))/VLOOKUP($F131,$B$278:$BB$314,MATCH(LEFT(TRIM(I$6),FIND("~",SUBSTITUTE(I$6,"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131))*HLOOKUP(LEFT(TRIM(I$6),FIND("~",SUBSTITUTE(I$6," ","~",LEN(TRIM(I$6))-LEN(SUBSTITUTE(TRIM(I$6)," ",""))))-1)&amp;" Total",$B$6:$BB$314,ROW($A131)-5,FALSE))</f>
        <v>0</v>
      </c>
      <c r="J131" s="8">
        <f ca="1">IF(J$5&lt;&gt;"",HLOOKUP(J$5,Functionalization!$G$6:$R$314,ROW($A131)-5,FALSE),IFERROR(INDEX(J$278:J$314,MATCH($F131,$B$278:$B$314,0))/VLOOKUP($F131,$B$278:$BB$314,MATCH(LEFT(TRIM(J$6),FIND("~",SUBSTITUTE(J$6,"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131))*HLOOKUP(LEFT(TRIM(J$6),FIND("~",SUBSTITUTE(J$6," ","~",LEN(TRIM(J$6))-LEN(SUBSTITUTE(TRIM(J$6)," ",""))))-1)&amp;" Total",$B$6:$BB$314,ROW($A131)-5,FALSE))</f>
        <v>3859.7342326470862</v>
      </c>
      <c r="K131" s="8">
        <f ca="1">IF(K$5&lt;&gt;"",HLOOKUP(K$5,Functionalization!$G$6:$R$314,ROW($A131)-5,FALSE),IFERROR(INDEX(K$278:K$314,MATCH($F131,$B$278:$B$314,0))/VLOOKUP($F131,$B$278:$BB$314,MATCH(LEFT(TRIM(K$6),FIND("~",SUBSTITUTE(K$6,"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131))*HLOOKUP(LEFT(TRIM(K$6),FIND("~",SUBSTITUTE(K$6," ","~",LEN(TRIM(K$6))-LEN(SUBSTITUTE(TRIM(K$6)," ",""))))-1)&amp;" Total",$B$6:$BB$314,ROW($A131)-5,FALSE))</f>
        <v>0</v>
      </c>
      <c r="L131" s="8">
        <f ca="1">IF(L$5&lt;&gt;"",HLOOKUP(L$5,Functionalization!$G$6:$R$314,ROW($A131)-5,FALSE),IFERROR(INDEX(L$278:L$314,MATCH($F131,$B$278:$B$314,0))/VLOOKUP($F131,$B$278:$BB$314,MATCH(LEFT(TRIM(L$6),FIND("~",SUBSTITUTE(L$6,"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131))*HLOOKUP(LEFT(TRIM(L$6),FIND("~",SUBSTITUTE(L$6," ","~",LEN(TRIM(L$6))-LEN(SUBSTITUTE(TRIM(L$6)," ",""))))-1)&amp;" Total",$B$6:$BB$314,ROW($A131)-5,FALSE))</f>
        <v>0</v>
      </c>
      <c r="M131" s="8">
        <f ca="1">IF(M$5&lt;&gt;"",HLOOKUP(M$5,Functionalization!$G$6:$R$314,ROW($A131)-5,FALSE),IFERROR(INDEX(M$278:M$314,MATCH($F131,$B$278:$B$314,0))/VLOOKUP($F131,$B$278:$BB$314,MATCH(LEFT(TRIM(M$6),FIND("~",SUBSTITUTE(M$6,"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131))*HLOOKUP(LEFT(TRIM(M$6),FIND("~",SUBSTITUTE(M$6," ","~",LEN(TRIM(M$6))-LEN(SUBSTITUTE(TRIM(M$6)," ",""))))-1)&amp;" Total",$B$6:$BB$314,ROW($A131)-5,FALSE))</f>
        <v>0</v>
      </c>
      <c r="N131" s="8">
        <f ca="1">IF(N$5&lt;&gt;"",HLOOKUP(N$5,Functionalization!$G$6:$R$314,ROW($A131)-5,FALSE),IFERROR(INDEX(N$278:N$314,MATCH($F131,$B$278:$B$314,0))/VLOOKUP($F131,$B$278:$BB$314,MATCH(LEFT(TRIM(N$6),FIND("~",SUBSTITUTE(N$6,"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131))*HLOOKUP(LEFT(TRIM(N$6),FIND("~",SUBSTITUTE(N$6," ","~",LEN(TRIM(N$6))-LEN(SUBSTITUTE(TRIM(N$6)," ",""))))-1)&amp;" Total",$B$6:$BB$314,ROW($A131)-5,FALSE))</f>
        <v>0</v>
      </c>
      <c r="O131" s="8">
        <f ca="1">IF(O$5&lt;&gt;"",HLOOKUP(O$5,Functionalization!$G$6:$R$314,ROW($A131)-5,FALSE),IFERROR(INDEX(O$278:O$314,MATCH($F131,$B$278:$B$314,0))/VLOOKUP($F131,$B$278:$BB$314,MATCH(LEFT(TRIM(O$6),FIND("~",SUBSTITUTE(O$6,"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131))*HLOOKUP(LEFT(TRIM(O$6),FIND("~",SUBSTITUTE(O$6," ","~",LEN(TRIM(O$6))-LEN(SUBSTITUTE(TRIM(O$6)," ",""))))-1)&amp;" Total",$B$6:$BB$314,ROW($A131)-5,FALSE))</f>
        <v>0</v>
      </c>
      <c r="P131" s="8">
        <f ca="1">IF(P$5&lt;&gt;"",HLOOKUP(P$5,Functionalization!$G$6:$R$314,ROW($A131)-5,FALSE),IFERROR(INDEX(P$278:P$314,MATCH($F131,$B$278:$B$314,0))/VLOOKUP($F131,$B$278:$BB$314,MATCH(LEFT(TRIM(P$6),FIND("~",SUBSTITUTE(P$6,"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131))*HLOOKUP(LEFT(TRIM(P$6),FIND("~",SUBSTITUTE(P$6," ","~",LEN(TRIM(P$6))-LEN(SUBSTITUTE(TRIM(P$6)," ",""))))-1)&amp;" Total",$B$6:$BB$314,ROW($A131)-5,FALSE))</f>
        <v>0</v>
      </c>
      <c r="Q131" s="8">
        <f ca="1">IF(Q$5&lt;&gt;"",HLOOKUP(Q$5,Functionalization!$G$6:$R$314,ROW($A131)-5,FALSE),IFERROR(INDEX(Q$278:Q$314,MATCH($F131,$B$278:$B$314,0))/VLOOKUP($F131,$B$278:$BB$314,MATCH(LEFT(TRIM(Q$6),FIND("~",SUBSTITUTE(Q$6,"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131))*HLOOKUP(LEFT(TRIM(Q$6),FIND("~",SUBSTITUTE(Q$6," ","~",LEN(TRIM(Q$6))-LEN(SUBSTITUTE(TRIM(Q$6)," ",""))))-1)&amp;" Total",$B$6:$BB$314,ROW($A131)-5,FALSE))</f>
        <v>0</v>
      </c>
      <c r="R131" s="8">
        <f ca="1">IF(R$5&lt;&gt;"",HLOOKUP(R$5,Functionalization!$G$6:$R$314,ROW($A131)-5,FALSE),IFERROR(INDEX(R$278:R$314,MATCH($F131,$B$278:$B$314,0))/VLOOKUP($F131,$B$278:$BB$314,MATCH(LEFT(TRIM(R$6),FIND("~",SUBSTITUTE(R$6,"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131))*HLOOKUP(LEFT(TRIM(R$6),FIND("~",SUBSTITUTE(R$6," ","~",LEN(TRIM(R$6))-LEN(SUBSTITUTE(TRIM(R$6)," ",""))))-1)&amp;" Total",$B$6:$BB$314,ROW($A131)-5,FALSE))</f>
        <v>0</v>
      </c>
      <c r="S131" s="8">
        <f ca="1">IF(S$5&lt;&gt;"",HLOOKUP(S$5,Functionalization!$G$6:$R$314,ROW($A131)-5,FALSE),IFERROR(INDEX(S$278:S$314,MATCH($F131,$B$278:$B$314,0))/VLOOKUP($F131,$B$278:$BB$314,MATCH(LEFT(TRIM(S$6),FIND("~",SUBSTITUTE(S$6,"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131))*HLOOKUP(LEFT(TRIM(S$6),FIND("~",SUBSTITUTE(S$6," ","~",LEN(TRIM(S$6))-LEN(SUBSTITUTE(TRIM(S$6)," ",""))))-1)&amp;" Total",$B$6:$BB$314,ROW($A131)-5,FALSE))</f>
        <v>0</v>
      </c>
      <c r="T131" s="8">
        <f ca="1">IF(T$5&lt;&gt;"",HLOOKUP(T$5,Functionalization!$G$6:$R$314,ROW($A131)-5,FALSE),IFERROR(INDEX(T$278:T$314,MATCH($F131,$B$278:$B$314,0))/VLOOKUP($F131,$B$278:$BB$314,MATCH(LEFT(TRIM(T$6),FIND("~",SUBSTITUTE(T$6,"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131))*HLOOKUP(LEFT(TRIM(T$6),FIND("~",SUBSTITUTE(T$6," ","~",LEN(TRIM(T$6))-LEN(SUBSTITUTE(TRIM(T$6)," ",""))))-1)&amp;" Total",$B$6:$BB$314,ROW($A131)-5,FALSE))</f>
        <v>0</v>
      </c>
      <c r="U131" s="8">
        <f ca="1">IF(U$5&lt;&gt;"",HLOOKUP(U$5,Functionalization!$G$6:$R$314,ROW($A131)-5,FALSE),IFERROR(INDEX(U$278:U$314,MATCH($F131,$B$278:$B$314,0))/VLOOKUP($F131,$B$278:$BB$314,MATCH(LEFT(TRIM(U$6),FIND("~",SUBSTITUTE(U$6,"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131))*HLOOKUP(LEFT(TRIM(U$6),FIND("~",SUBSTITUTE(U$6," ","~",LEN(TRIM(U$6))-LEN(SUBSTITUTE(TRIM(U$6)," ",""))))-1)&amp;" Total",$B$6:$BB$314,ROW($A131)-5,FALSE))</f>
        <v>0</v>
      </c>
      <c r="V131" s="8">
        <f ca="1">IF(V$5&lt;&gt;"",HLOOKUP(V$5,Functionalization!$G$6:$R$314,ROW($A131)-5,FALSE),IFERROR(INDEX(V$278:V$314,MATCH($F131,$B$278:$B$314,0))/VLOOKUP($F131,$B$278:$BB$314,MATCH(LEFT(TRIM(V$6),FIND("~",SUBSTITUTE(V$6,"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131))*HLOOKUP(LEFT(TRIM(V$6),FIND("~",SUBSTITUTE(V$6," ","~",LEN(TRIM(V$6))-LEN(SUBSTITUTE(TRIM(V$6)," ",""))))-1)&amp;" Total",$B$6:$BB$314,ROW($A131)-5,FALSE))</f>
        <v>0</v>
      </c>
      <c r="W131" s="8">
        <f ca="1">IF(W$5&lt;&gt;"",HLOOKUP(W$5,Functionalization!$G$6:$R$314,ROW($A131)-5,FALSE),IFERROR(INDEX(W$278:W$314,MATCH($F131,$B$278:$B$314,0))/VLOOKUP($F131,$B$278:$BB$314,MATCH(LEFT(TRIM(W$6),FIND("~",SUBSTITUTE(W$6,"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131))*HLOOKUP(LEFT(TRIM(W$6),FIND("~",SUBSTITUTE(W$6," ","~",LEN(TRIM(W$6))-LEN(SUBSTITUTE(TRIM(W$6)," ",""))))-1)&amp;" Total",$B$6:$BB$314,ROW($A131)-5,FALSE))</f>
        <v>0</v>
      </c>
      <c r="X131" s="8">
        <f ca="1">IF(X$5&lt;&gt;"",HLOOKUP(X$5,Functionalization!$G$6:$R$314,ROW($A131)-5,FALSE),IFERROR(INDEX(X$278:X$314,MATCH($F131,$B$278:$B$314,0))/VLOOKUP($F131,$B$278:$BB$314,MATCH(LEFT(TRIM(X$6),FIND("~",SUBSTITUTE(X$6,"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131))*HLOOKUP(LEFT(TRIM(X$6),FIND("~",SUBSTITUTE(X$6," ","~",LEN(TRIM(X$6))-LEN(SUBSTITUTE(TRIM(X$6)," ",""))))-1)&amp;" Total",$B$6:$BB$314,ROW($A131)-5,FALSE))</f>
        <v>0</v>
      </c>
      <c r="Y131" s="8">
        <f ca="1">IF(Y$5&lt;&gt;"",HLOOKUP(Y$5,Functionalization!$G$6:$R$314,ROW($A131)-5,FALSE),IFERROR(INDEX(Y$278:Y$314,MATCH($F131,$B$278:$B$314,0))/VLOOKUP($F131,$B$278:$BB$314,MATCH(LEFT(TRIM(Y$6),FIND("~",SUBSTITUTE(Y$6,"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131))*HLOOKUP(LEFT(TRIM(Y$6),FIND("~",SUBSTITUTE(Y$6," ","~",LEN(TRIM(Y$6))-LEN(SUBSTITUTE(TRIM(Y$6)," ",""))))-1)&amp;" Total",$B$6:$BB$314,ROW($A131)-5,FALSE))</f>
        <v>0</v>
      </c>
      <c r="Z131" s="8">
        <f ca="1">IF(Z$5&lt;&gt;"",HLOOKUP(Z$5,Functionalization!$G$6:$R$314,ROW($A131)-5,FALSE),IFERROR(INDEX(Z$278:Z$314,MATCH($F131,$B$278:$B$314,0))/VLOOKUP($F131,$B$278:$BB$314,MATCH(LEFT(TRIM(Z$6),FIND("~",SUBSTITUTE(Z$6,"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131))*HLOOKUP(LEFT(TRIM(Z$6),FIND("~",SUBSTITUTE(Z$6," ","~",LEN(TRIM(Z$6))-LEN(SUBSTITUTE(TRIM(Z$6)," ",""))))-1)&amp;" Total",$B$6:$BB$314,ROW($A131)-5,FALSE))</f>
        <v>0</v>
      </c>
      <c r="AA131" s="8">
        <f ca="1">IF(AA$5&lt;&gt;"",HLOOKUP(AA$5,Functionalization!$G$6:$R$314,ROW($A131)-5,FALSE),IFERROR(INDEX(AA$278:AA$314,MATCH($F131,$B$278:$B$314,0))/VLOOKUP($F131,$B$278:$BB$314,MATCH(LEFT(TRIM(AA$6),FIND("~",SUBSTITUTE(AA$6,"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131))*HLOOKUP(LEFT(TRIM(AA$6),FIND("~",SUBSTITUTE(AA$6," ","~",LEN(TRIM(AA$6))-LEN(SUBSTITUTE(TRIM(AA$6)," ",""))))-1)&amp;" Total",$B$6:$BB$314,ROW($A131)-5,FALSE))</f>
        <v>0</v>
      </c>
      <c r="AB131" s="8">
        <f ca="1">IF(AB$5&lt;&gt;"",HLOOKUP(AB$5,Functionalization!$G$6:$R$314,ROW($A131)-5,FALSE),IFERROR(INDEX(AB$278:AB$314,MATCH($F131,$B$278:$B$314,0))/VLOOKUP($F131,$B$278:$BB$314,MATCH(LEFT(TRIM(AB$6),FIND("~",SUBSTITUTE(AB$6,"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131))*HLOOKUP(LEFT(TRIM(AB$6),FIND("~",SUBSTITUTE(AB$6," ","~",LEN(TRIM(AB$6))-LEN(SUBSTITUTE(TRIM(AB$6)," ",""))))-1)&amp;" Total",$B$6:$BB$314,ROW($A131)-5,FALSE))</f>
        <v>0</v>
      </c>
      <c r="AC131" s="8">
        <f ca="1">IF(AC$5&lt;&gt;"",HLOOKUP(AC$5,Functionalization!$G$6:$R$314,ROW($A131)-5,FALSE),IFERROR(INDEX(AC$278:AC$314,MATCH($F131,$B$278:$B$314,0))/VLOOKUP($F131,$B$278:$BB$314,MATCH(LEFT(TRIM(AC$6),FIND("~",SUBSTITUTE(AC$6,"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131))*HLOOKUP(LEFT(TRIM(AC$6),FIND("~",SUBSTITUTE(AC$6," ","~",LEN(TRIM(AC$6))-LEN(SUBSTITUTE(TRIM(AC$6)," ",""))))-1)&amp;" Total",$B$6:$BB$314,ROW($A131)-5,FALSE))</f>
        <v>0</v>
      </c>
      <c r="AD131" s="8">
        <f ca="1">IF(AD$5&lt;&gt;"",HLOOKUP(AD$5,Functionalization!$G$6:$R$314,ROW($A131)-5,FALSE),IFERROR(INDEX(AD$278:AD$314,MATCH($F131,$B$278:$B$314,0))/VLOOKUP($F131,$B$278:$BB$314,MATCH(LEFT(TRIM(AD$6),FIND("~",SUBSTITUTE(AD$6,"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131))*HLOOKUP(LEFT(TRIM(AD$6),FIND("~",SUBSTITUTE(AD$6," ","~",LEN(TRIM(AD$6))-LEN(SUBSTITUTE(TRIM(AD$6)," ",""))))-1)&amp;" Total",$B$6:$BB$314,ROW($A131)-5,FALSE))</f>
        <v>0</v>
      </c>
      <c r="AE131" s="8">
        <f ca="1">IF(AE$5&lt;&gt;"",HLOOKUP(AE$5,Functionalization!$G$6:$R$314,ROW($A131)-5,FALSE),IFERROR(INDEX(AE$278:AE$314,MATCH($F131,$B$278:$B$314,0))/VLOOKUP($F131,$B$278:$BB$314,MATCH(LEFT(TRIM(AE$6),FIND("~",SUBSTITUTE(AE$6,"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131))*HLOOKUP(LEFT(TRIM(AE$6),FIND("~",SUBSTITUTE(AE$6," ","~",LEN(TRIM(AE$6))-LEN(SUBSTITUTE(TRIM(AE$6)," ",""))))-1)&amp;" Total",$B$6:$BB$314,ROW($A131)-5,FALSE))</f>
        <v>0</v>
      </c>
      <c r="AF131" s="8">
        <f ca="1">IF(AF$5&lt;&gt;"",HLOOKUP(AF$5,Functionalization!$G$6:$R$314,ROW($A131)-5,FALSE),IFERROR(INDEX(AF$278:AF$314,MATCH($F131,$B$278:$B$314,0))/VLOOKUP($F131,$B$278:$BB$314,MATCH(LEFT(TRIM(AF$6),FIND("~",SUBSTITUTE(AF$6,"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131))*HLOOKUP(LEFT(TRIM(AF$6),FIND("~",SUBSTITUTE(AF$6," ","~",LEN(TRIM(AF$6))-LEN(SUBSTITUTE(TRIM(AF$6)," ",""))))-1)&amp;" Total",$B$6:$BB$314,ROW($A131)-5,FALSE))</f>
        <v>0</v>
      </c>
      <c r="AG131" s="8">
        <f ca="1">IF(AG$5&lt;&gt;"",HLOOKUP(AG$5,Functionalization!$G$6:$R$314,ROW($A131)-5,FALSE),IFERROR(INDEX(AG$278:AG$314,MATCH($F131,$B$278:$B$314,0))/VLOOKUP($F131,$B$278:$BB$314,MATCH(LEFT(TRIM(AG$6),FIND("~",SUBSTITUTE(AG$6,"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131))*HLOOKUP(LEFT(TRIM(AG$6),FIND("~",SUBSTITUTE(AG$6," ","~",LEN(TRIM(AG$6))-LEN(SUBSTITUTE(TRIM(AG$6)," ",""))))-1)&amp;" Total",$B$6:$BB$314,ROW($A131)-5,FALSE))</f>
        <v>0</v>
      </c>
      <c r="AH131" s="8">
        <f ca="1">IF(AH$5&lt;&gt;"",HLOOKUP(AH$5,Functionalization!$G$6:$R$314,ROW($A131)-5,FALSE),IFERROR(INDEX(AH$278:AH$314,MATCH($F131,$B$278:$B$314,0))/VLOOKUP($F131,$B$278:$BB$314,MATCH(LEFT(TRIM(AH$6),FIND("~",SUBSTITUTE(AH$6,"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131))*HLOOKUP(LEFT(TRIM(AH$6),FIND("~",SUBSTITUTE(AH$6," ","~",LEN(TRIM(AH$6))-LEN(SUBSTITUTE(TRIM(AH$6)," ",""))))-1)&amp;" Total",$B$6:$BB$314,ROW($A131)-5,FALSE))</f>
        <v>0</v>
      </c>
      <c r="AI131" s="8">
        <f ca="1">IF(AI$5&lt;&gt;"",HLOOKUP(AI$5,Functionalization!$G$6:$R$314,ROW($A131)-5,FALSE),IFERROR(INDEX(AI$278:AI$314,MATCH($F131,$B$278:$B$314,0))/VLOOKUP($F131,$B$278:$BB$314,MATCH(LEFT(TRIM(AI$6),FIND("~",SUBSTITUTE(AI$6,"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131))*HLOOKUP(LEFT(TRIM(AI$6),FIND("~",SUBSTITUTE(AI$6," ","~",LEN(TRIM(AI$6))-LEN(SUBSTITUTE(TRIM(AI$6)," ",""))))-1)&amp;" Total",$B$6:$BB$314,ROW($A131)-5,FALSE))</f>
        <v>0</v>
      </c>
      <c r="AJ131" s="8">
        <f ca="1">IF(AJ$5&lt;&gt;"",HLOOKUP(AJ$5,Functionalization!$G$6:$R$314,ROW($A131)-5,FALSE),IFERROR(INDEX(AJ$278:AJ$314,MATCH($F131,$B$278:$B$314,0))/VLOOKUP($F131,$B$278:$BB$314,MATCH(LEFT(TRIM(AJ$6),FIND("~",SUBSTITUTE(AJ$6,"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131))*HLOOKUP(LEFT(TRIM(AJ$6),FIND("~",SUBSTITUTE(AJ$6," ","~",LEN(TRIM(AJ$6))-LEN(SUBSTITUTE(TRIM(AJ$6)," ",""))))-1)&amp;" Total",$B$6:$BB$314,ROW($A131)-5,FALSE))</f>
        <v>0</v>
      </c>
      <c r="AK131" s="8">
        <f ca="1">IF(AK$5&lt;&gt;"",HLOOKUP(AK$5,Functionalization!$G$6:$R$314,ROW($A131)-5,FALSE),IFERROR(INDEX(AK$278:AK$314,MATCH($F131,$B$278:$B$314,0))/VLOOKUP($F131,$B$278:$BB$314,MATCH(LEFT(TRIM(AK$6),FIND("~",SUBSTITUTE(AK$6,"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131))*HLOOKUP(LEFT(TRIM(AK$6),FIND("~",SUBSTITUTE(AK$6," ","~",LEN(TRIM(AK$6))-LEN(SUBSTITUTE(TRIM(AK$6)," ",""))))-1)&amp;" Total",$B$6:$BB$314,ROW($A131)-5,FALSE))</f>
        <v>0</v>
      </c>
      <c r="AL131" s="8">
        <f ca="1">IF(AL$5&lt;&gt;"",HLOOKUP(AL$5,Functionalization!$G$6:$R$314,ROW($A131)-5,FALSE),IFERROR(INDEX(AL$278:AL$314,MATCH($F131,$B$278:$B$314,0))/VLOOKUP($F131,$B$278:$BB$314,MATCH(LEFT(TRIM(AL$6),FIND("~",SUBSTITUTE(AL$6,"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131))*HLOOKUP(LEFT(TRIM(AL$6),FIND("~",SUBSTITUTE(AL$6," ","~",LEN(TRIM(AL$6))-LEN(SUBSTITUTE(TRIM(AL$6)," ",""))))-1)&amp;" Total",$B$6:$BB$314,ROW($A131)-5,FALSE))</f>
        <v>0</v>
      </c>
      <c r="AM131" s="8">
        <f ca="1">IF(AM$5&lt;&gt;"",HLOOKUP(AM$5,Functionalization!$G$6:$R$314,ROW($A131)-5,FALSE),IFERROR(INDEX(AM$278:AM$314,MATCH($F131,$B$278:$B$314,0))/VLOOKUP($F131,$B$278:$BB$314,MATCH(LEFT(TRIM(AM$6),FIND("~",SUBSTITUTE(AM$6,"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131))*HLOOKUP(LEFT(TRIM(AM$6),FIND("~",SUBSTITUTE(AM$6," ","~",LEN(TRIM(AM$6))-LEN(SUBSTITUTE(TRIM(AM$6)," ",""))))-1)&amp;" Total",$B$6:$BB$314,ROW($A131)-5,FALSE))</f>
        <v>0</v>
      </c>
      <c r="AN131" s="8">
        <f ca="1">IF(AN$5&lt;&gt;"",HLOOKUP(AN$5,Functionalization!$G$6:$R$314,ROW($A131)-5,FALSE),IFERROR(INDEX(AN$278:AN$314,MATCH($F131,$B$278:$B$314,0))/VLOOKUP($F131,$B$278:$BB$314,MATCH(LEFT(TRIM(AN$6),FIND("~",SUBSTITUTE(AN$6,"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131))*HLOOKUP(LEFT(TRIM(AN$6),FIND("~",SUBSTITUTE(AN$6," ","~",LEN(TRIM(AN$6))-LEN(SUBSTITUTE(TRIM(AN$6)," ",""))))-1)&amp;" Total",$B$6:$BB$314,ROW($A131)-5,FALSE))</f>
        <v>0</v>
      </c>
      <c r="AO131" s="8">
        <f ca="1">IF(AO$5&lt;&gt;"",HLOOKUP(AO$5,Functionalization!$G$6:$R$314,ROW($A131)-5,FALSE),IFERROR(INDEX(AO$278:AO$314,MATCH($F131,$B$278:$B$314,0))/VLOOKUP($F131,$B$278:$BB$314,MATCH(LEFT(TRIM(AO$6),FIND("~",SUBSTITUTE(AO$6,"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131))*HLOOKUP(LEFT(TRIM(AO$6),FIND("~",SUBSTITUTE(AO$6," ","~",LEN(TRIM(AO$6))-LEN(SUBSTITUTE(TRIM(AO$6)," ",""))))-1)&amp;" Total",$B$6:$BB$314,ROW($A131)-5,FALSE))</f>
        <v>0</v>
      </c>
      <c r="AP131" s="8">
        <f ca="1">IF(AP$5&lt;&gt;"",HLOOKUP(AP$5,Functionalization!$G$6:$R$314,ROW($A131)-5,FALSE),IFERROR(INDEX(AP$278:AP$314,MATCH($F131,$B$278:$B$314,0))/VLOOKUP($F131,$B$278:$BB$314,MATCH(LEFT(TRIM(AP$6),FIND("~",SUBSTITUTE(AP$6,"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131))*HLOOKUP(LEFT(TRIM(AP$6),FIND("~",SUBSTITUTE(AP$6," ","~",LEN(TRIM(AP$6))-LEN(SUBSTITUTE(TRIM(AP$6)," ",""))))-1)&amp;" Total",$B$6:$BB$314,ROW($A131)-5,FALSE))</f>
        <v>0</v>
      </c>
      <c r="AQ131" s="8">
        <f ca="1">IF(AQ$5&lt;&gt;"",HLOOKUP(AQ$5,Functionalization!$G$6:$R$314,ROW($A131)-5,FALSE),IFERROR(INDEX(AQ$278:AQ$314,MATCH($F131,$B$278:$B$314,0))/VLOOKUP($F131,$B$278:$BB$314,MATCH(LEFT(TRIM(AQ$6),FIND("~",SUBSTITUTE(AQ$6,"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131))*HLOOKUP(LEFT(TRIM(AQ$6),FIND("~",SUBSTITUTE(AQ$6," ","~",LEN(TRIM(AQ$6))-LEN(SUBSTITUTE(TRIM(AQ$6)," ",""))))-1)&amp;" Total",$B$6:$BB$314,ROW($A131)-5,FALSE))</f>
        <v>0</v>
      </c>
      <c r="AR131" s="8">
        <f ca="1">IF(AR$5&lt;&gt;"",HLOOKUP(AR$5,Functionalization!$G$6:$R$314,ROW($A131)-5,FALSE),IFERROR(INDEX(AR$278:AR$314,MATCH($F131,$B$278:$B$314,0))/VLOOKUP($F131,$B$278:$BB$314,MATCH(LEFT(TRIM(AR$6),FIND("~",SUBSTITUTE(AR$6,"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131))*HLOOKUP(LEFT(TRIM(AR$6),FIND("~",SUBSTITUTE(AR$6," ","~",LEN(TRIM(AR$6))-LEN(SUBSTITUTE(TRIM(AR$6)," ",""))))-1)&amp;" Total",$B$6:$BB$314,ROW($A131)-5,FALSE))</f>
        <v>0</v>
      </c>
      <c r="AS131" s="8">
        <f ca="1">IF(AS$5&lt;&gt;"",HLOOKUP(AS$5,Functionalization!$G$6:$R$314,ROW($A131)-5,FALSE),IFERROR(INDEX(AS$278:AS$314,MATCH($F131,$B$278:$B$314,0))/VLOOKUP($F131,$B$278:$BB$314,MATCH(LEFT(TRIM(AS$6),FIND("~",SUBSTITUTE(AS$6,"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131))*HLOOKUP(LEFT(TRIM(AS$6),FIND("~",SUBSTITUTE(AS$6," ","~",LEN(TRIM(AS$6))-LEN(SUBSTITUTE(TRIM(AS$6)," ",""))))-1)&amp;" Total",$B$6:$BB$314,ROW($A131)-5,FALSE))</f>
        <v>0</v>
      </c>
      <c r="AT131" s="8">
        <f ca="1">IF(AT$5&lt;&gt;"",HLOOKUP(AT$5,Functionalization!$G$6:$R$314,ROW($A131)-5,FALSE),IFERROR(INDEX(AT$278:AT$314,MATCH($F131,$B$278:$B$314,0))/VLOOKUP($F131,$B$278:$BB$314,MATCH(LEFT(TRIM(AT$6),FIND("~",SUBSTITUTE(AT$6,"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131))*HLOOKUP(LEFT(TRIM(AT$6),FIND("~",SUBSTITUTE(AT$6," ","~",LEN(TRIM(AT$6))-LEN(SUBSTITUTE(TRIM(AT$6)," ",""))))-1)&amp;" Total",$B$6:$BB$314,ROW($A131)-5,FALSE))</f>
        <v>0</v>
      </c>
      <c r="AU131" s="8">
        <f ca="1">IF(AU$5&lt;&gt;"",HLOOKUP(AU$5,Functionalization!$G$6:$R$314,ROW($A131)-5,FALSE),IFERROR(INDEX(AU$278:AU$314,MATCH($F131,$B$278:$B$314,0))/VLOOKUP($F131,$B$278:$BB$314,MATCH(LEFT(TRIM(AU$6),FIND("~",SUBSTITUTE(AU$6,"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131))*HLOOKUP(LEFT(TRIM(AU$6),FIND("~",SUBSTITUTE(AU$6," ","~",LEN(TRIM(AU$6))-LEN(SUBSTITUTE(TRIM(AU$6)," ",""))))-1)&amp;" Total",$B$6:$BB$314,ROW($A131)-5,FALSE))</f>
        <v>0</v>
      </c>
      <c r="AV131" s="8">
        <f ca="1">IF(AV$5&lt;&gt;"",HLOOKUP(AV$5,Functionalization!$G$6:$R$314,ROW($A131)-5,FALSE),IFERROR(INDEX(AV$278:AV$314,MATCH($F131,$B$278:$B$314,0))/VLOOKUP($F131,$B$278:$BB$314,MATCH(LEFT(TRIM(AV$6),FIND("~",SUBSTITUTE(AV$6,"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131))*HLOOKUP(LEFT(TRIM(AV$6),FIND("~",SUBSTITUTE(AV$6," ","~",LEN(TRIM(AV$6))-LEN(SUBSTITUTE(TRIM(AV$6)," ",""))))-1)&amp;" Total",$B$6:$BB$314,ROW($A131)-5,FALSE))</f>
        <v>0</v>
      </c>
      <c r="AW131" s="8">
        <f ca="1">IF(AW$5&lt;&gt;"",HLOOKUP(AW$5,Functionalization!$G$6:$R$314,ROW($A131)-5,FALSE),IFERROR(INDEX(AW$278:AW$314,MATCH($F131,$B$278:$B$314,0))/VLOOKUP($F131,$B$278:$BB$314,MATCH(LEFT(TRIM(AW$6),FIND("~",SUBSTITUTE(AW$6,"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131))*HLOOKUP(LEFT(TRIM(AW$6),FIND("~",SUBSTITUTE(AW$6," ","~",LEN(TRIM(AW$6))-LEN(SUBSTITUTE(TRIM(AW$6)," ",""))))-1)&amp;" Total",$B$6:$BB$314,ROW($A131)-5,FALSE))</f>
        <v>0</v>
      </c>
      <c r="AX131" s="8">
        <f ca="1">IF(AX$5&lt;&gt;"",HLOOKUP(AX$5,Functionalization!$G$6:$R$314,ROW($A131)-5,FALSE),IFERROR(INDEX(AX$278:AX$314,MATCH($F131,$B$278:$B$314,0))/VLOOKUP($F131,$B$278:$BB$314,MATCH(LEFT(TRIM(AX$6),FIND("~",SUBSTITUTE(AX$6,"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131))*HLOOKUP(LEFT(TRIM(AX$6),FIND("~",SUBSTITUTE(AX$6," ","~",LEN(TRIM(AX$6))-LEN(SUBSTITUTE(TRIM(AX$6)," ",""))))-1)&amp;" Total",$B$6:$BB$314,ROW($A131)-5,FALSE))</f>
        <v>0</v>
      </c>
      <c r="AY131" s="8">
        <f ca="1">IF(AY$5&lt;&gt;"",HLOOKUP(AY$5,Functionalization!$G$6:$R$314,ROW($A131)-5,FALSE),IFERROR(INDEX(AY$278:AY$314,MATCH($F131,$B$278:$B$314,0))/VLOOKUP($F131,$B$278:$BB$314,MATCH(LEFT(TRIM(AY$6),FIND("~",SUBSTITUTE(AY$6,"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131))*HLOOKUP(LEFT(TRIM(AY$6),FIND("~",SUBSTITUTE(AY$6," ","~",LEN(TRIM(AY$6))-LEN(SUBSTITUTE(TRIM(AY$6)," ",""))))-1)&amp;" Total",$B$6:$BB$314,ROW($A131)-5,FALSE))</f>
        <v>0</v>
      </c>
      <c r="AZ131" s="8">
        <f ca="1">IF(AZ$5&lt;&gt;"",HLOOKUP(AZ$5,Functionalization!$G$6:$R$314,ROW($A131)-5,FALSE),IFERROR(INDEX(AZ$278:AZ$314,MATCH($F131,$B$278:$B$314,0))/VLOOKUP($F131,$B$278:$BB$314,MATCH(LEFT(TRIM(AZ$6),FIND("~",SUBSTITUTE(AZ$6,"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131))*HLOOKUP(LEFT(TRIM(AZ$6),FIND("~",SUBSTITUTE(AZ$6," ","~",LEN(TRIM(AZ$6))-LEN(SUBSTITUTE(TRIM(AZ$6)," ",""))))-1)&amp;" Total",$B$6:$BB$314,ROW($A131)-5,FALSE))</f>
        <v>0</v>
      </c>
      <c r="BA131" s="8">
        <f ca="1">IF(BA$5&lt;&gt;"",HLOOKUP(BA$5,Functionalization!$G$6:$R$314,ROW($A131)-5,FALSE),IFERROR(INDEX(BA$278:BA$314,MATCH($F131,$B$278:$B$314,0))/VLOOKUP($F131,$B$278:$BB$314,MATCH(LEFT(TRIM(BA$6),FIND("~",SUBSTITUTE(BA$6,"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131))*HLOOKUP(LEFT(TRIM(BA$6),FIND("~",SUBSTITUTE(BA$6," ","~",LEN(TRIM(BA$6))-LEN(SUBSTITUTE(TRIM(BA$6)," ",""))))-1)&amp;" Total",$B$6:$BB$314,ROW($A131)-5,FALSE))</f>
        <v>0</v>
      </c>
      <c r="BB131" s="8">
        <f ca="1">IF(BB$5&lt;&gt;"",HLOOKUP(BB$5,Functionalization!$G$6:$R$314,ROW($A131)-5,FALSE),IFERROR(INDEX(BB$278:BB$314,MATCH($F131,$B$278:$B$314,0))/VLOOKUP($F131,$B$278:$BB$314,MATCH(LEFT(TRIM(BB$6),FIND("~",SUBSTITUTE(BB$6,"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131))*HLOOKUP(LEFT(TRIM(BB$6),FIND("~",SUBSTITUTE(BB$6," ","~",LEN(TRIM(BB$6))-LEN(SUBSTITUTE(TRIM(BB$6)," ",""))))-1)&amp;" Total",$B$6:$BB$314,ROW($A131)-5,FALSE))</f>
        <v>0</v>
      </c>
      <c r="BD131">
        <f ca="1">IFERROR(IF(SUMIF($G$6:$BB$6,BD$6&amp;" Total",$G131:$BB131)-(SUMIF($G$6:$BB$6,BD$6&amp;" "&amp;'Input-Func_Class'!$D$22,$G131:$BB131)+IFERROR(SUMIF($G$6:$BB$6,BD$6&amp;" "&amp;'Input-Func_Class'!$E$22,$G131:$BB131),SUMIF($G$6:$BB$6,BD$6&amp;" "&amp;'Input-Func_Class'!$B$24,$G131:$BB131))+SUMIF($G$6:$BB$6,BD$6&amp;" "&amp;'Input-Func_Class'!$F$22,$G131:$BB131))&lt;Check_Limit,0,1),1)</f>
        <v>0</v>
      </c>
      <c r="BE131">
        <f ca="1">IFERROR(IF(SUMIF($G$6:$BB$6,BE$6&amp;" Total",$G131:$BB131)-(SUMIF($G$6:$BB$6,BE$6&amp;" "&amp;'Input-Func_Class'!$D$22,$G131:$BB131)+IFERROR(SUMIF($G$6:$BB$6,BE$6&amp;" "&amp;'Input-Func_Class'!$E$22,$G131:$BB131),SUMIF($G$6:$BB$6,BE$6&amp;" "&amp;'Input-Func_Class'!$B$24,$G131:$BB131))+SUMIF($G$6:$BB$6,BE$6&amp;" "&amp;'Input-Func_Class'!$F$22,$G131:$BB131))&lt;Check_Limit,0,1),1)</f>
        <v>0</v>
      </c>
      <c r="BF131">
        <f ca="1">IFERROR(IF(SUMIF($G$6:$BB$6,BF$6&amp;" Total",$G131:$BB131)-(SUMIF($G$6:$BB$6,BF$6&amp;" "&amp;'Input-Func_Class'!$D$22,$G131:$BB131)+IFERROR(SUMIF($G$6:$BB$6,BF$6&amp;" "&amp;'Input-Func_Class'!$E$22,$G131:$BB131),SUMIF($G$6:$BB$6,BF$6&amp;" "&amp;'Input-Func_Class'!$B$24,$G131:$BB131))+SUMIF($G$6:$BB$6,BF$6&amp;" "&amp;'Input-Func_Class'!$F$22,$G131:$BB131))&lt;Check_Limit,0,1),1)</f>
        <v>0</v>
      </c>
      <c r="BG131">
        <f ca="1">IFERROR(IF(SUMIF($G$6:$BB$6,BG$6&amp;" Total",$G131:$BB131)-(SUMIF($G$6:$BB$6,BG$6&amp;" "&amp;'Input-Func_Class'!$D$22,$G131:$BB131)+IFERROR(SUMIF($G$6:$BB$6,BG$6&amp;" "&amp;'Input-Func_Class'!$E$22,$G131:$BB131),SUMIF($G$6:$BB$6,BG$6&amp;" "&amp;'Input-Func_Class'!$B$24,$G131:$BB131))+SUMIF($G$6:$BB$6,BG$6&amp;" "&amp;'Input-Func_Class'!$F$22,$G131:$BB131))&lt;Check_Limit,0,1),1)</f>
        <v>0</v>
      </c>
      <c r="BH131">
        <f ca="1">IFERROR(IF(SUMIF($G$6:$BB$6,BH$6&amp;" Total",$G131:$BB131)-(SUMIF($G$6:$BB$6,BH$6&amp;" "&amp;'Input-Func_Class'!$D$22,$G131:$BB131)+IFERROR(SUMIF($G$6:$BB$6,BH$6&amp;" "&amp;'Input-Func_Class'!$E$22,$G131:$BB131),SUMIF($G$6:$BB$6,BH$6&amp;" "&amp;'Input-Func_Class'!$B$24,$G131:$BB131))+SUMIF($G$6:$BB$6,BH$6&amp;" "&amp;'Input-Func_Class'!$F$22,$G131:$BB131))&lt;Check_Limit,0,1),1)</f>
        <v>0</v>
      </c>
      <c r="BI131">
        <f ca="1">IFERROR(IF(SUMIF($G$6:$BB$6,BI$6&amp;" Total",$G131:$BB131)-(SUMIF($G$6:$BB$6,BI$6&amp;" "&amp;'Input-Func_Class'!$D$22,$G131:$BB131)+IFERROR(SUMIF($G$6:$BB$6,BI$6&amp;" "&amp;'Input-Func_Class'!$E$22,$G131:$BB131),SUMIF($G$6:$BB$6,BI$6&amp;" "&amp;'Input-Func_Class'!$B$24,$G131:$BB131))+SUMIF($G$6:$BB$6,BI$6&amp;" "&amp;'Input-Func_Class'!$F$22,$G131:$BB131))&lt;Check_Limit,0,1),1)</f>
        <v>0</v>
      </c>
      <c r="BJ131">
        <f ca="1">IFERROR(IF(SUMIF($G$6:$BB$6,BJ$6&amp;" Total",$G131:$BB131)-(SUMIF($G$6:$BB$6,BJ$6&amp;" "&amp;'Input-Func_Class'!$D$22,$G131:$BB131)+IFERROR(SUMIF($G$6:$BB$6,BJ$6&amp;" "&amp;'Input-Func_Class'!$E$22,$G131:$BB131),SUMIF($G$6:$BB$6,BJ$6&amp;" "&amp;'Input-Func_Class'!$B$24,$G131:$BB131))+SUMIF($G$6:$BB$6,BJ$6&amp;" "&amp;'Input-Func_Class'!$F$22,$G131:$BB131))&lt;Check_Limit,0,1),1)</f>
        <v>0</v>
      </c>
      <c r="BK131">
        <f ca="1">IFERROR(IF(SUMIF($G$6:$BB$6,BK$6&amp;" Total",$G131:$BB131)-(SUMIF($G$6:$BB$6,BK$6&amp;" "&amp;'Input-Func_Class'!$D$22,$G131:$BB131)+IFERROR(SUMIF($G$6:$BB$6,BK$6&amp;" "&amp;'Input-Func_Class'!$E$22,$G131:$BB131),SUMIF($G$6:$BB$6,BK$6&amp;" "&amp;'Input-Func_Class'!$B$24,$G131:$BB131))+SUMIF($G$6:$BB$6,BK$6&amp;" "&amp;'Input-Func_Class'!$F$22,$G131:$BB131))&lt;Check_Limit,0,1),1)</f>
        <v>0</v>
      </c>
      <c r="BL131">
        <f ca="1">IFERROR(IF(SUMIF($G$6:$BB$6,BL$6&amp;" Total",$G131:$BB131)-(SUMIF($G$6:$BB$6,BL$6&amp;" "&amp;'Input-Func_Class'!$D$22,$G131:$BB131)+IFERROR(SUMIF($G$6:$BB$6,BL$6&amp;" "&amp;'Input-Func_Class'!$E$22,$G131:$BB131),SUMIF($G$6:$BB$6,BL$6&amp;" "&amp;'Input-Func_Class'!$B$24,$G131:$BB131))+SUMIF($G$6:$BB$6,BL$6&amp;" "&amp;'Input-Func_Class'!$F$22,$G131:$BB131))&lt;Check_Limit,0,1),1)</f>
        <v>0</v>
      </c>
      <c r="BM131">
        <f ca="1">IFERROR(IF(SUMIF($G$6:$BB$6,BM$6&amp;" Total",$G131:$BB131)-(SUMIF($G$6:$BB$6,BM$6&amp;" "&amp;'Input-Func_Class'!$D$22,$G131:$BB131)+IFERROR(SUMIF($G$6:$BB$6,BM$6&amp;" "&amp;'Input-Func_Class'!$E$22,$G131:$BB131),SUMIF($G$6:$BB$6,BM$6&amp;" "&amp;'Input-Func_Class'!$B$24,$G131:$BB131))+SUMIF($G$6:$BB$6,BM$6&amp;" "&amp;'Input-Func_Class'!$F$22,$G131:$BB131))&lt;Check_Limit,0,1),1)</f>
        <v>0</v>
      </c>
      <c r="BN131">
        <f ca="1">IFERROR(IF(SUMIF($G$6:$BB$6,BN$6&amp;" Total",$G131:$BB131)-(SUMIF($G$6:$BB$6,BN$6&amp;" "&amp;'Input-Func_Class'!$D$22,$G131:$BB131)+IFERROR(SUMIF($G$6:$BB$6,BN$6&amp;" "&amp;'Input-Func_Class'!$E$22,$G131:$BB131),SUMIF($G$6:$BB$6,BN$6&amp;" "&amp;'Input-Func_Class'!$B$24,$G131:$BB131))+SUMIF($G$6:$BB$6,BN$6&amp;" "&amp;'Input-Func_Class'!$F$22,$G131:$BB131))&lt;Check_Limit,0,1),1)</f>
        <v>0</v>
      </c>
      <c r="BO131">
        <f ca="1">IFERROR(IF(SUMIF($G$6:$BB$6,BO$6&amp;" Total",$G131:$BB131)-(SUMIF($G$6:$BB$6,BO$6&amp;" "&amp;'Input-Func_Class'!$D$22,$G131:$BB131)+IFERROR(SUMIF($G$6:$BB$6,BO$6&amp;" "&amp;'Input-Func_Class'!$E$22,$G131:$BB131),SUMIF($G$6:$BB$6,BO$6&amp;" "&amp;'Input-Func_Class'!$B$24,$G131:$BB131))+SUMIF($G$6:$BB$6,BO$6&amp;" "&amp;'Input-Func_Class'!$F$22,$G131:$BB131))&lt;Check_Limit,0,1),1)</f>
        <v>0</v>
      </c>
    </row>
    <row r="132" spans="1:67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>Functionalization!$D132</f>
        <v>0</v>
      </c>
      <c r="E132" s="8">
        <f t="shared" ref="E132" si="38">IFERROR(IF(D132="",0,IF(D132=0,0,IF(ABS(D132-SUM(G132,K132,O132,S132,W132,AA132,AE132,AI132,AM132,AQ132,AU132,AY132))&lt;Check_Limit,0,1))),1)</f>
        <v>0</v>
      </c>
      <c r="F132" s="2" t="str">
        <f>IF($D132=0,"-",IF('Input-Accounts'!$E132&lt;&gt;0,'Input-Accounts'!$E132,'Input-Accounts'!$G132))</f>
        <v>-</v>
      </c>
      <c r="G132" s="8">
        <f ca="1">IF(G$5&lt;&gt;"",HLOOKUP(G$5,Functionalization!$G$6:$R$314,ROW($A132)-5,FALSE),IFERROR(INDEX(G$278:G$314,MATCH($F132,$B$278:$B$314,0))/VLOOKUP($F132,$B$278:$BB$314,MATCH(LEFT(TRIM(G$6),FIND("~",SUBSTITUTE(G$6,"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132))*HLOOKUP(LEFT(TRIM(G$6),FIND("~",SUBSTITUTE(G$6," ","~",LEN(TRIM(G$6))-LEN(SUBSTITUTE(TRIM(G$6)," ",""))))-1)&amp;" Total",$B$6:$BB$314,ROW($A132)-5,FALSE))</f>
        <v>0</v>
      </c>
      <c r="H132" s="8">
        <f ca="1">IF(H$5&lt;&gt;"",HLOOKUP(H$5,Functionalization!$G$6:$R$314,ROW($A132)-5,FALSE),IFERROR(INDEX(H$278:H$314,MATCH($F132,$B$278:$B$314,0))/VLOOKUP($F132,$B$278:$BB$314,MATCH(LEFT(TRIM(H$6),FIND("~",SUBSTITUTE(H$6,"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132))*HLOOKUP(LEFT(TRIM(H$6),FIND("~",SUBSTITUTE(H$6," ","~",LEN(TRIM(H$6))-LEN(SUBSTITUTE(TRIM(H$6)," ",""))))-1)&amp;" Total",$B$6:$BB$314,ROW($A132)-5,FALSE))</f>
        <v>0</v>
      </c>
      <c r="I132" s="8">
        <f ca="1">IF(I$5&lt;&gt;"",HLOOKUP(I$5,Functionalization!$G$6:$R$314,ROW($A132)-5,FALSE),IFERROR(INDEX(I$278:I$314,MATCH($F132,$B$278:$B$314,0))/VLOOKUP($F132,$B$278:$BB$314,MATCH(LEFT(TRIM(I$6),FIND("~",SUBSTITUTE(I$6,"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132))*HLOOKUP(LEFT(TRIM(I$6),FIND("~",SUBSTITUTE(I$6," ","~",LEN(TRIM(I$6))-LEN(SUBSTITUTE(TRIM(I$6)," ",""))))-1)&amp;" Total",$B$6:$BB$314,ROW($A132)-5,FALSE))</f>
        <v>0</v>
      </c>
      <c r="J132" s="8">
        <f ca="1">IF(J$5&lt;&gt;"",HLOOKUP(J$5,Functionalization!$G$6:$R$314,ROW($A132)-5,FALSE),IFERROR(INDEX(J$278:J$314,MATCH($F132,$B$278:$B$314,0))/VLOOKUP($F132,$B$278:$BB$314,MATCH(LEFT(TRIM(J$6),FIND("~",SUBSTITUTE(J$6,"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132))*HLOOKUP(LEFT(TRIM(J$6),FIND("~",SUBSTITUTE(J$6," ","~",LEN(TRIM(J$6))-LEN(SUBSTITUTE(TRIM(J$6)," ",""))))-1)&amp;" Total",$B$6:$BB$314,ROW($A132)-5,FALSE))</f>
        <v>0</v>
      </c>
      <c r="K132" s="8">
        <f ca="1">IF(K$5&lt;&gt;"",HLOOKUP(K$5,Functionalization!$G$6:$R$314,ROW($A132)-5,FALSE),IFERROR(INDEX(K$278:K$314,MATCH($F132,$B$278:$B$314,0))/VLOOKUP($F132,$B$278:$BB$314,MATCH(LEFT(TRIM(K$6),FIND("~",SUBSTITUTE(K$6,"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132))*HLOOKUP(LEFT(TRIM(K$6),FIND("~",SUBSTITUTE(K$6," ","~",LEN(TRIM(K$6))-LEN(SUBSTITUTE(TRIM(K$6)," ",""))))-1)&amp;" Total",$B$6:$BB$314,ROW($A132)-5,FALSE))</f>
        <v>0</v>
      </c>
      <c r="L132" s="8">
        <f ca="1">IF(L$5&lt;&gt;"",HLOOKUP(L$5,Functionalization!$G$6:$R$314,ROW($A132)-5,FALSE),IFERROR(INDEX(L$278:L$314,MATCH($F132,$B$278:$B$314,0))/VLOOKUP($F132,$B$278:$BB$314,MATCH(LEFT(TRIM(L$6),FIND("~",SUBSTITUTE(L$6,"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132))*HLOOKUP(LEFT(TRIM(L$6),FIND("~",SUBSTITUTE(L$6," ","~",LEN(TRIM(L$6))-LEN(SUBSTITUTE(TRIM(L$6)," ",""))))-1)&amp;" Total",$B$6:$BB$314,ROW($A132)-5,FALSE))</f>
        <v>0</v>
      </c>
      <c r="M132" s="8">
        <f ca="1">IF(M$5&lt;&gt;"",HLOOKUP(M$5,Functionalization!$G$6:$R$314,ROW($A132)-5,FALSE),IFERROR(INDEX(M$278:M$314,MATCH($F132,$B$278:$B$314,0))/VLOOKUP($F132,$B$278:$BB$314,MATCH(LEFT(TRIM(M$6),FIND("~",SUBSTITUTE(M$6,"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132))*HLOOKUP(LEFT(TRIM(M$6),FIND("~",SUBSTITUTE(M$6," ","~",LEN(TRIM(M$6))-LEN(SUBSTITUTE(TRIM(M$6)," ",""))))-1)&amp;" Total",$B$6:$BB$314,ROW($A132)-5,FALSE))</f>
        <v>0</v>
      </c>
      <c r="N132" s="8">
        <f ca="1">IF(N$5&lt;&gt;"",HLOOKUP(N$5,Functionalization!$G$6:$R$314,ROW($A132)-5,FALSE),IFERROR(INDEX(N$278:N$314,MATCH($F132,$B$278:$B$314,0))/VLOOKUP($F132,$B$278:$BB$314,MATCH(LEFT(TRIM(N$6),FIND("~",SUBSTITUTE(N$6,"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132))*HLOOKUP(LEFT(TRIM(N$6),FIND("~",SUBSTITUTE(N$6," ","~",LEN(TRIM(N$6))-LEN(SUBSTITUTE(TRIM(N$6)," ",""))))-1)&amp;" Total",$B$6:$BB$314,ROW($A132)-5,FALSE))</f>
        <v>0</v>
      </c>
      <c r="O132" s="8">
        <f ca="1">IF(O$5&lt;&gt;"",HLOOKUP(O$5,Functionalization!$G$6:$R$314,ROW($A132)-5,FALSE),IFERROR(INDEX(O$278:O$314,MATCH($F132,$B$278:$B$314,0))/VLOOKUP($F132,$B$278:$BB$314,MATCH(LEFT(TRIM(O$6),FIND("~",SUBSTITUTE(O$6,"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132))*HLOOKUP(LEFT(TRIM(O$6),FIND("~",SUBSTITUTE(O$6," ","~",LEN(TRIM(O$6))-LEN(SUBSTITUTE(TRIM(O$6)," ",""))))-1)&amp;" Total",$B$6:$BB$314,ROW($A132)-5,FALSE))</f>
        <v>0</v>
      </c>
      <c r="P132" s="8">
        <f ca="1">IF(P$5&lt;&gt;"",HLOOKUP(P$5,Functionalization!$G$6:$R$314,ROW($A132)-5,FALSE),IFERROR(INDEX(P$278:P$314,MATCH($F132,$B$278:$B$314,0))/VLOOKUP($F132,$B$278:$BB$314,MATCH(LEFT(TRIM(P$6),FIND("~",SUBSTITUTE(P$6,"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132))*HLOOKUP(LEFT(TRIM(P$6),FIND("~",SUBSTITUTE(P$6," ","~",LEN(TRIM(P$6))-LEN(SUBSTITUTE(TRIM(P$6)," ",""))))-1)&amp;" Total",$B$6:$BB$314,ROW($A132)-5,FALSE))</f>
        <v>0</v>
      </c>
      <c r="Q132" s="8">
        <f ca="1">IF(Q$5&lt;&gt;"",HLOOKUP(Q$5,Functionalization!$G$6:$R$314,ROW($A132)-5,FALSE),IFERROR(INDEX(Q$278:Q$314,MATCH($F132,$B$278:$B$314,0))/VLOOKUP($F132,$B$278:$BB$314,MATCH(LEFT(TRIM(Q$6),FIND("~",SUBSTITUTE(Q$6,"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132))*HLOOKUP(LEFT(TRIM(Q$6),FIND("~",SUBSTITUTE(Q$6," ","~",LEN(TRIM(Q$6))-LEN(SUBSTITUTE(TRIM(Q$6)," ",""))))-1)&amp;" Total",$B$6:$BB$314,ROW($A132)-5,FALSE))</f>
        <v>0</v>
      </c>
      <c r="R132" s="8">
        <f ca="1">IF(R$5&lt;&gt;"",HLOOKUP(R$5,Functionalization!$G$6:$R$314,ROW($A132)-5,FALSE),IFERROR(INDEX(R$278:R$314,MATCH($F132,$B$278:$B$314,0))/VLOOKUP($F132,$B$278:$BB$314,MATCH(LEFT(TRIM(R$6),FIND("~",SUBSTITUTE(R$6,"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132))*HLOOKUP(LEFT(TRIM(R$6),FIND("~",SUBSTITUTE(R$6," ","~",LEN(TRIM(R$6))-LEN(SUBSTITUTE(TRIM(R$6)," ",""))))-1)&amp;" Total",$B$6:$BB$314,ROW($A132)-5,FALSE))</f>
        <v>0</v>
      </c>
      <c r="S132" s="8">
        <f ca="1">IF(S$5&lt;&gt;"",HLOOKUP(S$5,Functionalization!$G$6:$R$314,ROW($A132)-5,FALSE),IFERROR(INDEX(S$278:S$314,MATCH($F132,$B$278:$B$314,0))/VLOOKUP($F132,$B$278:$BB$314,MATCH(LEFT(TRIM(S$6),FIND("~",SUBSTITUTE(S$6,"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132))*HLOOKUP(LEFT(TRIM(S$6),FIND("~",SUBSTITUTE(S$6," ","~",LEN(TRIM(S$6))-LEN(SUBSTITUTE(TRIM(S$6)," ",""))))-1)&amp;" Total",$B$6:$BB$314,ROW($A132)-5,FALSE))</f>
        <v>0</v>
      </c>
      <c r="T132" s="8">
        <f ca="1">IF(T$5&lt;&gt;"",HLOOKUP(T$5,Functionalization!$G$6:$R$314,ROW($A132)-5,FALSE),IFERROR(INDEX(T$278:T$314,MATCH($F132,$B$278:$B$314,0))/VLOOKUP($F132,$B$278:$BB$314,MATCH(LEFT(TRIM(T$6),FIND("~",SUBSTITUTE(T$6,"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132))*HLOOKUP(LEFT(TRIM(T$6),FIND("~",SUBSTITUTE(T$6," ","~",LEN(TRIM(T$6))-LEN(SUBSTITUTE(TRIM(T$6)," ",""))))-1)&amp;" Total",$B$6:$BB$314,ROW($A132)-5,FALSE))</f>
        <v>0</v>
      </c>
      <c r="U132" s="8">
        <f ca="1">IF(U$5&lt;&gt;"",HLOOKUP(U$5,Functionalization!$G$6:$R$314,ROW($A132)-5,FALSE),IFERROR(INDEX(U$278:U$314,MATCH($F132,$B$278:$B$314,0))/VLOOKUP($F132,$B$278:$BB$314,MATCH(LEFT(TRIM(U$6),FIND("~",SUBSTITUTE(U$6,"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132))*HLOOKUP(LEFT(TRIM(U$6),FIND("~",SUBSTITUTE(U$6," ","~",LEN(TRIM(U$6))-LEN(SUBSTITUTE(TRIM(U$6)," ",""))))-1)&amp;" Total",$B$6:$BB$314,ROW($A132)-5,FALSE))</f>
        <v>0</v>
      </c>
      <c r="V132" s="8">
        <f ca="1">IF(V$5&lt;&gt;"",HLOOKUP(V$5,Functionalization!$G$6:$R$314,ROW($A132)-5,FALSE),IFERROR(INDEX(V$278:V$314,MATCH($F132,$B$278:$B$314,0))/VLOOKUP($F132,$B$278:$BB$314,MATCH(LEFT(TRIM(V$6),FIND("~",SUBSTITUTE(V$6,"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132))*HLOOKUP(LEFT(TRIM(V$6),FIND("~",SUBSTITUTE(V$6," ","~",LEN(TRIM(V$6))-LEN(SUBSTITUTE(TRIM(V$6)," ",""))))-1)&amp;" Total",$B$6:$BB$314,ROW($A132)-5,FALSE))</f>
        <v>0</v>
      </c>
      <c r="W132" s="8">
        <f ca="1">IF(W$5&lt;&gt;"",HLOOKUP(W$5,Functionalization!$G$6:$R$314,ROW($A132)-5,FALSE),IFERROR(INDEX(W$278:W$314,MATCH($F132,$B$278:$B$314,0))/VLOOKUP($F132,$B$278:$BB$314,MATCH(LEFT(TRIM(W$6),FIND("~",SUBSTITUTE(W$6,"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132))*HLOOKUP(LEFT(TRIM(W$6),FIND("~",SUBSTITUTE(W$6," ","~",LEN(TRIM(W$6))-LEN(SUBSTITUTE(TRIM(W$6)," ",""))))-1)&amp;" Total",$B$6:$BB$314,ROW($A132)-5,FALSE))</f>
        <v>0</v>
      </c>
      <c r="X132" s="8">
        <f ca="1">IF(X$5&lt;&gt;"",HLOOKUP(X$5,Functionalization!$G$6:$R$314,ROW($A132)-5,FALSE),IFERROR(INDEX(X$278:X$314,MATCH($F132,$B$278:$B$314,0))/VLOOKUP($F132,$B$278:$BB$314,MATCH(LEFT(TRIM(X$6),FIND("~",SUBSTITUTE(X$6,"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132))*HLOOKUP(LEFT(TRIM(X$6),FIND("~",SUBSTITUTE(X$6," ","~",LEN(TRIM(X$6))-LEN(SUBSTITUTE(TRIM(X$6)," ",""))))-1)&amp;" Total",$B$6:$BB$314,ROW($A132)-5,FALSE))</f>
        <v>0</v>
      </c>
      <c r="Y132" s="8">
        <f ca="1">IF(Y$5&lt;&gt;"",HLOOKUP(Y$5,Functionalization!$G$6:$R$314,ROW($A132)-5,FALSE),IFERROR(INDEX(Y$278:Y$314,MATCH($F132,$B$278:$B$314,0))/VLOOKUP($F132,$B$278:$BB$314,MATCH(LEFT(TRIM(Y$6),FIND("~",SUBSTITUTE(Y$6,"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132))*HLOOKUP(LEFT(TRIM(Y$6),FIND("~",SUBSTITUTE(Y$6," ","~",LEN(TRIM(Y$6))-LEN(SUBSTITUTE(TRIM(Y$6)," ",""))))-1)&amp;" Total",$B$6:$BB$314,ROW($A132)-5,FALSE))</f>
        <v>0</v>
      </c>
      <c r="Z132" s="8">
        <f ca="1">IF(Z$5&lt;&gt;"",HLOOKUP(Z$5,Functionalization!$G$6:$R$314,ROW($A132)-5,FALSE),IFERROR(INDEX(Z$278:Z$314,MATCH($F132,$B$278:$B$314,0))/VLOOKUP($F132,$B$278:$BB$314,MATCH(LEFT(TRIM(Z$6),FIND("~",SUBSTITUTE(Z$6,"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132))*HLOOKUP(LEFT(TRIM(Z$6),FIND("~",SUBSTITUTE(Z$6," ","~",LEN(TRIM(Z$6))-LEN(SUBSTITUTE(TRIM(Z$6)," ",""))))-1)&amp;" Total",$B$6:$BB$314,ROW($A132)-5,FALSE))</f>
        <v>0</v>
      </c>
      <c r="AA132" s="8">
        <f ca="1">IF(AA$5&lt;&gt;"",HLOOKUP(AA$5,Functionalization!$G$6:$R$314,ROW($A132)-5,FALSE),IFERROR(INDEX(AA$278:AA$314,MATCH($F132,$B$278:$B$314,0))/VLOOKUP($F132,$B$278:$BB$314,MATCH(LEFT(TRIM(AA$6),FIND("~",SUBSTITUTE(AA$6,"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132))*HLOOKUP(LEFT(TRIM(AA$6),FIND("~",SUBSTITUTE(AA$6," ","~",LEN(TRIM(AA$6))-LEN(SUBSTITUTE(TRIM(AA$6)," ",""))))-1)&amp;" Total",$B$6:$BB$314,ROW($A132)-5,FALSE))</f>
        <v>0</v>
      </c>
      <c r="AB132" s="8">
        <f ca="1">IF(AB$5&lt;&gt;"",HLOOKUP(AB$5,Functionalization!$G$6:$R$314,ROW($A132)-5,FALSE),IFERROR(INDEX(AB$278:AB$314,MATCH($F132,$B$278:$B$314,0))/VLOOKUP($F132,$B$278:$BB$314,MATCH(LEFT(TRIM(AB$6),FIND("~",SUBSTITUTE(AB$6,"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132))*HLOOKUP(LEFT(TRIM(AB$6),FIND("~",SUBSTITUTE(AB$6," ","~",LEN(TRIM(AB$6))-LEN(SUBSTITUTE(TRIM(AB$6)," ",""))))-1)&amp;" Total",$B$6:$BB$314,ROW($A132)-5,FALSE))</f>
        <v>0</v>
      </c>
      <c r="AC132" s="8">
        <f ca="1">IF(AC$5&lt;&gt;"",HLOOKUP(AC$5,Functionalization!$G$6:$R$314,ROW($A132)-5,FALSE),IFERROR(INDEX(AC$278:AC$314,MATCH($F132,$B$278:$B$314,0))/VLOOKUP($F132,$B$278:$BB$314,MATCH(LEFT(TRIM(AC$6),FIND("~",SUBSTITUTE(AC$6,"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132))*HLOOKUP(LEFT(TRIM(AC$6),FIND("~",SUBSTITUTE(AC$6," ","~",LEN(TRIM(AC$6))-LEN(SUBSTITUTE(TRIM(AC$6)," ",""))))-1)&amp;" Total",$B$6:$BB$314,ROW($A132)-5,FALSE))</f>
        <v>0</v>
      </c>
      <c r="AD132" s="8">
        <f ca="1">IF(AD$5&lt;&gt;"",HLOOKUP(AD$5,Functionalization!$G$6:$R$314,ROW($A132)-5,FALSE),IFERROR(INDEX(AD$278:AD$314,MATCH($F132,$B$278:$B$314,0))/VLOOKUP($F132,$B$278:$BB$314,MATCH(LEFT(TRIM(AD$6),FIND("~",SUBSTITUTE(AD$6,"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132))*HLOOKUP(LEFT(TRIM(AD$6),FIND("~",SUBSTITUTE(AD$6," ","~",LEN(TRIM(AD$6))-LEN(SUBSTITUTE(TRIM(AD$6)," ",""))))-1)&amp;" Total",$B$6:$BB$314,ROW($A132)-5,FALSE))</f>
        <v>0</v>
      </c>
      <c r="AE132" s="8">
        <f ca="1">IF(AE$5&lt;&gt;"",HLOOKUP(AE$5,Functionalization!$G$6:$R$314,ROW($A132)-5,FALSE),IFERROR(INDEX(AE$278:AE$314,MATCH($F132,$B$278:$B$314,0))/VLOOKUP($F132,$B$278:$BB$314,MATCH(LEFT(TRIM(AE$6),FIND("~",SUBSTITUTE(AE$6,"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132))*HLOOKUP(LEFT(TRIM(AE$6),FIND("~",SUBSTITUTE(AE$6," ","~",LEN(TRIM(AE$6))-LEN(SUBSTITUTE(TRIM(AE$6)," ",""))))-1)&amp;" Total",$B$6:$BB$314,ROW($A132)-5,FALSE))</f>
        <v>0</v>
      </c>
      <c r="AF132" s="8">
        <f ca="1">IF(AF$5&lt;&gt;"",HLOOKUP(AF$5,Functionalization!$G$6:$R$314,ROW($A132)-5,FALSE),IFERROR(INDEX(AF$278:AF$314,MATCH($F132,$B$278:$B$314,0))/VLOOKUP($F132,$B$278:$BB$314,MATCH(LEFT(TRIM(AF$6),FIND("~",SUBSTITUTE(AF$6,"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132))*HLOOKUP(LEFT(TRIM(AF$6),FIND("~",SUBSTITUTE(AF$6," ","~",LEN(TRIM(AF$6))-LEN(SUBSTITUTE(TRIM(AF$6)," ",""))))-1)&amp;" Total",$B$6:$BB$314,ROW($A132)-5,FALSE))</f>
        <v>0</v>
      </c>
      <c r="AG132" s="8">
        <f ca="1">IF(AG$5&lt;&gt;"",HLOOKUP(AG$5,Functionalization!$G$6:$R$314,ROW($A132)-5,FALSE),IFERROR(INDEX(AG$278:AG$314,MATCH($F132,$B$278:$B$314,0))/VLOOKUP($F132,$B$278:$BB$314,MATCH(LEFT(TRIM(AG$6),FIND("~",SUBSTITUTE(AG$6,"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132))*HLOOKUP(LEFT(TRIM(AG$6),FIND("~",SUBSTITUTE(AG$6," ","~",LEN(TRIM(AG$6))-LEN(SUBSTITUTE(TRIM(AG$6)," ",""))))-1)&amp;" Total",$B$6:$BB$314,ROW($A132)-5,FALSE))</f>
        <v>0</v>
      </c>
      <c r="AH132" s="8">
        <f ca="1">IF(AH$5&lt;&gt;"",HLOOKUP(AH$5,Functionalization!$G$6:$R$314,ROW($A132)-5,FALSE),IFERROR(INDEX(AH$278:AH$314,MATCH($F132,$B$278:$B$314,0))/VLOOKUP($F132,$B$278:$BB$314,MATCH(LEFT(TRIM(AH$6),FIND("~",SUBSTITUTE(AH$6,"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132))*HLOOKUP(LEFT(TRIM(AH$6),FIND("~",SUBSTITUTE(AH$6," ","~",LEN(TRIM(AH$6))-LEN(SUBSTITUTE(TRIM(AH$6)," ",""))))-1)&amp;" Total",$B$6:$BB$314,ROW($A132)-5,FALSE))</f>
        <v>0</v>
      </c>
      <c r="AI132" s="8">
        <f ca="1">IF(AI$5&lt;&gt;"",HLOOKUP(AI$5,Functionalization!$G$6:$R$314,ROW($A132)-5,FALSE),IFERROR(INDEX(AI$278:AI$314,MATCH($F132,$B$278:$B$314,0))/VLOOKUP($F132,$B$278:$BB$314,MATCH(LEFT(TRIM(AI$6),FIND("~",SUBSTITUTE(AI$6,"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132))*HLOOKUP(LEFT(TRIM(AI$6),FIND("~",SUBSTITUTE(AI$6," ","~",LEN(TRIM(AI$6))-LEN(SUBSTITUTE(TRIM(AI$6)," ",""))))-1)&amp;" Total",$B$6:$BB$314,ROW($A132)-5,FALSE))</f>
        <v>0</v>
      </c>
      <c r="AJ132" s="8">
        <f ca="1">IF(AJ$5&lt;&gt;"",HLOOKUP(AJ$5,Functionalization!$G$6:$R$314,ROW($A132)-5,FALSE),IFERROR(INDEX(AJ$278:AJ$314,MATCH($F132,$B$278:$B$314,0))/VLOOKUP($F132,$B$278:$BB$314,MATCH(LEFT(TRIM(AJ$6),FIND("~",SUBSTITUTE(AJ$6,"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132))*HLOOKUP(LEFT(TRIM(AJ$6),FIND("~",SUBSTITUTE(AJ$6," ","~",LEN(TRIM(AJ$6))-LEN(SUBSTITUTE(TRIM(AJ$6)," ",""))))-1)&amp;" Total",$B$6:$BB$314,ROW($A132)-5,FALSE))</f>
        <v>0</v>
      </c>
      <c r="AK132" s="8">
        <f ca="1">IF(AK$5&lt;&gt;"",HLOOKUP(AK$5,Functionalization!$G$6:$R$314,ROW($A132)-5,FALSE),IFERROR(INDEX(AK$278:AK$314,MATCH($F132,$B$278:$B$314,0))/VLOOKUP($F132,$B$278:$BB$314,MATCH(LEFT(TRIM(AK$6),FIND("~",SUBSTITUTE(AK$6,"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132))*HLOOKUP(LEFT(TRIM(AK$6),FIND("~",SUBSTITUTE(AK$6," ","~",LEN(TRIM(AK$6))-LEN(SUBSTITUTE(TRIM(AK$6)," ",""))))-1)&amp;" Total",$B$6:$BB$314,ROW($A132)-5,FALSE))</f>
        <v>0</v>
      </c>
      <c r="AL132" s="8">
        <f ca="1">IF(AL$5&lt;&gt;"",HLOOKUP(AL$5,Functionalization!$G$6:$R$314,ROW($A132)-5,FALSE),IFERROR(INDEX(AL$278:AL$314,MATCH($F132,$B$278:$B$314,0))/VLOOKUP($F132,$B$278:$BB$314,MATCH(LEFT(TRIM(AL$6),FIND("~",SUBSTITUTE(AL$6,"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132))*HLOOKUP(LEFT(TRIM(AL$6),FIND("~",SUBSTITUTE(AL$6," ","~",LEN(TRIM(AL$6))-LEN(SUBSTITUTE(TRIM(AL$6)," ",""))))-1)&amp;" Total",$B$6:$BB$314,ROW($A132)-5,FALSE))</f>
        <v>0</v>
      </c>
      <c r="AM132" s="8">
        <f ca="1">IF(AM$5&lt;&gt;"",HLOOKUP(AM$5,Functionalization!$G$6:$R$314,ROW($A132)-5,FALSE),IFERROR(INDEX(AM$278:AM$314,MATCH($F132,$B$278:$B$314,0))/VLOOKUP($F132,$B$278:$BB$314,MATCH(LEFT(TRIM(AM$6),FIND("~",SUBSTITUTE(AM$6,"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132))*HLOOKUP(LEFT(TRIM(AM$6),FIND("~",SUBSTITUTE(AM$6," ","~",LEN(TRIM(AM$6))-LEN(SUBSTITUTE(TRIM(AM$6)," ",""))))-1)&amp;" Total",$B$6:$BB$314,ROW($A132)-5,FALSE))</f>
        <v>0</v>
      </c>
      <c r="AN132" s="8">
        <f ca="1">IF(AN$5&lt;&gt;"",HLOOKUP(AN$5,Functionalization!$G$6:$R$314,ROW($A132)-5,FALSE),IFERROR(INDEX(AN$278:AN$314,MATCH($F132,$B$278:$B$314,0))/VLOOKUP($F132,$B$278:$BB$314,MATCH(LEFT(TRIM(AN$6),FIND("~",SUBSTITUTE(AN$6,"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132))*HLOOKUP(LEFT(TRIM(AN$6),FIND("~",SUBSTITUTE(AN$6," ","~",LEN(TRIM(AN$6))-LEN(SUBSTITUTE(TRIM(AN$6)," ",""))))-1)&amp;" Total",$B$6:$BB$314,ROW($A132)-5,FALSE))</f>
        <v>0</v>
      </c>
      <c r="AO132" s="8">
        <f ca="1">IF(AO$5&lt;&gt;"",HLOOKUP(AO$5,Functionalization!$G$6:$R$314,ROW($A132)-5,FALSE),IFERROR(INDEX(AO$278:AO$314,MATCH($F132,$B$278:$B$314,0))/VLOOKUP($F132,$B$278:$BB$314,MATCH(LEFT(TRIM(AO$6),FIND("~",SUBSTITUTE(AO$6,"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132))*HLOOKUP(LEFT(TRIM(AO$6),FIND("~",SUBSTITUTE(AO$6," ","~",LEN(TRIM(AO$6))-LEN(SUBSTITUTE(TRIM(AO$6)," ",""))))-1)&amp;" Total",$B$6:$BB$314,ROW($A132)-5,FALSE))</f>
        <v>0</v>
      </c>
      <c r="AP132" s="8">
        <f ca="1">IF(AP$5&lt;&gt;"",HLOOKUP(AP$5,Functionalization!$G$6:$R$314,ROW($A132)-5,FALSE),IFERROR(INDEX(AP$278:AP$314,MATCH($F132,$B$278:$B$314,0))/VLOOKUP($F132,$B$278:$BB$314,MATCH(LEFT(TRIM(AP$6),FIND("~",SUBSTITUTE(AP$6,"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132))*HLOOKUP(LEFT(TRIM(AP$6),FIND("~",SUBSTITUTE(AP$6," ","~",LEN(TRIM(AP$6))-LEN(SUBSTITUTE(TRIM(AP$6)," ",""))))-1)&amp;" Total",$B$6:$BB$314,ROW($A132)-5,FALSE))</f>
        <v>0</v>
      </c>
      <c r="AQ132" s="8">
        <f ca="1">IF(AQ$5&lt;&gt;"",HLOOKUP(AQ$5,Functionalization!$G$6:$R$314,ROW($A132)-5,FALSE),IFERROR(INDEX(AQ$278:AQ$314,MATCH($F132,$B$278:$B$314,0))/VLOOKUP($F132,$B$278:$BB$314,MATCH(LEFT(TRIM(AQ$6),FIND("~",SUBSTITUTE(AQ$6,"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132))*HLOOKUP(LEFT(TRIM(AQ$6),FIND("~",SUBSTITUTE(AQ$6," ","~",LEN(TRIM(AQ$6))-LEN(SUBSTITUTE(TRIM(AQ$6)," ",""))))-1)&amp;" Total",$B$6:$BB$314,ROW($A132)-5,FALSE))</f>
        <v>0</v>
      </c>
      <c r="AR132" s="8">
        <f ca="1">IF(AR$5&lt;&gt;"",HLOOKUP(AR$5,Functionalization!$G$6:$R$314,ROW($A132)-5,FALSE),IFERROR(INDEX(AR$278:AR$314,MATCH($F132,$B$278:$B$314,0))/VLOOKUP($F132,$B$278:$BB$314,MATCH(LEFT(TRIM(AR$6),FIND("~",SUBSTITUTE(AR$6,"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132))*HLOOKUP(LEFT(TRIM(AR$6),FIND("~",SUBSTITUTE(AR$6," ","~",LEN(TRIM(AR$6))-LEN(SUBSTITUTE(TRIM(AR$6)," ",""))))-1)&amp;" Total",$B$6:$BB$314,ROW($A132)-5,FALSE))</f>
        <v>0</v>
      </c>
      <c r="AS132" s="8">
        <f ca="1">IF(AS$5&lt;&gt;"",HLOOKUP(AS$5,Functionalization!$G$6:$R$314,ROW($A132)-5,FALSE),IFERROR(INDEX(AS$278:AS$314,MATCH($F132,$B$278:$B$314,0))/VLOOKUP($F132,$B$278:$BB$314,MATCH(LEFT(TRIM(AS$6),FIND("~",SUBSTITUTE(AS$6,"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132))*HLOOKUP(LEFT(TRIM(AS$6),FIND("~",SUBSTITUTE(AS$6," ","~",LEN(TRIM(AS$6))-LEN(SUBSTITUTE(TRIM(AS$6)," ",""))))-1)&amp;" Total",$B$6:$BB$314,ROW($A132)-5,FALSE))</f>
        <v>0</v>
      </c>
      <c r="AT132" s="8">
        <f ca="1">IF(AT$5&lt;&gt;"",HLOOKUP(AT$5,Functionalization!$G$6:$R$314,ROW($A132)-5,FALSE),IFERROR(INDEX(AT$278:AT$314,MATCH($F132,$B$278:$B$314,0))/VLOOKUP($F132,$B$278:$BB$314,MATCH(LEFT(TRIM(AT$6),FIND("~",SUBSTITUTE(AT$6,"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132))*HLOOKUP(LEFT(TRIM(AT$6),FIND("~",SUBSTITUTE(AT$6," ","~",LEN(TRIM(AT$6))-LEN(SUBSTITUTE(TRIM(AT$6)," ",""))))-1)&amp;" Total",$B$6:$BB$314,ROW($A132)-5,FALSE))</f>
        <v>0</v>
      </c>
      <c r="AU132" s="8">
        <f ca="1">IF(AU$5&lt;&gt;"",HLOOKUP(AU$5,Functionalization!$G$6:$R$314,ROW($A132)-5,FALSE),IFERROR(INDEX(AU$278:AU$314,MATCH($F132,$B$278:$B$314,0))/VLOOKUP($F132,$B$278:$BB$314,MATCH(LEFT(TRIM(AU$6),FIND("~",SUBSTITUTE(AU$6,"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132))*HLOOKUP(LEFT(TRIM(AU$6),FIND("~",SUBSTITUTE(AU$6," ","~",LEN(TRIM(AU$6))-LEN(SUBSTITUTE(TRIM(AU$6)," ",""))))-1)&amp;" Total",$B$6:$BB$314,ROW($A132)-5,FALSE))</f>
        <v>0</v>
      </c>
      <c r="AV132" s="8">
        <f ca="1">IF(AV$5&lt;&gt;"",HLOOKUP(AV$5,Functionalization!$G$6:$R$314,ROW($A132)-5,FALSE),IFERROR(INDEX(AV$278:AV$314,MATCH($F132,$B$278:$B$314,0))/VLOOKUP($F132,$B$278:$BB$314,MATCH(LEFT(TRIM(AV$6),FIND("~",SUBSTITUTE(AV$6,"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132))*HLOOKUP(LEFT(TRIM(AV$6),FIND("~",SUBSTITUTE(AV$6," ","~",LEN(TRIM(AV$6))-LEN(SUBSTITUTE(TRIM(AV$6)," ",""))))-1)&amp;" Total",$B$6:$BB$314,ROW($A132)-5,FALSE))</f>
        <v>0</v>
      </c>
      <c r="AW132" s="8">
        <f ca="1">IF(AW$5&lt;&gt;"",HLOOKUP(AW$5,Functionalization!$G$6:$R$314,ROW($A132)-5,FALSE),IFERROR(INDEX(AW$278:AW$314,MATCH($F132,$B$278:$B$314,0))/VLOOKUP($F132,$B$278:$BB$314,MATCH(LEFT(TRIM(AW$6),FIND("~",SUBSTITUTE(AW$6,"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132))*HLOOKUP(LEFT(TRIM(AW$6),FIND("~",SUBSTITUTE(AW$6," ","~",LEN(TRIM(AW$6))-LEN(SUBSTITUTE(TRIM(AW$6)," ",""))))-1)&amp;" Total",$B$6:$BB$314,ROW($A132)-5,FALSE))</f>
        <v>0</v>
      </c>
      <c r="AX132" s="8">
        <f ca="1">IF(AX$5&lt;&gt;"",HLOOKUP(AX$5,Functionalization!$G$6:$R$314,ROW($A132)-5,FALSE),IFERROR(INDEX(AX$278:AX$314,MATCH($F132,$B$278:$B$314,0))/VLOOKUP($F132,$B$278:$BB$314,MATCH(LEFT(TRIM(AX$6),FIND("~",SUBSTITUTE(AX$6,"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132))*HLOOKUP(LEFT(TRIM(AX$6),FIND("~",SUBSTITUTE(AX$6," ","~",LEN(TRIM(AX$6))-LEN(SUBSTITUTE(TRIM(AX$6)," ",""))))-1)&amp;" Total",$B$6:$BB$314,ROW($A132)-5,FALSE))</f>
        <v>0</v>
      </c>
      <c r="AY132" s="8">
        <f ca="1">IF(AY$5&lt;&gt;"",HLOOKUP(AY$5,Functionalization!$G$6:$R$314,ROW($A132)-5,FALSE),IFERROR(INDEX(AY$278:AY$314,MATCH($F132,$B$278:$B$314,0))/VLOOKUP($F132,$B$278:$BB$314,MATCH(LEFT(TRIM(AY$6),FIND("~",SUBSTITUTE(AY$6,"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132))*HLOOKUP(LEFT(TRIM(AY$6),FIND("~",SUBSTITUTE(AY$6," ","~",LEN(TRIM(AY$6))-LEN(SUBSTITUTE(TRIM(AY$6)," ",""))))-1)&amp;" Total",$B$6:$BB$314,ROW($A132)-5,FALSE))</f>
        <v>0</v>
      </c>
      <c r="AZ132" s="8">
        <f ca="1">IF(AZ$5&lt;&gt;"",HLOOKUP(AZ$5,Functionalization!$G$6:$R$314,ROW($A132)-5,FALSE),IFERROR(INDEX(AZ$278:AZ$314,MATCH($F132,$B$278:$B$314,0))/VLOOKUP($F132,$B$278:$BB$314,MATCH(LEFT(TRIM(AZ$6),FIND("~",SUBSTITUTE(AZ$6,"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132))*HLOOKUP(LEFT(TRIM(AZ$6),FIND("~",SUBSTITUTE(AZ$6," ","~",LEN(TRIM(AZ$6))-LEN(SUBSTITUTE(TRIM(AZ$6)," ",""))))-1)&amp;" Total",$B$6:$BB$314,ROW($A132)-5,FALSE))</f>
        <v>0</v>
      </c>
      <c r="BA132" s="8">
        <f ca="1">IF(BA$5&lt;&gt;"",HLOOKUP(BA$5,Functionalization!$G$6:$R$314,ROW($A132)-5,FALSE),IFERROR(INDEX(BA$278:BA$314,MATCH($F132,$B$278:$B$314,0))/VLOOKUP($F132,$B$278:$BB$314,MATCH(LEFT(TRIM(BA$6),FIND("~",SUBSTITUTE(BA$6,"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132))*HLOOKUP(LEFT(TRIM(BA$6),FIND("~",SUBSTITUTE(BA$6," ","~",LEN(TRIM(BA$6))-LEN(SUBSTITUTE(TRIM(BA$6)," ",""))))-1)&amp;" Total",$B$6:$BB$314,ROW($A132)-5,FALSE))</f>
        <v>0</v>
      </c>
      <c r="BB132" s="8">
        <f ca="1">IF(BB$5&lt;&gt;"",HLOOKUP(BB$5,Functionalization!$G$6:$R$314,ROW($A132)-5,FALSE),IFERROR(INDEX(BB$278:BB$314,MATCH($F132,$B$278:$B$314,0))/VLOOKUP($F132,$B$278:$BB$314,MATCH(LEFT(TRIM(BB$6),FIND("~",SUBSTITUTE(BB$6,"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132))*HLOOKUP(LEFT(TRIM(BB$6),FIND("~",SUBSTITUTE(BB$6," ","~",LEN(TRIM(BB$6))-LEN(SUBSTITUTE(TRIM(BB$6)," ",""))))-1)&amp;" Total",$B$6:$BB$314,ROW($A132)-5,FALSE))</f>
        <v>0</v>
      </c>
      <c r="BD132">
        <f ca="1">IFERROR(IF(SUMIF($G$6:$BB$6,BD$6&amp;" Total",$G132:$BB132)-(SUMIF($G$6:$BB$6,BD$6&amp;" "&amp;'Input-Func_Class'!$D$22,$G132:$BB132)+IFERROR(SUMIF($G$6:$BB$6,BD$6&amp;" "&amp;'Input-Func_Class'!$E$22,$G132:$BB132),SUMIF($G$6:$BB$6,BD$6&amp;" "&amp;'Input-Func_Class'!$B$24,$G132:$BB132))+SUMIF($G$6:$BB$6,BD$6&amp;" "&amp;'Input-Func_Class'!$F$22,$G132:$BB132))&lt;Check_Limit,0,1),1)</f>
        <v>0</v>
      </c>
      <c r="BE132">
        <f ca="1">IFERROR(IF(SUMIF($G$6:$BB$6,BE$6&amp;" Total",$G132:$BB132)-(SUMIF($G$6:$BB$6,BE$6&amp;" "&amp;'Input-Func_Class'!$D$22,$G132:$BB132)+IFERROR(SUMIF($G$6:$BB$6,BE$6&amp;" "&amp;'Input-Func_Class'!$E$22,$G132:$BB132),SUMIF($G$6:$BB$6,BE$6&amp;" "&amp;'Input-Func_Class'!$B$24,$G132:$BB132))+SUMIF($G$6:$BB$6,BE$6&amp;" "&amp;'Input-Func_Class'!$F$22,$G132:$BB132))&lt;Check_Limit,0,1),1)</f>
        <v>0</v>
      </c>
      <c r="BF132">
        <f ca="1">IFERROR(IF(SUMIF($G$6:$BB$6,BF$6&amp;" Total",$G132:$BB132)-(SUMIF($G$6:$BB$6,BF$6&amp;" "&amp;'Input-Func_Class'!$D$22,$G132:$BB132)+IFERROR(SUMIF($G$6:$BB$6,BF$6&amp;" "&amp;'Input-Func_Class'!$E$22,$G132:$BB132),SUMIF($G$6:$BB$6,BF$6&amp;" "&amp;'Input-Func_Class'!$B$24,$G132:$BB132))+SUMIF($G$6:$BB$6,BF$6&amp;" "&amp;'Input-Func_Class'!$F$22,$G132:$BB132))&lt;Check_Limit,0,1),1)</f>
        <v>0</v>
      </c>
      <c r="BG132">
        <f ca="1">IFERROR(IF(SUMIF($G$6:$BB$6,BG$6&amp;" Total",$G132:$BB132)-(SUMIF($G$6:$BB$6,BG$6&amp;" "&amp;'Input-Func_Class'!$D$22,$G132:$BB132)+IFERROR(SUMIF($G$6:$BB$6,BG$6&amp;" "&amp;'Input-Func_Class'!$E$22,$G132:$BB132),SUMIF($G$6:$BB$6,BG$6&amp;" "&amp;'Input-Func_Class'!$B$24,$G132:$BB132))+SUMIF($G$6:$BB$6,BG$6&amp;" "&amp;'Input-Func_Class'!$F$22,$G132:$BB132))&lt;Check_Limit,0,1),1)</f>
        <v>0</v>
      </c>
      <c r="BH132">
        <f ca="1">IFERROR(IF(SUMIF($G$6:$BB$6,BH$6&amp;" Total",$G132:$BB132)-(SUMIF($G$6:$BB$6,BH$6&amp;" "&amp;'Input-Func_Class'!$D$22,$G132:$BB132)+IFERROR(SUMIF($G$6:$BB$6,BH$6&amp;" "&amp;'Input-Func_Class'!$E$22,$G132:$BB132),SUMIF($G$6:$BB$6,BH$6&amp;" "&amp;'Input-Func_Class'!$B$24,$G132:$BB132))+SUMIF($G$6:$BB$6,BH$6&amp;" "&amp;'Input-Func_Class'!$F$22,$G132:$BB132))&lt;Check_Limit,0,1),1)</f>
        <v>0</v>
      </c>
      <c r="BI132">
        <f ca="1">IFERROR(IF(SUMIF($G$6:$BB$6,BI$6&amp;" Total",$G132:$BB132)-(SUMIF($G$6:$BB$6,BI$6&amp;" "&amp;'Input-Func_Class'!$D$22,$G132:$BB132)+IFERROR(SUMIF($G$6:$BB$6,BI$6&amp;" "&amp;'Input-Func_Class'!$E$22,$G132:$BB132),SUMIF($G$6:$BB$6,BI$6&amp;" "&amp;'Input-Func_Class'!$B$24,$G132:$BB132))+SUMIF($G$6:$BB$6,BI$6&amp;" "&amp;'Input-Func_Class'!$F$22,$G132:$BB132))&lt;Check_Limit,0,1),1)</f>
        <v>0</v>
      </c>
      <c r="BJ132">
        <f ca="1">IFERROR(IF(SUMIF($G$6:$BB$6,BJ$6&amp;" Total",$G132:$BB132)-(SUMIF($G$6:$BB$6,BJ$6&amp;" "&amp;'Input-Func_Class'!$D$22,$G132:$BB132)+IFERROR(SUMIF($G$6:$BB$6,BJ$6&amp;" "&amp;'Input-Func_Class'!$E$22,$G132:$BB132),SUMIF($G$6:$BB$6,BJ$6&amp;" "&amp;'Input-Func_Class'!$B$24,$G132:$BB132))+SUMIF($G$6:$BB$6,BJ$6&amp;" "&amp;'Input-Func_Class'!$F$22,$G132:$BB132))&lt;Check_Limit,0,1),1)</f>
        <v>0</v>
      </c>
      <c r="BK132">
        <f ca="1">IFERROR(IF(SUMIF($G$6:$BB$6,BK$6&amp;" Total",$G132:$BB132)-(SUMIF($G$6:$BB$6,BK$6&amp;" "&amp;'Input-Func_Class'!$D$22,$G132:$BB132)+IFERROR(SUMIF($G$6:$BB$6,BK$6&amp;" "&amp;'Input-Func_Class'!$E$22,$G132:$BB132),SUMIF($G$6:$BB$6,BK$6&amp;" "&amp;'Input-Func_Class'!$B$24,$G132:$BB132))+SUMIF($G$6:$BB$6,BK$6&amp;" "&amp;'Input-Func_Class'!$F$22,$G132:$BB132))&lt;Check_Limit,0,1),1)</f>
        <v>0</v>
      </c>
      <c r="BL132">
        <f ca="1">IFERROR(IF(SUMIF($G$6:$BB$6,BL$6&amp;" Total",$G132:$BB132)-(SUMIF($G$6:$BB$6,BL$6&amp;" "&amp;'Input-Func_Class'!$D$22,$G132:$BB132)+IFERROR(SUMIF($G$6:$BB$6,BL$6&amp;" "&amp;'Input-Func_Class'!$E$22,$G132:$BB132),SUMIF($G$6:$BB$6,BL$6&amp;" "&amp;'Input-Func_Class'!$B$24,$G132:$BB132))+SUMIF($G$6:$BB$6,BL$6&amp;" "&amp;'Input-Func_Class'!$F$22,$G132:$BB132))&lt;Check_Limit,0,1),1)</f>
        <v>0</v>
      </c>
      <c r="BM132">
        <f ca="1">IFERROR(IF(SUMIF($G$6:$BB$6,BM$6&amp;" Total",$G132:$BB132)-(SUMIF($G$6:$BB$6,BM$6&amp;" "&amp;'Input-Func_Class'!$D$22,$G132:$BB132)+IFERROR(SUMIF($G$6:$BB$6,BM$6&amp;" "&amp;'Input-Func_Class'!$E$22,$G132:$BB132),SUMIF($G$6:$BB$6,BM$6&amp;" "&amp;'Input-Func_Class'!$B$24,$G132:$BB132))+SUMIF($G$6:$BB$6,BM$6&amp;" "&amp;'Input-Func_Class'!$F$22,$G132:$BB132))&lt;Check_Limit,0,1),1)</f>
        <v>0</v>
      </c>
      <c r="BN132">
        <f ca="1">IFERROR(IF(SUMIF($G$6:$BB$6,BN$6&amp;" Total",$G132:$BB132)-(SUMIF($G$6:$BB$6,BN$6&amp;" "&amp;'Input-Func_Class'!$D$22,$G132:$BB132)+IFERROR(SUMIF($G$6:$BB$6,BN$6&amp;" "&amp;'Input-Func_Class'!$E$22,$G132:$BB132),SUMIF($G$6:$BB$6,BN$6&amp;" "&amp;'Input-Func_Class'!$B$24,$G132:$BB132))+SUMIF($G$6:$BB$6,BN$6&amp;" "&amp;'Input-Func_Class'!$F$22,$G132:$BB132))&lt;Check_Limit,0,1),1)</f>
        <v>0</v>
      </c>
      <c r="BO132">
        <f ca="1">IFERROR(IF(SUMIF($G$6:$BB$6,BO$6&amp;" Total",$G132:$BB132)-(SUMIF($G$6:$BB$6,BO$6&amp;" "&amp;'Input-Func_Class'!$D$22,$G132:$BB132)+IFERROR(SUMIF($G$6:$BB$6,BO$6&amp;" "&amp;'Input-Func_Class'!$E$22,$G132:$BB132),SUMIF($G$6:$BB$6,BO$6&amp;" "&amp;'Input-Func_Class'!$B$24,$G132:$BB132))+SUMIF($G$6:$BB$6,BO$6&amp;" "&amp;'Input-Func_Class'!$F$22,$G132:$BB132))&lt;Check_Limit,0,1),1)</f>
        <v>0</v>
      </c>
    </row>
    <row r="133" spans="1:67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>Functionalization!$D133</f>
        <v>0</v>
      </c>
      <c r="E133" s="8">
        <f t="shared" si="37"/>
        <v>0</v>
      </c>
      <c r="F133" s="2" t="str">
        <f>IF($D133=0,"-",IF('Input-Accounts'!$E133&lt;&gt;0,'Input-Accounts'!$E133,'Input-Accounts'!$G133))</f>
        <v>-</v>
      </c>
      <c r="G133" s="8">
        <f ca="1">IF(G$5&lt;&gt;"",HLOOKUP(G$5,Functionalization!$G$6:$R$314,ROW($A133)-5,FALSE),IFERROR(INDEX(G$278:G$314,MATCH($F133,$B$278:$B$314,0))/VLOOKUP($F133,$B$278:$BB$314,MATCH(LEFT(TRIM(G$6),FIND("~",SUBSTITUTE(G$6,"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133))*HLOOKUP(LEFT(TRIM(G$6),FIND("~",SUBSTITUTE(G$6," ","~",LEN(TRIM(G$6))-LEN(SUBSTITUTE(TRIM(G$6)," ",""))))-1)&amp;" Total",$B$6:$BB$314,ROW($A133)-5,FALSE))</f>
        <v>0</v>
      </c>
      <c r="H133" s="8">
        <f ca="1">IF(H$5&lt;&gt;"",HLOOKUP(H$5,Functionalization!$G$6:$R$314,ROW($A133)-5,FALSE),IFERROR(INDEX(H$278:H$314,MATCH($F133,$B$278:$B$314,0))/VLOOKUP($F133,$B$278:$BB$314,MATCH(LEFT(TRIM(H$6),FIND("~",SUBSTITUTE(H$6,"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133))*HLOOKUP(LEFT(TRIM(H$6),FIND("~",SUBSTITUTE(H$6," ","~",LEN(TRIM(H$6))-LEN(SUBSTITUTE(TRIM(H$6)," ",""))))-1)&amp;" Total",$B$6:$BB$314,ROW($A133)-5,FALSE))</f>
        <v>0</v>
      </c>
      <c r="I133" s="8">
        <f ca="1">IF(I$5&lt;&gt;"",HLOOKUP(I$5,Functionalization!$G$6:$R$314,ROW($A133)-5,FALSE),IFERROR(INDEX(I$278:I$314,MATCH($F133,$B$278:$B$314,0))/VLOOKUP($F133,$B$278:$BB$314,MATCH(LEFT(TRIM(I$6),FIND("~",SUBSTITUTE(I$6,"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133))*HLOOKUP(LEFT(TRIM(I$6),FIND("~",SUBSTITUTE(I$6," ","~",LEN(TRIM(I$6))-LEN(SUBSTITUTE(TRIM(I$6)," ",""))))-1)&amp;" Total",$B$6:$BB$314,ROW($A133)-5,FALSE))</f>
        <v>0</v>
      </c>
      <c r="J133" s="8">
        <f ca="1">IF(J$5&lt;&gt;"",HLOOKUP(J$5,Functionalization!$G$6:$R$314,ROW($A133)-5,FALSE),IFERROR(INDEX(J$278:J$314,MATCH($F133,$B$278:$B$314,0))/VLOOKUP($F133,$B$278:$BB$314,MATCH(LEFT(TRIM(J$6),FIND("~",SUBSTITUTE(J$6,"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133))*HLOOKUP(LEFT(TRIM(J$6),FIND("~",SUBSTITUTE(J$6," ","~",LEN(TRIM(J$6))-LEN(SUBSTITUTE(TRIM(J$6)," ",""))))-1)&amp;" Total",$B$6:$BB$314,ROW($A133)-5,FALSE))</f>
        <v>0</v>
      </c>
      <c r="K133" s="8">
        <f ca="1">IF(K$5&lt;&gt;"",HLOOKUP(K$5,Functionalization!$G$6:$R$314,ROW($A133)-5,FALSE),IFERROR(INDEX(K$278:K$314,MATCH($F133,$B$278:$B$314,0))/VLOOKUP($F133,$B$278:$BB$314,MATCH(LEFT(TRIM(K$6),FIND("~",SUBSTITUTE(K$6,"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133))*HLOOKUP(LEFT(TRIM(K$6),FIND("~",SUBSTITUTE(K$6," ","~",LEN(TRIM(K$6))-LEN(SUBSTITUTE(TRIM(K$6)," ",""))))-1)&amp;" Total",$B$6:$BB$314,ROW($A133)-5,FALSE))</f>
        <v>0</v>
      </c>
      <c r="L133" s="8">
        <f ca="1">IF(L$5&lt;&gt;"",HLOOKUP(L$5,Functionalization!$G$6:$R$314,ROW($A133)-5,FALSE),IFERROR(INDEX(L$278:L$314,MATCH($F133,$B$278:$B$314,0))/VLOOKUP($F133,$B$278:$BB$314,MATCH(LEFT(TRIM(L$6),FIND("~",SUBSTITUTE(L$6,"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133))*HLOOKUP(LEFT(TRIM(L$6),FIND("~",SUBSTITUTE(L$6," ","~",LEN(TRIM(L$6))-LEN(SUBSTITUTE(TRIM(L$6)," ",""))))-1)&amp;" Total",$B$6:$BB$314,ROW($A133)-5,FALSE))</f>
        <v>0</v>
      </c>
      <c r="M133" s="8">
        <f ca="1">IF(M$5&lt;&gt;"",HLOOKUP(M$5,Functionalization!$G$6:$R$314,ROW($A133)-5,FALSE),IFERROR(INDEX(M$278:M$314,MATCH($F133,$B$278:$B$314,0))/VLOOKUP($F133,$B$278:$BB$314,MATCH(LEFT(TRIM(M$6),FIND("~",SUBSTITUTE(M$6,"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133))*HLOOKUP(LEFT(TRIM(M$6),FIND("~",SUBSTITUTE(M$6," ","~",LEN(TRIM(M$6))-LEN(SUBSTITUTE(TRIM(M$6)," ",""))))-1)&amp;" Total",$B$6:$BB$314,ROW($A133)-5,FALSE))</f>
        <v>0</v>
      </c>
      <c r="N133" s="8">
        <f ca="1">IF(N$5&lt;&gt;"",HLOOKUP(N$5,Functionalization!$G$6:$R$314,ROW($A133)-5,FALSE),IFERROR(INDEX(N$278:N$314,MATCH($F133,$B$278:$B$314,0))/VLOOKUP($F133,$B$278:$BB$314,MATCH(LEFT(TRIM(N$6),FIND("~",SUBSTITUTE(N$6,"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133))*HLOOKUP(LEFT(TRIM(N$6),FIND("~",SUBSTITUTE(N$6," ","~",LEN(TRIM(N$6))-LEN(SUBSTITUTE(TRIM(N$6)," ",""))))-1)&amp;" Total",$B$6:$BB$314,ROW($A133)-5,FALSE))</f>
        <v>0</v>
      </c>
      <c r="O133" s="8">
        <f ca="1">IF(O$5&lt;&gt;"",HLOOKUP(O$5,Functionalization!$G$6:$R$314,ROW($A133)-5,FALSE),IFERROR(INDEX(O$278:O$314,MATCH($F133,$B$278:$B$314,0))/VLOOKUP($F133,$B$278:$BB$314,MATCH(LEFT(TRIM(O$6),FIND("~",SUBSTITUTE(O$6,"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133))*HLOOKUP(LEFT(TRIM(O$6),FIND("~",SUBSTITUTE(O$6," ","~",LEN(TRIM(O$6))-LEN(SUBSTITUTE(TRIM(O$6)," ",""))))-1)&amp;" Total",$B$6:$BB$314,ROW($A133)-5,FALSE))</f>
        <v>0</v>
      </c>
      <c r="P133" s="8">
        <f ca="1">IF(P$5&lt;&gt;"",HLOOKUP(P$5,Functionalization!$G$6:$R$314,ROW($A133)-5,FALSE),IFERROR(INDEX(P$278:P$314,MATCH($F133,$B$278:$B$314,0))/VLOOKUP($F133,$B$278:$BB$314,MATCH(LEFT(TRIM(P$6),FIND("~",SUBSTITUTE(P$6,"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133))*HLOOKUP(LEFT(TRIM(P$6),FIND("~",SUBSTITUTE(P$6," ","~",LEN(TRIM(P$6))-LEN(SUBSTITUTE(TRIM(P$6)," ",""))))-1)&amp;" Total",$B$6:$BB$314,ROW($A133)-5,FALSE))</f>
        <v>0</v>
      </c>
      <c r="Q133" s="8">
        <f ca="1">IF(Q$5&lt;&gt;"",HLOOKUP(Q$5,Functionalization!$G$6:$R$314,ROW($A133)-5,FALSE),IFERROR(INDEX(Q$278:Q$314,MATCH($F133,$B$278:$B$314,0))/VLOOKUP($F133,$B$278:$BB$314,MATCH(LEFT(TRIM(Q$6),FIND("~",SUBSTITUTE(Q$6,"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133))*HLOOKUP(LEFT(TRIM(Q$6),FIND("~",SUBSTITUTE(Q$6," ","~",LEN(TRIM(Q$6))-LEN(SUBSTITUTE(TRIM(Q$6)," ",""))))-1)&amp;" Total",$B$6:$BB$314,ROW($A133)-5,FALSE))</f>
        <v>0</v>
      </c>
      <c r="R133" s="8">
        <f ca="1">IF(R$5&lt;&gt;"",HLOOKUP(R$5,Functionalization!$G$6:$R$314,ROW($A133)-5,FALSE),IFERROR(INDEX(R$278:R$314,MATCH($F133,$B$278:$B$314,0))/VLOOKUP($F133,$B$278:$BB$314,MATCH(LEFT(TRIM(R$6),FIND("~",SUBSTITUTE(R$6,"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133))*HLOOKUP(LEFT(TRIM(R$6),FIND("~",SUBSTITUTE(R$6," ","~",LEN(TRIM(R$6))-LEN(SUBSTITUTE(TRIM(R$6)," ",""))))-1)&amp;" Total",$B$6:$BB$314,ROW($A133)-5,FALSE))</f>
        <v>0</v>
      </c>
      <c r="S133" s="8">
        <f ca="1">IF(S$5&lt;&gt;"",HLOOKUP(S$5,Functionalization!$G$6:$R$314,ROW($A133)-5,FALSE),IFERROR(INDEX(S$278:S$314,MATCH($F133,$B$278:$B$314,0))/VLOOKUP($F133,$B$278:$BB$314,MATCH(LEFT(TRIM(S$6),FIND("~",SUBSTITUTE(S$6,"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133))*HLOOKUP(LEFT(TRIM(S$6),FIND("~",SUBSTITUTE(S$6," ","~",LEN(TRIM(S$6))-LEN(SUBSTITUTE(TRIM(S$6)," ",""))))-1)&amp;" Total",$B$6:$BB$314,ROW($A133)-5,FALSE))</f>
        <v>0</v>
      </c>
      <c r="T133" s="8">
        <f ca="1">IF(T$5&lt;&gt;"",HLOOKUP(T$5,Functionalization!$G$6:$R$314,ROW($A133)-5,FALSE),IFERROR(INDEX(T$278:T$314,MATCH($F133,$B$278:$B$314,0))/VLOOKUP($F133,$B$278:$BB$314,MATCH(LEFT(TRIM(T$6),FIND("~",SUBSTITUTE(T$6,"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133))*HLOOKUP(LEFT(TRIM(T$6),FIND("~",SUBSTITUTE(T$6," ","~",LEN(TRIM(T$6))-LEN(SUBSTITUTE(TRIM(T$6)," ",""))))-1)&amp;" Total",$B$6:$BB$314,ROW($A133)-5,FALSE))</f>
        <v>0</v>
      </c>
      <c r="U133" s="8">
        <f ca="1">IF(U$5&lt;&gt;"",HLOOKUP(U$5,Functionalization!$G$6:$R$314,ROW($A133)-5,FALSE),IFERROR(INDEX(U$278:U$314,MATCH($F133,$B$278:$B$314,0))/VLOOKUP($F133,$B$278:$BB$314,MATCH(LEFT(TRIM(U$6),FIND("~",SUBSTITUTE(U$6,"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133))*HLOOKUP(LEFT(TRIM(U$6),FIND("~",SUBSTITUTE(U$6," ","~",LEN(TRIM(U$6))-LEN(SUBSTITUTE(TRIM(U$6)," ",""))))-1)&amp;" Total",$B$6:$BB$314,ROW($A133)-5,FALSE))</f>
        <v>0</v>
      </c>
      <c r="V133" s="8">
        <f ca="1">IF(V$5&lt;&gt;"",HLOOKUP(V$5,Functionalization!$G$6:$R$314,ROW($A133)-5,FALSE),IFERROR(INDEX(V$278:V$314,MATCH($F133,$B$278:$B$314,0))/VLOOKUP($F133,$B$278:$BB$314,MATCH(LEFT(TRIM(V$6),FIND("~",SUBSTITUTE(V$6,"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133))*HLOOKUP(LEFT(TRIM(V$6),FIND("~",SUBSTITUTE(V$6," ","~",LEN(TRIM(V$6))-LEN(SUBSTITUTE(TRIM(V$6)," ",""))))-1)&amp;" Total",$B$6:$BB$314,ROW($A133)-5,FALSE))</f>
        <v>0</v>
      </c>
      <c r="W133" s="8">
        <f ca="1">IF(W$5&lt;&gt;"",HLOOKUP(W$5,Functionalization!$G$6:$R$314,ROW($A133)-5,FALSE),IFERROR(INDEX(W$278:W$314,MATCH($F133,$B$278:$B$314,0))/VLOOKUP($F133,$B$278:$BB$314,MATCH(LEFT(TRIM(W$6),FIND("~",SUBSTITUTE(W$6,"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133))*HLOOKUP(LEFT(TRIM(W$6),FIND("~",SUBSTITUTE(W$6," ","~",LEN(TRIM(W$6))-LEN(SUBSTITUTE(TRIM(W$6)," ",""))))-1)&amp;" Total",$B$6:$BB$314,ROW($A133)-5,FALSE))</f>
        <v>0</v>
      </c>
      <c r="X133" s="8">
        <f ca="1">IF(X$5&lt;&gt;"",HLOOKUP(X$5,Functionalization!$G$6:$R$314,ROW($A133)-5,FALSE),IFERROR(INDEX(X$278:X$314,MATCH($F133,$B$278:$B$314,0))/VLOOKUP($F133,$B$278:$BB$314,MATCH(LEFT(TRIM(X$6),FIND("~",SUBSTITUTE(X$6,"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133))*HLOOKUP(LEFT(TRIM(X$6),FIND("~",SUBSTITUTE(X$6," ","~",LEN(TRIM(X$6))-LEN(SUBSTITUTE(TRIM(X$6)," ",""))))-1)&amp;" Total",$B$6:$BB$314,ROW($A133)-5,FALSE))</f>
        <v>0</v>
      </c>
      <c r="Y133" s="8">
        <f ca="1">IF(Y$5&lt;&gt;"",HLOOKUP(Y$5,Functionalization!$G$6:$R$314,ROW($A133)-5,FALSE),IFERROR(INDEX(Y$278:Y$314,MATCH($F133,$B$278:$B$314,0))/VLOOKUP($F133,$B$278:$BB$314,MATCH(LEFT(TRIM(Y$6),FIND("~",SUBSTITUTE(Y$6,"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133))*HLOOKUP(LEFT(TRIM(Y$6),FIND("~",SUBSTITUTE(Y$6," ","~",LEN(TRIM(Y$6))-LEN(SUBSTITUTE(TRIM(Y$6)," ",""))))-1)&amp;" Total",$B$6:$BB$314,ROW($A133)-5,FALSE))</f>
        <v>0</v>
      </c>
      <c r="Z133" s="8">
        <f ca="1">IF(Z$5&lt;&gt;"",HLOOKUP(Z$5,Functionalization!$G$6:$R$314,ROW($A133)-5,FALSE),IFERROR(INDEX(Z$278:Z$314,MATCH($F133,$B$278:$B$314,0))/VLOOKUP($F133,$B$278:$BB$314,MATCH(LEFT(TRIM(Z$6),FIND("~",SUBSTITUTE(Z$6,"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133))*HLOOKUP(LEFT(TRIM(Z$6),FIND("~",SUBSTITUTE(Z$6," ","~",LEN(TRIM(Z$6))-LEN(SUBSTITUTE(TRIM(Z$6)," ",""))))-1)&amp;" Total",$B$6:$BB$314,ROW($A133)-5,FALSE))</f>
        <v>0</v>
      </c>
      <c r="AA133" s="8">
        <f ca="1">IF(AA$5&lt;&gt;"",HLOOKUP(AA$5,Functionalization!$G$6:$R$314,ROW($A133)-5,FALSE),IFERROR(INDEX(AA$278:AA$314,MATCH($F133,$B$278:$B$314,0))/VLOOKUP($F133,$B$278:$BB$314,MATCH(LEFT(TRIM(AA$6),FIND("~",SUBSTITUTE(AA$6,"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133))*HLOOKUP(LEFT(TRIM(AA$6),FIND("~",SUBSTITUTE(AA$6," ","~",LEN(TRIM(AA$6))-LEN(SUBSTITUTE(TRIM(AA$6)," ",""))))-1)&amp;" Total",$B$6:$BB$314,ROW($A133)-5,FALSE))</f>
        <v>0</v>
      </c>
      <c r="AB133" s="8">
        <f ca="1">IF(AB$5&lt;&gt;"",HLOOKUP(AB$5,Functionalization!$G$6:$R$314,ROW($A133)-5,FALSE),IFERROR(INDEX(AB$278:AB$314,MATCH($F133,$B$278:$B$314,0))/VLOOKUP($F133,$B$278:$BB$314,MATCH(LEFT(TRIM(AB$6),FIND("~",SUBSTITUTE(AB$6,"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133))*HLOOKUP(LEFT(TRIM(AB$6),FIND("~",SUBSTITUTE(AB$6," ","~",LEN(TRIM(AB$6))-LEN(SUBSTITUTE(TRIM(AB$6)," ",""))))-1)&amp;" Total",$B$6:$BB$314,ROW($A133)-5,FALSE))</f>
        <v>0</v>
      </c>
      <c r="AC133" s="8">
        <f ca="1">IF(AC$5&lt;&gt;"",HLOOKUP(AC$5,Functionalization!$G$6:$R$314,ROW($A133)-5,FALSE),IFERROR(INDEX(AC$278:AC$314,MATCH($F133,$B$278:$B$314,0))/VLOOKUP($F133,$B$278:$BB$314,MATCH(LEFT(TRIM(AC$6),FIND("~",SUBSTITUTE(AC$6,"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133))*HLOOKUP(LEFT(TRIM(AC$6),FIND("~",SUBSTITUTE(AC$6," ","~",LEN(TRIM(AC$6))-LEN(SUBSTITUTE(TRIM(AC$6)," ",""))))-1)&amp;" Total",$B$6:$BB$314,ROW($A133)-5,FALSE))</f>
        <v>0</v>
      </c>
      <c r="AD133" s="8">
        <f ca="1">IF(AD$5&lt;&gt;"",HLOOKUP(AD$5,Functionalization!$G$6:$R$314,ROW($A133)-5,FALSE),IFERROR(INDEX(AD$278:AD$314,MATCH($F133,$B$278:$B$314,0))/VLOOKUP($F133,$B$278:$BB$314,MATCH(LEFT(TRIM(AD$6),FIND("~",SUBSTITUTE(AD$6,"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133))*HLOOKUP(LEFT(TRIM(AD$6),FIND("~",SUBSTITUTE(AD$6," ","~",LEN(TRIM(AD$6))-LEN(SUBSTITUTE(TRIM(AD$6)," ",""))))-1)&amp;" Total",$B$6:$BB$314,ROW($A133)-5,FALSE))</f>
        <v>0</v>
      </c>
      <c r="AE133" s="8">
        <f ca="1">IF(AE$5&lt;&gt;"",HLOOKUP(AE$5,Functionalization!$G$6:$R$314,ROW($A133)-5,FALSE),IFERROR(INDEX(AE$278:AE$314,MATCH($F133,$B$278:$B$314,0))/VLOOKUP($F133,$B$278:$BB$314,MATCH(LEFT(TRIM(AE$6),FIND("~",SUBSTITUTE(AE$6,"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133))*HLOOKUP(LEFT(TRIM(AE$6),FIND("~",SUBSTITUTE(AE$6," ","~",LEN(TRIM(AE$6))-LEN(SUBSTITUTE(TRIM(AE$6)," ",""))))-1)&amp;" Total",$B$6:$BB$314,ROW($A133)-5,FALSE))</f>
        <v>0</v>
      </c>
      <c r="AF133" s="8">
        <f ca="1">IF(AF$5&lt;&gt;"",HLOOKUP(AF$5,Functionalization!$G$6:$R$314,ROW($A133)-5,FALSE),IFERROR(INDEX(AF$278:AF$314,MATCH($F133,$B$278:$B$314,0))/VLOOKUP($F133,$B$278:$BB$314,MATCH(LEFT(TRIM(AF$6),FIND("~",SUBSTITUTE(AF$6,"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133))*HLOOKUP(LEFT(TRIM(AF$6),FIND("~",SUBSTITUTE(AF$6," ","~",LEN(TRIM(AF$6))-LEN(SUBSTITUTE(TRIM(AF$6)," ",""))))-1)&amp;" Total",$B$6:$BB$314,ROW($A133)-5,FALSE))</f>
        <v>0</v>
      </c>
      <c r="AG133" s="8">
        <f ca="1">IF(AG$5&lt;&gt;"",HLOOKUP(AG$5,Functionalization!$G$6:$R$314,ROW($A133)-5,FALSE),IFERROR(INDEX(AG$278:AG$314,MATCH($F133,$B$278:$B$314,0))/VLOOKUP($F133,$B$278:$BB$314,MATCH(LEFT(TRIM(AG$6),FIND("~",SUBSTITUTE(AG$6,"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133))*HLOOKUP(LEFT(TRIM(AG$6),FIND("~",SUBSTITUTE(AG$6," ","~",LEN(TRIM(AG$6))-LEN(SUBSTITUTE(TRIM(AG$6)," ",""))))-1)&amp;" Total",$B$6:$BB$314,ROW($A133)-5,FALSE))</f>
        <v>0</v>
      </c>
      <c r="AH133" s="8">
        <f ca="1">IF(AH$5&lt;&gt;"",HLOOKUP(AH$5,Functionalization!$G$6:$R$314,ROW($A133)-5,FALSE),IFERROR(INDEX(AH$278:AH$314,MATCH($F133,$B$278:$B$314,0))/VLOOKUP($F133,$B$278:$BB$314,MATCH(LEFT(TRIM(AH$6),FIND("~",SUBSTITUTE(AH$6,"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133))*HLOOKUP(LEFT(TRIM(AH$6),FIND("~",SUBSTITUTE(AH$6," ","~",LEN(TRIM(AH$6))-LEN(SUBSTITUTE(TRIM(AH$6)," ",""))))-1)&amp;" Total",$B$6:$BB$314,ROW($A133)-5,FALSE))</f>
        <v>0</v>
      </c>
      <c r="AI133" s="8">
        <f ca="1">IF(AI$5&lt;&gt;"",HLOOKUP(AI$5,Functionalization!$G$6:$R$314,ROW($A133)-5,FALSE),IFERROR(INDEX(AI$278:AI$314,MATCH($F133,$B$278:$B$314,0))/VLOOKUP($F133,$B$278:$BB$314,MATCH(LEFT(TRIM(AI$6),FIND("~",SUBSTITUTE(AI$6,"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133))*HLOOKUP(LEFT(TRIM(AI$6),FIND("~",SUBSTITUTE(AI$6," ","~",LEN(TRIM(AI$6))-LEN(SUBSTITUTE(TRIM(AI$6)," ",""))))-1)&amp;" Total",$B$6:$BB$314,ROW($A133)-5,FALSE))</f>
        <v>0</v>
      </c>
      <c r="AJ133" s="8">
        <f ca="1">IF(AJ$5&lt;&gt;"",HLOOKUP(AJ$5,Functionalization!$G$6:$R$314,ROW($A133)-5,FALSE),IFERROR(INDEX(AJ$278:AJ$314,MATCH($F133,$B$278:$B$314,0))/VLOOKUP($F133,$B$278:$BB$314,MATCH(LEFT(TRIM(AJ$6),FIND("~",SUBSTITUTE(AJ$6,"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133))*HLOOKUP(LEFT(TRIM(AJ$6),FIND("~",SUBSTITUTE(AJ$6," ","~",LEN(TRIM(AJ$6))-LEN(SUBSTITUTE(TRIM(AJ$6)," ",""))))-1)&amp;" Total",$B$6:$BB$314,ROW($A133)-5,FALSE))</f>
        <v>0</v>
      </c>
      <c r="AK133" s="8">
        <f ca="1">IF(AK$5&lt;&gt;"",HLOOKUP(AK$5,Functionalization!$G$6:$R$314,ROW($A133)-5,FALSE),IFERROR(INDEX(AK$278:AK$314,MATCH($F133,$B$278:$B$314,0))/VLOOKUP($F133,$B$278:$BB$314,MATCH(LEFT(TRIM(AK$6),FIND("~",SUBSTITUTE(AK$6,"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133))*HLOOKUP(LEFT(TRIM(AK$6),FIND("~",SUBSTITUTE(AK$6," ","~",LEN(TRIM(AK$6))-LEN(SUBSTITUTE(TRIM(AK$6)," ",""))))-1)&amp;" Total",$B$6:$BB$314,ROW($A133)-5,FALSE))</f>
        <v>0</v>
      </c>
      <c r="AL133" s="8">
        <f ca="1">IF(AL$5&lt;&gt;"",HLOOKUP(AL$5,Functionalization!$G$6:$R$314,ROW($A133)-5,FALSE),IFERROR(INDEX(AL$278:AL$314,MATCH($F133,$B$278:$B$314,0))/VLOOKUP($F133,$B$278:$BB$314,MATCH(LEFT(TRIM(AL$6),FIND("~",SUBSTITUTE(AL$6,"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133))*HLOOKUP(LEFT(TRIM(AL$6),FIND("~",SUBSTITUTE(AL$6," ","~",LEN(TRIM(AL$6))-LEN(SUBSTITUTE(TRIM(AL$6)," ",""))))-1)&amp;" Total",$B$6:$BB$314,ROW($A133)-5,FALSE))</f>
        <v>0</v>
      </c>
      <c r="AM133" s="8">
        <f ca="1">IF(AM$5&lt;&gt;"",HLOOKUP(AM$5,Functionalization!$G$6:$R$314,ROW($A133)-5,FALSE),IFERROR(INDEX(AM$278:AM$314,MATCH($F133,$B$278:$B$314,0))/VLOOKUP($F133,$B$278:$BB$314,MATCH(LEFT(TRIM(AM$6),FIND("~",SUBSTITUTE(AM$6,"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133))*HLOOKUP(LEFT(TRIM(AM$6),FIND("~",SUBSTITUTE(AM$6," ","~",LEN(TRIM(AM$6))-LEN(SUBSTITUTE(TRIM(AM$6)," ",""))))-1)&amp;" Total",$B$6:$BB$314,ROW($A133)-5,FALSE))</f>
        <v>0</v>
      </c>
      <c r="AN133" s="8">
        <f ca="1">IF(AN$5&lt;&gt;"",HLOOKUP(AN$5,Functionalization!$G$6:$R$314,ROW($A133)-5,FALSE),IFERROR(INDEX(AN$278:AN$314,MATCH($F133,$B$278:$B$314,0))/VLOOKUP($F133,$B$278:$BB$314,MATCH(LEFT(TRIM(AN$6),FIND("~",SUBSTITUTE(AN$6,"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133))*HLOOKUP(LEFT(TRIM(AN$6),FIND("~",SUBSTITUTE(AN$6," ","~",LEN(TRIM(AN$6))-LEN(SUBSTITUTE(TRIM(AN$6)," ",""))))-1)&amp;" Total",$B$6:$BB$314,ROW($A133)-5,FALSE))</f>
        <v>0</v>
      </c>
      <c r="AO133" s="8">
        <f ca="1">IF(AO$5&lt;&gt;"",HLOOKUP(AO$5,Functionalization!$G$6:$R$314,ROW($A133)-5,FALSE),IFERROR(INDEX(AO$278:AO$314,MATCH($F133,$B$278:$B$314,0))/VLOOKUP($F133,$B$278:$BB$314,MATCH(LEFT(TRIM(AO$6),FIND("~",SUBSTITUTE(AO$6,"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133))*HLOOKUP(LEFT(TRIM(AO$6),FIND("~",SUBSTITUTE(AO$6," ","~",LEN(TRIM(AO$6))-LEN(SUBSTITUTE(TRIM(AO$6)," ",""))))-1)&amp;" Total",$B$6:$BB$314,ROW($A133)-5,FALSE))</f>
        <v>0</v>
      </c>
      <c r="AP133" s="8">
        <f ca="1">IF(AP$5&lt;&gt;"",HLOOKUP(AP$5,Functionalization!$G$6:$R$314,ROW($A133)-5,FALSE),IFERROR(INDEX(AP$278:AP$314,MATCH($F133,$B$278:$B$314,0))/VLOOKUP($F133,$B$278:$BB$314,MATCH(LEFT(TRIM(AP$6),FIND("~",SUBSTITUTE(AP$6,"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133))*HLOOKUP(LEFT(TRIM(AP$6),FIND("~",SUBSTITUTE(AP$6," ","~",LEN(TRIM(AP$6))-LEN(SUBSTITUTE(TRIM(AP$6)," ",""))))-1)&amp;" Total",$B$6:$BB$314,ROW($A133)-5,FALSE))</f>
        <v>0</v>
      </c>
      <c r="AQ133" s="8">
        <f ca="1">IF(AQ$5&lt;&gt;"",HLOOKUP(AQ$5,Functionalization!$G$6:$R$314,ROW($A133)-5,FALSE),IFERROR(INDEX(AQ$278:AQ$314,MATCH($F133,$B$278:$B$314,0))/VLOOKUP($F133,$B$278:$BB$314,MATCH(LEFT(TRIM(AQ$6),FIND("~",SUBSTITUTE(AQ$6,"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133))*HLOOKUP(LEFT(TRIM(AQ$6),FIND("~",SUBSTITUTE(AQ$6," ","~",LEN(TRIM(AQ$6))-LEN(SUBSTITUTE(TRIM(AQ$6)," ",""))))-1)&amp;" Total",$B$6:$BB$314,ROW($A133)-5,FALSE))</f>
        <v>0</v>
      </c>
      <c r="AR133" s="8">
        <f ca="1">IF(AR$5&lt;&gt;"",HLOOKUP(AR$5,Functionalization!$G$6:$R$314,ROW($A133)-5,FALSE),IFERROR(INDEX(AR$278:AR$314,MATCH($F133,$B$278:$B$314,0))/VLOOKUP($F133,$B$278:$BB$314,MATCH(LEFT(TRIM(AR$6),FIND("~",SUBSTITUTE(AR$6,"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133))*HLOOKUP(LEFT(TRIM(AR$6),FIND("~",SUBSTITUTE(AR$6," ","~",LEN(TRIM(AR$6))-LEN(SUBSTITUTE(TRIM(AR$6)," ",""))))-1)&amp;" Total",$B$6:$BB$314,ROW($A133)-5,FALSE))</f>
        <v>0</v>
      </c>
      <c r="AS133" s="8">
        <f ca="1">IF(AS$5&lt;&gt;"",HLOOKUP(AS$5,Functionalization!$G$6:$R$314,ROW($A133)-5,FALSE),IFERROR(INDEX(AS$278:AS$314,MATCH($F133,$B$278:$B$314,0))/VLOOKUP($F133,$B$278:$BB$314,MATCH(LEFT(TRIM(AS$6),FIND("~",SUBSTITUTE(AS$6,"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133))*HLOOKUP(LEFT(TRIM(AS$6),FIND("~",SUBSTITUTE(AS$6," ","~",LEN(TRIM(AS$6))-LEN(SUBSTITUTE(TRIM(AS$6)," ",""))))-1)&amp;" Total",$B$6:$BB$314,ROW($A133)-5,FALSE))</f>
        <v>0</v>
      </c>
      <c r="AT133" s="8">
        <f ca="1">IF(AT$5&lt;&gt;"",HLOOKUP(AT$5,Functionalization!$G$6:$R$314,ROW($A133)-5,FALSE),IFERROR(INDEX(AT$278:AT$314,MATCH($F133,$B$278:$B$314,0))/VLOOKUP($F133,$B$278:$BB$314,MATCH(LEFT(TRIM(AT$6),FIND("~",SUBSTITUTE(AT$6,"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133))*HLOOKUP(LEFT(TRIM(AT$6),FIND("~",SUBSTITUTE(AT$6," ","~",LEN(TRIM(AT$6))-LEN(SUBSTITUTE(TRIM(AT$6)," ",""))))-1)&amp;" Total",$B$6:$BB$314,ROW($A133)-5,FALSE))</f>
        <v>0</v>
      </c>
      <c r="AU133" s="8">
        <f ca="1">IF(AU$5&lt;&gt;"",HLOOKUP(AU$5,Functionalization!$G$6:$R$314,ROW($A133)-5,FALSE),IFERROR(INDEX(AU$278:AU$314,MATCH($F133,$B$278:$B$314,0))/VLOOKUP($F133,$B$278:$BB$314,MATCH(LEFT(TRIM(AU$6),FIND("~",SUBSTITUTE(AU$6,"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133))*HLOOKUP(LEFT(TRIM(AU$6),FIND("~",SUBSTITUTE(AU$6," ","~",LEN(TRIM(AU$6))-LEN(SUBSTITUTE(TRIM(AU$6)," ",""))))-1)&amp;" Total",$B$6:$BB$314,ROW($A133)-5,FALSE))</f>
        <v>0</v>
      </c>
      <c r="AV133" s="8">
        <f ca="1">IF(AV$5&lt;&gt;"",HLOOKUP(AV$5,Functionalization!$G$6:$R$314,ROW($A133)-5,FALSE),IFERROR(INDEX(AV$278:AV$314,MATCH($F133,$B$278:$B$314,0))/VLOOKUP($F133,$B$278:$BB$314,MATCH(LEFT(TRIM(AV$6),FIND("~",SUBSTITUTE(AV$6,"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133))*HLOOKUP(LEFT(TRIM(AV$6),FIND("~",SUBSTITUTE(AV$6," ","~",LEN(TRIM(AV$6))-LEN(SUBSTITUTE(TRIM(AV$6)," ",""))))-1)&amp;" Total",$B$6:$BB$314,ROW($A133)-5,FALSE))</f>
        <v>0</v>
      </c>
      <c r="AW133" s="8">
        <f ca="1">IF(AW$5&lt;&gt;"",HLOOKUP(AW$5,Functionalization!$G$6:$R$314,ROW($A133)-5,FALSE),IFERROR(INDEX(AW$278:AW$314,MATCH($F133,$B$278:$B$314,0))/VLOOKUP($F133,$B$278:$BB$314,MATCH(LEFT(TRIM(AW$6),FIND("~",SUBSTITUTE(AW$6,"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133))*HLOOKUP(LEFT(TRIM(AW$6),FIND("~",SUBSTITUTE(AW$6," ","~",LEN(TRIM(AW$6))-LEN(SUBSTITUTE(TRIM(AW$6)," ",""))))-1)&amp;" Total",$B$6:$BB$314,ROW($A133)-5,FALSE))</f>
        <v>0</v>
      </c>
      <c r="AX133" s="8">
        <f ca="1">IF(AX$5&lt;&gt;"",HLOOKUP(AX$5,Functionalization!$G$6:$R$314,ROW($A133)-5,FALSE),IFERROR(INDEX(AX$278:AX$314,MATCH($F133,$B$278:$B$314,0))/VLOOKUP($F133,$B$278:$BB$314,MATCH(LEFT(TRIM(AX$6),FIND("~",SUBSTITUTE(AX$6,"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133))*HLOOKUP(LEFT(TRIM(AX$6),FIND("~",SUBSTITUTE(AX$6," ","~",LEN(TRIM(AX$6))-LEN(SUBSTITUTE(TRIM(AX$6)," ",""))))-1)&amp;" Total",$B$6:$BB$314,ROW($A133)-5,FALSE))</f>
        <v>0</v>
      </c>
      <c r="AY133" s="8">
        <f ca="1">IF(AY$5&lt;&gt;"",HLOOKUP(AY$5,Functionalization!$G$6:$R$314,ROW($A133)-5,FALSE),IFERROR(INDEX(AY$278:AY$314,MATCH($F133,$B$278:$B$314,0))/VLOOKUP($F133,$B$278:$BB$314,MATCH(LEFT(TRIM(AY$6),FIND("~",SUBSTITUTE(AY$6,"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133))*HLOOKUP(LEFT(TRIM(AY$6),FIND("~",SUBSTITUTE(AY$6," ","~",LEN(TRIM(AY$6))-LEN(SUBSTITUTE(TRIM(AY$6)," ",""))))-1)&amp;" Total",$B$6:$BB$314,ROW($A133)-5,FALSE))</f>
        <v>0</v>
      </c>
      <c r="AZ133" s="8">
        <f ca="1">IF(AZ$5&lt;&gt;"",HLOOKUP(AZ$5,Functionalization!$G$6:$R$314,ROW($A133)-5,FALSE),IFERROR(INDEX(AZ$278:AZ$314,MATCH($F133,$B$278:$B$314,0))/VLOOKUP($F133,$B$278:$BB$314,MATCH(LEFT(TRIM(AZ$6),FIND("~",SUBSTITUTE(AZ$6,"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133))*HLOOKUP(LEFT(TRIM(AZ$6),FIND("~",SUBSTITUTE(AZ$6," ","~",LEN(TRIM(AZ$6))-LEN(SUBSTITUTE(TRIM(AZ$6)," ",""))))-1)&amp;" Total",$B$6:$BB$314,ROW($A133)-5,FALSE))</f>
        <v>0</v>
      </c>
      <c r="BA133" s="8">
        <f ca="1">IF(BA$5&lt;&gt;"",HLOOKUP(BA$5,Functionalization!$G$6:$R$314,ROW($A133)-5,FALSE),IFERROR(INDEX(BA$278:BA$314,MATCH($F133,$B$278:$B$314,0))/VLOOKUP($F133,$B$278:$BB$314,MATCH(LEFT(TRIM(BA$6),FIND("~",SUBSTITUTE(BA$6,"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133))*HLOOKUP(LEFT(TRIM(BA$6),FIND("~",SUBSTITUTE(BA$6," ","~",LEN(TRIM(BA$6))-LEN(SUBSTITUTE(TRIM(BA$6)," ",""))))-1)&amp;" Total",$B$6:$BB$314,ROW($A133)-5,FALSE))</f>
        <v>0</v>
      </c>
      <c r="BB133" s="8">
        <f ca="1">IF(BB$5&lt;&gt;"",HLOOKUP(BB$5,Functionalization!$G$6:$R$314,ROW($A133)-5,FALSE),IFERROR(INDEX(BB$278:BB$314,MATCH($F133,$B$278:$B$314,0))/VLOOKUP($F133,$B$278:$BB$314,MATCH(LEFT(TRIM(BB$6),FIND("~",SUBSTITUTE(BB$6,"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133))*HLOOKUP(LEFT(TRIM(BB$6),FIND("~",SUBSTITUTE(BB$6," ","~",LEN(TRIM(BB$6))-LEN(SUBSTITUTE(TRIM(BB$6)," ",""))))-1)&amp;" Total",$B$6:$BB$314,ROW($A133)-5,FALSE))</f>
        <v>0</v>
      </c>
      <c r="BD133">
        <f ca="1">IFERROR(IF(SUMIF($G$6:$BB$6,BD$6&amp;" Total",$G133:$BB133)-(SUMIF($G$6:$BB$6,BD$6&amp;" "&amp;'Input-Func_Class'!$D$22,$G133:$BB133)+IFERROR(SUMIF($G$6:$BB$6,BD$6&amp;" "&amp;'Input-Func_Class'!$E$22,$G133:$BB133),SUMIF($G$6:$BB$6,BD$6&amp;" "&amp;'Input-Func_Class'!$B$24,$G133:$BB133))+SUMIF($G$6:$BB$6,BD$6&amp;" "&amp;'Input-Func_Class'!$F$22,$G133:$BB133))&lt;Check_Limit,0,1),1)</f>
        <v>0</v>
      </c>
      <c r="BE133">
        <f ca="1">IFERROR(IF(SUMIF($G$6:$BB$6,BE$6&amp;" Total",$G133:$BB133)-(SUMIF($G$6:$BB$6,BE$6&amp;" "&amp;'Input-Func_Class'!$D$22,$G133:$BB133)+IFERROR(SUMIF($G$6:$BB$6,BE$6&amp;" "&amp;'Input-Func_Class'!$E$22,$G133:$BB133),SUMIF($G$6:$BB$6,BE$6&amp;" "&amp;'Input-Func_Class'!$B$24,$G133:$BB133))+SUMIF($G$6:$BB$6,BE$6&amp;" "&amp;'Input-Func_Class'!$F$22,$G133:$BB133))&lt;Check_Limit,0,1),1)</f>
        <v>0</v>
      </c>
      <c r="BF133">
        <f ca="1">IFERROR(IF(SUMIF($G$6:$BB$6,BF$6&amp;" Total",$G133:$BB133)-(SUMIF($G$6:$BB$6,BF$6&amp;" "&amp;'Input-Func_Class'!$D$22,$G133:$BB133)+IFERROR(SUMIF($G$6:$BB$6,BF$6&amp;" "&amp;'Input-Func_Class'!$E$22,$G133:$BB133),SUMIF($G$6:$BB$6,BF$6&amp;" "&amp;'Input-Func_Class'!$B$24,$G133:$BB133))+SUMIF($G$6:$BB$6,BF$6&amp;" "&amp;'Input-Func_Class'!$F$22,$G133:$BB133))&lt;Check_Limit,0,1),1)</f>
        <v>0</v>
      </c>
      <c r="BG133">
        <f ca="1">IFERROR(IF(SUMIF($G$6:$BB$6,BG$6&amp;" Total",$G133:$BB133)-(SUMIF($G$6:$BB$6,BG$6&amp;" "&amp;'Input-Func_Class'!$D$22,$G133:$BB133)+IFERROR(SUMIF($G$6:$BB$6,BG$6&amp;" "&amp;'Input-Func_Class'!$E$22,$G133:$BB133),SUMIF($G$6:$BB$6,BG$6&amp;" "&amp;'Input-Func_Class'!$B$24,$G133:$BB133))+SUMIF($G$6:$BB$6,BG$6&amp;" "&amp;'Input-Func_Class'!$F$22,$G133:$BB133))&lt;Check_Limit,0,1),1)</f>
        <v>0</v>
      </c>
      <c r="BH133">
        <f ca="1">IFERROR(IF(SUMIF($G$6:$BB$6,BH$6&amp;" Total",$G133:$BB133)-(SUMIF($G$6:$BB$6,BH$6&amp;" "&amp;'Input-Func_Class'!$D$22,$G133:$BB133)+IFERROR(SUMIF($G$6:$BB$6,BH$6&amp;" "&amp;'Input-Func_Class'!$E$22,$G133:$BB133),SUMIF($G$6:$BB$6,BH$6&amp;" "&amp;'Input-Func_Class'!$B$24,$G133:$BB133))+SUMIF($G$6:$BB$6,BH$6&amp;" "&amp;'Input-Func_Class'!$F$22,$G133:$BB133))&lt;Check_Limit,0,1),1)</f>
        <v>0</v>
      </c>
      <c r="BI133">
        <f ca="1">IFERROR(IF(SUMIF($G$6:$BB$6,BI$6&amp;" Total",$G133:$BB133)-(SUMIF($G$6:$BB$6,BI$6&amp;" "&amp;'Input-Func_Class'!$D$22,$G133:$BB133)+IFERROR(SUMIF($G$6:$BB$6,BI$6&amp;" "&amp;'Input-Func_Class'!$E$22,$G133:$BB133),SUMIF($G$6:$BB$6,BI$6&amp;" "&amp;'Input-Func_Class'!$B$24,$G133:$BB133))+SUMIF($G$6:$BB$6,BI$6&amp;" "&amp;'Input-Func_Class'!$F$22,$G133:$BB133))&lt;Check_Limit,0,1),1)</f>
        <v>0</v>
      </c>
      <c r="BJ133">
        <f ca="1">IFERROR(IF(SUMIF($G$6:$BB$6,BJ$6&amp;" Total",$G133:$BB133)-(SUMIF($G$6:$BB$6,BJ$6&amp;" "&amp;'Input-Func_Class'!$D$22,$G133:$BB133)+IFERROR(SUMIF($G$6:$BB$6,BJ$6&amp;" "&amp;'Input-Func_Class'!$E$22,$G133:$BB133),SUMIF($G$6:$BB$6,BJ$6&amp;" "&amp;'Input-Func_Class'!$B$24,$G133:$BB133))+SUMIF($G$6:$BB$6,BJ$6&amp;" "&amp;'Input-Func_Class'!$F$22,$G133:$BB133))&lt;Check_Limit,0,1),1)</f>
        <v>0</v>
      </c>
      <c r="BK133">
        <f ca="1">IFERROR(IF(SUMIF($G$6:$BB$6,BK$6&amp;" Total",$G133:$BB133)-(SUMIF($G$6:$BB$6,BK$6&amp;" "&amp;'Input-Func_Class'!$D$22,$G133:$BB133)+IFERROR(SUMIF($G$6:$BB$6,BK$6&amp;" "&amp;'Input-Func_Class'!$E$22,$G133:$BB133),SUMIF($G$6:$BB$6,BK$6&amp;" "&amp;'Input-Func_Class'!$B$24,$G133:$BB133))+SUMIF($G$6:$BB$6,BK$6&amp;" "&amp;'Input-Func_Class'!$F$22,$G133:$BB133))&lt;Check_Limit,0,1),1)</f>
        <v>0</v>
      </c>
      <c r="BL133">
        <f ca="1">IFERROR(IF(SUMIF($G$6:$BB$6,BL$6&amp;" Total",$G133:$BB133)-(SUMIF($G$6:$BB$6,BL$6&amp;" "&amp;'Input-Func_Class'!$D$22,$G133:$BB133)+IFERROR(SUMIF($G$6:$BB$6,BL$6&amp;" "&amp;'Input-Func_Class'!$E$22,$G133:$BB133),SUMIF($G$6:$BB$6,BL$6&amp;" "&amp;'Input-Func_Class'!$B$24,$G133:$BB133))+SUMIF($G$6:$BB$6,BL$6&amp;" "&amp;'Input-Func_Class'!$F$22,$G133:$BB133))&lt;Check_Limit,0,1),1)</f>
        <v>0</v>
      </c>
      <c r="BM133">
        <f ca="1">IFERROR(IF(SUMIF($G$6:$BB$6,BM$6&amp;" Total",$G133:$BB133)-(SUMIF($G$6:$BB$6,BM$6&amp;" "&amp;'Input-Func_Class'!$D$22,$G133:$BB133)+IFERROR(SUMIF($G$6:$BB$6,BM$6&amp;" "&amp;'Input-Func_Class'!$E$22,$G133:$BB133),SUMIF($G$6:$BB$6,BM$6&amp;" "&amp;'Input-Func_Class'!$B$24,$G133:$BB133))+SUMIF($G$6:$BB$6,BM$6&amp;" "&amp;'Input-Func_Class'!$F$22,$G133:$BB133))&lt;Check_Limit,0,1),1)</f>
        <v>0</v>
      </c>
      <c r="BN133">
        <f ca="1">IFERROR(IF(SUMIF($G$6:$BB$6,BN$6&amp;" Total",$G133:$BB133)-(SUMIF($G$6:$BB$6,BN$6&amp;" "&amp;'Input-Func_Class'!$D$22,$G133:$BB133)+IFERROR(SUMIF($G$6:$BB$6,BN$6&amp;" "&amp;'Input-Func_Class'!$E$22,$G133:$BB133),SUMIF($G$6:$BB$6,BN$6&amp;" "&amp;'Input-Func_Class'!$B$24,$G133:$BB133))+SUMIF($G$6:$BB$6,BN$6&amp;" "&amp;'Input-Func_Class'!$F$22,$G133:$BB133))&lt;Check_Limit,0,1),1)</f>
        <v>0</v>
      </c>
      <c r="BO133">
        <f ca="1">IFERROR(IF(SUMIF($G$6:$BB$6,BO$6&amp;" Total",$G133:$BB133)-(SUMIF($G$6:$BB$6,BO$6&amp;" "&amp;'Input-Func_Class'!$D$22,$G133:$BB133)+IFERROR(SUMIF($G$6:$BB$6,BO$6&amp;" "&amp;'Input-Func_Class'!$E$22,$G133:$BB133),SUMIF($G$6:$BB$6,BO$6&amp;" "&amp;'Input-Func_Class'!$B$24,$G133:$BB133))+SUMIF($G$6:$BB$6,BO$6&amp;" "&amp;'Input-Func_Class'!$F$22,$G133:$BB133))&lt;Check_Limit,0,1),1)</f>
        <v>0</v>
      </c>
    </row>
    <row r="134" spans="1:67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>Functionalization!$D134</f>
        <v>1147127.3748817283</v>
      </c>
      <c r="E134" s="8">
        <f t="shared" ca="1" si="37"/>
        <v>0</v>
      </c>
      <c r="F134" s="2" t="str">
        <f>IF($D134=0,"-",IF('Input-Accounts'!$E134&lt;&gt;0,'Input-Accounts'!$E134,'Input-Accounts'!$G134))</f>
        <v>INT_871-879</v>
      </c>
      <c r="G134" s="8">
        <f ca="1">IF(G$5&lt;&gt;"",HLOOKUP(G$5,Functionalization!$G$6:$R$314,ROW($A134)-5,FALSE),IFERROR(INDEX(G$278:G$314,MATCH($F134,$B$278:$B$314,0))/VLOOKUP($F134,$B$278:$BB$314,MATCH(LEFT(TRIM(G$6),FIND("~",SUBSTITUTE(G$6,"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134))*HLOOKUP(LEFT(TRIM(G$6),FIND("~",SUBSTITUTE(G$6," ","~",LEN(TRIM(G$6))-LEN(SUBSTITUTE(TRIM(G$6)," ",""))))-1)&amp;" Total",$B$6:$BB$314,ROW($A134)-5,FALSE))</f>
        <v>474708.03891594324</v>
      </c>
      <c r="H134" s="8">
        <f ca="1">IF(H$5&lt;&gt;"",HLOOKUP(H$5,Functionalization!$G$6:$R$314,ROW($A134)-5,FALSE),IFERROR(INDEX(H$278:H$314,MATCH($F134,$B$278:$B$314,0))/VLOOKUP($F134,$B$278:$BB$314,MATCH(LEFT(TRIM(H$6),FIND("~",SUBSTITUTE(H$6,"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134))*HLOOKUP(LEFT(TRIM(H$6),FIND("~",SUBSTITUTE(H$6," ","~",LEN(TRIM(H$6))-LEN(SUBSTITUTE(TRIM(H$6)," ",""))))-1)&amp;" Total",$B$6:$BB$314,ROW($A134)-5,FALSE))</f>
        <v>350411.23188775626</v>
      </c>
      <c r="I134" s="8">
        <f ca="1">IF(I$5&lt;&gt;"",HLOOKUP(I$5,Functionalization!$G$6:$R$314,ROW($A134)-5,FALSE),IFERROR(INDEX(I$278:I$314,MATCH($F134,$B$278:$B$314,0))/VLOOKUP($F134,$B$278:$BB$314,MATCH(LEFT(TRIM(I$6),FIND("~",SUBSTITUTE(I$6,"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134))*HLOOKUP(LEFT(TRIM(I$6),FIND("~",SUBSTITUTE(I$6," ","~",LEN(TRIM(I$6))-LEN(SUBSTITUTE(TRIM(I$6)," ",""))))-1)&amp;" Total",$B$6:$BB$314,ROW($A134)-5,FALSE))</f>
        <v>0</v>
      </c>
      <c r="J134" s="8">
        <f ca="1">IF(J$5&lt;&gt;"",HLOOKUP(J$5,Functionalization!$G$6:$R$314,ROW($A134)-5,FALSE),IFERROR(INDEX(J$278:J$314,MATCH($F134,$B$278:$B$314,0))/VLOOKUP($F134,$B$278:$BB$314,MATCH(LEFT(TRIM(J$6),FIND("~",SUBSTITUTE(J$6,"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134))*HLOOKUP(LEFT(TRIM(J$6),FIND("~",SUBSTITUTE(J$6," ","~",LEN(TRIM(J$6))-LEN(SUBSTITUTE(TRIM(J$6)," ",""))))-1)&amp;" Total",$B$6:$BB$314,ROW($A134)-5,FALSE))</f>
        <v>124296.80702818699</v>
      </c>
      <c r="K134" s="8">
        <f ca="1">IF(K$5&lt;&gt;"",HLOOKUP(K$5,Functionalization!$G$6:$R$314,ROW($A134)-5,FALSE),IFERROR(INDEX(K$278:K$314,MATCH($F134,$B$278:$B$314,0))/VLOOKUP($F134,$B$278:$BB$314,MATCH(LEFT(TRIM(K$6),FIND("~",SUBSTITUTE(K$6,"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134))*HLOOKUP(LEFT(TRIM(K$6),FIND("~",SUBSTITUTE(K$6," ","~",LEN(TRIM(K$6))-LEN(SUBSTITUTE(TRIM(K$6)," ",""))))-1)&amp;" Total",$B$6:$BB$314,ROW($A134)-5,FALSE))</f>
        <v>672419.33596578497</v>
      </c>
      <c r="L134" s="8">
        <f ca="1">IF(L$5&lt;&gt;"",HLOOKUP(L$5,Functionalization!$G$6:$R$314,ROW($A134)-5,FALSE),IFERROR(INDEX(L$278:L$314,MATCH($F134,$B$278:$B$314,0))/VLOOKUP($F134,$B$278:$BB$314,MATCH(LEFT(TRIM(L$6),FIND("~",SUBSTITUTE(L$6,"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134))*HLOOKUP(LEFT(TRIM(L$6),FIND("~",SUBSTITUTE(L$6," ","~",LEN(TRIM(L$6))-LEN(SUBSTITUTE(TRIM(L$6)," ",""))))-1)&amp;" Total",$B$6:$BB$314,ROW($A134)-5,FALSE))</f>
        <v>0</v>
      </c>
      <c r="M134" s="8">
        <f ca="1">IF(M$5&lt;&gt;"",HLOOKUP(M$5,Functionalization!$G$6:$R$314,ROW($A134)-5,FALSE),IFERROR(INDEX(M$278:M$314,MATCH($F134,$B$278:$B$314,0))/VLOOKUP($F134,$B$278:$BB$314,MATCH(LEFT(TRIM(M$6),FIND("~",SUBSTITUTE(M$6,"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134))*HLOOKUP(LEFT(TRIM(M$6),FIND("~",SUBSTITUTE(M$6," ","~",LEN(TRIM(M$6))-LEN(SUBSTITUTE(TRIM(M$6)," ",""))))-1)&amp;" Total",$B$6:$BB$314,ROW($A134)-5,FALSE))</f>
        <v>0</v>
      </c>
      <c r="N134" s="8">
        <f ca="1">IF(N$5&lt;&gt;"",HLOOKUP(N$5,Functionalization!$G$6:$R$314,ROW($A134)-5,FALSE),IFERROR(INDEX(N$278:N$314,MATCH($F134,$B$278:$B$314,0))/VLOOKUP($F134,$B$278:$BB$314,MATCH(LEFT(TRIM(N$6),FIND("~",SUBSTITUTE(N$6,"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134))*HLOOKUP(LEFT(TRIM(N$6),FIND("~",SUBSTITUTE(N$6," ","~",LEN(TRIM(N$6))-LEN(SUBSTITUTE(TRIM(N$6)," ",""))))-1)&amp;" Total",$B$6:$BB$314,ROW($A134)-5,FALSE))</f>
        <v>672419.33596578497</v>
      </c>
      <c r="O134" s="8">
        <f ca="1">IF(O$5&lt;&gt;"",HLOOKUP(O$5,Functionalization!$G$6:$R$314,ROW($A134)-5,FALSE),IFERROR(INDEX(O$278:O$314,MATCH($F134,$B$278:$B$314,0))/VLOOKUP($F134,$B$278:$BB$314,MATCH(LEFT(TRIM(O$6),FIND("~",SUBSTITUTE(O$6,"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134))*HLOOKUP(LEFT(TRIM(O$6),FIND("~",SUBSTITUTE(O$6," ","~",LEN(TRIM(O$6))-LEN(SUBSTITUTE(TRIM(O$6)," ",""))))-1)&amp;" Total",$B$6:$BB$314,ROW($A134)-5,FALSE))</f>
        <v>0</v>
      </c>
      <c r="P134" s="8">
        <f ca="1">IF(P$5&lt;&gt;"",HLOOKUP(P$5,Functionalization!$G$6:$R$314,ROW($A134)-5,FALSE),IFERROR(INDEX(P$278:P$314,MATCH($F134,$B$278:$B$314,0))/VLOOKUP($F134,$B$278:$BB$314,MATCH(LEFT(TRIM(P$6),FIND("~",SUBSTITUTE(P$6,"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134))*HLOOKUP(LEFT(TRIM(P$6),FIND("~",SUBSTITUTE(P$6," ","~",LEN(TRIM(P$6))-LEN(SUBSTITUTE(TRIM(P$6)," ",""))))-1)&amp;" Total",$B$6:$BB$314,ROW($A134)-5,FALSE))</f>
        <v>0</v>
      </c>
      <c r="Q134" s="8">
        <f ca="1">IF(Q$5&lt;&gt;"",HLOOKUP(Q$5,Functionalization!$G$6:$R$314,ROW($A134)-5,FALSE),IFERROR(INDEX(Q$278:Q$314,MATCH($F134,$B$278:$B$314,0))/VLOOKUP($F134,$B$278:$BB$314,MATCH(LEFT(TRIM(Q$6),FIND("~",SUBSTITUTE(Q$6,"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134))*HLOOKUP(LEFT(TRIM(Q$6),FIND("~",SUBSTITUTE(Q$6," ","~",LEN(TRIM(Q$6))-LEN(SUBSTITUTE(TRIM(Q$6)," ",""))))-1)&amp;" Total",$B$6:$BB$314,ROW($A134)-5,FALSE))</f>
        <v>0</v>
      </c>
      <c r="R134" s="8">
        <f ca="1">IF(R$5&lt;&gt;"",HLOOKUP(R$5,Functionalization!$G$6:$R$314,ROW($A134)-5,FALSE),IFERROR(INDEX(R$278:R$314,MATCH($F134,$B$278:$B$314,0))/VLOOKUP($F134,$B$278:$BB$314,MATCH(LEFT(TRIM(R$6),FIND("~",SUBSTITUTE(R$6,"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134))*HLOOKUP(LEFT(TRIM(R$6),FIND("~",SUBSTITUTE(R$6," ","~",LEN(TRIM(R$6))-LEN(SUBSTITUTE(TRIM(R$6)," ",""))))-1)&amp;" Total",$B$6:$BB$314,ROW($A134)-5,FALSE))</f>
        <v>0</v>
      </c>
      <c r="S134" s="8">
        <f ca="1">IF(S$5&lt;&gt;"",HLOOKUP(S$5,Functionalization!$G$6:$R$314,ROW($A134)-5,FALSE),IFERROR(INDEX(S$278:S$314,MATCH($F134,$B$278:$B$314,0))/VLOOKUP($F134,$B$278:$BB$314,MATCH(LEFT(TRIM(S$6),FIND("~",SUBSTITUTE(S$6,"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134))*HLOOKUP(LEFT(TRIM(S$6),FIND("~",SUBSTITUTE(S$6," ","~",LEN(TRIM(S$6))-LEN(SUBSTITUTE(TRIM(S$6)," ",""))))-1)&amp;" Total",$B$6:$BB$314,ROW($A134)-5,FALSE))</f>
        <v>0</v>
      </c>
      <c r="T134" s="8">
        <f ca="1">IF(T$5&lt;&gt;"",HLOOKUP(T$5,Functionalization!$G$6:$R$314,ROW($A134)-5,FALSE),IFERROR(INDEX(T$278:T$314,MATCH($F134,$B$278:$B$314,0))/VLOOKUP($F134,$B$278:$BB$314,MATCH(LEFT(TRIM(T$6),FIND("~",SUBSTITUTE(T$6,"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134))*HLOOKUP(LEFT(TRIM(T$6),FIND("~",SUBSTITUTE(T$6," ","~",LEN(TRIM(T$6))-LEN(SUBSTITUTE(TRIM(T$6)," ",""))))-1)&amp;" Total",$B$6:$BB$314,ROW($A134)-5,FALSE))</f>
        <v>0</v>
      </c>
      <c r="U134" s="8">
        <f ca="1">IF(U$5&lt;&gt;"",HLOOKUP(U$5,Functionalization!$G$6:$R$314,ROW($A134)-5,FALSE),IFERROR(INDEX(U$278:U$314,MATCH($F134,$B$278:$B$314,0))/VLOOKUP($F134,$B$278:$BB$314,MATCH(LEFT(TRIM(U$6),FIND("~",SUBSTITUTE(U$6,"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134))*HLOOKUP(LEFT(TRIM(U$6),FIND("~",SUBSTITUTE(U$6," ","~",LEN(TRIM(U$6))-LEN(SUBSTITUTE(TRIM(U$6)," ",""))))-1)&amp;" Total",$B$6:$BB$314,ROW($A134)-5,FALSE))</f>
        <v>0</v>
      </c>
      <c r="V134" s="8">
        <f ca="1">IF(V$5&lt;&gt;"",HLOOKUP(V$5,Functionalization!$G$6:$R$314,ROW($A134)-5,FALSE),IFERROR(INDEX(V$278:V$314,MATCH($F134,$B$278:$B$314,0))/VLOOKUP($F134,$B$278:$BB$314,MATCH(LEFT(TRIM(V$6),FIND("~",SUBSTITUTE(V$6,"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134))*HLOOKUP(LEFT(TRIM(V$6),FIND("~",SUBSTITUTE(V$6," ","~",LEN(TRIM(V$6))-LEN(SUBSTITUTE(TRIM(V$6)," ",""))))-1)&amp;" Total",$B$6:$BB$314,ROW($A134)-5,FALSE))</f>
        <v>0</v>
      </c>
      <c r="W134" s="8">
        <f ca="1">IF(W$5&lt;&gt;"",HLOOKUP(W$5,Functionalization!$G$6:$R$314,ROW($A134)-5,FALSE),IFERROR(INDEX(W$278:W$314,MATCH($F134,$B$278:$B$314,0))/VLOOKUP($F134,$B$278:$BB$314,MATCH(LEFT(TRIM(W$6),FIND("~",SUBSTITUTE(W$6,"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134))*HLOOKUP(LEFT(TRIM(W$6),FIND("~",SUBSTITUTE(W$6," ","~",LEN(TRIM(W$6))-LEN(SUBSTITUTE(TRIM(W$6)," ",""))))-1)&amp;" Total",$B$6:$BB$314,ROW($A134)-5,FALSE))</f>
        <v>0</v>
      </c>
      <c r="X134" s="8">
        <f ca="1">IF(X$5&lt;&gt;"",HLOOKUP(X$5,Functionalization!$G$6:$R$314,ROW($A134)-5,FALSE),IFERROR(INDEX(X$278:X$314,MATCH($F134,$B$278:$B$314,0))/VLOOKUP($F134,$B$278:$BB$314,MATCH(LEFT(TRIM(X$6),FIND("~",SUBSTITUTE(X$6,"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134))*HLOOKUP(LEFT(TRIM(X$6),FIND("~",SUBSTITUTE(X$6," ","~",LEN(TRIM(X$6))-LEN(SUBSTITUTE(TRIM(X$6)," ",""))))-1)&amp;" Total",$B$6:$BB$314,ROW($A134)-5,FALSE))</f>
        <v>0</v>
      </c>
      <c r="Y134" s="8">
        <f ca="1">IF(Y$5&lt;&gt;"",HLOOKUP(Y$5,Functionalization!$G$6:$R$314,ROW($A134)-5,FALSE),IFERROR(INDEX(Y$278:Y$314,MATCH($F134,$B$278:$B$314,0))/VLOOKUP($F134,$B$278:$BB$314,MATCH(LEFT(TRIM(Y$6),FIND("~",SUBSTITUTE(Y$6,"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134))*HLOOKUP(LEFT(TRIM(Y$6),FIND("~",SUBSTITUTE(Y$6," ","~",LEN(TRIM(Y$6))-LEN(SUBSTITUTE(TRIM(Y$6)," ",""))))-1)&amp;" Total",$B$6:$BB$314,ROW($A134)-5,FALSE))</f>
        <v>0</v>
      </c>
      <c r="Z134" s="8">
        <f ca="1">IF(Z$5&lt;&gt;"",HLOOKUP(Z$5,Functionalization!$G$6:$R$314,ROW($A134)-5,FALSE),IFERROR(INDEX(Z$278:Z$314,MATCH($F134,$B$278:$B$314,0))/VLOOKUP($F134,$B$278:$BB$314,MATCH(LEFT(TRIM(Z$6),FIND("~",SUBSTITUTE(Z$6,"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134))*HLOOKUP(LEFT(TRIM(Z$6),FIND("~",SUBSTITUTE(Z$6," ","~",LEN(TRIM(Z$6))-LEN(SUBSTITUTE(TRIM(Z$6)," ",""))))-1)&amp;" Total",$B$6:$BB$314,ROW($A134)-5,FALSE))</f>
        <v>0</v>
      </c>
      <c r="AA134" s="8">
        <f ca="1">IF(AA$5&lt;&gt;"",HLOOKUP(AA$5,Functionalization!$G$6:$R$314,ROW($A134)-5,FALSE),IFERROR(INDEX(AA$278:AA$314,MATCH($F134,$B$278:$B$314,0))/VLOOKUP($F134,$B$278:$BB$314,MATCH(LEFT(TRIM(AA$6),FIND("~",SUBSTITUTE(AA$6,"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134))*HLOOKUP(LEFT(TRIM(AA$6),FIND("~",SUBSTITUTE(AA$6," ","~",LEN(TRIM(AA$6))-LEN(SUBSTITUTE(TRIM(AA$6)," ",""))))-1)&amp;" Total",$B$6:$BB$314,ROW($A134)-5,FALSE))</f>
        <v>0</v>
      </c>
      <c r="AB134" s="8">
        <f ca="1">IF(AB$5&lt;&gt;"",HLOOKUP(AB$5,Functionalization!$G$6:$R$314,ROW($A134)-5,FALSE),IFERROR(INDEX(AB$278:AB$314,MATCH($F134,$B$278:$B$314,0))/VLOOKUP($F134,$B$278:$BB$314,MATCH(LEFT(TRIM(AB$6),FIND("~",SUBSTITUTE(AB$6,"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134))*HLOOKUP(LEFT(TRIM(AB$6),FIND("~",SUBSTITUTE(AB$6," ","~",LEN(TRIM(AB$6))-LEN(SUBSTITUTE(TRIM(AB$6)," ",""))))-1)&amp;" Total",$B$6:$BB$314,ROW($A134)-5,FALSE))</f>
        <v>0</v>
      </c>
      <c r="AC134" s="8">
        <f ca="1">IF(AC$5&lt;&gt;"",HLOOKUP(AC$5,Functionalization!$G$6:$R$314,ROW($A134)-5,FALSE),IFERROR(INDEX(AC$278:AC$314,MATCH($F134,$B$278:$B$314,0))/VLOOKUP($F134,$B$278:$BB$314,MATCH(LEFT(TRIM(AC$6),FIND("~",SUBSTITUTE(AC$6,"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134))*HLOOKUP(LEFT(TRIM(AC$6),FIND("~",SUBSTITUTE(AC$6," ","~",LEN(TRIM(AC$6))-LEN(SUBSTITUTE(TRIM(AC$6)," ",""))))-1)&amp;" Total",$B$6:$BB$314,ROW($A134)-5,FALSE))</f>
        <v>0</v>
      </c>
      <c r="AD134" s="8">
        <f ca="1">IF(AD$5&lt;&gt;"",HLOOKUP(AD$5,Functionalization!$G$6:$R$314,ROW($A134)-5,FALSE),IFERROR(INDEX(AD$278:AD$314,MATCH($F134,$B$278:$B$314,0))/VLOOKUP($F134,$B$278:$BB$314,MATCH(LEFT(TRIM(AD$6),FIND("~",SUBSTITUTE(AD$6,"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134))*HLOOKUP(LEFT(TRIM(AD$6),FIND("~",SUBSTITUTE(AD$6," ","~",LEN(TRIM(AD$6))-LEN(SUBSTITUTE(TRIM(AD$6)," ",""))))-1)&amp;" Total",$B$6:$BB$314,ROW($A134)-5,FALSE))</f>
        <v>0</v>
      </c>
      <c r="AE134" s="8">
        <f ca="1">IF(AE$5&lt;&gt;"",HLOOKUP(AE$5,Functionalization!$G$6:$R$314,ROW($A134)-5,FALSE),IFERROR(INDEX(AE$278:AE$314,MATCH($F134,$B$278:$B$314,0))/VLOOKUP($F134,$B$278:$BB$314,MATCH(LEFT(TRIM(AE$6),FIND("~",SUBSTITUTE(AE$6,"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134))*HLOOKUP(LEFT(TRIM(AE$6),FIND("~",SUBSTITUTE(AE$6," ","~",LEN(TRIM(AE$6))-LEN(SUBSTITUTE(TRIM(AE$6)," ",""))))-1)&amp;" Total",$B$6:$BB$314,ROW($A134)-5,FALSE))</f>
        <v>0</v>
      </c>
      <c r="AF134" s="8">
        <f ca="1">IF(AF$5&lt;&gt;"",HLOOKUP(AF$5,Functionalization!$G$6:$R$314,ROW($A134)-5,FALSE),IFERROR(INDEX(AF$278:AF$314,MATCH($F134,$B$278:$B$314,0))/VLOOKUP($F134,$B$278:$BB$314,MATCH(LEFT(TRIM(AF$6),FIND("~",SUBSTITUTE(AF$6,"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134))*HLOOKUP(LEFT(TRIM(AF$6),FIND("~",SUBSTITUTE(AF$6," ","~",LEN(TRIM(AF$6))-LEN(SUBSTITUTE(TRIM(AF$6)," ",""))))-1)&amp;" Total",$B$6:$BB$314,ROW($A134)-5,FALSE))</f>
        <v>0</v>
      </c>
      <c r="AG134" s="8">
        <f ca="1">IF(AG$5&lt;&gt;"",HLOOKUP(AG$5,Functionalization!$G$6:$R$314,ROW($A134)-5,FALSE),IFERROR(INDEX(AG$278:AG$314,MATCH($F134,$B$278:$B$314,0))/VLOOKUP($F134,$B$278:$BB$314,MATCH(LEFT(TRIM(AG$6),FIND("~",SUBSTITUTE(AG$6,"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134))*HLOOKUP(LEFT(TRIM(AG$6),FIND("~",SUBSTITUTE(AG$6," ","~",LEN(TRIM(AG$6))-LEN(SUBSTITUTE(TRIM(AG$6)," ",""))))-1)&amp;" Total",$B$6:$BB$314,ROW($A134)-5,FALSE))</f>
        <v>0</v>
      </c>
      <c r="AH134" s="8">
        <f ca="1">IF(AH$5&lt;&gt;"",HLOOKUP(AH$5,Functionalization!$G$6:$R$314,ROW($A134)-5,FALSE),IFERROR(INDEX(AH$278:AH$314,MATCH($F134,$B$278:$B$314,0))/VLOOKUP($F134,$B$278:$BB$314,MATCH(LEFT(TRIM(AH$6),FIND("~",SUBSTITUTE(AH$6,"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134))*HLOOKUP(LEFT(TRIM(AH$6),FIND("~",SUBSTITUTE(AH$6," ","~",LEN(TRIM(AH$6))-LEN(SUBSTITUTE(TRIM(AH$6)," ",""))))-1)&amp;" Total",$B$6:$BB$314,ROW($A134)-5,FALSE))</f>
        <v>0</v>
      </c>
      <c r="AI134" s="8">
        <f ca="1">IF(AI$5&lt;&gt;"",HLOOKUP(AI$5,Functionalization!$G$6:$R$314,ROW($A134)-5,FALSE),IFERROR(INDEX(AI$278:AI$314,MATCH($F134,$B$278:$B$314,0))/VLOOKUP($F134,$B$278:$BB$314,MATCH(LEFT(TRIM(AI$6),FIND("~",SUBSTITUTE(AI$6,"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134))*HLOOKUP(LEFT(TRIM(AI$6),FIND("~",SUBSTITUTE(AI$6," ","~",LEN(TRIM(AI$6))-LEN(SUBSTITUTE(TRIM(AI$6)," ",""))))-1)&amp;" Total",$B$6:$BB$314,ROW($A134)-5,FALSE))</f>
        <v>0</v>
      </c>
      <c r="AJ134" s="8">
        <f ca="1">IF(AJ$5&lt;&gt;"",HLOOKUP(AJ$5,Functionalization!$G$6:$R$314,ROW($A134)-5,FALSE),IFERROR(INDEX(AJ$278:AJ$314,MATCH($F134,$B$278:$B$314,0))/VLOOKUP($F134,$B$278:$BB$314,MATCH(LEFT(TRIM(AJ$6),FIND("~",SUBSTITUTE(AJ$6,"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134))*HLOOKUP(LEFT(TRIM(AJ$6),FIND("~",SUBSTITUTE(AJ$6," ","~",LEN(TRIM(AJ$6))-LEN(SUBSTITUTE(TRIM(AJ$6)," ",""))))-1)&amp;" Total",$B$6:$BB$314,ROW($A134)-5,FALSE))</f>
        <v>0</v>
      </c>
      <c r="AK134" s="8">
        <f ca="1">IF(AK$5&lt;&gt;"",HLOOKUP(AK$5,Functionalization!$G$6:$R$314,ROW($A134)-5,FALSE),IFERROR(INDEX(AK$278:AK$314,MATCH($F134,$B$278:$B$314,0))/VLOOKUP($F134,$B$278:$BB$314,MATCH(LEFT(TRIM(AK$6),FIND("~",SUBSTITUTE(AK$6,"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134))*HLOOKUP(LEFT(TRIM(AK$6),FIND("~",SUBSTITUTE(AK$6," ","~",LEN(TRIM(AK$6))-LEN(SUBSTITUTE(TRIM(AK$6)," ",""))))-1)&amp;" Total",$B$6:$BB$314,ROW($A134)-5,FALSE))</f>
        <v>0</v>
      </c>
      <c r="AL134" s="8">
        <f ca="1">IF(AL$5&lt;&gt;"",HLOOKUP(AL$5,Functionalization!$G$6:$R$314,ROW($A134)-5,FALSE),IFERROR(INDEX(AL$278:AL$314,MATCH($F134,$B$278:$B$314,0))/VLOOKUP($F134,$B$278:$BB$314,MATCH(LEFT(TRIM(AL$6),FIND("~",SUBSTITUTE(AL$6,"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134))*HLOOKUP(LEFT(TRIM(AL$6),FIND("~",SUBSTITUTE(AL$6," ","~",LEN(TRIM(AL$6))-LEN(SUBSTITUTE(TRIM(AL$6)," ",""))))-1)&amp;" Total",$B$6:$BB$314,ROW($A134)-5,FALSE))</f>
        <v>0</v>
      </c>
      <c r="AM134" s="8">
        <f ca="1">IF(AM$5&lt;&gt;"",HLOOKUP(AM$5,Functionalization!$G$6:$R$314,ROW($A134)-5,FALSE),IFERROR(INDEX(AM$278:AM$314,MATCH($F134,$B$278:$B$314,0))/VLOOKUP($F134,$B$278:$BB$314,MATCH(LEFT(TRIM(AM$6),FIND("~",SUBSTITUTE(AM$6,"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134))*HLOOKUP(LEFT(TRIM(AM$6),FIND("~",SUBSTITUTE(AM$6," ","~",LEN(TRIM(AM$6))-LEN(SUBSTITUTE(TRIM(AM$6)," ",""))))-1)&amp;" Total",$B$6:$BB$314,ROW($A134)-5,FALSE))</f>
        <v>0</v>
      </c>
      <c r="AN134" s="8">
        <f ca="1">IF(AN$5&lt;&gt;"",HLOOKUP(AN$5,Functionalization!$G$6:$R$314,ROW($A134)-5,FALSE),IFERROR(INDEX(AN$278:AN$314,MATCH($F134,$B$278:$B$314,0))/VLOOKUP($F134,$B$278:$BB$314,MATCH(LEFT(TRIM(AN$6),FIND("~",SUBSTITUTE(AN$6,"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134))*HLOOKUP(LEFT(TRIM(AN$6),FIND("~",SUBSTITUTE(AN$6," ","~",LEN(TRIM(AN$6))-LEN(SUBSTITUTE(TRIM(AN$6)," ",""))))-1)&amp;" Total",$B$6:$BB$314,ROW($A134)-5,FALSE))</f>
        <v>0</v>
      </c>
      <c r="AO134" s="8">
        <f ca="1">IF(AO$5&lt;&gt;"",HLOOKUP(AO$5,Functionalization!$G$6:$R$314,ROW($A134)-5,FALSE),IFERROR(INDEX(AO$278:AO$314,MATCH($F134,$B$278:$B$314,0))/VLOOKUP($F134,$B$278:$BB$314,MATCH(LEFT(TRIM(AO$6),FIND("~",SUBSTITUTE(AO$6,"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134))*HLOOKUP(LEFT(TRIM(AO$6),FIND("~",SUBSTITUTE(AO$6," ","~",LEN(TRIM(AO$6))-LEN(SUBSTITUTE(TRIM(AO$6)," ",""))))-1)&amp;" Total",$B$6:$BB$314,ROW($A134)-5,FALSE))</f>
        <v>0</v>
      </c>
      <c r="AP134" s="8">
        <f ca="1">IF(AP$5&lt;&gt;"",HLOOKUP(AP$5,Functionalization!$G$6:$R$314,ROW($A134)-5,FALSE),IFERROR(INDEX(AP$278:AP$314,MATCH($F134,$B$278:$B$314,0))/VLOOKUP($F134,$B$278:$BB$314,MATCH(LEFT(TRIM(AP$6),FIND("~",SUBSTITUTE(AP$6,"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134))*HLOOKUP(LEFT(TRIM(AP$6),FIND("~",SUBSTITUTE(AP$6," ","~",LEN(TRIM(AP$6))-LEN(SUBSTITUTE(TRIM(AP$6)," ",""))))-1)&amp;" Total",$B$6:$BB$314,ROW($A134)-5,FALSE))</f>
        <v>0</v>
      </c>
      <c r="AQ134" s="8">
        <f ca="1">IF(AQ$5&lt;&gt;"",HLOOKUP(AQ$5,Functionalization!$G$6:$R$314,ROW($A134)-5,FALSE),IFERROR(INDEX(AQ$278:AQ$314,MATCH($F134,$B$278:$B$314,0))/VLOOKUP($F134,$B$278:$BB$314,MATCH(LEFT(TRIM(AQ$6),FIND("~",SUBSTITUTE(AQ$6,"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134))*HLOOKUP(LEFT(TRIM(AQ$6),FIND("~",SUBSTITUTE(AQ$6," ","~",LEN(TRIM(AQ$6))-LEN(SUBSTITUTE(TRIM(AQ$6)," ",""))))-1)&amp;" Total",$B$6:$BB$314,ROW($A134)-5,FALSE))</f>
        <v>0</v>
      </c>
      <c r="AR134" s="8">
        <f ca="1">IF(AR$5&lt;&gt;"",HLOOKUP(AR$5,Functionalization!$G$6:$R$314,ROW($A134)-5,FALSE),IFERROR(INDEX(AR$278:AR$314,MATCH($F134,$B$278:$B$314,0))/VLOOKUP($F134,$B$278:$BB$314,MATCH(LEFT(TRIM(AR$6),FIND("~",SUBSTITUTE(AR$6,"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134))*HLOOKUP(LEFT(TRIM(AR$6),FIND("~",SUBSTITUTE(AR$6," ","~",LEN(TRIM(AR$6))-LEN(SUBSTITUTE(TRIM(AR$6)," ",""))))-1)&amp;" Total",$B$6:$BB$314,ROW($A134)-5,FALSE))</f>
        <v>0</v>
      </c>
      <c r="AS134" s="8">
        <f ca="1">IF(AS$5&lt;&gt;"",HLOOKUP(AS$5,Functionalization!$G$6:$R$314,ROW($A134)-5,FALSE),IFERROR(INDEX(AS$278:AS$314,MATCH($F134,$B$278:$B$314,0))/VLOOKUP($F134,$B$278:$BB$314,MATCH(LEFT(TRIM(AS$6),FIND("~",SUBSTITUTE(AS$6,"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134))*HLOOKUP(LEFT(TRIM(AS$6),FIND("~",SUBSTITUTE(AS$6," ","~",LEN(TRIM(AS$6))-LEN(SUBSTITUTE(TRIM(AS$6)," ",""))))-1)&amp;" Total",$B$6:$BB$314,ROW($A134)-5,FALSE))</f>
        <v>0</v>
      </c>
      <c r="AT134" s="8">
        <f ca="1">IF(AT$5&lt;&gt;"",HLOOKUP(AT$5,Functionalization!$G$6:$R$314,ROW($A134)-5,FALSE),IFERROR(INDEX(AT$278:AT$314,MATCH($F134,$B$278:$B$314,0))/VLOOKUP($F134,$B$278:$BB$314,MATCH(LEFT(TRIM(AT$6),FIND("~",SUBSTITUTE(AT$6,"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134))*HLOOKUP(LEFT(TRIM(AT$6),FIND("~",SUBSTITUTE(AT$6," ","~",LEN(TRIM(AT$6))-LEN(SUBSTITUTE(TRIM(AT$6)," ",""))))-1)&amp;" Total",$B$6:$BB$314,ROW($A134)-5,FALSE))</f>
        <v>0</v>
      </c>
      <c r="AU134" s="8">
        <f ca="1">IF(AU$5&lt;&gt;"",HLOOKUP(AU$5,Functionalization!$G$6:$R$314,ROW($A134)-5,FALSE),IFERROR(INDEX(AU$278:AU$314,MATCH($F134,$B$278:$B$314,0))/VLOOKUP($F134,$B$278:$BB$314,MATCH(LEFT(TRIM(AU$6),FIND("~",SUBSTITUTE(AU$6,"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134))*HLOOKUP(LEFT(TRIM(AU$6),FIND("~",SUBSTITUTE(AU$6," ","~",LEN(TRIM(AU$6))-LEN(SUBSTITUTE(TRIM(AU$6)," ",""))))-1)&amp;" Total",$B$6:$BB$314,ROW($A134)-5,FALSE))</f>
        <v>0</v>
      </c>
      <c r="AV134" s="8">
        <f ca="1">IF(AV$5&lt;&gt;"",HLOOKUP(AV$5,Functionalization!$G$6:$R$314,ROW($A134)-5,FALSE),IFERROR(INDEX(AV$278:AV$314,MATCH($F134,$B$278:$B$314,0))/VLOOKUP($F134,$B$278:$BB$314,MATCH(LEFT(TRIM(AV$6),FIND("~",SUBSTITUTE(AV$6,"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134))*HLOOKUP(LEFT(TRIM(AV$6),FIND("~",SUBSTITUTE(AV$6," ","~",LEN(TRIM(AV$6))-LEN(SUBSTITUTE(TRIM(AV$6)," ",""))))-1)&amp;" Total",$B$6:$BB$314,ROW($A134)-5,FALSE))</f>
        <v>0</v>
      </c>
      <c r="AW134" s="8">
        <f ca="1">IF(AW$5&lt;&gt;"",HLOOKUP(AW$5,Functionalization!$G$6:$R$314,ROW($A134)-5,FALSE),IFERROR(INDEX(AW$278:AW$314,MATCH($F134,$B$278:$B$314,0))/VLOOKUP($F134,$B$278:$BB$314,MATCH(LEFT(TRIM(AW$6),FIND("~",SUBSTITUTE(AW$6,"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134))*HLOOKUP(LEFT(TRIM(AW$6),FIND("~",SUBSTITUTE(AW$6," ","~",LEN(TRIM(AW$6))-LEN(SUBSTITUTE(TRIM(AW$6)," ",""))))-1)&amp;" Total",$B$6:$BB$314,ROW($A134)-5,FALSE))</f>
        <v>0</v>
      </c>
      <c r="AX134" s="8">
        <f ca="1">IF(AX$5&lt;&gt;"",HLOOKUP(AX$5,Functionalization!$G$6:$R$314,ROW($A134)-5,FALSE),IFERROR(INDEX(AX$278:AX$314,MATCH($F134,$B$278:$B$314,0))/VLOOKUP($F134,$B$278:$BB$314,MATCH(LEFT(TRIM(AX$6),FIND("~",SUBSTITUTE(AX$6,"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134))*HLOOKUP(LEFT(TRIM(AX$6),FIND("~",SUBSTITUTE(AX$6," ","~",LEN(TRIM(AX$6))-LEN(SUBSTITUTE(TRIM(AX$6)," ",""))))-1)&amp;" Total",$B$6:$BB$314,ROW($A134)-5,FALSE))</f>
        <v>0</v>
      </c>
      <c r="AY134" s="8">
        <f ca="1">IF(AY$5&lt;&gt;"",HLOOKUP(AY$5,Functionalization!$G$6:$R$314,ROW($A134)-5,FALSE),IFERROR(INDEX(AY$278:AY$314,MATCH($F134,$B$278:$B$314,0))/VLOOKUP($F134,$B$278:$BB$314,MATCH(LEFT(TRIM(AY$6),FIND("~",SUBSTITUTE(AY$6,"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134))*HLOOKUP(LEFT(TRIM(AY$6),FIND("~",SUBSTITUTE(AY$6," ","~",LEN(TRIM(AY$6))-LEN(SUBSTITUTE(TRIM(AY$6)," ",""))))-1)&amp;" Total",$B$6:$BB$314,ROW($A134)-5,FALSE))</f>
        <v>0</v>
      </c>
      <c r="AZ134" s="8">
        <f ca="1">IF(AZ$5&lt;&gt;"",HLOOKUP(AZ$5,Functionalization!$G$6:$R$314,ROW($A134)-5,FALSE),IFERROR(INDEX(AZ$278:AZ$314,MATCH($F134,$B$278:$B$314,0))/VLOOKUP($F134,$B$278:$BB$314,MATCH(LEFT(TRIM(AZ$6),FIND("~",SUBSTITUTE(AZ$6,"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134))*HLOOKUP(LEFT(TRIM(AZ$6),FIND("~",SUBSTITUTE(AZ$6," ","~",LEN(TRIM(AZ$6))-LEN(SUBSTITUTE(TRIM(AZ$6)," ",""))))-1)&amp;" Total",$B$6:$BB$314,ROW($A134)-5,FALSE))</f>
        <v>0</v>
      </c>
      <c r="BA134" s="8">
        <f ca="1">IF(BA$5&lt;&gt;"",HLOOKUP(BA$5,Functionalization!$G$6:$R$314,ROW($A134)-5,FALSE),IFERROR(INDEX(BA$278:BA$314,MATCH($F134,$B$278:$B$314,0))/VLOOKUP($F134,$B$278:$BB$314,MATCH(LEFT(TRIM(BA$6),FIND("~",SUBSTITUTE(BA$6,"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134))*HLOOKUP(LEFT(TRIM(BA$6),FIND("~",SUBSTITUTE(BA$6," ","~",LEN(TRIM(BA$6))-LEN(SUBSTITUTE(TRIM(BA$6)," ",""))))-1)&amp;" Total",$B$6:$BB$314,ROW($A134)-5,FALSE))</f>
        <v>0</v>
      </c>
      <c r="BB134" s="8">
        <f ca="1">IF(BB$5&lt;&gt;"",HLOOKUP(BB$5,Functionalization!$G$6:$R$314,ROW($A134)-5,FALSE),IFERROR(INDEX(BB$278:BB$314,MATCH($F134,$B$278:$B$314,0))/VLOOKUP($F134,$B$278:$BB$314,MATCH(LEFT(TRIM(BB$6),FIND("~",SUBSTITUTE(BB$6,"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134))*HLOOKUP(LEFT(TRIM(BB$6),FIND("~",SUBSTITUTE(BB$6," ","~",LEN(TRIM(BB$6))-LEN(SUBSTITUTE(TRIM(BB$6)," ",""))))-1)&amp;" Total",$B$6:$BB$314,ROW($A134)-5,FALSE))</f>
        <v>0</v>
      </c>
      <c r="BD134">
        <f ca="1">IFERROR(IF(SUMIF($G$6:$BB$6,BD$6&amp;" Total",$G134:$BB134)-(SUMIF($G$6:$BB$6,BD$6&amp;" "&amp;'Input-Func_Class'!$D$22,$G134:$BB134)+IFERROR(SUMIF($G$6:$BB$6,BD$6&amp;" "&amp;'Input-Func_Class'!$E$22,$G134:$BB134),SUMIF($G$6:$BB$6,BD$6&amp;" "&amp;'Input-Func_Class'!$B$24,$G134:$BB134))+SUMIF($G$6:$BB$6,BD$6&amp;" "&amp;'Input-Func_Class'!$F$22,$G134:$BB134))&lt;Check_Limit,0,1),1)</f>
        <v>0</v>
      </c>
      <c r="BE134">
        <f ca="1">IFERROR(IF(SUMIF($G$6:$BB$6,BE$6&amp;" Total",$G134:$BB134)-(SUMIF($G$6:$BB$6,BE$6&amp;" "&amp;'Input-Func_Class'!$D$22,$G134:$BB134)+IFERROR(SUMIF($G$6:$BB$6,BE$6&amp;" "&amp;'Input-Func_Class'!$E$22,$G134:$BB134),SUMIF($G$6:$BB$6,BE$6&amp;" "&amp;'Input-Func_Class'!$B$24,$G134:$BB134))+SUMIF($G$6:$BB$6,BE$6&amp;" "&amp;'Input-Func_Class'!$F$22,$G134:$BB134))&lt;Check_Limit,0,1),1)</f>
        <v>0</v>
      </c>
      <c r="BF134">
        <f ca="1">IFERROR(IF(SUMIF($G$6:$BB$6,BF$6&amp;" Total",$G134:$BB134)-(SUMIF($G$6:$BB$6,BF$6&amp;" "&amp;'Input-Func_Class'!$D$22,$G134:$BB134)+IFERROR(SUMIF($G$6:$BB$6,BF$6&amp;" "&amp;'Input-Func_Class'!$E$22,$G134:$BB134),SUMIF($G$6:$BB$6,BF$6&amp;" "&amp;'Input-Func_Class'!$B$24,$G134:$BB134))+SUMIF($G$6:$BB$6,BF$6&amp;" "&amp;'Input-Func_Class'!$F$22,$G134:$BB134))&lt;Check_Limit,0,1),1)</f>
        <v>0</v>
      </c>
      <c r="BG134">
        <f ca="1">IFERROR(IF(SUMIF($G$6:$BB$6,BG$6&amp;" Total",$G134:$BB134)-(SUMIF($G$6:$BB$6,BG$6&amp;" "&amp;'Input-Func_Class'!$D$22,$G134:$BB134)+IFERROR(SUMIF($G$6:$BB$6,BG$6&amp;" "&amp;'Input-Func_Class'!$E$22,$G134:$BB134),SUMIF($G$6:$BB$6,BG$6&amp;" "&amp;'Input-Func_Class'!$B$24,$G134:$BB134))+SUMIF($G$6:$BB$6,BG$6&amp;" "&amp;'Input-Func_Class'!$F$22,$G134:$BB134))&lt;Check_Limit,0,1),1)</f>
        <v>0</v>
      </c>
      <c r="BH134">
        <f ca="1">IFERROR(IF(SUMIF($G$6:$BB$6,BH$6&amp;" Total",$G134:$BB134)-(SUMIF($G$6:$BB$6,BH$6&amp;" "&amp;'Input-Func_Class'!$D$22,$G134:$BB134)+IFERROR(SUMIF($G$6:$BB$6,BH$6&amp;" "&amp;'Input-Func_Class'!$E$22,$G134:$BB134),SUMIF($G$6:$BB$6,BH$6&amp;" "&amp;'Input-Func_Class'!$B$24,$G134:$BB134))+SUMIF($G$6:$BB$6,BH$6&amp;" "&amp;'Input-Func_Class'!$F$22,$G134:$BB134))&lt;Check_Limit,0,1),1)</f>
        <v>0</v>
      </c>
      <c r="BI134">
        <f ca="1">IFERROR(IF(SUMIF($G$6:$BB$6,BI$6&amp;" Total",$G134:$BB134)-(SUMIF($G$6:$BB$6,BI$6&amp;" "&amp;'Input-Func_Class'!$D$22,$G134:$BB134)+IFERROR(SUMIF($G$6:$BB$6,BI$6&amp;" "&amp;'Input-Func_Class'!$E$22,$G134:$BB134),SUMIF($G$6:$BB$6,BI$6&amp;" "&amp;'Input-Func_Class'!$B$24,$G134:$BB134))+SUMIF($G$6:$BB$6,BI$6&amp;" "&amp;'Input-Func_Class'!$F$22,$G134:$BB134))&lt;Check_Limit,0,1),1)</f>
        <v>0</v>
      </c>
      <c r="BJ134">
        <f ca="1">IFERROR(IF(SUMIF($G$6:$BB$6,BJ$6&amp;" Total",$G134:$BB134)-(SUMIF($G$6:$BB$6,BJ$6&amp;" "&amp;'Input-Func_Class'!$D$22,$G134:$BB134)+IFERROR(SUMIF($G$6:$BB$6,BJ$6&amp;" "&amp;'Input-Func_Class'!$E$22,$G134:$BB134),SUMIF($G$6:$BB$6,BJ$6&amp;" "&amp;'Input-Func_Class'!$B$24,$G134:$BB134))+SUMIF($G$6:$BB$6,BJ$6&amp;" "&amp;'Input-Func_Class'!$F$22,$G134:$BB134))&lt;Check_Limit,0,1),1)</f>
        <v>0</v>
      </c>
      <c r="BK134">
        <f ca="1">IFERROR(IF(SUMIF($G$6:$BB$6,BK$6&amp;" Total",$G134:$BB134)-(SUMIF($G$6:$BB$6,BK$6&amp;" "&amp;'Input-Func_Class'!$D$22,$G134:$BB134)+IFERROR(SUMIF($G$6:$BB$6,BK$6&amp;" "&amp;'Input-Func_Class'!$E$22,$G134:$BB134),SUMIF($G$6:$BB$6,BK$6&amp;" "&amp;'Input-Func_Class'!$B$24,$G134:$BB134))+SUMIF($G$6:$BB$6,BK$6&amp;" "&amp;'Input-Func_Class'!$F$22,$G134:$BB134))&lt;Check_Limit,0,1),1)</f>
        <v>0</v>
      </c>
      <c r="BL134">
        <f ca="1">IFERROR(IF(SUMIF($G$6:$BB$6,BL$6&amp;" Total",$G134:$BB134)-(SUMIF($G$6:$BB$6,BL$6&amp;" "&amp;'Input-Func_Class'!$D$22,$G134:$BB134)+IFERROR(SUMIF($G$6:$BB$6,BL$6&amp;" "&amp;'Input-Func_Class'!$E$22,$G134:$BB134),SUMIF($G$6:$BB$6,BL$6&amp;" "&amp;'Input-Func_Class'!$B$24,$G134:$BB134))+SUMIF($G$6:$BB$6,BL$6&amp;" "&amp;'Input-Func_Class'!$F$22,$G134:$BB134))&lt;Check_Limit,0,1),1)</f>
        <v>0</v>
      </c>
      <c r="BM134">
        <f ca="1">IFERROR(IF(SUMIF($G$6:$BB$6,BM$6&amp;" Total",$G134:$BB134)-(SUMIF($G$6:$BB$6,BM$6&amp;" "&amp;'Input-Func_Class'!$D$22,$G134:$BB134)+IFERROR(SUMIF($G$6:$BB$6,BM$6&amp;" "&amp;'Input-Func_Class'!$E$22,$G134:$BB134),SUMIF($G$6:$BB$6,BM$6&amp;" "&amp;'Input-Func_Class'!$B$24,$G134:$BB134))+SUMIF($G$6:$BB$6,BM$6&amp;" "&amp;'Input-Func_Class'!$F$22,$G134:$BB134))&lt;Check_Limit,0,1),1)</f>
        <v>0</v>
      </c>
      <c r="BN134">
        <f ca="1">IFERROR(IF(SUMIF($G$6:$BB$6,BN$6&amp;" Total",$G134:$BB134)-(SUMIF($G$6:$BB$6,BN$6&amp;" "&amp;'Input-Func_Class'!$D$22,$G134:$BB134)+IFERROR(SUMIF($G$6:$BB$6,BN$6&amp;" "&amp;'Input-Func_Class'!$E$22,$G134:$BB134),SUMIF($G$6:$BB$6,BN$6&amp;" "&amp;'Input-Func_Class'!$B$24,$G134:$BB134))+SUMIF($G$6:$BB$6,BN$6&amp;" "&amp;'Input-Func_Class'!$F$22,$G134:$BB134))&lt;Check_Limit,0,1),1)</f>
        <v>0</v>
      </c>
      <c r="BO134">
        <f ca="1">IFERROR(IF(SUMIF($G$6:$BB$6,BO$6&amp;" Total",$G134:$BB134)-(SUMIF($G$6:$BB$6,BO$6&amp;" "&amp;'Input-Func_Class'!$D$22,$G134:$BB134)+IFERROR(SUMIF($G$6:$BB$6,BO$6&amp;" "&amp;'Input-Func_Class'!$E$22,$G134:$BB134),SUMIF($G$6:$BB$6,BO$6&amp;" "&amp;'Input-Func_Class'!$B$24,$G134:$BB134))+SUMIF($G$6:$BB$6,BO$6&amp;" "&amp;'Input-Func_Class'!$F$22,$G134:$BB134))&lt;Check_Limit,0,1),1)</f>
        <v>0</v>
      </c>
    </row>
    <row r="135" spans="1:67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>Functionalization!$D135</f>
        <v>183031.41490540566</v>
      </c>
      <c r="E135" s="8">
        <f t="shared" ca="1" si="37"/>
        <v>0</v>
      </c>
      <c r="F135" s="2" t="str">
        <f>IF($D135=0,"-",IF('Input-Accounts'!$E135&lt;&gt;0,'Input-Accounts'!$E135,'Input-Accounts'!$G135))</f>
        <v>CUSTOMER</v>
      </c>
      <c r="G135" s="8">
        <f ca="1">IF(G$5&lt;&gt;"",HLOOKUP(G$5,Functionalization!$G$6:$R$314,ROW($A135)-5,FALSE),IFERROR(INDEX(G$278:G$314,MATCH($F135,$B$278:$B$314,0))/VLOOKUP($F135,$B$278:$BB$314,MATCH(LEFT(TRIM(G$6),FIND("~",SUBSTITUTE(G$6,"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135))*HLOOKUP(LEFT(TRIM(G$6),FIND("~",SUBSTITUTE(G$6," ","~",LEN(TRIM(G$6))-LEN(SUBSTITUTE(TRIM(G$6)," ",""))))-1)&amp;" Total",$B$6:$BB$314,ROW($A135)-5,FALSE))</f>
        <v>183031.41490540566</v>
      </c>
      <c r="H135" s="8">
        <f ca="1">IF(H$5&lt;&gt;"",HLOOKUP(H$5,Functionalization!$G$6:$R$314,ROW($A135)-5,FALSE),IFERROR(INDEX(H$278:H$314,MATCH($F135,$B$278:$B$314,0))/VLOOKUP($F135,$B$278:$BB$314,MATCH(LEFT(TRIM(H$6),FIND("~",SUBSTITUTE(H$6,"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135))*HLOOKUP(LEFT(TRIM(H$6),FIND("~",SUBSTITUTE(H$6," ","~",LEN(TRIM(H$6))-LEN(SUBSTITUTE(TRIM(H$6)," ",""))))-1)&amp;" Total",$B$6:$BB$314,ROW($A135)-5,FALSE))</f>
        <v>0</v>
      </c>
      <c r="I135" s="8">
        <f ca="1">IF(I$5&lt;&gt;"",HLOOKUP(I$5,Functionalization!$G$6:$R$314,ROW($A135)-5,FALSE),IFERROR(INDEX(I$278:I$314,MATCH($F135,$B$278:$B$314,0))/VLOOKUP($F135,$B$278:$BB$314,MATCH(LEFT(TRIM(I$6),FIND("~",SUBSTITUTE(I$6,"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135))*HLOOKUP(LEFT(TRIM(I$6),FIND("~",SUBSTITUTE(I$6," ","~",LEN(TRIM(I$6))-LEN(SUBSTITUTE(TRIM(I$6)," ",""))))-1)&amp;" Total",$B$6:$BB$314,ROW($A135)-5,FALSE))</f>
        <v>0</v>
      </c>
      <c r="J135" s="8">
        <f ca="1">IF(J$5&lt;&gt;"",HLOOKUP(J$5,Functionalization!$G$6:$R$314,ROW($A135)-5,FALSE),IFERROR(INDEX(J$278:J$314,MATCH($F135,$B$278:$B$314,0))/VLOOKUP($F135,$B$278:$BB$314,MATCH(LEFT(TRIM(J$6),FIND("~",SUBSTITUTE(J$6,"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135))*HLOOKUP(LEFT(TRIM(J$6),FIND("~",SUBSTITUTE(J$6," ","~",LEN(TRIM(J$6))-LEN(SUBSTITUTE(TRIM(J$6)," ",""))))-1)&amp;" Total",$B$6:$BB$314,ROW($A135)-5,FALSE))</f>
        <v>183031.41490540566</v>
      </c>
      <c r="K135" s="8">
        <f ca="1">IF(K$5&lt;&gt;"",HLOOKUP(K$5,Functionalization!$G$6:$R$314,ROW($A135)-5,FALSE),IFERROR(INDEX(K$278:K$314,MATCH($F135,$B$278:$B$314,0))/VLOOKUP($F135,$B$278:$BB$314,MATCH(LEFT(TRIM(K$6),FIND("~",SUBSTITUTE(K$6,"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135))*HLOOKUP(LEFT(TRIM(K$6),FIND("~",SUBSTITUTE(K$6," ","~",LEN(TRIM(K$6))-LEN(SUBSTITUTE(TRIM(K$6)," ",""))))-1)&amp;" Total",$B$6:$BB$314,ROW($A135)-5,FALSE))</f>
        <v>0</v>
      </c>
      <c r="L135" s="8">
        <f ca="1">IF(L$5&lt;&gt;"",HLOOKUP(L$5,Functionalization!$G$6:$R$314,ROW($A135)-5,FALSE),IFERROR(INDEX(L$278:L$314,MATCH($F135,$B$278:$B$314,0))/VLOOKUP($F135,$B$278:$BB$314,MATCH(LEFT(TRIM(L$6),FIND("~",SUBSTITUTE(L$6,"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135))*HLOOKUP(LEFT(TRIM(L$6),FIND("~",SUBSTITUTE(L$6," ","~",LEN(TRIM(L$6))-LEN(SUBSTITUTE(TRIM(L$6)," ",""))))-1)&amp;" Total",$B$6:$BB$314,ROW($A135)-5,FALSE))</f>
        <v>0</v>
      </c>
      <c r="M135" s="8">
        <f ca="1">IF(M$5&lt;&gt;"",HLOOKUP(M$5,Functionalization!$G$6:$R$314,ROW($A135)-5,FALSE),IFERROR(INDEX(M$278:M$314,MATCH($F135,$B$278:$B$314,0))/VLOOKUP($F135,$B$278:$BB$314,MATCH(LEFT(TRIM(M$6),FIND("~",SUBSTITUTE(M$6,"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135))*HLOOKUP(LEFT(TRIM(M$6),FIND("~",SUBSTITUTE(M$6," ","~",LEN(TRIM(M$6))-LEN(SUBSTITUTE(TRIM(M$6)," ",""))))-1)&amp;" Total",$B$6:$BB$314,ROW($A135)-5,FALSE))</f>
        <v>0</v>
      </c>
      <c r="N135" s="8">
        <f ca="1">IF(N$5&lt;&gt;"",HLOOKUP(N$5,Functionalization!$G$6:$R$314,ROW($A135)-5,FALSE),IFERROR(INDEX(N$278:N$314,MATCH($F135,$B$278:$B$314,0))/VLOOKUP($F135,$B$278:$BB$314,MATCH(LEFT(TRIM(N$6),FIND("~",SUBSTITUTE(N$6,"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135))*HLOOKUP(LEFT(TRIM(N$6),FIND("~",SUBSTITUTE(N$6," ","~",LEN(TRIM(N$6))-LEN(SUBSTITUTE(TRIM(N$6)," ",""))))-1)&amp;" Total",$B$6:$BB$314,ROW($A135)-5,FALSE))</f>
        <v>0</v>
      </c>
      <c r="O135" s="8">
        <f ca="1">IF(O$5&lt;&gt;"",HLOOKUP(O$5,Functionalization!$G$6:$R$314,ROW($A135)-5,FALSE),IFERROR(INDEX(O$278:O$314,MATCH($F135,$B$278:$B$314,0))/VLOOKUP($F135,$B$278:$BB$314,MATCH(LEFT(TRIM(O$6),FIND("~",SUBSTITUTE(O$6,"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135))*HLOOKUP(LEFT(TRIM(O$6),FIND("~",SUBSTITUTE(O$6," ","~",LEN(TRIM(O$6))-LEN(SUBSTITUTE(TRIM(O$6)," ",""))))-1)&amp;" Total",$B$6:$BB$314,ROW($A135)-5,FALSE))</f>
        <v>0</v>
      </c>
      <c r="P135" s="8">
        <f ca="1">IF(P$5&lt;&gt;"",HLOOKUP(P$5,Functionalization!$G$6:$R$314,ROW($A135)-5,FALSE),IFERROR(INDEX(P$278:P$314,MATCH($F135,$B$278:$B$314,0))/VLOOKUP($F135,$B$278:$BB$314,MATCH(LEFT(TRIM(P$6),FIND("~",SUBSTITUTE(P$6,"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135))*HLOOKUP(LEFT(TRIM(P$6),FIND("~",SUBSTITUTE(P$6," ","~",LEN(TRIM(P$6))-LEN(SUBSTITUTE(TRIM(P$6)," ",""))))-1)&amp;" Total",$B$6:$BB$314,ROW($A135)-5,FALSE))</f>
        <v>0</v>
      </c>
      <c r="Q135" s="8">
        <f ca="1">IF(Q$5&lt;&gt;"",HLOOKUP(Q$5,Functionalization!$G$6:$R$314,ROW($A135)-5,FALSE),IFERROR(INDEX(Q$278:Q$314,MATCH($F135,$B$278:$B$314,0))/VLOOKUP($F135,$B$278:$BB$314,MATCH(LEFT(TRIM(Q$6),FIND("~",SUBSTITUTE(Q$6,"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135))*HLOOKUP(LEFT(TRIM(Q$6),FIND("~",SUBSTITUTE(Q$6," ","~",LEN(TRIM(Q$6))-LEN(SUBSTITUTE(TRIM(Q$6)," ",""))))-1)&amp;" Total",$B$6:$BB$314,ROW($A135)-5,FALSE))</f>
        <v>0</v>
      </c>
      <c r="R135" s="8">
        <f ca="1">IF(R$5&lt;&gt;"",HLOOKUP(R$5,Functionalization!$G$6:$R$314,ROW($A135)-5,FALSE),IFERROR(INDEX(R$278:R$314,MATCH($F135,$B$278:$B$314,0))/VLOOKUP($F135,$B$278:$BB$314,MATCH(LEFT(TRIM(R$6),FIND("~",SUBSTITUTE(R$6,"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135))*HLOOKUP(LEFT(TRIM(R$6),FIND("~",SUBSTITUTE(R$6," ","~",LEN(TRIM(R$6))-LEN(SUBSTITUTE(TRIM(R$6)," ",""))))-1)&amp;" Total",$B$6:$BB$314,ROW($A135)-5,FALSE))</f>
        <v>0</v>
      </c>
      <c r="S135" s="8">
        <f ca="1">IF(S$5&lt;&gt;"",HLOOKUP(S$5,Functionalization!$G$6:$R$314,ROW($A135)-5,FALSE),IFERROR(INDEX(S$278:S$314,MATCH($F135,$B$278:$B$314,0))/VLOOKUP($F135,$B$278:$BB$314,MATCH(LEFT(TRIM(S$6),FIND("~",SUBSTITUTE(S$6,"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135))*HLOOKUP(LEFT(TRIM(S$6),FIND("~",SUBSTITUTE(S$6," ","~",LEN(TRIM(S$6))-LEN(SUBSTITUTE(TRIM(S$6)," ",""))))-1)&amp;" Total",$B$6:$BB$314,ROW($A135)-5,FALSE))</f>
        <v>0</v>
      </c>
      <c r="T135" s="8">
        <f ca="1">IF(T$5&lt;&gt;"",HLOOKUP(T$5,Functionalization!$G$6:$R$314,ROW($A135)-5,FALSE),IFERROR(INDEX(T$278:T$314,MATCH($F135,$B$278:$B$314,0))/VLOOKUP($F135,$B$278:$BB$314,MATCH(LEFT(TRIM(T$6),FIND("~",SUBSTITUTE(T$6,"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135))*HLOOKUP(LEFT(TRIM(T$6),FIND("~",SUBSTITUTE(T$6," ","~",LEN(TRIM(T$6))-LEN(SUBSTITUTE(TRIM(T$6)," ",""))))-1)&amp;" Total",$B$6:$BB$314,ROW($A135)-5,FALSE))</f>
        <v>0</v>
      </c>
      <c r="U135" s="8">
        <f ca="1">IF(U$5&lt;&gt;"",HLOOKUP(U$5,Functionalization!$G$6:$R$314,ROW($A135)-5,FALSE),IFERROR(INDEX(U$278:U$314,MATCH($F135,$B$278:$B$314,0))/VLOOKUP($F135,$B$278:$BB$314,MATCH(LEFT(TRIM(U$6),FIND("~",SUBSTITUTE(U$6,"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135))*HLOOKUP(LEFT(TRIM(U$6),FIND("~",SUBSTITUTE(U$6," ","~",LEN(TRIM(U$6))-LEN(SUBSTITUTE(TRIM(U$6)," ",""))))-1)&amp;" Total",$B$6:$BB$314,ROW($A135)-5,FALSE))</f>
        <v>0</v>
      </c>
      <c r="V135" s="8">
        <f ca="1">IF(V$5&lt;&gt;"",HLOOKUP(V$5,Functionalization!$G$6:$R$314,ROW($A135)-5,FALSE),IFERROR(INDEX(V$278:V$314,MATCH($F135,$B$278:$B$314,0))/VLOOKUP($F135,$B$278:$BB$314,MATCH(LEFT(TRIM(V$6),FIND("~",SUBSTITUTE(V$6,"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135))*HLOOKUP(LEFT(TRIM(V$6),FIND("~",SUBSTITUTE(V$6," ","~",LEN(TRIM(V$6))-LEN(SUBSTITUTE(TRIM(V$6)," ",""))))-1)&amp;" Total",$B$6:$BB$314,ROW($A135)-5,FALSE))</f>
        <v>0</v>
      </c>
      <c r="W135" s="8">
        <f ca="1">IF(W$5&lt;&gt;"",HLOOKUP(W$5,Functionalization!$G$6:$R$314,ROW($A135)-5,FALSE),IFERROR(INDEX(W$278:W$314,MATCH($F135,$B$278:$B$314,0))/VLOOKUP($F135,$B$278:$BB$314,MATCH(LEFT(TRIM(W$6),FIND("~",SUBSTITUTE(W$6,"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135))*HLOOKUP(LEFT(TRIM(W$6),FIND("~",SUBSTITUTE(W$6," ","~",LEN(TRIM(W$6))-LEN(SUBSTITUTE(TRIM(W$6)," ",""))))-1)&amp;" Total",$B$6:$BB$314,ROW($A135)-5,FALSE))</f>
        <v>0</v>
      </c>
      <c r="X135" s="8">
        <f ca="1">IF(X$5&lt;&gt;"",HLOOKUP(X$5,Functionalization!$G$6:$R$314,ROW($A135)-5,FALSE),IFERROR(INDEX(X$278:X$314,MATCH($F135,$B$278:$B$314,0))/VLOOKUP($F135,$B$278:$BB$314,MATCH(LEFT(TRIM(X$6),FIND("~",SUBSTITUTE(X$6,"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135))*HLOOKUP(LEFT(TRIM(X$6),FIND("~",SUBSTITUTE(X$6," ","~",LEN(TRIM(X$6))-LEN(SUBSTITUTE(TRIM(X$6)," ",""))))-1)&amp;" Total",$B$6:$BB$314,ROW($A135)-5,FALSE))</f>
        <v>0</v>
      </c>
      <c r="Y135" s="8">
        <f ca="1">IF(Y$5&lt;&gt;"",HLOOKUP(Y$5,Functionalization!$G$6:$R$314,ROW($A135)-5,FALSE),IFERROR(INDEX(Y$278:Y$314,MATCH($F135,$B$278:$B$314,0))/VLOOKUP($F135,$B$278:$BB$314,MATCH(LEFT(TRIM(Y$6),FIND("~",SUBSTITUTE(Y$6,"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135))*HLOOKUP(LEFT(TRIM(Y$6),FIND("~",SUBSTITUTE(Y$6," ","~",LEN(TRIM(Y$6))-LEN(SUBSTITUTE(TRIM(Y$6)," ",""))))-1)&amp;" Total",$B$6:$BB$314,ROW($A135)-5,FALSE))</f>
        <v>0</v>
      </c>
      <c r="Z135" s="8">
        <f ca="1">IF(Z$5&lt;&gt;"",HLOOKUP(Z$5,Functionalization!$G$6:$R$314,ROW($A135)-5,FALSE),IFERROR(INDEX(Z$278:Z$314,MATCH($F135,$B$278:$B$314,0))/VLOOKUP($F135,$B$278:$BB$314,MATCH(LEFT(TRIM(Z$6),FIND("~",SUBSTITUTE(Z$6,"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135))*HLOOKUP(LEFT(TRIM(Z$6),FIND("~",SUBSTITUTE(Z$6," ","~",LEN(TRIM(Z$6))-LEN(SUBSTITUTE(TRIM(Z$6)," ",""))))-1)&amp;" Total",$B$6:$BB$314,ROW($A135)-5,FALSE))</f>
        <v>0</v>
      </c>
      <c r="AA135" s="8">
        <f ca="1">IF(AA$5&lt;&gt;"",HLOOKUP(AA$5,Functionalization!$G$6:$R$314,ROW($A135)-5,FALSE),IFERROR(INDEX(AA$278:AA$314,MATCH($F135,$B$278:$B$314,0))/VLOOKUP($F135,$B$278:$BB$314,MATCH(LEFT(TRIM(AA$6),FIND("~",SUBSTITUTE(AA$6,"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135))*HLOOKUP(LEFT(TRIM(AA$6),FIND("~",SUBSTITUTE(AA$6," ","~",LEN(TRIM(AA$6))-LEN(SUBSTITUTE(TRIM(AA$6)," ",""))))-1)&amp;" Total",$B$6:$BB$314,ROW($A135)-5,FALSE))</f>
        <v>0</v>
      </c>
      <c r="AB135" s="8">
        <f ca="1">IF(AB$5&lt;&gt;"",HLOOKUP(AB$5,Functionalization!$G$6:$R$314,ROW($A135)-5,FALSE),IFERROR(INDEX(AB$278:AB$314,MATCH($F135,$B$278:$B$314,0))/VLOOKUP($F135,$B$278:$BB$314,MATCH(LEFT(TRIM(AB$6),FIND("~",SUBSTITUTE(AB$6,"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135))*HLOOKUP(LEFT(TRIM(AB$6),FIND("~",SUBSTITUTE(AB$6," ","~",LEN(TRIM(AB$6))-LEN(SUBSTITUTE(TRIM(AB$6)," ",""))))-1)&amp;" Total",$B$6:$BB$314,ROW($A135)-5,FALSE))</f>
        <v>0</v>
      </c>
      <c r="AC135" s="8">
        <f ca="1">IF(AC$5&lt;&gt;"",HLOOKUP(AC$5,Functionalization!$G$6:$R$314,ROW($A135)-5,FALSE),IFERROR(INDEX(AC$278:AC$314,MATCH($F135,$B$278:$B$314,0))/VLOOKUP($F135,$B$278:$BB$314,MATCH(LEFT(TRIM(AC$6),FIND("~",SUBSTITUTE(AC$6,"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135))*HLOOKUP(LEFT(TRIM(AC$6),FIND("~",SUBSTITUTE(AC$6," ","~",LEN(TRIM(AC$6))-LEN(SUBSTITUTE(TRIM(AC$6)," ",""))))-1)&amp;" Total",$B$6:$BB$314,ROW($A135)-5,FALSE))</f>
        <v>0</v>
      </c>
      <c r="AD135" s="8">
        <f ca="1">IF(AD$5&lt;&gt;"",HLOOKUP(AD$5,Functionalization!$G$6:$R$314,ROW($A135)-5,FALSE),IFERROR(INDEX(AD$278:AD$314,MATCH($F135,$B$278:$B$314,0))/VLOOKUP($F135,$B$278:$BB$314,MATCH(LEFT(TRIM(AD$6),FIND("~",SUBSTITUTE(AD$6,"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135))*HLOOKUP(LEFT(TRIM(AD$6),FIND("~",SUBSTITUTE(AD$6," ","~",LEN(TRIM(AD$6))-LEN(SUBSTITUTE(TRIM(AD$6)," ",""))))-1)&amp;" Total",$B$6:$BB$314,ROW($A135)-5,FALSE))</f>
        <v>0</v>
      </c>
      <c r="AE135" s="8">
        <f ca="1">IF(AE$5&lt;&gt;"",HLOOKUP(AE$5,Functionalization!$G$6:$R$314,ROW($A135)-5,FALSE),IFERROR(INDEX(AE$278:AE$314,MATCH($F135,$B$278:$B$314,0))/VLOOKUP($F135,$B$278:$BB$314,MATCH(LEFT(TRIM(AE$6),FIND("~",SUBSTITUTE(AE$6,"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135))*HLOOKUP(LEFT(TRIM(AE$6),FIND("~",SUBSTITUTE(AE$6," ","~",LEN(TRIM(AE$6))-LEN(SUBSTITUTE(TRIM(AE$6)," ",""))))-1)&amp;" Total",$B$6:$BB$314,ROW($A135)-5,FALSE))</f>
        <v>0</v>
      </c>
      <c r="AF135" s="8">
        <f ca="1">IF(AF$5&lt;&gt;"",HLOOKUP(AF$5,Functionalization!$G$6:$R$314,ROW($A135)-5,FALSE),IFERROR(INDEX(AF$278:AF$314,MATCH($F135,$B$278:$B$314,0))/VLOOKUP($F135,$B$278:$BB$314,MATCH(LEFT(TRIM(AF$6),FIND("~",SUBSTITUTE(AF$6,"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135))*HLOOKUP(LEFT(TRIM(AF$6),FIND("~",SUBSTITUTE(AF$6," ","~",LEN(TRIM(AF$6))-LEN(SUBSTITUTE(TRIM(AF$6)," ",""))))-1)&amp;" Total",$B$6:$BB$314,ROW($A135)-5,FALSE))</f>
        <v>0</v>
      </c>
      <c r="AG135" s="8">
        <f ca="1">IF(AG$5&lt;&gt;"",HLOOKUP(AG$5,Functionalization!$G$6:$R$314,ROW($A135)-5,FALSE),IFERROR(INDEX(AG$278:AG$314,MATCH($F135,$B$278:$B$314,0))/VLOOKUP($F135,$B$278:$BB$314,MATCH(LEFT(TRIM(AG$6),FIND("~",SUBSTITUTE(AG$6,"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135))*HLOOKUP(LEFT(TRIM(AG$6),FIND("~",SUBSTITUTE(AG$6," ","~",LEN(TRIM(AG$6))-LEN(SUBSTITUTE(TRIM(AG$6)," ",""))))-1)&amp;" Total",$B$6:$BB$314,ROW($A135)-5,FALSE))</f>
        <v>0</v>
      </c>
      <c r="AH135" s="8">
        <f ca="1">IF(AH$5&lt;&gt;"",HLOOKUP(AH$5,Functionalization!$G$6:$R$314,ROW($A135)-5,FALSE),IFERROR(INDEX(AH$278:AH$314,MATCH($F135,$B$278:$B$314,0))/VLOOKUP($F135,$B$278:$BB$314,MATCH(LEFT(TRIM(AH$6),FIND("~",SUBSTITUTE(AH$6,"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135))*HLOOKUP(LEFT(TRIM(AH$6),FIND("~",SUBSTITUTE(AH$6," ","~",LEN(TRIM(AH$6))-LEN(SUBSTITUTE(TRIM(AH$6)," ",""))))-1)&amp;" Total",$B$6:$BB$314,ROW($A135)-5,FALSE))</f>
        <v>0</v>
      </c>
      <c r="AI135" s="8">
        <f ca="1">IF(AI$5&lt;&gt;"",HLOOKUP(AI$5,Functionalization!$G$6:$R$314,ROW($A135)-5,FALSE),IFERROR(INDEX(AI$278:AI$314,MATCH($F135,$B$278:$B$314,0))/VLOOKUP($F135,$B$278:$BB$314,MATCH(LEFT(TRIM(AI$6),FIND("~",SUBSTITUTE(AI$6,"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135))*HLOOKUP(LEFT(TRIM(AI$6),FIND("~",SUBSTITUTE(AI$6," ","~",LEN(TRIM(AI$6))-LEN(SUBSTITUTE(TRIM(AI$6)," ",""))))-1)&amp;" Total",$B$6:$BB$314,ROW($A135)-5,FALSE))</f>
        <v>0</v>
      </c>
      <c r="AJ135" s="8">
        <f ca="1">IF(AJ$5&lt;&gt;"",HLOOKUP(AJ$5,Functionalization!$G$6:$R$314,ROW($A135)-5,FALSE),IFERROR(INDEX(AJ$278:AJ$314,MATCH($F135,$B$278:$B$314,0))/VLOOKUP($F135,$B$278:$BB$314,MATCH(LEFT(TRIM(AJ$6),FIND("~",SUBSTITUTE(AJ$6,"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135))*HLOOKUP(LEFT(TRIM(AJ$6),FIND("~",SUBSTITUTE(AJ$6," ","~",LEN(TRIM(AJ$6))-LEN(SUBSTITUTE(TRIM(AJ$6)," ",""))))-1)&amp;" Total",$B$6:$BB$314,ROW($A135)-5,FALSE))</f>
        <v>0</v>
      </c>
      <c r="AK135" s="8">
        <f ca="1">IF(AK$5&lt;&gt;"",HLOOKUP(AK$5,Functionalization!$G$6:$R$314,ROW($A135)-5,FALSE),IFERROR(INDEX(AK$278:AK$314,MATCH($F135,$B$278:$B$314,0))/VLOOKUP($F135,$B$278:$BB$314,MATCH(LEFT(TRIM(AK$6),FIND("~",SUBSTITUTE(AK$6,"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135))*HLOOKUP(LEFT(TRIM(AK$6),FIND("~",SUBSTITUTE(AK$6," ","~",LEN(TRIM(AK$6))-LEN(SUBSTITUTE(TRIM(AK$6)," ",""))))-1)&amp;" Total",$B$6:$BB$314,ROW($A135)-5,FALSE))</f>
        <v>0</v>
      </c>
      <c r="AL135" s="8">
        <f ca="1">IF(AL$5&lt;&gt;"",HLOOKUP(AL$5,Functionalization!$G$6:$R$314,ROW($A135)-5,FALSE),IFERROR(INDEX(AL$278:AL$314,MATCH($F135,$B$278:$B$314,0))/VLOOKUP($F135,$B$278:$BB$314,MATCH(LEFT(TRIM(AL$6),FIND("~",SUBSTITUTE(AL$6,"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135))*HLOOKUP(LEFT(TRIM(AL$6),FIND("~",SUBSTITUTE(AL$6," ","~",LEN(TRIM(AL$6))-LEN(SUBSTITUTE(TRIM(AL$6)," ",""))))-1)&amp;" Total",$B$6:$BB$314,ROW($A135)-5,FALSE))</f>
        <v>0</v>
      </c>
      <c r="AM135" s="8">
        <f ca="1">IF(AM$5&lt;&gt;"",HLOOKUP(AM$5,Functionalization!$G$6:$R$314,ROW($A135)-5,FALSE),IFERROR(INDEX(AM$278:AM$314,MATCH($F135,$B$278:$B$314,0))/VLOOKUP($F135,$B$278:$BB$314,MATCH(LEFT(TRIM(AM$6),FIND("~",SUBSTITUTE(AM$6,"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135))*HLOOKUP(LEFT(TRIM(AM$6),FIND("~",SUBSTITUTE(AM$6," ","~",LEN(TRIM(AM$6))-LEN(SUBSTITUTE(TRIM(AM$6)," ",""))))-1)&amp;" Total",$B$6:$BB$314,ROW($A135)-5,FALSE))</f>
        <v>0</v>
      </c>
      <c r="AN135" s="8">
        <f ca="1">IF(AN$5&lt;&gt;"",HLOOKUP(AN$5,Functionalization!$G$6:$R$314,ROW($A135)-5,FALSE),IFERROR(INDEX(AN$278:AN$314,MATCH($F135,$B$278:$B$314,0))/VLOOKUP($F135,$B$278:$BB$314,MATCH(LEFT(TRIM(AN$6),FIND("~",SUBSTITUTE(AN$6,"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135))*HLOOKUP(LEFT(TRIM(AN$6),FIND("~",SUBSTITUTE(AN$6," ","~",LEN(TRIM(AN$6))-LEN(SUBSTITUTE(TRIM(AN$6)," ",""))))-1)&amp;" Total",$B$6:$BB$314,ROW($A135)-5,FALSE))</f>
        <v>0</v>
      </c>
      <c r="AO135" s="8">
        <f ca="1">IF(AO$5&lt;&gt;"",HLOOKUP(AO$5,Functionalization!$G$6:$R$314,ROW($A135)-5,FALSE),IFERROR(INDEX(AO$278:AO$314,MATCH($F135,$B$278:$B$314,0))/VLOOKUP($F135,$B$278:$BB$314,MATCH(LEFT(TRIM(AO$6),FIND("~",SUBSTITUTE(AO$6,"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135))*HLOOKUP(LEFT(TRIM(AO$6),FIND("~",SUBSTITUTE(AO$6," ","~",LEN(TRIM(AO$6))-LEN(SUBSTITUTE(TRIM(AO$6)," ",""))))-1)&amp;" Total",$B$6:$BB$314,ROW($A135)-5,FALSE))</f>
        <v>0</v>
      </c>
      <c r="AP135" s="8">
        <f ca="1">IF(AP$5&lt;&gt;"",HLOOKUP(AP$5,Functionalization!$G$6:$R$314,ROW($A135)-5,FALSE),IFERROR(INDEX(AP$278:AP$314,MATCH($F135,$B$278:$B$314,0))/VLOOKUP($F135,$B$278:$BB$314,MATCH(LEFT(TRIM(AP$6),FIND("~",SUBSTITUTE(AP$6,"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135))*HLOOKUP(LEFT(TRIM(AP$6),FIND("~",SUBSTITUTE(AP$6," ","~",LEN(TRIM(AP$6))-LEN(SUBSTITUTE(TRIM(AP$6)," ",""))))-1)&amp;" Total",$B$6:$BB$314,ROW($A135)-5,FALSE))</f>
        <v>0</v>
      </c>
      <c r="AQ135" s="8">
        <f ca="1">IF(AQ$5&lt;&gt;"",HLOOKUP(AQ$5,Functionalization!$G$6:$R$314,ROW($A135)-5,FALSE),IFERROR(INDEX(AQ$278:AQ$314,MATCH($F135,$B$278:$B$314,0))/VLOOKUP($F135,$B$278:$BB$314,MATCH(LEFT(TRIM(AQ$6),FIND("~",SUBSTITUTE(AQ$6,"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135))*HLOOKUP(LEFT(TRIM(AQ$6),FIND("~",SUBSTITUTE(AQ$6," ","~",LEN(TRIM(AQ$6))-LEN(SUBSTITUTE(TRIM(AQ$6)," ",""))))-1)&amp;" Total",$B$6:$BB$314,ROW($A135)-5,FALSE))</f>
        <v>0</v>
      </c>
      <c r="AR135" s="8">
        <f ca="1">IF(AR$5&lt;&gt;"",HLOOKUP(AR$5,Functionalization!$G$6:$R$314,ROW($A135)-5,FALSE),IFERROR(INDEX(AR$278:AR$314,MATCH($F135,$B$278:$B$314,0))/VLOOKUP($F135,$B$278:$BB$314,MATCH(LEFT(TRIM(AR$6),FIND("~",SUBSTITUTE(AR$6,"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135))*HLOOKUP(LEFT(TRIM(AR$6),FIND("~",SUBSTITUTE(AR$6," ","~",LEN(TRIM(AR$6))-LEN(SUBSTITUTE(TRIM(AR$6)," ",""))))-1)&amp;" Total",$B$6:$BB$314,ROW($A135)-5,FALSE))</f>
        <v>0</v>
      </c>
      <c r="AS135" s="8">
        <f ca="1">IF(AS$5&lt;&gt;"",HLOOKUP(AS$5,Functionalization!$G$6:$R$314,ROW($A135)-5,FALSE),IFERROR(INDEX(AS$278:AS$314,MATCH($F135,$B$278:$B$314,0))/VLOOKUP($F135,$B$278:$BB$314,MATCH(LEFT(TRIM(AS$6),FIND("~",SUBSTITUTE(AS$6,"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135))*HLOOKUP(LEFT(TRIM(AS$6),FIND("~",SUBSTITUTE(AS$6," ","~",LEN(TRIM(AS$6))-LEN(SUBSTITUTE(TRIM(AS$6)," ",""))))-1)&amp;" Total",$B$6:$BB$314,ROW($A135)-5,FALSE))</f>
        <v>0</v>
      </c>
      <c r="AT135" s="8">
        <f ca="1">IF(AT$5&lt;&gt;"",HLOOKUP(AT$5,Functionalization!$G$6:$R$314,ROW($A135)-5,FALSE),IFERROR(INDEX(AT$278:AT$314,MATCH($F135,$B$278:$B$314,0))/VLOOKUP($F135,$B$278:$BB$314,MATCH(LEFT(TRIM(AT$6),FIND("~",SUBSTITUTE(AT$6,"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135))*HLOOKUP(LEFT(TRIM(AT$6),FIND("~",SUBSTITUTE(AT$6," ","~",LEN(TRIM(AT$6))-LEN(SUBSTITUTE(TRIM(AT$6)," ",""))))-1)&amp;" Total",$B$6:$BB$314,ROW($A135)-5,FALSE))</f>
        <v>0</v>
      </c>
      <c r="AU135" s="8">
        <f ca="1">IF(AU$5&lt;&gt;"",HLOOKUP(AU$5,Functionalization!$G$6:$R$314,ROW($A135)-5,FALSE),IFERROR(INDEX(AU$278:AU$314,MATCH($F135,$B$278:$B$314,0))/VLOOKUP($F135,$B$278:$BB$314,MATCH(LEFT(TRIM(AU$6),FIND("~",SUBSTITUTE(AU$6,"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135))*HLOOKUP(LEFT(TRIM(AU$6),FIND("~",SUBSTITUTE(AU$6," ","~",LEN(TRIM(AU$6))-LEN(SUBSTITUTE(TRIM(AU$6)," ",""))))-1)&amp;" Total",$B$6:$BB$314,ROW($A135)-5,FALSE))</f>
        <v>0</v>
      </c>
      <c r="AV135" s="8">
        <f ca="1">IF(AV$5&lt;&gt;"",HLOOKUP(AV$5,Functionalization!$G$6:$R$314,ROW($A135)-5,FALSE),IFERROR(INDEX(AV$278:AV$314,MATCH($F135,$B$278:$B$314,0))/VLOOKUP($F135,$B$278:$BB$314,MATCH(LEFT(TRIM(AV$6),FIND("~",SUBSTITUTE(AV$6,"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135))*HLOOKUP(LEFT(TRIM(AV$6),FIND("~",SUBSTITUTE(AV$6," ","~",LEN(TRIM(AV$6))-LEN(SUBSTITUTE(TRIM(AV$6)," ",""))))-1)&amp;" Total",$B$6:$BB$314,ROW($A135)-5,FALSE))</f>
        <v>0</v>
      </c>
      <c r="AW135" s="8">
        <f ca="1">IF(AW$5&lt;&gt;"",HLOOKUP(AW$5,Functionalization!$G$6:$R$314,ROW($A135)-5,FALSE),IFERROR(INDEX(AW$278:AW$314,MATCH($F135,$B$278:$B$314,0))/VLOOKUP($F135,$B$278:$BB$314,MATCH(LEFT(TRIM(AW$6),FIND("~",SUBSTITUTE(AW$6,"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135))*HLOOKUP(LEFT(TRIM(AW$6),FIND("~",SUBSTITUTE(AW$6," ","~",LEN(TRIM(AW$6))-LEN(SUBSTITUTE(TRIM(AW$6)," ",""))))-1)&amp;" Total",$B$6:$BB$314,ROW($A135)-5,FALSE))</f>
        <v>0</v>
      </c>
      <c r="AX135" s="8">
        <f ca="1">IF(AX$5&lt;&gt;"",HLOOKUP(AX$5,Functionalization!$G$6:$R$314,ROW($A135)-5,FALSE),IFERROR(INDEX(AX$278:AX$314,MATCH($F135,$B$278:$B$314,0))/VLOOKUP($F135,$B$278:$BB$314,MATCH(LEFT(TRIM(AX$6),FIND("~",SUBSTITUTE(AX$6,"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135))*HLOOKUP(LEFT(TRIM(AX$6),FIND("~",SUBSTITUTE(AX$6," ","~",LEN(TRIM(AX$6))-LEN(SUBSTITUTE(TRIM(AX$6)," ",""))))-1)&amp;" Total",$B$6:$BB$314,ROW($A135)-5,FALSE))</f>
        <v>0</v>
      </c>
      <c r="AY135" s="8">
        <f ca="1">IF(AY$5&lt;&gt;"",HLOOKUP(AY$5,Functionalization!$G$6:$R$314,ROW($A135)-5,FALSE),IFERROR(INDEX(AY$278:AY$314,MATCH($F135,$B$278:$B$314,0))/VLOOKUP($F135,$B$278:$BB$314,MATCH(LEFT(TRIM(AY$6),FIND("~",SUBSTITUTE(AY$6,"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135))*HLOOKUP(LEFT(TRIM(AY$6),FIND("~",SUBSTITUTE(AY$6," ","~",LEN(TRIM(AY$6))-LEN(SUBSTITUTE(TRIM(AY$6)," ",""))))-1)&amp;" Total",$B$6:$BB$314,ROW($A135)-5,FALSE))</f>
        <v>0</v>
      </c>
      <c r="AZ135" s="8">
        <f ca="1">IF(AZ$5&lt;&gt;"",HLOOKUP(AZ$5,Functionalization!$G$6:$R$314,ROW($A135)-5,FALSE),IFERROR(INDEX(AZ$278:AZ$314,MATCH($F135,$B$278:$B$314,0))/VLOOKUP($F135,$B$278:$BB$314,MATCH(LEFT(TRIM(AZ$6),FIND("~",SUBSTITUTE(AZ$6,"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135))*HLOOKUP(LEFT(TRIM(AZ$6),FIND("~",SUBSTITUTE(AZ$6," ","~",LEN(TRIM(AZ$6))-LEN(SUBSTITUTE(TRIM(AZ$6)," ",""))))-1)&amp;" Total",$B$6:$BB$314,ROW($A135)-5,FALSE))</f>
        <v>0</v>
      </c>
      <c r="BA135" s="8">
        <f ca="1">IF(BA$5&lt;&gt;"",HLOOKUP(BA$5,Functionalization!$G$6:$R$314,ROW($A135)-5,FALSE),IFERROR(INDEX(BA$278:BA$314,MATCH($F135,$B$278:$B$314,0))/VLOOKUP($F135,$B$278:$BB$314,MATCH(LEFT(TRIM(BA$6),FIND("~",SUBSTITUTE(BA$6,"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135))*HLOOKUP(LEFT(TRIM(BA$6),FIND("~",SUBSTITUTE(BA$6," ","~",LEN(TRIM(BA$6))-LEN(SUBSTITUTE(TRIM(BA$6)," ",""))))-1)&amp;" Total",$B$6:$BB$314,ROW($A135)-5,FALSE))</f>
        <v>0</v>
      </c>
      <c r="BB135" s="8">
        <f ca="1">IF(BB$5&lt;&gt;"",HLOOKUP(BB$5,Functionalization!$G$6:$R$314,ROW($A135)-5,FALSE),IFERROR(INDEX(BB$278:BB$314,MATCH($F135,$B$278:$B$314,0))/VLOOKUP($F135,$B$278:$BB$314,MATCH(LEFT(TRIM(BB$6),FIND("~",SUBSTITUTE(BB$6,"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135))*HLOOKUP(LEFT(TRIM(BB$6),FIND("~",SUBSTITUTE(BB$6," ","~",LEN(TRIM(BB$6))-LEN(SUBSTITUTE(TRIM(BB$6)," ",""))))-1)&amp;" Total",$B$6:$BB$314,ROW($A135)-5,FALSE))</f>
        <v>0</v>
      </c>
      <c r="BD135">
        <f ca="1">IFERROR(IF(SUMIF($G$6:$BB$6,BD$6&amp;" Total",$G135:$BB135)-(SUMIF($G$6:$BB$6,BD$6&amp;" "&amp;'Input-Func_Class'!$D$22,$G135:$BB135)+IFERROR(SUMIF($G$6:$BB$6,BD$6&amp;" "&amp;'Input-Func_Class'!$E$22,$G135:$BB135),SUMIF($G$6:$BB$6,BD$6&amp;" "&amp;'Input-Func_Class'!$B$24,$G135:$BB135))+SUMIF($G$6:$BB$6,BD$6&amp;" "&amp;'Input-Func_Class'!$F$22,$G135:$BB135))&lt;Check_Limit,0,1),1)</f>
        <v>0</v>
      </c>
      <c r="BE135">
        <f ca="1">IFERROR(IF(SUMIF($G$6:$BB$6,BE$6&amp;" Total",$G135:$BB135)-(SUMIF($G$6:$BB$6,BE$6&amp;" "&amp;'Input-Func_Class'!$D$22,$G135:$BB135)+IFERROR(SUMIF($G$6:$BB$6,BE$6&amp;" "&amp;'Input-Func_Class'!$E$22,$G135:$BB135),SUMIF($G$6:$BB$6,BE$6&amp;" "&amp;'Input-Func_Class'!$B$24,$G135:$BB135))+SUMIF($G$6:$BB$6,BE$6&amp;" "&amp;'Input-Func_Class'!$F$22,$G135:$BB135))&lt;Check_Limit,0,1),1)</f>
        <v>0</v>
      </c>
      <c r="BF135">
        <f ca="1">IFERROR(IF(SUMIF($G$6:$BB$6,BF$6&amp;" Total",$G135:$BB135)-(SUMIF($G$6:$BB$6,BF$6&amp;" "&amp;'Input-Func_Class'!$D$22,$G135:$BB135)+IFERROR(SUMIF($G$6:$BB$6,BF$6&amp;" "&amp;'Input-Func_Class'!$E$22,$G135:$BB135),SUMIF($G$6:$BB$6,BF$6&amp;" "&amp;'Input-Func_Class'!$B$24,$G135:$BB135))+SUMIF($G$6:$BB$6,BF$6&amp;" "&amp;'Input-Func_Class'!$F$22,$G135:$BB135))&lt;Check_Limit,0,1),1)</f>
        <v>0</v>
      </c>
      <c r="BG135">
        <f ca="1">IFERROR(IF(SUMIF($G$6:$BB$6,BG$6&amp;" Total",$G135:$BB135)-(SUMIF($G$6:$BB$6,BG$6&amp;" "&amp;'Input-Func_Class'!$D$22,$G135:$BB135)+IFERROR(SUMIF($G$6:$BB$6,BG$6&amp;" "&amp;'Input-Func_Class'!$E$22,$G135:$BB135),SUMIF($G$6:$BB$6,BG$6&amp;" "&amp;'Input-Func_Class'!$B$24,$G135:$BB135))+SUMIF($G$6:$BB$6,BG$6&amp;" "&amp;'Input-Func_Class'!$F$22,$G135:$BB135))&lt;Check_Limit,0,1),1)</f>
        <v>0</v>
      </c>
      <c r="BH135">
        <f ca="1">IFERROR(IF(SUMIF($G$6:$BB$6,BH$6&amp;" Total",$G135:$BB135)-(SUMIF($G$6:$BB$6,BH$6&amp;" "&amp;'Input-Func_Class'!$D$22,$G135:$BB135)+IFERROR(SUMIF($G$6:$BB$6,BH$6&amp;" "&amp;'Input-Func_Class'!$E$22,$G135:$BB135),SUMIF($G$6:$BB$6,BH$6&amp;" "&amp;'Input-Func_Class'!$B$24,$G135:$BB135))+SUMIF($G$6:$BB$6,BH$6&amp;" "&amp;'Input-Func_Class'!$F$22,$G135:$BB135))&lt;Check_Limit,0,1),1)</f>
        <v>0</v>
      </c>
      <c r="BI135">
        <f ca="1">IFERROR(IF(SUMIF($G$6:$BB$6,BI$6&amp;" Total",$G135:$BB135)-(SUMIF($G$6:$BB$6,BI$6&amp;" "&amp;'Input-Func_Class'!$D$22,$G135:$BB135)+IFERROR(SUMIF($G$6:$BB$6,BI$6&amp;" "&amp;'Input-Func_Class'!$E$22,$G135:$BB135),SUMIF($G$6:$BB$6,BI$6&amp;" "&amp;'Input-Func_Class'!$B$24,$G135:$BB135))+SUMIF($G$6:$BB$6,BI$6&amp;" "&amp;'Input-Func_Class'!$F$22,$G135:$BB135))&lt;Check_Limit,0,1),1)</f>
        <v>0</v>
      </c>
      <c r="BJ135">
        <f ca="1">IFERROR(IF(SUMIF($G$6:$BB$6,BJ$6&amp;" Total",$G135:$BB135)-(SUMIF($G$6:$BB$6,BJ$6&amp;" "&amp;'Input-Func_Class'!$D$22,$G135:$BB135)+IFERROR(SUMIF($G$6:$BB$6,BJ$6&amp;" "&amp;'Input-Func_Class'!$E$22,$G135:$BB135),SUMIF($G$6:$BB$6,BJ$6&amp;" "&amp;'Input-Func_Class'!$B$24,$G135:$BB135))+SUMIF($G$6:$BB$6,BJ$6&amp;" "&amp;'Input-Func_Class'!$F$22,$G135:$BB135))&lt;Check_Limit,0,1),1)</f>
        <v>0</v>
      </c>
      <c r="BK135">
        <f ca="1">IFERROR(IF(SUMIF($G$6:$BB$6,BK$6&amp;" Total",$G135:$BB135)-(SUMIF($G$6:$BB$6,BK$6&amp;" "&amp;'Input-Func_Class'!$D$22,$G135:$BB135)+IFERROR(SUMIF($G$6:$BB$6,BK$6&amp;" "&amp;'Input-Func_Class'!$E$22,$G135:$BB135),SUMIF($G$6:$BB$6,BK$6&amp;" "&amp;'Input-Func_Class'!$B$24,$G135:$BB135))+SUMIF($G$6:$BB$6,BK$6&amp;" "&amp;'Input-Func_Class'!$F$22,$G135:$BB135))&lt;Check_Limit,0,1),1)</f>
        <v>0</v>
      </c>
      <c r="BL135">
        <f ca="1">IFERROR(IF(SUMIF($G$6:$BB$6,BL$6&amp;" Total",$G135:$BB135)-(SUMIF($G$6:$BB$6,BL$6&amp;" "&amp;'Input-Func_Class'!$D$22,$G135:$BB135)+IFERROR(SUMIF($G$6:$BB$6,BL$6&amp;" "&amp;'Input-Func_Class'!$E$22,$G135:$BB135),SUMIF($G$6:$BB$6,BL$6&amp;" "&amp;'Input-Func_Class'!$B$24,$G135:$BB135))+SUMIF($G$6:$BB$6,BL$6&amp;" "&amp;'Input-Func_Class'!$F$22,$G135:$BB135))&lt;Check_Limit,0,1),1)</f>
        <v>0</v>
      </c>
      <c r="BM135">
        <f ca="1">IFERROR(IF(SUMIF($G$6:$BB$6,BM$6&amp;" Total",$G135:$BB135)-(SUMIF($G$6:$BB$6,BM$6&amp;" "&amp;'Input-Func_Class'!$D$22,$G135:$BB135)+IFERROR(SUMIF($G$6:$BB$6,BM$6&amp;" "&amp;'Input-Func_Class'!$E$22,$G135:$BB135),SUMIF($G$6:$BB$6,BM$6&amp;" "&amp;'Input-Func_Class'!$B$24,$G135:$BB135))+SUMIF($G$6:$BB$6,BM$6&amp;" "&amp;'Input-Func_Class'!$F$22,$G135:$BB135))&lt;Check_Limit,0,1),1)</f>
        <v>0</v>
      </c>
      <c r="BN135">
        <f ca="1">IFERROR(IF(SUMIF($G$6:$BB$6,BN$6&amp;" Total",$G135:$BB135)-(SUMIF($G$6:$BB$6,BN$6&amp;" "&amp;'Input-Func_Class'!$D$22,$G135:$BB135)+IFERROR(SUMIF($G$6:$BB$6,BN$6&amp;" "&amp;'Input-Func_Class'!$E$22,$G135:$BB135),SUMIF($G$6:$BB$6,BN$6&amp;" "&amp;'Input-Func_Class'!$B$24,$G135:$BB135))+SUMIF($G$6:$BB$6,BN$6&amp;" "&amp;'Input-Func_Class'!$F$22,$G135:$BB135))&lt;Check_Limit,0,1),1)</f>
        <v>0</v>
      </c>
      <c r="BO135">
        <f ca="1">IFERROR(IF(SUMIF($G$6:$BB$6,BO$6&amp;" Total",$G135:$BB135)-(SUMIF($G$6:$BB$6,BO$6&amp;" "&amp;'Input-Func_Class'!$D$22,$G135:$BB135)+IFERROR(SUMIF($G$6:$BB$6,BO$6&amp;" "&amp;'Input-Func_Class'!$E$22,$G135:$BB135),SUMIF($G$6:$BB$6,BO$6&amp;" "&amp;'Input-Func_Class'!$B$24,$G135:$BB135))+SUMIF($G$6:$BB$6,BO$6&amp;" "&amp;'Input-Func_Class'!$F$22,$G135:$BB135))&lt;Check_Limit,0,1),1)</f>
        <v>0</v>
      </c>
    </row>
    <row r="136" spans="1:67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>Functionalization!$D136</f>
        <v>7644633.2328563714</v>
      </c>
      <c r="E136" s="8">
        <f t="shared" ca="1" si="37"/>
        <v>0</v>
      </c>
      <c r="F136" s="2" t="str">
        <f>IF($D136=0,"-",IF('Input-Accounts'!$E136&lt;&gt;0,'Input-Accounts'!$E136,'Input-Accounts'!$G136))</f>
        <v>INT_MAINS_SERVICES</v>
      </c>
      <c r="G136" s="8">
        <f ca="1">IF(G$5&lt;&gt;"",HLOOKUP(G$5,Functionalization!$G$6:$R$314,ROW($A136)-5,FALSE),IFERROR(INDEX(G$278:G$314,MATCH($F136,$B$278:$B$314,0))/VLOOKUP($F136,$B$278:$BB$314,MATCH(LEFT(TRIM(G$6),FIND("~",SUBSTITUTE(G$6,"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136))*HLOOKUP(LEFT(TRIM(G$6),FIND("~",SUBSTITUTE(G$6," ","~",LEN(TRIM(G$6))-LEN(SUBSTITUTE(TRIM(G$6)," ",""))))-1)&amp;" Total",$B$6:$BB$314,ROW($A136)-5,FALSE))</f>
        <v>5100438.648680035</v>
      </c>
      <c r="H136" s="8">
        <f ca="1">IF(H$5&lt;&gt;"",HLOOKUP(H$5,Functionalization!$G$6:$R$314,ROW($A136)-5,FALSE),IFERROR(INDEX(H$278:H$314,MATCH($F136,$B$278:$B$314,0))/VLOOKUP($F136,$B$278:$BB$314,MATCH(LEFT(TRIM(H$6),FIND("~",SUBSTITUTE(H$6,"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136))*HLOOKUP(LEFT(TRIM(H$6),FIND("~",SUBSTITUTE(H$6," ","~",LEN(TRIM(H$6))-LEN(SUBSTITUTE(TRIM(H$6)," ",""))))-1)&amp;" Total",$B$6:$BB$314,ROW($A136)-5,FALSE))</f>
        <v>3891206.5070818546</v>
      </c>
      <c r="I136" s="8">
        <f ca="1">IF(I$5&lt;&gt;"",HLOOKUP(I$5,Functionalization!$G$6:$R$314,ROW($A136)-5,FALSE),IFERROR(INDEX(I$278:I$314,MATCH($F136,$B$278:$B$314,0))/VLOOKUP($F136,$B$278:$BB$314,MATCH(LEFT(TRIM(I$6),FIND("~",SUBSTITUTE(I$6,"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136))*HLOOKUP(LEFT(TRIM(I$6),FIND("~",SUBSTITUTE(I$6," ","~",LEN(TRIM(I$6))-LEN(SUBSTITUTE(TRIM(I$6)," ",""))))-1)&amp;" Total",$B$6:$BB$314,ROW($A136)-5,FALSE))</f>
        <v>0</v>
      </c>
      <c r="J136" s="8">
        <f ca="1">IF(J$5&lt;&gt;"",HLOOKUP(J$5,Functionalization!$G$6:$R$314,ROW($A136)-5,FALSE),IFERROR(INDEX(J$278:J$314,MATCH($F136,$B$278:$B$314,0))/VLOOKUP($F136,$B$278:$BB$314,MATCH(LEFT(TRIM(J$6),FIND("~",SUBSTITUTE(J$6,"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136))*HLOOKUP(LEFT(TRIM(J$6),FIND("~",SUBSTITUTE(J$6," ","~",LEN(TRIM(J$6))-LEN(SUBSTITUTE(TRIM(J$6)," ",""))))-1)&amp;" Total",$B$6:$BB$314,ROW($A136)-5,FALSE))</f>
        <v>1209232.1415981806</v>
      </c>
      <c r="K136" s="8">
        <f ca="1">IF(K$5&lt;&gt;"",HLOOKUP(K$5,Functionalization!$G$6:$R$314,ROW($A136)-5,FALSE),IFERROR(INDEX(K$278:K$314,MATCH($F136,$B$278:$B$314,0))/VLOOKUP($F136,$B$278:$BB$314,MATCH(LEFT(TRIM(K$6),FIND("~",SUBSTITUTE(K$6,"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136))*HLOOKUP(LEFT(TRIM(K$6),FIND("~",SUBSTITUTE(K$6," ","~",LEN(TRIM(K$6))-LEN(SUBSTITUTE(TRIM(K$6)," ",""))))-1)&amp;" Total",$B$6:$BB$314,ROW($A136)-5,FALSE))</f>
        <v>2544194.5841763364</v>
      </c>
      <c r="L136" s="8">
        <f ca="1">IF(L$5&lt;&gt;"",HLOOKUP(L$5,Functionalization!$G$6:$R$314,ROW($A136)-5,FALSE),IFERROR(INDEX(L$278:L$314,MATCH($F136,$B$278:$B$314,0))/VLOOKUP($F136,$B$278:$BB$314,MATCH(LEFT(TRIM(L$6),FIND("~",SUBSTITUTE(L$6,"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136))*HLOOKUP(LEFT(TRIM(L$6),FIND("~",SUBSTITUTE(L$6," ","~",LEN(TRIM(L$6))-LEN(SUBSTITUTE(TRIM(L$6)," ",""))))-1)&amp;" Total",$B$6:$BB$314,ROW($A136)-5,FALSE))</f>
        <v>0</v>
      </c>
      <c r="M136" s="8">
        <f ca="1">IF(M$5&lt;&gt;"",HLOOKUP(M$5,Functionalization!$G$6:$R$314,ROW($A136)-5,FALSE),IFERROR(INDEX(M$278:M$314,MATCH($F136,$B$278:$B$314,0))/VLOOKUP($F136,$B$278:$BB$314,MATCH(LEFT(TRIM(M$6),FIND("~",SUBSTITUTE(M$6,"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136))*HLOOKUP(LEFT(TRIM(M$6),FIND("~",SUBSTITUTE(M$6," ","~",LEN(TRIM(M$6))-LEN(SUBSTITUTE(TRIM(M$6)," ",""))))-1)&amp;" Total",$B$6:$BB$314,ROW($A136)-5,FALSE))</f>
        <v>0</v>
      </c>
      <c r="N136" s="8">
        <f ca="1">IF(N$5&lt;&gt;"",HLOOKUP(N$5,Functionalization!$G$6:$R$314,ROW($A136)-5,FALSE),IFERROR(INDEX(N$278:N$314,MATCH($F136,$B$278:$B$314,0))/VLOOKUP($F136,$B$278:$BB$314,MATCH(LEFT(TRIM(N$6),FIND("~",SUBSTITUTE(N$6,"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136))*HLOOKUP(LEFT(TRIM(N$6),FIND("~",SUBSTITUTE(N$6," ","~",LEN(TRIM(N$6))-LEN(SUBSTITUTE(TRIM(N$6)," ",""))))-1)&amp;" Total",$B$6:$BB$314,ROW($A136)-5,FALSE))</f>
        <v>2544194.5841763364</v>
      </c>
      <c r="O136" s="8">
        <f ca="1">IF(O$5&lt;&gt;"",HLOOKUP(O$5,Functionalization!$G$6:$R$314,ROW($A136)-5,FALSE),IFERROR(INDEX(O$278:O$314,MATCH($F136,$B$278:$B$314,0))/VLOOKUP($F136,$B$278:$BB$314,MATCH(LEFT(TRIM(O$6),FIND("~",SUBSTITUTE(O$6,"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136))*HLOOKUP(LEFT(TRIM(O$6),FIND("~",SUBSTITUTE(O$6," ","~",LEN(TRIM(O$6))-LEN(SUBSTITUTE(TRIM(O$6)," ",""))))-1)&amp;" Total",$B$6:$BB$314,ROW($A136)-5,FALSE))</f>
        <v>0</v>
      </c>
      <c r="P136" s="8">
        <f ca="1">IF(P$5&lt;&gt;"",HLOOKUP(P$5,Functionalization!$G$6:$R$314,ROW($A136)-5,FALSE),IFERROR(INDEX(P$278:P$314,MATCH($F136,$B$278:$B$314,0))/VLOOKUP($F136,$B$278:$BB$314,MATCH(LEFT(TRIM(P$6),FIND("~",SUBSTITUTE(P$6,"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136))*HLOOKUP(LEFT(TRIM(P$6),FIND("~",SUBSTITUTE(P$6," ","~",LEN(TRIM(P$6))-LEN(SUBSTITUTE(TRIM(P$6)," ",""))))-1)&amp;" Total",$B$6:$BB$314,ROW($A136)-5,FALSE))</f>
        <v>0</v>
      </c>
      <c r="Q136" s="8">
        <f ca="1">IF(Q$5&lt;&gt;"",HLOOKUP(Q$5,Functionalization!$G$6:$R$314,ROW($A136)-5,FALSE),IFERROR(INDEX(Q$278:Q$314,MATCH($F136,$B$278:$B$314,0))/VLOOKUP($F136,$B$278:$BB$314,MATCH(LEFT(TRIM(Q$6),FIND("~",SUBSTITUTE(Q$6,"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136))*HLOOKUP(LEFT(TRIM(Q$6),FIND("~",SUBSTITUTE(Q$6," ","~",LEN(TRIM(Q$6))-LEN(SUBSTITUTE(TRIM(Q$6)," ",""))))-1)&amp;" Total",$B$6:$BB$314,ROW($A136)-5,FALSE))</f>
        <v>0</v>
      </c>
      <c r="R136" s="8">
        <f ca="1">IF(R$5&lt;&gt;"",HLOOKUP(R$5,Functionalization!$G$6:$R$314,ROW($A136)-5,FALSE),IFERROR(INDEX(R$278:R$314,MATCH($F136,$B$278:$B$314,0))/VLOOKUP($F136,$B$278:$BB$314,MATCH(LEFT(TRIM(R$6),FIND("~",SUBSTITUTE(R$6,"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136))*HLOOKUP(LEFT(TRIM(R$6),FIND("~",SUBSTITUTE(R$6," ","~",LEN(TRIM(R$6))-LEN(SUBSTITUTE(TRIM(R$6)," ",""))))-1)&amp;" Total",$B$6:$BB$314,ROW($A136)-5,FALSE))</f>
        <v>0</v>
      </c>
      <c r="S136" s="8">
        <f ca="1">IF(S$5&lt;&gt;"",HLOOKUP(S$5,Functionalization!$G$6:$R$314,ROW($A136)-5,FALSE),IFERROR(INDEX(S$278:S$314,MATCH($F136,$B$278:$B$314,0))/VLOOKUP($F136,$B$278:$BB$314,MATCH(LEFT(TRIM(S$6),FIND("~",SUBSTITUTE(S$6,"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136))*HLOOKUP(LEFT(TRIM(S$6),FIND("~",SUBSTITUTE(S$6," ","~",LEN(TRIM(S$6))-LEN(SUBSTITUTE(TRIM(S$6)," ",""))))-1)&amp;" Total",$B$6:$BB$314,ROW($A136)-5,FALSE))</f>
        <v>0</v>
      </c>
      <c r="T136" s="8">
        <f ca="1">IF(T$5&lt;&gt;"",HLOOKUP(T$5,Functionalization!$G$6:$R$314,ROW($A136)-5,FALSE),IFERROR(INDEX(T$278:T$314,MATCH($F136,$B$278:$B$314,0))/VLOOKUP($F136,$B$278:$BB$314,MATCH(LEFT(TRIM(T$6),FIND("~",SUBSTITUTE(T$6,"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136))*HLOOKUP(LEFT(TRIM(T$6),FIND("~",SUBSTITUTE(T$6," ","~",LEN(TRIM(T$6))-LEN(SUBSTITUTE(TRIM(T$6)," ",""))))-1)&amp;" Total",$B$6:$BB$314,ROW($A136)-5,FALSE))</f>
        <v>0</v>
      </c>
      <c r="U136" s="8">
        <f ca="1">IF(U$5&lt;&gt;"",HLOOKUP(U$5,Functionalization!$G$6:$R$314,ROW($A136)-5,FALSE),IFERROR(INDEX(U$278:U$314,MATCH($F136,$B$278:$B$314,0))/VLOOKUP($F136,$B$278:$BB$314,MATCH(LEFT(TRIM(U$6),FIND("~",SUBSTITUTE(U$6,"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136))*HLOOKUP(LEFT(TRIM(U$6),FIND("~",SUBSTITUTE(U$6," ","~",LEN(TRIM(U$6))-LEN(SUBSTITUTE(TRIM(U$6)," ",""))))-1)&amp;" Total",$B$6:$BB$314,ROW($A136)-5,FALSE))</f>
        <v>0</v>
      </c>
      <c r="V136" s="8">
        <f ca="1">IF(V$5&lt;&gt;"",HLOOKUP(V$5,Functionalization!$G$6:$R$314,ROW($A136)-5,FALSE),IFERROR(INDEX(V$278:V$314,MATCH($F136,$B$278:$B$314,0))/VLOOKUP($F136,$B$278:$BB$314,MATCH(LEFT(TRIM(V$6),FIND("~",SUBSTITUTE(V$6,"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136))*HLOOKUP(LEFT(TRIM(V$6),FIND("~",SUBSTITUTE(V$6," ","~",LEN(TRIM(V$6))-LEN(SUBSTITUTE(TRIM(V$6)," ",""))))-1)&amp;" Total",$B$6:$BB$314,ROW($A136)-5,FALSE))</f>
        <v>0</v>
      </c>
      <c r="W136" s="8">
        <f ca="1">IF(W$5&lt;&gt;"",HLOOKUP(W$5,Functionalization!$G$6:$R$314,ROW($A136)-5,FALSE),IFERROR(INDEX(W$278:W$314,MATCH($F136,$B$278:$B$314,0))/VLOOKUP($F136,$B$278:$BB$314,MATCH(LEFT(TRIM(W$6),FIND("~",SUBSTITUTE(W$6,"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136))*HLOOKUP(LEFT(TRIM(W$6),FIND("~",SUBSTITUTE(W$6," ","~",LEN(TRIM(W$6))-LEN(SUBSTITUTE(TRIM(W$6)," ",""))))-1)&amp;" Total",$B$6:$BB$314,ROW($A136)-5,FALSE))</f>
        <v>0</v>
      </c>
      <c r="X136" s="8">
        <f ca="1">IF(X$5&lt;&gt;"",HLOOKUP(X$5,Functionalization!$G$6:$R$314,ROW($A136)-5,FALSE),IFERROR(INDEX(X$278:X$314,MATCH($F136,$B$278:$B$314,0))/VLOOKUP($F136,$B$278:$BB$314,MATCH(LEFT(TRIM(X$6),FIND("~",SUBSTITUTE(X$6,"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136))*HLOOKUP(LEFT(TRIM(X$6),FIND("~",SUBSTITUTE(X$6," ","~",LEN(TRIM(X$6))-LEN(SUBSTITUTE(TRIM(X$6)," ",""))))-1)&amp;" Total",$B$6:$BB$314,ROW($A136)-5,FALSE))</f>
        <v>0</v>
      </c>
      <c r="Y136" s="8">
        <f ca="1">IF(Y$5&lt;&gt;"",HLOOKUP(Y$5,Functionalization!$G$6:$R$314,ROW($A136)-5,FALSE),IFERROR(INDEX(Y$278:Y$314,MATCH($F136,$B$278:$B$314,0))/VLOOKUP($F136,$B$278:$BB$314,MATCH(LEFT(TRIM(Y$6),FIND("~",SUBSTITUTE(Y$6,"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136))*HLOOKUP(LEFT(TRIM(Y$6),FIND("~",SUBSTITUTE(Y$6," ","~",LEN(TRIM(Y$6))-LEN(SUBSTITUTE(TRIM(Y$6)," ",""))))-1)&amp;" Total",$B$6:$BB$314,ROW($A136)-5,FALSE))</f>
        <v>0</v>
      </c>
      <c r="Z136" s="8">
        <f ca="1">IF(Z$5&lt;&gt;"",HLOOKUP(Z$5,Functionalization!$G$6:$R$314,ROW($A136)-5,FALSE),IFERROR(INDEX(Z$278:Z$314,MATCH($F136,$B$278:$B$314,0))/VLOOKUP($F136,$B$278:$BB$314,MATCH(LEFT(TRIM(Z$6),FIND("~",SUBSTITUTE(Z$6,"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136))*HLOOKUP(LEFT(TRIM(Z$6),FIND("~",SUBSTITUTE(Z$6," ","~",LEN(TRIM(Z$6))-LEN(SUBSTITUTE(TRIM(Z$6)," ",""))))-1)&amp;" Total",$B$6:$BB$314,ROW($A136)-5,FALSE))</f>
        <v>0</v>
      </c>
      <c r="AA136" s="8">
        <f ca="1">IF(AA$5&lt;&gt;"",HLOOKUP(AA$5,Functionalization!$G$6:$R$314,ROW($A136)-5,FALSE),IFERROR(INDEX(AA$278:AA$314,MATCH($F136,$B$278:$B$314,0))/VLOOKUP($F136,$B$278:$BB$314,MATCH(LEFT(TRIM(AA$6),FIND("~",SUBSTITUTE(AA$6,"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136))*HLOOKUP(LEFT(TRIM(AA$6),FIND("~",SUBSTITUTE(AA$6," ","~",LEN(TRIM(AA$6))-LEN(SUBSTITUTE(TRIM(AA$6)," ",""))))-1)&amp;" Total",$B$6:$BB$314,ROW($A136)-5,FALSE))</f>
        <v>0</v>
      </c>
      <c r="AB136" s="8">
        <f ca="1">IF(AB$5&lt;&gt;"",HLOOKUP(AB$5,Functionalization!$G$6:$R$314,ROW($A136)-5,FALSE),IFERROR(INDEX(AB$278:AB$314,MATCH($F136,$B$278:$B$314,0))/VLOOKUP($F136,$B$278:$BB$314,MATCH(LEFT(TRIM(AB$6),FIND("~",SUBSTITUTE(AB$6,"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136))*HLOOKUP(LEFT(TRIM(AB$6),FIND("~",SUBSTITUTE(AB$6," ","~",LEN(TRIM(AB$6))-LEN(SUBSTITUTE(TRIM(AB$6)," ",""))))-1)&amp;" Total",$B$6:$BB$314,ROW($A136)-5,FALSE))</f>
        <v>0</v>
      </c>
      <c r="AC136" s="8">
        <f ca="1">IF(AC$5&lt;&gt;"",HLOOKUP(AC$5,Functionalization!$G$6:$R$314,ROW($A136)-5,FALSE),IFERROR(INDEX(AC$278:AC$314,MATCH($F136,$B$278:$B$314,0))/VLOOKUP($F136,$B$278:$BB$314,MATCH(LEFT(TRIM(AC$6),FIND("~",SUBSTITUTE(AC$6,"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136))*HLOOKUP(LEFT(TRIM(AC$6),FIND("~",SUBSTITUTE(AC$6," ","~",LEN(TRIM(AC$6))-LEN(SUBSTITUTE(TRIM(AC$6)," ",""))))-1)&amp;" Total",$B$6:$BB$314,ROW($A136)-5,FALSE))</f>
        <v>0</v>
      </c>
      <c r="AD136" s="8">
        <f ca="1">IF(AD$5&lt;&gt;"",HLOOKUP(AD$5,Functionalization!$G$6:$R$314,ROW($A136)-5,FALSE),IFERROR(INDEX(AD$278:AD$314,MATCH($F136,$B$278:$B$314,0))/VLOOKUP($F136,$B$278:$BB$314,MATCH(LEFT(TRIM(AD$6),FIND("~",SUBSTITUTE(AD$6,"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136))*HLOOKUP(LEFT(TRIM(AD$6),FIND("~",SUBSTITUTE(AD$6," ","~",LEN(TRIM(AD$6))-LEN(SUBSTITUTE(TRIM(AD$6)," ",""))))-1)&amp;" Total",$B$6:$BB$314,ROW($A136)-5,FALSE))</f>
        <v>0</v>
      </c>
      <c r="AE136" s="8">
        <f ca="1">IF(AE$5&lt;&gt;"",HLOOKUP(AE$5,Functionalization!$G$6:$R$314,ROW($A136)-5,FALSE),IFERROR(INDEX(AE$278:AE$314,MATCH($F136,$B$278:$B$314,0))/VLOOKUP($F136,$B$278:$BB$314,MATCH(LEFT(TRIM(AE$6),FIND("~",SUBSTITUTE(AE$6,"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136))*HLOOKUP(LEFT(TRIM(AE$6),FIND("~",SUBSTITUTE(AE$6," ","~",LEN(TRIM(AE$6))-LEN(SUBSTITUTE(TRIM(AE$6)," ",""))))-1)&amp;" Total",$B$6:$BB$314,ROW($A136)-5,FALSE))</f>
        <v>0</v>
      </c>
      <c r="AF136" s="8">
        <f ca="1">IF(AF$5&lt;&gt;"",HLOOKUP(AF$5,Functionalization!$G$6:$R$314,ROW($A136)-5,FALSE),IFERROR(INDEX(AF$278:AF$314,MATCH($F136,$B$278:$B$314,0))/VLOOKUP($F136,$B$278:$BB$314,MATCH(LEFT(TRIM(AF$6),FIND("~",SUBSTITUTE(AF$6,"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136))*HLOOKUP(LEFT(TRIM(AF$6),FIND("~",SUBSTITUTE(AF$6," ","~",LEN(TRIM(AF$6))-LEN(SUBSTITUTE(TRIM(AF$6)," ",""))))-1)&amp;" Total",$B$6:$BB$314,ROW($A136)-5,FALSE))</f>
        <v>0</v>
      </c>
      <c r="AG136" s="8">
        <f ca="1">IF(AG$5&lt;&gt;"",HLOOKUP(AG$5,Functionalization!$G$6:$R$314,ROW($A136)-5,FALSE),IFERROR(INDEX(AG$278:AG$314,MATCH($F136,$B$278:$B$314,0))/VLOOKUP($F136,$B$278:$BB$314,MATCH(LEFT(TRIM(AG$6),FIND("~",SUBSTITUTE(AG$6,"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136))*HLOOKUP(LEFT(TRIM(AG$6),FIND("~",SUBSTITUTE(AG$6," ","~",LEN(TRIM(AG$6))-LEN(SUBSTITUTE(TRIM(AG$6)," ",""))))-1)&amp;" Total",$B$6:$BB$314,ROW($A136)-5,FALSE))</f>
        <v>0</v>
      </c>
      <c r="AH136" s="8">
        <f ca="1">IF(AH$5&lt;&gt;"",HLOOKUP(AH$5,Functionalization!$G$6:$R$314,ROW($A136)-5,FALSE),IFERROR(INDEX(AH$278:AH$314,MATCH($F136,$B$278:$B$314,0))/VLOOKUP($F136,$B$278:$BB$314,MATCH(LEFT(TRIM(AH$6),FIND("~",SUBSTITUTE(AH$6,"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136))*HLOOKUP(LEFT(TRIM(AH$6),FIND("~",SUBSTITUTE(AH$6," ","~",LEN(TRIM(AH$6))-LEN(SUBSTITUTE(TRIM(AH$6)," ",""))))-1)&amp;" Total",$B$6:$BB$314,ROW($A136)-5,FALSE))</f>
        <v>0</v>
      </c>
      <c r="AI136" s="8">
        <f ca="1">IF(AI$5&lt;&gt;"",HLOOKUP(AI$5,Functionalization!$G$6:$R$314,ROW($A136)-5,FALSE),IFERROR(INDEX(AI$278:AI$314,MATCH($F136,$B$278:$B$314,0))/VLOOKUP($F136,$B$278:$BB$314,MATCH(LEFT(TRIM(AI$6),FIND("~",SUBSTITUTE(AI$6,"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136))*HLOOKUP(LEFT(TRIM(AI$6),FIND("~",SUBSTITUTE(AI$6," ","~",LEN(TRIM(AI$6))-LEN(SUBSTITUTE(TRIM(AI$6)," ",""))))-1)&amp;" Total",$B$6:$BB$314,ROW($A136)-5,FALSE))</f>
        <v>0</v>
      </c>
      <c r="AJ136" s="8">
        <f ca="1">IF(AJ$5&lt;&gt;"",HLOOKUP(AJ$5,Functionalization!$G$6:$R$314,ROW($A136)-5,FALSE),IFERROR(INDEX(AJ$278:AJ$314,MATCH($F136,$B$278:$B$314,0))/VLOOKUP($F136,$B$278:$BB$314,MATCH(LEFT(TRIM(AJ$6),FIND("~",SUBSTITUTE(AJ$6,"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136))*HLOOKUP(LEFT(TRIM(AJ$6),FIND("~",SUBSTITUTE(AJ$6," ","~",LEN(TRIM(AJ$6))-LEN(SUBSTITUTE(TRIM(AJ$6)," ",""))))-1)&amp;" Total",$B$6:$BB$314,ROW($A136)-5,FALSE))</f>
        <v>0</v>
      </c>
      <c r="AK136" s="8">
        <f ca="1">IF(AK$5&lt;&gt;"",HLOOKUP(AK$5,Functionalization!$G$6:$R$314,ROW($A136)-5,FALSE),IFERROR(INDEX(AK$278:AK$314,MATCH($F136,$B$278:$B$314,0))/VLOOKUP($F136,$B$278:$BB$314,MATCH(LEFT(TRIM(AK$6),FIND("~",SUBSTITUTE(AK$6,"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136))*HLOOKUP(LEFT(TRIM(AK$6),FIND("~",SUBSTITUTE(AK$6," ","~",LEN(TRIM(AK$6))-LEN(SUBSTITUTE(TRIM(AK$6)," ",""))))-1)&amp;" Total",$B$6:$BB$314,ROW($A136)-5,FALSE))</f>
        <v>0</v>
      </c>
      <c r="AL136" s="8">
        <f ca="1">IF(AL$5&lt;&gt;"",HLOOKUP(AL$5,Functionalization!$G$6:$R$314,ROW($A136)-5,FALSE),IFERROR(INDEX(AL$278:AL$314,MATCH($F136,$B$278:$B$314,0))/VLOOKUP($F136,$B$278:$BB$314,MATCH(LEFT(TRIM(AL$6),FIND("~",SUBSTITUTE(AL$6,"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136))*HLOOKUP(LEFT(TRIM(AL$6),FIND("~",SUBSTITUTE(AL$6," ","~",LEN(TRIM(AL$6))-LEN(SUBSTITUTE(TRIM(AL$6)," ",""))))-1)&amp;" Total",$B$6:$BB$314,ROW($A136)-5,FALSE))</f>
        <v>0</v>
      </c>
      <c r="AM136" s="8">
        <f ca="1">IF(AM$5&lt;&gt;"",HLOOKUP(AM$5,Functionalization!$G$6:$R$314,ROW($A136)-5,FALSE),IFERROR(INDEX(AM$278:AM$314,MATCH($F136,$B$278:$B$314,0))/VLOOKUP($F136,$B$278:$BB$314,MATCH(LEFT(TRIM(AM$6),FIND("~",SUBSTITUTE(AM$6,"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136))*HLOOKUP(LEFT(TRIM(AM$6),FIND("~",SUBSTITUTE(AM$6," ","~",LEN(TRIM(AM$6))-LEN(SUBSTITUTE(TRIM(AM$6)," ",""))))-1)&amp;" Total",$B$6:$BB$314,ROW($A136)-5,FALSE))</f>
        <v>0</v>
      </c>
      <c r="AN136" s="8">
        <f ca="1">IF(AN$5&lt;&gt;"",HLOOKUP(AN$5,Functionalization!$G$6:$R$314,ROW($A136)-5,FALSE),IFERROR(INDEX(AN$278:AN$314,MATCH($F136,$B$278:$B$314,0))/VLOOKUP($F136,$B$278:$BB$314,MATCH(LEFT(TRIM(AN$6),FIND("~",SUBSTITUTE(AN$6,"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136))*HLOOKUP(LEFT(TRIM(AN$6),FIND("~",SUBSTITUTE(AN$6," ","~",LEN(TRIM(AN$6))-LEN(SUBSTITUTE(TRIM(AN$6)," ",""))))-1)&amp;" Total",$B$6:$BB$314,ROW($A136)-5,FALSE))</f>
        <v>0</v>
      </c>
      <c r="AO136" s="8">
        <f ca="1">IF(AO$5&lt;&gt;"",HLOOKUP(AO$5,Functionalization!$G$6:$R$314,ROW($A136)-5,FALSE),IFERROR(INDEX(AO$278:AO$314,MATCH($F136,$B$278:$B$314,0))/VLOOKUP($F136,$B$278:$BB$314,MATCH(LEFT(TRIM(AO$6),FIND("~",SUBSTITUTE(AO$6,"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136))*HLOOKUP(LEFT(TRIM(AO$6),FIND("~",SUBSTITUTE(AO$6," ","~",LEN(TRIM(AO$6))-LEN(SUBSTITUTE(TRIM(AO$6)," ",""))))-1)&amp;" Total",$B$6:$BB$314,ROW($A136)-5,FALSE))</f>
        <v>0</v>
      </c>
      <c r="AP136" s="8">
        <f ca="1">IF(AP$5&lt;&gt;"",HLOOKUP(AP$5,Functionalization!$G$6:$R$314,ROW($A136)-5,FALSE),IFERROR(INDEX(AP$278:AP$314,MATCH($F136,$B$278:$B$314,0))/VLOOKUP($F136,$B$278:$BB$314,MATCH(LEFT(TRIM(AP$6),FIND("~",SUBSTITUTE(AP$6,"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136))*HLOOKUP(LEFT(TRIM(AP$6),FIND("~",SUBSTITUTE(AP$6," ","~",LEN(TRIM(AP$6))-LEN(SUBSTITUTE(TRIM(AP$6)," ",""))))-1)&amp;" Total",$B$6:$BB$314,ROW($A136)-5,FALSE))</f>
        <v>0</v>
      </c>
      <c r="AQ136" s="8">
        <f ca="1">IF(AQ$5&lt;&gt;"",HLOOKUP(AQ$5,Functionalization!$G$6:$R$314,ROW($A136)-5,FALSE),IFERROR(INDEX(AQ$278:AQ$314,MATCH($F136,$B$278:$B$314,0))/VLOOKUP($F136,$B$278:$BB$314,MATCH(LEFT(TRIM(AQ$6),FIND("~",SUBSTITUTE(AQ$6,"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136))*HLOOKUP(LEFT(TRIM(AQ$6),FIND("~",SUBSTITUTE(AQ$6," ","~",LEN(TRIM(AQ$6))-LEN(SUBSTITUTE(TRIM(AQ$6)," ",""))))-1)&amp;" Total",$B$6:$BB$314,ROW($A136)-5,FALSE))</f>
        <v>0</v>
      </c>
      <c r="AR136" s="8">
        <f ca="1">IF(AR$5&lt;&gt;"",HLOOKUP(AR$5,Functionalization!$G$6:$R$314,ROW($A136)-5,FALSE),IFERROR(INDEX(AR$278:AR$314,MATCH($F136,$B$278:$B$314,0))/VLOOKUP($F136,$B$278:$BB$314,MATCH(LEFT(TRIM(AR$6),FIND("~",SUBSTITUTE(AR$6,"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136))*HLOOKUP(LEFT(TRIM(AR$6),FIND("~",SUBSTITUTE(AR$6," ","~",LEN(TRIM(AR$6))-LEN(SUBSTITUTE(TRIM(AR$6)," ",""))))-1)&amp;" Total",$B$6:$BB$314,ROW($A136)-5,FALSE))</f>
        <v>0</v>
      </c>
      <c r="AS136" s="8">
        <f ca="1">IF(AS$5&lt;&gt;"",HLOOKUP(AS$5,Functionalization!$G$6:$R$314,ROW($A136)-5,FALSE),IFERROR(INDEX(AS$278:AS$314,MATCH($F136,$B$278:$B$314,0))/VLOOKUP($F136,$B$278:$BB$314,MATCH(LEFT(TRIM(AS$6),FIND("~",SUBSTITUTE(AS$6,"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136))*HLOOKUP(LEFT(TRIM(AS$6),FIND("~",SUBSTITUTE(AS$6," ","~",LEN(TRIM(AS$6))-LEN(SUBSTITUTE(TRIM(AS$6)," ",""))))-1)&amp;" Total",$B$6:$BB$314,ROW($A136)-5,FALSE))</f>
        <v>0</v>
      </c>
      <c r="AT136" s="8">
        <f ca="1">IF(AT$5&lt;&gt;"",HLOOKUP(AT$5,Functionalization!$G$6:$R$314,ROW($A136)-5,FALSE),IFERROR(INDEX(AT$278:AT$314,MATCH($F136,$B$278:$B$314,0))/VLOOKUP($F136,$B$278:$BB$314,MATCH(LEFT(TRIM(AT$6),FIND("~",SUBSTITUTE(AT$6,"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136))*HLOOKUP(LEFT(TRIM(AT$6),FIND("~",SUBSTITUTE(AT$6," ","~",LEN(TRIM(AT$6))-LEN(SUBSTITUTE(TRIM(AT$6)," ",""))))-1)&amp;" Total",$B$6:$BB$314,ROW($A136)-5,FALSE))</f>
        <v>0</v>
      </c>
      <c r="AU136" s="8">
        <f ca="1">IF(AU$5&lt;&gt;"",HLOOKUP(AU$5,Functionalization!$G$6:$R$314,ROW($A136)-5,FALSE),IFERROR(INDEX(AU$278:AU$314,MATCH($F136,$B$278:$B$314,0))/VLOOKUP($F136,$B$278:$BB$314,MATCH(LEFT(TRIM(AU$6),FIND("~",SUBSTITUTE(AU$6,"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136))*HLOOKUP(LEFT(TRIM(AU$6),FIND("~",SUBSTITUTE(AU$6," ","~",LEN(TRIM(AU$6))-LEN(SUBSTITUTE(TRIM(AU$6)," ",""))))-1)&amp;" Total",$B$6:$BB$314,ROW($A136)-5,FALSE))</f>
        <v>0</v>
      </c>
      <c r="AV136" s="8">
        <f ca="1">IF(AV$5&lt;&gt;"",HLOOKUP(AV$5,Functionalization!$G$6:$R$314,ROW($A136)-5,FALSE),IFERROR(INDEX(AV$278:AV$314,MATCH($F136,$B$278:$B$314,0))/VLOOKUP($F136,$B$278:$BB$314,MATCH(LEFT(TRIM(AV$6),FIND("~",SUBSTITUTE(AV$6,"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136))*HLOOKUP(LEFT(TRIM(AV$6),FIND("~",SUBSTITUTE(AV$6," ","~",LEN(TRIM(AV$6))-LEN(SUBSTITUTE(TRIM(AV$6)," ",""))))-1)&amp;" Total",$B$6:$BB$314,ROW($A136)-5,FALSE))</f>
        <v>0</v>
      </c>
      <c r="AW136" s="8">
        <f ca="1">IF(AW$5&lt;&gt;"",HLOOKUP(AW$5,Functionalization!$G$6:$R$314,ROW($A136)-5,FALSE),IFERROR(INDEX(AW$278:AW$314,MATCH($F136,$B$278:$B$314,0))/VLOOKUP($F136,$B$278:$BB$314,MATCH(LEFT(TRIM(AW$6),FIND("~",SUBSTITUTE(AW$6,"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136))*HLOOKUP(LEFT(TRIM(AW$6),FIND("~",SUBSTITUTE(AW$6," ","~",LEN(TRIM(AW$6))-LEN(SUBSTITUTE(TRIM(AW$6)," ",""))))-1)&amp;" Total",$B$6:$BB$314,ROW($A136)-5,FALSE))</f>
        <v>0</v>
      </c>
      <c r="AX136" s="8">
        <f ca="1">IF(AX$5&lt;&gt;"",HLOOKUP(AX$5,Functionalization!$G$6:$R$314,ROW($A136)-5,FALSE),IFERROR(INDEX(AX$278:AX$314,MATCH($F136,$B$278:$B$314,0))/VLOOKUP($F136,$B$278:$BB$314,MATCH(LEFT(TRIM(AX$6),FIND("~",SUBSTITUTE(AX$6,"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136))*HLOOKUP(LEFT(TRIM(AX$6),FIND("~",SUBSTITUTE(AX$6," ","~",LEN(TRIM(AX$6))-LEN(SUBSTITUTE(TRIM(AX$6)," ",""))))-1)&amp;" Total",$B$6:$BB$314,ROW($A136)-5,FALSE))</f>
        <v>0</v>
      </c>
      <c r="AY136" s="8">
        <f ca="1">IF(AY$5&lt;&gt;"",HLOOKUP(AY$5,Functionalization!$G$6:$R$314,ROW($A136)-5,FALSE),IFERROR(INDEX(AY$278:AY$314,MATCH($F136,$B$278:$B$314,0))/VLOOKUP($F136,$B$278:$BB$314,MATCH(LEFT(TRIM(AY$6),FIND("~",SUBSTITUTE(AY$6,"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136))*HLOOKUP(LEFT(TRIM(AY$6),FIND("~",SUBSTITUTE(AY$6," ","~",LEN(TRIM(AY$6))-LEN(SUBSTITUTE(TRIM(AY$6)," ",""))))-1)&amp;" Total",$B$6:$BB$314,ROW($A136)-5,FALSE))</f>
        <v>0</v>
      </c>
      <c r="AZ136" s="8">
        <f ca="1">IF(AZ$5&lt;&gt;"",HLOOKUP(AZ$5,Functionalization!$G$6:$R$314,ROW($A136)-5,FALSE),IFERROR(INDEX(AZ$278:AZ$314,MATCH($F136,$B$278:$B$314,0))/VLOOKUP($F136,$B$278:$BB$314,MATCH(LEFT(TRIM(AZ$6),FIND("~",SUBSTITUTE(AZ$6,"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136))*HLOOKUP(LEFT(TRIM(AZ$6),FIND("~",SUBSTITUTE(AZ$6," ","~",LEN(TRIM(AZ$6))-LEN(SUBSTITUTE(TRIM(AZ$6)," ",""))))-1)&amp;" Total",$B$6:$BB$314,ROW($A136)-5,FALSE))</f>
        <v>0</v>
      </c>
      <c r="BA136" s="8">
        <f ca="1">IF(BA$5&lt;&gt;"",HLOOKUP(BA$5,Functionalization!$G$6:$R$314,ROW($A136)-5,FALSE),IFERROR(INDEX(BA$278:BA$314,MATCH($F136,$B$278:$B$314,0))/VLOOKUP($F136,$B$278:$BB$314,MATCH(LEFT(TRIM(BA$6),FIND("~",SUBSTITUTE(BA$6,"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136))*HLOOKUP(LEFT(TRIM(BA$6),FIND("~",SUBSTITUTE(BA$6," ","~",LEN(TRIM(BA$6))-LEN(SUBSTITUTE(TRIM(BA$6)," ",""))))-1)&amp;" Total",$B$6:$BB$314,ROW($A136)-5,FALSE))</f>
        <v>0</v>
      </c>
      <c r="BB136" s="8">
        <f ca="1">IF(BB$5&lt;&gt;"",HLOOKUP(BB$5,Functionalization!$G$6:$R$314,ROW($A136)-5,FALSE),IFERROR(INDEX(BB$278:BB$314,MATCH($F136,$B$278:$B$314,0))/VLOOKUP($F136,$B$278:$BB$314,MATCH(LEFT(TRIM(BB$6),FIND("~",SUBSTITUTE(BB$6,"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136))*HLOOKUP(LEFT(TRIM(BB$6),FIND("~",SUBSTITUTE(BB$6," ","~",LEN(TRIM(BB$6))-LEN(SUBSTITUTE(TRIM(BB$6)," ",""))))-1)&amp;" Total",$B$6:$BB$314,ROW($A136)-5,FALSE))</f>
        <v>0</v>
      </c>
      <c r="BD136">
        <f ca="1">IFERROR(IF(SUMIF($G$6:$BB$6,BD$6&amp;" Total",$G136:$BB136)-(SUMIF($G$6:$BB$6,BD$6&amp;" "&amp;'Input-Func_Class'!$D$22,$G136:$BB136)+IFERROR(SUMIF($G$6:$BB$6,BD$6&amp;" "&amp;'Input-Func_Class'!$E$22,$G136:$BB136),SUMIF($G$6:$BB$6,BD$6&amp;" "&amp;'Input-Func_Class'!$B$24,$G136:$BB136))+SUMIF($G$6:$BB$6,BD$6&amp;" "&amp;'Input-Func_Class'!$F$22,$G136:$BB136))&lt;Check_Limit,0,1),1)</f>
        <v>0</v>
      </c>
      <c r="BE136">
        <f ca="1">IFERROR(IF(SUMIF($G$6:$BB$6,BE$6&amp;" Total",$G136:$BB136)-(SUMIF($G$6:$BB$6,BE$6&amp;" "&amp;'Input-Func_Class'!$D$22,$G136:$BB136)+IFERROR(SUMIF($G$6:$BB$6,BE$6&amp;" "&amp;'Input-Func_Class'!$E$22,$G136:$BB136),SUMIF($G$6:$BB$6,BE$6&amp;" "&amp;'Input-Func_Class'!$B$24,$G136:$BB136))+SUMIF($G$6:$BB$6,BE$6&amp;" "&amp;'Input-Func_Class'!$F$22,$G136:$BB136))&lt;Check_Limit,0,1),1)</f>
        <v>0</v>
      </c>
      <c r="BF136">
        <f ca="1">IFERROR(IF(SUMIF($G$6:$BB$6,BF$6&amp;" Total",$G136:$BB136)-(SUMIF($G$6:$BB$6,BF$6&amp;" "&amp;'Input-Func_Class'!$D$22,$G136:$BB136)+IFERROR(SUMIF($G$6:$BB$6,BF$6&amp;" "&amp;'Input-Func_Class'!$E$22,$G136:$BB136),SUMIF($G$6:$BB$6,BF$6&amp;" "&amp;'Input-Func_Class'!$B$24,$G136:$BB136))+SUMIF($G$6:$BB$6,BF$6&amp;" "&amp;'Input-Func_Class'!$F$22,$G136:$BB136))&lt;Check_Limit,0,1),1)</f>
        <v>0</v>
      </c>
      <c r="BG136">
        <f ca="1">IFERROR(IF(SUMIF($G$6:$BB$6,BG$6&amp;" Total",$G136:$BB136)-(SUMIF($G$6:$BB$6,BG$6&amp;" "&amp;'Input-Func_Class'!$D$22,$G136:$BB136)+IFERROR(SUMIF($G$6:$BB$6,BG$6&amp;" "&amp;'Input-Func_Class'!$E$22,$G136:$BB136),SUMIF($G$6:$BB$6,BG$6&amp;" "&amp;'Input-Func_Class'!$B$24,$G136:$BB136))+SUMIF($G$6:$BB$6,BG$6&amp;" "&amp;'Input-Func_Class'!$F$22,$G136:$BB136))&lt;Check_Limit,0,1),1)</f>
        <v>0</v>
      </c>
      <c r="BH136">
        <f ca="1">IFERROR(IF(SUMIF($G$6:$BB$6,BH$6&amp;" Total",$G136:$BB136)-(SUMIF($G$6:$BB$6,BH$6&amp;" "&amp;'Input-Func_Class'!$D$22,$G136:$BB136)+IFERROR(SUMIF($G$6:$BB$6,BH$6&amp;" "&amp;'Input-Func_Class'!$E$22,$G136:$BB136),SUMIF($G$6:$BB$6,BH$6&amp;" "&amp;'Input-Func_Class'!$B$24,$G136:$BB136))+SUMIF($G$6:$BB$6,BH$6&amp;" "&amp;'Input-Func_Class'!$F$22,$G136:$BB136))&lt;Check_Limit,0,1),1)</f>
        <v>0</v>
      </c>
      <c r="BI136">
        <f ca="1">IFERROR(IF(SUMIF($G$6:$BB$6,BI$6&amp;" Total",$G136:$BB136)-(SUMIF($G$6:$BB$6,BI$6&amp;" "&amp;'Input-Func_Class'!$D$22,$G136:$BB136)+IFERROR(SUMIF($G$6:$BB$6,BI$6&amp;" "&amp;'Input-Func_Class'!$E$22,$G136:$BB136),SUMIF($G$6:$BB$6,BI$6&amp;" "&amp;'Input-Func_Class'!$B$24,$G136:$BB136))+SUMIF($G$6:$BB$6,BI$6&amp;" "&amp;'Input-Func_Class'!$F$22,$G136:$BB136))&lt;Check_Limit,0,1),1)</f>
        <v>0</v>
      </c>
      <c r="BJ136">
        <f ca="1">IFERROR(IF(SUMIF($G$6:$BB$6,BJ$6&amp;" Total",$G136:$BB136)-(SUMIF($G$6:$BB$6,BJ$6&amp;" "&amp;'Input-Func_Class'!$D$22,$G136:$BB136)+IFERROR(SUMIF($G$6:$BB$6,BJ$6&amp;" "&amp;'Input-Func_Class'!$E$22,$G136:$BB136),SUMIF($G$6:$BB$6,BJ$6&amp;" "&amp;'Input-Func_Class'!$B$24,$G136:$BB136))+SUMIF($G$6:$BB$6,BJ$6&amp;" "&amp;'Input-Func_Class'!$F$22,$G136:$BB136))&lt;Check_Limit,0,1),1)</f>
        <v>0</v>
      </c>
      <c r="BK136">
        <f ca="1">IFERROR(IF(SUMIF($G$6:$BB$6,BK$6&amp;" Total",$G136:$BB136)-(SUMIF($G$6:$BB$6,BK$6&amp;" "&amp;'Input-Func_Class'!$D$22,$G136:$BB136)+IFERROR(SUMIF($G$6:$BB$6,BK$6&amp;" "&amp;'Input-Func_Class'!$E$22,$G136:$BB136),SUMIF($G$6:$BB$6,BK$6&amp;" "&amp;'Input-Func_Class'!$B$24,$G136:$BB136))+SUMIF($G$6:$BB$6,BK$6&amp;" "&amp;'Input-Func_Class'!$F$22,$G136:$BB136))&lt;Check_Limit,0,1),1)</f>
        <v>0</v>
      </c>
      <c r="BL136">
        <f ca="1">IFERROR(IF(SUMIF($G$6:$BB$6,BL$6&amp;" Total",$G136:$BB136)-(SUMIF($G$6:$BB$6,BL$6&amp;" "&amp;'Input-Func_Class'!$D$22,$G136:$BB136)+IFERROR(SUMIF($G$6:$BB$6,BL$6&amp;" "&amp;'Input-Func_Class'!$E$22,$G136:$BB136),SUMIF($G$6:$BB$6,BL$6&amp;" "&amp;'Input-Func_Class'!$B$24,$G136:$BB136))+SUMIF($G$6:$BB$6,BL$6&amp;" "&amp;'Input-Func_Class'!$F$22,$G136:$BB136))&lt;Check_Limit,0,1),1)</f>
        <v>0</v>
      </c>
      <c r="BM136">
        <f ca="1">IFERROR(IF(SUMIF($G$6:$BB$6,BM$6&amp;" Total",$G136:$BB136)-(SUMIF($G$6:$BB$6,BM$6&amp;" "&amp;'Input-Func_Class'!$D$22,$G136:$BB136)+IFERROR(SUMIF($G$6:$BB$6,BM$6&amp;" "&amp;'Input-Func_Class'!$E$22,$G136:$BB136),SUMIF($G$6:$BB$6,BM$6&amp;" "&amp;'Input-Func_Class'!$B$24,$G136:$BB136))+SUMIF($G$6:$BB$6,BM$6&amp;" "&amp;'Input-Func_Class'!$F$22,$G136:$BB136))&lt;Check_Limit,0,1),1)</f>
        <v>0</v>
      </c>
      <c r="BN136">
        <f ca="1">IFERROR(IF(SUMIF($G$6:$BB$6,BN$6&amp;" Total",$G136:$BB136)-(SUMIF($G$6:$BB$6,BN$6&amp;" "&amp;'Input-Func_Class'!$D$22,$G136:$BB136)+IFERROR(SUMIF($G$6:$BB$6,BN$6&amp;" "&amp;'Input-Func_Class'!$E$22,$G136:$BB136),SUMIF($G$6:$BB$6,BN$6&amp;" "&amp;'Input-Func_Class'!$B$24,$G136:$BB136))+SUMIF($G$6:$BB$6,BN$6&amp;" "&amp;'Input-Func_Class'!$F$22,$G136:$BB136))&lt;Check_Limit,0,1),1)</f>
        <v>0</v>
      </c>
      <c r="BO136">
        <f ca="1">IFERROR(IF(SUMIF($G$6:$BB$6,BO$6&amp;" Total",$G136:$BB136)-(SUMIF($G$6:$BB$6,BO$6&amp;" "&amp;'Input-Func_Class'!$D$22,$G136:$BB136)+IFERROR(SUMIF($G$6:$BB$6,BO$6&amp;" "&amp;'Input-Func_Class'!$E$22,$G136:$BB136),SUMIF($G$6:$BB$6,BO$6&amp;" "&amp;'Input-Func_Class'!$B$24,$G136:$BB136))+SUMIF($G$6:$BB$6,BO$6&amp;" "&amp;'Input-Func_Class'!$F$22,$G136:$BB136))&lt;Check_Limit,0,1),1)</f>
        <v>0</v>
      </c>
    </row>
    <row r="137" spans="1:67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>Functionalization!$D137</f>
        <v>357432.55827429524</v>
      </c>
      <c r="E137" s="8">
        <f t="shared" ca="1" si="37"/>
        <v>0</v>
      </c>
      <c r="F137" s="2" t="str">
        <f>IF($D137=0,"-",IF('Input-Accounts'!$E137&lt;&gt;0,'Input-Accounts'!$E137,'Input-Accounts'!$G137))</f>
        <v>INT_MAINS_PLANT</v>
      </c>
      <c r="G137" s="8">
        <f ca="1">IF(G$5&lt;&gt;"",HLOOKUP(G$5,Functionalization!$G$6:$R$314,ROW($A137)-5,FALSE),IFERROR(INDEX(G$278:G$314,MATCH($F137,$B$278:$B$314,0))/VLOOKUP($F137,$B$278:$BB$314,MATCH(LEFT(TRIM(G$6),FIND("~",SUBSTITUTE(G$6,"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137))*HLOOKUP(LEFT(TRIM(G$6),FIND("~",SUBSTITUTE(G$6," ","~",LEN(TRIM(G$6))-LEN(SUBSTITUTE(TRIM(G$6)," ",""))))-1)&amp;" Total",$B$6:$BB$314,ROW($A137)-5,FALSE))</f>
        <v>357432.55827429524</v>
      </c>
      <c r="H137" s="8">
        <f ca="1">IF(H$5&lt;&gt;"",HLOOKUP(H$5,Functionalization!$G$6:$R$314,ROW($A137)-5,FALSE),IFERROR(INDEX(H$278:H$314,MATCH($F137,$B$278:$B$314,0))/VLOOKUP($F137,$B$278:$BB$314,MATCH(LEFT(TRIM(H$6),FIND("~",SUBSTITUTE(H$6,"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137))*HLOOKUP(LEFT(TRIM(H$6),FIND("~",SUBSTITUTE(H$6," ","~",LEN(TRIM(H$6))-LEN(SUBSTITUTE(TRIM(H$6)," ",""))))-1)&amp;" Total",$B$6:$BB$314,ROW($A137)-5,FALSE))</f>
        <v>272691.03549746535</v>
      </c>
      <c r="I137" s="8">
        <f ca="1">IF(I$5&lt;&gt;"",HLOOKUP(I$5,Functionalization!$G$6:$R$314,ROW($A137)-5,FALSE),IFERROR(INDEX(I$278:I$314,MATCH($F137,$B$278:$B$314,0))/VLOOKUP($F137,$B$278:$BB$314,MATCH(LEFT(TRIM(I$6),FIND("~",SUBSTITUTE(I$6,"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137))*HLOOKUP(LEFT(TRIM(I$6),FIND("~",SUBSTITUTE(I$6," ","~",LEN(TRIM(I$6))-LEN(SUBSTITUTE(TRIM(I$6)," ",""))))-1)&amp;" Total",$B$6:$BB$314,ROW($A137)-5,FALSE))</f>
        <v>0</v>
      </c>
      <c r="J137" s="8">
        <f ca="1">IF(J$5&lt;&gt;"",HLOOKUP(J$5,Functionalization!$G$6:$R$314,ROW($A137)-5,FALSE),IFERROR(INDEX(J$278:J$314,MATCH($F137,$B$278:$B$314,0))/VLOOKUP($F137,$B$278:$BB$314,MATCH(LEFT(TRIM(J$6),FIND("~",SUBSTITUTE(J$6,"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137))*HLOOKUP(LEFT(TRIM(J$6),FIND("~",SUBSTITUTE(J$6," ","~",LEN(TRIM(J$6))-LEN(SUBSTITUTE(TRIM(J$6)," ",""))))-1)&amp;" Total",$B$6:$BB$314,ROW($A137)-5,FALSE))</f>
        <v>84741.522776829865</v>
      </c>
      <c r="K137" s="8">
        <f ca="1">IF(K$5&lt;&gt;"",HLOOKUP(K$5,Functionalization!$G$6:$R$314,ROW($A137)-5,FALSE),IFERROR(INDEX(K$278:K$314,MATCH($F137,$B$278:$B$314,0))/VLOOKUP($F137,$B$278:$BB$314,MATCH(LEFT(TRIM(K$6),FIND("~",SUBSTITUTE(K$6,"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137))*HLOOKUP(LEFT(TRIM(K$6),FIND("~",SUBSTITUTE(K$6," ","~",LEN(TRIM(K$6))-LEN(SUBSTITUTE(TRIM(K$6)," ",""))))-1)&amp;" Total",$B$6:$BB$314,ROW($A137)-5,FALSE))</f>
        <v>0</v>
      </c>
      <c r="L137" s="8">
        <f ca="1">IF(L$5&lt;&gt;"",HLOOKUP(L$5,Functionalization!$G$6:$R$314,ROW($A137)-5,FALSE),IFERROR(INDEX(L$278:L$314,MATCH($F137,$B$278:$B$314,0))/VLOOKUP($F137,$B$278:$BB$314,MATCH(LEFT(TRIM(L$6),FIND("~",SUBSTITUTE(L$6,"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137))*HLOOKUP(LEFT(TRIM(L$6),FIND("~",SUBSTITUTE(L$6," ","~",LEN(TRIM(L$6))-LEN(SUBSTITUTE(TRIM(L$6)," ",""))))-1)&amp;" Total",$B$6:$BB$314,ROW($A137)-5,FALSE))</f>
        <v>0</v>
      </c>
      <c r="M137" s="8">
        <f ca="1">IF(M$5&lt;&gt;"",HLOOKUP(M$5,Functionalization!$G$6:$R$314,ROW($A137)-5,FALSE),IFERROR(INDEX(M$278:M$314,MATCH($F137,$B$278:$B$314,0))/VLOOKUP($F137,$B$278:$BB$314,MATCH(LEFT(TRIM(M$6),FIND("~",SUBSTITUTE(M$6,"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137))*HLOOKUP(LEFT(TRIM(M$6),FIND("~",SUBSTITUTE(M$6," ","~",LEN(TRIM(M$6))-LEN(SUBSTITUTE(TRIM(M$6)," ",""))))-1)&amp;" Total",$B$6:$BB$314,ROW($A137)-5,FALSE))</f>
        <v>0</v>
      </c>
      <c r="N137" s="8">
        <f ca="1">IF(N$5&lt;&gt;"",HLOOKUP(N$5,Functionalization!$G$6:$R$314,ROW($A137)-5,FALSE),IFERROR(INDEX(N$278:N$314,MATCH($F137,$B$278:$B$314,0))/VLOOKUP($F137,$B$278:$BB$314,MATCH(LEFT(TRIM(N$6),FIND("~",SUBSTITUTE(N$6,"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137))*HLOOKUP(LEFT(TRIM(N$6),FIND("~",SUBSTITUTE(N$6," ","~",LEN(TRIM(N$6))-LEN(SUBSTITUTE(TRIM(N$6)," ",""))))-1)&amp;" Total",$B$6:$BB$314,ROW($A137)-5,FALSE))</f>
        <v>0</v>
      </c>
      <c r="O137" s="8">
        <f ca="1">IF(O$5&lt;&gt;"",HLOOKUP(O$5,Functionalization!$G$6:$R$314,ROW($A137)-5,FALSE),IFERROR(INDEX(O$278:O$314,MATCH($F137,$B$278:$B$314,0))/VLOOKUP($F137,$B$278:$BB$314,MATCH(LEFT(TRIM(O$6),FIND("~",SUBSTITUTE(O$6,"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137))*HLOOKUP(LEFT(TRIM(O$6),FIND("~",SUBSTITUTE(O$6," ","~",LEN(TRIM(O$6))-LEN(SUBSTITUTE(TRIM(O$6)," ",""))))-1)&amp;" Total",$B$6:$BB$314,ROW($A137)-5,FALSE))</f>
        <v>0</v>
      </c>
      <c r="P137" s="8">
        <f ca="1">IF(P$5&lt;&gt;"",HLOOKUP(P$5,Functionalization!$G$6:$R$314,ROW($A137)-5,FALSE),IFERROR(INDEX(P$278:P$314,MATCH($F137,$B$278:$B$314,0))/VLOOKUP($F137,$B$278:$BB$314,MATCH(LEFT(TRIM(P$6),FIND("~",SUBSTITUTE(P$6,"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137))*HLOOKUP(LEFT(TRIM(P$6),FIND("~",SUBSTITUTE(P$6," ","~",LEN(TRIM(P$6))-LEN(SUBSTITUTE(TRIM(P$6)," ",""))))-1)&amp;" Total",$B$6:$BB$314,ROW($A137)-5,FALSE))</f>
        <v>0</v>
      </c>
      <c r="Q137" s="8">
        <f ca="1">IF(Q$5&lt;&gt;"",HLOOKUP(Q$5,Functionalization!$G$6:$R$314,ROW($A137)-5,FALSE),IFERROR(INDEX(Q$278:Q$314,MATCH($F137,$B$278:$B$314,0))/VLOOKUP($F137,$B$278:$BB$314,MATCH(LEFT(TRIM(Q$6),FIND("~",SUBSTITUTE(Q$6,"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137))*HLOOKUP(LEFT(TRIM(Q$6),FIND("~",SUBSTITUTE(Q$6," ","~",LEN(TRIM(Q$6))-LEN(SUBSTITUTE(TRIM(Q$6)," ",""))))-1)&amp;" Total",$B$6:$BB$314,ROW($A137)-5,FALSE))</f>
        <v>0</v>
      </c>
      <c r="R137" s="8">
        <f ca="1">IF(R$5&lt;&gt;"",HLOOKUP(R$5,Functionalization!$G$6:$R$314,ROW($A137)-5,FALSE),IFERROR(INDEX(R$278:R$314,MATCH($F137,$B$278:$B$314,0))/VLOOKUP($F137,$B$278:$BB$314,MATCH(LEFT(TRIM(R$6),FIND("~",SUBSTITUTE(R$6,"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137))*HLOOKUP(LEFT(TRIM(R$6),FIND("~",SUBSTITUTE(R$6," ","~",LEN(TRIM(R$6))-LEN(SUBSTITUTE(TRIM(R$6)," ",""))))-1)&amp;" Total",$B$6:$BB$314,ROW($A137)-5,FALSE))</f>
        <v>0</v>
      </c>
      <c r="S137" s="8">
        <f ca="1">IF(S$5&lt;&gt;"",HLOOKUP(S$5,Functionalization!$G$6:$R$314,ROW($A137)-5,FALSE),IFERROR(INDEX(S$278:S$314,MATCH($F137,$B$278:$B$314,0))/VLOOKUP($F137,$B$278:$BB$314,MATCH(LEFT(TRIM(S$6),FIND("~",SUBSTITUTE(S$6,"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137))*HLOOKUP(LEFT(TRIM(S$6),FIND("~",SUBSTITUTE(S$6," ","~",LEN(TRIM(S$6))-LEN(SUBSTITUTE(TRIM(S$6)," ",""))))-1)&amp;" Total",$B$6:$BB$314,ROW($A137)-5,FALSE))</f>
        <v>0</v>
      </c>
      <c r="T137" s="8">
        <f ca="1">IF(T$5&lt;&gt;"",HLOOKUP(T$5,Functionalization!$G$6:$R$314,ROW($A137)-5,FALSE),IFERROR(INDEX(T$278:T$314,MATCH($F137,$B$278:$B$314,0))/VLOOKUP($F137,$B$278:$BB$314,MATCH(LEFT(TRIM(T$6),FIND("~",SUBSTITUTE(T$6,"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137))*HLOOKUP(LEFT(TRIM(T$6),FIND("~",SUBSTITUTE(T$6," ","~",LEN(TRIM(T$6))-LEN(SUBSTITUTE(TRIM(T$6)," ",""))))-1)&amp;" Total",$B$6:$BB$314,ROW($A137)-5,FALSE))</f>
        <v>0</v>
      </c>
      <c r="U137" s="8">
        <f ca="1">IF(U$5&lt;&gt;"",HLOOKUP(U$5,Functionalization!$G$6:$R$314,ROW($A137)-5,FALSE),IFERROR(INDEX(U$278:U$314,MATCH($F137,$B$278:$B$314,0))/VLOOKUP($F137,$B$278:$BB$314,MATCH(LEFT(TRIM(U$6),FIND("~",SUBSTITUTE(U$6,"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137))*HLOOKUP(LEFT(TRIM(U$6),FIND("~",SUBSTITUTE(U$6," ","~",LEN(TRIM(U$6))-LEN(SUBSTITUTE(TRIM(U$6)," ",""))))-1)&amp;" Total",$B$6:$BB$314,ROW($A137)-5,FALSE))</f>
        <v>0</v>
      </c>
      <c r="V137" s="8">
        <f ca="1">IF(V$5&lt;&gt;"",HLOOKUP(V$5,Functionalization!$G$6:$R$314,ROW($A137)-5,FALSE),IFERROR(INDEX(V$278:V$314,MATCH($F137,$B$278:$B$314,0))/VLOOKUP($F137,$B$278:$BB$314,MATCH(LEFT(TRIM(V$6),FIND("~",SUBSTITUTE(V$6,"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137))*HLOOKUP(LEFT(TRIM(V$6),FIND("~",SUBSTITUTE(V$6," ","~",LEN(TRIM(V$6))-LEN(SUBSTITUTE(TRIM(V$6)," ",""))))-1)&amp;" Total",$B$6:$BB$314,ROW($A137)-5,FALSE))</f>
        <v>0</v>
      </c>
      <c r="W137" s="8">
        <f ca="1">IF(W$5&lt;&gt;"",HLOOKUP(W$5,Functionalization!$G$6:$R$314,ROW($A137)-5,FALSE),IFERROR(INDEX(W$278:W$314,MATCH($F137,$B$278:$B$314,0))/VLOOKUP($F137,$B$278:$BB$314,MATCH(LEFT(TRIM(W$6),FIND("~",SUBSTITUTE(W$6,"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137))*HLOOKUP(LEFT(TRIM(W$6),FIND("~",SUBSTITUTE(W$6," ","~",LEN(TRIM(W$6))-LEN(SUBSTITUTE(TRIM(W$6)," ",""))))-1)&amp;" Total",$B$6:$BB$314,ROW($A137)-5,FALSE))</f>
        <v>0</v>
      </c>
      <c r="X137" s="8">
        <f ca="1">IF(X$5&lt;&gt;"",HLOOKUP(X$5,Functionalization!$G$6:$R$314,ROW($A137)-5,FALSE),IFERROR(INDEX(X$278:X$314,MATCH($F137,$B$278:$B$314,0))/VLOOKUP($F137,$B$278:$BB$314,MATCH(LEFT(TRIM(X$6),FIND("~",SUBSTITUTE(X$6,"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137))*HLOOKUP(LEFT(TRIM(X$6),FIND("~",SUBSTITUTE(X$6," ","~",LEN(TRIM(X$6))-LEN(SUBSTITUTE(TRIM(X$6)," ",""))))-1)&amp;" Total",$B$6:$BB$314,ROW($A137)-5,FALSE))</f>
        <v>0</v>
      </c>
      <c r="Y137" s="8">
        <f ca="1">IF(Y$5&lt;&gt;"",HLOOKUP(Y$5,Functionalization!$G$6:$R$314,ROW($A137)-5,FALSE),IFERROR(INDEX(Y$278:Y$314,MATCH($F137,$B$278:$B$314,0))/VLOOKUP($F137,$B$278:$BB$314,MATCH(LEFT(TRIM(Y$6),FIND("~",SUBSTITUTE(Y$6,"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137))*HLOOKUP(LEFT(TRIM(Y$6),FIND("~",SUBSTITUTE(Y$6," ","~",LEN(TRIM(Y$6))-LEN(SUBSTITUTE(TRIM(Y$6)," ",""))))-1)&amp;" Total",$B$6:$BB$314,ROW($A137)-5,FALSE))</f>
        <v>0</v>
      </c>
      <c r="Z137" s="8">
        <f ca="1">IF(Z$5&lt;&gt;"",HLOOKUP(Z$5,Functionalization!$G$6:$R$314,ROW($A137)-5,FALSE),IFERROR(INDEX(Z$278:Z$314,MATCH($F137,$B$278:$B$314,0))/VLOOKUP($F137,$B$278:$BB$314,MATCH(LEFT(TRIM(Z$6),FIND("~",SUBSTITUTE(Z$6,"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137))*HLOOKUP(LEFT(TRIM(Z$6),FIND("~",SUBSTITUTE(Z$6," ","~",LEN(TRIM(Z$6))-LEN(SUBSTITUTE(TRIM(Z$6)," ",""))))-1)&amp;" Total",$B$6:$BB$314,ROW($A137)-5,FALSE))</f>
        <v>0</v>
      </c>
      <c r="AA137" s="8">
        <f ca="1">IF(AA$5&lt;&gt;"",HLOOKUP(AA$5,Functionalization!$G$6:$R$314,ROW($A137)-5,FALSE),IFERROR(INDEX(AA$278:AA$314,MATCH($F137,$B$278:$B$314,0))/VLOOKUP($F137,$B$278:$BB$314,MATCH(LEFT(TRIM(AA$6),FIND("~",SUBSTITUTE(AA$6,"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137))*HLOOKUP(LEFT(TRIM(AA$6),FIND("~",SUBSTITUTE(AA$6," ","~",LEN(TRIM(AA$6))-LEN(SUBSTITUTE(TRIM(AA$6)," ",""))))-1)&amp;" Total",$B$6:$BB$314,ROW($A137)-5,FALSE))</f>
        <v>0</v>
      </c>
      <c r="AB137" s="8">
        <f ca="1">IF(AB$5&lt;&gt;"",HLOOKUP(AB$5,Functionalization!$G$6:$R$314,ROW($A137)-5,FALSE),IFERROR(INDEX(AB$278:AB$314,MATCH($F137,$B$278:$B$314,0))/VLOOKUP($F137,$B$278:$BB$314,MATCH(LEFT(TRIM(AB$6),FIND("~",SUBSTITUTE(AB$6,"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137))*HLOOKUP(LEFT(TRIM(AB$6),FIND("~",SUBSTITUTE(AB$6," ","~",LEN(TRIM(AB$6))-LEN(SUBSTITUTE(TRIM(AB$6)," ",""))))-1)&amp;" Total",$B$6:$BB$314,ROW($A137)-5,FALSE))</f>
        <v>0</v>
      </c>
      <c r="AC137" s="8">
        <f ca="1">IF(AC$5&lt;&gt;"",HLOOKUP(AC$5,Functionalization!$G$6:$R$314,ROW($A137)-5,FALSE),IFERROR(INDEX(AC$278:AC$314,MATCH($F137,$B$278:$B$314,0))/VLOOKUP($F137,$B$278:$BB$314,MATCH(LEFT(TRIM(AC$6),FIND("~",SUBSTITUTE(AC$6,"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137))*HLOOKUP(LEFT(TRIM(AC$6),FIND("~",SUBSTITUTE(AC$6," ","~",LEN(TRIM(AC$6))-LEN(SUBSTITUTE(TRIM(AC$6)," ",""))))-1)&amp;" Total",$B$6:$BB$314,ROW($A137)-5,FALSE))</f>
        <v>0</v>
      </c>
      <c r="AD137" s="8">
        <f ca="1">IF(AD$5&lt;&gt;"",HLOOKUP(AD$5,Functionalization!$G$6:$R$314,ROW($A137)-5,FALSE),IFERROR(INDEX(AD$278:AD$314,MATCH($F137,$B$278:$B$314,0))/VLOOKUP($F137,$B$278:$BB$314,MATCH(LEFT(TRIM(AD$6),FIND("~",SUBSTITUTE(AD$6,"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137))*HLOOKUP(LEFT(TRIM(AD$6),FIND("~",SUBSTITUTE(AD$6," ","~",LEN(TRIM(AD$6))-LEN(SUBSTITUTE(TRIM(AD$6)," ",""))))-1)&amp;" Total",$B$6:$BB$314,ROW($A137)-5,FALSE))</f>
        <v>0</v>
      </c>
      <c r="AE137" s="8">
        <f ca="1">IF(AE$5&lt;&gt;"",HLOOKUP(AE$5,Functionalization!$G$6:$R$314,ROW($A137)-5,FALSE),IFERROR(INDEX(AE$278:AE$314,MATCH($F137,$B$278:$B$314,0))/VLOOKUP($F137,$B$278:$BB$314,MATCH(LEFT(TRIM(AE$6),FIND("~",SUBSTITUTE(AE$6,"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137))*HLOOKUP(LEFT(TRIM(AE$6),FIND("~",SUBSTITUTE(AE$6," ","~",LEN(TRIM(AE$6))-LEN(SUBSTITUTE(TRIM(AE$6)," ",""))))-1)&amp;" Total",$B$6:$BB$314,ROW($A137)-5,FALSE))</f>
        <v>0</v>
      </c>
      <c r="AF137" s="8">
        <f ca="1">IF(AF$5&lt;&gt;"",HLOOKUP(AF$5,Functionalization!$G$6:$R$314,ROW($A137)-5,FALSE),IFERROR(INDEX(AF$278:AF$314,MATCH($F137,$B$278:$B$314,0))/VLOOKUP($F137,$B$278:$BB$314,MATCH(LEFT(TRIM(AF$6),FIND("~",SUBSTITUTE(AF$6,"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137))*HLOOKUP(LEFT(TRIM(AF$6),FIND("~",SUBSTITUTE(AF$6," ","~",LEN(TRIM(AF$6))-LEN(SUBSTITUTE(TRIM(AF$6)," ",""))))-1)&amp;" Total",$B$6:$BB$314,ROW($A137)-5,FALSE))</f>
        <v>0</v>
      </c>
      <c r="AG137" s="8">
        <f ca="1">IF(AG$5&lt;&gt;"",HLOOKUP(AG$5,Functionalization!$G$6:$R$314,ROW($A137)-5,FALSE),IFERROR(INDEX(AG$278:AG$314,MATCH($F137,$B$278:$B$314,0))/VLOOKUP($F137,$B$278:$BB$314,MATCH(LEFT(TRIM(AG$6),FIND("~",SUBSTITUTE(AG$6,"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137))*HLOOKUP(LEFT(TRIM(AG$6),FIND("~",SUBSTITUTE(AG$6," ","~",LEN(TRIM(AG$6))-LEN(SUBSTITUTE(TRIM(AG$6)," ",""))))-1)&amp;" Total",$B$6:$BB$314,ROW($A137)-5,FALSE))</f>
        <v>0</v>
      </c>
      <c r="AH137" s="8">
        <f ca="1">IF(AH$5&lt;&gt;"",HLOOKUP(AH$5,Functionalization!$G$6:$R$314,ROW($A137)-5,FALSE),IFERROR(INDEX(AH$278:AH$314,MATCH($F137,$B$278:$B$314,0))/VLOOKUP($F137,$B$278:$BB$314,MATCH(LEFT(TRIM(AH$6),FIND("~",SUBSTITUTE(AH$6,"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137))*HLOOKUP(LEFT(TRIM(AH$6),FIND("~",SUBSTITUTE(AH$6," ","~",LEN(TRIM(AH$6))-LEN(SUBSTITUTE(TRIM(AH$6)," ",""))))-1)&amp;" Total",$B$6:$BB$314,ROW($A137)-5,FALSE))</f>
        <v>0</v>
      </c>
      <c r="AI137" s="8">
        <f ca="1">IF(AI$5&lt;&gt;"",HLOOKUP(AI$5,Functionalization!$G$6:$R$314,ROW($A137)-5,FALSE),IFERROR(INDEX(AI$278:AI$314,MATCH($F137,$B$278:$B$314,0))/VLOOKUP($F137,$B$278:$BB$314,MATCH(LEFT(TRIM(AI$6),FIND("~",SUBSTITUTE(AI$6,"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137))*HLOOKUP(LEFT(TRIM(AI$6),FIND("~",SUBSTITUTE(AI$6," ","~",LEN(TRIM(AI$6))-LEN(SUBSTITUTE(TRIM(AI$6)," ",""))))-1)&amp;" Total",$B$6:$BB$314,ROW($A137)-5,FALSE))</f>
        <v>0</v>
      </c>
      <c r="AJ137" s="8">
        <f ca="1">IF(AJ$5&lt;&gt;"",HLOOKUP(AJ$5,Functionalization!$G$6:$R$314,ROW($A137)-5,FALSE),IFERROR(INDEX(AJ$278:AJ$314,MATCH($F137,$B$278:$B$314,0))/VLOOKUP($F137,$B$278:$BB$314,MATCH(LEFT(TRIM(AJ$6),FIND("~",SUBSTITUTE(AJ$6,"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137))*HLOOKUP(LEFT(TRIM(AJ$6),FIND("~",SUBSTITUTE(AJ$6," ","~",LEN(TRIM(AJ$6))-LEN(SUBSTITUTE(TRIM(AJ$6)," ",""))))-1)&amp;" Total",$B$6:$BB$314,ROW($A137)-5,FALSE))</f>
        <v>0</v>
      </c>
      <c r="AK137" s="8">
        <f ca="1">IF(AK$5&lt;&gt;"",HLOOKUP(AK$5,Functionalization!$G$6:$R$314,ROW($A137)-5,FALSE),IFERROR(INDEX(AK$278:AK$314,MATCH($F137,$B$278:$B$314,0))/VLOOKUP($F137,$B$278:$BB$314,MATCH(LEFT(TRIM(AK$6),FIND("~",SUBSTITUTE(AK$6,"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137))*HLOOKUP(LEFT(TRIM(AK$6),FIND("~",SUBSTITUTE(AK$6," ","~",LEN(TRIM(AK$6))-LEN(SUBSTITUTE(TRIM(AK$6)," ",""))))-1)&amp;" Total",$B$6:$BB$314,ROW($A137)-5,FALSE))</f>
        <v>0</v>
      </c>
      <c r="AL137" s="8">
        <f ca="1">IF(AL$5&lt;&gt;"",HLOOKUP(AL$5,Functionalization!$G$6:$R$314,ROW($A137)-5,FALSE),IFERROR(INDEX(AL$278:AL$314,MATCH($F137,$B$278:$B$314,0))/VLOOKUP($F137,$B$278:$BB$314,MATCH(LEFT(TRIM(AL$6),FIND("~",SUBSTITUTE(AL$6,"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137))*HLOOKUP(LEFT(TRIM(AL$6),FIND("~",SUBSTITUTE(AL$6," ","~",LEN(TRIM(AL$6))-LEN(SUBSTITUTE(TRIM(AL$6)," ",""))))-1)&amp;" Total",$B$6:$BB$314,ROW($A137)-5,FALSE))</f>
        <v>0</v>
      </c>
      <c r="AM137" s="8">
        <f ca="1">IF(AM$5&lt;&gt;"",HLOOKUP(AM$5,Functionalization!$G$6:$R$314,ROW($A137)-5,FALSE),IFERROR(INDEX(AM$278:AM$314,MATCH($F137,$B$278:$B$314,0))/VLOOKUP($F137,$B$278:$BB$314,MATCH(LEFT(TRIM(AM$6),FIND("~",SUBSTITUTE(AM$6,"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137))*HLOOKUP(LEFT(TRIM(AM$6),FIND("~",SUBSTITUTE(AM$6," ","~",LEN(TRIM(AM$6))-LEN(SUBSTITUTE(TRIM(AM$6)," ",""))))-1)&amp;" Total",$B$6:$BB$314,ROW($A137)-5,FALSE))</f>
        <v>0</v>
      </c>
      <c r="AN137" s="8">
        <f ca="1">IF(AN$5&lt;&gt;"",HLOOKUP(AN$5,Functionalization!$G$6:$R$314,ROW($A137)-5,FALSE),IFERROR(INDEX(AN$278:AN$314,MATCH($F137,$B$278:$B$314,0))/VLOOKUP($F137,$B$278:$BB$314,MATCH(LEFT(TRIM(AN$6),FIND("~",SUBSTITUTE(AN$6,"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137))*HLOOKUP(LEFT(TRIM(AN$6),FIND("~",SUBSTITUTE(AN$6," ","~",LEN(TRIM(AN$6))-LEN(SUBSTITUTE(TRIM(AN$6)," ",""))))-1)&amp;" Total",$B$6:$BB$314,ROW($A137)-5,FALSE))</f>
        <v>0</v>
      </c>
      <c r="AO137" s="8">
        <f ca="1">IF(AO$5&lt;&gt;"",HLOOKUP(AO$5,Functionalization!$G$6:$R$314,ROW($A137)-5,FALSE),IFERROR(INDEX(AO$278:AO$314,MATCH($F137,$B$278:$B$314,0))/VLOOKUP($F137,$B$278:$BB$314,MATCH(LEFT(TRIM(AO$6),FIND("~",SUBSTITUTE(AO$6,"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137))*HLOOKUP(LEFT(TRIM(AO$6),FIND("~",SUBSTITUTE(AO$6," ","~",LEN(TRIM(AO$6))-LEN(SUBSTITUTE(TRIM(AO$6)," ",""))))-1)&amp;" Total",$B$6:$BB$314,ROW($A137)-5,FALSE))</f>
        <v>0</v>
      </c>
      <c r="AP137" s="8">
        <f ca="1">IF(AP$5&lt;&gt;"",HLOOKUP(AP$5,Functionalization!$G$6:$R$314,ROW($A137)-5,FALSE),IFERROR(INDEX(AP$278:AP$314,MATCH($F137,$B$278:$B$314,0))/VLOOKUP($F137,$B$278:$BB$314,MATCH(LEFT(TRIM(AP$6),FIND("~",SUBSTITUTE(AP$6,"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137))*HLOOKUP(LEFT(TRIM(AP$6),FIND("~",SUBSTITUTE(AP$6," ","~",LEN(TRIM(AP$6))-LEN(SUBSTITUTE(TRIM(AP$6)," ",""))))-1)&amp;" Total",$B$6:$BB$314,ROW($A137)-5,FALSE))</f>
        <v>0</v>
      </c>
      <c r="AQ137" s="8">
        <f ca="1">IF(AQ$5&lt;&gt;"",HLOOKUP(AQ$5,Functionalization!$G$6:$R$314,ROW($A137)-5,FALSE),IFERROR(INDEX(AQ$278:AQ$314,MATCH($F137,$B$278:$B$314,0))/VLOOKUP($F137,$B$278:$BB$314,MATCH(LEFT(TRIM(AQ$6),FIND("~",SUBSTITUTE(AQ$6,"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137))*HLOOKUP(LEFT(TRIM(AQ$6),FIND("~",SUBSTITUTE(AQ$6," ","~",LEN(TRIM(AQ$6))-LEN(SUBSTITUTE(TRIM(AQ$6)," ",""))))-1)&amp;" Total",$B$6:$BB$314,ROW($A137)-5,FALSE))</f>
        <v>0</v>
      </c>
      <c r="AR137" s="8">
        <f ca="1">IF(AR$5&lt;&gt;"",HLOOKUP(AR$5,Functionalization!$G$6:$R$314,ROW($A137)-5,FALSE),IFERROR(INDEX(AR$278:AR$314,MATCH($F137,$B$278:$B$314,0))/VLOOKUP($F137,$B$278:$BB$314,MATCH(LEFT(TRIM(AR$6),FIND("~",SUBSTITUTE(AR$6,"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137))*HLOOKUP(LEFT(TRIM(AR$6),FIND("~",SUBSTITUTE(AR$6," ","~",LEN(TRIM(AR$6))-LEN(SUBSTITUTE(TRIM(AR$6)," ",""))))-1)&amp;" Total",$B$6:$BB$314,ROW($A137)-5,FALSE))</f>
        <v>0</v>
      </c>
      <c r="AS137" s="8">
        <f ca="1">IF(AS$5&lt;&gt;"",HLOOKUP(AS$5,Functionalization!$G$6:$R$314,ROW($A137)-5,FALSE),IFERROR(INDEX(AS$278:AS$314,MATCH($F137,$B$278:$B$314,0))/VLOOKUP($F137,$B$278:$BB$314,MATCH(LEFT(TRIM(AS$6),FIND("~",SUBSTITUTE(AS$6,"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137))*HLOOKUP(LEFT(TRIM(AS$6),FIND("~",SUBSTITUTE(AS$6," ","~",LEN(TRIM(AS$6))-LEN(SUBSTITUTE(TRIM(AS$6)," ",""))))-1)&amp;" Total",$B$6:$BB$314,ROW($A137)-5,FALSE))</f>
        <v>0</v>
      </c>
      <c r="AT137" s="8">
        <f ca="1">IF(AT$5&lt;&gt;"",HLOOKUP(AT$5,Functionalization!$G$6:$R$314,ROW($A137)-5,FALSE),IFERROR(INDEX(AT$278:AT$314,MATCH($F137,$B$278:$B$314,0))/VLOOKUP($F137,$B$278:$BB$314,MATCH(LEFT(TRIM(AT$6),FIND("~",SUBSTITUTE(AT$6,"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137))*HLOOKUP(LEFT(TRIM(AT$6),FIND("~",SUBSTITUTE(AT$6," ","~",LEN(TRIM(AT$6))-LEN(SUBSTITUTE(TRIM(AT$6)," ",""))))-1)&amp;" Total",$B$6:$BB$314,ROW($A137)-5,FALSE))</f>
        <v>0</v>
      </c>
      <c r="AU137" s="8">
        <f ca="1">IF(AU$5&lt;&gt;"",HLOOKUP(AU$5,Functionalization!$G$6:$R$314,ROW($A137)-5,FALSE),IFERROR(INDEX(AU$278:AU$314,MATCH($F137,$B$278:$B$314,0))/VLOOKUP($F137,$B$278:$BB$314,MATCH(LEFT(TRIM(AU$6),FIND("~",SUBSTITUTE(AU$6,"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137))*HLOOKUP(LEFT(TRIM(AU$6),FIND("~",SUBSTITUTE(AU$6," ","~",LEN(TRIM(AU$6))-LEN(SUBSTITUTE(TRIM(AU$6)," ",""))))-1)&amp;" Total",$B$6:$BB$314,ROW($A137)-5,FALSE))</f>
        <v>0</v>
      </c>
      <c r="AV137" s="8">
        <f ca="1">IF(AV$5&lt;&gt;"",HLOOKUP(AV$5,Functionalization!$G$6:$R$314,ROW($A137)-5,FALSE),IFERROR(INDEX(AV$278:AV$314,MATCH($F137,$B$278:$B$314,0))/VLOOKUP($F137,$B$278:$BB$314,MATCH(LEFT(TRIM(AV$6),FIND("~",SUBSTITUTE(AV$6,"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137))*HLOOKUP(LEFT(TRIM(AV$6),FIND("~",SUBSTITUTE(AV$6," ","~",LEN(TRIM(AV$6))-LEN(SUBSTITUTE(TRIM(AV$6)," ",""))))-1)&amp;" Total",$B$6:$BB$314,ROW($A137)-5,FALSE))</f>
        <v>0</v>
      </c>
      <c r="AW137" s="8">
        <f ca="1">IF(AW$5&lt;&gt;"",HLOOKUP(AW$5,Functionalization!$G$6:$R$314,ROW($A137)-5,FALSE),IFERROR(INDEX(AW$278:AW$314,MATCH($F137,$B$278:$B$314,0))/VLOOKUP($F137,$B$278:$BB$314,MATCH(LEFT(TRIM(AW$6),FIND("~",SUBSTITUTE(AW$6,"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137))*HLOOKUP(LEFT(TRIM(AW$6),FIND("~",SUBSTITUTE(AW$6," ","~",LEN(TRIM(AW$6))-LEN(SUBSTITUTE(TRIM(AW$6)," ",""))))-1)&amp;" Total",$B$6:$BB$314,ROW($A137)-5,FALSE))</f>
        <v>0</v>
      </c>
      <c r="AX137" s="8">
        <f ca="1">IF(AX$5&lt;&gt;"",HLOOKUP(AX$5,Functionalization!$G$6:$R$314,ROW($A137)-5,FALSE),IFERROR(INDEX(AX$278:AX$314,MATCH($F137,$B$278:$B$314,0))/VLOOKUP($F137,$B$278:$BB$314,MATCH(LEFT(TRIM(AX$6),FIND("~",SUBSTITUTE(AX$6,"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137))*HLOOKUP(LEFT(TRIM(AX$6),FIND("~",SUBSTITUTE(AX$6," ","~",LEN(TRIM(AX$6))-LEN(SUBSTITUTE(TRIM(AX$6)," ",""))))-1)&amp;" Total",$B$6:$BB$314,ROW($A137)-5,FALSE))</f>
        <v>0</v>
      </c>
      <c r="AY137" s="8">
        <f ca="1">IF(AY$5&lt;&gt;"",HLOOKUP(AY$5,Functionalization!$G$6:$R$314,ROW($A137)-5,FALSE),IFERROR(INDEX(AY$278:AY$314,MATCH($F137,$B$278:$B$314,0))/VLOOKUP($F137,$B$278:$BB$314,MATCH(LEFT(TRIM(AY$6),FIND("~",SUBSTITUTE(AY$6,"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137))*HLOOKUP(LEFT(TRIM(AY$6),FIND("~",SUBSTITUTE(AY$6," ","~",LEN(TRIM(AY$6))-LEN(SUBSTITUTE(TRIM(AY$6)," ",""))))-1)&amp;" Total",$B$6:$BB$314,ROW($A137)-5,FALSE))</f>
        <v>0</v>
      </c>
      <c r="AZ137" s="8">
        <f ca="1">IF(AZ$5&lt;&gt;"",HLOOKUP(AZ$5,Functionalization!$G$6:$R$314,ROW($A137)-5,FALSE),IFERROR(INDEX(AZ$278:AZ$314,MATCH($F137,$B$278:$B$314,0))/VLOOKUP($F137,$B$278:$BB$314,MATCH(LEFT(TRIM(AZ$6),FIND("~",SUBSTITUTE(AZ$6,"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137))*HLOOKUP(LEFT(TRIM(AZ$6),FIND("~",SUBSTITUTE(AZ$6," ","~",LEN(TRIM(AZ$6))-LEN(SUBSTITUTE(TRIM(AZ$6)," ",""))))-1)&amp;" Total",$B$6:$BB$314,ROW($A137)-5,FALSE))</f>
        <v>0</v>
      </c>
      <c r="BA137" s="8">
        <f ca="1">IF(BA$5&lt;&gt;"",HLOOKUP(BA$5,Functionalization!$G$6:$R$314,ROW($A137)-5,FALSE),IFERROR(INDEX(BA$278:BA$314,MATCH($F137,$B$278:$B$314,0))/VLOOKUP($F137,$B$278:$BB$314,MATCH(LEFT(TRIM(BA$6),FIND("~",SUBSTITUTE(BA$6,"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137))*HLOOKUP(LEFT(TRIM(BA$6),FIND("~",SUBSTITUTE(BA$6," ","~",LEN(TRIM(BA$6))-LEN(SUBSTITUTE(TRIM(BA$6)," ",""))))-1)&amp;" Total",$B$6:$BB$314,ROW($A137)-5,FALSE))</f>
        <v>0</v>
      </c>
      <c r="BB137" s="8">
        <f ca="1">IF(BB$5&lt;&gt;"",HLOOKUP(BB$5,Functionalization!$G$6:$R$314,ROW($A137)-5,FALSE),IFERROR(INDEX(BB$278:BB$314,MATCH($F137,$B$278:$B$314,0))/VLOOKUP($F137,$B$278:$BB$314,MATCH(LEFT(TRIM(BB$6),FIND("~",SUBSTITUTE(BB$6,"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137))*HLOOKUP(LEFT(TRIM(BB$6),FIND("~",SUBSTITUTE(BB$6," ","~",LEN(TRIM(BB$6))-LEN(SUBSTITUTE(TRIM(BB$6)," ",""))))-1)&amp;" Total",$B$6:$BB$314,ROW($A137)-5,FALSE))</f>
        <v>0</v>
      </c>
      <c r="BD137">
        <f ca="1">IFERROR(IF(SUMIF($G$6:$BB$6,BD$6&amp;" Total",$G137:$BB137)-(SUMIF($G$6:$BB$6,BD$6&amp;" "&amp;'Input-Func_Class'!$D$22,$G137:$BB137)+IFERROR(SUMIF($G$6:$BB$6,BD$6&amp;" "&amp;'Input-Func_Class'!$E$22,$G137:$BB137),SUMIF($G$6:$BB$6,BD$6&amp;" "&amp;'Input-Func_Class'!$B$24,$G137:$BB137))+SUMIF($G$6:$BB$6,BD$6&amp;" "&amp;'Input-Func_Class'!$F$22,$G137:$BB137))&lt;Check_Limit,0,1),1)</f>
        <v>0</v>
      </c>
      <c r="BE137">
        <f ca="1">IFERROR(IF(SUMIF($G$6:$BB$6,BE$6&amp;" Total",$G137:$BB137)-(SUMIF($G$6:$BB$6,BE$6&amp;" "&amp;'Input-Func_Class'!$D$22,$G137:$BB137)+IFERROR(SUMIF($G$6:$BB$6,BE$6&amp;" "&amp;'Input-Func_Class'!$E$22,$G137:$BB137),SUMIF($G$6:$BB$6,BE$6&amp;" "&amp;'Input-Func_Class'!$B$24,$G137:$BB137))+SUMIF($G$6:$BB$6,BE$6&amp;" "&amp;'Input-Func_Class'!$F$22,$G137:$BB137))&lt;Check_Limit,0,1),1)</f>
        <v>0</v>
      </c>
      <c r="BF137">
        <f ca="1">IFERROR(IF(SUMIF($G$6:$BB$6,BF$6&amp;" Total",$G137:$BB137)-(SUMIF($G$6:$BB$6,BF$6&amp;" "&amp;'Input-Func_Class'!$D$22,$G137:$BB137)+IFERROR(SUMIF($G$6:$BB$6,BF$6&amp;" "&amp;'Input-Func_Class'!$E$22,$G137:$BB137),SUMIF($G$6:$BB$6,BF$6&amp;" "&amp;'Input-Func_Class'!$B$24,$G137:$BB137))+SUMIF($G$6:$BB$6,BF$6&amp;" "&amp;'Input-Func_Class'!$F$22,$G137:$BB137))&lt;Check_Limit,0,1),1)</f>
        <v>0</v>
      </c>
      <c r="BG137">
        <f ca="1">IFERROR(IF(SUMIF($G$6:$BB$6,BG$6&amp;" Total",$G137:$BB137)-(SUMIF($G$6:$BB$6,BG$6&amp;" "&amp;'Input-Func_Class'!$D$22,$G137:$BB137)+IFERROR(SUMIF($G$6:$BB$6,BG$6&amp;" "&amp;'Input-Func_Class'!$E$22,$G137:$BB137),SUMIF($G$6:$BB$6,BG$6&amp;" "&amp;'Input-Func_Class'!$B$24,$G137:$BB137))+SUMIF($G$6:$BB$6,BG$6&amp;" "&amp;'Input-Func_Class'!$F$22,$G137:$BB137))&lt;Check_Limit,0,1),1)</f>
        <v>0</v>
      </c>
      <c r="BH137">
        <f ca="1">IFERROR(IF(SUMIF($G$6:$BB$6,BH$6&amp;" Total",$G137:$BB137)-(SUMIF($G$6:$BB$6,BH$6&amp;" "&amp;'Input-Func_Class'!$D$22,$G137:$BB137)+IFERROR(SUMIF($G$6:$BB$6,BH$6&amp;" "&amp;'Input-Func_Class'!$E$22,$G137:$BB137),SUMIF($G$6:$BB$6,BH$6&amp;" "&amp;'Input-Func_Class'!$B$24,$G137:$BB137))+SUMIF($G$6:$BB$6,BH$6&amp;" "&amp;'Input-Func_Class'!$F$22,$G137:$BB137))&lt;Check_Limit,0,1),1)</f>
        <v>0</v>
      </c>
      <c r="BI137">
        <f ca="1">IFERROR(IF(SUMIF($G$6:$BB$6,BI$6&amp;" Total",$G137:$BB137)-(SUMIF($G$6:$BB$6,BI$6&amp;" "&amp;'Input-Func_Class'!$D$22,$G137:$BB137)+IFERROR(SUMIF($G$6:$BB$6,BI$6&amp;" "&amp;'Input-Func_Class'!$E$22,$G137:$BB137),SUMIF($G$6:$BB$6,BI$6&amp;" "&amp;'Input-Func_Class'!$B$24,$G137:$BB137))+SUMIF($G$6:$BB$6,BI$6&amp;" "&amp;'Input-Func_Class'!$F$22,$G137:$BB137))&lt;Check_Limit,0,1),1)</f>
        <v>0</v>
      </c>
      <c r="BJ137">
        <f ca="1">IFERROR(IF(SUMIF($G$6:$BB$6,BJ$6&amp;" Total",$G137:$BB137)-(SUMIF($G$6:$BB$6,BJ$6&amp;" "&amp;'Input-Func_Class'!$D$22,$G137:$BB137)+IFERROR(SUMIF($G$6:$BB$6,BJ$6&amp;" "&amp;'Input-Func_Class'!$E$22,$G137:$BB137),SUMIF($G$6:$BB$6,BJ$6&amp;" "&amp;'Input-Func_Class'!$B$24,$G137:$BB137))+SUMIF($G$6:$BB$6,BJ$6&amp;" "&amp;'Input-Func_Class'!$F$22,$G137:$BB137))&lt;Check_Limit,0,1),1)</f>
        <v>0</v>
      </c>
      <c r="BK137">
        <f ca="1">IFERROR(IF(SUMIF($G$6:$BB$6,BK$6&amp;" Total",$G137:$BB137)-(SUMIF($G$6:$BB$6,BK$6&amp;" "&amp;'Input-Func_Class'!$D$22,$G137:$BB137)+IFERROR(SUMIF($G$6:$BB$6,BK$6&amp;" "&amp;'Input-Func_Class'!$E$22,$G137:$BB137),SUMIF($G$6:$BB$6,BK$6&amp;" "&amp;'Input-Func_Class'!$B$24,$G137:$BB137))+SUMIF($G$6:$BB$6,BK$6&amp;" "&amp;'Input-Func_Class'!$F$22,$G137:$BB137))&lt;Check_Limit,0,1),1)</f>
        <v>0</v>
      </c>
      <c r="BL137">
        <f ca="1">IFERROR(IF(SUMIF($G$6:$BB$6,BL$6&amp;" Total",$G137:$BB137)-(SUMIF($G$6:$BB$6,BL$6&amp;" "&amp;'Input-Func_Class'!$D$22,$G137:$BB137)+IFERROR(SUMIF($G$6:$BB$6,BL$6&amp;" "&amp;'Input-Func_Class'!$E$22,$G137:$BB137),SUMIF($G$6:$BB$6,BL$6&amp;" "&amp;'Input-Func_Class'!$B$24,$G137:$BB137))+SUMIF($G$6:$BB$6,BL$6&amp;" "&amp;'Input-Func_Class'!$F$22,$G137:$BB137))&lt;Check_Limit,0,1),1)</f>
        <v>0</v>
      </c>
      <c r="BM137">
        <f ca="1">IFERROR(IF(SUMIF($G$6:$BB$6,BM$6&amp;" Total",$G137:$BB137)-(SUMIF($G$6:$BB$6,BM$6&amp;" "&amp;'Input-Func_Class'!$D$22,$G137:$BB137)+IFERROR(SUMIF($G$6:$BB$6,BM$6&amp;" "&amp;'Input-Func_Class'!$E$22,$G137:$BB137),SUMIF($G$6:$BB$6,BM$6&amp;" "&amp;'Input-Func_Class'!$B$24,$G137:$BB137))+SUMIF($G$6:$BB$6,BM$6&amp;" "&amp;'Input-Func_Class'!$F$22,$G137:$BB137))&lt;Check_Limit,0,1),1)</f>
        <v>0</v>
      </c>
      <c r="BN137">
        <f ca="1">IFERROR(IF(SUMIF($G$6:$BB$6,BN$6&amp;" Total",$G137:$BB137)-(SUMIF($G$6:$BB$6,BN$6&amp;" "&amp;'Input-Func_Class'!$D$22,$G137:$BB137)+IFERROR(SUMIF($G$6:$BB$6,BN$6&amp;" "&amp;'Input-Func_Class'!$E$22,$G137:$BB137),SUMIF($G$6:$BB$6,BN$6&amp;" "&amp;'Input-Func_Class'!$B$24,$G137:$BB137))+SUMIF($G$6:$BB$6,BN$6&amp;" "&amp;'Input-Func_Class'!$F$22,$G137:$BB137))&lt;Check_Limit,0,1),1)</f>
        <v>0</v>
      </c>
      <c r="BO137">
        <f ca="1">IFERROR(IF(SUMIF($G$6:$BB$6,BO$6&amp;" Total",$G137:$BB137)-(SUMIF($G$6:$BB$6,BO$6&amp;" "&amp;'Input-Func_Class'!$D$22,$G137:$BB137)+IFERROR(SUMIF($G$6:$BB$6,BO$6&amp;" "&amp;'Input-Func_Class'!$E$22,$G137:$BB137),SUMIF($G$6:$BB$6,BO$6&amp;" "&amp;'Input-Func_Class'!$B$24,$G137:$BB137))+SUMIF($G$6:$BB$6,BO$6&amp;" "&amp;'Input-Func_Class'!$F$22,$G137:$BB137))&lt;Check_Limit,0,1),1)</f>
        <v>0</v>
      </c>
    </row>
    <row r="138" spans="1:67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>Functionalization!$D138</f>
        <v>119377.14940699923</v>
      </c>
      <c r="E138" s="8">
        <f t="shared" ca="1" si="37"/>
        <v>0</v>
      </c>
      <c r="F138" s="2" t="str">
        <f>IF($D138=0,"-",IF('Input-Accounts'!$E138&lt;&gt;0,'Input-Accounts'!$E138,'Input-Accounts'!$G138))</f>
        <v>INT_IND M&amp;R</v>
      </c>
      <c r="G138" s="8">
        <f ca="1">IF(G$5&lt;&gt;"",HLOOKUP(G$5,Functionalization!$G$6:$R$314,ROW($A138)-5,FALSE),IFERROR(INDEX(G$278:G$314,MATCH($F138,$B$278:$B$314,0))/VLOOKUP($F138,$B$278:$BB$314,MATCH(LEFT(TRIM(G$6),FIND("~",SUBSTITUTE(G$6,"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138))*HLOOKUP(LEFT(TRIM(G$6),FIND("~",SUBSTITUTE(G$6," ","~",LEN(TRIM(G$6))-LEN(SUBSTITUTE(TRIM(G$6)," ",""))))-1)&amp;" Total",$B$6:$BB$314,ROW($A138)-5,FALSE))</f>
        <v>0</v>
      </c>
      <c r="H138" s="8">
        <f ca="1">IF(H$5&lt;&gt;"",HLOOKUP(H$5,Functionalization!$G$6:$R$314,ROW($A138)-5,FALSE),IFERROR(INDEX(H$278:H$314,MATCH($F138,$B$278:$B$314,0))/VLOOKUP($F138,$B$278:$BB$314,MATCH(LEFT(TRIM(H$6),FIND("~",SUBSTITUTE(H$6,"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138))*HLOOKUP(LEFT(TRIM(H$6),FIND("~",SUBSTITUTE(H$6," ","~",LEN(TRIM(H$6))-LEN(SUBSTITUTE(TRIM(H$6)," ",""))))-1)&amp;" Total",$B$6:$BB$314,ROW($A138)-5,FALSE))</f>
        <v>0</v>
      </c>
      <c r="I138" s="8">
        <f ca="1">IF(I$5&lt;&gt;"",HLOOKUP(I$5,Functionalization!$G$6:$R$314,ROW($A138)-5,FALSE),IFERROR(INDEX(I$278:I$314,MATCH($F138,$B$278:$B$314,0))/VLOOKUP($F138,$B$278:$BB$314,MATCH(LEFT(TRIM(I$6),FIND("~",SUBSTITUTE(I$6,"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138))*HLOOKUP(LEFT(TRIM(I$6),FIND("~",SUBSTITUTE(I$6," ","~",LEN(TRIM(I$6))-LEN(SUBSTITUTE(TRIM(I$6)," ",""))))-1)&amp;" Total",$B$6:$BB$314,ROW($A138)-5,FALSE))</f>
        <v>0</v>
      </c>
      <c r="J138" s="8">
        <f ca="1">IF(J$5&lt;&gt;"",HLOOKUP(J$5,Functionalization!$G$6:$R$314,ROW($A138)-5,FALSE),IFERROR(INDEX(J$278:J$314,MATCH($F138,$B$278:$B$314,0))/VLOOKUP($F138,$B$278:$BB$314,MATCH(LEFT(TRIM(J$6),FIND("~",SUBSTITUTE(J$6,"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138))*HLOOKUP(LEFT(TRIM(J$6),FIND("~",SUBSTITUTE(J$6," ","~",LEN(TRIM(J$6))-LEN(SUBSTITUTE(TRIM(J$6)," ",""))))-1)&amp;" Total",$B$6:$BB$314,ROW($A138)-5,FALSE))</f>
        <v>0</v>
      </c>
      <c r="K138" s="8">
        <f ca="1">IF(K$5&lt;&gt;"",HLOOKUP(K$5,Functionalization!$G$6:$R$314,ROW($A138)-5,FALSE),IFERROR(INDEX(K$278:K$314,MATCH($F138,$B$278:$B$314,0))/VLOOKUP($F138,$B$278:$BB$314,MATCH(LEFT(TRIM(K$6),FIND("~",SUBSTITUTE(K$6,"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138))*HLOOKUP(LEFT(TRIM(K$6),FIND("~",SUBSTITUTE(K$6," ","~",LEN(TRIM(K$6))-LEN(SUBSTITUTE(TRIM(K$6)," ",""))))-1)&amp;" Total",$B$6:$BB$314,ROW($A138)-5,FALSE))</f>
        <v>119377.14940699923</v>
      </c>
      <c r="L138" s="8">
        <f ca="1">IF(L$5&lt;&gt;"",HLOOKUP(L$5,Functionalization!$G$6:$R$314,ROW($A138)-5,FALSE),IFERROR(INDEX(L$278:L$314,MATCH($F138,$B$278:$B$314,0))/VLOOKUP($F138,$B$278:$BB$314,MATCH(LEFT(TRIM(L$6),FIND("~",SUBSTITUTE(L$6,"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138))*HLOOKUP(LEFT(TRIM(L$6),FIND("~",SUBSTITUTE(L$6," ","~",LEN(TRIM(L$6))-LEN(SUBSTITUTE(TRIM(L$6)," ",""))))-1)&amp;" Total",$B$6:$BB$314,ROW($A138)-5,FALSE))</f>
        <v>0</v>
      </c>
      <c r="M138" s="8">
        <f ca="1">IF(M$5&lt;&gt;"",HLOOKUP(M$5,Functionalization!$G$6:$R$314,ROW($A138)-5,FALSE),IFERROR(INDEX(M$278:M$314,MATCH($F138,$B$278:$B$314,0))/VLOOKUP($F138,$B$278:$BB$314,MATCH(LEFT(TRIM(M$6),FIND("~",SUBSTITUTE(M$6,"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138))*HLOOKUP(LEFT(TRIM(M$6),FIND("~",SUBSTITUTE(M$6," ","~",LEN(TRIM(M$6))-LEN(SUBSTITUTE(TRIM(M$6)," ",""))))-1)&amp;" Total",$B$6:$BB$314,ROW($A138)-5,FALSE))</f>
        <v>0</v>
      </c>
      <c r="N138" s="8">
        <f ca="1">IF(N$5&lt;&gt;"",HLOOKUP(N$5,Functionalization!$G$6:$R$314,ROW($A138)-5,FALSE),IFERROR(INDEX(N$278:N$314,MATCH($F138,$B$278:$B$314,0))/VLOOKUP($F138,$B$278:$BB$314,MATCH(LEFT(TRIM(N$6),FIND("~",SUBSTITUTE(N$6,"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138))*HLOOKUP(LEFT(TRIM(N$6),FIND("~",SUBSTITUTE(N$6," ","~",LEN(TRIM(N$6))-LEN(SUBSTITUTE(TRIM(N$6)," ",""))))-1)&amp;" Total",$B$6:$BB$314,ROW($A138)-5,FALSE))</f>
        <v>119377.14940699923</v>
      </c>
      <c r="O138" s="8">
        <f ca="1">IF(O$5&lt;&gt;"",HLOOKUP(O$5,Functionalization!$G$6:$R$314,ROW($A138)-5,FALSE),IFERROR(INDEX(O$278:O$314,MATCH($F138,$B$278:$B$314,0))/VLOOKUP($F138,$B$278:$BB$314,MATCH(LEFT(TRIM(O$6),FIND("~",SUBSTITUTE(O$6,"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138))*HLOOKUP(LEFT(TRIM(O$6),FIND("~",SUBSTITUTE(O$6," ","~",LEN(TRIM(O$6))-LEN(SUBSTITUTE(TRIM(O$6)," ",""))))-1)&amp;" Total",$B$6:$BB$314,ROW($A138)-5,FALSE))</f>
        <v>0</v>
      </c>
      <c r="P138" s="8">
        <f ca="1">IF(P$5&lt;&gt;"",HLOOKUP(P$5,Functionalization!$G$6:$R$314,ROW($A138)-5,FALSE),IFERROR(INDEX(P$278:P$314,MATCH($F138,$B$278:$B$314,0))/VLOOKUP($F138,$B$278:$BB$314,MATCH(LEFT(TRIM(P$6),FIND("~",SUBSTITUTE(P$6,"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138))*HLOOKUP(LEFT(TRIM(P$6),FIND("~",SUBSTITUTE(P$6," ","~",LEN(TRIM(P$6))-LEN(SUBSTITUTE(TRIM(P$6)," ",""))))-1)&amp;" Total",$B$6:$BB$314,ROW($A138)-5,FALSE))</f>
        <v>0</v>
      </c>
      <c r="Q138" s="8">
        <f ca="1">IF(Q$5&lt;&gt;"",HLOOKUP(Q$5,Functionalization!$G$6:$R$314,ROW($A138)-5,FALSE),IFERROR(INDEX(Q$278:Q$314,MATCH($F138,$B$278:$B$314,0))/VLOOKUP($F138,$B$278:$BB$314,MATCH(LEFT(TRIM(Q$6),FIND("~",SUBSTITUTE(Q$6,"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138))*HLOOKUP(LEFT(TRIM(Q$6),FIND("~",SUBSTITUTE(Q$6," ","~",LEN(TRIM(Q$6))-LEN(SUBSTITUTE(TRIM(Q$6)," ",""))))-1)&amp;" Total",$B$6:$BB$314,ROW($A138)-5,FALSE))</f>
        <v>0</v>
      </c>
      <c r="R138" s="8">
        <f ca="1">IF(R$5&lt;&gt;"",HLOOKUP(R$5,Functionalization!$G$6:$R$314,ROW($A138)-5,FALSE),IFERROR(INDEX(R$278:R$314,MATCH($F138,$B$278:$B$314,0))/VLOOKUP($F138,$B$278:$BB$314,MATCH(LEFT(TRIM(R$6),FIND("~",SUBSTITUTE(R$6,"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138))*HLOOKUP(LEFT(TRIM(R$6),FIND("~",SUBSTITUTE(R$6," ","~",LEN(TRIM(R$6))-LEN(SUBSTITUTE(TRIM(R$6)," ",""))))-1)&amp;" Total",$B$6:$BB$314,ROW($A138)-5,FALSE))</f>
        <v>0</v>
      </c>
      <c r="S138" s="8">
        <f ca="1">IF(S$5&lt;&gt;"",HLOOKUP(S$5,Functionalization!$G$6:$R$314,ROW($A138)-5,FALSE),IFERROR(INDEX(S$278:S$314,MATCH($F138,$B$278:$B$314,0))/VLOOKUP($F138,$B$278:$BB$314,MATCH(LEFT(TRIM(S$6),FIND("~",SUBSTITUTE(S$6,"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138))*HLOOKUP(LEFT(TRIM(S$6),FIND("~",SUBSTITUTE(S$6," ","~",LEN(TRIM(S$6))-LEN(SUBSTITUTE(TRIM(S$6)," ",""))))-1)&amp;" Total",$B$6:$BB$314,ROW($A138)-5,FALSE))</f>
        <v>0</v>
      </c>
      <c r="T138" s="8">
        <f ca="1">IF(T$5&lt;&gt;"",HLOOKUP(T$5,Functionalization!$G$6:$R$314,ROW($A138)-5,FALSE),IFERROR(INDEX(T$278:T$314,MATCH($F138,$B$278:$B$314,0))/VLOOKUP($F138,$B$278:$BB$314,MATCH(LEFT(TRIM(T$6),FIND("~",SUBSTITUTE(T$6,"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138))*HLOOKUP(LEFT(TRIM(T$6),FIND("~",SUBSTITUTE(T$6," ","~",LEN(TRIM(T$6))-LEN(SUBSTITUTE(TRIM(T$6)," ",""))))-1)&amp;" Total",$B$6:$BB$314,ROW($A138)-5,FALSE))</f>
        <v>0</v>
      </c>
      <c r="U138" s="8">
        <f ca="1">IF(U$5&lt;&gt;"",HLOOKUP(U$5,Functionalization!$G$6:$R$314,ROW($A138)-5,FALSE),IFERROR(INDEX(U$278:U$314,MATCH($F138,$B$278:$B$314,0))/VLOOKUP($F138,$B$278:$BB$314,MATCH(LEFT(TRIM(U$6),FIND("~",SUBSTITUTE(U$6,"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138))*HLOOKUP(LEFT(TRIM(U$6),FIND("~",SUBSTITUTE(U$6," ","~",LEN(TRIM(U$6))-LEN(SUBSTITUTE(TRIM(U$6)," ",""))))-1)&amp;" Total",$B$6:$BB$314,ROW($A138)-5,FALSE))</f>
        <v>0</v>
      </c>
      <c r="V138" s="8">
        <f ca="1">IF(V$5&lt;&gt;"",HLOOKUP(V$5,Functionalization!$G$6:$R$314,ROW($A138)-5,FALSE),IFERROR(INDEX(V$278:V$314,MATCH($F138,$B$278:$B$314,0))/VLOOKUP($F138,$B$278:$BB$314,MATCH(LEFT(TRIM(V$6),FIND("~",SUBSTITUTE(V$6,"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138))*HLOOKUP(LEFT(TRIM(V$6),FIND("~",SUBSTITUTE(V$6," ","~",LEN(TRIM(V$6))-LEN(SUBSTITUTE(TRIM(V$6)," ",""))))-1)&amp;" Total",$B$6:$BB$314,ROW($A138)-5,FALSE))</f>
        <v>0</v>
      </c>
      <c r="W138" s="8">
        <f ca="1">IF(W$5&lt;&gt;"",HLOOKUP(W$5,Functionalization!$G$6:$R$314,ROW($A138)-5,FALSE),IFERROR(INDEX(W$278:W$314,MATCH($F138,$B$278:$B$314,0))/VLOOKUP($F138,$B$278:$BB$314,MATCH(LEFT(TRIM(W$6),FIND("~",SUBSTITUTE(W$6,"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138))*HLOOKUP(LEFT(TRIM(W$6),FIND("~",SUBSTITUTE(W$6," ","~",LEN(TRIM(W$6))-LEN(SUBSTITUTE(TRIM(W$6)," ",""))))-1)&amp;" Total",$B$6:$BB$314,ROW($A138)-5,FALSE))</f>
        <v>0</v>
      </c>
      <c r="X138" s="8">
        <f ca="1">IF(X$5&lt;&gt;"",HLOOKUP(X$5,Functionalization!$G$6:$R$314,ROW($A138)-5,FALSE),IFERROR(INDEX(X$278:X$314,MATCH($F138,$B$278:$B$314,0))/VLOOKUP($F138,$B$278:$BB$314,MATCH(LEFT(TRIM(X$6),FIND("~",SUBSTITUTE(X$6,"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138))*HLOOKUP(LEFT(TRIM(X$6),FIND("~",SUBSTITUTE(X$6," ","~",LEN(TRIM(X$6))-LEN(SUBSTITUTE(TRIM(X$6)," ",""))))-1)&amp;" Total",$B$6:$BB$314,ROW($A138)-5,FALSE))</f>
        <v>0</v>
      </c>
      <c r="Y138" s="8">
        <f ca="1">IF(Y$5&lt;&gt;"",HLOOKUP(Y$5,Functionalization!$G$6:$R$314,ROW($A138)-5,FALSE),IFERROR(INDEX(Y$278:Y$314,MATCH($F138,$B$278:$B$314,0))/VLOOKUP($F138,$B$278:$BB$314,MATCH(LEFT(TRIM(Y$6),FIND("~",SUBSTITUTE(Y$6,"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138))*HLOOKUP(LEFT(TRIM(Y$6),FIND("~",SUBSTITUTE(Y$6," ","~",LEN(TRIM(Y$6))-LEN(SUBSTITUTE(TRIM(Y$6)," ",""))))-1)&amp;" Total",$B$6:$BB$314,ROW($A138)-5,FALSE))</f>
        <v>0</v>
      </c>
      <c r="Z138" s="8">
        <f ca="1">IF(Z$5&lt;&gt;"",HLOOKUP(Z$5,Functionalization!$G$6:$R$314,ROW($A138)-5,FALSE),IFERROR(INDEX(Z$278:Z$314,MATCH($F138,$B$278:$B$314,0))/VLOOKUP($F138,$B$278:$BB$314,MATCH(LEFT(TRIM(Z$6),FIND("~",SUBSTITUTE(Z$6,"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138))*HLOOKUP(LEFT(TRIM(Z$6),FIND("~",SUBSTITUTE(Z$6," ","~",LEN(TRIM(Z$6))-LEN(SUBSTITUTE(TRIM(Z$6)," ",""))))-1)&amp;" Total",$B$6:$BB$314,ROW($A138)-5,FALSE))</f>
        <v>0</v>
      </c>
      <c r="AA138" s="8">
        <f ca="1">IF(AA$5&lt;&gt;"",HLOOKUP(AA$5,Functionalization!$G$6:$R$314,ROW($A138)-5,FALSE),IFERROR(INDEX(AA$278:AA$314,MATCH($F138,$B$278:$B$314,0))/VLOOKUP($F138,$B$278:$BB$314,MATCH(LEFT(TRIM(AA$6),FIND("~",SUBSTITUTE(AA$6,"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138))*HLOOKUP(LEFT(TRIM(AA$6),FIND("~",SUBSTITUTE(AA$6," ","~",LEN(TRIM(AA$6))-LEN(SUBSTITUTE(TRIM(AA$6)," ",""))))-1)&amp;" Total",$B$6:$BB$314,ROW($A138)-5,FALSE))</f>
        <v>0</v>
      </c>
      <c r="AB138" s="8">
        <f ca="1">IF(AB$5&lt;&gt;"",HLOOKUP(AB$5,Functionalization!$G$6:$R$314,ROW($A138)-5,FALSE),IFERROR(INDEX(AB$278:AB$314,MATCH($F138,$B$278:$B$314,0))/VLOOKUP($F138,$B$278:$BB$314,MATCH(LEFT(TRIM(AB$6),FIND("~",SUBSTITUTE(AB$6,"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138))*HLOOKUP(LEFT(TRIM(AB$6),FIND("~",SUBSTITUTE(AB$6," ","~",LEN(TRIM(AB$6))-LEN(SUBSTITUTE(TRIM(AB$6)," ",""))))-1)&amp;" Total",$B$6:$BB$314,ROW($A138)-5,FALSE))</f>
        <v>0</v>
      </c>
      <c r="AC138" s="8">
        <f ca="1">IF(AC$5&lt;&gt;"",HLOOKUP(AC$5,Functionalization!$G$6:$R$314,ROW($A138)-5,FALSE),IFERROR(INDEX(AC$278:AC$314,MATCH($F138,$B$278:$B$314,0))/VLOOKUP($F138,$B$278:$BB$314,MATCH(LEFT(TRIM(AC$6),FIND("~",SUBSTITUTE(AC$6,"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138))*HLOOKUP(LEFT(TRIM(AC$6),FIND("~",SUBSTITUTE(AC$6," ","~",LEN(TRIM(AC$6))-LEN(SUBSTITUTE(TRIM(AC$6)," ",""))))-1)&amp;" Total",$B$6:$BB$314,ROW($A138)-5,FALSE))</f>
        <v>0</v>
      </c>
      <c r="AD138" s="8">
        <f ca="1">IF(AD$5&lt;&gt;"",HLOOKUP(AD$5,Functionalization!$G$6:$R$314,ROW($A138)-5,FALSE),IFERROR(INDEX(AD$278:AD$314,MATCH($F138,$B$278:$B$314,0))/VLOOKUP($F138,$B$278:$BB$314,MATCH(LEFT(TRIM(AD$6),FIND("~",SUBSTITUTE(AD$6,"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138))*HLOOKUP(LEFT(TRIM(AD$6),FIND("~",SUBSTITUTE(AD$6," ","~",LEN(TRIM(AD$6))-LEN(SUBSTITUTE(TRIM(AD$6)," ",""))))-1)&amp;" Total",$B$6:$BB$314,ROW($A138)-5,FALSE))</f>
        <v>0</v>
      </c>
      <c r="AE138" s="8">
        <f ca="1">IF(AE$5&lt;&gt;"",HLOOKUP(AE$5,Functionalization!$G$6:$R$314,ROW($A138)-5,FALSE),IFERROR(INDEX(AE$278:AE$314,MATCH($F138,$B$278:$B$314,0))/VLOOKUP($F138,$B$278:$BB$314,MATCH(LEFT(TRIM(AE$6),FIND("~",SUBSTITUTE(AE$6,"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138))*HLOOKUP(LEFT(TRIM(AE$6),FIND("~",SUBSTITUTE(AE$6," ","~",LEN(TRIM(AE$6))-LEN(SUBSTITUTE(TRIM(AE$6)," ",""))))-1)&amp;" Total",$B$6:$BB$314,ROW($A138)-5,FALSE))</f>
        <v>0</v>
      </c>
      <c r="AF138" s="8">
        <f ca="1">IF(AF$5&lt;&gt;"",HLOOKUP(AF$5,Functionalization!$G$6:$R$314,ROW($A138)-5,FALSE),IFERROR(INDEX(AF$278:AF$314,MATCH($F138,$B$278:$B$314,0))/VLOOKUP($F138,$B$278:$BB$314,MATCH(LEFT(TRIM(AF$6),FIND("~",SUBSTITUTE(AF$6,"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138))*HLOOKUP(LEFT(TRIM(AF$6),FIND("~",SUBSTITUTE(AF$6," ","~",LEN(TRIM(AF$6))-LEN(SUBSTITUTE(TRIM(AF$6)," ",""))))-1)&amp;" Total",$B$6:$BB$314,ROW($A138)-5,FALSE))</f>
        <v>0</v>
      </c>
      <c r="AG138" s="8">
        <f ca="1">IF(AG$5&lt;&gt;"",HLOOKUP(AG$5,Functionalization!$G$6:$R$314,ROW($A138)-5,FALSE),IFERROR(INDEX(AG$278:AG$314,MATCH($F138,$B$278:$B$314,0))/VLOOKUP($F138,$B$278:$BB$314,MATCH(LEFT(TRIM(AG$6),FIND("~",SUBSTITUTE(AG$6,"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138))*HLOOKUP(LEFT(TRIM(AG$6),FIND("~",SUBSTITUTE(AG$6," ","~",LEN(TRIM(AG$6))-LEN(SUBSTITUTE(TRIM(AG$6)," ",""))))-1)&amp;" Total",$B$6:$BB$314,ROW($A138)-5,FALSE))</f>
        <v>0</v>
      </c>
      <c r="AH138" s="8">
        <f ca="1">IF(AH$5&lt;&gt;"",HLOOKUP(AH$5,Functionalization!$G$6:$R$314,ROW($A138)-5,FALSE),IFERROR(INDEX(AH$278:AH$314,MATCH($F138,$B$278:$B$314,0))/VLOOKUP($F138,$B$278:$BB$314,MATCH(LEFT(TRIM(AH$6),FIND("~",SUBSTITUTE(AH$6,"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138))*HLOOKUP(LEFT(TRIM(AH$6),FIND("~",SUBSTITUTE(AH$6," ","~",LEN(TRIM(AH$6))-LEN(SUBSTITUTE(TRIM(AH$6)," ",""))))-1)&amp;" Total",$B$6:$BB$314,ROW($A138)-5,FALSE))</f>
        <v>0</v>
      </c>
      <c r="AI138" s="8">
        <f ca="1">IF(AI$5&lt;&gt;"",HLOOKUP(AI$5,Functionalization!$G$6:$R$314,ROW($A138)-5,FALSE),IFERROR(INDEX(AI$278:AI$314,MATCH($F138,$B$278:$B$314,0))/VLOOKUP($F138,$B$278:$BB$314,MATCH(LEFT(TRIM(AI$6),FIND("~",SUBSTITUTE(AI$6,"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138))*HLOOKUP(LEFT(TRIM(AI$6),FIND("~",SUBSTITUTE(AI$6," ","~",LEN(TRIM(AI$6))-LEN(SUBSTITUTE(TRIM(AI$6)," ",""))))-1)&amp;" Total",$B$6:$BB$314,ROW($A138)-5,FALSE))</f>
        <v>0</v>
      </c>
      <c r="AJ138" s="8">
        <f ca="1">IF(AJ$5&lt;&gt;"",HLOOKUP(AJ$5,Functionalization!$G$6:$R$314,ROW($A138)-5,FALSE),IFERROR(INDEX(AJ$278:AJ$314,MATCH($F138,$B$278:$B$314,0))/VLOOKUP($F138,$B$278:$BB$314,MATCH(LEFT(TRIM(AJ$6),FIND("~",SUBSTITUTE(AJ$6,"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138))*HLOOKUP(LEFT(TRIM(AJ$6),FIND("~",SUBSTITUTE(AJ$6," ","~",LEN(TRIM(AJ$6))-LEN(SUBSTITUTE(TRIM(AJ$6)," ",""))))-1)&amp;" Total",$B$6:$BB$314,ROW($A138)-5,FALSE))</f>
        <v>0</v>
      </c>
      <c r="AK138" s="8">
        <f ca="1">IF(AK$5&lt;&gt;"",HLOOKUP(AK$5,Functionalization!$G$6:$R$314,ROW($A138)-5,FALSE),IFERROR(INDEX(AK$278:AK$314,MATCH($F138,$B$278:$B$314,0))/VLOOKUP($F138,$B$278:$BB$314,MATCH(LEFT(TRIM(AK$6),FIND("~",SUBSTITUTE(AK$6,"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138))*HLOOKUP(LEFT(TRIM(AK$6),FIND("~",SUBSTITUTE(AK$6," ","~",LEN(TRIM(AK$6))-LEN(SUBSTITUTE(TRIM(AK$6)," ",""))))-1)&amp;" Total",$B$6:$BB$314,ROW($A138)-5,FALSE))</f>
        <v>0</v>
      </c>
      <c r="AL138" s="8">
        <f ca="1">IF(AL$5&lt;&gt;"",HLOOKUP(AL$5,Functionalization!$G$6:$R$314,ROW($A138)-5,FALSE),IFERROR(INDEX(AL$278:AL$314,MATCH($F138,$B$278:$B$314,0))/VLOOKUP($F138,$B$278:$BB$314,MATCH(LEFT(TRIM(AL$6),FIND("~",SUBSTITUTE(AL$6,"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138))*HLOOKUP(LEFT(TRIM(AL$6),FIND("~",SUBSTITUTE(AL$6," ","~",LEN(TRIM(AL$6))-LEN(SUBSTITUTE(TRIM(AL$6)," ",""))))-1)&amp;" Total",$B$6:$BB$314,ROW($A138)-5,FALSE))</f>
        <v>0</v>
      </c>
      <c r="AM138" s="8">
        <f ca="1">IF(AM$5&lt;&gt;"",HLOOKUP(AM$5,Functionalization!$G$6:$R$314,ROW($A138)-5,FALSE),IFERROR(INDEX(AM$278:AM$314,MATCH($F138,$B$278:$B$314,0))/VLOOKUP($F138,$B$278:$BB$314,MATCH(LEFT(TRIM(AM$6),FIND("~",SUBSTITUTE(AM$6,"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138))*HLOOKUP(LEFT(TRIM(AM$6),FIND("~",SUBSTITUTE(AM$6," ","~",LEN(TRIM(AM$6))-LEN(SUBSTITUTE(TRIM(AM$6)," ",""))))-1)&amp;" Total",$B$6:$BB$314,ROW($A138)-5,FALSE))</f>
        <v>0</v>
      </c>
      <c r="AN138" s="8">
        <f ca="1">IF(AN$5&lt;&gt;"",HLOOKUP(AN$5,Functionalization!$G$6:$R$314,ROW($A138)-5,FALSE),IFERROR(INDEX(AN$278:AN$314,MATCH($F138,$B$278:$B$314,0))/VLOOKUP($F138,$B$278:$BB$314,MATCH(LEFT(TRIM(AN$6),FIND("~",SUBSTITUTE(AN$6,"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138))*HLOOKUP(LEFT(TRIM(AN$6),FIND("~",SUBSTITUTE(AN$6," ","~",LEN(TRIM(AN$6))-LEN(SUBSTITUTE(TRIM(AN$6)," ",""))))-1)&amp;" Total",$B$6:$BB$314,ROW($A138)-5,FALSE))</f>
        <v>0</v>
      </c>
      <c r="AO138" s="8">
        <f ca="1">IF(AO$5&lt;&gt;"",HLOOKUP(AO$5,Functionalization!$G$6:$R$314,ROW($A138)-5,FALSE),IFERROR(INDEX(AO$278:AO$314,MATCH($F138,$B$278:$B$314,0))/VLOOKUP($F138,$B$278:$BB$314,MATCH(LEFT(TRIM(AO$6),FIND("~",SUBSTITUTE(AO$6,"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138))*HLOOKUP(LEFT(TRIM(AO$6),FIND("~",SUBSTITUTE(AO$6," ","~",LEN(TRIM(AO$6))-LEN(SUBSTITUTE(TRIM(AO$6)," ",""))))-1)&amp;" Total",$B$6:$BB$314,ROW($A138)-5,FALSE))</f>
        <v>0</v>
      </c>
      <c r="AP138" s="8">
        <f ca="1">IF(AP$5&lt;&gt;"",HLOOKUP(AP$5,Functionalization!$G$6:$R$314,ROW($A138)-5,FALSE),IFERROR(INDEX(AP$278:AP$314,MATCH($F138,$B$278:$B$314,0))/VLOOKUP($F138,$B$278:$BB$314,MATCH(LEFT(TRIM(AP$6),FIND("~",SUBSTITUTE(AP$6,"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138))*HLOOKUP(LEFT(TRIM(AP$6),FIND("~",SUBSTITUTE(AP$6," ","~",LEN(TRIM(AP$6))-LEN(SUBSTITUTE(TRIM(AP$6)," ",""))))-1)&amp;" Total",$B$6:$BB$314,ROW($A138)-5,FALSE))</f>
        <v>0</v>
      </c>
      <c r="AQ138" s="8">
        <f ca="1">IF(AQ$5&lt;&gt;"",HLOOKUP(AQ$5,Functionalization!$G$6:$R$314,ROW($A138)-5,FALSE),IFERROR(INDEX(AQ$278:AQ$314,MATCH($F138,$B$278:$B$314,0))/VLOOKUP($F138,$B$278:$BB$314,MATCH(LEFT(TRIM(AQ$6),FIND("~",SUBSTITUTE(AQ$6,"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138))*HLOOKUP(LEFT(TRIM(AQ$6),FIND("~",SUBSTITUTE(AQ$6," ","~",LEN(TRIM(AQ$6))-LEN(SUBSTITUTE(TRIM(AQ$6)," ",""))))-1)&amp;" Total",$B$6:$BB$314,ROW($A138)-5,FALSE))</f>
        <v>0</v>
      </c>
      <c r="AR138" s="8">
        <f ca="1">IF(AR$5&lt;&gt;"",HLOOKUP(AR$5,Functionalization!$G$6:$R$314,ROW($A138)-5,FALSE),IFERROR(INDEX(AR$278:AR$314,MATCH($F138,$B$278:$B$314,0))/VLOOKUP($F138,$B$278:$BB$314,MATCH(LEFT(TRIM(AR$6),FIND("~",SUBSTITUTE(AR$6,"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138))*HLOOKUP(LEFT(TRIM(AR$6),FIND("~",SUBSTITUTE(AR$6," ","~",LEN(TRIM(AR$6))-LEN(SUBSTITUTE(TRIM(AR$6)," ",""))))-1)&amp;" Total",$B$6:$BB$314,ROW($A138)-5,FALSE))</f>
        <v>0</v>
      </c>
      <c r="AS138" s="8">
        <f ca="1">IF(AS$5&lt;&gt;"",HLOOKUP(AS$5,Functionalization!$G$6:$R$314,ROW($A138)-5,FALSE),IFERROR(INDEX(AS$278:AS$314,MATCH($F138,$B$278:$B$314,0))/VLOOKUP($F138,$B$278:$BB$314,MATCH(LEFT(TRIM(AS$6),FIND("~",SUBSTITUTE(AS$6,"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138))*HLOOKUP(LEFT(TRIM(AS$6),FIND("~",SUBSTITUTE(AS$6," ","~",LEN(TRIM(AS$6))-LEN(SUBSTITUTE(TRIM(AS$6)," ",""))))-1)&amp;" Total",$B$6:$BB$314,ROW($A138)-5,FALSE))</f>
        <v>0</v>
      </c>
      <c r="AT138" s="8">
        <f ca="1">IF(AT$5&lt;&gt;"",HLOOKUP(AT$5,Functionalization!$G$6:$R$314,ROW($A138)-5,FALSE),IFERROR(INDEX(AT$278:AT$314,MATCH($F138,$B$278:$B$314,0))/VLOOKUP($F138,$B$278:$BB$314,MATCH(LEFT(TRIM(AT$6),FIND("~",SUBSTITUTE(AT$6,"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138))*HLOOKUP(LEFT(TRIM(AT$6),FIND("~",SUBSTITUTE(AT$6," ","~",LEN(TRIM(AT$6))-LEN(SUBSTITUTE(TRIM(AT$6)," ",""))))-1)&amp;" Total",$B$6:$BB$314,ROW($A138)-5,FALSE))</f>
        <v>0</v>
      </c>
      <c r="AU138" s="8">
        <f ca="1">IF(AU$5&lt;&gt;"",HLOOKUP(AU$5,Functionalization!$G$6:$R$314,ROW($A138)-5,FALSE),IFERROR(INDEX(AU$278:AU$314,MATCH($F138,$B$278:$B$314,0))/VLOOKUP($F138,$B$278:$BB$314,MATCH(LEFT(TRIM(AU$6),FIND("~",SUBSTITUTE(AU$6,"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138))*HLOOKUP(LEFT(TRIM(AU$6),FIND("~",SUBSTITUTE(AU$6," ","~",LEN(TRIM(AU$6))-LEN(SUBSTITUTE(TRIM(AU$6)," ",""))))-1)&amp;" Total",$B$6:$BB$314,ROW($A138)-5,FALSE))</f>
        <v>0</v>
      </c>
      <c r="AV138" s="8">
        <f ca="1">IF(AV$5&lt;&gt;"",HLOOKUP(AV$5,Functionalization!$G$6:$R$314,ROW($A138)-5,FALSE),IFERROR(INDEX(AV$278:AV$314,MATCH($F138,$B$278:$B$314,0))/VLOOKUP($F138,$B$278:$BB$314,MATCH(LEFT(TRIM(AV$6),FIND("~",SUBSTITUTE(AV$6,"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138))*HLOOKUP(LEFT(TRIM(AV$6),FIND("~",SUBSTITUTE(AV$6," ","~",LEN(TRIM(AV$6))-LEN(SUBSTITUTE(TRIM(AV$6)," ",""))))-1)&amp;" Total",$B$6:$BB$314,ROW($A138)-5,FALSE))</f>
        <v>0</v>
      </c>
      <c r="AW138" s="8">
        <f ca="1">IF(AW$5&lt;&gt;"",HLOOKUP(AW$5,Functionalization!$G$6:$R$314,ROW($A138)-5,FALSE),IFERROR(INDEX(AW$278:AW$314,MATCH($F138,$B$278:$B$314,0))/VLOOKUP($F138,$B$278:$BB$314,MATCH(LEFT(TRIM(AW$6),FIND("~",SUBSTITUTE(AW$6,"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138))*HLOOKUP(LEFT(TRIM(AW$6),FIND("~",SUBSTITUTE(AW$6," ","~",LEN(TRIM(AW$6))-LEN(SUBSTITUTE(TRIM(AW$6)," ",""))))-1)&amp;" Total",$B$6:$BB$314,ROW($A138)-5,FALSE))</f>
        <v>0</v>
      </c>
      <c r="AX138" s="8">
        <f ca="1">IF(AX$5&lt;&gt;"",HLOOKUP(AX$5,Functionalization!$G$6:$R$314,ROW($A138)-5,FALSE),IFERROR(INDEX(AX$278:AX$314,MATCH($F138,$B$278:$B$314,0))/VLOOKUP($F138,$B$278:$BB$314,MATCH(LEFT(TRIM(AX$6),FIND("~",SUBSTITUTE(AX$6,"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138))*HLOOKUP(LEFT(TRIM(AX$6),FIND("~",SUBSTITUTE(AX$6," ","~",LEN(TRIM(AX$6))-LEN(SUBSTITUTE(TRIM(AX$6)," ",""))))-1)&amp;" Total",$B$6:$BB$314,ROW($A138)-5,FALSE))</f>
        <v>0</v>
      </c>
      <c r="AY138" s="8">
        <f ca="1">IF(AY$5&lt;&gt;"",HLOOKUP(AY$5,Functionalization!$G$6:$R$314,ROW($A138)-5,FALSE),IFERROR(INDEX(AY$278:AY$314,MATCH($F138,$B$278:$B$314,0))/VLOOKUP($F138,$B$278:$BB$314,MATCH(LEFT(TRIM(AY$6),FIND("~",SUBSTITUTE(AY$6,"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138))*HLOOKUP(LEFT(TRIM(AY$6),FIND("~",SUBSTITUTE(AY$6," ","~",LEN(TRIM(AY$6))-LEN(SUBSTITUTE(TRIM(AY$6)," ",""))))-1)&amp;" Total",$B$6:$BB$314,ROW($A138)-5,FALSE))</f>
        <v>0</v>
      </c>
      <c r="AZ138" s="8">
        <f ca="1">IF(AZ$5&lt;&gt;"",HLOOKUP(AZ$5,Functionalization!$G$6:$R$314,ROW($A138)-5,FALSE),IFERROR(INDEX(AZ$278:AZ$314,MATCH($F138,$B$278:$B$314,0))/VLOOKUP($F138,$B$278:$BB$314,MATCH(LEFT(TRIM(AZ$6),FIND("~",SUBSTITUTE(AZ$6,"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138))*HLOOKUP(LEFT(TRIM(AZ$6),FIND("~",SUBSTITUTE(AZ$6," ","~",LEN(TRIM(AZ$6))-LEN(SUBSTITUTE(TRIM(AZ$6)," ",""))))-1)&amp;" Total",$B$6:$BB$314,ROW($A138)-5,FALSE))</f>
        <v>0</v>
      </c>
      <c r="BA138" s="8">
        <f ca="1">IF(BA$5&lt;&gt;"",HLOOKUP(BA$5,Functionalization!$G$6:$R$314,ROW($A138)-5,FALSE),IFERROR(INDEX(BA$278:BA$314,MATCH($F138,$B$278:$B$314,0))/VLOOKUP($F138,$B$278:$BB$314,MATCH(LEFT(TRIM(BA$6),FIND("~",SUBSTITUTE(BA$6,"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138))*HLOOKUP(LEFT(TRIM(BA$6),FIND("~",SUBSTITUTE(BA$6," ","~",LEN(TRIM(BA$6))-LEN(SUBSTITUTE(TRIM(BA$6)," ",""))))-1)&amp;" Total",$B$6:$BB$314,ROW($A138)-5,FALSE))</f>
        <v>0</v>
      </c>
      <c r="BB138" s="8">
        <f ca="1">IF(BB$5&lt;&gt;"",HLOOKUP(BB$5,Functionalization!$G$6:$R$314,ROW($A138)-5,FALSE),IFERROR(INDEX(BB$278:BB$314,MATCH($F138,$B$278:$B$314,0))/VLOOKUP($F138,$B$278:$BB$314,MATCH(LEFT(TRIM(BB$6),FIND("~",SUBSTITUTE(BB$6,"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138))*HLOOKUP(LEFT(TRIM(BB$6),FIND("~",SUBSTITUTE(BB$6," ","~",LEN(TRIM(BB$6))-LEN(SUBSTITUTE(TRIM(BB$6)," ",""))))-1)&amp;" Total",$B$6:$BB$314,ROW($A138)-5,FALSE))</f>
        <v>0</v>
      </c>
      <c r="BD138">
        <f ca="1">IFERROR(IF(SUMIF($G$6:$BB$6,BD$6&amp;" Total",$G138:$BB138)-(SUMIF($G$6:$BB$6,BD$6&amp;" "&amp;'Input-Func_Class'!$D$22,$G138:$BB138)+IFERROR(SUMIF($G$6:$BB$6,BD$6&amp;" "&amp;'Input-Func_Class'!$E$22,$G138:$BB138),SUMIF($G$6:$BB$6,BD$6&amp;" "&amp;'Input-Func_Class'!$B$24,$G138:$BB138))+SUMIF($G$6:$BB$6,BD$6&amp;" "&amp;'Input-Func_Class'!$F$22,$G138:$BB138))&lt;Check_Limit,0,1),1)</f>
        <v>0</v>
      </c>
      <c r="BE138">
        <f ca="1">IFERROR(IF(SUMIF($G$6:$BB$6,BE$6&amp;" Total",$G138:$BB138)-(SUMIF($G$6:$BB$6,BE$6&amp;" "&amp;'Input-Func_Class'!$D$22,$G138:$BB138)+IFERROR(SUMIF($G$6:$BB$6,BE$6&amp;" "&amp;'Input-Func_Class'!$E$22,$G138:$BB138),SUMIF($G$6:$BB$6,BE$6&amp;" "&amp;'Input-Func_Class'!$B$24,$G138:$BB138))+SUMIF($G$6:$BB$6,BE$6&amp;" "&amp;'Input-Func_Class'!$F$22,$G138:$BB138))&lt;Check_Limit,0,1),1)</f>
        <v>0</v>
      </c>
      <c r="BF138">
        <f ca="1">IFERROR(IF(SUMIF($G$6:$BB$6,BF$6&amp;" Total",$G138:$BB138)-(SUMIF($G$6:$BB$6,BF$6&amp;" "&amp;'Input-Func_Class'!$D$22,$G138:$BB138)+IFERROR(SUMIF($G$6:$BB$6,BF$6&amp;" "&amp;'Input-Func_Class'!$E$22,$G138:$BB138),SUMIF($G$6:$BB$6,BF$6&amp;" "&amp;'Input-Func_Class'!$B$24,$G138:$BB138))+SUMIF($G$6:$BB$6,BF$6&amp;" "&amp;'Input-Func_Class'!$F$22,$G138:$BB138))&lt;Check_Limit,0,1),1)</f>
        <v>0</v>
      </c>
      <c r="BG138">
        <f ca="1">IFERROR(IF(SUMIF($G$6:$BB$6,BG$6&amp;" Total",$G138:$BB138)-(SUMIF($G$6:$BB$6,BG$6&amp;" "&amp;'Input-Func_Class'!$D$22,$G138:$BB138)+IFERROR(SUMIF($G$6:$BB$6,BG$6&amp;" "&amp;'Input-Func_Class'!$E$22,$G138:$BB138),SUMIF($G$6:$BB$6,BG$6&amp;" "&amp;'Input-Func_Class'!$B$24,$G138:$BB138))+SUMIF($G$6:$BB$6,BG$6&amp;" "&amp;'Input-Func_Class'!$F$22,$G138:$BB138))&lt;Check_Limit,0,1),1)</f>
        <v>0</v>
      </c>
      <c r="BH138">
        <f ca="1">IFERROR(IF(SUMIF($G$6:$BB$6,BH$6&amp;" Total",$G138:$BB138)-(SUMIF($G$6:$BB$6,BH$6&amp;" "&amp;'Input-Func_Class'!$D$22,$G138:$BB138)+IFERROR(SUMIF($G$6:$BB$6,BH$6&amp;" "&amp;'Input-Func_Class'!$E$22,$G138:$BB138),SUMIF($G$6:$BB$6,BH$6&amp;" "&amp;'Input-Func_Class'!$B$24,$G138:$BB138))+SUMIF($G$6:$BB$6,BH$6&amp;" "&amp;'Input-Func_Class'!$F$22,$G138:$BB138))&lt;Check_Limit,0,1),1)</f>
        <v>0</v>
      </c>
      <c r="BI138">
        <f ca="1">IFERROR(IF(SUMIF($G$6:$BB$6,BI$6&amp;" Total",$G138:$BB138)-(SUMIF($G$6:$BB$6,BI$6&amp;" "&amp;'Input-Func_Class'!$D$22,$G138:$BB138)+IFERROR(SUMIF($G$6:$BB$6,BI$6&amp;" "&amp;'Input-Func_Class'!$E$22,$G138:$BB138),SUMIF($G$6:$BB$6,BI$6&amp;" "&amp;'Input-Func_Class'!$B$24,$G138:$BB138))+SUMIF($G$6:$BB$6,BI$6&amp;" "&amp;'Input-Func_Class'!$F$22,$G138:$BB138))&lt;Check_Limit,0,1),1)</f>
        <v>0</v>
      </c>
      <c r="BJ138">
        <f ca="1">IFERROR(IF(SUMIF($G$6:$BB$6,BJ$6&amp;" Total",$G138:$BB138)-(SUMIF($G$6:$BB$6,BJ$6&amp;" "&amp;'Input-Func_Class'!$D$22,$G138:$BB138)+IFERROR(SUMIF($G$6:$BB$6,BJ$6&amp;" "&amp;'Input-Func_Class'!$E$22,$G138:$BB138),SUMIF($G$6:$BB$6,BJ$6&amp;" "&amp;'Input-Func_Class'!$B$24,$G138:$BB138))+SUMIF($G$6:$BB$6,BJ$6&amp;" "&amp;'Input-Func_Class'!$F$22,$G138:$BB138))&lt;Check_Limit,0,1),1)</f>
        <v>0</v>
      </c>
      <c r="BK138">
        <f ca="1">IFERROR(IF(SUMIF($G$6:$BB$6,BK$6&amp;" Total",$G138:$BB138)-(SUMIF($G$6:$BB$6,BK$6&amp;" "&amp;'Input-Func_Class'!$D$22,$G138:$BB138)+IFERROR(SUMIF($G$6:$BB$6,BK$6&amp;" "&amp;'Input-Func_Class'!$E$22,$G138:$BB138),SUMIF($G$6:$BB$6,BK$6&amp;" "&amp;'Input-Func_Class'!$B$24,$G138:$BB138))+SUMIF($G$6:$BB$6,BK$6&amp;" "&amp;'Input-Func_Class'!$F$22,$G138:$BB138))&lt;Check_Limit,0,1),1)</f>
        <v>0</v>
      </c>
      <c r="BL138">
        <f ca="1">IFERROR(IF(SUMIF($G$6:$BB$6,BL$6&amp;" Total",$G138:$BB138)-(SUMIF($G$6:$BB$6,BL$6&amp;" "&amp;'Input-Func_Class'!$D$22,$G138:$BB138)+IFERROR(SUMIF($G$6:$BB$6,BL$6&amp;" "&amp;'Input-Func_Class'!$E$22,$G138:$BB138),SUMIF($G$6:$BB$6,BL$6&amp;" "&amp;'Input-Func_Class'!$B$24,$G138:$BB138))+SUMIF($G$6:$BB$6,BL$6&amp;" "&amp;'Input-Func_Class'!$F$22,$G138:$BB138))&lt;Check_Limit,0,1),1)</f>
        <v>0</v>
      </c>
      <c r="BM138">
        <f ca="1">IFERROR(IF(SUMIF($G$6:$BB$6,BM$6&amp;" Total",$G138:$BB138)-(SUMIF($G$6:$BB$6,BM$6&amp;" "&amp;'Input-Func_Class'!$D$22,$G138:$BB138)+IFERROR(SUMIF($G$6:$BB$6,BM$6&amp;" "&amp;'Input-Func_Class'!$E$22,$G138:$BB138),SUMIF($G$6:$BB$6,BM$6&amp;" "&amp;'Input-Func_Class'!$B$24,$G138:$BB138))+SUMIF($G$6:$BB$6,BM$6&amp;" "&amp;'Input-Func_Class'!$F$22,$G138:$BB138))&lt;Check_Limit,0,1),1)</f>
        <v>0</v>
      </c>
      <c r="BN138">
        <f ca="1">IFERROR(IF(SUMIF($G$6:$BB$6,BN$6&amp;" Total",$G138:$BB138)-(SUMIF($G$6:$BB$6,BN$6&amp;" "&amp;'Input-Func_Class'!$D$22,$G138:$BB138)+IFERROR(SUMIF($G$6:$BB$6,BN$6&amp;" "&amp;'Input-Func_Class'!$E$22,$G138:$BB138),SUMIF($G$6:$BB$6,BN$6&amp;" "&amp;'Input-Func_Class'!$B$24,$G138:$BB138))+SUMIF($G$6:$BB$6,BN$6&amp;" "&amp;'Input-Func_Class'!$F$22,$G138:$BB138))&lt;Check_Limit,0,1),1)</f>
        <v>0</v>
      </c>
      <c r="BO138">
        <f ca="1">IFERROR(IF(SUMIF($G$6:$BB$6,BO$6&amp;" Total",$G138:$BB138)-(SUMIF($G$6:$BB$6,BO$6&amp;" "&amp;'Input-Func_Class'!$D$22,$G138:$BB138)+IFERROR(SUMIF($G$6:$BB$6,BO$6&amp;" "&amp;'Input-Func_Class'!$E$22,$G138:$BB138),SUMIF($G$6:$BB$6,BO$6&amp;" "&amp;'Input-Func_Class'!$B$24,$G138:$BB138))+SUMIF($G$6:$BB$6,BO$6&amp;" "&amp;'Input-Func_Class'!$F$22,$G138:$BB138))&lt;Check_Limit,0,1),1)</f>
        <v>0</v>
      </c>
    </row>
    <row r="139" spans="1:67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>Functionalization!$D139</f>
        <v>1952774.7860800342</v>
      </c>
      <c r="E139" s="8">
        <f t="shared" ca="1" si="37"/>
        <v>0</v>
      </c>
      <c r="F139" s="2" t="str">
        <f>IF($D139=0,"-",IF('Input-Accounts'!$E139&lt;&gt;0,'Input-Accounts'!$E139,'Input-Accounts'!$G139))</f>
        <v>CUSTOMER</v>
      </c>
      <c r="G139" s="8">
        <f ca="1">IF(G$5&lt;&gt;"",HLOOKUP(G$5,Functionalization!$G$6:$R$314,ROW($A139)-5,FALSE),IFERROR(INDEX(G$278:G$314,MATCH($F139,$B$278:$B$314,0))/VLOOKUP($F139,$B$278:$BB$314,MATCH(LEFT(TRIM(G$6),FIND("~",SUBSTITUTE(G$6,"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139))*HLOOKUP(LEFT(TRIM(G$6),FIND("~",SUBSTITUTE(G$6," ","~",LEN(TRIM(G$6))-LEN(SUBSTITUTE(TRIM(G$6)," ",""))))-1)&amp;" Total",$B$6:$BB$314,ROW($A139)-5,FALSE))</f>
        <v>0</v>
      </c>
      <c r="H139" s="8">
        <f ca="1">IF(H$5&lt;&gt;"",HLOOKUP(H$5,Functionalization!$G$6:$R$314,ROW($A139)-5,FALSE),IFERROR(INDEX(H$278:H$314,MATCH($F139,$B$278:$B$314,0))/VLOOKUP($F139,$B$278:$BB$314,MATCH(LEFT(TRIM(H$6),FIND("~",SUBSTITUTE(H$6,"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139))*HLOOKUP(LEFT(TRIM(H$6),FIND("~",SUBSTITUTE(H$6," ","~",LEN(TRIM(H$6))-LEN(SUBSTITUTE(TRIM(H$6)," ",""))))-1)&amp;" Total",$B$6:$BB$314,ROW($A139)-5,FALSE))</f>
        <v>0</v>
      </c>
      <c r="I139" s="8">
        <f ca="1">IF(I$5&lt;&gt;"",HLOOKUP(I$5,Functionalization!$G$6:$R$314,ROW($A139)-5,FALSE),IFERROR(INDEX(I$278:I$314,MATCH($F139,$B$278:$B$314,0))/VLOOKUP($F139,$B$278:$BB$314,MATCH(LEFT(TRIM(I$6),FIND("~",SUBSTITUTE(I$6,"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139))*HLOOKUP(LEFT(TRIM(I$6),FIND("~",SUBSTITUTE(I$6," ","~",LEN(TRIM(I$6))-LEN(SUBSTITUTE(TRIM(I$6)," ",""))))-1)&amp;" Total",$B$6:$BB$314,ROW($A139)-5,FALSE))</f>
        <v>0</v>
      </c>
      <c r="J139" s="8">
        <f ca="1">IF(J$5&lt;&gt;"",HLOOKUP(J$5,Functionalization!$G$6:$R$314,ROW($A139)-5,FALSE),IFERROR(INDEX(J$278:J$314,MATCH($F139,$B$278:$B$314,0))/VLOOKUP($F139,$B$278:$BB$314,MATCH(LEFT(TRIM(J$6),FIND("~",SUBSTITUTE(J$6,"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139))*HLOOKUP(LEFT(TRIM(J$6),FIND("~",SUBSTITUTE(J$6," ","~",LEN(TRIM(J$6))-LEN(SUBSTITUTE(TRIM(J$6)," ",""))))-1)&amp;" Total",$B$6:$BB$314,ROW($A139)-5,FALSE))</f>
        <v>0</v>
      </c>
      <c r="K139" s="8">
        <f ca="1">IF(K$5&lt;&gt;"",HLOOKUP(K$5,Functionalization!$G$6:$R$314,ROW($A139)-5,FALSE),IFERROR(INDEX(K$278:K$314,MATCH($F139,$B$278:$B$314,0))/VLOOKUP($F139,$B$278:$BB$314,MATCH(LEFT(TRIM(K$6),FIND("~",SUBSTITUTE(K$6,"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139))*HLOOKUP(LEFT(TRIM(K$6),FIND("~",SUBSTITUTE(K$6," ","~",LEN(TRIM(K$6))-LEN(SUBSTITUTE(TRIM(K$6)," ",""))))-1)&amp;" Total",$B$6:$BB$314,ROW($A139)-5,FALSE))</f>
        <v>1952774.7860800342</v>
      </c>
      <c r="L139" s="8">
        <f ca="1">IF(L$5&lt;&gt;"",HLOOKUP(L$5,Functionalization!$G$6:$R$314,ROW($A139)-5,FALSE),IFERROR(INDEX(L$278:L$314,MATCH($F139,$B$278:$B$314,0))/VLOOKUP($F139,$B$278:$BB$314,MATCH(LEFT(TRIM(L$6),FIND("~",SUBSTITUTE(L$6,"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139))*HLOOKUP(LEFT(TRIM(L$6),FIND("~",SUBSTITUTE(L$6," ","~",LEN(TRIM(L$6))-LEN(SUBSTITUTE(TRIM(L$6)," ",""))))-1)&amp;" Total",$B$6:$BB$314,ROW($A139)-5,FALSE))</f>
        <v>0</v>
      </c>
      <c r="M139" s="8">
        <f ca="1">IF(M$5&lt;&gt;"",HLOOKUP(M$5,Functionalization!$G$6:$R$314,ROW($A139)-5,FALSE),IFERROR(INDEX(M$278:M$314,MATCH($F139,$B$278:$B$314,0))/VLOOKUP($F139,$B$278:$BB$314,MATCH(LEFT(TRIM(M$6),FIND("~",SUBSTITUTE(M$6,"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139))*HLOOKUP(LEFT(TRIM(M$6),FIND("~",SUBSTITUTE(M$6," ","~",LEN(TRIM(M$6))-LEN(SUBSTITUTE(TRIM(M$6)," ",""))))-1)&amp;" Total",$B$6:$BB$314,ROW($A139)-5,FALSE))</f>
        <v>0</v>
      </c>
      <c r="N139" s="8">
        <f ca="1">IF(N$5&lt;&gt;"",HLOOKUP(N$5,Functionalization!$G$6:$R$314,ROW($A139)-5,FALSE),IFERROR(INDEX(N$278:N$314,MATCH($F139,$B$278:$B$314,0))/VLOOKUP($F139,$B$278:$BB$314,MATCH(LEFT(TRIM(N$6),FIND("~",SUBSTITUTE(N$6,"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139))*HLOOKUP(LEFT(TRIM(N$6),FIND("~",SUBSTITUTE(N$6," ","~",LEN(TRIM(N$6))-LEN(SUBSTITUTE(TRIM(N$6)," ",""))))-1)&amp;" Total",$B$6:$BB$314,ROW($A139)-5,FALSE))</f>
        <v>1952774.7860800342</v>
      </c>
      <c r="O139" s="8">
        <f ca="1">IF(O$5&lt;&gt;"",HLOOKUP(O$5,Functionalization!$G$6:$R$314,ROW($A139)-5,FALSE),IFERROR(INDEX(O$278:O$314,MATCH($F139,$B$278:$B$314,0))/VLOOKUP($F139,$B$278:$BB$314,MATCH(LEFT(TRIM(O$6),FIND("~",SUBSTITUTE(O$6,"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139))*HLOOKUP(LEFT(TRIM(O$6),FIND("~",SUBSTITUTE(O$6," ","~",LEN(TRIM(O$6))-LEN(SUBSTITUTE(TRIM(O$6)," ",""))))-1)&amp;" Total",$B$6:$BB$314,ROW($A139)-5,FALSE))</f>
        <v>0</v>
      </c>
      <c r="P139" s="8">
        <f ca="1">IF(P$5&lt;&gt;"",HLOOKUP(P$5,Functionalization!$G$6:$R$314,ROW($A139)-5,FALSE),IFERROR(INDEX(P$278:P$314,MATCH($F139,$B$278:$B$314,0))/VLOOKUP($F139,$B$278:$BB$314,MATCH(LEFT(TRIM(P$6),FIND("~",SUBSTITUTE(P$6,"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139))*HLOOKUP(LEFT(TRIM(P$6),FIND("~",SUBSTITUTE(P$6," ","~",LEN(TRIM(P$6))-LEN(SUBSTITUTE(TRIM(P$6)," ",""))))-1)&amp;" Total",$B$6:$BB$314,ROW($A139)-5,FALSE))</f>
        <v>0</v>
      </c>
      <c r="Q139" s="8">
        <f ca="1">IF(Q$5&lt;&gt;"",HLOOKUP(Q$5,Functionalization!$G$6:$R$314,ROW($A139)-5,FALSE),IFERROR(INDEX(Q$278:Q$314,MATCH($F139,$B$278:$B$314,0))/VLOOKUP($F139,$B$278:$BB$314,MATCH(LEFT(TRIM(Q$6),FIND("~",SUBSTITUTE(Q$6,"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139))*HLOOKUP(LEFT(TRIM(Q$6),FIND("~",SUBSTITUTE(Q$6," ","~",LEN(TRIM(Q$6))-LEN(SUBSTITUTE(TRIM(Q$6)," ",""))))-1)&amp;" Total",$B$6:$BB$314,ROW($A139)-5,FALSE))</f>
        <v>0</v>
      </c>
      <c r="R139" s="8">
        <f ca="1">IF(R$5&lt;&gt;"",HLOOKUP(R$5,Functionalization!$G$6:$R$314,ROW($A139)-5,FALSE),IFERROR(INDEX(R$278:R$314,MATCH($F139,$B$278:$B$314,0))/VLOOKUP($F139,$B$278:$BB$314,MATCH(LEFT(TRIM(R$6),FIND("~",SUBSTITUTE(R$6,"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139))*HLOOKUP(LEFT(TRIM(R$6),FIND("~",SUBSTITUTE(R$6," ","~",LEN(TRIM(R$6))-LEN(SUBSTITUTE(TRIM(R$6)," ",""))))-1)&amp;" Total",$B$6:$BB$314,ROW($A139)-5,FALSE))</f>
        <v>0</v>
      </c>
      <c r="S139" s="8">
        <f ca="1">IF(S$5&lt;&gt;"",HLOOKUP(S$5,Functionalization!$G$6:$R$314,ROW($A139)-5,FALSE),IFERROR(INDEX(S$278:S$314,MATCH($F139,$B$278:$B$314,0))/VLOOKUP($F139,$B$278:$BB$314,MATCH(LEFT(TRIM(S$6),FIND("~",SUBSTITUTE(S$6,"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139))*HLOOKUP(LEFT(TRIM(S$6),FIND("~",SUBSTITUTE(S$6," ","~",LEN(TRIM(S$6))-LEN(SUBSTITUTE(TRIM(S$6)," ",""))))-1)&amp;" Total",$B$6:$BB$314,ROW($A139)-5,FALSE))</f>
        <v>0</v>
      </c>
      <c r="T139" s="8">
        <f ca="1">IF(T$5&lt;&gt;"",HLOOKUP(T$5,Functionalization!$G$6:$R$314,ROW($A139)-5,FALSE),IFERROR(INDEX(T$278:T$314,MATCH($F139,$B$278:$B$314,0))/VLOOKUP($F139,$B$278:$BB$314,MATCH(LEFT(TRIM(T$6),FIND("~",SUBSTITUTE(T$6,"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139))*HLOOKUP(LEFT(TRIM(T$6),FIND("~",SUBSTITUTE(T$6," ","~",LEN(TRIM(T$6))-LEN(SUBSTITUTE(TRIM(T$6)," ",""))))-1)&amp;" Total",$B$6:$BB$314,ROW($A139)-5,FALSE))</f>
        <v>0</v>
      </c>
      <c r="U139" s="8">
        <f ca="1">IF(U$5&lt;&gt;"",HLOOKUP(U$5,Functionalization!$G$6:$R$314,ROW($A139)-5,FALSE),IFERROR(INDEX(U$278:U$314,MATCH($F139,$B$278:$B$314,0))/VLOOKUP($F139,$B$278:$BB$314,MATCH(LEFT(TRIM(U$6),FIND("~",SUBSTITUTE(U$6,"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139))*HLOOKUP(LEFT(TRIM(U$6),FIND("~",SUBSTITUTE(U$6," ","~",LEN(TRIM(U$6))-LEN(SUBSTITUTE(TRIM(U$6)," ",""))))-1)&amp;" Total",$B$6:$BB$314,ROW($A139)-5,FALSE))</f>
        <v>0</v>
      </c>
      <c r="V139" s="8">
        <f ca="1">IF(V$5&lt;&gt;"",HLOOKUP(V$5,Functionalization!$G$6:$R$314,ROW($A139)-5,FALSE),IFERROR(INDEX(V$278:V$314,MATCH($F139,$B$278:$B$314,0))/VLOOKUP($F139,$B$278:$BB$314,MATCH(LEFT(TRIM(V$6),FIND("~",SUBSTITUTE(V$6,"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139))*HLOOKUP(LEFT(TRIM(V$6),FIND("~",SUBSTITUTE(V$6," ","~",LEN(TRIM(V$6))-LEN(SUBSTITUTE(TRIM(V$6)," ",""))))-1)&amp;" Total",$B$6:$BB$314,ROW($A139)-5,FALSE))</f>
        <v>0</v>
      </c>
      <c r="W139" s="8">
        <f ca="1">IF(W$5&lt;&gt;"",HLOOKUP(W$5,Functionalization!$G$6:$R$314,ROW($A139)-5,FALSE),IFERROR(INDEX(W$278:W$314,MATCH($F139,$B$278:$B$314,0))/VLOOKUP($F139,$B$278:$BB$314,MATCH(LEFT(TRIM(W$6),FIND("~",SUBSTITUTE(W$6,"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139))*HLOOKUP(LEFT(TRIM(W$6),FIND("~",SUBSTITUTE(W$6," ","~",LEN(TRIM(W$6))-LEN(SUBSTITUTE(TRIM(W$6)," ",""))))-1)&amp;" Total",$B$6:$BB$314,ROW($A139)-5,FALSE))</f>
        <v>0</v>
      </c>
      <c r="X139" s="8">
        <f ca="1">IF(X$5&lt;&gt;"",HLOOKUP(X$5,Functionalization!$G$6:$R$314,ROW($A139)-5,FALSE),IFERROR(INDEX(X$278:X$314,MATCH($F139,$B$278:$B$314,0))/VLOOKUP($F139,$B$278:$BB$314,MATCH(LEFT(TRIM(X$6),FIND("~",SUBSTITUTE(X$6,"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139))*HLOOKUP(LEFT(TRIM(X$6),FIND("~",SUBSTITUTE(X$6," ","~",LEN(TRIM(X$6))-LEN(SUBSTITUTE(TRIM(X$6)," ",""))))-1)&amp;" Total",$B$6:$BB$314,ROW($A139)-5,FALSE))</f>
        <v>0</v>
      </c>
      <c r="Y139" s="8">
        <f ca="1">IF(Y$5&lt;&gt;"",HLOOKUP(Y$5,Functionalization!$G$6:$R$314,ROW($A139)-5,FALSE),IFERROR(INDEX(Y$278:Y$314,MATCH($F139,$B$278:$B$314,0))/VLOOKUP($F139,$B$278:$BB$314,MATCH(LEFT(TRIM(Y$6),FIND("~",SUBSTITUTE(Y$6,"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139))*HLOOKUP(LEFT(TRIM(Y$6),FIND("~",SUBSTITUTE(Y$6," ","~",LEN(TRIM(Y$6))-LEN(SUBSTITUTE(TRIM(Y$6)," ",""))))-1)&amp;" Total",$B$6:$BB$314,ROW($A139)-5,FALSE))</f>
        <v>0</v>
      </c>
      <c r="Z139" s="8">
        <f ca="1">IF(Z$5&lt;&gt;"",HLOOKUP(Z$5,Functionalization!$G$6:$R$314,ROW($A139)-5,FALSE),IFERROR(INDEX(Z$278:Z$314,MATCH($F139,$B$278:$B$314,0))/VLOOKUP($F139,$B$278:$BB$314,MATCH(LEFT(TRIM(Z$6),FIND("~",SUBSTITUTE(Z$6,"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139))*HLOOKUP(LEFT(TRIM(Z$6),FIND("~",SUBSTITUTE(Z$6," ","~",LEN(TRIM(Z$6))-LEN(SUBSTITUTE(TRIM(Z$6)," ",""))))-1)&amp;" Total",$B$6:$BB$314,ROW($A139)-5,FALSE))</f>
        <v>0</v>
      </c>
      <c r="AA139" s="8">
        <f ca="1">IF(AA$5&lt;&gt;"",HLOOKUP(AA$5,Functionalization!$G$6:$R$314,ROW($A139)-5,FALSE),IFERROR(INDEX(AA$278:AA$314,MATCH($F139,$B$278:$B$314,0))/VLOOKUP($F139,$B$278:$BB$314,MATCH(LEFT(TRIM(AA$6),FIND("~",SUBSTITUTE(AA$6,"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139))*HLOOKUP(LEFT(TRIM(AA$6),FIND("~",SUBSTITUTE(AA$6," ","~",LEN(TRIM(AA$6))-LEN(SUBSTITUTE(TRIM(AA$6)," ",""))))-1)&amp;" Total",$B$6:$BB$314,ROW($A139)-5,FALSE))</f>
        <v>0</v>
      </c>
      <c r="AB139" s="8">
        <f ca="1">IF(AB$5&lt;&gt;"",HLOOKUP(AB$5,Functionalization!$G$6:$R$314,ROW($A139)-5,FALSE),IFERROR(INDEX(AB$278:AB$314,MATCH($F139,$B$278:$B$314,0))/VLOOKUP($F139,$B$278:$BB$314,MATCH(LEFT(TRIM(AB$6),FIND("~",SUBSTITUTE(AB$6,"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139))*HLOOKUP(LEFT(TRIM(AB$6),FIND("~",SUBSTITUTE(AB$6," ","~",LEN(TRIM(AB$6))-LEN(SUBSTITUTE(TRIM(AB$6)," ",""))))-1)&amp;" Total",$B$6:$BB$314,ROW($A139)-5,FALSE))</f>
        <v>0</v>
      </c>
      <c r="AC139" s="8">
        <f ca="1">IF(AC$5&lt;&gt;"",HLOOKUP(AC$5,Functionalization!$G$6:$R$314,ROW($A139)-5,FALSE),IFERROR(INDEX(AC$278:AC$314,MATCH($F139,$B$278:$B$314,0))/VLOOKUP($F139,$B$278:$BB$314,MATCH(LEFT(TRIM(AC$6),FIND("~",SUBSTITUTE(AC$6,"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139))*HLOOKUP(LEFT(TRIM(AC$6),FIND("~",SUBSTITUTE(AC$6," ","~",LEN(TRIM(AC$6))-LEN(SUBSTITUTE(TRIM(AC$6)," ",""))))-1)&amp;" Total",$B$6:$BB$314,ROW($A139)-5,FALSE))</f>
        <v>0</v>
      </c>
      <c r="AD139" s="8">
        <f ca="1">IF(AD$5&lt;&gt;"",HLOOKUP(AD$5,Functionalization!$G$6:$R$314,ROW($A139)-5,FALSE),IFERROR(INDEX(AD$278:AD$314,MATCH($F139,$B$278:$B$314,0))/VLOOKUP($F139,$B$278:$BB$314,MATCH(LEFT(TRIM(AD$6),FIND("~",SUBSTITUTE(AD$6,"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139))*HLOOKUP(LEFT(TRIM(AD$6),FIND("~",SUBSTITUTE(AD$6," ","~",LEN(TRIM(AD$6))-LEN(SUBSTITUTE(TRIM(AD$6)," ",""))))-1)&amp;" Total",$B$6:$BB$314,ROW($A139)-5,FALSE))</f>
        <v>0</v>
      </c>
      <c r="AE139" s="8">
        <f ca="1">IF(AE$5&lt;&gt;"",HLOOKUP(AE$5,Functionalization!$G$6:$R$314,ROW($A139)-5,FALSE),IFERROR(INDEX(AE$278:AE$314,MATCH($F139,$B$278:$B$314,0))/VLOOKUP($F139,$B$278:$BB$314,MATCH(LEFT(TRIM(AE$6),FIND("~",SUBSTITUTE(AE$6,"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139))*HLOOKUP(LEFT(TRIM(AE$6),FIND("~",SUBSTITUTE(AE$6," ","~",LEN(TRIM(AE$6))-LEN(SUBSTITUTE(TRIM(AE$6)," ",""))))-1)&amp;" Total",$B$6:$BB$314,ROW($A139)-5,FALSE))</f>
        <v>0</v>
      </c>
      <c r="AF139" s="8">
        <f ca="1">IF(AF$5&lt;&gt;"",HLOOKUP(AF$5,Functionalization!$G$6:$R$314,ROW($A139)-5,FALSE),IFERROR(INDEX(AF$278:AF$314,MATCH($F139,$B$278:$B$314,0))/VLOOKUP($F139,$B$278:$BB$314,MATCH(LEFT(TRIM(AF$6),FIND("~",SUBSTITUTE(AF$6,"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139))*HLOOKUP(LEFT(TRIM(AF$6),FIND("~",SUBSTITUTE(AF$6," ","~",LEN(TRIM(AF$6))-LEN(SUBSTITUTE(TRIM(AF$6)," ",""))))-1)&amp;" Total",$B$6:$BB$314,ROW($A139)-5,FALSE))</f>
        <v>0</v>
      </c>
      <c r="AG139" s="8">
        <f ca="1">IF(AG$5&lt;&gt;"",HLOOKUP(AG$5,Functionalization!$G$6:$R$314,ROW($A139)-5,FALSE),IFERROR(INDEX(AG$278:AG$314,MATCH($F139,$B$278:$B$314,0))/VLOOKUP($F139,$B$278:$BB$314,MATCH(LEFT(TRIM(AG$6),FIND("~",SUBSTITUTE(AG$6,"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139))*HLOOKUP(LEFT(TRIM(AG$6),FIND("~",SUBSTITUTE(AG$6," ","~",LEN(TRIM(AG$6))-LEN(SUBSTITUTE(TRIM(AG$6)," ",""))))-1)&amp;" Total",$B$6:$BB$314,ROW($A139)-5,FALSE))</f>
        <v>0</v>
      </c>
      <c r="AH139" s="8">
        <f ca="1">IF(AH$5&lt;&gt;"",HLOOKUP(AH$5,Functionalization!$G$6:$R$314,ROW($A139)-5,FALSE),IFERROR(INDEX(AH$278:AH$314,MATCH($F139,$B$278:$B$314,0))/VLOOKUP($F139,$B$278:$BB$314,MATCH(LEFT(TRIM(AH$6),FIND("~",SUBSTITUTE(AH$6,"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139))*HLOOKUP(LEFT(TRIM(AH$6),FIND("~",SUBSTITUTE(AH$6," ","~",LEN(TRIM(AH$6))-LEN(SUBSTITUTE(TRIM(AH$6)," ",""))))-1)&amp;" Total",$B$6:$BB$314,ROW($A139)-5,FALSE))</f>
        <v>0</v>
      </c>
      <c r="AI139" s="8">
        <f ca="1">IF(AI$5&lt;&gt;"",HLOOKUP(AI$5,Functionalization!$G$6:$R$314,ROW($A139)-5,FALSE),IFERROR(INDEX(AI$278:AI$314,MATCH($F139,$B$278:$B$314,0))/VLOOKUP($F139,$B$278:$BB$314,MATCH(LEFT(TRIM(AI$6),FIND("~",SUBSTITUTE(AI$6,"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139))*HLOOKUP(LEFT(TRIM(AI$6),FIND("~",SUBSTITUTE(AI$6," ","~",LEN(TRIM(AI$6))-LEN(SUBSTITUTE(TRIM(AI$6)," ",""))))-1)&amp;" Total",$B$6:$BB$314,ROW($A139)-5,FALSE))</f>
        <v>0</v>
      </c>
      <c r="AJ139" s="8">
        <f ca="1">IF(AJ$5&lt;&gt;"",HLOOKUP(AJ$5,Functionalization!$G$6:$R$314,ROW($A139)-5,FALSE),IFERROR(INDEX(AJ$278:AJ$314,MATCH($F139,$B$278:$B$314,0))/VLOOKUP($F139,$B$278:$BB$314,MATCH(LEFT(TRIM(AJ$6),FIND("~",SUBSTITUTE(AJ$6,"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139))*HLOOKUP(LEFT(TRIM(AJ$6),FIND("~",SUBSTITUTE(AJ$6," ","~",LEN(TRIM(AJ$6))-LEN(SUBSTITUTE(TRIM(AJ$6)," ",""))))-1)&amp;" Total",$B$6:$BB$314,ROW($A139)-5,FALSE))</f>
        <v>0</v>
      </c>
      <c r="AK139" s="8">
        <f ca="1">IF(AK$5&lt;&gt;"",HLOOKUP(AK$5,Functionalization!$G$6:$R$314,ROW($A139)-5,FALSE),IFERROR(INDEX(AK$278:AK$314,MATCH($F139,$B$278:$B$314,0))/VLOOKUP($F139,$B$278:$BB$314,MATCH(LEFT(TRIM(AK$6),FIND("~",SUBSTITUTE(AK$6,"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139))*HLOOKUP(LEFT(TRIM(AK$6),FIND("~",SUBSTITUTE(AK$6," ","~",LEN(TRIM(AK$6))-LEN(SUBSTITUTE(TRIM(AK$6)," ",""))))-1)&amp;" Total",$B$6:$BB$314,ROW($A139)-5,FALSE))</f>
        <v>0</v>
      </c>
      <c r="AL139" s="8">
        <f ca="1">IF(AL$5&lt;&gt;"",HLOOKUP(AL$5,Functionalization!$G$6:$R$314,ROW($A139)-5,FALSE),IFERROR(INDEX(AL$278:AL$314,MATCH($F139,$B$278:$B$314,0))/VLOOKUP($F139,$B$278:$BB$314,MATCH(LEFT(TRIM(AL$6),FIND("~",SUBSTITUTE(AL$6,"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139))*HLOOKUP(LEFT(TRIM(AL$6),FIND("~",SUBSTITUTE(AL$6," ","~",LEN(TRIM(AL$6))-LEN(SUBSTITUTE(TRIM(AL$6)," ",""))))-1)&amp;" Total",$B$6:$BB$314,ROW($A139)-5,FALSE))</f>
        <v>0</v>
      </c>
      <c r="AM139" s="8">
        <f ca="1">IF(AM$5&lt;&gt;"",HLOOKUP(AM$5,Functionalization!$G$6:$R$314,ROW($A139)-5,FALSE),IFERROR(INDEX(AM$278:AM$314,MATCH($F139,$B$278:$B$314,0))/VLOOKUP($F139,$B$278:$BB$314,MATCH(LEFT(TRIM(AM$6),FIND("~",SUBSTITUTE(AM$6,"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139))*HLOOKUP(LEFT(TRIM(AM$6),FIND("~",SUBSTITUTE(AM$6," ","~",LEN(TRIM(AM$6))-LEN(SUBSTITUTE(TRIM(AM$6)," ",""))))-1)&amp;" Total",$B$6:$BB$314,ROW($A139)-5,FALSE))</f>
        <v>0</v>
      </c>
      <c r="AN139" s="8">
        <f ca="1">IF(AN$5&lt;&gt;"",HLOOKUP(AN$5,Functionalization!$G$6:$R$314,ROW($A139)-5,FALSE),IFERROR(INDEX(AN$278:AN$314,MATCH($F139,$B$278:$B$314,0))/VLOOKUP($F139,$B$278:$BB$314,MATCH(LEFT(TRIM(AN$6),FIND("~",SUBSTITUTE(AN$6,"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139))*HLOOKUP(LEFT(TRIM(AN$6),FIND("~",SUBSTITUTE(AN$6," ","~",LEN(TRIM(AN$6))-LEN(SUBSTITUTE(TRIM(AN$6)," ",""))))-1)&amp;" Total",$B$6:$BB$314,ROW($A139)-5,FALSE))</f>
        <v>0</v>
      </c>
      <c r="AO139" s="8">
        <f ca="1">IF(AO$5&lt;&gt;"",HLOOKUP(AO$5,Functionalization!$G$6:$R$314,ROW($A139)-5,FALSE),IFERROR(INDEX(AO$278:AO$314,MATCH($F139,$B$278:$B$314,0))/VLOOKUP($F139,$B$278:$BB$314,MATCH(LEFT(TRIM(AO$6),FIND("~",SUBSTITUTE(AO$6,"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139))*HLOOKUP(LEFT(TRIM(AO$6),FIND("~",SUBSTITUTE(AO$6," ","~",LEN(TRIM(AO$6))-LEN(SUBSTITUTE(TRIM(AO$6)," ",""))))-1)&amp;" Total",$B$6:$BB$314,ROW($A139)-5,FALSE))</f>
        <v>0</v>
      </c>
      <c r="AP139" s="8">
        <f ca="1">IF(AP$5&lt;&gt;"",HLOOKUP(AP$5,Functionalization!$G$6:$R$314,ROW($A139)-5,FALSE),IFERROR(INDEX(AP$278:AP$314,MATCH($F139,$B$278:$B$314,0))/VLOOKUP($F139,$B$278:$BB$314,MATCH(LEFT(TRIM(AP$6),FIND("~",SUBSTITUTE(AP$6,"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139))*HLOOKUP(LEFT(TRIM(AP$6),FIND("~",SUBSTITUTE(AP$6," ","~",LEN(TRIM(AP$6))-LEN(SUBSTITUTE(TRIM(AP$6)," ",""))))-1)&amp;" Total",$B$6:$BB$314,ROW($A139)-5,FALSE))</f>
        <v>0</v>
      </c>
      <c r="AQ139" s="8">
        <f ca="1">IF(AQ$5&lt;&gt;"",HLOOKUP(AQ$5,Functionalization!$G$6:$R$314,ROW($A139)-5,FALSE),IFERROR(INDEX(AQ$278:AQ$314,MATCH($F139,$B$278:$B$314,0))/VLOOKUP($F139,$B$278:$BB$314,MATCH(LEFT(TRIM(AQ$6),FIND("~",SUBSTITUTE(AQ$6,"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139))*HLOOKUP(LEFT(TRIM(AQ$6),FIND("~",SUBSTITUTE(AQ$6," ","~",LEN(TRIM(AQ$6))-LEN(SUBSTITUTE(TRIM(AQ$6)," ",""))))-1)&amp;" Total",$B$6:$BB$314,ROW($A139)-5,FALSE))</f>
        <v>0</v>
      </c>
      <c r="AR139" s="8">
        <f ca="1">IF(AR$5&lt;&gt;"",HLOOKUP(AR$5,Functionalization!$G$6:$R$314,ROW($A139)-5,FALSE),IFERROR(INDEX(AR$278:AR$314,MATCH($F139,$B$278:$B$314,0))/VLOOKUP($F139,$B$278:$BB$314,MATCH(LEFT(TRIM(AR$6),FIND("~",SUBSTITUTE(AR$6,"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139))*HLOOKUP(LEFT(TRIM(AR$6),FIND("~",SUBSTITUTE(AR$6," ","~",LEN(TRIM(AR$6))-LEN(SUBSTITUTE(TRIM(AR$6)," ",""))))-1)&amp;" Total",$B$6:$BB$314,ROW($A139)-5,FALSE))</f>
        <v>0</v>
      </c>
      <c r="AS139" s="8">
        <f ca="1">IF(AS$5&lt;&gt;"",HLOOKUP(AS$5,Functionalization!$G$6:$R$314,ROW($A139)-5,FALSE),IFERROR(INDEX(AS$278:AS$314,MATCH($F139,$B$278:$B$314,0))/VLOOKUP($F139,$B$278:$BB$314,MATCH(LEFT(TRIM(AS$6),FIND("~",SUBSTITUTE(AS$6,"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139))*HLOOKUP(LEFT(TRIM(AS$6),FIND("~",SUBSTITUTE(AS$6," ","~",LEN(TRIM(AS$6))-LEN(SUBSTITUTE(TRIM(AS$6)," ",""))))-1)&amp;" Total",$B$6:$BB$314,ROW($A139)-5,FALSE))</f>
        <v>0</v>
      </c>
      <c r="AT139" s="8">
        <f ca="1">IF(AT$5&lt;&gt;"",HLOOKUP(AT$5,Functionalization!$G$6:$R$314,ROW($A139)-5,FALSE),IFERROR(INDEX(AT$278:AT$314,MATCH($F139,$B$278:$B$314,0))/VLOOKUP($F139,$B$278:$BB$314,MATCH(LEFT(TRIM(AT$6),FIND("~",SUBSTITUTE(AT$6,"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139))*HLOOKUP(LEFT(TRIM(AT$6),FIND("~",SUBSTITUTE(AT$6," ","~",LEN(TRIM(AT$6))-LEN(SUBSTITUTE(TRIM(AT$6)," ",""))))-1)&amp;" Total",$B$6:$BB$314,ROW($A139)-5,FALSE))</f>
        <v>0</v>
      </c>
      <c r="AU139" s="8">
        <f ca="1">IF(AU$5&lt;&gt;"",HLOOKUP(AU$5,Functionalization!$G$6:$R$314,ROW($A139)-5,FALSE),IFERROR(INDEX(AU$278:AU$314,MATCH($F139,$B$278:$B$314,0))/VLOOKUP($F139,$B$278:$BB$314,MATCH(LEFT(TRIM(AU$6),FIND("~",SUBSTITUTE(AU$6,"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139))*HLOOKUP(LEFT(TRIM(AU$6),FIND("~",SUBSTITUTE(AU$6," ","~",LEN(TRIM(AU$6))-LEN(SUBSTITUTE(TRIM(AU$6)," ",""))))-1)&amp;" Total",$B$6:$BB$314,ROW($A139)-5,FALSE))</f>
        <v>0</v>
      </c>
      <c r="AV139" s="8">
        <f ca="1">IF(AV$5&lt;&gt;"",HLOOKUP(AV$5,Functionalization!$G$6:$R$314,ROW($A139)-5,FALSE),IFERROR(INDEX(AV$278:AV$314,MATCH($F139,$B$278:$B$314,0))/VLOOKUP($F139,$B$278:$BB$314,MATCH(LEFT(TRIM(AV$6),FIND("~",SUBSTITUTE(AV$6,"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139))*HLOOKUP(LEFT(TRIM(AV$6),FIND("~",SUBSTITUTE(AV$6," ","~",LEN(TRIM(AV$6))-LEN(SUBSTITUTE(TRIM(AV$6)," ",""))))-1)&amp;" Total",$B$6:$BB$314,ROW($A139)-5,FALSE))</f>
        <v>0</v>
      </c>
      <c r="AW139" s="8">
        <f ca="1">IF(AW$5&lt;&gt;"",HLOOKUP(AW$5,Functionalization!$G$6:$R$314,ROW($A139)-5,FALSE),IFERROR(INDEX(AW$278:AW$314,MATCH($F139,$B$278:$B$314,0))/VLOOKUP($F139,$B$278:$BB$314,MATCH(LEFT(TRIM(AW$6),FIND("~",SUBSTITUTE(AW$6,"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139))*HLOOKUP(LEFT(TRIM(AW$6),FIND("~",SUBSTITUTE(AW$6," ","~",LEN(TRIM(AW$6))-LEN(SUBSTITUTE(TRIM(AW$6)," ",""))))-1)&amp;" Total",$B$6:$BB$314,ROW($A139)-5,FALSE))</f>
        <v>0</v>
      </c>
      <c r="AX139" s="8">
        <f ca="1">IF(AX$5&lt;&gt;"",HLOOKUP(AX$5,Functionalization!$G$6:$R$314,ROW($A139)-5,FALSE),IFERROR(INDEX(AX$278:AX$314,MATCH($F139,$B$278:$B$314,0))/VLOOKUP($F139,$B$278:$BB$314,MATCH(LEFT(TRIM(AX$6),FIND("~",SUBSTITUTE(AX$6,"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139))*HLOOKUP(LEFT(TRIM(AX$6),FIND("~",SUBSTITUTE(AX$6," ","~",LEN(TRIM(AX$6))-LEN(SUBSTITUTE(TRIM(AX$6)," ",""))))-1)&amp;" Total",$B$6:$BB$314,ROW($A139)-5,FALSE))</f>
        <v>0</v>
      </c>
      <c r="AY139" s="8">
        <f ca="1">IF(AY$5&lt;&gt;"",HLOOKUP(AY$5,Functionalization!$G$6:$R$314,ROW($A139)-5,FALSE),IFERROR(INDEX(AY$278:AY$314,MATCH($F139,$B$278:$B$314,0))/VLOOKUP($F139,$B$278:$BB$314,MATCH(LEFT(TRIM(AY$6),FIND("~",SUBSTITUTE(AY$6,"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139))*HLOOKUP(LEFT(TRIM(AY$6),FIND("~",SUBSTITUTE(AY$6," ","~",LEN(TRIM(AY$6))-LEN(SUBSTITUTE(TRIM(AY$6)," ",""))))-1)&amp;" Total",$B$6:$BB$314,ROW($A139)-5,FALSE))</f>
        <v>0</v>
      </c>
      <c r="AZ139" s="8">
        <f ca="1">IF(AZ$5&lt;&gt;"",HLOOKUP(AZ$5,Functionalization!$G$6:$R$314,ROW($A139)-5,FALSE),IFERROR(INDEX(AZ$278:AZ$314,MATCH($F139,$B$278:$B$314,0))/VLOOKUP($F139,$B$278:$BB$314,MATCH(LEFT(TRIM(AZ$6),FIND("~",SUBSTITUTE(AZ$6,"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139))*HLOOKUP(LEFT(TRIM(AZ$6),FIND("~",SUBSTITUTE(AZ$6," ","~",LEN(TRIM(AZ$6))-LEN(SUBSTITUTE(TRIM(AZ$6)," ",""))))-1)&amp;" Total",$B$6:$BB$314,ROW($A139)-5,FALSE))</f>
        <v>0</v>
      </c>
      <c r="BA139" s="8">
        <f ca="1">IF(BA$5&lt;&gt;"",HLOOKUP(BA$5,Functionalization!$G$6:$R$314,ROW($A139)-5,FALSE),IFERROR(INDEX(BA$278:BA$314,MATCH($F139,$B$278:$B$314,0))/VLOOKUP($F139,$B$278:$BB$314,MATCH(LEFT(TRIM(BA$6),FIND("~",SUBSTITUTE(BA$6,"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139))*HLOOKUP(LEFT(TRIM(BA$6),FIND("~",SUBSTITUTE(BA$6," ","~",LEN(TRIM(BA$6))-LEN(SUBSTITUTE(TRIM(BA$6)," ",""))))-1)&amp;" Total",$B$6:$BB$314,ROW($A139)-5,FALSE))</f>
        <v>0</v>
      </c>
      <c r="BB139" s="8">
        <f ca="1">IF(BB$5&lt;&gt;"",HLOOKUP(BB$5,Functionalization!$G$6:$R$314,ROW($A139)-5,FALSE),IFERROR(INDEX(BB$278:BB$314,MATCH($F139,$B$278:$B$314,0))/VLOOKUP($F139,$B$278:$BB$314,MATCH(LEFT(TRIM(BB$6),FIND("~",SUBSTITUTE(BB$6,"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139))*HLOOKUP(LEFT(TRIM(BB$6),FIND("~",SUBSTITUTE(BB$6," ","~",LEN(TRIM(BB$6))-LEN(SUBSTITUTE(TRIM(BB$6)," ",""))))-1)&amp;" Total",$B$6:$BB$314,ROW($A139)-5,FALSE))</f>
        <v>0</v>
      </c>
      <c r="BD139">
        <f ca="1">IFERROR(IF(SUMIF($G$6:$BB$6,BD$6&amp;" Total",$G139:$BB139)-(SUMIF($G$6:$BB$6,BD$6&amp;" "&amp;'Input-Func_Class'!$D$22,$G139:$BB139)+IFERROR(SUMIF($G$6:$BB$6,BD$6&amp;" "&amp;'Input-Func_Class'!$E$22,$G139:$BB139),SUMIF($G$6:$BB$6,BD$6&amp;" "&amp;'Input-Func_Class'!$B$24,$G139:$BB139))+SUMIF($G$6:$BB$6,BD$6&amp;" "&amp;'Input-Func_Class'!$F$22,$G139:$BB139))&lt;Check_Limit,0,1),1)</f>
        <v>0</v>
      </c>
      <c r="BE139">
        <f ca="1">IFERROR(IF(SUMIF($G$6:$BB$6,BE$6&amp;" Total",$G139:$BB139)-(SUMIF($G$6:$BB$6,BE$6&amp;" "&amp;'Input-Func_Class'!$D$22,$G139:$BB139)+IFERROR(SUMIF($G$6:$BB$6,BE$6&amp;" "&amp;'Input-Func_Class'!$E$22,$G139:$BB139),SUMIF($G$6:$BB$6,BE$6&amp;" "&amp;'Input-Func_Class'!$B$24,$G139:$BB139))+SUMIF($G$6:$BB$6,BE$6&amp;" "&amp;'Input-Func_Class'!$F$22,$G139:$BB139))&lt;Check_Limit,0,1),1)</f>
        <v>0</v>
      </c>
      <c r="BF139">
        <f ca="1">IFERROR(IF(SUMIF($G$6:$BB$6,BF$6&amp;" Total",$G139:$BB139)-(SUMIF($G$6:$BB$6,BF$6&amp;" "&amp;'Input-Func_Class'!$D$22,$G139:$BB139)+IFERROR(SUMIF($G$6:$BB$6,BF$6&amp;" "&amp;'Input-Func_Class'!$E$22,$G139:$BB139),SUMIF($G$6:$BB$6,BF$6&amp;" "&amp;'Input-Func_Class'!$B$24,$G139:$BB139))+SUMIF($G$6:$BB$6,BF$6&amp;" "&amp;'Input-Func_Class'!$F$22,$G139:$BB139))&lt;Check_Limit,0,1),1)</f>
        <v>0</v>
      </c>
      <c r="BG139">
        <f ca="1">IFERROR(IF(SUMIF($G$6:$BB$6,BG$6&amp;" Total",$G139:$BB139)-(SUMIF($G$6:$BB$6,BG$6&amp;" "&amp;'Input-Func_Class'!$D$22,$G139:$BB139)+IFERROR(SUMIF($G$6:$BB$6,BG$6&amp;" "&amp;'Input-Func_Class'!$E$22,$G139:$BB139),SUMIF($G$6:$BB$6,BG$6&amp;" "&amp;'Input-Func_Class'!$B$24,$G139:$BB139))+SUMIF($G$6:$BB$6,BG$6&amp;" "&amp;'Input-Func_Class'!$F$22,$G139:$BB139))&lt;Check_Limit,0,1),1)</f>
        <v>0</v>
      </c>
      <c r="BH139">
        <f ca="1">IFERROR(IF(SUMIF($G$6:$BB$6,BH$6&amp;" Total",$G139:$BB139)-(SUMIF($G$6:$BB$6,BH$6&amp;" "&amp;'Input-Func_Class'!$D$22,$G139:$BB139)+IFERROR(SUMIF($G$6:$BB$6,BH$6&amp;" "&amp;'Input-Func_Class'!$E$22,$G139:$BB139),SUMIF($G$6:$BB$6,BH$6&amp;" "&amp;'Input-Func_Class'!$B$24,$G139:$BB139))+SUMIF($G$6:$BB$6,BH$6&amp;" "&amp;'Input-Func_Class'!$F$22,$G139:$BB139))&lt;Check_Limit,0,1),1)</f>
        <v>0</v>
      </c>
      <c r="BI139">
        <f ca="1">IFERROR(IF(SUMIF($G$6:$BB$6,BI$6&amp;" Total",$G139:$BB139)-(SUMIF($G$6:$BB$6,BI$6&amp;" "&amp;'Input-Func_Class'!$D$22,$G139:$BB139)+IFERROR(SUMIF($G$6:$BB$6,BI$6&amp;" "&amp;'Input-Func_Class'!$E$22,$G139:$BB139),SUMIF($G$6:$BB$6,BI$6&amp;" "&amp;'Input-Func_Class'!$B$24,$G139:$BB139))+SUMIF($G$6:$BB$6,BI$6&amp;" "&amp;'Input-Func_Class'!$F$22,$G139:$BB139))&lt;Check_Limit,0,1),1)</f>
        <v>0</v>
      </c>
      <c r="BJ139">
        <f ca="1">IFERROR(IF(SUMIF($G$6:$BB$6,BJ$6&amp;" Total",$G139:$BB139)-(SUMIF($G$6:$BB$6,BJ$6&amp;" "&amp;'Input-Func_Class'!$D$22,$G139:$BB139)+IFERROR(SUMIF($G$6:$BB$6,BJ$6&amp;" "&amp;'Input-Func_Class'!$E$22,$G139:$BB139),SUMIF($G$6:$BB$6,BJ$6&amp;" "&amp;'Input-Func_Class'!$B$24,$G139:$BB139))+SUMIF($G$6:$BB$6,BJ$6&amp;" "&amp;'Input-Func_Class'!$F$22,$G139:$BB139))&lt;Check_Limit,0,1),1)</f>
        <v>0</v>
      </c>
      <c r="BK139">
        <f ca="1">IFERROR(IF(SUMIF($G$6:$BB$6,BK$6&amp;" Total",$G139:$BB139)-(SUMIF($G$6:$BB$6,BK$6&amp;" "&amp;'Input-Func_Class'!$D$22,$G139:$BB139)+IFERROR(SUMIF($G$6:$BB$6,BK$6&amp;" "&amp;'Input-Func_Class'!$E$22,$G139:$BB139),SUMIF($G$6:$BB$6,BK$6&amp;" "&amp;'Input-Func_Class'!$B$24,$G139:$BB139))+SUMIF($G$6:$BB$6,BK$6&amp;" "&amp;'Input-Func_Class'!$F$22,$G139:$BB139))&lt;Check_Limit,0,1),1)</f>
        <v>0</v>
      </c>
      <c r="BL139">
        <f ca="1">IFERROR(IF(SUMIF($G$6:$BB$6,BL$6&amp;" Total",$G139:$BB139)-(SUMIF($G$6:$BB$6,BL$6&amp;" "&amp;'Input-Func_Class'!$D$22,$G139:$BB139)+IFERROR(SUMIF($G$6:$BB$6,BL$6&amp;" "&amp;'Input-Func_Class'!$E$22,$G139:$BB139),SUMIF($G$6:$BB$6,BL$6&amp;" "&amp;'Input-Func_Class'!$B$24,$G139:$BB139))+SUMIF($G$6:$BB$6,BL$6&amp;" "&amp;'Input-Func_Class'!$F$22,$G139:$BB139))&lt;Check_Limit,0,1),1)</f>
        <v>0</v>
      </c>
      <c r="BM139">
        <f ca="1">IFERROR(IF(SUMIF($G$6:$BB$6,BM$6&amp;" Total",$G139:$BB139)-(SUMIF($G$6:$BB$6,BM$6&amp;" "&amp;'Input-Func_Class'!$D$22,$G139:$BB139)+IFERROR(SUMIF($G$6:$BB$6,BM$6&amp;" "&amp;'Input-Func_Class'!$E$22,$G139:$BB139),SUMIF($G$6:$BB$6,BM$6&amp;" "&amp;'Input-Func_Class'!$B$24,$G139:$BB139))+SUMIF($G$6:$BB$6,BM$6&amp;" "&amp;'Input-Func_Class'!$F$22,$G139:$BB139))&lt;Check_Limit,0,1),1)</f>
        <v>0</v>
      </c>
      <c r="BN139">
        <f ca="1">IFERROR(IF(SUMIF($G$6:$BB$6,BN$6&amp;" Total",$G139:$BB139)-(SUMIF($G$6:$BB$6,BN$6&amp;" "&amp;'Input-Func_Class'!$D$22,$G139:$BB139)+IFERROR(SUMIF($G$6:$BB$6,BN$6&amp;" "&amp;'Input-Func_Class'!$E$22,$G139:$BB139),SUMIF($G$6:$BB$6,BN$6&amp;" "&amp;'Input-Func_Class'!$B$24,$G139:$BB139))+SUMIF($G$6:$BB$6,BN$6&amp;" "&amp;'Input-Func_Class'!$F$22,$G139:$BB139))&lt;Check_Limit,0,1),1)</f>
        <v>0</v>
      </c>
      <c r="BO139">
        <f ca="1">IFERROR(IF(SUMIF($G$6:$BB$6,BO$6&amp;" Total",$G139:$BB139)-(SUMIF($G$6:$BB$6,BO$6&amp;" "&amp;'Input-Func_Class'!$D$22,$G139:$BB139)+IFERROR(SUMIF($G$6:$BB$6,BO$6&amp;" "&amp;'Input-Func_Class'!$E$22,$G139:$BB139),SUMIF($G$6:$BB$6,BO$6&amp;" "&amp;'Input-Func_Class'!$B$24,$G139:$BB139))+SUMIF($G$6:$BB$6,BO$6&amp;" "&amp;'Input-Func_Class'!$F$22,$G139:$BB139))&lt;Check_Limit,0,1),1)</f>
        <v>0</v>
      </c>
    </row>
    <row r="140" spans="1:67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>Functionalization!$D140</f>
        <v>3373937.369146477</v>
      </c>
      <c r="E140" s="8">
        <f t="shared" ca="1" si="37"/>
        <v>0</v>
      </c>
      <c r="F140" s="2" t="str">
        <f>IF($D140=0,"-",IF('Input-Accounts'!$E140&lt;&gt;0,'Input-Accounts'!$E140,'Input-Accounts'!$G140))</f>
        <v>CUSTOMER</v>
      </c>
      <c r="G140" s="8">
        <f ca="1">IF(G$5&lt;&gt;"",HLOOKUP(G$5,Functionalization!$G$6:$R$314,ROW($A140)-5,FALSE),IFERROR(INDEX(G$278:G$314,MATCH($F140,$B$278:$B$314,0))/VLOOKUP($F140,$B$278:$BB$314,MATCH(LEFT(TRIM(G$6),FIND("~",SUBSTITUTE(G$6,"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140))*HLOOKUP(LEFT(TRIM(G$6),FIND("~",SUBSTITUTE(G$6," ","~",LEN(TRIM(G$6))-LEN(SUBSTITUTE(TRIM(G$6)," ",""))))-1)&amp;" Total",$B$6:$BB$314,ROW($A140)-5,FALSE))</f>
        <v>0</v>
      </c>
      <c r="H140" s="8">
        <f ca="1">IF(H$5&lt;&gt;"",HLOOKUP(H$5,Functionalization!$G$6:$R$314,ROW($A140)-5,FALSE),IFERROR(INDEX(H$278:H$314,MATCH($F140,$B$278:$B$314,0))/VLOOKUP($F140,$B$278:$BB$314,MATCH(LEFT(TRIM(H$6),FIND("~",SUBSTITUTE(H$6,"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140))*HLOOKUP(LEFT(TRIM(H$6),FIND("~",SUBSTITUTE(H$6," ","~",LEN(TRIM(H$6))-LEN(SUBSTITUTE(TRIM(H$6)," ",""))))-1)&amp;" Total",$B$6:$BB$314,ROW($A140)-5,FALSE))</f>
        <v>0</v>
      </c>
      <c r="I140" s="8">
        <f ca="1">IF(I$5&lt;&gt;"",HLOOKUP(I$5,Functionalization!$G$6:$R$314,ROW($A140)-5,FALSE),IFERROR(INDEX(I$278:I$314,MATCH($F140,$B$278:$B$314,0))/VLOOKUP($F140,$B$278:$BB$314,MATCH(LEFT(TRIM(I$6),FIND("~",SUBSTITUTE(I$6,"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140))*HLOOKUP(LEFT(TRIM(I$6),FIND("~",SUBSTITUTE(I$6," ","~",LEN(TRIM(I$6))-LEN(SUBSTITUTE(TRIM(I$6)," ",""))))-1)&amp;" Total",$B$6:$BB$314,ROW($A140)-5,FALSE))</f>
        <v>0</v>
      </c>
      <c r="J140" s="8">
        <f ca="1">IF(J$5&lt;&gt;"",HLOOKUP(J$5,Functionalization!$G$6:$R$314,ROW($A140)-5,FALSE),IFERROR(INDEX(J$278:J$314,MATCH($F140,$B$278:$B$314,0))/VLOOKUP($F140,$B$278:$BB$314,MATCH(LEFT(TRIM(J$6),FIND("~",SUBSTITUTE(J$6,"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140))*HLOOKUP(LEFT(TRIM(J$6),FIND("~",SUBSTITUTE(J$6," ","~",LEN(TRIM(J$6))-LEN(SUBSTITUTE(TRIM(J$6)," ",""))))-1)&amp;" Total",$B$6:$BB$314,ROW($A140)-5,FALSE))</f>
        <v>0</v>
      </c>
      <c r="K140" s="8">
        <f ca="1">IF(K$5&lt;&gt;"",HLOOKUP(K$5,Functionalization!$G$6:$R$314,ROW($A140)-5,FALSE),IFERROR(INDEX(K$278:K$314,MATCH($F140,$B$278:$B$314,0))/VLOOKUP($F140,$B$278:$BB$314,MATCH(LEFT(TRIM(K$6),FIND("~",SUBSTITUTE(K$6,"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140))*HLOOKUP(LEFT(TRIM(K$6),FIND("~",SUBSTITUTE(K$6," ","~",LEN(TRIM(K$6))-LEN(SUBSTITUTE(TRIM(K$6)," ",""))))-1)&amp;" Total",$B$6:$BB$314,ROW($A140)-5,FALSE))</f>
        <v>3373937.369146477</v>
      </c>
      <c r="L140" s="8">
        <f ca="1">IF(L$5&lt;&gt;"",HLOOKUP(L$5,Functionalization!$G$6:$R$314,ROW($A140)-5,FALSE),IFERROR(INDEX(L$278:L$314,MATCH($F140,$B$278:$B$314,0))/VLOOKUP($F140,$B$278:$BB$314,MATCH(LEFT(TRIM(L$6),FIND("~",SUBSTITUTE(L$6,"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140))*HLOOKUP(LEFT(TRIM(L$6),FIND("~",SUBSTITUTE(L$6," ","~",LEN(TRIM(L$6))-LEN(SUBSTITUTE(TRIM(L$6)," ",""))))-1)&amp;" Total",$B$6:$BB$314,ROW($A140)-5,FALSE))</f>
        <v>0</v>
      </c>
      <c r="M140" s="8">
        <f ca="1">IF(M$5&lt;&gt;"",HLOOKUP(M$5,Functionalization!$G$6:$R$314,ROW($A140)-5,FALSE),IFERROR(INDEX(M$278:M$314,MATCH($F140,$B$278:$B$314,0))/VLOOKUP($F140,$B$278:$BB$314,MATCH(LEFT(TRIM(M$6),FIND("~",SUBSTITUTE(M$6,"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140))*HLOOKUP(LEFT(TRIM(M$6),FIND("~",SUBSTITUTE(M$6," ","~",LEN(TRIM(M$6))-LEN(SUBSTITUTE(TRIM(M$6)," ",""))))-1)&amp;" Total",$B$6:$BB$314,ROW($A140)-5,FALSE))</f>
        <v>0</v>
      </c>
      <c r="N140" s="8">
        <f ca="1">IF(N$5&lt;&gt;"",HLOOKUP(N$5,Functionalization!$G$6:$R$314,ROW($A140)-5,FALSE),IFERROR(INDEX(N$278:N$314,MATCH($F140,$B$278:$B$314,0))/VLOOKUP($F140,$B$278:$BB$314,MATCH(LEFT(TRIM(N$6),FIND("~",SUBSTITUTE(N$6,"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140))*HLOOKUP(LEFT(TRIM(N$6),FIND("~",SUBSTITUTE(N$6," ","~",LEN(TRIM(N$6))-LEN(SUBSTITUTE(TRIM(N$6)," ",""))))-1)&amp;" Total",$B$6:$BB$314,ROW($A140)-5,FALSE))</f>
        <v>3373937.369146477</v>
      </c>
      <c r="O140" s="8">
        <f ca="1">IF(O$5&lt;&gt;"",HLOOKUP(O$5,Functionalization!$G$6:$R$314,ROW($A140)-5,FALSE),IFERROR(INDEX(O$278:O$314,MATCH($F140,$B$278:$B$314,0))/VLOOKUP($F140,$B$278:$BB$314,MATCH(LEFT(TRIM(O$6),FIND("~",SUBSTITUTE(O$6,"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140))*HLOOKUP(LEFT(TRIM(O$6),FIND("~",SUBSTITUTE(O$6," ","~",LEN(TRIM(O$6))-LEN(SUBSTITUTE(TRIM(O$6)," ",""))))-1)&amp;" Total",$B$6:$BB$314,ROW($A140)-5,FALSE))</f>
        <v>0</v>
      </c>
      <c r="P140" s="8">
        <f ca="1">IF(P$5&lt;&gt;"",HLOOKUP(P$5,Functionalization!$G$6:$R$314,ROW($A140)-5,FALSE),IFERROR(INDEX(P$278:P$314,MATCH($F140,$B$278:$B$314,0))/VLOOKUP($F140,$B$278:$BB$314,MATCH(LEFT(TRIM(P$6),FIND("~",SUBSTITUTE(P$6,"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140))*HLOOKUP(LEFT(TRIM(P$6),FIND("~",SUBSTITUTE(P$6," ","~",LEN(TRIM(P$6))-LEN(SUBSTITUTE(TRIM(P$6)," ",""))))-1)&amp;" Total",$B$6:$BB$314,ROW($A140)-5,FALSE))</f>
        <v>0</v>
      </c>
      <c r="Q140" s="8">
        <f ca="1">IF(Q$5&lt;&gt;"",HLOOKUP(Q$5,Functionalization!$G$6:$R$314,ROW($A140)-5,FALSE),IFERROR(INDEX(Q$278:Q$314,MATCH($F140,$B$278:$B$314,0))/VLOOKUP($F140,$B$278:$BB$314,MATCH(LEFT(TRIM(Q$6),FIND("~",SUBSTITUTE(Q$6,"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140))*HLOOKUP(LEFT(TRIM(Q$6),FIND("~",SUBSTITUTE(Q$6," ","~",LEN(TRIM(Q$6))-LEN(SUBSTITUTE(TRIM(Q$6)," ",""))))-1)&amp;" Total",$B$6:$BB$314,ROW($A140)-5,FALSE))</f>
        <v>0</v>
      </c>
      <c r="R140" s="8">
        <f ca="1">IF(R$5&lt;&gt;"",HLOOKUP(R$5,Functionalization!$G$6:$R$314,ROW($A140)-5,FALSE),IFERROR(INDEX(R$278:R$314,MATCH($F140,$B$278:$B$314,0))/VLOOKUP($F140,$B$278:$BB$314,MATCH(LEFT(TRIM(R$6),FIND("~",SUBSTITUTE(R$6,"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140))*HLOOKUP(LEFT(TRIM(R$6),FIND("~",SUBSTITUTE(R$6," ","~",LEN(TRIM(R$6))-LEN(SUBSTITUTE(TRIM(R$6)," ",""))))-1)&amp;" Total",$B$6:$BB$314,ROW($A140)-5,FALSE))</f>
        <v>0</v>
      </c>
      <c r="S140" s="8">
        <f ca="1">IF(S$5&lt;&gt;"",HLOOKUP(S$5,Functionalization!$G$6:$R$314,ROW($A140)-5,FALSE),IFERROR(INDEX(S$278:S$314,MATCH($F140,$B$278:$B$314,0))/VLOOKUP($F140,$B$278:$BB$314,MATCH(LEFT(TRIM(S$6),FIND("~",SUBSTITUTE(S$6,"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140))*HLOOKUP(LEFT(TRIM(S$6),FIND("~",SUBSTITUTE(S$6," ","~",LEN(TRIM(S$6))-LEN(SUBSTITUTE(TRIM(S$6)," ",""))))-1)&amp;" Total",$B$6:$BB$314,ROW($A140)-5,FALSE))</f>
        <v>0</v>
      </c>
      <c r="T140" s="8">
        <f ca="1">IF(T$5&lt;&gt;"",HLOOKUP(T$5,Functionalization!$G$6:$R$314,ROW($A140)-5,FALSE),IFERROR(INDEX(T$278:T$314,MATCH($F140,$B$278:$B$314,0))/VLOOKUP($F140,$B$278:$BB$314,MATCH(LEFT(TRIM(T$6),FIND("~",SUBSTITUTE(T$6,"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140))*HLOOKUP(LEFT(TRIM(T$6),FIND("~",SUBSTITUTE(T$6," ","~",LEN(TRIM(T$6))-LEN(SUBSTITUTE(TRIM(T$6)," ",""))))-1)&amp;" Total",$B$6:$BB$314,ROW($A140)-5,FALSE))</f>
        <v>0</v>
      </c>
      <c r="U140" s="8">
        <f ca="1">IF(U$5&lt;&gt;"",HLOOKUP(U$5,Functionalization!$G$6:$R$314,ROW($A140)-5,FALSE),IFERROR(INDEX(U$278:U$314,MATCH($F140,$B$278:$B$314,0))/VLOOKUP($F140,$B$278:$BB$314,MATCH(LEFT(TRIM(U$6),FIND("~",SUBSTITUTE(U$6,"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140))*HLOOKUP(LEFT(TRIM(U$6),FIND("~",SUBSTITUTE(U$6," ","~",LEN(TRIM(U$6))-LEN(SUBSTITUTE(TRIM(U$6)," ",""))))-1)&amp;" Total",$B$6:$BB$314,ROW($A140)-5,FALSE))</f>
        <v>0</v>
      </c>
      <c r="V140" s="8">
        <f ca="1">IF(V$5&lt;&gt;"",HLOOKUP(V$5,Functionalization!$G$6:$R$314,ROW($A140)-5,FALSE),IFERROR(INDEX(V$278:V$314,MATCH($F140,$B$278:$B$314,0))/VLOOKUP($F140,$B$278:$BB$314,MATCH(LEFT(TRIM(V$6),FIND("~",SUBSTITUTE(V$6,"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140))*HLOOKUP(LEFT(TRIM(V$6),FIND("~",SUBSTITUTE(V$6," ","~",LEN(TRIM(V$6))-LEN(SUBSTITUTE(TRIM(V$6)," ",""))))-1)&amp;" Total",$B$6:$BB$314,ROW($A140)-5,FALSE))</f>
        <v>0</v>
      </c>
      <c r="W140" s="8">
        <f ca="1">IF(W$5&lt;&gt;"",HLOOKUP(W$5,Functionalization!$G$6:$R$314,ROW($A140)-5,FALSE),IFERROR(INDEX(W$278:W$314,MATCH($F140,$B$278:$B$314,0))/VLOOKUP($F140,$B$278:$BB$314,MATCH(LEFT(TRIM(W$6),FIND("~",SUBSTITUTE(W$6,"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140))*HLOOKUP(LEFT(TRIM(W$6),FIND("~",SUBSTITUTE(W$6," ","~",LEN(TRIM(W$6))-LEN(SUBSTITUTE(TRIM(W$6)," ",""))))-1)&amp;" Total",$B$6:$BB$314,ROW($A140)-5,FALSE))</f>
        <v>0</v>
      </c>
      <c r="X140" s="8">
        <f ca="1">IF(X$5&lt;&gt;"",HLOOKUP(X$5,Functionalization!$G$6:$R$314,ROW($A140)-5,FALSE),IFERROR(INDEX(X$278:X$314,MATCH($F140,$B$278:$B$314,0))/VLOOKUP($F140,$B$278:$BB$314,MATCH(LEFT(TRIM(X$6),FIND("~",SUBSTITUTE(X$6,"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140))*HLOOKUP(LEFT(TRIM(X$6),FIND("~",SUBSTITUTE(X$6," ","~",LEN(TRIM(X$6))-LEN(SUBSTITUTE(TRIM(X$6)," ",""))))-1)&amp;" Total",$B$6:$BB$314,ROW($A140)-5,FALSE))</f>
        <v>0</v>
      </c>
      <c r="Y140" s="8">
        <f ca="1">IF(Y$5&lt;&gt;"",HLOOKUP(Y$5,Functionalization!$G$6:$R$314,ROW($A140)-5,FALSE),IFERROR(INDEX(Y$278:Y$314,MATCH($F140,$B$278:$B$314,0))/VLOOKUP($F140,$B$278:$BB$314,MATCH(LEFT(TRIM(Y$6),FIND("~",SUBSTITUTE(Y$6,"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140))*HLOOKUP(LEFT(TRIM(Y$6),FIND("~",SUBSTITUTE(Y$6," ","~",LEN(TRIM(Y$6))-LEN(SUBSTITUTE(TRIM(Y$6)," ",""))))-1)&amp;" Total",$B$6:$BB$314,ROW($A140)-5,FALSE))</f>
        <v>0</v>
      </c>
      <c r="Z140" s="8">
        <f ca="1">IF(Z$5&lt;&gt;"",HLOOKUP(Z$5,Functionalization!$G$6:$R$314,ROW($A140)-5,FALSE),IFERROR(INDEX(Z$278:Z$314,MATCH($F140,$B$278:$B$314,0))/VLOOKUP($F140,$B$278:$BB$314,MATCH(LEFT(TRIM(Z$6),FIND("~",SUBSTITUTE(Z$6,"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140))*HLOOKUP(LEFT(TRIM(Z$6),FIND("~",SUBSTITUTE(Z$6," ","~",LEN(TRIM(Z$6))-LEN(SUBSTITUTE(TRIM(Z$6)," ",""))))-1)&amp;" Total",$B$6:$BB$314,ROW($A140)-5,FALSE))</f>
        <v>0</v>
      </c>
      <c r="AA140" s="8">
        <f ca="1">IF(AA$5&lt;&gt;"",HLOOKUP(AA$5,Functionalization!$G$6:$R$314,ROW($A140)-5,FALSE),IFERROR(INDEX(AA$278:AA$314,MATCH($F140,$B$278:$B$314,0))/VLOOKUP($F140,$B$278:$BB$314,MATCH(LEFT(TRIM(AA$6),FIND("~",SUBSTITUTE(AA$6,"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140))*HLOOKUP(LEFT(TRIM(AA$6),FIND("~",SUBSTITUTE(AA$6," ","~",LEN(TRIM(AA$6))-LEN(SUBSTITUTE(TRIM(AA$6)," ",""))))-1)&amp;" Total",$B$6:$BB$314,ROW($A140)-5,FALSE))</f>
        <v>0</v>
      </c>
      <c r="AB140" s="8">
        <f ca="1">IF(AB$5&lt;&gt;"",HLOOKUP(AB$5,Functionalization!$G$6:$R$314,ROW($A140)-5,FALSE),IFERROR(INDEX(AB$278:AB$314,MATCH($F140,$B$278:$B$314,0))/VLOOKUP($F140,$B$278:$BB$314,MATCH(LEFT(TRIM(AB$6),FIND("~",SUBSTITUTE(AB$6,"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140))*HLOOKUP(LEFT(TRIM(AB$6),FIND("~",SUBSTITUTE(AB$6," ","~",LEN(TRIM(AB$6))-LEN(SUBSTITUTE(TRIM(AB$6)," ",""))))-1)&amp;" Total",$B$6:$BB$314,ROW($A140)-5,FALSE))</f>
        <v>0</v>
      </c>
      <c r="AC140" s="8">
        <f ca="1">IF(AC$5&lt;&gt;"",HLOOKUP(AC$5,Functionalization!$G$6:$R$314,ROW($A140)-5,FALSE),IFERROR(INDEX(AC$278:AC$314,MATCH($F140,$B$278:$B$314,0))/VLOOKUP($F140,$B$278:$BB$314,MATCH(LEFT(TRIM(AC$6),FIND("~",SUBSTITUTE(AC$6,"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140))*HLOOKUP(LEFT(TRIM(AC$6),FIND("~",SUBSTITUTE(AC$6," ","~",LEN(TRIM(AC$6))-LEN(SUBSTITUTE(TRIM(AC$6)," ",""))))-1)&amp;" Total",$B$6:$BB$314,ROW($A140)-5,FALSE))</f>
        <v>0</v>
      </c>
      <c r="AD140" s="8">
        <f ca="1">IF(AD$5&lt;&gt;"",HLOOKUP(AD$5,Functionalization!$G$6:$R$314,ROW($A140)-5,FALSE),IFERROR(INDEX(AD$278:AD$314,MATCH($F140,$B$278:$B$314,0))/VLOOKUP($F140,$B$278:$BB$314,MATCH(LEFT(TRIM(AD$6),FIND("~",SUBSTITUTE(AD$6,"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140))*HLOOKUP(LEFT(TRIM(AD$6),FIND("~",SUBSTITUTE(AD$6," ","~",LEN(TRIM(AD$6))-LEN(SUBSTITUTE(TRIM(AD$6)," ",""))))-1)&amp;" Total",$B$6:$BB$314,ROW($A140)-5,FALSE))</f>
        <v>0</v>
      </c>
      <c r="AE140" s="8">
        <f ca="1">IF(AE$5&lt;&gt;"",HLOOKUP(AE$5,Functionalization!$G$6:$R$314,ROW($A140)-5,FALSE),IFERROR(INDEX(AE$278:AE$314,MATCH($F140,$B$278:$B$314,0))/VLOOKUP($F140,$B$278:$BB$314,MATCH(LEFT(TRIM(AE$6),FIND("~",SUBSTITUTE(AE$6,"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140))*HLOOKUP(LEFT(TRIM(AE$6),FIND("~",SUBSTITUTE(AE$6," ","~",LEN(TRIM(AE$6))-LEN(SUBSTITUTE(TRIM(AE$6)," ",""))))-1)&amp;" Total",$B$6:$BB$314,ROW($A140)-5,FALSE))</f>
        <v>0</v>
      </c>
      <c r="AF140" s="8">
        <f ca="1">IF(AF$5&lt;&gt;"",HLOOKUP(AF$5,Functionalization!$G$6:$R$314,ROW($A140)-5,FALSE),IFERROR(INDEX(AF$278:AF$314,MATCH($F140,$B$278:$B$314,0))/VLOOKUP($F140,$B$278:$BB$314,MATCH(LEFT(TRIM(AF$6),FIND("~",SUBSTITUTE(AF$6,"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140))*HLOOKUP(LEFT(TRIM(AF$6),FIND("~",SUBSTITUTE(AF$6," ","~",LEN(TRIM(AF$6))-LEN(SUBSTITUTE(TRIM(AF$6)," ",""))))-1)&amp;" Total",$B$6:$BB$314,ROW($A140)-5,FALSE))</f>
        <v>0</v>
      </c>
      <c r="AG140" s="8">
        <f ca="1">IF(AG$5&lt;&gt;"",HLOOKUP(AG$5,Functionalization!$G$6:$R$314,ROW($A140)-5,FALSE),IFERROR(INDEX(AG$278:AG$314,MATCH($F140,$B$278:$B$314,0))/VLOOKUP($F140,$B$278:$BB$314,MATCH(LEFT(TRIM(AG$6),FIND("~",SUBSTITUTE(AG$6,"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140))*HLOOKUP(LEFT(TRIM(AG$6),FIND("~",SUBSTITUTE(AG$6," ","~",LEN(TRIM(AG$6))-LEN(SUBSTITUTE(TRIM(AG$6)," ",""))))-1)&amp;" Total",$B$6:$BB$314,ROW($A140)-5,FALSE))</f>
        <v>0</v>
      </c>
      <c r="AH140" s="8">
        <f ca="1">IF(AH$5&lt;&gt;"",HLOOKUP(AH$5,Functionalization!$G$6:$R$314,ROW($A140)-5,FALSE),IFERROR(INDEX(AH$278:AH$314,MATCH($F140,$B$278:$B$314,0))/VLOOKUP($F140,$B$278:$BB$314,MATCH(LEFT(TRIM(AH$6),FIND("~",SUBSTITUTE(AH$6,"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140))*HLOOKUP(LEFT(TRIM(AH$6),FIND("~",SUBSTITUTE(AH$6," ","~",LEN(TRIM(AH$6))-LEN(SUBSTITUTE(TRIM(AH$6)," ",""))))-1)&amp;" Total",$B$6:$BB$314,ROW($A140)-5,FALSE))</f>
        <v>0</v>
      </c>
      <c r="AI140" s="8">
        <f ca="1">IF(AI$5&lt;&gt;"",HLOOKUP(AI$5,Functionalization!$G$6:$R$314,ROW($A140)-5,FALSE),IFERROR(INDEX(AI$278:AI$314,MATCH($F140,$B$278:$B$314,0))/VLOOKUP($F140,$B$278:$BB$314,MATCH(LEFT(TRIM(AI$6),FIND("~",SUBSTITUTE(AI$6,"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140))*HLOOKUP(LEFT(TRIM(AI$6),FIND("~",SUBSTITUTE(AI$6," ","~",LEN(TRIM(AI$6))-LEN(SUBSTITUTE(TRIM(AI$6)," ",""))))-1)&amp;" Total",$B$6:$BB$314,ROW($A140)-5,FALSE))</f>
        <v>0</v>
      </c>
      <c r="AJ140" s="8">
        <f ca="1">IF(AJ$5&lt;&gt;"",HLOOKUP(AJ$5,Functionalization!$G$6:$R$314,ROW($A140)-5,FALSE),IFERROR(INDEX(AJ$278:AJ$314,MATCH($F140,$B$278:$B$314,0))/VLOOKUP($F140,$B$278:$BB$314,MATCH(LEFT(TRIM(AJ$6),FIND("~",SUBSTITUTE(AJ$6,"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140))*HLOOKUP(LEFT(TRIM(AJ$6),FIND("~",SUBSTITUTE(AJ$6," ","~",LEN(TRIM(AJ$6))-LEN(SUBSTITUTE(TRIM(AJ$6)," ",""))))-1)&amp;" Total",$B$6:$BB$314,ROW($A140)-5,FALSE))</f>
        <v>0</v>
      </c>
      <c r="AK140" s="8">
        <f ca="1">IF(AK$5&lt;&gt;"",HLOOKUP(AK$5,Functionalization!$G$6:$R$314,ROW($A140)-5,FALSE),IFERROR(INDEX(AK$278:AK$314,MATCH($F140,$B$278:$B$314,0))/VLOOKUP($F140,$B$278:$BB$314,MATCH(LEFT(TRIM(AK$6),FIND("~",SUBSTITUTE(AK$6,"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140))*HLOOKUP(LEFT(TRIM(AK$6),FIND("~",SUBSTITUTE(AK$6," ","~",LEN(TRIM(AK$6))-LEN(SUBSTITUTE(TRIM(AK$6)," ",""))))-1)&amp;" Total",$B$6:$BB$314,ROW($A140)-5,FALSE))</f>
        <v>0</v>
      </c>
      <c r="AL140" s="8">
        <f ca="1">IF(AL$5&lt;&gt;"",HLOOKUP(AL$5,Functionalization!$G$6:$R$314,ROW($A140)-5,FALSE),IFERROR(INDEX(AL$278:AL$314,MATCH($F140,$B$278:$B$314,0))/VLOOKUP($F140,$B$278:$BB$314,MATCH(LEFT(TRIM(AL$6),FIND("~",SUBSTITUTE(AL$6,"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140))*HLOOKUP(LEFT(TRIM(AL$6),FIND("~",SUBSTITUTE(AL$6," ","~",LEN(TRIM(AL$6))-LEN(SUBSTITUTE(TRIM(AL$6)," ",""))))-1)&amp;" Total",$B$6:$BB$314,ROW($A140)-5,FALSE))</f>
        <v>0</v>
      </c>
      <c r="AM140" s="8">
        <f ca="1">IF(AM$5&lt;&gt;"",HLOOKUP(AM$5,Functionalization!$G$6:$R$314,ROW($A140)-5,FALSE),IFERROR(INDEX(AM$278:AM$314,MATCH($F140,$B$278:$B$314,0))/VLOOKUP($F140,$B$278:$BB$314,MATCH(LEFT(TRIM(AM$6),FIND("~",SUBSTITUTE(AM$6,"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140))*HLOOKUP(LEFT(TRIM(AM$6),FIND("~",SUBSTITUTE(AM$6," ","~",LEN(TRIM(AM$6))-LEN(SUBSTITUTE(TRIM(AM$6)," ",""))))-1)&amp;" Total",$B$6:$BB$314,ROW($A140)-5,FALSE))</f>
        <v>0</v>
      </c>
      <c r="AN140" s="8">
        <f ca="1">IF(AN$5&lt;&gt;"",HLOOKUP(AN$5,Functionalization!$G$6:$R$314,ROW($A140)-5,FALSE),IFERROR(INDEX(AN$278:AN$314,MATCH($F140,$B$278:$B$314,0))/VLOOKUP($F140,$B$278:$BB$314,MATCH(LEFT(TRIM(AN$6),FIND("~",SUBSTITUTE(AN$6,"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140))*HLOOKUP(LEFT(TRIM(AN$6),FIND("~",SUBSTITUTE(AN$6," ","~",LEN(TRIM(AN$6))-LEN(SUBSTITUTE(TRIM(AN$6)," ",""))))-1)&amp;" Total",$B$6:$BB$314,ROW($A140)-5,FALSE))</f>
        <v>0</v>
      </c>
      <c r="AO140" s="8">
        <f ca="1">IF(AO$5&lt;&gt;"",HLOOKUP(AO$5,Functionalization!$G$6:$R$314,ROW($A140)-5,FALSE),IFERROR(INDEX(AO$278:AO$314,MATCH($F140,$B$278:$B$314,0))/VLOOKUP($F140,$B$278:$BB$314,MATCH(LEFT(TRIM(AO$6),FIND("~",SUBSTITUTE(AO$6,"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140))*HLOOKUP(LEFT(TRIM(AO$6),FIND("~",SUBSTITUTE(AO$6," ","~",LEN(TRIM(AO$6))-LEN(SUBSTITUTE(TRIM(AO$6)," ",""))))-1)&amp;" Total",$B$6:$BB$314,ROW($A140)-5,FALSE))</f>
        <v>0</v>
      </c>
      <c r="AP140" s="8">
        <f ca="1">IF(AP$5&lt;&gt;"",HLOOKUP(AP$5,Functionalization!$G$6:$R$314,ROW($A140)-5,FALSE),IFERROR(INDEX(AP$278:AP$314,MATCH($F140,$B$278:$B$314,0))/VLOOKUP($F140,$B$278:$BB$314,MATCH(LEFT(TRIM(AP$6),FIND("~",SUBSTITUTE(AP$6,"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140))*HLOOKUP(LEFT(TRIM(AP$6),FIND("~",SUBSTITUTE(AP$6," ","~",LEN(TRIM(AP$6))-LEN(SUBSTITUTE(TRIM(AP$6)," ",""))))-1)&amp;" Total",$B$6:$BB$314,ROW($A140)-5,FALSE))</f>
        <v>0</v>
      </c>
      <c r="AQ140" s="8">
        <f ca="1">IF(AQ$5&lt;&gt;"",HLOOKUP(AQ$5,Functionalization!$G$6:$R$314,ROW($A140)-5,FALSE),IFERROR(INDEX(AQ$278:AQ$314,MATCH($F140,$B$278:$B$314,0))/VLOOKUP($F140,$B$278:$BB$314,MATCH(LEFT(TRIM(AQ$6),FIND("~",SUBSTITUTE(AQ$6,"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140))*HLOOKUP(LEFT(TRIM(AQ$6),FIND("~",SUBSTITUTE(AQ$6," ","~",LEN(TRIM(AQ$6))-LEN(SUBSTITUTE(TRIM(AQ$6)," ",""))))-1)&amp;" Total",$B$6:$BB$314,ROW($A140)-5,FALSE))</f>
        <v>0</v>
      </c>
      <c r="AR140" s="8">
        <f ca="1">IF(AR$5&lt;&gt;"",HLOOKUP(AR$5,Functionalization!$G$6:$R$314,ROW($A140)-5,FALSE),IFERROR(INDEX(AR$278:AR$314,MATCH($F140,$B$278:$B$314,0))/VLOOKUP($F140,$B$278:$BB$314,MATCH(LEFT(TRIM(AR$6),FIND("~",SUBSTITUTE(AR$6,"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140))*HLOOKUP(LEFT(TRIM(AR$6),FIND("~",SUBSTITUTE(AR$6," ","~",LEN(TRIM(AR$6))-LEN(SUBSTITUTE(TRIM(AR$6)," ",""))))-1)&amp;" Total",$B$6:$BB$314,ROW($A140)-5,FALSE))</f>
        <v>0</v>
      </c>
      <c r="AS140" s="8">
        <f ca="1">IF(AS$5&lt;&gt;"",HLOOKUP(AS$5,Functionalization!$G$6:$R$314,ROW($A140)-5,FALSE),IFERROR(INDEX(AS$278:AS$314,MATCH($F140,$B$278:$B$314,0))/VLOOKUP($F140,$B$278:$BB$314,MATCH(LEFT(TRIM(AS$6),FIND("~",SUBSTITUTE(AS$6,"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140))*HLOOKUP(LEFT(TRIM(AS$6),FIND("~",SUBSTITUTE(AS$6," ","~",LEN(TRIM(AS$6))-LEN(SUBSTITUTE(TRIM(AS$6)," ",""))))-1)&amp;" Total",$B$6:$BB$314,ROW($A140)-5,FALSE))</f>
        <v>0</v>
      </c>
      <c r="AT140" s="8">
        <f ca="1">IF(AT$5&lt;&gt;"",HLOOKUP(AT$5,Functionalization!$G$6:$R$314,ROW($A140)-5,FALSE),IFERROR(INDEX(AT$278:AT$314,MATCH($F140,$B$278:$B$314,0))/VLOOKUP($F140,$B$278:$BB$314,MATCH(LEFT(TRIM(AT$6),FIND("~",SUBSTITUTE(AT$6,"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140))*HLOOKUP(LEFT(TRIM(AT$6),FIND("~",SUBSTITUTE(AT$6," ","~",LEN(TRIM(AT$6))-LEN(SUBSTITUTE(TRIM(AT$6)," ",""))))-1)&amp;" Total",$B$6:$BB$314,ROW($A140)-5,FALSE))</f>
        <v>0</v>
      </c>
      <c r="AU140" s="8">
        <f ca="1">IF(AU$5&lt;&gt;"",HLOOKUP(AU$5,Functionalization!$G$6:$R$314,ROW($A140)-5,FALSE),IFERROR(INDEX(AU$278:AU$314,MATCH($F140,$B$278:$B$314,0))/VLOOKUP($F140,$B$278:$BB$314,MATCH(LEFT(TRIM(AU$6),FIND("~",SUBSTITUTE(AU$6,"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140))*HLOOKUP(LEFT(TRIM(AU$6),FIND("~",SUBSTITUTE(AU$6," ","~",LEN(TRIM(AU$6))-LEN(SUBSTITUTE(TRIM(AU$6)," ",""))))-1)&amp;" Total",$B$6:$BB$314,ROW($A140)-5,FALSE))</f>
        <v>0</v>
      </c>
      <c r="AV140" s="8">
        <f ca="1">IF(AV$5&lt;&gt;"",HLOOKUP(AV$5,Functionalization!$G$6:$R$314,ROW($A140)-5,FALSE),IFERROR(INDEX(AV$278:AV$314,MATCH($F140,$B$278:$B$314,0))/VLOOKUP($F140,$B$278:$BB$314,MATCH(LEFT(TRIM(AV$6),FIND("~",SUBSTITUTE(AV$6,"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140))*HLOOKUP(LEFT(TRIM(AV$6),FIND("~",SUBSTITUTE(AV$6," ","~",LEN(TRIM(AV$6))-LEN(SUBSTITUTE(TRIM(AV$6)," ",""))))-1)&amp;" Total",$B$6:$BB$314,ROW($A140)-5,FALSE))</f>
        <v>0</v>
      </c>
      <c r="AW140" s="8">
        <f ca="1">IF(AW$5&lt;&gt;"",HLOOKUP(AW$5,Functionalization!$G$6:$R$314,ROW($A140)-5,FALSE),IFERROR(INDEX(AW$278:AW$314,MATCH($F140,$B$278:$B$314,0))/VLOOKUP($F140,$B$278:$BB$314,MATCH(LEFT(TRIM(AW$6),FIND("~",SUBSTITUTE(AW$6,"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140))*HLOOKUP(LEFT(TRIM(AW$6),FIND("~",SUBSTITUTE(AW$6," ","~",LEN(TRIM(AW$6))-LEN(SUBSTITUTE(TRIM(AW$6)," ",""))))-1)&amp;" Total",$B$6:$BB$314,ROW($A140)-5,FALSE))</f>
        <v>0</v>
      </c>
      <c r="AX140" s="8">
        <f ca="1">IF(AX$5&lt;&gt;"",HLOOKUP(AX$5,Functionalization!$G$6:$R$314,ROW($A140)-5,FALSE),IFERROR(INDEX(AX$278:AX$314,MATCH($F140,$B$278:$B$314,0))/VLOOKUP($F140,$B$278:$BB$314,MATCH(LEFT(TRIM(AX$6),FIND("~",SUBSTITUTE(AX$6,"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140))*HLOOKUP(LEFT(TRIM(AX$6),FIND("~",SUBSTITUTE(AX$6," ","~",LEN(TRIM(AX$6))-LEN(SUBSTITUTE(TRIM(AX$6)," ",""))))-1)&amp;" Total",$B$6:$BB$314,ROW($A140)-5,FALSE))</f>
        <v>0</v>
      </c>
      <c r="AY140" s="8">
        <f ca="1">IF(AY$5&lt;&gt;"",HLOOKUP(AY$5,Functionalization!$G$6:$R$314,ROW($A140)-5,FALSE),IFERROR(INDEX(AY$278:AY$314,MATCH($F140,$B$278:$B$314,0))/VLOOKUP($F140,$B$278:$BB$314,MATCH(LEFT(TRIM(AY$6),FIND("~",SUBSTITUTE(AY$6,"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140))*HLOOKUP(LEFT(TRIM(AY$6),FIND("~",SUBSTITUTE(AY$6," ","~",LEN(TRIM(AY$6))-LEN(SUBSTITUTE(TRIM(AY$6)," ",""))))-1)&amp;" Total",$B$6:$BB$314,ROW($A140)-5,FALSE))</f>
        <v>0</v>
      </c>
      <c r="AZ140" s="8">
        <f ca="1">IF(AZ$5&lt;&gt;"",HLOOKUP(AZ$5,Functionalization!$G$6:$R$314,ROW($A140)-5,FALSE),IFERROR(INDEX(AZ$278:AZ$314,MATCH($F140,$B$278:$B$314,0))/VLOOKUP($F140,$B$278:$BB$314,MATCH(LEFT(TRIM(AZ$6),FIND("~",SUBSTITUTE(AZ$6,"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140))*HLOOKUP(LEFT(TRIM(AZ$6),FIND("~",SUBSTITUTE(AZ$6," ","~",LEN(TRIM(AZ$6))-LEN(SUBSTITUTE(TRIM(AZ$6)," ",""))))-1)&amp;" Total",$B$6:$BB$314,ROW($A140)-5,FALSE))</f>
        <v>0</v>
      </c>
      <c r="BA140" s="8">
        <f ca="1">IF(BA$5&lt;&gt;"",HLOOKUP(BA$5,Functionalization!$G$6:$R$314,ROW($A140)-5,FALSE),IFERROR(INDEX(BA$278:BA$314,MATCH($F140,$B$278:$B$314,0))/VLOOKUP($F140,$B$278:$BB$314,MATCH(LEFT(TRIM(BA$6),FIND("~",SUBSTITUTE(BA$6,"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140))*HLOOKUP(LEFT(TRIM(BA$6),FIND("~",SUBSTITUTE(BA$6," ","~",LEN(TRIM(BA$6))-LEN(SUBSTITUTE(TRIM(BA$6)," ",""))))-1)&amp;" Total",$B$6:$BB$314,ROW($A140)-5,FALSE))</f>
        <v>0</v>
      </c>
      <c r="BB140" s="8">
        <f ca="1">IF(BB$5&lt;&gt;"",HLOOKUP(BB$5,Functionalization!$G$6:$R$314,ROW($A140)-5,FALSE),IFERROR(INDEX(BB$278:BB$314,MATCH($F140,$B$278:$B$314,0))/VLOOKUP($F140,$B$278:$BB$314,MATCH(LEFT(TRIM(BB$6),FIND("~",SUBSTITUTE(BB$6,"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140))*HLOOKUP(LEFT(TRIM(BB$6),FIND("~",SUBSTITUTE(BB$6," ","~",LEN(TRIM(BB$6))-LEN(SUBSTITUTE(TRIM(BB$6)," ",""))))-1)&amp;" Total",$B$6:$BB$314,ROW($A140)-5,FALSE))</f>
        <v>0</v>
      </c>
      <c r="BD140">
        <f ca="1">IFERROR(IF(SUMIF($G$6:$BB$6,BD$6&amp;" Total",$G140:$BB140)-(SUMIF($G$6:$BB$6,BD$6&amp;" "&amp;'Input-Func_Class'!$D$22,$G140:$BB140)+IFERROR(SUMIF($G$6:$BB$6,BD$6&amp;" "&amp;'Input-Func_Class'!$E$22,$G140:$BB140),SUMIF($G$6:$BB$6,BD$6&amp;" "&amp;'Input-Func_Class'!$B$24,$G140:$BB140))+SUMIF($G$6:$BB$6,BD$6&amp;" "&amp;'Input-Func_Class'!$F$22,$G140:$BB140))&lt;Check_Limit,0,1),1)</f>
        <v>0</v>
      </c>
      <c r="BE140">
        <f ca="1">IFERROR(IF(SUMIF($G$6:$BB$6,BE$6&amp;" Total",$G140:$BB140)-(SUMIF($G$6:$BB$6,BE$6&amp;" "&amp;'Input-Func_Class'!$D$22,$G140:$BB140)+IFERROR(SUMIF($G$6:$BB$6,BE$6&amp;" "&amp;'Input-Func_Class'!$E$22,$G140:$BB140),SUMIF($G$6:$BB$6,BE$6&amp;" "&amp;'Input-Func_Class'!$B$24,$G140:$BB140))+SUMIF($G$6:$BB$6,BE$6&amp;" "&amp;'Input-Func_Class'!$F$22,$G140:$BB140))&lt;Check_Limit,0,1),1)</f>
        <v>0</v>
      </c>
      <c r="BF140">
        <f ca="1">IFERROR(IF(SUMIF($G$6:$BB$6,BF$6&amp;" Total",$G140:$BB140)-(SUMIF($G$6:$BB$6,BF$6&amp;" "&amp;'Input-Func_Class'!$D$22,$G140:$BB140)+IFERROR(SUMIF($G$6:$BB$6,BF$6&amp;" "&amp;'Input-Func_Class'!$E$22,$G140:$BB140),SUMIF($G$6:$BB$6,BF$6&amp;" "&amp;'Input-Func_Class'!$B$24,$G140:$BB140))+SUMIF($G$6:$BB$6,BF$6&amp;" "&amp;'Input-Func_Class'!$F$22,$G140:$BB140))&lt;Check_Limit,0,1),1)</f>
        <v>0</v>
      </c>
      <c r="BG140">
        <f ca="1">IFERROR(IF(SUMIF($G$6:$BB$6,BG$6&amp;" Total",$G140:$BB140)-(SUMIF($G$6:$BB$6,BG$6&amp;" "&amp;'Input-Func_Class'!$D$22,$G140:$BB140)+IFERROR(SUMIF($G$6:$BB$6,BG$6&amp;" "&amp;'Input-Func_Class'!$E$22,$G140:$BB140),SUMIF($G$6:$BB$6,BG$6&amp;" "&amp;'Input-Func_Class'!$B$24,$G140:$BB140))+SUMIF($G$6:$BB$6,BG$6&amp;" "&amp;'Input-Func_Class'!$F$22,$G140:$BB140))&lt;Check_Limit,0,1),1)</f>
        <v>0</v>
      </c>
      <c r="BH140">
        <f ca="1">IFERROR(IF(SUMIF($G$6:$BB$6,BH$6&amp;" Total",$G140:$BB140)-(SUMIF($G$6:$BB$6,BH$6&amp;" "&amp;'Input-Func_Class'!$D$22,$G140:$BB140)+IFERROR(SUMIF($G$6:$BB$6,BH$6&amp;" "&amp;'Input-Func_Class'!$E$22,$G140:$BB140),SUMIF($G$6:$BB$6,BH$6&amp;" "&amp;'Input-Func_Class'!$B$24,$G140:$BB140))+SUMIF($G$6:$BB$6,BH$6&amp;" "&amp;'Input-Func_Class'!$F$22,$G140:$BB140))&lt;Check_Limit,0,1),1)</f>
        <v>0</v>
      </c>
      <c r="BI140">
        <f ca="1">IFERROR(IF(SUMIF($G$6:$BB$6,BI$6&amp;" Total",$G140:$BB140)-(SUMIF($G$6:$BB$6,BI$6&amp;" "&amp;'Input-Func_Class'!$D$22,$G140:$BB140)+IFERROR(SUMIF($G$6:$BB$6,BI$6&amp;" "&amp;'Input-Func_Class'!$E$22,$G140:$BB140),SUMIF($G$6:$BB$6,BI$6&amp;" "&amp;'Input-Func_Class'!$B$24,$G140:$BB140))+SUMIF($G$6:$BB$6,BI$6&amp;" "&amp;'Input-Func_Class'!$F$22,$G140:$BB140))&lt;Check_Limit,0,1),1)</f>
        <v>0</v>
      </c>
      <c r="BJ140">
        <f ca="1">IFERROR(IF(SUMIF($G$6:$BB$6,BJ$6&amp;" Total",$G140:$BB140)-(SUMIF($G$6:$BB$6,BJ$6&amp;" "&amp;'Input-Func_Class'!$D$22,$G140:$BB140)+IFERROR(SUMIF($G$6:$BB$6,BJ$6&amp;" "&amp;'Input-Func_Class'!$E$22,$G140:$BB140),SUMIF($G$6:$BB$6,BJ$6&amp;" "&amp;'Input-Func_Class'!$B$24,$G140:$BB140))+SUMIF($G$6:$BB$6,BJ$6&amp;" "&amp;'Input-Func_Class'!$F$22,$G140:$BB140))&lt;Check_Limit,0,1),1)</f>
        <v>0</v>
      </c>
      <c r="BK140">
        <f ca="1">IFERROR(IF(SUMIF($G$6:$BB$6,BK$6&amp;" Total",$G140:$BB140)-(SUMIF($G$6:$BB$6,BK$6&amp;" "&amp;'Input-Func_Class'!$D$22,$G140:$BB140)+IFERROR(SUMIF($G$6:$BB$6,BK$6&amp;" "&amp;'Input-Func_Class'!$E$22,$G140:$BB140),SUMIF($G$6:$BB$6,BK$6&amp;" "&amp;'Input-Func_Class'!$B$24,$G140:$BB140))+SUMIF($G$6:$BB$6,BK$6&amp;" "&amp;'Input-Func_Class'!$F$22,$G140:$BB140))&lt;Check_Limit,0,1),1)</f>
        <v>0</v>
      </c>
      <c r="BL140">
        <f ca="1">IFERROR(IF(SUMIF($G$6:$BB$6,BL$6&amp;" Total",$G140:$BB140)-(SUMIF($G$6:$BB$6,BL$6&amp;" "&amp;'Input-Func_Class'!$D$22,$G140:$BB140)+IFERROR(SUMIF($G$6:$BB$6,BL$6&amp;" "&amp;'Input-Func_Class'!$E$22,$G140:$BB140),SUMIF($G$6:$BB$6,BL$6&amp;" "&amp;'Input-Func_Class'!$B$24,$G140:$BB140))+SUMIF($G$6:$BB$6,BL$6&amp;" "&amp;'Input-Func_Class'!$F$22,$G140:$BB140))&lt;Check_Limit,0,1),1)</f>
        <v>0</v>
      </c>
      <c r="BM140">
        <f ca="1">IFERROR(IF(SUMIF($G$6:$BB$6,BM$6&amp;" Total",$G140:$BB140)-(SUMIF($G$6:$BB$6,BM$6&amp;" "&amp;'Input-Func_Class'!$D$22,$G140:$BB140)+IFERROR(SUMIF($G$6:$BB$6,BM$6&amp;" "&amp;'Input-Func_Class'!$E$22,$G140:$BB140),SUMIF($G$6:$BB$6,BM$6&amp;" "&amp;'Input-Func_Class'!$B$24,$G140:$BB140))+SUMIF($G$6:$BB$6,BM$6&amp;" "&amp;'Input-Func_Class'!$F$22,$G140:$BB140))&lt;Check_Limit,0,1),1)</f>
        <v>0</v>
      </c>
      <c r="BN140">
        <f ca="1">IFERROR(IF(SUMIF($G$6:$BB$6,BN$6&amp;" Total",$G140:$BB140)-(SUMIF($G$6:$BB$6,BN$6&amp;" "&amp;'Input-Func_Class'!$D$22,$G140:$BB140)+IFERROR(SUMIF($G$6:$BB$6,BN$6&amp;" "&amp;'Input-Func_Class'!$E$22,$G140:$BB140),SUMIF($G$6:$BB$6,BN$6&amp;" "&amp;'Input-Func_Class'!$B$24,$G140:$BB140))+SUMIF($G$6:$BB$6,BN$6&amp;" "&amp;'Input-Func_Class'!$F$22,$G140:$BB140))&lt;Check_Limit,0,1),1)</f>
        <v>0</v>
      </c>
      <c r="BO140">
        <f ca="1">IFERROR(IF(SUMIF($G$6:$BB$6,BO$6&amp;" Total",$G140:$BB140)-(SUMIF($G$6:$BB$6,BO$6&amp;" "&amp;'Input-Func_Class'!$D$22,$G140:$BB140)+IFERROR(SUMIF($G$6:$BB$6,BO$6&amp;" "&amp;'Input-Func_Class'!$E$22,$G140:$BB140),SUMIF($G$6:$BB$6,BO$6&amp;" "&amp;'Input-Func_Class'!$B$24,$G140:$BB140))+SUMIF($G$6:$BB$6,BO$6&amp;" "&amp;'Input-Func_Class'!$F$22,$G140:$BB140))&lt;Check_Limit,0,1),1)</f>
        <v>0</v>
      </c>
    </row>
    <row r="141" spans="1:67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>Functionalization!$D141</f>
        <v>2077347.6448933629</v>
      </c>
      <c r="E141" s="8">
        <f t="shared" ref="E141" ca="1" si="39">IFERROR(IF(D141="",0,IF(D141=0,0,IF(ABS(D141-SUM(G141,K141,O141,S141,W141,AA141,AE141,AI141,AM141,AQ141,AU141,AY141))&lt;Check_Limit,0,1))),1)</f>
        <v>0</v>
      </c>
      <c r="F141" s="2" t="str">
        <f>IF($D141=0,"-",IF('Input-Accounts'!$E141&lt;&gt;0,'Input-Accounts'!$E141,'Input-Accounts'!$G141))</f>
        <v>INT_871-879</v>
      </c>
      <c r="G141" s="8">
        <f ca="1">IF(G$5&lt;&gt;"",HLOOKUP(G$5,Functionalization!$G$6:$R$314,ROW($A141)-5,FALSE),IFERROR(INDEX(G$278:G$314,MATCH($F141,$B$278:$B$314,0))/VLOOKUP($F141,$B$278:$BB$314,MATCH(LEFT(TRIM(G$6),FIND("~",SUBSTITUTE(G$6,"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141))*HLOOKUP(LEFT(TRIM(G$6),FIND("~",SUBSTITUTE(G$6," ","~",LEN(TRIM(G$6))-LEN(SUBSTITUTE(TRIM(G$6)," ",""))))-1)&amp;" Total",$B$6:$BB$314,ROW($A141)-5,FALSE))</f>
        <v>859654.86331075861</v>
      </c>
      <c r="H141" s="8">
        <f ca="1">IF(H$5&lt;&gt;"",HLOOKUP(H$5,Functionalization!$G$6:$R$314,ROW($A141)-5,FALSE),IFERROR(INDEX(H$278:H$314,MATCH($F141,$B$278:$B$314,0))/VLOOKUP($F141,$B$278:$BB$314,MATCH(LEFT(TRIM(H$6),FIND("~",SUBSTITUTE(H$6,"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141))*HLOOKUP(LEFT(TRIM(H$6),FIND("~",SUBSTITUTE(H$6," ","~",LEN(TRIM(H$6))-LEN(SUBSTITUTE(TRIM(H$6)," ",""))))-1)&amp;" Total",$B$6:$BB$314,ROW($A141)-5,FALSE))</f>
        <v>634564.18462793936</v>
      </c>
      <c r="I141" s="8">
        <f ca="1">IF(I$5&lt;&gt;"",HLOOKUP(I$5,Functionalization!$G$6:$R$314,ROW($A141)-5,FALSE),IFERROR(INDEX(I$278:I$314,MATCH($F141,$B$278:$B$314,0))/VLOOKUP($F141,$B$278:$BB$314,MATCH(LEFT(TRIM(I$6),FIND("~",SUBSTITUTE(I$6,"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141))*HLOOKUP(LEFT(TRIM(I$6),FIND("~",SUBSTITUTE(I$6," ","~",LEN(TRIM(I$6))-LEN(SUBSTITUTE(TRIM(I$6)," ",""))))-1)&amp;" Total",$B$6:$BB$314,ROW($A141)-5,FALSE))</f>
        <v>0</v>
      </c>
      <c r="J141" s="8">
        <f ca="1">IF(J$5&lt;&gt;"",HLOOKUP(J$5,Functionalization!$G$6:$R$314,ROW($A141)-5,FALSE),IFERROR(INDEX(J$278:J$314,MATCH($F141,$B$278:$B$314,0))/VLOOKUP($F141,$B$278:$BB$314,MATCH(LEFT(TRIM(J$6),FIND("~",SUBSTITUTE(J$6,"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141))*HLOOKUP(LEFT(TRIM(J$6),FIND("~",SUBSTITUTE(J$6," ","~",LEN(TRIM(J$6))-LEN(SUBSTITUTE(TRIM(J$6)," ",""))))-1)&amp;" Total",$B$6:$BB$314,ROW($A141)-5,FALSE))</f>
        <v>225090.67868281921</v>
      </c>
      <c r="K141" s="8">
        <f ca="1">IF(K$5&lt;&gt;"",HLOOKUP(K$5,Functionalization!$G$6:$R$314,ROW($A141)-5,FALSE),IFERROR(INDEX(K$278:K$314,MATCH($F141,$B$278:$B$314,0))/VLOOKUP($F141,$B$278:$BB$314,MATCH(LEFT(TRIM(K$6),FIND("~",SUBSTITUTE(K$6,"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141))*HLOOKUP(LEFT(TRIM(K$6),FIND("~",SUBSTITUTE(K$6," ","~",LEN(TRIM(K$6))-LEN(SUBSTITUTE(TRIM(K$6)," ",""))))-1)&amp;" Total",$B$6:$BB$314,ROW($A141)-5,FALSE))</f>
        <v>1217692.7815826039</v>
      </c>
      <c r="L141" s="8">
        <f ca="1">IF(L$5&lt;&gt;"",HLOOKUP(L$5,Functionalization!$G$6:$R$314,ROW($A141)-5,FALSE),IFERROR(INDEX(L$278:L$314,MATCH($F141,$B$278:$B$314,0))/VLOOKUP($F141,$B$278:$BB$314,MATCH(LEFT(TRIM(L$6),FIND("~",SUBSTITUTE(L$6,"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141))*HLOOKUP(LEFT(TRIM(L$6),FIND("~",SUBSTITUTE(L$6," ","~",LEN(TRIM(L$6))-LEN(SUBSTITUTE(TRIM(L$6)," ",""))))-1)&amp;" Total",$B$6:$BB$314,ROW($A141)-5,FALSE))</f>
        <v>0</v>
      </c>
      <c r="M141" s="8">
        <f ca="1">IF(M$5&lt;&gt;"",HLOOKUP(M$5,Functionalization!$G$6:$R$314,ROW($A141)-5,FALSE),IFERROR(INDEX(M$278:M$314,MATCH($F141,$B$278:$B$314,0))/VLOOKUP($F141,$B$278:$BB$314,MATCH(LEFT(TRIM(M$6),FIND("~",SUBSTITUTE(M$6,"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141))*HLOOKUP(LEFT(TRIM(M$6),FIND("~",SUBSTITUTE(M$6," ","~",LEN(TRIM(M$6))-LEN(SUBSTITUTE(TRIM(M$6)," ",""))))-1)&amp;" Total",$B$6:$BB$314,ROW($A141)-5,FALSE))</f>
        <v>0</v>
      </c>
      <c r="N141" s="8">
        <f ca="1">IF(N$5&lt;&gt;"",HLOOKUP(N$5,Functionalization!$G$6:$R$314,ROW($A141)-5,FALSE),IFERROR(INDEX(N$278:N$314,MATCH($F141,$B$278:$B$314,0))/VLOOKUP($F141,$B$278:$BB$314,MATCH(LEFT(TRIM(N$6),FIND("~",SUBSTITUTE(N$6,"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141))*HLOOKUP(LEFT(TRIM(N$6),FIND("~",SUBSTITUTE(N$6," ","~",LEN(TRIM(N$6))-LEN(SUBSTITUTE(TRIM(N$6)," ",""))))-1)&amp;" Total",$B$6:$BB$314,ROW($A141)-5,FALSE))</f>
        <v>1217692.7815826039</v>
      </c>
      <c r="O141" s="8">
        <f ca="1">IF(O$5&lt;&gt;"",HLOOKUP(O$5,Functionalization!$G$6:$R$314,ROW($A141)-5,FALSE),IFERROR(INDEX(O$278:O$314,MATCH($F141,$B$278:$B$314,0))/VLOOKUP($F141,$B$278:$BB$314,MATCH(LEFT(TRIM(O$6),FIND("~",SUBSTITUTE(O$6,"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141))*HLOOKUP(LEFT(TRIM(O$6),FIND("~",SUBSTITUTE(O$6," ","~",LEN(TRIM(O$6))-LEN(SUBSTITUTE(TRIM(O$6)," ",""))))-1)&amp;" Total",$B$6:$BB$314,ROW($A141)-5,FALSE))</f>
        <v>0</v>
      </c>
      <c r="P141" s="8">
        <f ca="1">IF(P$5&lt;&gt;"",HLOOKUP(P$5,Functionalization!$G$6:$R$314,ROW($A141)-5,FALSE),IFERROR(INDEX(P$278:P$314,MATCH($F141,$B$278:$B$314,0))/VLOOKUP($F141,$B$278:$BB$314,MATCH(LEFT(TRIM(P$6),FIND("~",SUBSTITUTE(P$6,"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141))*HLOOKUP(LEFT(TRIM(P$6),FIND("~",SUBSTITUTE(P$6," ","~",LEN(TRIM(P$6))-LEN(SUBSTITUTE(TRIM(P$6)," ",""))))-1)&amp;" Total",$B$6:$BB$314,ROW($A141)-5,FALSE))</f>
        <v>0</v>
      </c>
      <c r="Q141" s="8">
        <f ca="1">IF(Q$5&lt;&gt;"",HLOOKUP(Q$5,Functionalization!$G$6:$R$314,ROW($A141)-5,FALSE),IFERROR(INDEX(Q$278:Q$314,MATCH($F141,$B$278:$B$314,0))/VLOOKUP($F141,$B$278:$BB$314,MATCH(LEFT(TRIM(Q$6),FIND("~",SUBSTITUTE(Q$6,"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141))*HLOOKUP(LEFT(TRIM(Q$6),FIND("~",SUBSTITUTE(Q$6," ","~",LEN(TRIM(Q$6))-LEN(SUBSTITUTE(TRIM(Q$6)," ",""))))-1)&amp;" Total",$B$6:$BB$314,ROW($A141)-5,FALSE))</f>
        <v>0</v>
      </c>
      <c r="R141" s="8">
        <f ca="1">IF(R$5&lt;&gt;"",HLOOKUP(R$5,Functionalization!$G$6:$R$314,ROW($A141)-5,FALSE),IFERROR(INDEX(R$278:R$314,MATCH($F141,$B$278:$B$314,0))/VLOOKUP($F141,$B$278:$BB$314,MATCH(LEFT(TRIM(R$6),FIND("~",SUBSTITUTE(R$6,"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141))*HLOOKUP(LEFT(TRIM(R$6),FIND("~",SUBSTITUTE(R$6," ","~",LEN(TRIM(R$6))-LEN(SUBSTITUTE(TRIM(R$6)," ",""))))-1)&amp;" Total",$B$6:$BB$314,ROW($A141)-5,FALSE))</f>
        <v>0</v>
      </c>
      <c r="S141" s="8">
        <f ca="1">IF(S$5&lt;&gt;"",HLOOKUP(S$5,Functionalization!$G$6:$R$314,ROW($A141)-5,FALSE),IFERROR(INDEX(S$278:S$314,MATCH($F141,$B$278:$B$314,0))/VLOOKUP($F141,$B$278:$BB$314,MATCH(LEFT(TRIM(S$6),FIND("~",SUBSTITUTE(S$6,"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141))*HLOOKUP(LEFT(TRIM(S$6),FIND("~",SUBSTITUTE(S$6," ","~",LEN(TRIM(S$6))-LEN(SUBSTITUTE(TRIM(S$6)," ",""))))-1)&amp;" Total",$B$6:$BB$314,ROW($A141)-5,FALSE))</f>
        <v>0</v>
      </c>
      <c r="T141" s="8">
        <f ca="1">IF(T$5&lt;&gt;"",HLOOKUP(T$5,Functionalization!$G$6:$R$314,ROW($A141)-5,FALSE),IFERROR(INDEX(T$278:T$314,MATCH($F141,$B$278:$B$314,0))/VLOOKUP($F141,$B$278:$BB$314,MATCH(LEFT(TRIM(T$6),FIND("~",SUBSTITUTE(T$6,"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141))*HLOOKUP(LEFT(TRIM(T$6),FIND("~",SUBSTITUTE(T$6," ","~",LEN(TRIM(T$6))-LEN(SUBSTITUTE(TRIM(T$6)," ",""))))-1)&amp;" Total",$B$6:$BB$314,ROW($A141)-5,FALSE))</f>
        <v>0</v>
      </c>
      <c r="U141" s="8">
        <f ca="1">IF(U$5&lt;&gt;"",HLOOKUP(U$5,Functionalization!$G$6:$R$314,ROW($A141)-5,FALSE),IFERROR(INDEX(U$278:U$314,MATCH($F141,$B$278:$B$314,0))/VLOOKUP($F141,$B$278:$BB$314,MATCH(LEFT(TRIM(U$6),FIND("~",SUBSTITUTE(U$6,"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141))*HLOOKUP(LEFT(TRIM(U$6),FIND("~",SUBSTITUTE(U$6," ","~",LEN(TRIM(U$6))-LEN(SUBSTITUTE(TRIM(U$6)," ",""))))-1)&amp;" Total",$B$6:$BB$314,ROW($A141)-5,FALSE))</f>
        <v>0</v>
      </c>
      <c r="V141" s="8">
        <f ca="1">IF(V$5&lt;&gt;"",HLOOKUP(V$5,Functionalization!$G$6:$R$314,ROW($A141)-5,FALSE),IFERROR(INDEX(V$278:V$314,MATCH($F141,$B$278:$B$314,0))/VLOOKUP($F141,$B$278:$BB$314,MATCH(LEFT(TRIM(V$6),FIND("~",SUBSTITUTE(V$6,"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141))*HLOOKUP(LEFT(TRIM(V$6),FIND("~",SUBSTITUTE(V$6," ","~",LEN(TRIM(V$6))-LEN(SUBSTITUTE(TRIM(V$6)," ",""))))-1)&amp;" Total",$B$6:$BB$314,ROW($A141)-5,FALSE))</f>
        <v>0</v>
      </c>
      <c r="W141" s="8">
        <f ca="1">IF(W$5&lt;&gt;"",HLOOKUP(W$5,Functionalization!$G$6:$R$314,ROW($A141)-5,FALSE),IFERROR(INDEX(W$278:W$314,MATCH($F141,$B$278:$B$314,0))/VLOOKUP($F141,$B$278:$BB$314,MATCH(LEFT(TRIM(W$6),FIND("~",SUBSTITUTE(W$6,"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141))*HLOOKUP(LEFT(TRIM(W$6),FIND("~",SUBSTITUTE(W$6," ","~",LEN(TRIM(W$6))-LEN(SUBSTITUTE(TRIM(W$6)," ",""))))-1)&amp;" Total",$B$6:$BB$314,ROW($A141)-5,FALSE))</f>
        <v>0</v>
      </c>
      <c r="X141" s="8">
        <f ca="1">IF(X$5&lt;&gt;"",HLOOKUP(X$5,Functionalization!$G$6:$R$314,ROW($A141)-5,FALSE),IFERROR(INDEX(X$278:X$314,MATCH($F141,$B$278:$B$314,0))/VLOOKUP($F141,$B$278:$BB$314,MATCH(LEFT(TRIM(X$6),FIND("~",SUBSTITUTE(X$6,"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141))*HLOOKUP(LEFT(TRIM(X$6),FIND("~",SUBSTITUTE(X$6," ","~",LEN(TRIM(X$6))-LEN(SUBSTITUTE(TRIM(X$6)," ",""))))-1)&amp;" Total",$B$6:$BB$314,ROW($A141)-5,FALSE))</f>
        <v>0</v>
      </c>
      <c r="Y141" s="8">
        <f ca="1">IF(Y$5&lt;&gt;"",HLOOKUP(Y$5,Functionalization!$G$6:$R$314,ROW($A141)-5,FALSE),IFERROR(INDEX(Y$278:Y$314,MATCH($F141,$B$278:$B$314,0))/VLOOKUP($F141,$B$278:$BB$314,MATCH(LEFT(TRIM(Y$6),FIND("~",SUBSTITUTE(Y$6,"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141))*HLOOKUP(LEFT(TRIM(Y$6),FIND("~",SUBSTITUTE(Y$6," ","~",LEN(TRIM(Y$6))-LEN(SUBSTITUTE(TRIM(Y$6)," ",""))))-1)&amp;" Total",$B$6:$BB$314,ROW($A141)-5,FALSE))</f>
        <v>0</v>
      </c>
      <c r="Z141" s="8">
        <f ca="1">IF(Z$5&lt;&gt;"",HLOOKUP(Z$5,Functionalization!$G$6:$R$314,ROW($A141)-5,FALSE),IFERROR(INDEX(Z$278:Z$314,MATCH($F141,$B$278:$B$314,0))/VLOOKUP($F141,$B$278:$BB$314,MATCH(LEFT(TRIM(Z$6),FIND("~",SUBSTITUTE(Z$6,"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141))*HLOOKUP(LEFT(TRIM(Z$6),FIND("~",SUBSTITUTE(Z$6," ","~",LEN(TRIM(Z$6))-LEN(SUBSTITUTE(TRIM(Z$6)," ",""))))-1)&amp;" Total",$B$6:$BB$314,ROW($A141)-5,FALSE))</f>
        <v>0</v>
      </c>
      <c r="AA141" s="8">
        <f ca="1">IF(AA$5&lt;&gt;"",HLOOKUP(AA$5,Functionalization!$G$6:$R$314,ROW($A141)-5,FALSE),IFERROR(INDEX(AA$278:AA$314,MATCH($F141,$B$278:$B$314,0))/VLOOKUP($F141,$B$278:$BB$314,MATCH(LEFT(TRIM(AA$6),FIND("~",SUBSTITUTE(AA$6,"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141))*HLOOKUP(LEFT(TRIM(AA$6),FIND("~",SUBSTITUTE(AA$6," ","~",LEN(TRIM(AA$6))-LEN(SUBSTITUTE(TRIM(AA$6)," ",""))))-1)&amp;" Total",$B$6:$BB$314,ROW($A141)-5,FALSE))</f>
        <v>0</v>
      </c>
      <c r="AB141" s="8">
        <f ca="1">IF(AB$5&lt;&gt;"",HLOOKUP(AB$5,Functionalization!$G$6:$R$314,ROW($A141)-5,FALSE),IFERROR(INDEX(AB$278:AB$314,MATCH($F141,$B$278:$B$314,0))/VLOOKUP($F141,$B$278:$BB$314,MATCH(LEFT(TRIM(AB$6),FIND("~",SUBSTITUTE(AB$6,"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141))*HLOOKUP(LEFT(TRIM(AB$6),FIND("~",SUBSTITUTE(AB$6," ","~",LEN(TRIM(AB$6))-LEN(SUBSTITUTE(TRIM(AB$6)," ",""))))-1)&amp;" Total",$B$6:$BB$314,ROW($A141)-5,FALSE))</f>
        <v>0</v>
      </c>
      <c r="AC141" s="8">
        <f ca="1">IF(AC$5&lt;&gt;"",HLOOKUP(AC$5,Functionalization!$G$6:$R$314,ROW($A141)-5,FALSE),IFERROR(INDEX(AC$278:AC$314,MATCH($F141,$B$278:$B$314,0))/VLOOKUP($F141,$B$278:$BB$314,MATCH(LEFT(TRIM(AC$6),FIND("~",SUBSTITUTE(AC$6,"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141))*HLOOKUP(LEFT(TRIM(AC$6),FIND("~",SUBSTITUTE(AC$6," ","~",LEN(TRIM(AC$6))-LEN(SUBSTITUTE(TRIM(AC$6)," ",""))))-1)&amp;" Total",$B$6:$BB$314,ROW($A141)-5,FALSE))</f>
        <v>0</v>
      </c>
      <c r="AD141" s="8">
        <f ca="1">IF(AD$5&lt;&gt;"",HLOOKUP(AD$5,Functionalization!$G$6:$R$314,ROW($A141)-5,FALSE),IFERROR(INDEX(AD$278:AD$314,MATCH($F141,$B$278:$B$314,0))/VLOOKUP($F141,$B$278:$BB$314,MATCH(LEFT(TRIM(AD$6),FIND("~",SUBSTITUTE(AD$6,"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141))*HLOOKUP(LEFT(TRIM(AD$6),FIND("~",SUBSTITUTE(AD$6," ","~",LEN(TRIM(AD$6))-LEN(SUBSTITUTE(TRIM(AD$6)," ",""))))-1)&amp;" Total",$B$6:$BB$314,ROW($A141)-5,FALSE))</f>
        <v>0</v>
      </c>
      <c r="AE141" s="8">
        <f ca="1">IF(AE$5&lt;&gt;"",HLOOKUP(AE$5,Functionalization!$G$6:$R$314,ROW($A141)-5,FALSE),IFERROR(INDEX(AE$278:AE$314,MATCH($F141,$B$278:$B$314,0))/VLOOKUP($F141,$B$278:$BB$314,MATCH(LEFT(TRIM(AE$6),FIND("~",SUBSTITUTE(AE$6,"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141))*HLOOKUP(LEFT(TRIM(AE$6),FIND("~",SUBSTITUTE(AE$6," ","~",LEN(TRIM(AE$6))-LEN(SUBSTITUTE(TRIM(AE$6)," ",""))))-1)&amp;" Total",$B$6:$BB$314,ROW($A141)-5,FALSE))</f>
        <v>0</v>
      </c>
      <c r="AF141" s="8">
        <f ca="1">IF(AF$5&lt;&gt;"",HLOOKUP(AF$5,Functionalization!$G$6:$R$314,ROW($A141)-5,FALSE),IFERROR(INDEX(AF$278:AF$314,MATCH($F141,$B$278:$B$314,0))/VLOOKUP($F141,$B$278:$BB$314,MATCH(LEFT(TRIM(AF$6),FIND("~",SUBSTITUTE(AF$6,"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141))*HLOOKUP(LEFT(TRIM(AF$6),FIND("~",SUBSTITUTE(AF$6," ","~",LEN(TRIM(AF$6))-LEN(SUBSTITUTE(TRIM(AF$6)," ",""))))-1)&amp;" Total",$B$6:$BB$314,ROW($A141)-5,FALSE))</f>
        <v>0</v>
      </c>
      <c r="AG141" s="8">
        <f ca="1">IF(AG$5&lt;&gt;"",HLOOKUP(AG$5,Functionalization!$G$6:$R$314,ROW($A141)-5,FALSE),IFERROR(INDEX(AG$278:AG$314,MATCH($F141,$B$278:$B$314,0))/VLOOKUP($F141,$B$278:$BB$314,MATCH(LEFT(TRIM(AG$6),FIND("~",SUBSTITUTE(AG$6,"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141))*HLOOKUP(LEFT(TRIM(AG$6),FIND("~",SUBSTITUTE(AG$6," ","~",LEN(TRIM(AG$6))-LEN(SUBSTITUTE(TRIM(AG$6)," ",""))))-1)&amp;" Total",$B$6:$BB$314,ROW($A141)-5,FALSE))</f>
        <v>0</v>
      </c>
      <c r="AH141" s="8">
        <f ca="1">IF(AH$5&lt;&gt;"",HLOOKUP(AH$5,Functionalization!$G$6:$R$314,ROW($A141)-5,FALSE),IFERROR(INDEX(AH$278:AH$314,MATCH($F141,$B$278:$B$314,0))/VLOOKUP($F141,$B$278:$BB$314,MATCH(LEFT(TRIM(AH$6),FIND("~",SUBSTITUTE(AH$6,"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141))*HLOOKUP(LEFT(TRIM(AH$6),FIND("~",SUBSTITUTE(AH$6," ","~",LEN(TRIM(AH$6))-LEN(SUBSTITUTE(TRIM(AH$6)," ",""))))-1)&amp;" Total",$B$6:$BB$314,ROW($A141)-5,FALSE))</f>
        <v>0</v>
      </c>
      <c r="AI141" s="8">
        <f ca="1">IF(AI$5&lt;&gt;"",HLOOKUP(AI$5,Functionalization!$G$6:$R$314,ROW($A141)-5,FALSE),IFERROR(INDEX(AI$278:AI$314,MATCH($F141,$B$278:$B$314,0))/VLOOKUP($F141,$B$278:$BB$314,MATCH(LEFT(TRIM(AI$6),FIND("~",SUBSTITUTE(AI$6,"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141))*HLOOKUP(LEFT(TRIM(AI$6),FIND("~",SUBSTITUTE(AI$6," ","~",LEN(TRIM(AI$6))-LEN(SUBSTITUTE(TRIM(AI$6)," ",""))))-1)&amp;" Total",$B$6:$BB$314,ROW($A141)-5,FALSE))</f>
        <v>0</v>
      </c>
      <c r="AJ141" s="8">
        <f ca="1">IF(AJ$5&lt;&gt;"",HLOOKUP(AJ$5,Functionalization!$G$6:$R$314,ROW($A141)-5,FALSE),IFERROR(INDEX(AJ$278:AJ$314,MATCH($F141,$B$278:$B$314,0))/VLOOKUP($F141,$B$278:$BB$314,MATCH(LEFT(TRIM(AJ$6),FIND("~",SUBSTITUTE(AJ$6,"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141))*HLOOKUP(LEFT(TRIM(AJ$6),FIND("~",SUBSTITUTE(AJ$6," ","~",LEN(TRIM(AJ$6))-LEN(SUBSTITUTE(TRIM(AJ$6)," ",""))))-1)&amp;" Total",$B$6:$BB$314,ROW($A141)-5,FALSE))</f>
        <v>0</v>
      </c>
      <c r="AK141" s="8">
        <f ca="1">IF(AK$5&lt;&gt;"",HLOOKUP(AK$5,Functionalization!$G$6:$R$314,ROW($A141)-5,FALSE),IFERROR(INDEX(AK$278:AK$314,MATCH($F141,$B$278:$B$314,0))/VLOOKUP($F141,$B$278:$BB$314,MATCH(LEFT(TRIM(AK$6),FIND("~",SUBSTITUTE(AK$6,"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141))*HLOOKUP(LEFT(TRIM(AK$6),FIND("~",SUBSTITUTE(AK$6," ","~",LEN(TRIM(AK$6))-LEN(SUBSTITUTE(TRIM(AK$6)," ",""))))-1)&amp;" Total",$B$6:$BB$314,ROW($A141)-5,FALSE))</f>
        <v>0</v>
      </c>
      <c r="AL141" s="8">
        <f ca="1">IF(AL$5&lt;&gt;"",HLOOKUP(AL$5,Functionalization!$G$6:$R$314,ROW($A141)-5,FALSE),IFERROR(INDEX(AL$278:AL$314,MATCH($F141,$B$278:$B$314,0))/VLOOKUP($F141,$B$278:$BB$314,MATCH(LEFT(TRIM(AL$6),FIND("~",SUBSTITUTE(AL$6,"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141))*HLOOKUP(LEFT(TRIM(AL$6),FIND("~",SUBSTITUTE(AL$6," ","~",LEN(TRIM(AL$6))-LEN(SUBSTITUTE(TRIM(AL$6)," ",""))))-1)&amp;" Total",$B$6:$BB$314,ROW($A141)-5,FALSE))</f>
        <v>0</v>
      </c>
      <c r="AM141" s="8">
        <f ca="1">IF(AM$5&lt;&gt;"",HLOOKUP(AM$5,Functionalization!$G$6:$R$314,ROW($A141)-5,FALSE),IFERROR(INDEX(AM$278:AM$314,MATCH($F141,$B$278:$B$314,0))/VLOOKUP($F141,$B$278:$BB$314,MATCH(LEFT(TRIM(AM$6),FIND("~",SUBSTITUTE(AM$6,"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141))*HLOOKUP(LEFT(TRIM(AM$6),FIND("~",SUBSTITUTE(AM$6," ","~",LEN(TRIM(AM$6))-LEN(SUBSTITUTE(TRIM(AM$6)," ",""))))-1)&amp;" Total",$B$6:$BB$314,ROW($A141)-5,FALSE))</f>
        <v>0</v>
      </c>
      <c r="AN141" s="8">
        <f ca="1">IF(AN$5&lt;&gt;"",HLOOKUP(AN$5,Functionalization!$G$6:$R$314,ROW($A141)-5,FALSE),IFERROR(INDEX(AN$278:AN$314,MATCH($F141,$B$278:$B$314,0))/VLOOKUP($F141,$B$278:$BB$314,MATCH(LEFT(TRIM(AN$6),FIND("~",SUBSTITUTE(AN$6,"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141))*HLOOKUP(LEFT(TRIM(AN$6),FIND("~",SUBSTITUTE(AN$6," ","~",LEN(TRIM(AN$6))-LEN(SUBSTITUTE(TRIM(AN$6)," ",""))))-1)&amp;" Total",$B$6:$BB$314,ROW($A141)-5,FALSE))</f>
        <v>0</v>
      </c>
      <c r="AO141" s="8">
        <f ca="1">IF(AO$5&lt;&gt;"",HLOOKUP(AO$5,Functionalization!$G$6:$R$314,ROW($A141)-5,FALSE),IFERROR(INDEX(AO$278:AO$314,MATCH($F141,$B$278:$B$314,0))/VLOOKUP($F141,$B$278:$BB$314,MATCH(LEFT(TRIM(AO$6),FIND("~",SUBSTITUTE(AO$6,"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141))*HLOOKUP(LEFT(TRIM(AO$6),FIND("~",SUBSTITUTE(AO$6," ","~",LEN(TRIM(AO$6))-LEN(SUBSTITUTE(TRIM(AO$6)," ",""))))-1)&amp;" Total",$B$6:$BB$314,ROW($A141)-5,FALSE))</f>
        <v>0</v>
      </c>
      <c r="AP141" s="8">
        <f ca="1">IF(AP$5&lt;&gt;"",HLOOKUP(AP$5,Functionalization!$G$6:$R$314,ROW($A141)-5,FALSE),IFERROR(INDEX(AP$278:AP$314,MATCH($F141,$B$278:$B$314,0))/VLOOKUP($F141,$B$278:$BB$314,MATCH(LEFT(TRIM(AP$6),FIND("~",SUBSTITUTE(AP$6,"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141))*HLOOKUP(LEFT(TRIM(AP$6),FIND("~",SUBSTITUTE(AP$6," ","~",LEN(TRIM(AP$6))-LEN(SUBSTITUTE(TRIM(AP$6)," ",""))))-1)&amp;" Total",$B$6:$BB$314,ROW($A141)-5,FALSE))</f>
        <v>0</v>
      </c>
      <c r="AQ141" s="8">
        <f ca="1">IF(AQ$5&lt;&gt;"",HLOOKUP(AQ$5,Functionalization!$G$6:$R$314,ROW($A141)-5,FALSE),IFERROR(INDEX(AQ$278:AQ$314,MATCH($F141,$B$278:$B$314,0))/VLOOKUP($F141,$B$278:$BB$314,MATCH(LEFT(TRIM(AQ$6),FIND("~",SUBSTITUTE(AQ$6,"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141))*HLOOKUP(LEFT(TRIM(AQ$6),FIND("~",SUBSTITUTE(AQ$6," ","~",LEN(TRIM(AQ$6))-LEN(SUBSTITUTE(TRIM(AQ$6)," ",""))))-1)&amp;" Total",$B$6:$BB$314,ROW($A141)-5,FALSE))</f>
        <v>0</v>
      </c>
      <c r="AR141" s="8">
        <f ca="1">IF(AR$5&lt;&gt;"",HLOOKUP(AR$5,Functionalization!$G$6:$R$314,ROW($A141)-5,FALSE),IFERROR(INDEX(AR$278:AR$314,MATCH($F141,$B$278:$B$314,0))/VLOOKUP($F141,$B$278:$BB$314,MATCH(LEFT(TRIM(AR$6),FIND("~",SUBSTITUTE(AR$6,"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141))*HLOOKUP(LEFT(TRIM(AR$6),FIND("~",SUBSTITUTE(AR$6," ","~",LEN(TRIM(AR$6))-LEN(SUBSTITUTE(TRIM(AR$6)," ",""))))-1)&amp;" Total",$B$6:$BB$314,ROW($A141)-5,FALSE))</f>
        <v>0</v>
      </c>
      <c r="AS141" s="8">
        <f ca="1">IF(AS$5&lt;&gt;"",HLOOKUP(AS$5,Functionalization!$G$6:$R$314,ROW($A141)-5,FALSE),IFERROR(INDEX(AS$278:AS$314,MATCH($F141,$B$278:$B$314,0))/VLOOKUP($F141,$B$278:$BB$314,MATCH(LEFT(TRIM(AS$6),FIND("~",SUBSTITUTE(AS$6,"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141))*HLOOKUP(LEFT(TRIM(AS$6),FIND("~",SUBSTITUTE(AS$6," ","~",LEN(TRIM(AS$6))-LEN(SUBSTITUTE(TRIM(AS$6)," ",""))))-1)&amp;" Total",$B$6:$BB$314,ROW($A141)-5,FALSE))</f>
        <v>0</v>
      </c>
      <c r="AT141" s="8">
        <f ca="1">IF(AT$5&lt;&gt;"",HLOOKUP(AT$5,Functionalization!$G$6:$R$314,ROW($A141)-5,FALSE),IFERROR(INDEX(AT$278:AT$314,MATCH($F141,$B$278:$B$314,0))/VLOOKUP($F141,$B$278:$BB$314,MATCH(LEFT(TRIM(AT$6),FIND("~",SUBSTITUTE(AT$6,"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141))*HLOOKUP(LEFT(TRIM(AT$6),FIND("~",SUBSTITUTE(AT$6," ","~",LEN(TRIM(AT$6))-LEN(SUBSTITUTE(TRIM(AT$6)," ",""))))-1)&amp;" Total",$B$6:$BB$314,ROW($A141)-5,FALSE))</f>
        <v>0</v>
      </c>
      <c r="AU141" s="8">
        <f ca="1">IF(AU$5&lt;&gt;"",HLOOKUP(AU$5,Functionalization!$G$6:$R$314,ROW($A141)-5,FALSE),IFERROR(INDEX(AU$278:AU$314,MATCH($F141,$B$278:$B$314,0))/VLOOKUP($F141,$B$278:$BB$314,MATCH(LEFT(TRIM(AU$6),FIND("~",SUBSTITUTE(AU$6,"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141))*HLOOKUP(LEFT(TRIM(AU$6),FIND("~",SUBSTITUTE(AU$6," ","~",LEN(TRIM(AU$6))-LEN(SUBSTITUTE(TRIM(AU$6)," ",""))))-1)&amp;" Total",$B$6:$BB$314,ROW($A141)-5,FALSE))</f>
        <v>0</v>
      </c>
      <c r="AV141" s="8">
        <f ca="1">IF(AV$5&lt;&gt;"",HLOOKUP(AV$5,Functionalization!$G$6:$R$314,ROW($A141)-5,FALSE),IFERROR(INDEX(AV$278:AV$314,MATCH($F141,$B$278:$B$314,0))/VLOOKUP($F141,$B$278:$BB$314,MATCH(LEFT(TRIM(AV$6),FIND("~",SUBSTITUTE(AV$6,"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141))*HLOOKUP(LEFT(TRIM(AV$6),FIND("~",SUBSTITUTE(AV$6," ","~",LEN(TRIM(AV$6))-LEN(SUBSTITUTE(TRIM(AV$6)," ",""))))-1)&amp;" Total",$B$6:$BB$314,ROW($A141)-5,FALSE))</f>
        <v>0</v>
      </c>
      <c r="AW141" s="8">
        <f ca="1">IF(AW$5&lt;&gt;"",HLOOKUP(AW$5,Functionalization!$G$6:$R$314,ROW($A141)-5,FALSE),IFERROR(INDEX(AW$278:AW$314,MATCH($F141,$B$278:$B$314,0))/VLOOKUP($F141,$B$278:$BB$314,MATCH(LEFT(TRIM(AW$6),FIND("~",SUBSTITUTE(AW$6,"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141))*HLOOKUP(LEFT(TRIM(AW$6),FIND("~",SUBSTITUTE(AW$6," ","~",LEN(TRIM(AW$6))-LEN(SUBSTITUTE(TRIM(AW$6)," ",""))))-1)&amp;" Total",$B$6:$BB$314,ROW($A141)-5,FALSE))</f>
        <v>0</v>
      </c>
      <c r="AX141" s="8">
        <f ca="1">IF(AX$5&lt;&gt;"",HLOOKUP(AX$5,Functionalization!$G$6:$R$314,ROW($A141)-5,FALSE),IFERROR(INDEX(AX$278:AX$314,MATCH($F141,$B$278:$B$314,0))/VLOOKUP($F141,$B$278:$BB$314,MATCH(LEFT(TRIM(AX$6),FIND("~",SUBSTITUTE(AX$6,"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141))*HLOOKUP(LEFT(TRIM(AX$6),FIND("~",SUBSTITUTE(AX$6," ","~",LEN(TRIM(AX$6))-LEN(SUBSTITUTE(TRIM(AX$6)," ",""))))-1)&amp;" Total",$B$6:$BB$314,ROW($A141)-5,FALSE))</f>
        <v>0</v>
      </c>
      <c r="AY141" s="8">
        <f ca="1">IF(AY$5&lt;&gt;"",HLOOKUP(AY$5,Functionalization!$G$6:$R$314,ROW($A141)-5,FALSE),IFERROR(INDEX(AY$278:AY$314,MATCH($F141,$B$278:$B$314,0))/VLOOKUP($F141,$B$278:$BB$314,MATCH(LEFT(TRIM(AY$6),FIND("~",SUBSTITUTE(AY$6,"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141))*HLOOKUP(LEFT(TRIM(AY$6),FIND("~",SUBSTITUTE(AY$6," ","~",LEN(TRIM(AY$6))-LEN(SUBSTITUTE(TRIM(AY$6)," ",""))))-1)&amp;" Total",$B$6:$BB$314,ROW($A141)-5,FALSE))</f>
        <v>0</v>
      </c>
      <c r="AZ141" s="8">
        <f ca="1">IF(AZ$5&lt;&gt;"",HLOOKUP(AZ$5,Functionalization!$G$6:$R$314,ROW($A141)-5,FALSE),IFERROR(INDEX(AZ$278:AZ$314,MATCH($F141,$B$278:$B$314,0))/VLOOKUP($F141,$B$278:$BB$314,MATCH(LEFT(TRIM(AZ$6),FIND("~",SUBSTITUTE(AZ$6,"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141))*HLOOKUP(LEFT(TRIM(AZ$6),FIND("~",SUBSTITUTE(AZ$6," ","~",LEN(TRIM(AZ$6))-LEN(SUBSTITUTE(TRIM(AZ$6)," ",""))))-1)&amp;" Total",$B$6:$BB$314,ROW($A141)-5,FALSE))</f>
        <v>0</v>
      </c>
      <c r="BA141" s="8">
        <f ca="1">IF(BA$5&lt;&gt;"",HLOOKUP(BA$5,Functionalization!$G$6:$R$314,ROW($A141)-5,FALSE),IFERROR(INDEX(BA$278:BA$314,MATCH($F141,$B$278:$B$314,0))/VLOOKUP($F141,$B$278:$BB$314,MATCH(LEFT(TRIM(BA$6),FIND("~",SUBSTITUTE(BA$6,"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141))*HLOOKUP(LEFT(TRIM(BA$6),FIND("~",SUBSTITUTE(BA$6," ","~",LEN(TRIM(BA$6))-LEN(SUBSTITUTE(TRIM(BA$6)," ",""))))-1)&amp;" Total",$B$6:$BB$314,ROW($A141)-5,FALSE))</f>
        <v>0</v>
      </c>
      <c r="BB141" s="8">
        <f ca="1">IF(BB$5&lt;&gt;"",HLOOKUP(BB$5,Functionalization!$G$6:$R$314,ROW($A141)-5,FALSE),IFERROR(INDEX(BB$278:BB$314,MATCH($F141,$B$278:$B$314,0))/VLOOKUP($F141,$B$278:$BB$314,MATCH(LEFT(TRIM(BB$6),FIND("~",SUBSTITUTE(BB$6,"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141))*HLOOKUP(LEFT(TRIM(BB$6),FIND("~",SUBSTITUTE(BB$6," ","~",LEN(TRIM(BB$6))-LEN(SUBSTITUTE(TRIM(BB$6)," ",""))))-1)&amp;" Total",$B$6:$BB$314,ROW($A141)-5,FALSE))</f>
        <v>0</v>
      </c>
      <c r="BD141">
        <f ca="1">IFERROR(IF(SUMIF($G$6:$BB$6,BD$6&amp;" Total",$G141:$BB141)-(SUMIF($G$6:$BB$6,BD$6&amp;" "&amp;'Input-Func_Class'!$D$22,$G141:$BB141)+IFERROR(SUMIF($G$6:$BB$6,BD$6&amp;" "&amp;'Input-Func_Class'!$E$22,$G141:$BB141),SUMIF($G$6:$BB$6,BD$6&amp;" "&amp;'Input-Func_Class'!$B$24,$G141:$BB141))+SUMIF($G$6:$BB$6,BD$6&amp;" "&amp;'Input-Func_Class'!$F$22,$G141:$BB141))&lt;Check_Limit,0,1),1)</f>
        <v>0</v>
      </c>
      <c r="BE141">
        <f ca="1">IFERROR(IF(SUMIF($G$6:$BB$6,BE$6&amp;" Total",$G141:$BB141)-(SUMIF($G$6:$BB$6,BE$6&amp;" "&amp;'Input-Func_Class'!$D$22,$G141:$BB141)+IFERROR(SUMIF($G$6:$BB$6,BE$6&amp;" "&amp;'Input-Func_Class'!$E$22,$G141:$BB141),SUMIF($G$6:$BB$6,BE$6&amp;" "&amp;'Input-Func_Class'!$B$24,$G141:$BB141))+SUMIF($G$6:$BB$6,BE$6&amp;" "&amp;'Input-Func_Class'!$F$22,$G141:$BB141))&lt;Check_Limit,0,1),1)</f>
        <v>0</v>
      </c>
      <c r="BF141">
        <f ca="1">IFERROR(IF(SUMIF($G$6:$BB$6,BF$6&amp;" Total",$G141:$BB141)-(SUMIF($G$6:$BB$6,BF$6&amp;" "&amp;'Input-Func_Class'!$D$22,$G141:$BB141)+IFERROR(SUMIF($G$6:$BB$6,BF$6&amp;" "&amp;'Input-Func_Class'!$E$22,$G141:$BB141),SUMIF($G$6:$BB$6,BF$6&amp;" "&amp;'Input-Func_Class'!$B$24,$G141:$BB141))+SUMIF($G$6:$BB$6,BF$6&amp;" "&amp;'Input-Func_Class'!$F$22,$G141:$BB141))&lt;Check_Limit,0,1),1)</f>
        <v>0</v>
      </c>
      <c r="BG141">
        <f ca="1">IFERROR(IF(SUMIF($G$6:$BB$6,BG$6&amp;" Total",$G141:$BB141)-(SUMIF($G$6:$BB$6,BG$6&amp;" "&amp;'Input-Func_Class'!$D$22,$G141:$BB141)+IFERROR(SUMIF($G$6:$BB$6,BG$6&amp;" "&amp;'Input-Func_Class'!$E$22,$G141:$BB141),SUMIF($G$6:$BB$6,BG$6&amp;" "&amp;'Input-Func_Class'!$B$24,$G141:$BB141))+SUMIF($G$6:$BB$6,BG$6&amp;" "&amp;'Input-Func_Class'!$F$22,$G141:$BB141))&lt;Check_Limit,0,1),1)</f>
        <v>0</v>
      </c>
      <c r="BH141">
        <f ca="1">IFERROR(IF(SUMIF($G$6:$BB$6,BH$6&amp;" Total",$G141:$BB141)-(SUMIF($G$6:$BB$6,BH$6&amp;" "&amp;'Input-Func_Class'!$D$22,$G141:$BB141)+IFERROR(SUMIF($G$6:$BB$6,BH$6&amp;" "&amp;'Input-Func_Class'!$E$22,$G141:$BB141),SUMIF($G$6:$BB$6,BH$6&amp;" "&amp;'Input-Func_Class'!$B$24,$G141:$BB141))+SUMIF($G$6:$BB$6,BH$6&amp;" "&amp;'Input-Func_Class'!$F$22,$G141:$BB141))&lt;Check_Limit,0,1),1)</f>
        <v>0</v>
      </c>
      <c r="BI141">
        <f ca="1">IFERROR(IF(SUMIF($G$6:$BB$6,BI$6&amp;" Total",$G141:$BB141)-(SUMIF($G$6:$BB$6,BI$6&amp;" "&amp;'Input-Func_Class'!$D$22,$G141:$BB141)+IFERROR(SUMIF($G$6:$BB$6,BI$6&amp;" "&amp;'Input-Func_Class'!$E$22,$G141:$BB141),SUMIF($G$6:$BB$6,BI$6&amp;" "&amp;'Input-Func_Class'!$B$24,$G141:$BB141))+SUMIF($G$6:$BB$6,BI$6&amp;" "&amp;'Input-Func_Class'!$F$22,$G141:$BB141))&lt;Check_Limit,0,1),1)</f>
        <v>0</v>
      </c>
      <c r="BJ141">
        <f ca="1">IFERROR(IF(SUMIF($G$6:$BB$6,BJ$6&amp;" Total",$G141:$BB141)-(SUMIF($G$6:$BB$6,BJ$6&amp;" "&amp;'Input-Func_Class'!$D$22,$G141:$BB141)+IFERROR(SUMIF($G$6:$BB$6,BJ$6&amp;" "&amp;'Input-Func_Class'!$E$22,$G141:$BB141),SUMIF($G$6:$BB$6,BJ$6&amp;" "&amp;'Input-Func_Class'!$B$24,$G141:$BB141))+SUMIF($G$6:$BB$6,BJ$6&amp;" "&amp;'Input-Func_Class'!$F$22,$G141:$BB141))&lt;Check_Limit,0,1),1)</f>
        <v>0</v>
      </c>
      <c r="BK141">
        <f ca="1">IFERROR(IF(SUMIF($G$6:$BB$6,BK$6&amp;" Total",$G141:$BB141)-(SUMIF($G$6:$BB$6,BK$6&amp;" "&amp;'Input-Func_Class'!$D$22,$G141:$BB141)+IFERROR(SUMIF($G$6:$BB$6,BK$6&amp;" "&amp;'Input-Func_Class'!$E$22,$G141:$BB141),SUMIF($G$6:$BB$6,BK$6&amp;" "&amp;'Input-Func_Class'!$B$24,$G141:$BB141))+SUMIF($G$6:$BB$6,BK$6&amp;" "&amp;'Input-Func_Class'!$F$22,$G141:$BB141))&lt;Check_Limit,0,1),1)</f>
        <v>0</v>
      </c>
      <c r="BL141">
        <f ca="1">IFERROR(IF(SUMIF($G$6:$BB$6,BL$6&amp;" Total",$G141:$BB141)-(SUMIF($G$6:$BB$6,BL$6&amp;" "&amp;'Input-Func_Class'!$D$22,$G141:$BB141)+IFERROR(SUMIF($G$6:$BB$6,BL$6&amp;" "&amp;'Input-Func_Class'!$E$22,$G141:$BB141),SUMIF($G$6:$BB$6,BL$6&amp;" "&amp;'Input-Func_Class'!$B$24,$G141:$BB141))+SUMIF($G$6:$BB$6,BL$6&amp;" "&amp;'Input-Func_Class'!$F$22,$G141:$BB141))&lt;Check_Limit,0,1),1)</f>
        <v>0</v>
      </c>
      <c r="BM141">
        <f ca="1">IFERROR(IF(SUMIF($G$6:$BB$6,BM$6&amp;" Total",$G141:$BB141)-(SUMIF($G$6:$BB$6,BM$6&amp;" "&amp;'Input-Func_Class'!$D$22,$G141:$BB141)+IFERROR(SUMIF($G$6:$BB$6,BM$6&amp;" "&amp;'Input-Func_Class'!$E$22,$G141:$BB141),SUMIF($G$6:$BB$6,BM$6&amp;" "&amp;'Input-Func_Class'!$B$24,$G141:$BB141))+SUMIF($G$6:$BB$6,BM$6&amp;" "&amp;'Input-Func_Class'!$F$22,$G141:$BB141))&lt;Check_Limit,0,1),1)</f>
        <v>0</v>
      </c>
      <c r="BN141">
        <f ca="1">IFERROR(IF(SUMIF($G$6:$BB$6,BN$6&amp;" Total",$G141:$BB141)-(SUMIF($G$6:$BB$6,BN$6&amp;" "&amp;'Input-Func_Class'!$D$22,$G141:$BB141)+IFERROR(SUMIF($G$6:$BB$6,BN$6&amp;" "&amp;'Input-Func_Class'!$E$22,$G141:$BB141),SUMIF($G$6:$BB$6,BN$6&amp;" "&amp;'Input-Func_Class'!$B$24,$G141:$BB141))+SUMIF($G$6:$BB$6,BN$6&amp;" "&amp;'Input-Func_Class'!$F$22,$G141:$BB141))&lt;Check_Limit,0,1),1)</f>
        <v>0</v>
      </c>
      <c r="BO141">
        <f ca="1">IFERROR(IF(SUMIF($G$6:$BB$6,BO$6&amp;" Total",$G141:$BB141)-(SUMIF($G$6:$BB$6,BO$6&amp;" "&amp;'Input-Func_Class'!$D$22,$G141:$BB141)+IFERROR(SUMIF($G$6:$BB$6,BO$6&amp;" "&amp;'Input-Func_Class'!$E$22,$G141:$BB141),SUMIF($G$6:$BB$6,BO$6&amp;" "&amp;'Input-Func_Class'!$B$24,$G141:$BB141))+SUMIF($G$6:$BB$6,BO$6&amp;" "&amp;'Input-Func_Class'!$F$22,$G141:$BB141))&lt;Check_Limit,0,1),1)</f>
        <v>0</v>
      </c>
    </row>
    <row r="142" spans="1:67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>Functionalization!$D142</f>
        <v>29478.213149498322</v>
      </c>
      <c r="E142" s="8">
        <f t="shared" ca="1" si="37"/>
        <v>0</v>
      </c>
      <c r="F142" s="2" t="str">
        <f>IF($D142=0,"-",IF('Input-Accounts'!$E142&lt;&gt;0,'Input-Accounts'!$E142,'Input-Accounts'!$G142))</f>
        <v>INT_871-879</v>
      </c>
      <c r="G142" s="8">
        <f ca="1">IF(G$5&lt;&gt;"",HLOOKUP(G$5,Functionalization!$G$6:$R$314,ROW($A142)-5,FALSE),IFERROR(INDEX(G$278:G$314,MATCH($F142,$B$278:$B$314,0))/VLOOKUP($F142,$B$278:$BB$314,MATCH(LEFT(TRIM(G$6),FIND("~",SUBSTITUTE(G$6,"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142))*HLOOKUP(LEFT(TRIM(G$6),FIND("~",SUBSTITUTE(G$6," ","~",LEN(TRIM(G$6))-LEN(SUBSTITUTE(TRIM(G$6)," ",""))))-1)&amp;" Total",$B$6:$BB$314,ROW($A142)-5,FALSE))</f>
        <v>12198.7715238574</v>
      </c>
      <c r="H142" s="8">
        <f ca="1">IF(H$5&lt;&gt;"",HLOOKUP(H$5,Functionalization!$G$6:$R$314,ROW($A142)-5,FALSE),IFERROR(INDEX(H$278:H$314,MATCH($F142,$B$278:$B$314,0))/VLOOKUP($F142,$B$278:$BB$314,MATCH(LEFT(TRIM(H$6),FIND("~",SUBSTITUTE(H$6,"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142))*HLOOKUP(LEFT(TRIM(H$6),FIND("~",SUBSTITUTE(H$6," ","~",LEN(TRIM(H$6))-LEN(SUBSTITUTE(TRIM(H$6)," ",""))))-1)&amp;" Total",$B$6:$BB$314,ROW($A142)-5,FALSE))</f>
        <v>9004.6643552818714</v>
      </c>
      <c r="I142" s="8">
        <f ca="1">IF(I$5&lt;&gt;"",HLOOKUP(I$5,Functionalization!$G$6:$R$314,ROW($A142)-5,FALSE),IFERROR(INDEX(I$278:I$314,MATCH($F142,$B$278:$B$314,0))/VLOOKUP($F142,$B$278:$BB$314,MATCH(LEFT(TRIM(I$6),FIND("~",SUBSTITUTE(I$6,"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142))*HLOOKUP(LEFT(TRIM(I$6),FIND("~",SUBSTITUTE(I$6," ","~",LEN(TRIM(I$6))-LEN(SUBSTITUTE(TRIM(I$6)," ",""))))-1)&amp;" Total",$B$6:$BB$314,ROW($A142)-5,FALSE))</f>
        <v>0</v>
      </c>
      <c r="J142" s="8">
        <f ca="1">IF(J$5&lt;&gt;"",HLOOKUP(J$5,Functionalization!$G$6:$R$314,ROW($A142)-5,FALSE),IFERROR(INDEX(J$278:J$314,MATCH($F142,$B$278:$B$314,0))/VLOOKUP($F142,$B$278:$BB$314,MATCH(LEFT(TRIM(J$6),FIND("~",SUBSTITUTE(J$6,"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142))*HLOOKUP(LEFT(TRIM(J$6),FIND("~",SUBSTITUTE(J$6," ","~",LEN(TRIM(J$6))-LEN(SUBSTITUTE(TRIM(J$6)," ",""))))-1)&amp;" Total",$B$6:$BB$314,ROW($A142)-5,FALSE))</f>
        <v>3194.1071685755296</v>
      </c>
      <c r="K142" s="8">
        <f ca="1">IF(K$5&lt;&gt;"",HLOOKUP(K$5,Functionalization!$G$6:$R$314,ROW($A142)-5,FALSE),IFERROR(INDEX(K$278:K$314,MATCH($F142,$B$278:$B$314,0))/VLOOKUP($F142,$B$278:$BB$314,MATCH(LEFT(TRIM(K$6),FIND("~",SUBSTITUTE(K$6,"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142))*HLOOKUP(LEFT(TRIM(K$6),FIND("~",SUBSTITUTE(K$6," ","~",LEN(TRIM(K$6))-LEN(SUBSTITUTE(TRIM(K$6)," ",""))))-1)&amp;" Total",$B$6:$BB$314,ROW($A142)-5,FALSE))</f>
        <v>17279.44162564092</v>
      </c>
      <c r="L142" s="8">
        <f ca="1">IF(L$5&lt;&gt;"",HLOOKUP(L$5,Functionalization!$G$6:$R$314,ROW($A142)-5,FALSE),IFERROR(INDEX(L$278:L$314,MATCH($F142,$B$278:$B$314,0))/VLOOKUP($F142,$B$278:$BB$314,MATCH(LEFT(TRIM(L$6),FIND("~",SUBSTITUTE(L$6,"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142))*HLOOKUP(LEFT(TRIM(L$6),FIND("~",SUBSTITUTE(L$6," ","~",LEN(TRIM(L$6))-LEN(SUBSTITUTE(TRIM(L$6)," ",""))))-1)&amp;" Total",$B$6:$BB$314,ROW($A142)-5,FALSE))</f>
        <v>0</v>
      </c>
      <c r="M142" s="8">
        <f ca="1">IF(M$5&lt;&gt;"",HLOOKUP(M$5,Functionalization!$G$6:$R$314,ROW($A142)-5,FALSE),IFERROR(INDEX(M$278:M$314,MATCH($F142,$B$278:$B$314,0))/VLOOKUP($F142,$B$278:$BB$314,MATCH(LEFT(TRIM(M$6),FIND("~",SUBSTITUTE(M$6,"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142))*HLOOKUP(LEFT(TRIM(M$6),FIND("~",SUBSTITUTE(M$6," ","~",LEN(TRIM(M$6))-LEN(SUBSTITUTE(TRIM(M$6)," ",""))))-1)&amp;" Total",$B$6:$BB$314,ROW($A142)-5,FALSE))</f>
        <v>0</v>
      </c>
      <c r="N142" s="8">
        <f ca="1">IF(N$5&lt;&gt;"",HLOOKUP(N$5,Functionalization!$G$6:$R$314,ROW($A142)-5,FALSE),IFERROR(INDEX(N$278:N$314,MATCH($F142,$B$278:$B$314,0))/VLOOKUP($F142,$B$278:$BB$314,MATCH(LEFT(TRIM(N$6),FIND("~",SUBSTITUTE(N$6,"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142))*HLOOKUP(LEFT(TRIM(N$6),FIND("~",SUBSTITUTE(N$6," ","~",LEN(TRIM(N$6))-LEN(SUBSTITUTE(TRIM(N$6)," ",""))))-1)&amp;" Total",$B$6:$BB$314,ROW($A142)-5,FALSE))</f>
        <v>17279.44162564092</v>
      </c>
      <c r="O142" s="8">
        <f ca="1">IF(O$5&lt;&gt;"",HLOOKUP(O$5,Functionalization!$G$6:$R$314,ROW($A142)-5,FALSE),IFERROR(INDEX(O$278:O$314,MATCH($F142,$B$278:$B$314,0))/VLOOKUP($F142,$B$278:$BB$314,MATCH(LEFT(TRIM(O$6),FIND("~",SUBSTITUTE(O$6,"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142))*HLOOKUP(LEFT(TRIM(O$6),FIND("~",SUBSTITUTE(O$6," ","~",LEN(TRIM(O$6))-LEN(SUBSTITUTE(TRIM(O$6)," ",""))))-1)&amp;" Total",$B$6:$BB$314,ROW($A142)-5,FALSE))</f>
        <v>0</v>
      </c>
      <c r="P142" s="8">
        <f ca="1">IF(P$5&lt;&gt;"",HLOOKUP(P$5,Functionalization!$G$6:$R$314,ROW($A142)-5,FALSE),IFERROR(INDEX(P$278:P$314,MATCH($F142,$B$278:$B$314,0))/VLOOKUP($F142,$B$278:$BB$314,MATCH(LEFT(TRIM(P$6),FIND("~",SUBSTITUTE(P$6,"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142))*HLOOKUP(LEFT(TRIM(P$6),FIND("~",SUBSTITUTE(P$6," ","~",LEN(TRIM(P$6))-LEN(SUBSTITUTE(TRIM(P$6)," ",""))))-1)&amp;" Total",$B$6:$BB$314,ROW($A142)-5,FALSE))</f>
        <v>0</v>
      </c>
      <c r="Q142" s="8">
        <f ca="1">IF(Q$5&lt;&gt;"",HLOOKUP(Q$5,Functionalization!$G$6:$R$314,ROW($A142)-5,FALSE),IFERROR(INDEX(Q$278:Q$314,MATCH($F142,$B$278:$B$314,0))/VLOOKUP($F142,$B$278:$BB$314,MATCH(LEFT(TRIM(Q$6),FIND("~",SUBSTITUTE(Q$6,"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142))*HLOOKUP(LEFT(TRIM(Q$6),FIND("~",SUBSTITUTE(Q$6," ","~",LEN(TRIM(Q$6))-LEN(SUBSTITUTE(TRIM(Q$6)," ",""))))-1)&amp;" Total",$B$6:$BB$314,ROW($A142)-5,FALSE))</f>
        <v>0</v>
      </c>
      <c r="R142" s="8">
        <f ca="1">IF(R$5&lt;&gt;"",HLOOKUP(R$5,Functionalization!$G$6:$R$314,ROW($A142)-5,FALSE),IFERROR(INDEX(R$278:R$314,MATCH($F142,$B$278:$B$314,0))/VLOOKUP($F142,$B$278:$BB$314,MATCH(LEFT(TRIM(R$6),FIND("~",SUBSTITUTE(R$6,"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142))*HLOOKUP(LEFT(TRIM(R$6),FIND("~",SUBSTITUTE(R$6," ","~",LEN(TRIM(R$6))-LEN(SUBSTITUTE(TRIM(R$6)," ",""))))-1)&amp;" Total",$B$6:$BB$314,ROW($A142)-5,FALSE))</f>
        <v>0</v>
      </c>
      <c r="S142" s="8">
        <f ca="1">IF(S$5&lt;&gt;"",HLOOKUP(S$5,Functionalization!$G$6:$R$314,ROW($A142)-5,FALSE),IFERROR(INDEX(S$278:S$314,MATCH($F142,$B$278:$B$314,0))/VLOOKUP($F142,$B$278:$BB$314,MATCH(LEFT(TRIM(S$6),FIND("~",SUBSTITUTE(S$6,"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142))*HLOOKUP(LEFT(TRIM(S$6),FIND("~",SUBSTITUTE(S$6," ","~",LEN(TRIM(S$6))-LEN(SUBSTITUTE(TRIM(S$6)," ",""))))-1)&amp;" Total",$B$6:$BB$314,ROW($A142)-5,FALSE))</f>
        <v>0</v>
      </c>
      <c r="T142" s="8">
        <f ca="1">IF(T$5&lt;&gt;"",HLOOKUP(T$5,Functionalization!$G$6:$R$314,ROW($A142)-5,FALSE),IFERROR(INDEX(T$278:T$314,MATCH($F142,$B$278:$B$314,0))/VLOOKUP($F142,$B$278:$BB$314,MATCH(LEFT(TRIM(T$6),FIND("~",SUBSTITUTE(T$6,"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142))*HLOOKUP(LEFT(TRIM(T$6),FIND("~",SUBSTITUTE(T$6," ","~",LEN(TRIM(T$6))-LEN(SUBSTITUTE(TRIM(T$6)," ",""))))-1)&amp;" Total",$B$6:$BB$314,ROW($A142)-5,FALSE))</f>
        <v>0</v>
      </c>
      <c r="U142" s="8">
        <f ca="1">IF(U$5&lt;&gt;"",HLOOKUP(U$5,Functionalization!$G$6:$R$314,ROW($A142)-5,FALSE),IFERROR(INDEX(U$278:U$314,MATCH($F142,$B$278:$B$314,0))/VLOOKUP($F142,$B$278:$BB$314,MATCH(LEFT(TRIM(U$6),FIND("~",SUBSTITUTE(U$6,"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142))*HLOOKUP(LEFT(TRIM(U$6),FIND("~",SUBSTITUTE(U$6," ","~",LEN(TRIM(U$6))-LEN(SUBSTITUTE(TRIM(U$6)," ",""))))-1)&amp;" Total",$B$6:$BB$314,ROW($A142)-5,FALSE))</f>
        <v>0</v>
      </c>
      <c r="V142" s="8">
        <f ca="1">IF(V$5&lt;&gt;"",HLOOKUP(V$5,Functionalization!$G$6:$R$314,ROW($A142)-5,FALSE),IFERROR(INDEX(V$278:V$314,MATCH($F142,$B$278:$B$314,0))/VLOOKUP($F142,$B$278:$BB$314,MATCH(LEFT(TRIM(V$6),FIND("~",SUBSTITUTE(V$6,"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142))*HLOOKUP(LEFT(TRIM(V$6),FIND("~",SUBSTITUTE(V$6," ","~",LEN(TRIM(V$6))-LEN(SUBSTITUTE(TRIM(V$6)," ",""))))-1)&amp;" Total",$B$6:$BB$314,ROW($A142)-5,FALSE))</f>
        <v>0</v>
      </c>
      <c r="W142" s="8">
        <f ca="1">IF(W$5&lt;&gt;"",HLOOKUP(W$5,Functionalization!$G$6:$R$314,ROW($A142)-5,FALSE),IFERROR(INDEX(W$278:W$314,MATCH($F142,$B$278:$B$314,0))/VLOOKUP($F142,$B$278:$BB$314,MATCH(LEFT(TRIM(W$6),FIND("~",SUBSTITUTE(W$6,"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142))*HLOOKUP(LEFT(TRIM(W$6),FIND("~",SUBSTITUTE(W$6," ","~",LEN(TRIM(W$6))-LEN(SUBSTITUTE(TRIM(W$6)," ",""))))-1)&amp;" Total",$B$6:$BB$314,ROW($A142)-5,FALSE))</f>
        <v>0</v>
      </c>
      <c r="X142" s="8">
        <f ca="1">IF(X$5&lt;&gt;"",HLOOKUP(X$5,Functionalization!$G$6:$R$314,ROW($A142)-5,FALSE),IFERROR(INDEX(X$278:X$314,MATCH($F142,$B$278:$B$314,0))/VLOOKUP($F142,$B$278:$BB$314,MATCH(LEFT(TRIM(X$6),FIND("~",SUBSTITUTE(X$6,"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142))*HLOOKUP(LEFT(TRIM(X$6),FIND("~",SUBSTITUTE(X$6," ","~",LEN(TRIM(X$6))-LEN(SUBSTITUTE(TRIM(X$6)," ",""))))-1)&amp;" Total",$B$6:$BB$314,ROW($A142)-5,FALSE))</f>
        <v>0</v>
      </c>
      <c r="Y142" s="8">
        <f ca="1">IF(Y$5&lt;&gt;"",HLOOKUP(Y$5,Functionalization!$G$6:$R$314,ROW($A142)-5,FALSE),IFERROR(INDEX(Y$278:Y$314,MATCH($F142,$B$278:$B$314,0))/VLOOKUP($F142,$B$278:$BB$314,MATCH(LEFT(TRIM(Y$6),FIND("~",SUBSTITUTE(Y$6,"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142))*HLOOKUP(LEFT(TRIM(Y$6),FIND("~",SUBSTITUTE(Y$6," ","~",LEN(TRIM(Y$6))-LEN(SUBSTITUTE(TRIM(Y$6)," ",""))))-1)&amp;" Total",$B$6:$BB$314,ROW($A142)-5,FALSE))</f>
        <v>0</v>
      </c>
      <c r="Z142" s="8">
        <f ca="1">IF(Z$5&lt;&gt;"",HLOOKUP(Z$5,Functionalization!$G$6:$R$314,ROW($A142)-5,FALSE),IFERROR(INDEX(Z$278:Z$314,MATCH($F142,$B$278:$B$314,0))/VLOOKUP($F142,$B$278:$BB$314,MATCH(LEFT(TRIM(Z$6),FIND("~",SUBSTITUTE(Z$6,"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142))*HLOOKUP(LEFT(TRIM(Z$6),FIND("~",SUBSTITUTE(Z$6," ","~",LEN(TRIM(Z$6))-LEN(SUBSTITUTE(TRIM(Z$6)," ",""))))-1)&amp;" Total",$B$6:$BB$314,ROW($A142)-5,FALSE))</f>
        <v>0</v>
      </c>
      <c r="AA142" s="8">
        <f ca="1">IF(AA$5&lt;&gt;"",HLOOKUP(AA$5,Functionalization!$G$6:$R$314,ROW($A142)-5,FALSE),IFERROR(INDEX(AA$278:AA$314,MATCH($F142,$B$278:$B$314,0))/VLOOKUP($F142,$B$278:$BB$314,MATCH(LEFT(TRIM(AA$6),FIND("~",SUBSTITUTE(AA$6,"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142))*HLOOKUP(LEFT(TRIM(AA$6),FIND("~",SUBSTITUTE(AA$6," ","~",LEN(TRIM(AA$6))-LEN(SUBSTITUTE(TRIM(AA$6)," ",""))))-1)&amp;" Total",$B$6:$BB$314,ROW($A142)-5,FALSE))</f>
        <v>0</v>
      </c>
      <c r="AB142" s="8">
        <f ca="1">IF(AB$5&lt;&gt;"",HLOOKUP(AB$5,Functionalization!$G$6:$R$314,ROW($A142)-5,FALSE),IFERROR(INDEX(AB$278:AB$314,MATCH($F142,$B$278:$B$314,0))/VLOOKUP($F142,$B$278:$BB$314,MATCH(LEFT(TRIM(AB$6),FIND("~",SUBSTITUTE(AB$6,"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142))*HLOOKUP(LEFT(TRIM(AB$6),FIND("~",SUBSTITUTE(AB$6," ","~",LEN(TRIM(AB$6))-LEN(SUBSTITUTE(TRIM(AB$6)," ",""))))-1)&amp;" Total",$B$6:$BB$314,ROW($A142)-5,FALSE))</f>
        <v>0</v>
      </c>
      <c r="AC142" s="8">
        <f ca="1">IF(AC$5&lt;&gt;"",HLOOKUP(AC$5,Functionalization!$G$6:$R$314,ROW($A142)-5,FALSE),IFERROR(INDEX(AC$278:AC$314,MATCH($F142,$B$278:$B$314,0))/VLOOKUP($F142,$B$278:$BB$314,MATCH(LEFT(TRIM(AC$6),FIND("~",SUBSTITUTE(AC$6,"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142))*HLOOKUP(LEFT(TRIM(AC$6),FIND("~",SUBSTITUTE(AC$6," ","~",LEN(TRIM(AC$6))-LEN(SUBSTITUTE(TRIM(AC$6)," ",""))))-1)&amp;" Total",$B$6:$BB$314,ROW($A142)-5,FALSE))</f>
        <v>0</v>
      </c>
      <c r="AD142" s="8">
        <f ca="1">IF(AD$5&lt;&gt;"",HLOOKUP(AD$5,Functionalization!$G$6:$R$314,ROW($A142)-5,FALSE),IFERROR(INDEX(AD$278:AD$314,MATCH($F142,$B$278:$B$314,0))/VLOOKUP($F142,$B$278:$BB$314,MATCH(LEFT(TRIM(AD$6),FIND("~",SUBSTITUTE(AD$6,"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142))*HLOOKUP(LEFT(TRIM(AD$6),FIND("~",SUBSTITUTE(AD$6," ","~",LEN(TRIM(AD$6))-LEN(SUBSTITUTE(TRIM(AD$6)," ",""))))-1)&amp;" Total",$B$6:$BB$314,ROW($A142)-5,FALSE))</f>
        <v>0</v>
      </c>
      <c r="AE142" s="8">
        <f ca="1">IF(AE$5&lt;&gt;"",HLOOKUP(AE$5,Functionalization!$G$6:$R$314,ROW($A142)-5,FALSE),IFERROR(INDEX(AE$278:AE$314,MATCH($F142,$B$278:$B$314,0))/VLOOKUP($F142,$B$278:$BB$314,MATCH(LEFT(TRIM(AE$6),FIND("~",SUBSTITUTE(AE$6,"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142))*HLOOKUP(LEFT(TRIM(AE$6),FIND("~",SUBSTITUTE(AE$6," ","~",LEN(TRIM(AE$6))-LEN(SUBSTITUTE(TRIM(AE$6)," ",""))))-1)&amp;" Total",$B$6:$BB$314,ROW($A142)-5,FALSE))</f>
        <v>0</v>
      </c>
      <c r="AF142" s="8">
        <f ca="1">IF(AF$5&lt;&gt;"",HLOOKUP(AF$5,Functionalization!$G$6:$R$314,ROW($A142)-5,FALSE),IFERROR(INDEX(AF$278:AF$314,MATCH($F142,$B$278:$B$314,0))/VLOOKUP($F142,$B$278:$BB$314,MATCH(LEFT(TRIM(AF$6),FIND("~",SUBSTITUTE(AF$6,"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142))*HLOOKUP(LEFT(TRIM(AF$6),FIND("~",SUBSTITUTE(AF$6," ","~",LEN(TRIM(AF$6))-LEN(SUBSTITUTE(TRIM(AF$6)," ",""))))-1)&amp;" Total",$B$6:$BB$314,ROW($A142)-5,FALSE))</f>
        <v>0</v>
      </c>
      <c r="AG142" s="8">
        <f ca="1">IF(AG$5&lt;&gt;"",HLOOKUP(AG$5,Functionalization!$G$6:$R$314,ROW($A142)-5,FALSE),IFERROR(INDEX(AG$278:AG$314,MATCH($F142,$B$278:$B$314,0))/VLOOKUP($F142,$B$278:$BB$314,MATCH(LEFT(TRIM(AG$6),FIND("~",SUBSTITUTE(AG$6,"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142))*HLOOKUP(LEFT(TRIM(AG$6),FIND("~",SUBSTITUTE(AG$6," ","~",LEN(TRIM(AG$6))-LEN(SUBSTITUTE(TRIM(AG$6)," ",""))))-1)&amp;" Total",$B$6:$BB$314,ROW($A142)-5,FALSE))</f>
        <v>0</v>
      </c>
      <c r="AH142" s="8">
        <f ca="1">IF(AH$5&lt;&gt;"",HLOOKUP(AH$5,Functionalization!$G$6:$R$314,ROW($A142)-5,FALSE),IFERROR(INDEX(AH$278:AH$314,MATCH($F142,$B$278:$B$314,0))/VLOOKUP($F142,$B$278:$BB$314,MATCH(LEFT(TRIM(AH$6),FIND("~",SUBSTITUTE(AH$6,"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142))*HLOOKUP(LEFT(TRIM(AH$6),FIND("~",SUBSTITUTE(AH$6," ","~",LEN(TRIM(AH$6))-LEN(SUBSTITUTE(TRIM(AH$6)," ",""))))-1)&amp;" Total",$B$6:$BB$314,ROW($A142)-5,FALSE))</f>
        <v>0</v>
      </c>
      <c r="AI142" s="8">
        <f ca="1">IF(AI$5&lt;&gt;"",HLOOKUP(AI$5,Functionalization!$G$6:$R$314,ROW($A142)-5,FALSE),IFERROR(INDEX(AI$278:AI$314,MATCH($F142,$B$278:$B$314,0))/VLOOKUP($F142,$B$278:$BB$314,MATCH(LEFT(TRIM(AI$6),FIND("~",SUBSTITUTE(AI$6,"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142))*HLOOKUP(LEFT(TRIM(AI$6),FIND("~",SUBSTITUTE(AI$6," ","~",LEN(TRIM(AI$6))-LEN(SUBSTITUTE(TRIM(AI$6)," ",""))))-1)&amp;" Total",$B$6:$BB$314,ROW($A142)-5,FALSE))</f>
        <v>0</v>
      </c>
      <c r="AJ142" s="8">
        <f ca="1">IF(AJ$5&lt;&gt;"",HLOOKUP(AJ$5,Functionalization!$G$6:$R$314,ROW($A142)-5,FALSE),IFERROR(INDEX(AJ$278:AJ$314,MATCH($F142,$B$278:$B$314,0))/VLOOKUP($F142,$B$278:$BB$314,MATCH(LEFT(TRIM(AJ$6),FIND("~",SUBSTITUTE(AJ$6,"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142))*HLOOKUP(LEFT(TRIM(AJ$6),FIND("~",SUBSTITUTE(AJ$6," ","~",LEN(TRIM(AJ$6))-LEN(SUBSTITUTE(TRIM(AJ$6)," ",""))))-1)&amp;" Total",$B$6:$BB$314,ROW($A142)-5,FALSE))</f>
        <v>0</v>
      </c>
      <c r="AK142" s="8">
        <f ca="1">IF(AK$5&lt;&gt;"",HLOOKUP(AK$5,Functionalization!$G$6:$R$314,ROW($A142)-5,FALSE),IFERROR(INDEX(AK$278:AK$314,MATCH($F142,$B$278:$B$314,0))/VLOOKUP($F142,$B$278:$BB$314,MATCH(LEFT(TRIM(AK$6),FIND("~",SUBSTITUTE(AK$6,"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142))*HLOOKUP(LEFT(TRIM(AK$6),FIND("~",SUBSTITUTE(AK$6," ","~",LEN(TRIM(AK$6))-LEN(SUBSTITUTE(TRIM(AK$6)," ",""))))-1)&amp;" Total",$B$6:$BB$314,ROW($A142)-5,FALSE))</f>
        <v>0</v>
      </c>
      <c r="AL142" s="8">
        <f ca="1">IF(AL$5&lt;&gt;"",HLOOKUP(AL$5,Functionalization!$G$6:$R$314,ROW($A142)-5,FALSE),IFERROR(INDEX(AL$278:AL$314,MATCH($F142,$B$278:$B$314,0))/VLOOKUP($F142,$B$278:$BB$314,MATCH(LEFT(TRIM(AL$6),FIND("~",SUBSTITUTE(AL$6,"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142))*HLOOKUP(LEFT(TRIM(AL$6),FIND("~",SUBSTITUTE(AL$6," ","~",LEN(TRIM(AL$6))-LEN(SUBSTITUTE(TRIM(AL$6)," ",""))))-1)&amp;" Total",$B$6:$BB$314,ROW($A142)-5,FALSE))</f>
        <v>0</v>
      </c>
      <c r="AM142" s="8">
        <f ca="1">IF(AM$5&lt;&gt;"",HLOOKUP(AM$5,Functionalization!$G$6:$R$314,ROW($A142)-5,FALSE),IFERROR(INDEX(AM$278:AM$314,MATCH($F142,$B$278:$B$314,0))/VLOOKUP($F142,$B$278:$BB$314,MATCH(LEFT(TRIM(AM$6),FIND("~",SUBSTITUTE(AM$6,"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142))*HLOOKUP(LEFT(TRIM(AM$6),FIND("~",SUBSTITUTE(AM$6," ","~",LEN(TRIM(AM$6))-LEN(SUBSTITUTE(TRIM(AM$6)," ",""))))-1)&amp;" Total",$B$6:$BB$314,ROW($A142)-5,FALSE))</f>
        <v>0</v>
      </c>
      <c r="AN142" s="8">
        <f ca="1">IF(AN$5&lt;&gt;"",HLOOKUP(AN$5,Functionalization!$G$6:$R$314,ROW($A142)-5,FALSE),IFERROR(INDEX(AN$278:AN$314,MATCH($F142,$B$278:$B$314,0))/VLOOKUP($F142,$B$278:$BB$314,MATCH(LEFT(TRIM(AN$6),FIND("~",SUBSTITUTE(AN$6,"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142))*HLOOKUP(LEFT(TRIM(AN$6),FIND("~",SUBSTITUTE(AN$6," ","~",LEN(TRIM(AN$6))-LEN(SUBSTITUTE(TRIM(AN$6)," ",""))))-1)&amp;" Total",$B$6:$BB$314,ROW($A142)-5,FALSE))</f>
        <v>0</v>
      </c>
      <c r="AO142" s="8">
        <f ca="1">IF(AO$5&lt;&gt;"",HLOOKUP(AO$5,Functionalization!$G$6:$R$314,ROW($A142)-5,FALSE),IFERROR(INDEX(AO$278:AO$314,MATCH($F142,$B$278:$B$314,0))/VLOOKUP($F142,$B$278:$BB$314,MATCH(LEFT(TRIM(AO$6),FIND("~",SUBSTITUTE(AO$6,"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142))*HLOOKUP(LEFT(TRIM(AO$6),FIND("~",SUBSTITUTE(AO$6," ","~",LEN(TRIM(AO$6))-LEN(SUBSTITUTE(TRIM(AO$6)," ",""))))-1)&amp;" Total",$B$6:$BB$314,ROW($A142)-5,FALSE))</f>
        <v>0</v>
      </c>
      <c r="AP142" s="8">
        <f ca="1">IF(AP$5&lt;&gt;"",HLOOKUP(AP$5,Functionalization!$G$6:$R$314,ROW($A142)-5,FALSE),IFERROR(INDEX(AP$278:AP$314,MATCH($F142,$B$278:$B$314,0))/VLOOKUP($F142,$B$278:$BB$314,MATCH(LEFT(TRIM(AP$6),FIND("~",SUBSTITUTE(AP$6,"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142))*HLOOKUP(LEFT(TRIM(AP$6),FIND("~",SUBSTITUTE(AP$6," ","~",LEN(TRIM(AP$6))-LEN(SUBSTITUTE(TRIM(AP$6)," ",""))))-1)&amp;" Total",$B$6:$BB$314,ROW($A142)-5,FALSE))</f>
        <v>0</v>
      </c>
      <c r="AQ142" s="8">
        <f ca="1">IF(AQ$5&lt;&gt;"",HLOOKUP(AQ$5,Functionalization!$G$6:$R$314,ROW($A142)-5,FALSE),IFERROR(INDEX(AQ$278:AQ$314,MATCH($F142,$B$278:$B$314,0))/VLOOKUP($F142,$B$278:$BB$314,MATCH(LEFT(TRIM(AQ$6),FIND("~",SUBSTITUTE(AQ$6,"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142))*HLOOKUP(LEFT(TRIM(AQ$6),FIND("~",SUBSTITUTE(AQ$6," ","~",LEN(TRIM(AQ$6))-LEN(SUBSTITUTE(TRIM(AQ$6)," ",""))))-1)&amp;" Total",$B$6:$BB$314,ROW($A142)-5,FALSE))</f>
        <v>0</v>
      </c>
      <c r="AR142" s="8">
        <f ca="1">IF(AR$5&lt;&gt;"",HLOOKUP(AR$5,Functionalization!$G$6:$R$314,ROW($A142)-5,FALSE),IFERROR(INDEX(AR$278:AR$314,MATCH($F142,$B$278:$B$314,0))/VLOOKUP($F142,$B$278:$BB$314,MATCH(LEFT(TRIM(AR$6),FIND("~",SUBSTITUTE(AR$6,"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142))*HLOOKUP(LEFT(TRIM(AR$6),FIND("~",SUBSTITUTE(AR$6," ","~",LEN(TRIM(AR$6))-LEN(SUBSTITUTE(TRIM(AR$6)," ",""))))-1)&amp;" Total",$B$6:$BB$314,ROW($A142)-5,FALSE))</f>
        <v>0</v>
      </c>
      <c r="AS142" s="8">
        <f ca="1">IF(AS$5&lt;&gt;"",HLOOKUP(AS$5,Functionalization!$G$6:$R$314,ROW($A142)-5,FALSE),IFERROR(INDEX(AS$278:AS$314,MATCH($F142,$B$278:$B$314,0))/VLOOKUP($F142,$B$278:$BB$314,MATCH(LEFT(TRIM(AS$6),FIND("~",SUBSTITUTE(AS$6,"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142))*HLOOKUP(LEFT(TRIM(AS$6),FIND("~",SUBSTITUTE(AS$6," ","~",LEN(TRIM(AS$6))-LEN(SUBSTITUTE(TRIM(AS$6)," ",""))))-1)&amp;" Total",$B$6:$BB$314,ROW($A142)-5,FALSE))</f>
        <v>0</v>
      </c>
      <c r="AT142" s="8">
        <f ca="1">IF(AT$5&lt;&gt;"",HLOOKUP(AT$5,Functionalization!$G$6:$R$314,ROW($A142)-5,FALSE),IFERROR(INDEX(AT$278:AT$314,MATCH($F142,$B$278:$B$314,0))/VLOOKUP($F142,$B$278:$BB$314,MATCH(LEFT(TRIM(AT$6),FIND("~",SUBSTITUTE(AT$6,"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142))*HLOOKUP(LEFT(TRIM(AT$6),FIND("~",SUBSTITUTE(AT$6," ","~",LEN(TRIM(AT$6))-LEN(SUBSTITUTE(TRIM(AT$6)," ",""))))-1)&amp;" Total",$B$6:$BB$314,ROW($A142)-5,FALSE))</f>
        <v>0</v>
      </c>
      <c r="AU142" s="8">
        <f ca="1">IF(AU$5&lt;&gt;"",HLOOKUP(AU$5,Functionalization!$G$6:$R$314,ROW($A142)-5,FALSE),IFERROR(INDEX(AU$278:AU$314,MATCH($F142,$B$278:$B$314,0))/VLOOKUP($F142,$B$278:$BB$314,MATCH(LEFT(TRIM(AU$6),FIND("~",SUBSTITUTE(AU$6,"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142))*HLOOKUP(LEFT(TRIM(AU$6),FIND("~",SUBSTITUTE(AU$6," ","~",LEN(TRIM(AU$6))-LEN(SUBSTITUTE(TRIM(AU$6)," ",""))))-1)&amp;" Total",$B$6:$BB$314,ROW($A142)-5,FALSE))</f>
        <v>0</v>
      </c>
      <c r="AV142" s="8">
        <f ca="1">IF(AV$5&lt;&gt;"",HLOOKUP(AV$5,Functionalization!$G$6:$R$314,ROW($A142)-5,FALSE),IFERROR(INDEX(AV$278:AV$314,MATCH($F142,$B$278:$B$314,0))/VLOOKUP($F142,$B$278:$BB$314,MATCH(LEFT(TRIM(AV$6),FIND("~",SUBSTITUTE(AV$6,"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142))*HLOOKUP(LEFT(TRIM(AV$6),FIND("~",SUBSTITUTE(AV$6," ","~",LEN(TRIM(AV$6))-LEN(SUBSTITUTE(TRIM(AV$6)," ",""))))-1)&amp;" Total",$B$6:$BB$314,ROW($A142)-5,FALSE))</f>
        <v>0</v>
      </c>
      <c r="AW142" s="8">
        <f ca="1">IF(AW$5&lt;&gt;"",HLOOKUP(AW$5,Functionalization!$G$6:$R$314,ROW($A142)-5,FALSE),IFERROR(INDEX(AW$278:AW$314,MATCH($F142,$B$278:$B$314,0))/VLOOKUP($F142,$B$278:$BB$314,MATCH(LEFT(TRIM(AW$6),FIND("~",SUBSTITUTE(AW$6,"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142))*HLOOKUP(LEFT(TRIM(AW$6),FIND("~",SUBSTITUTE(AW$6," ","~",LEN(TRIM(AW$6))-LEN(SUBSTITUTE(TRIM(AW$6)," ",""))))-1)&amp;" Total",$B$6:$BB$314,ROW($A142)-5,FALSE))</f>
        <v>0</v>
      </c>
      <c r="AX142" s="8">
        <f ca="1">IF(AX$5&lt;&gt;"",HLOOKUP(AX$5,Functionalization!$G$6:$R$314,ROW($A142)-5,FALSE),IFERROR(INDEX(AX$278:AX$314,MATCH($F142,$B$278:$B$314,0))/VLOOKUP($F142,$B$278:$BB$314,MATCH(LEFT(TRIM(AX$6),FIND("~",SUBSTITUTE(AX$6,"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142))*HLOOKUP(LEFT(TRIM(AX$6),FIND("~",SUBSTITUTE(AX$6," ","~",LEN(TRIM(AX$6))-LEN(SUBSTITUTE(TRIM(AX$6)," ",""))))-1)&amp;" Total",$B$6:$BB$314,ROW($A142)-5,FALSE))</f>
        <v>0</v>
      </c>
      <c r="AY142" s="8">
        <f ca="1">IF(AY$5&lt;&gt;"",HLOOKUP(AY$5,Functionalization!$G$6:$R$314,ROW($A142)-5,FALSE),IFERROR(INDEX(AY$278:AY$314,MATCH($F142,$B$278:$B$314,0))/VLOOKUP($F142,$B$278:$BB$314,MATCH(LEFT(TRIM(AY$6),FIND("~",SUBSTITUTE(AY$6,"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142))*HLOOKUP(LEFT(TRIM(AY$6),FIND("~",SUBSTITUTE(AY$6," ","~",LEN(TRIM(AY$6))-LEN(SUBSTITUTE(TRIM(AY$6)," ",""))))-1)&amp;" Total",$B$6:$BB$314,ROW($A142)-5,FALSE))</f>
        <v>0</v>
      </c>
      <c r="AZ142" s="8">
        <f ca="1">IF(AZ$5&lt;&gt;"",HLOOKUP(AZ$5,Functionalization!$G$6:$R$314,ROW($A142)-5,FALSE),IFERROR(INDEX(AZ$278:AZ$314,MATCH($F142,$B$278:$B$314,0))/VLOOKUP($F142,$B$278:$BB$314,MATCH(LEFT(TRIM(AZ$6),FIND("~",SUBSTITUTE(AZ$6,"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142))*HLOOKUP(LEFT(TRIM(AZ$6),FIND("~",SUBSTITUTE(AZ$6," ","~",LEN(TRIM(AZ$6))-LEN(SUBSTITUTE(TRIM(AZ$6)," ",""))))-1)&amp;" Total",$B$6:$BB$314,ROW($A142)-5,FALSE))</f>
        <v>0</v>
      </c>
      <c r="BA142" s="8">
        <f ca="1">IF(BA$5&lt;&gt;"",HLOOKUP(BA$5,Functionalization!$G$6:$R$314,ROW($A142)-5,FALSE),IFERROR(INDEX(BA$278:BA$314,MATCH($F142,$B$278:$B$314,0))/VLOOKUP($F142,$B$278:$BB$314,MATCH(LEFT(TRIM(BA$6),FIND("~",SUBSTITUTE(BA$6,"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142))*HLOOKUP(LEFT(TRIM(BA$6),FIND("~",SUBSTITUTE(BA$6," ","~",LEN(TRIM(BA$6))-LEN(SUBSTITUTE(TRIM(BA$6)," ",""))))-1)&amp;" Total",$B$6:$BB$314,ROW($A142)-5,FALSE))</f>
        <v>0</v>
      </c>
      <c r="BB142" s="8">
        <f ca="1">IF(BB$5&lt;&gt;"",HLOOKUP(BB$5,Functionalization!$G$6:$R$314,ROW($A142)-5,FALSE),IFERROR(INDEX(BB$278:BB$314,MATCH($F142,$B$278:$B$314,0))/VLOOKUP($F142,$B$278:$BB$314,MATCH(LEFT(TRIM(BB$6),FIND("~",SUBSTITUTE(BB$6,"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142))*HLOOKUP(LEFT(TRIM(BB$6),FIND("~",SUBSTITUTE(BB$6," ","~",LEN(TRIM(BB$6))-LEN(SUBSTITUTE(TRIM(BB$6)," ",""))))-1)&amp;" Total",$B$6:$BB$314,ROW($A142)-5,FALSE))</f>
        <v>0</v>
      </c>
      <c r="BD142">
        <f ca="1">IFERROR(IF(SUMIF($G$6:$BB$6,BD$6&amp;" Total",$G142:$BB142)-(SUMIF($G$6:$BB$6,BD$6&amp;" "&amp;'Input-Func_Class'!$D$22,$G142:$BB142)+IFERROR(SUMIF($G$6:$BB$6,BD$6&amp;" "&amp;'Input-Func_Class'!$E$22,$G142:$BB142),SUMIF($G$6:$BB$6,BD$6&amp;" "&amp;'Input-Func_Class'!$B$24,$G142:$BB142))+SUMIF($G$6:$BB$6,BD$6&amp;" "&amp;'Input-Func_Class'!$F$22,$G142:$BB142))&lt;Check_Limit,0,1),1)</f>
        <v>0</v>
      </c>
      <c r="BE142">
        <f ca="1">IFERROR(IF(SUMIF($G$6:$BB$6,BE$6&amp;" Total",$G142:$BB142)-(SUMIF($G$6:$BB$6,BE$6&amp;" "&amp;'Input-Func_Class'!$D$22,$G142:$BB142)+IFERROR(SUMIF($G$6:$BB$6,BE$6&amp;" "&amp;'Input-Func_Class'!$E$22,$G142:$BB142),SUMIF($G$6:$BB$6,BE$6&amp;" "&amp;'Input-Func_Class'!$B$24,$G142:$BB142))+SUMIF($G$6:$BB$6,BE$6&amp;" "&amp;'Input-Func_Class'!$F$22,$G142:$BB142))&lt;Check_Limit,0,1),1)</f>
        <v>0</v>
      </c>
      <c r="BF142">
        <f ca="1">IFERROR(IF(SUMIF($G$6:$BB$6,BF$6&amp;" Total",$G142:$BB142)-(SUMIF($G$6:$BB$6,BF$6&amp;" "&amp;'Input-Func_Class'!$D$22,$G142:$BB142)+IFERROR(SUMIF($G$6:$BB$6,BF$6&amp;" "&amp;'Input-Func_Class'!$E$22,$G142:$BB142),SUMIF($G$6:$BB$6,BF$6&amp;" "&amp;'Input-Func_Class'!$B$24,$G142:$BB142))+SUMIF($G$6:$BB$6,BF$6&amp;" "&amp;'Input-Func_Class'!$F$22,$G142:$BB142))&lt;Check_Limit,0,1),1)</f>
        <v>0</v>
      </c>
      <c r="BG142">
        <f ca="1">IFERROR(IF(SUMIF($G$6:$BB$6,BG$6&amp;" Total",$G142:$BB142)-(SUMIF($G$6:$BB$6,BG$6&amp;" "&amp;'Input-Func_Class'!$D$22,$G142:$BB142)+IFERROR(SUMIF($G$6:$BB$6,BG$6&amp;" "&amp;'Input-Func_Class'!$E$22,$G142:$BB142),SUMIF($G$6:$BB$6,BG$6&amp;" "&amp;'Input-Func_Class'!$B$24,$G142:$BB142))+SUMIF($G$6:$BB$6,BG$6&amp;" "&amp;'Input-Func_Class'!$F$22,$G142:$BB142))&lt;Check_Limit,0,1),1)</f>
        <v>0</v>
      </c>
      <c r="BH142">
        <f ca="1">IFERROR(IF(SUMIF($G$6:$BB$6,BH$6&amp;" Total",$G142:$BB142)-(SUMIF($G$6:$BB$6,BH$6&amp;" "&amp;'Input-Func_Class'!$D$22,$G142:$BB142)+IFERROR(SUMIF($G$6:$BB$6,BH$6&amp;" "&amp;'Input-Func_Class'!$E$22,$G142:$BB142),SUMIF($G$6:$BB$6,BH$6&amp;" "&amp;'Input-Func_Class'!$B$24,$G142:$BB142))+SUMIF($G$6:$BB$6,BH$6&amp;" "&amp;'Input-Func_Class'!$F$22,$G142:$BB142))&lt;Check_Limit,0,1),1)</f>
        <v>0</v>
      </c>
      <c r="BI142">
        <f ca="1">IFERROR(IF(SUMIF($G$6:$BB$6,BI$6&amp;" Total",$G142:$BB142)-(SUMIF($G$6:$BB$6,BI$6&amp;" "&amp;'Input-Func_Class'!$D$22,$G142:$BB142)+IFERROR(SUMIF($G$6:$BB$6,BI$6&amp;" "&amp;'Input-Func_Class'!$E$22,$G142:$BB142),SUMIF($G$6:$BB$6,BI$6&amp;" "&amp;'Input-Func_Class'!$B$24,$G142:$BB142))+SUMIF($G$6:$BB$6,BI$6&amp;" "&amp;'Input-Func_Class'!$F$22,$G142:$BB142))&lt;Check_Limit,0,1),1)</f>
        <v>0</v>
      </c>
      <c r="BJ142">
        <f ca="1">IFERROR(IF(SUMIF($G$6:$BB$6,BJ$6&amp;" Total",$G142:$BB142)-(SUMIF($G$6:$BB$6,BJ$6&amp;" "&amp;'Input-Func_Class'!$D$22,$G142:$BB142)+IFERROR(SUMIF($G$6:$BB$6,BJ$6&amp;" "&amp;'Input-Func_Class'!$E$22,$G142:$BB142),SUMIF($G$6:$BB$6,BJ$6&amp;" "&amp;'Input-Func_Class'!$B$24,$G142:$BB142))+SUMIF($G$6:$BB$6,BJ$6&amp;" "&amp;'Input-Func_Class'!$F$22,$G142:$BB142))&lt;Check_Limit,0,1),1)</f>
        <v>0</v>
      </c>
      <c r="BK142">
        <f ca="1">IFERROR(IF(SUMIF($G$6:$BB$6,BK$6&amp;" Total",$G142:$BB142)-(SUMIF($G$6:$BB$6,BK$6&amp;" "&amp;'Input-Func_Class'!$D$22,$G142:$BB142)+IFERROR(SUMIF($G$6:$BB$6,BK$6&amp;" "&amp;'Input-Func_Class'!$E$22,$G142:$BB142),SUMIF($G$6:$BB$6,BK$6&amp;" "&amp;'Input-Func_Class'!$B$24,$G142:$BB142))+SUMIF($G$6:$BB$6,BK$6&amp;" "&amp;'Input-Func_Class'!$F$22,$G142:$BB142))&lt;Check_Limit,0,1),1)</f>
        <v>0</v>
      </c>
      <c r="BL142">
        <f ca="1">IFERROR(IF(SUMIF($G$6:$BB$6,BL$6&amp;" Total",$G142:$BB142)-(SUMIF($G$6:$BB$6,BL$6&amp;" "&amp;'Input-Func_Class'!$D$22,$G142:$BB142)+IFERROR(SUMIF($G$6:$BB$6,BL$6&amp;" "&amp;'Input-Func_Class'!$E$22,$G142:$BB142),SUMIF($G$6:$BB$6,BL$6&amp;" "&amp;'Input-Func_Class'!$B$24,$G142:$BB142))+SUMIF($G$6:$BB$6,BL$6&amp;" "&amp;'Input-Func_Class'!$F$22,$G142:$BB142))&lt;Check_Limit,0,1),1)</f>
        <v>0</v>
      </c>
      <c r="BM142">
        <f ca="1">IFERROR(IF(SUMIF($G$6:$BB$6,BM$6&amp;" Total",$G142:$BB142)-(SUMIF($G$6:$BB$6,BM$6&amp;" "&amp;'Input-Func_Class'!$D$22,$G142:$BB142)+IFERROR(SUMIF($G$6:$BB$6,BM$6&amp;" "&amp;'Input-Func_Class'!$E$22,$G142:$BB142),SUMIF($G$6:$BB$6,BM$6&amp;" "&amp;'Input-Func_Class'!$B$24,$G142:$BB142))+SUMIF($G$6:$BB$6,BM$6&amp;" "&amp;'Input-Func_Class'!$F$22,$G142:$BB142))&lt;Check_Limit,0,1),1)</f>
        <v>0</v>
      </c>
      <c r="BN142">
        <f ca="1">IFERROR(IF(SUMIF($G$6:$BB$6,BN$6&amp;" Total",$G142:$BB142)-(SUMIF($G$6:$BB$6,BN$6&amp;" "&amp;'Input-Func_Class'!$D$22,$G142:$BB142)+IFERROR(SUMIF($G$6:$BB$6,BN$6&amp;" "&amp;'Input-Func_Class'!$E$22,$G142:$BB142),SUMIF($G$6:$BB$6,BN$6&amp;" "&amp;'Input-Func_Class'!$B$24,$G142:$BB142))+SUMIF($G$6:$BB$6,BN$6&amp;" "&amp;'Input-Func_Class'!$F$22,$G142:$BB142))&lt;Check_Limit,0,1),1)</f>
        <v>0</v>
      </c>
      <c r="BO142">
        <f ca="1">IFERROR(IF(SUMIF($G$6:$BB$6,BO$6&amp;" Total",$G142:$BB142)-(SUMIF($G$6:$BB$6,BO$6&amp;" "&amp;'Input-Func_Class'!$D$22,$G142:$BB142)+IFERROR(SUMIF($G$6:$BB$6,BO$6&amp;" "&amp;'Input-Func_Class'!$E$22,$G142:$BB142),SUMIF($G$6:$BB$6,BO$6&amp;" "&amp;'Input-Func_Class'!$B$24,$G142:$BB142))+SUMIF($G$6:$BB$6,BO$6&amp;" "&amp;'Input-Func_Class'!$F$22,$G142:$BB142))&lt;Check_Limit,0,1),1)</f>
        <v>0</v>
      </c>
    </row>
    <row r="143" spans="1:67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>SUBTOTAL(9,D131:D142)</f>
        <v>16901419.775340442</v>
      </c>
      <c r="E143" s="8">
        <f t="shared" ca="1" si="37"/>
        <v>0</v>
      </c>
      <c r="G143" s="77">
        <f t="shared" ref="G143:R143" ca="1" si="40">SUBTOTAL(9,G131:G142)</f>
        <v>7003744.3273565639</v>
      </c>
      <c r="H143" s="77">
        <f t="shared" ca="1" si="40"/>
        <v>5170297.9209639179</v>
      </c>
      <c r="I143" s="77">
        <f t="shared" ca="1" si="40"/>
        <v>0</v>
      </c>
      <c r="J143" s="77">
        <f t="shared" ca="1" si="40"/>
        <v>1833446.4063926449</v>
      </c>
      <c r="K143" s="77">
        <f t="shared" ca="1" si="40"/>
        <v>9897675.4479838777</v>
      </c>
      <c r="L143" s="77">
        <f t="shared" ca="1" si="40"/>
        <v>0</v>
      </c>
      <c r="M143" s="77">
        <f t="shared" ca="1" si="40"/>
        <v>0</v>
      </c>
      <c r="N143" s="77">
        <f t="shared" ca="1" si="40"/>
        <v>9897675.4479838777</v>
      </c>
      <c r="O143" s="77">
        <f t="shared" ca="1" si="40"/>
        <v>0</v>
      </c>
      <c r="P143" s="77">
        <f t="shared" ca="1" si="40"/>
        <v>0</v>
      </c>
      <c r="Q143" s="77">
        <f t="shared" ca="1" si="40"/>
        <v>0</v>
      </c>
      <c r="R143" s="77">
        <f t="shared" ca="1" si="40"/>
        <v>0</v>
      </c>
      <c r="S143" s="77">
        <f t="shared" ref="S143:BB143" ca="1" si="41">SUBTOTAL(9,S131:S142)</f>
        <v>0</v>
      </c>
      <c r="T143" s="77">
        <f t="shared" ca="1" si="41"/>
        <v>0</v>
      </c>
      <c r="U143" s="77">
        <f t="shared" ca="1" si="41"/>
        <v>0</v>
      </c>
      <c r="V143" s="77">
        <f t="shared" ca="1" si="41"/>
        <v>0</v>
      </c>
      <c r="W143" s="77">
        <f t="shared" ca="1" si="41"/>
        <v>0</v>
      </c>
      <c r="X143" s="77">
        <f t="shared" ca="1" si="41"/>
        <v>0</v>
      </c>
      <c r="Y143" s="77">
        <f t="shared" ca="1" si="41"/>
        <v>0</v>
      </c>
      <c r="Z143" s="77">
        <f t="shared" ca="1" si="41"/>
        <v>0</v>
      </c>
      <c r="AA143" s="77">
        <f t="shared" ca="1" si="41"/>
        <v>0</v>
      </c>
      <c r="AB143" s="77">
        <f t="shared" ca="1" si="41"/>
        <v>0</v>
      </c>
      <c r="AC143" s="77">
        <f t="shared" ca="1" si="41"/>
        <v>0</v>
      </c>
      <c r="AD143" s="77">
        <f t="shared" ca="1" si="41"/>
        <v>0</v>
      </c>
      <c r="AE143" s="77">
        <f t="shared" ca="1" si="41"/>
        <v>0</v>
      </c>
      <c r="AF143" s="77">
        <f t="shared" ca="1" si="41"/>
        <v>0</v>
      </c>
      <c r="AG143" s="77">
        <f t="shared" ca="1" si="41"/>
        <v>0</v>
      </c>
      <c r="AH143" s="77">
        <f t="shared" ca="1" si="41"/>
        <v>0</v>
      </c>
      <c r="AI143" s="77">
        <f t="shared" ca="1" si="41"/>
        <v>0</v>
      </c>
      <c r="AJ143" s="77">
        <f t="shared" ca="1" si="41"/>
        <v>0</v>
      </c>
      <c r="AK143" s="77">
        <f t="shared" ca="1" si="41"/>
        <v>0</v>
      </c>
      <c r="AL143" s="77">
        <f t="shared" ca="1" si="41"/>
        <v>0</v>
      </c>
      <c r="AM143" s="77">
        <f t="shared" ca="1" si="41"/>
        <v>0</v>
      </c>
      <c r="AN143" s="77">
        <f t="shared" ca="1" si="41"/>
        <v>0</v>
      </c>
      <c r="AO143" s="77">
        <f t="shared" ca="1" si="41"/>
        <v>0</v>
      </c>
      <c r="AP143" s="77">
        <f t="shared" ca="1" si="41"/>
        <v>0</v>
      </c>
      <c r="AQ143" s="77">
        <f t="shared" ca="1" si="41"/>
        <v>0</v>
      </c>
      <c r="AR143" s="77">
        <f t="shared" ca="1" si="41"/>
        <v>0</v>
      </c>
      <c r="AS143" s="77">
        <f t="shared" ca="1" si="41"/>
        <v>0</v>
      </c>
      <c r="AT143" s="77">
        <f t="shared" ca="1" si="41"/>
        <v>0</v>
      </c>
      <c r="AU143" s="77">
        <f t="shared" ca="1" si="41"/>
        <v>0</v>
      </c>
      <c r="AV143" s="77">
        <f t="shared" ca="1" si="41"/>
        <v>0</v>
      </c>
      <c r="AW143" s="77">
        <f t="shared" ca="1" si="41"/>
        <v>0</v>
      </c>
      <c r="AX143" s="77">
        <f t="shared" ca="1" si="41"/>
        <v>0</v>
      </c>
      <c r="AY143" s="77">
        <f t="shared" ca="1" si="41"/>
        <v>0</v>
      </c>
      <c r="AZ143" s="77">
        <f t="shared" ca="1" si="41"/>
        <v>0</v>
      </c>
      <c r="BA143" s="77">
        <f t="shared" ca="1" si="41"/>
        <v>0</v>
      </c>
      <c r="BB143" s="77">
        <f t="shared" ca="1" si="41"/>
        <v>0</v>
      </c>
      <c r="BD143">
        <f ca="1">IFERROR(IF(SUMIF($G$6:$BB$6,BD$6&amp;" Total",$G143:$BB143)-(SUMIF($G$6:$BB$6,BD$6&amp;" "&amp;'Input-Func_Class'!$D$22,$G143:$BB143)+IFERROR(SUMIF($G$6:$BB$6,BD$6&amp;" "&amp;'Input-Func_Class'!$E$22,$G143:$BB143),SUMIF($G$6:$BB$6,BD$6&amp;" "&amp;'Input-Func_Class'!$B$24,$G143:$BB143))+SUMIF($G$6:$BB$6,BD$6&amp;" "&amp;'Input-Func_Class'!$F$22,$G143:$BB143))&lt;Check_Limit,0,1),1)</f>
        <v>0</v>
      </c>
      <c r="BE143">
        <f ca="1">IFERROR(IF(SUMIF($G$6:$BB$6,BE$6&amp;" Total",$G143:$BB143)-(SUMIF($G$6:$BB$6,BE$6&amp;" "&amp;'Input-Func_Class'!$D$22,$G143:$BB143)+IFERROR(SUMIF($G$6:$BB$6,BE$6&amp;" "&amp;'Input-Func_Class'!$E$22,$G143:$BB143),SUMIF($G$6:$BB$6,BE$6&amp;" "&amp;'Input-Func_Class'!$B$24,$G143:$BB143))+SUMIF($G$6:$BB$6,BE$6&amp;" "&amp;'Input-Func_Class'!$F$22,$G143:$BB143))&lt;Check_Limit,0,1),1)</f>
        <v>0</v>
      </c>
      <c r="BF143">
        <f ca="1">IFERROR(IF(SUMIF($G$6:$BB$6,BF$6&amp;" Total",$G143:$BB143)-(SUMIF($G$6:$BB$6,BF$6&amp;" "&amp;'Input-Func_Class'!$D$22,$G143:$BB143)+IFERROR(SUMIF($G$6:$BB$6,BF$6&amp;" "&amp;'Input-Func_Class'!$E$22,$G143:$BB143),SUMIF($G$6:$BB$6,BF$6&amp;" "&amp;'Input-Func_Class'!$B$24,$G143:$BB143))+SUMIF($G$6:$BB$6,BF$6&amp;" "&amp;'Input-Func_Class'!$F$22,$G143:$BB143))&lt;Check_Limit,0,1),1)</f>
        <v>0</v>
      </c>
      <c r="BG143">
        <f ca="1">IFERROR(IF(SUMIF($G$6:$BB$6,BG$6&amp;" Total",$G143:$BB143)-(SUMIF($G$6:$BB$6,BG$6&amp;" "&amp;'Input-Func_Class'!$D$22,$G143:$BB143)+IFERROR(SUMIF($G$6:$BB$6,BG$6&amp;" "&amp;'Input-Func_Class'!$E$22,$G143:$BB143),SUMIF($G$6:$BB$6,BG$6&amp;" "&amp;'Input-Func_Class'!$B$24,$G143:$BB143))+SUMIF($G$6:$BB$6,BG$6&amp;" "&amp;'Input-Func_Class'!$F$22,$G143:$BB143))&lt;Check_Limit,0,1),1)</f>
        <v>0</v>
      </c>
      <c r="BH143">
        <f ca="1">IFERROR(IF(SUMIF($G$6:$BB$6,BH$6&amp;" Total",$G143:$BB143)-(SUMIF($G$6:$BB$6,BH$6&amp;" "&amp;'Input-Func_Class'!$D$22,$G143:$BB143)+IFERROR(SUMIF($G$6:$BB$6,BH$6&amp;" "&amp;'Input-Func_Class'!$E$22,$G143:$BB143),SUMIF($G$6:$BB$6,BH$6&amp;" "&amp;'Input-Func_Class'!$B$24,$G143:$BB143))+SUMIF($G$6:$BB$6,BH$6&amp;" "&amp;'Input-Func_Class'!$F$22,$G143:$BB143))&lt;Check_Limit,0,1),1)</f>
        <v>0</v>
      </c>
      <c r="BI143">
        <f ca="1">IFERROR(IF(SUMIF($G$6:$BB$6,BI$6&amp;" Total",$G143:$BB143)-(SUMIF($G$6:$BB$6,BI$6&amp;" "&amp;'Input-Func_Class'!$D$22,$G143:$BB143)+IFERROR(SUMIF($G$6:$BB$6,BI$6&amp;" "&amp;'Input-Func_Class'!$E$22,$G143:$BB143),SUMIF($G$6:$BB$6,BI$6&amp;" "&amp;'Input-Func_Class'!$B$24,$G143:$BB143))+SUMIF($G$6:$BB$6,BI$6&amp;" "&amp;'Input-Func_Class'!$F$22,$G143:$BB143))&lt;Check_Limit,0,1),1)</f>
        <v>0</v>
      </c>
      <c r="BJ143">
        <f ca="1">IFERROR(IF(SUMIF($G$6:$BB$6,BJ$6&amp;" Total",$G143:$BB143)-(SUMIF($G$6:$BB$6,BJ$6&amp;" "&amp;'Input-Func_Class'!$D$22,$G143:$BB143)+IFERROR(SUMIF($G$6:$BB$6,BJ$6&amp;" "&amp;'Input-Func_Class'!$E$22,$G143:$BB143),SUMIF($G$6:$BB$6,BJ$6&amp;" "&amp;'Input-Func_Class'!$B$24,$G143:$BB143))+SUMIF($G$6:$BB$6,BJ$6&amp;" "&amp;'Input-Func_Class'!$F$22,$G143:$BB143))&lt;Check_Limit,0,1),1)</f>
        <v>0</v>
      </c>
      <c r="BK143">
        <f ca="1">IFERROR(IF(SUMIF($G$6:$BB$6,BK$6&amp;" Total",$G143:$BB143)-(SUMIF($G$6:$BB$6,BK$6&amp;" "&amp;'Input-Func_Class'!$D$22,$G143:$BB143)+IFERROR(SUMIF($G$6:$BB$6,BK$6&amp;" "&amp;'Input-Func_Class'!$E$22,$G143:$BB143),SUMIF($G$6:$BB$6,BK$6&amp;" "&amp;'Input-Func_Class'!$B$24,$G143:$BB143))+SUMIF($G$6:$BB$6,BK$6&amp;" "&amp;'Input-Func_Class'!$F$22,$G143:$BB143))&lt;Check_Limit,0,1),1)</f>
        <v>0</v>
      </c>
      <c r="BL143">
        <f ca="1">IFERROR(IF(SUMIF($G$6:$BB$6,BL$6&amp;" Total",$G143:$BB143)-(SUMIF($G$6:$BB$6,BL$6&amp;" "&amp;'Input-Func_Class'!$D$22,$G143:$BB143)+IFERROR(SUMIF($G$6:$BB$6,BL$6&amp;" "&amp;'Input-Func_Class'!$E$22,$G143:$BB143),SUMIF($G$6:$BB$6,BL$6&amp;" "&amp;'Input-Func_Class'!$B$24,$G143:$BB143))+SUMIF($G$6:$BB$6,BL$6&amp;" "&amp;'Input-Func_Class'!$F$22,$G143:$BB143))&lt;Check_Limit,0,1),1)</f>
        <v>0</v>
      </c>
      <c r="BM143">
        <f ca="1">IFERROR(IF(SUMIF($G$6:$BB$6,BM$6&amp;" Total",$G143:$BB143)-(SUMIF($G$6:$BB$6,BM$6&amp;" "&amp;'Input-Func_Class'!$D$22,$G143:$BB143)+IFERROR(SUMIF($G$6:$BB$6,BM$6&amp;" "&amp;'Input-Func_Class'!$E$22,$G143:$BB143),SUMIF($G$6:$BB$6,BM$6&amp;" "&amp;'Input-Func_Class'!$B$24,$G143:$BB143))+SUMIF($G$6:$BB$6,BM$6&amp;" "&amp;'Input-Func_Class'!$F$22,$G143:$BB143))&lt;Check_Limit,0,1),1)</f>
        <v>0</v>
      </c>
      <c r="BN143">
        <f ca="1">IFERROR(IF(SUMIF($G$6:$BB$6,BN$6&amp;" Total",$G143:$BB143)-(SUMIF($G$6:$BB$6,BN$6&amp;" "&amp;'Input-Func_Class'!$D$22,$G143:$BB143)+IFERROR(SUMIF($G$6:$BB$6,BN$6&amp;" "&amp;'Input-Func_Class'!$E$22,$G143:$BB143),SUMIF($G$6:$BB$6,BN$6&amp;" "&amp;'Input-Func_Class'!$B$24,$G143:$BB143))+SUMIF($G$6:$BB$6,BN$6&amp;" "&amp;'Input-Func_Class'!$F$22,$G143:$BB143))&lt;Check_Limit,0,1),1)</f>
        <v>0</v>
      </c>
      <c r="BO143">
        <f ca="1">IFERROR(IF(SUMIF($G$6:$BB$6,BO$6&amp;" Total",$G143:$BB143)-(SUMIF($G$6:$BB$6,BO$6&amp;" "&amp;'Input-Func_Class'!$D$22,$G143:$BB143)+IFERROR(SUMIF($G$6:$BB$6,BO$6&amp;" "&amp;'Input-Func_Class'!$E$22,$G143:$BB143),SUMIF($G$6:$BB$6,BO$6&amp;" "&amp;'Input-Func_Class'!$B$24,$G143:$BB143))+SUMIF($G$6:$BB$6,BO$6&amp;" "&amp;'Input-Func_Class'!$F$22,$G143:$BB143))&lt;Check_Limit,0,1),1)</f>
        <v>0</v>
      </c>
    </row>
    <row r="144" spans="1:67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D144">
        <f>IFERROR(IF(SUMIF($G$6:$BB$6,BD$6&amp;" Total",$G144:$BB144)-(SUMIF($G$6:$BB$6,BD$6&amp;" "&amp;'Input-Func_Class'!$D$22,$G144:$BB144)+IFERROR(SUMIF($G$6:$BB$6,BD$6&amp;" "&amp;'Input-Func_Class'!$E$22,$G144:$BB144),SUMIF($G$6:$BB$6,BD$6&amp;" "&amp;'Input-Func_Class'!$B$24,$G144:$BB144))+SUMIF($G$6:$BB$6,BD$6&amp;" "&amp;'Input-Func_Class'!$F$22,$G144:$BB144))&lt;Check_Limit,0,1),1)</f>
        <v>0</v>
      </c>
      <c r="BE144">
        <f>IFERROR(IF(SUMIF($G$6:$BB$6,BE$6&amp;" Total",$G144:$BB144)-(SUMIF($G$6:$BB$6,BE$6&amp;" "&amp;'Input-Func_Class'!$D$22,$G144:$BB144)+IFERROR(SUMIF($G$6:$BB$6,BE$6&amp;" "&amp;'Input-Func_Class'!$E$22,$G144:$BB144),SUMIF($G$6:$BB$6,BE$6&amp;" "&amp;'Input-Func_Class'!$B$24,$G144:$BB144))+SUMIF($G$6:$BB$6,BE$6&amp;" "&amp;'Input-Func_Class'!$F$22,$G144:$BB144))&lt;Check_Limit,0,1),1)</f>
        <v>0</v>
      </c>
      <c r="BF144">
        <f>IFERROR(IF(SUMIF($G$6:$BB$6,BF$6&amp;" Total",$G144:$BB144)-(SUMIF($G$6:$BB$6,BF$6&amp;" "&amp;'Input-Func_Class'!$D$22,$G144:$BB144)+IFERROR(SUMIF($G$6:$BB$6,BF$6&amp;" "&amp;'Input-Func_Class'!$E$22,$G144:$BB144),SUMIF($G$6:$BB$6,BF$6&amp;" "&amp;'Input-Func_Class'!$B$24,$G144:$BB144))+SUMIF($G$6:$BB$6,BF$6&amp;" "&amp;'Input-Func_Class'!$F$22,$G144:$BB144))&lt;Check_Limit,0,1),1)</f>
        <v>0</v>
      </c>
      <c r="BG144">
        <f>IFERROR(IF(SUMIF($G$6:$BB$6,BG$6&amp;" Total",$G144:$BB144)-(SUMIF($G$6:$BB$6,BG$6&amp;" "&amp;'Input-Func_Class'!$D$22,$G144:$BB144)+IFERROR(SUMIF($G$6:$BB$6,BG$6&amp;" "&amp;'Input-Func_Class'!$E$22,$G144:$BB144),SUMIF($G$6:$BB$6,BG$6&amp;" "&amp;'Input-Func_Class'!$B$24,$G144:$BB144))+SUMIF($G$6:$BB$6,BG$6&amp;" "&amp;'Input-Func_Class'!$F$22,$G144:$BB144))&lt;Check_Limit,0,1),1)</f>
        <v>0</v>
      </c>
      <c r="BH144">
        <f>IFERROR(IF(SUMIF($G$6:$BB$6,BH$6&amp;" Total",$G144:$BB144)-(SUMIF($G$6:$BB$6,BH$6&amp;" "&amp;'Input-Func_Class'!$D$22,$G144:$BB144)+IFERROR(SUMIF($G$6:$BB$6,BH$6&amp;" "&amp;'Input-Func_Class'!$E$22,$G144:$BB144),SUMIF($G$6:$BB$6,BH$6&amp;" "&amp;'Input-Func_Class'!$B$24,$G144:$BB144))+SUMIF($G$6:$BB$6,BH$6&amp;" "&amp;'Input-Func_Class'!$F$22,$G144:$BB144))&lt;Check_Limit,0,1),1)</f>
        <v>0</v>
      </c>
      <c r="BI144">
        <f>IFERROR(IF(SUMIF($G$6:$BB$6,BI$6&amp;" Total",$G144:$BB144)-(SUMIF($G$6:$BB$6,BI$6&amp;" "&amp;'Input-Func_Class'!$D$22,$G144:$BB144)+IFERROR(SUMIF($G$6:$BB$6,BI$6&amp;" "&amp;'Input-Func_Class'!$E$22,$G144:$BB144),SUMIF($G$6:$BB$6,BI$6&amp;" "&amp;'Input-Func_Class'!$B$24,$G144:$BB144))+SUMIF($G$6:$BB$6,BI$6&amp;" "&amp;'Input-Func_Class'!$F$22,$G144:$BB144))&lt;Check_Limit,0,1),1)</f>
        <v>0</v>
      </c>
      <c r="BJ144">
        <f>IFERROR(IF(SUMIF($G$6:$BB$6,BJ$6&amp;" Total",$G144:$BB144)-(SUMIF($G$6:$BB$6,BJ$6&amp;" "&amp;'Input-Func_Class'!$D$22,$G144:$BB144)+IFERROR(SUMIF($G$6:$BB$6,BJ$6&amp;" "&amp;'Input-Func_Class'!$E$22,$G144:$BB144),SUMIF($G$6:$BB$6,BJ$6&amp;" "&amp;'Input-Func_Class'!$B$24,$G144:$BB144))+SUMIF($G$6:$BB$6,BJ$6&amp;" "&amp;'Input-Func_Class'!$F$22,$G144:$BB144))&lt;Check_Limit,0,1),1)</f>
        <v>0</v>
      </c>
      <c r="BK144">
        <f>IFERROR(IF(SUMIF($G$6:$BB$6,BK$6&amp;" Total",$G144:$BB144)-(SUMIF($G$6:$BB$6,BK$6&amp;" "&amp;'Input-Func_Class'!$D$22,$G144:$BB144)+IFERROR(SUMIF($G$6:$BB$6,BK$6&amp;" "&amp;'Input-Func_Class'!$E$22,$G144:$BB144),SUMIF($G$6:$BB$6,BK$6&amp;" "&amp;'Input-Func_Class'!$B$24,$G144:$BB144))+SUMIF($G$6:$BB$6,BK$6&amp;" "&amp;'Input-Func_Class'!$F$22,$G144:$BB144))&lt;Check_Limit,0,1),1)</f>
        <v>0</v>
      </c>
      <c r="BL144">
        <f>IFERROR(IF(SUMIF($G$6:$BB$6,BL$6&amp;" Total",$G144:$BB144)-(SUMIF($G$6:$BB$6,BL$6&amp;" "&amp;'Input-Func_Class'!$D$22,$G144:$BB144)+IFERROR(SUMIF($G$6:$BB$6,BL$6&amp;" "&amp;'Input-Func_Class'!$E$22,$G144:$BB144),SUMIF($G$6:$BB$6,BL$6&amp;" "&amp;'Input-Func_Class'!$B$24,$G144:$BB144))+SUMIF($G$6:$BB$6,BL$6&amp;" "&amp;'Input-Func_Class'!$F$22,$G144:$BB144))&lt;Check_Limit,0,1),1)</f>
        <v>0</v>
      </c>
      <c r="BM144">
        <f>IFERROR(IF(SUMIF($G$6:$BB$6,BM$6&amp;" Total",$G144:$BB144)-(SUMIF($G$6:$BB$6,BM$6&amp;" "&amp;'Input-Func_Class'!$D$22,$G144:$BB144)+IFERROR(SUMIF($G$6:$BB$6,BM$6&amp;" "&amp;'Input-Func_Class'!$E$22,$G144:$BB144),SUMIF($G$6:$BB$6,BM$6&amp;" "&amp;'Input-Func_Class'!$B$24,$G144:$BB144))+SUMIF($G$6:$BB$6,BM$6&amp;" "&amp;'Input-Func_Class'!$F$22,$G144:$BB144))&lt;Check_Limit,0,1),1)</f>
        <v>0</v>
      </c>
      <c r="BN144">
        <f>IFERROR(IF(SUMIF($G$6:$BB$6,BN$6&amp;" Total",$G144:$BB144)-(SUMIF($G$6:$BB$6,BN$6&amp;" "&amp;'Input-Func_Class'!$D$22,$G144:$BB144)+IFERROR(SUMIF($G$6:$BB$6,BN$6&amp;" "&amp;'Input-Func_Class'!$E$22,$G144:$BB144),SUMIF($G$6:$BB$6,BN$6&amp;" "&amp;'Input-Func_Class'!$B$24,$G144:$BB144))+SUMIF($G$6:$BB$6,BN$6&amp;" "&amp;'Input-Func_Class'!$F$22,$G144:$BB144))&lt;Check_Limit,0,1),1)</f>
        <v>0</v>
      </c>
      <c r="BO144">
        <f>IFERROR(IF(SUMIF($G$6:$BB$6,BO$6&amp;" Total",$G144:$BB144)-(SUMIF($G$6:$BB$6,BO$6&amp;" "&amp;'Input-Func_Class'!$D$22,$G144:$BB144)+IFERROR(SUMIF($G$6:$BB$6,BO$6&amp;" "&amp;'Input-Func_Class'!$E$22,$G144:$BB144),SUMIF($G$6:$BB$6,BO$6&amp;" "&amp;'Input-Func_Class'!$B$24,$G144:$BB144))+SUMIF($G$6:$BB$6,BO$6&amp;" "&amp;'Input-Func_Class'!$F$22,$G144:$BB144))&lt;Check_Limit,0,1),1)</f>
        <v>0</v>
      </c>
    </row>
    <row r="145" spans="1:67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D145">
        <f>IFERROR(IF(SUMIF($G$6:$BB$6,BD$6&amp;" Total",$G145:$BB145)-(SUMIF($G$6:$BB$6,BD$6&amp;" "&amp;'Input-Func_Class'!$D$22,$G145:$BB145)+IFERROR(SUMIF($G$6:$BB$6,BD$6&amp;" "&amp;'Input-Func_Class'!$E$22,$G145:$BB145),SUMIF($G$6:$BB$6,BD$6&amp;" "&amp;'Input-Func_Class'!$B$24,$G145:$BB145))+SUMIF($G$6:$BB$6,BD$6&amp;" "&amp;'Input-Func_Class'!$F$22,$G145:$BB145))&lt;Check_Limit,0,1),1)</f>
        <v>0</v>
      </c>
      <c r="BE145">
        <f>IFERROR(IF(SUMIF($G$6:$BB$6,BE$6&amp;" Total",$G145:$BB145)-(SUMIF($G$6:$BB$6,BE$6&amp;" "&amp;'Input-Func_Class'!$D$22,$G145:$BB145)+IFERROR(SUMIF($G$6:$BB$6,BE$6&amp;" "&amp;'Input-Func_Class'!$E$22,$G145:$BB145),SUMIF($G$6:$BB$6,BE$6&amp;" "&amp;'Input-Func_Class'!$B$24,$G145:$BB145))+SUMIF($G$6:$BB$6,BE$6&amp;" "&amp;'Input-Func_Class'!$F$22,$G145:$BB145))&lt;Check_Limit,0,1),1)</f>
        <v>0</v>
      </c>
      <c r="BF145">
        <f>IFERROR(IF(SUMIF($G$6:$BB$6,BF$6&amp;" Total",$G145:$BB145)-(SUMIF($G$6:$BB$6,BF$6&amp;" "&amp;'Input-Func_Class'!$D$22,$G145:$BB145)+IFERROR(SUMIF($G$6:$BB$6,BF$6&amp;" "&amp;'Input-Func_Class'!$E$22,$G145:$BB145),SUMIF($G$6:$BB$6,BF$6&amp;" "&amp;'Input-Func_Class'!$B$24,$G145:$BB145))+SUMIF($G$6:$BB$6,BF$6&amp;" "&amp;'Input-Func_Class'!$F$22,$G145:$BB145))&lt;Check_Limit,0,1),1)</f>
        <v>0</v>
      </c>
      <c r="BG145">
        <f>IFERROR(IF(SUMIF($G$6:$BB$6,BG$6&amp;" Total",$G145:$BB145)-(SUMIF($G$6:$BB$6,BG$6&amp;" "&amp;'Input-Func_Class'!$D$22,$G145:$BB145)+IFERROR(SUMIF($G$6:$BB$6,BG$6&amp;" "&amp;'Input-Func_Class'!$E$22,$G145:$BB145),SUMIF($G$6:$BB$6,BG$6&amp;" "&amp;'Input-Func_Class'!$B$24,$G145:$BB145))+SUMIF($G$6:$BB$6,BG$6&amp;" "&amp;'Input-Func_Class'!$F$22,$G145:$BB145))&lt;Check_Limit,0,1),1)</f>
        <v>0</v>
      </c>
      <c r="BH145">
        <f>IFERROR(IF(SUMIF($G$6:$BB$6,BH$6&amp;" Total",$G145:$BB145)-(SUMIF($G$6:$BB$6,BH$6&amp;" "&amp;'Input-Func_Class'!$D$22,$G145:$BB145)+IFERROR(SUMIF($G$6:$BB$6,BH$6&amp;" "&amp;'Input-Func_Class'!$E$22,$G145:$BB145),SUMIF($G$6:$BB$6,BH$6&amp;" "&amp;'Input-Func_Class'!$B$24,$G145:$BB145))+SUMIF($G$6:$BB$6,BH$6&amp;" "&amp;'Input-Func_Class'!$F$22,$G145:$BB145))&lt;Check_Limit,0,1),1)</f>
        <v>0</v>
      </c>
      <c r="BI145">
        <f>IFERROR(IF(SUMIF($G$6:$BB$6,BI$6&amp;" Total",$G145:$BB145)-(SUMIF($G$6:$BB$6,BI$6&amp;" "&amp;'Input-Func_Class'!$D$22,$G145:$BB145)+IFERROR(SUMIF($G$6:$BB$6,BI$6&amp;" "&amp;'Input-Func_Class'!$E$22,$G145:$BB145),SUMIF($G$6:$BB$6,BI$6&amp;" "&amp;'Input-Func_Class'!$B$24,$G145:$BB145))+SUMIF($G$6:$BB$6,BI$6&amp;" "&amp;'Input-Func_Class'!$F$22,$G145:$BB145))&lt;Check_Limit,0,1),1)</f>
        <v>0</v>
      </c>
      <c r="BJ145">
        <f>IFERROR(IF(SUMIF($G$6:$BB$6,BJ$6&amp;" Total",$G145:$BB145)-(SUMIF($G$6:$BB$6,BJ$6&amp;" "&amp;'Input-Func_Class'!$D$22,$G145:$BB145)+IFERROR(SUMIF($G$6:$BB$6,BJ$6&amp;" "&amp;'Input-Func_Class'!$E$22,$G145:$BB145),SUMIF($G$6:$BB$6,BJ$6&amp;" "&amp;'Input-Func_Class'!$B$24,$G145:$BB145))+SUMIF($G$6:$BB$6,BJ$6&amp;" "&amp;'Input-Func_Class'!$F$22,$G145:$BB145))&lt;Check_Limit,0,1),1)</f>
        <v>0</v>
      </c>
      <c r="BK145">
        <f>IFERROR(IF(SUMIF($G$6:$BB$6,BK$6&amp;" Total",$G145:$BB145)-(SUMIF($G$6:$BB$6,BK$6&amp;" "&amp;'Input-Func_Class'!$D$22,$G145:$BB145)+IFERROR(SUMIF($G$6:$BB$6,BK$6&amp;" "&amp;'Input-Func_Class'!$E$22,$G145:$BB145),SUMIF($G$6:$BB$6,BK$6&amp;" "&amp;'Input-Func_Class'!$B$24,$G145:$BB145))+SUMIF($G$6:$BB$6,BK$6&amp;" "&amp;'Input-Func_Class'!$F$22,$G145:$BB145))&lt;Check_Limit,0,1),1)</f>
        <v>0</v>
      </c>
      <c r="BL145">
        <f>IFERROR(IF(SUMIF($G$6:$BB$6,BL$6&amp;" Total",$G145:$BB145)-(SUMIF($G$6:$BB$6,BL$6&amp;" "&amp;'Input-Func_Class'!$D$22,$G145:$BB145)+IFERROR(SUMIF($G$6:$BB$6,BL$6&amp;" "&amp;'Input-Func_Class'!$E$22,$G145:$BB145),SUMIF($G$6:$BB$6,BL$6&amp;" "&amp;'Input-Func_Class'!$B$24,$G145:$BB145))+SUMIF($G$6:$BB$6,BL$6&amp;" "&amp;'Input-Func_Class'!$F$22,$G145:$BB145))&lt;Check_Limit,0,1),1)</f>
        <v>0</v>
      </c>
      <c r="BM145">
        <f>IFERROR(IF(SUMIF($G$6:$BB$6,BM$6&amp;" Total",$G145:$BB145)-(SUMIF($G$6:$BB$6,BM$6&amp;" "&amp;'Input-Func_Class'!$D$22,$G145:$BB145)+IFERROR(SUMIF($G$6:$BB$6,BM$6&amp;" "&amp;'Input-Func_Class'!$E$22,$G145:$BB145),SUMIF($G$6:$BB$6,BM$6&amp;" "&amp;'Input-Func_Class'!$B$24,$G145:$BB145))+SUMIF($G$6:$BB$6,BM$6&amp;" "&amp;'Input-Func_Class'!$F$22,$G145:$BB145))&lt;Check_Limit,0,1),1)</f>
        <v>0</v>
      </c>
      <c r="BN145">
        <f>IFERROR(IF(SUMIF($G$6:$BB$6,BN$6&amp;" Total",$G145:$BB145)-(SUMIF($G$6:$BB$6,BN$6&amp;" "&amp;'Input-Func_Class'!$D$22,$G145:$BB145)+IFERROR(SUMIF($G$6:$BB$6,BN$6&amp;" "&amp;'Input-Func_Class'!$E$22,$G145:$BB145),SUMIF($G$6:$BB$6,BN$6&amp;" "&amp;'Input-Func_Class'!$B$24,$G145:$BB145))+SUMIF($G$6:$BB$6,BN$6&amp;" "&amp;'Input-Func_Class'!$F$22,$G145:$BB145))&lt;Check_Limit,0,1),1)</f>
        <v>0</v>
      </c>
      <c r="BO145">
        <f>IFERROR(IF(SUMIF($G$6:$BB$6,BO$6&amp;" Total",$G145:$BB145)-(SUMIF($G$6:$BB$6,BO$6&amp;" "&amp;'Input-Func_Class'!$D$22,$G145:$BB145)+IFERROR(SUMIF($G$6:$BB$6,BO$6&amp;" "&amp;'Input-Func_Class'!$E$22,$G145:$BB145),SUMIF($G$6:$BB$6,BO$6&amp;" "&amp;'Input-Func_Class'!$B$24,$G145:$BB145))+SUMIF($G$6:$BB$6,BO$6&amp;" "&amp;'Input-Func_Class'!$F$22,$G145:$BB145))&lt;Check_Limit,0,1),1)</f>
        <v>0</v>
      </c>
    </row>
    <row r="146" spans="1:67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>Functionalization!$D146</f>
        <v>110855.49532590913</v>
      </c>
      <c r="E146" s="8">
        <f t="shared" ca="1" si="37"/>
        <v>0</v>
      </c>
      <c r="F146" s="2" t="str">
        <f>IF($D146=0,"-",IF('Input-Accounts'!$E146&lt;&gt;0,'Input-Accounts'!$E146,'Input-Accounts'!$G146))</f>
        <v>INT_866-893</v>
      </c>
      <c r="G146" s="8">
        <f ca="1">IF(G$5&lt;&gt;"",HLOOKUP(G$5,Functionalization!$G$6:$R$314,ROW($A146)-5,FALSE),IFERROR(INDEX(G$278:G$314,MATCH($F146,$B$278:$B$314,0))/VLOOKUP($F146,$B$278:$BB$314,MATCH(LEFT(TRIM(G$6),FIND("~",SUBSTITUTE(G$6,"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146))*HLOOKUP(LEFT(TRIM(G$6),FIND("~",SUBSTITUTE(G$6," ","~",LEN(TRIM(G$6))-LEN(SUBSTITUTE(TRIM(G$6)," ",""))))-1)&amp;" Total",$B$6:$BB$314,ROW($A146)-5,FALSE))</f>
        <v>87919.737060352185</v>
      </c>
      <c r="H146" s="8">
        <f ca="1">IF(H$5&lt;&gt;"",HLOOKUP(H$5,Functionalization!$G$6:$R$314,ROW($A146)-5,FALSE),IFERROR(INDEX(H$278:H$314,MATCH($F146,$B$278:$B$314,0))/VLOOKUP($F146,$B$278:$BB$314,MATCH(LEFT(TRIM(H$6),FIND("~",SUBSTITUTE(H$6,"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146))*HLOOKUP(LEFT(TRIM(H$6),FIND("~",SUBSTITUTE(H$6," ","~",LEN(TRIM(H$6))-LEN(SUBSTITUTE(TRIM(H$6)," ",""))))-1)&amp;" Total",$B$6:$BB$314,ROW($A146)-5,FALSE))</f>
        <v>67075.378514494078</v>
      </c>
      <c r="I146" s="8">
        <f ca="1">IF(I$5&lt;&gt;"",HLOOKUP(I$5,Functionalization!$G$6:$R$314,ROW($A146)-5,FALSE),IFERROR(INDEX(I$278:I$314,MATCH($F146,$B$278:$B$314,0))/VLOOKUP($F146,$B$278:$BB$314,MATCH(LEFT(TRIM(I$6),FIND("~",SUBSTITUTE(I$6,"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146))*HLOOKUP(LEFT(TRIM(I$6),FIND("~",SUBSTITUTE(I$6," ","~",LEN(TRIM(I$6))-LEN(SUBSTITUTE(TRIM(I$6)," ",""))))-1)&amp;" Total",$B$6:$BB$314,ROW($A146)-5,FALSE))</f>
        <v>0</v>
      </c>
      <c r="J146" s="8">
        <f ca="1">IF(J$5&lt;&gt;"",HLOOKUP(J$5,Functionalization!$G$6:$R$314,ROW($A146)-5,FALSE),IFERROR(INDEX(J$278:J$314,MATCH($F146,$B$278:$B$314,0))/VLOOKUP($F146,$B$278:$BB$314,MATCH(LEFT(TRIM(J$6),FIND("~",SUBSTITUTE(J$6,"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146))*HLOOKUP(LEFT(TRIM(J$6),FIND("~",SUBSTITUTE(J$6," ","~",LEN(TRIM(J$6))-LEN(SUBSTITUTE(TRIM(J$6)," ",""))))-1)&amp;" Total",$B$6:$BB$314,ROW($A146)-5,FALSE))</f>
        <v>20844.358545858096</v>
      </c>
      <c r="K146" s="8">
        <f ca="1">IF(K$5&lt;&gt;"",HLOOKUP(K$5,Functionalization!$G$6:$R$314,ROW($A146)-5,FALSE),IFERROR(INDEX(K$278:K$314,MATCH($F146,$B$278:$B$314,0))/VLOOKUP($F146,$B$278:$BB$314,MATCH(LEFT(TRIM(K$6),FIND("~",SUBSTITUTE(K$6,"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146))*HLOOKUP(LEFT(TRIM(K$6),FIND("~",SUBSTITUTE(K$6," ","~",LEN(TRIM(K$6))-LEN(SUBSTITUTE(TRIM(K$6)," ",""))))-1)&amp;" Total",$B$6:$BB$314,ROW($A146)-5,FALSE))</f>
        <v>22935.75826555692</v>
      </c>
      <c r="L146" s="8">
        <f ca="1">IF(L$5&lt;&gt;"",HLOOKUP(L$5,Functionalization!$G$6:$R$314,ROW($A146)-5,FALSE),IFERROR(INDEX(L$278:L$314,MATCH($F146,$B$278:$B$314,0))/VLOOKUP($F146,$B$278:$BB$314,MATCH(LEFT(TRIM(L$6),FIND("~",SUBSTITUTE(L$6,"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146))*HLOOKUP(LEFT(TRIM(L$6),FIND("~",SUBSTITUTE(L$6," ","~",LEN(TRIM(L$6))-LEN(SUBSTITUTE(TRIM(L$6)," ",""))))-1)&amp;" Total",$B$6:$BB$314,ROW($A146)-5,FALSE))</f>
        <v>0</v>
      </c>
      <c r="M146" s="8">
        <f ca="1">IF(M$5&lt;&gt;"",HLOOKUP(M$5,Functionalization!$G$6:$R$314,ROW($A146)-5,FALSE),IFERROR(INDEX(M$278:M$314,MATCH($F146,$B$278:$B$314,0))/VLOOKUP($F146,$B$278:$BB$314,MATCH(LEFT(TRIM(M$6),FIND("~",SUBSTITUTE(M$6,"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146))*HLOOKUP(LEFT(TRIM(M$6),FIND("~",SUBSTITUTE(M$6," ","~",LEN(TRIM(M$6))-LEN(SUBSTITUTE(TRIM(M$6)," ",""))))-1)&amp;" Total",$B$6:$BB$314,ROW($A146)-5,FALSE))</f>
        <v>0</v>
      </c>
      <c r="N146" s="8">
        <f ca="1">IF(N$5&lt;&gt;"",HLOOKUP(N$5,Functionalization!$G$6:$R$314,ROW($A146)-5,FALSE),IFERROR(INDEX(N$278:N$314,MATCH($F146,$B$278:$B$314,0))/VLOOKUP($F146,$B$278:$BB$314,MATCH(LEFT(TRIM(N$6),FIND("~",SUBSTITUTE(N$6,"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146))*HLOOKUP(LEFT(TRIM(N$6),FIND("~",SUBSTITUTE(N$6," ","~",LEN(TRIM(N$6))-LEN(SUBSTITUTE(TRIM(N$6)," ",""))))-1)&amp;" Total",$B$6:$BB$314,ROW($A146)-5,FALSE))</f>
        <v>22935.75826555692</v>
      </c>
      <c r="O146" s="8">
        <f ca="1">IF(O$5&lt;&gt;"",HLOOKUP(O$5,Functionalization!$G$6:$R$314,ROW($A146)-5,FALSE),IFERROR(INDEX(O$278:O$314,MATCH($F146,$B$278:$B$314,0))/VLOOKUP($F146,$B$278:$BB$314,MATCH(LEFT(TRIM(O$6),FIND("~",SUBSTITUTE(O$6,"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146))*HLOOKUP(LEFT(TRIM(O$6),FIND("~",SUBSTITUTE(O$6," ","~",LEN(TRIM(O$6))-LEN(SUBSTITUTE(TRIM(O$6)," ",""))))-1)&amp;" Total",$B$6:$BB$314,ROW($A146)-5,FALSE))</f>
        <v>0</v>
      </c>
      <c r="P146" s="8">
        <f ca="1">IF(P$5&lt;&gt;"",HLOOKUP(P$5,Functionalization!$G$6:$R$314,ROW($A146)-5,FALSE),IFERROR(INDEX(P$278:P$314,MATCH($F146,$B$278:$B$314,0))/VLOOKUP($F146,$B$278:$BB$314,MATCH(LEFT(TRIM(P$6),FIND("~",SUBSTITUTE(P$6,"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146))*HLOOKUP(LEFT(TRIM(P$6),FIND("~",SUBSTITUTE(P$6," ","~",LEN(TRIM(P$6))-LEN(SUBSTITUTE(TRIM(P$6)," ",""))))-1)&amp;" Total",$B$6:$BB$314,ROW($A146)-5,FALSE))</f>
        <v>0</v>
      </c>
      <c r="Q146" s="8">
        <f ca="1">IF(Q$5&lt;&gt;"",HLOOKUP(Q$5,Functionalization!$G$6:$R$314,ROW($A146)-5,FALSE),IFERROR(INDEX(Q$278:Q$314,MATCH($F146,$B$278:$B$314,0))/VLOOKUP($F146,$B$278:$BB$314,MATCH(LEFT(TRIM(Q$6),FIND("~",SUBSTITUTE(Q$6,"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146))*HLOOKUP(LEFT(TRIM(Q$6),FIND("~",SUBSTITUTE(Q$6," ","~",LEN(TRIM(Q$6))-LEN(SUBSTITUTE(TRIM(Q$6)," ",""))))-1)&amp;" Total",$B$6:$BB$314,ROW($A146)-5,FALSE))</f>
        <v>0</v>
      </c>
      <c r="R146" s="8">
        <f ca="1">IF(R$5&lt;&gt;"",HLOOKUP(R$5,Functionalization!$G$6:$R$314,ROW($A146)-5,FALSE),IFERROR(INDEX(R$278:R$314,MATCH($F146,$B$278:$B$314,0))/VLOOKUP($F146,$B$278:$BB$314,MATCH(LEFT(TRIM(R$6),FIND("~",SUBSTITUTE(R$6,"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146))*HLOOKUP(LEFT(TRIM(R$6),FIND("~",SUBSTITUTE(R$6," ","~",LEN(TRIM(R$6))-LEN(SUBSTITUTE(TRIM(R$6)," ",""))))-1)&amp;" Total",$B$6:$BB$314,ROW($A146)-5,FALSE))</f>
        <v>0</v>
      </c>
      <c r="S146" s="8">
        <f ca="1">IF(S$5&lt;&gt;"",HLOOKUP(S$5,Functionalization!$G$6:$R$314,ROW($A146)-5,FALSE),IFERROR(INDEX(S$278:S$314,MATCH($F146,$B$278:$B$314,0))/VLOOKUP($F146,$B$278:$BB$314,MATCH(LEFT(TRIM(S$6),FIND("~",SUBSTITUTE(S$6,"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146))*HLOOKUP(LEFT(TRIM(S$6),FIND("~",SUBSTITUTE(S$6," ","~",LEN(TRIM(S$6))-LEN(SUBSTITUTE(TRIM(S$6)," ",""))))-1)&amp;" Total",$B$6:$BB$314,ROW($A146)-5,FALSE))</f>
        <v>0</v>
      </c>
      <c r="T146" s="8">
        <f ca="1">IF(T$5&lt;&gt;"",HLOOKUP(T$5,Functionalization!$G$6:$R$314,ROW($A146)-5,FALSE),IFERROR(INDEX(T$278:T$314,MATCH($F146,$B$278:$B$314,0))/VLOOKUP($F146,$B$278:$BB$314,MATCH(LEFT(TRIM(T$6),FIND("~",SUBSTITUTE(T$6,"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146))*HLOOKUP(LEFT(TRIM(T$6),FIND("~",SUBSTITUTE(T$6," ","~",LEN(TRIM(T$6))-LEN(SUBSTITUTE(TRIM(T$6)," ",""))))-1)&amp;" Total",$B$6:$BB$314,ROW($A146)-5,FALSE))</f>
        <v>0</v>
      </c>
      <c r="U146" s="8">
        <f ca="1">IF(U$5&lt;&gt;"",HLOOKUP(U$5,Functionalization!$G$6:$R$314,ROW($A146)-5,FALSE),IFERROR(INDEX(U$278:U$314,MATCH($F146,$B$278:$B$314,0))/VLOOKUP($F146,$B$278:$BB$314,MATCH(LEFT(TRIM(U$6),FIND("~",SUBSTITUTE(U$6,"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146))*HLOOKUP(LEFT(TRIM(U$6),FIND("~",SUBSTITUTE(U$6," ","~",LEN(TRIM(U$6))-LEN(SUBSTITUTE(TRIM(U$6)," ",""))))-1)&amp;" Total",$B$6:$BB$314,ROW($A146)-5,FALSE))</f>
        <v>0</v>
      </c>
      <c r="V146" s="8">
        <f ca="1">IF(V$5&lt;&gt;"",HLOOKUP(V$5,Functionalization!$G$6:$R$314,ROW($A146)-5,FALSE),IFERROR(INDEX(V$278:V$314,MATCH($F146,$B$278:$B$314,0))/VLOOKUP($F146,$B$278:$BB$314,MATCH(LEFT(TRIM(V$6),FIND("~",SUBSTITUTE(V$6,"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146))*HLOOKUP(LEFT(TRIM(V$6),FIND("~",SUBSTITUTE(V$6," ","~",LEN(TRIM(V$6))-LEN(SUBSTITUTE(TRIM(V$6)," ",""))))-1)&amp;" Total",$B$6:$BB$314,ROW($A146)-5,FALSE))</f>
        <v>0</v>
      </c>
      <c r="W146" s="8">
        <f ca="1">IF(W$5&lt;&gt;"",HLOOKUP(W$5,Functionalization!$G$6:$R$314,ROW($A146)-5,FALSE),IFERROR(INDEX(W$278:W$314,MATCH($F146,$B$278:$B$314,0))/VLOOKUP($F146,$B$278:$BB$314,MATCH(LEFT(TRIM(W$6),FIND("~",SUBSTITUTE(W$6,"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146))*HLOOKUP(LEFT(TRIM(W$6),FIND("~",SUBSTITUTE(W$6," ","~",LEN(TRIM(W$6))-LEN(SUBSTITUTE(TRIM(W$6)," ",""))))-1)&amp;" Total",$B$6:$BB$314,ROW($A146)-5,FALSE))</f>
        <v>0</v>
      </c>
      <c r="X146" s="8">
        <f ca="1">IF(X$5&lt;&gt;"",HLOOKUP(X$5,Functionalization!$G$6:$R$314,ROW($A146)-5,FALSE),IFERROR(INDEX(X$278:X$314,MATCH($F146,$B$278:$B$314,0))/VLOOKUP($F146,$B$278:$BB$314,MATCH(LEFT(TRIM(X$6),FIND("~",SUBSTITUTE(X$6,"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146))*HLOOKUP(LEFT(TRIM(X$6),FIND("~",SUBSTITUTE(X$6," ","~",LEN(TRIM(X$6))-LEN(SUBSTITUTE(TRIM(X$6)," ",""))))-1)&amp;" Total",$B$6:$BB$314,ROW($A146)-5,FALSE))</f>
        <v>0</v>
      </c>
      <c r="Y146" s="8">
        <f ca="1">IF(Y$5&lt;&gt;"",HLOOKUP(Y$5,Functionalization!$G$6:$R$314,ROW($A146)-5,FALSE),IFERROR(INDEX(Y$278:Y$314,MATCH($F146,$B$278:$B$314,0))/VLOOKUP($F146,$B$278:$BB$314,MATCH(LEFT(TRIM(Y$6),FIND("~",SUBSTITUTE(Y$6,"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146))*HLOOKUP(LEFT(TRIM(Y$6),FIND("~",SUBSTITUTE(Y$6," ","~",LEN(TRIM(Y$6))-LEN(SUBSTITUTE(TRIM(Y$6)," ",""))))-1)&amp;" Total",$B$6:$BB$314,ROW($A146)-5,FALSE))</f>
        <v>0</v>
      </c>
      <c r="Z146" s="8">
        <f ca="1">IF(Z$5&lt;&gt;"",HLOOKUP(Z$5,Functionalization!$G$6:$R$314,ROW($A146)-5,FALSE),IFERROR(INDEX(Z$278:Z$314,MATCH($F146,$B$278:$B$314,0))/VLOOKUP($F146,$B$278:$BB$314,MATCH(LEFT(TRIM(Z$6),FIND("~",SUBSTITUTE(Z$6,"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146))*HLOOKUP(LEFT(TRIM(Z$6),FIND("~",SUBSTITUTE(Z$6," ","~",LEN(TRIM(Z$6))-LEN(SUBSTITUTE(TRIM(Z$6)," ",""))))-1)&amp;" Total",$B$6:$BB$314,ROW($A146)-5,FALSE))</f>
        <v>0</v>
      </c>
      <c r="AA146" s="8">
        <f ca="1">IF(AA$5&lt;&gt;"",HLOOKUP(AA$5,Functionalization!$G$6:$R$314,ROW($A146)-5,FALSE),IFERROR(INDEX(AA$278:AA$314,MATCH($F146,$B$278:$B$314,0))/VLOOKUP($F146,$B$278:$BB$314,MATCH(LEFT(TRIM(AA$6),FIND("~",SUBSTITUTE(AA$6,"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146))*HLOOKUP(LEFT(TRIM(AA$6),FIND("~",SUBSTITUTE(AA$6," ","~",LEN(TRIM(AA$6))-LEN(SUBSTITUTE(TRIM(AA$6)," ",""))))-1)&amp;" Total",$B$6:$BB$314,ROW($A146)-5,FALSE))</f>
        <v>0</v>
      </c>
      <c r="AB146" s="8">
        <f ca="1">IF(AB$5&lt;&gt;"",HLOOKUP(AB$5,Functionalization!$G$6:$R$314,ROW($A146)-5,FALSE),IFERROR(INDEX(AB$278:AB$314,MATCH($F146,$B$278:$B$314,0))/VLOOKUP($F146,$B$278:$BB$314,MATCH(LEFT(TRIM(AB$6),FIND("~",SUBSTITUTE(AB$6,"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146))*HLOOKUP(LEFT(TRIM(AB$6),FIND("~",SUBSTITUTE(AB$6," ","~",LEN(TRIM(AB$6))-LEN(SUBSTITUTE(TRIM(AB$6)," ",""))))-1)&amp;" Total",$B$6:$BB$314,ROW($A146)-5,FALSE))</f>
        <v>0</v>
      </c>
      <c r="AC146" s="8">
        <f ca="1">IF(AC$5&lt;&gt;"",HLOOKUP(AC$5,Functionalization!$G$6:$R$314,ROW($A146)-5,FALSE),IFERROR(INDEX(AC$278:AC$314,MATCH($F146,$B$278:$B$314,0))/VLOOKUP($F146,$B$278:$BB$314,MATCH(LEFT(TRIM(AC$6),FIND("~",SUBSTITUTE(AC$6,"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146))*HLOOKUP(LEFT(TRIM(AC$6),FIND("~",SUBSTITUTE(AC$6," ","~",LEN(TRIM(AC$6))-LEN(SUBSTITUTE(TRIM(AC$6)," ",""))))-1)&amp;" Total",$B$6:$BB$314,ROW($A146)-5,FALSE))</f>
        <v>0</v>
      </c>
      <c r="AD146" s="8">
        <f ca="1">IF(AD$5&lt;&gt;"",HLOOKUP(AD$5,Functionalization!$G$6:$R$314,ROW($A146)-5,FALSE),IFERROR(INDEX(AD$278:AD$314,MATCH($F146,$B$278:$B$314,0))/VLOOKUP($F146,$B$278:$BB$314,MATCH(LEFT(TRIM(AD$6),FIND("~",SUBSTITUTE(AD$6,"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146))*HLOOKUP(LEFT(TRIM(AD$6),FIND("~",SUBSTITUTE(AD$6," ","~",LEN(TRIM(AD$6))-LEN(SUBSTITUTE(TRIM(AD$6)," ",""))))-1)&amp;" Total",$B$6:$BB$314,ROW($A146)-5,FALSE))</f>
        <v>0</v>
      </c>
      <c r="AE146" s="8">
        <f ca="1">IF(AE$5&lt;&gt;"",HLOOKUP(AE$5,Functionalization!$G$6:$R$314,ROW($A146)-5,FALSE),IFERROR(INDEX(AE$278:AE$314,MATCH($F146,$B$278:$B$314,0))/VLOOKUP($F146,$B$278:$BB$314,MATCH(LEFT(TRIM(AE$6),FIND("~",SUBSTITUTE(AE$6,"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146))*HLOOKUP(LEFT(TRIM(AE$6),FIND("~",SUBSTITUTE(AE$6," ","~",LEN(TRIM(AE$6))-LEN(SUBSTITUTE(TRIM(AE$6)," ",""))))-1)&amp;" Total",$B$6:$BB$314,ROW($A146)-5,FALSE))</f>
        <v>0</v>
      </c>
      <c r="AF146" s="8">
        <f ca="1">IF(AF$5&lt;&gt;"",HLOOKUP(AF$5,Functionalization!$G$6:$R$314,ROW($A146)-5,FALSE),IFERROR(INDEX(AF$278:AF$314,MATCH($F146,$B$278:$B$314,0))/VLOOKUP($F146,$B$278:$BB$314,MATCH(LEFT(TRIM(AF$6),FIND("~",SUBSTITUTE(AF$6,"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146))*HLOOKUP(LEFT(TRIM(AF$6),FIND("~",SUBSTITUTE(AF$6," ","~",LEN(TRIM(AF$6))-LEN(SUBSTITUTE(TRIM(AF$6)," ",""))))-1)&amp;" Total",$B$6:$BB$314,ROW($A146)-5,FALSE))</f>
        <v>0</v>
      </c>
      <c r="AG146" s="8">
        <f ca="1">IF(AG$5&lt;&gt;"",HLOOKUP(AG$5,Functionalization!$G$6:$R$314,ROW($A146)-5,FALSE),IFERROR(INDEX(AG$278:AG$314,MATCH($F146,$B$278:$B$314,0))/VLOOKUP($F146,$B$278:$BB$314,MATCH(LEFT(TRIM(AG$6),FIND("~",SUBSTITUTE(AG$6,"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146))*HLOOKUP(LEFT(TRIM(AG$6),FIND("~",SUBSTITUTE(AG$6," ","~",LEN(TRIM(AG$6))-LEN(SUBSTITUTE(TRIM(AG$6)," ",""))))-1)&amp;" Total",$B$6:$BB$314,ROW($A146)-5,FALSE))</f>
        <v>0</v>
      </c>
      <c r="AH146" s="8">
        <f ca="1">IF(AH$5&lt;&gt;"",HLOOKUP(AH$5,Functionalization!$G$6:$R$314,ROW($A146)-5,FALSE),IFERROR(INDEX(AH$278:AH$314,MATCH($F146,$B$278:$B$314,0))/VLOOKUP($F146,$B$278:$BB$314,MATCH(LEFT(TRIM(AH$6),FIND("~",SUBSTITUTE(AH$6,"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146))*HLOOKUP(LEFT(TRIM(AH$6),FIND("~",SUBSTITUTE(AH$6," ","~",LEN(TRIM(AH$6))-LEN(SUBSTITUTE(TRIM(AH$6)," ",""))))-1)&amp;" Total",$B$6:$BB$314,ROW($A146)-5,FALSE))</f>
        <v>0</v>
      </c>
      <c r="AI146" s="8">
        <f ca="1">IF(AI$5&lt;&gt;"",HLOOKUP(AI$5,Functionalization!$G$6:$R$314,ROW($A146)-5,FALSE),IFERROR(INDEX(AI$278:AI$314,MATCH($F146,$B$278:$B$314,0))/VLOOKUP($F146,$B$278:$BB$314,MATCH(LEFT(TRIM(AI$6),FIND("~",SUBSTITUTE(AI$6,"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146))*HLOOKUP(LEFT(TRIM(AI$6),FIND("~",SUBSTITUTE(AI$6," ","~",LEN(TRIM(AI$6))-LEN(SUBSTITUTE(TRIM(AI$6)," ",""))))-1)&amp;" Total",$B$6:$BB$314,ROW($A146)-5,FALSE))</f>
        <v>0</v>
      </c>
      <c r="AJ146" s="8">
        <f ca="1">IF(AJ$5&lt;&gt;"",HLOOKUP(AJ$5,Functionalization!$G$6:$R$314,ROW($A146)-5,FALSE),IFERROR(INDEX(AJ$278:AJ$314,MATCH($F146,$B$278:$B$314,0))/VLOOKUP($F146,$B$278:$BB$314,MATCH(LEFT(TRIM(AJ$6),FIND("~",SUBSTITUTE(AJ$6,"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146))*HLOOKUP(LEFT(TRIM(AJ$6),FIND("~",SUBSTITUTE(AJ$6," ","~",LEN(TRIM(AJ$6))-LEN(SUBSTITUTE(TRIM(AJ$6)," ",""))))-1)&amp;" Total",$B$6:$BB$314,ROW($A146)-5,FALSE))</f>
        <v>0</v>
      </c>
      <c r="AK146" s="8">
        <f ca="1">IF(AK$5&lt;&gt;"",HLOOKUP(AK$5,Functionalization!$G$6:$R$314,ROW($A146)-5,FALSE),IFERROR(INDEX(AK$278:AK$314,MATCH($F146,$B$278:$B$314,0))/VLOOKUP($F146,$B$278:$BB$314,MATCH(LEFT(TRIM(AK$6),FIND("~",SUBSTITUTE(AK$6,"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146))*HLOOKUP(LEFT(TRIM(AK$6),FIND("~",SUBSTITUTE(AK$6," ","~",LEN(TRIM(AK$6))-LEN(SUBSTITUTE(TRIM(AK$6)," ",""))))-1)&amp;" Total",$B$6:$BB$314,ROW($A146)-5,FALSE))</f>
        <v>0</v>
      </c>
      <c r="AL146" s="8">
        <f ca="1">IF(AL$5&lt;&gt;"",HLOOKUP(AL$5,Functionalization!$G$6:$R$314,ROW($A146)-5,FALSE),IFERROR(INDEX(AL$278:AL$314,MATCH($F146,$B$278:$B$314,0))/VLOOKUP($F146,$B$278:$BB$314,MATCH(LEFT(TRIM(AL$6),FIND("~",SUBSTITUTE(AL$6,"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146))*HLOOKUP(LEFT(TRIM(AL$6),FIND("~",SUBSTITUTE(AL$6," ","~",LEN(TRIM(AL$6))-LEN(SUBSTITUTE(TRIM(AL$6)," ",""))))-1)&amp;" Total",$B$6:$BB$314,ROW($A146)-5,FALSE))</f>
        <v>0</v>
      </c>
      <c r="AM146" s="8">
        <f ca="1">IF(AM$5&lt;&gt;"",HLOOKUP(AM$5,Functionalization!$G$6:$R$314,ROW($A146)-5,FALSE),IFERROR(INDEX(AM$278:AM$314,MATCH($F146,$B$278:$B$314,0))/VLOOKUP($F146,$B$278:$BB$314,MATCH(LEFT(TRIM(AM$6),FIND("~",SUBSTITUTE(AM$6,"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146))*HLOOKUP(LEFT(TRIM(AM$6),FIND("~",SUBSTITUTE(AM$6," ","~",LEN(TRIM(AM$6))-LEN(SUBSTITUTE(TRIM(AM$6)," ",""))))-1)&amp;" Total",$B$6:$BB$314,ROW($A146)-5,FALSE))</f>
        <v>0</v>
      </c>
      <c r="AN146" s="8">
        <f ca="1">IF(AN$5&lt;&gt;"",HLOOKUP(AN$5,Functionalization!$G$6:$R$314,ROW($A146)-5,FALSE),IFERROR(INDEX(AN$278:AN$314,MATCH($F146,$B$278:$B$314,0))/VLOOKUP($F146,$B$278:$BB$314,MATCH(LEFT(TRIM(AN$6),FIND("~",SUBSTITUTE(AN$6,"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146))*HLOOKUP(LEFT(TRIM(AN$6),FIND("~",SUBSTITUTE(AN$6," ","~",LEN(TRIM(AN$6))-LEN(SUBSTITUTE(TRIM(AN$6)," ",""))))-1)&amp;" Total",$B$6:$BB$314,ROW($A146)-5,FALSE))</f>
        <v>0</v>
      </c>
      <c r="AO146" s="8">
        <f ca="1">IF(AO$5&lt;&gt;"",HLOOKUP(AO$5,Functionalization!$G$6:$R$314,ROW($A146)-5,FALSE),IFERROR(INDEX(AO$278:AO$314,MATCH($F146,$B$278:$B$314,0))/VLOOKUP($F146,$B$278:$BB$314,MATCH(LEFT(TRIM(AO$6),FIND("~",SUBSTITUTE(AO$6,"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146))*HLOOKUP(LEFT(TRIM(AO$6),FIND("~",SUBSTITUTE(AO$6," ","~",LEN(TRIM(AO$6))-LEN(SUBSTITUTE(TRIM(AO$6)," ",""))))-1)&amp;" Total",$B$6:$BB$314,ROW($A146)-5,FALSE))</f>
        <v>0</v>
      </c>
      <c r="AP146" s="8">
        <f ca="1">IF(AP$5&lt;&gt;"",HLOOKUP(AP$5,Functionalization!$G$6:$R$314,ROW($A146)-5,FALSE),IFERROR(INDEX(AP$278:AP$314,MATCH($F146,$B$278:$B$314,0))/VLOOKUP($F146,$B$278:$BB$314,MATCH(LEFT(TRIM(AP$6),FIND("~",SUBSTITUTE(AP$6,"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146))*HLOOKUP(LEFT(TRIM(AP$6),FIND("~",SUBSTITUTE(AP$6," ","~",LEN(TRIM(AP$6))-LEN(SUBSTITUTE(TRIM(AP$6)," ",""))))-1)&amp;" Total",$B$6:$BB$314,ROW($A146)-5,FALSE))</f>
        <v>0</v>
      </c>
      <c r="AQ146" s="8">
        <f ca="1">IF(AQ$5&lt;&gt;"",HLOOKUP(AQ$5,Functionalization!$G$6:$R$314,ROW($A146)-5,FALSE),IFERROR(INDEX(AQ$278:AQ$314,MATCH($F146,$B$278:$B$314,0))/VLOOKUP($F146,$B$278:$BB$314,MATCH(LEFT(TRIM(AQ$6),FIND("~",SUBSTITUTE(AQ$6,"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146))*HLOOKUP(LEFT(TRIM(AQ$6),FIND("~",SUBSTITUTE(AQ$6," ","~",LEN(TRIM(AQ$6))-LEN(SUBSTITUTE(TRIM(AQ$6)," ",""))))-1)&amp;" Total",$B$6:$BB$314,ROW($A146)-5,FALSE))</f>
        <v>0</v>
      </c>
      <c r="AR146" s="8">
        <f ca="1">IF(AR$5&lt;&gt;"",HLOOKUP(AR$5,Functionalization!$G$6:$R$314,ROW($A146)-5,FALSE),IFERROR(INDEX(AR$278:AR$314,MATCH($F146,$B$278:$B$314,0))/VLOOKUP($F146,$B$278:$BB$314,MATCH(LEFT(TRIM(AR$6),FIND("~",SUBSTITUTE(AR$6,"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146))*HLOOKUP(LEFT(TRIM(AR$6),FIND("~",SUBSTITUTE(AR$6," ","~",LEN(TRIM(AR$6))-LEN(SUBSTITUTE(TRIM(AR$6)," ",""))))-1)&amp;" Total",$B$6:$BB$314,ROW($A146)-5,FALSE))</f>
        <v>0</v>
      </c>
      <c r="AS146" s="8">
        <f ca="1">IF(AS$5&lt;&gt;"",HLOOKUP(AS$5,Functionalization!$G$6:$R$314,ROW($A146)-5,FALSE),IFERROR(INDEX(AS$278:AS$314,MATCH($F146,$B$278:$B$314,0))/VLOOKUP($F146,$B$278:$BB$314,MATCH(LEFT(TRIM(AS$6),FIND("~",SUBSTITUTE(AS$6,"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146))*HLOOKUP(LEFT(TRIM(AS$6),FIND("~",SUBSTITUTE(AS$6," ","~",LEN(TRIM(AS$6))-LEN(SUBSTITUTE(TRIM(AS$6)," ",""))))-1)&amp;" Total",$B$6:$BB$314,ROW($A146)-5,FALSE))</f>
        <v>0</v>
      </c>
      <c r="AT146" s="8">
        <f ca="1">IF(AT$5&lt;&gt;"",HLOOKUP(AT$5,Functionalization!$G$6:$R$314,ROW($A146)-5,FALSE),IFERROR(INDEX(AT$278:AT$314,MATCH($F146,$B$278:$B$314,0))/VLOOKUP($F146,$B$278:$BB$314,MATCH(LEFT(TRIM(AT$6),FIND("~",SUBSTITUTE(AT$6,"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146))*HLOOKUP(LEFT(TRIM(AT$6),FIND("~",SUBSTITUTE(AT$6," ","~",LEN(TRIM(AT$6))-LEN(SUBSTITUTE(TRIM(AT$6)," ",""))))-1)&amp;" Total",$B$6:$BB$314,ROW($A146)-5,FALSE))</f>
        <v>0</v>
      </c>
      <c r="AU146" s="8">
        <f ca="1">IF(AU$5&lt;&gt;"",HLOOKUP(AU$5,Functionalization!$G$6:$R$314,ROW($A146)-5,FALSE),IFERROR(INDEX(AU$278:AU$314,MATCH($F146,$B$278:$B$314,0))/VLOOKUP($F146,$B$278:$BB$314,MATCH(LEFT(TRIM(AU$6),FIND("~",SUBSTITUTE(AU$6,"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146))*HLOOKUP(LEFT(TRIM(AU$6),FIND("~",SUBSTITUTE(AU$6," ","~",LEN(TRIM(AU$6))-LEN(SUBSTITUTE(TRIM(AU$6)," ",""))))-1)&amp;" Total",$B$6:$BB$314,ROW($A146)-5,FALSE))</f>
        <v>0</v>
      </c>
      <c r="AV146" s="8">
        <f ca="1">IF(AV$5&lt;&gt;"",HLOOKUP(AV$5,Functionalization!$G$6:$R$314,ROW($A146)-5,FALSE),IFERROR(INDEX(AV$278:AV$314,MATCH($F146,$B$278:$B$314,0))/VLOOKUP($F146,$B$278:$BB$314,MATCH(LEFT(TRIM(AV$6),FIND("~",SUBSTITUTE(AV$6,"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146))*HLOOKUP(LEFT(TRIM(AV$6),FIND("~",SUBSTITUTE(AV$6," ","~",LEN(TRIM(AV$6))-LEN(SUBSTITUTE(TRIM(AV$6)," ",""))))-1)&amp;" Total",$B$6:$BB$314,ROW($A146)-5,FALSE))</f>
        <v>0</v>
      </c>
      <c r="AW146" s="8">
        <f ca="1">IF(AW$5&lt;&gt;"",HLOOKUP(AW$5,Functionalization!$G$6:$R$314,ROW($A146)-5,FALSE),IFERROR(INDEX(AW$278:AW$314,MATCH($F146,$B$278:$B$314,0))/VLOOKUP($F146,$B$278:$BB$314,MATCH(LEFT(TRIM(AW$6),FIND("~",SUBSTITUTE(AW$6,"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146))*HLOOKUP(LEFT(TRIM(AW$6),FIND("~",SUBSTITUTE(AW$6," ","~",LEN(TRIM(AW$6))-LEN(SUBSTITUTE(TRIM(AW$6)," ",""))))-1)&amp;" Total",$B$6:$BB$314,ROW($A146)-5,FALSE))</f>
        <v>0</v>
      </c>
      <c r="AX146" s="8">
        <f ca="1">IF(AX$5&lt;&gt;"",HLOOKUP(AX$5,Functionalization!$G$6:$R$314,ROW($A146)-5,FALSE),IFERROR(INDEX(AX$278:AX$314,MATCH($F146,$B$278:$B$314,0))/VLOOKUP($F146,$B$278:$BB$314,MATCH(LEFT(TRIM(AX$6),FIND("~",SUBSTITUTE(AX$6,"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146))*HLOOKUP(LEFT(TRIM(AX$6),FIND("~",SUBSTITUTE(AX$6," ","~",LEN(TRIM(AX$6))-LEN(SUBSTITUTE(TRIM(AX$6)," ",""))))-1)&amp;" Total",$B$6:$BB$314,ROW($A146)-5,FALSE))</f>
        <v>0</v>
      </c>
      <c r="AY146" s="8">
        <f ca="1">IF(AY$5&lt;&gt;"",HLOOKUP(AY$5,Functionalization!$G$6:$R$314,ROW($A146)-5,FALSE),IFERROR(INDEX(AY$278:AY$314,MATCH($F146,$B$278:$B$314,0))/VLOOKUP($F146,$B$278:$BB$314,MATCH(LEFT(TRIM(AY$6),FIND("~",SUBSTITUTE(AY$6,"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146))*HLOOKUP(LEFT(TRIM(AY$6),FIND("~",SUBSTITUTE(AY$6," ","~",LEN(TRIM(AY$6))-LEN(SUBSTITUTE(TRIM(AY$6)," ",""))))-1)&amp;" Total",$B$6:$BB$314,ROW($A146)-5,FALSE))</f>
        <v>0</v>
      </c>
      <c r="AZ146" s="8">
        <f ca="1">IF(AZ$5&lt;&gt;"",HLOOKUP(AZ$5,Functionalization!$G$6:$R$314,ROW($A146)-5,FALSE),IFERROR(INDEX(AZ$278:AZ$314,MATCH($F146,$B$278:$B$314,0))/VLOOKUP($F146,$B$278:$BB$314,MATCH(LEFT(TRIM(AZ$6),FIND("~",SUBSTITUTE(AZ$6,"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146))*HLOOKUP(LEFT(TRIM(AZ$6),FIND("~",SUBSTITUTE(AZ$6," ","~",LEN(TRIM(AZ$6))-LEN(SUBSTITUTE(TRIM(AZ$6)," ",""))))-1)&amp;" Total",$B$6:$BB$314,ROW($A146)-5,FALSE))</f>
        <v>0</v>
      </c>
      <c r="BA146" s="8">
        <f ca="1">IF(BA$5&lt;&gt;"",HLOOKUP(BA$5,Functionalization!$G$6:$R$314,ROW($A146)-5,FALSE),IFERROR(INDEX(BA$278:BA$314,MATCH($F146,$B$278:$B$314,0))/VLOOKUP($F146,$B$278:$BB$314,MATCH(LEFT(TRIM(BA$6),FIND("~",SUBSTITUTE(BA$6,"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146))*HLOOKUP(LEFT(TRIM(BA$6),FIND("~",SUBSTITUTE(BA$6," ","~",LEN(TRIM(BA$6))-LEN(SUBSTITUTE(TRIM(BA$6)," ",""))))-1)&amp;" Total",$B$6:$BB$314,ROW($A146)-5,FALSE))</f>
        <v>0</v>
      </c>
      <c r="BB146" s="8">
        <f ca="1">IF(BB$5&lt;&gt;"",HLOOKUP(BB$5,Functionalization!$G$6:$R$314,ROW($A146)-5,FALSE),IFERROR(INDEX(BB$278:BB$314,MATCH($F146,$B$278:$B$314,0))/VLOOKUP($F146,$B$278:$BB$314,MATCH(LEFT(TRIM(BB$6),FIND("~",SUBSTITUTE(BB$6,"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146))*HLOOKUP(LEFT(TRIM(BB$6),FIND("~",SUBSTITUTE(BB$6," ","~",LEN(TRIM(BB$6))-LEN(SUBSTITUTE(TRIM(BB$6)," ",""))))-1)&amp;" Total",$B$6:$BB$314,ROW($A146)-5,FALSE))</f>
        <v>0</v>
      </c>
      <c r="BD146">
        <f ca="1">IFERROR(IF(SUMIF($G$6:$BB$6,BD$6&amp;" Total",$G146:$BB146)-(SUMIF($G$6:$BB$6,BD$6&amp;" "&amp;'Input-Func_Class'!$D$22,$G146:$BB146)+IFERROR(SUMIF($G$6:$BB$6,BD$6&amp;" "&amp;'Input-Func_Class'!$E$22,$G146:$BB146),SUMIF($G$6:$BB$6,BD$6&amp;" "&amp;'Input-Func_Class'!$B$24,$G146:$BB146))+SUMIF($G$6:$BB$6,BD$6&amp;" "&amp;'Input-Func_Class'!$F$22,$G146:$BB146))&lt;Check_Limit,0,1),1)</f>
        <v>0</v>
      </c>
      <c r="BE146">
        <f ca="1">IFERROR(IF(SUMIF($G$6:$BB$6,BE$6&amp;" Total",$G146:$BB146)-(SUMIF($G$6:$BB$6,BE$6&amp;" "&amp;'Input-Func_Class'!$D$22,$G146:$BB146)+IFERROR(SUMIF($G$6:$BB$6,BE$6&amp;" "&amp;'Input-Func_Class'!$E$22,$G146:$BB146),SUMIF($G$6:$BB$6,BE$6&amp;" "&amp;'Input-Func_Class'!$B$24,$G146:$BB146))+SUMIF($G$6:$BB$6,BE$6&amp;" "&amp;'Input-Func_Class'!$F$22,$G146:$BB146))&lt;Check_Limit,0,1),1)</f>
        <v>0</v>
      </c>
      <c r="BF146">
        <f ca="1">IFERROR(IF(SUMIF($G$6:$BB$6,BF$6&amp;" Total",$G146:$BB146)-(SUMIF($G$6:$BB$6,BF$6&amp;" "&amp;'Input-Func_Class'!$D$22,$G146:$BB146)+IFERROR(SUMIF($G$6:$BB$6,BF$6&amp;" "&amp;'Input-Func_Class'!$E$22,$G146:$BB146),SUMIF($G$6:$BB$6,BF$6&amp;" "&amp;'Input-Func_Class'!$B$24,$G146:$BB146))+SUMIF($G$6:$BB$6,BF$6&amp;" "&amp;'Input-Func_Class'!$F$22,$G146:$BB146))&lt;Check_Limit,0,1),1)</f>
        <v>0</v>
      </c>
      <c r="BG146">
        <f ca="1">IFERROR(IF(SUMIF($G$6:$BB$6,BG$6&amp;" Total",$G146:$BB146)-(SUMIF($G$6:$BB$6,BG$6&amp;" "&amp;'Input-Func_Class'!$D$22,$G146:$BB146)+IFERROR(SUMIF($G$6:$BB$6,BG$6&amp;" "&amp;'Input-Func_Class'!$E$22,$G146:$BB146),SUMIF($G$6:$BB$6,BG$6&amp;" "&amp;'Input-Func_Class'!$B$24,$G146:$BB146))+SUMIF($G$6:$BB$6,BG$6&amp;" "&amp;'Input-Func_Class'!$F$22,$G146:$BB146))&lt;Check_Limit,0,1),1)</f>
        <v>0</v>
      </c>
      <c r="BH146">
        <f ca="1">IFERROR(IF(SUMIF($G$6:$BB$6,BH$6&amp;" Total",$G146:$BB146)-(SUMIF($G$6:$BB$6,BH$6&amp;" "&amp;'Input-Func_Class'!$D$22,$G146:$BB146)+IFERROR(SUMIF($G$6:$BB$6,BH$6&amp;" "&amp;'Input-Func_Class'!$E$22,$G146:$BB146),SUMIF($G$6:$BB$6,BH$6&amp;" "&amp;'Input-Func_Class'!$B$24,$G146:$BB146))+SUMIF($G$6:$BB$6,BH$6&amp;" "&amp;'Input-Func_Class'!$F$22,$G146:$BB146))&lt;Check_Limit,0,1),1)</f>
        <v>0</v>
      </c>
      <c r="BI146">
        <f ca="1">IFERROR(IF(SUMIF($G$6:$BB$6,BI$6&amp;" Total",$G146:$BB146)-(SUMIF($G$6:$BB$6,BI$6&amp;" "&amp;'Input-Func_Class'!$D$22,$G146:$BB146)+IFERROR(SUMIF($G$6:$BB$6,BI$6&amp;" "&amp;'Input-Func_Class'!$E$22,$G146:$BB146),SUMIF($G$6:$BB$6,BI$6&amp;" "&amp;'Input-Func_Class'!$B$24,$G146:$BB146))+SUMIF($G$6:$BB$6,BI$6&amp;" "&amp;'Input-Func_Class'!$F$22,$G146:$BB146))&lt;Check_Limit,0,1),1)</f>
        <v>0</v>
      </c>
      <c r="BJ146">
        <f ca="1">IFERROR(IF(SUMIF($G$6:$BB$6,BJ$6&amp;" Total",$G146:$BB146)-(SUMIF($G$6:$BB$6,BJ$6&amp;" "&amp;'Input-Func_Class'!$D$22,$G146:$BB146)+IFERROR(SUMIF($G$6:$BB$6,BJ$6&amp;" "&amp;'Input-Func_Class'!$E$22,$G146:$BB146),SUMIF($G$6:$BB$6,BJ$6&amp;" "&amp;'Input-Func_Class'!$B$24,$G146:$BB146))+SUMIF($G$6:$BB$6,BJ$6&amp;" "&amp;'Input-Func_Class'!$F$22,$G146:$BB146))&lt;Check_Limit,0,1),1)</f>
        <v>0</v>
      </c>
      <c r="BK146">
        <f ca="1">IFERROR(IF(SUMIF($G$6:$BB$6,BK$6&amp;" Total",$G146:$BB146)-(SUMIF($G$6:$BB$6,BK$6&amp;" "&amp;'Input-Func_Class'!$D$22,$G146:$BB146)+IFERROR(SUMIF($G$6:$BB$6,BK$6&amp;" "&amp;'Input-Func_Class'!$E$22,$G146:$BB146),SUMIF($G$6:$BB$6,BK$6&amp;" "&amp;'Input-Func_Class'!$B$24,$G146:$BB146))+SUMIF($G$6:$BB$6,BK$6&amp;" "&amp;'Input-Func_Class'!$F$22,$G146:$BB146))&lt;Check_Limit,0,1),1)</f>
        <v>0</v>
      </c>
      <c r="BL146">
        <f ca="1">IFERROR(IF(SUMIF($G$6:$BB$6,BL$6&amp;" Total",$G146:$BB146)-(SUMIF($G$6:$BB$6,BL$6&amp;" "&amp;'Input-Func_Class'!$D$22,$G146:$BB146)+IFERROR(SUMIF($G$6:$BB$6,BL$6&amp;" "&amp;'Input-Func_Class'!$E$22,$G146:$BB146),SUMIF($G$6:$BB$6,BL$6&amp;" "&amp;'Input-Func_Class'!$B$24,$G146:$BB146))+SUMIF($G$6:$BB$6,BL$6&amp;" "&amp;'Input-Func_Class'!$F$22,$G146:$BB146))&lt;Check_Limit,0,1),1)</f>
        <v>0</v>
      </c>
      <c r="BM146">
        <f ca="1">IFERROR(IF(SUMIF($G$6:$BB$6,BM$6&amp;" Total",$G146:$BB146)-(SUMIF($G$6:$BB$6,BM$6&amp;" "&amp;'Input-Func_Class'!$D$22,$G146:$BB146)+IFERROR(SUMIF($G$6:$BB$6,BM$6&amp;" "&amp;'Input-Func_Class'!$E$22,$G146:$BB146),SUMIF($G$6:$BB$6,BM$6&amp;" "&amp;'Input-Func_Class'!$B$24,$G146:$BB146))+SUMIF($G$6:$BB$6,BM$6&amp;" "&amp;'Input-Func_Class'!$F$22,$G146:$BB146))&lt;Check_Limit,0,1),1)</f>
        <v>0</v>
      </c>
      <c r="BN146">
        <f ca="1">IFERROR(IF(SUMIF($G$6:$BB$6,BN$6&amp;" Total",$G146:$BB146)-(SUMIF($G$6:$BB$6,BN$6&amp;" "&amp;'Input-Func_Class'!$D$22,$G146:$BB146)+IFERROR(SUMIF($G$6:$BB$6,BN$6&amp;" "&amp;'Input-Func_Class'!$E$22,$G146:$BB146),SUMIF($G$6:$BB$6,BN$6&amp;" "&amp;'Input-Func_Class'!$B$24,$G146:$BB146))+SUMIF($G$6:$BB$6,BN$6&amp;" "&amp;'Input-Func_Class'!$F$22,$G146:$BB146))&lt;Check_Limit,0,1),1)</f>
        <v>0</v>
      </c>
      <c r="BO146">
        <f ca="1">IFERROR(IF(SUMIF($G$6:$BB$6,BO$6&amp;" Total",$G146:$BB146)-(SUMIF($G$6:$BB$6,BO$6&amp;" "&amp;'Input-Func_Class'!$D$22,$G146:$BB146)+IFERROR(SUMIF($G$6:$BB$6,BO$6&amp;" "&amp;'Input-Func_Class'!$E$22,$G146:$BB146),SUMIF($G$6:$BB$6,BO$6&amp;" "&amp;'Input-Func_Class'!$B$24,$G146:$BB146))+SUMIF($G$6:$BB$6,BO$6&amp;" "&amp;'Input-Func_Class'!$F$22,$G146:$BB146))&lt;Check_Limit,0,1),1)</f>
        <v>0</v>
      </c>
    </row>
    <row r="147" spans="1:67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>Functionalization!$D147</f>
        <v>254030.99340242115</v>
      </c>
      <c r="E147" s="8">
        <f t="shared" ca="1" si="37"/>
        <v>0</v>
      </c>
      <c r="F147" s="2" t="str">
        <f>IF($D147=0,"-",IF('Input-Accounts'!$E147&lt;&gt;0,'Input-Accounts'!$E147,'Input-Accounts'!$G147))</f>
        <v>INT_MAINS_PLANT</v>
      </c>
      <c r="G147" s="8">
        <f ca="1">IF(G$5&lt;&gt;"",HLOOKUP(G$5,Functionalization!$G$6:$R$314,ROW($A147)-5,FALSE),IFERROR(INDEX(G$278:G$314,MATCH($F147,$B$278:$B$314,0))/VLOOKUP($F147,$B$278:$BB$314,MATCH(LEFT(TRIM(G$6),FIND("~",SUBSTITUTE(G$6,"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147))*HLOOKUP(LEFT(TRIM(G$6),FIND("~",SUBSTITUTE(G$6," ","~",LEN(TRIM(G$6))-LEN(SUBSTITUTE(TRIM(G$6)," ",""))))-1)&amp;" Total",$B$6:$BB$314,ROW($A147)-5,FALSE))</f>
        <v>254030.99340242115</v>
      </c>
      <c r="H147" s="8">
        <f ca="1">IF(H$5&lt;&gt;"",HLOOKUP(H$5,Functionalization!$G$6:$R$314,ROW($A147)-5,FALSE),IFERROR(INDEX(H$278:H$314,MATCH($F147,$B$278:$B$314,0))/VLOOKUP($F147,$B$278:$BB$314,MATCH(LEFT(TRIM(H$6),FIND("~",SUBSTITUTE(H$6,"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147))*HLOOKUP(LEFT(TRIM(H$6),FIND("~",SUBSTITUTE(H$6," ","~",LEN(TRIM(H$6))-LEN(SUBSTITUTE(TRIM(H$6)," ",""))))-1)&amp;" Total",$B$6:$BB$314,ROW($A147)-5,FALSE))</f>
        <v>193804.3220623355</v>
      </c>
      <c r="I147" s="8">
        <f ca="1">IF(I$5&lt;&gt;"",HLOOKUP(I$5,Functionalization!$G$6:$R$314,ROW($A147)-5,FALSE),IFERROR(INDEX(I$278:I$314,MATCH($F147,$B$278:$B$314,0))/VLOOKUP($F147,$B$278:$BB$314,MATCH(LEFT(TRIM(I$6),FIND("~",SUBSTITUTE(I$6,"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147))*HLOOKUP(LEFT(TRIM(I$6),FIND("~",SUBSTITUTE(I$6," ","~",LEN(TRIM(I$6))-LEN(SUBSTITUTE(TRIM(I$6)," ",""))))-1)&amp;" Total",$B$6:$BB$314,ROW($A147)-5,FALSE))</f>
        <v>0</v>
      </c>
      <c r="J147" s="8">
        <f ca="1">IF(J$5&lt;&gt;"",HLOOKUP(J$5,Functionalization!$G$6:$R$314,ROW($A147)-5,FALSE),IFERROR(INDEX(J$278:J$314,MATCH($F147,$B$278:$B$314,0))/VLOOKUP($F147,$B$278:$BB$314,MATCH(LEFT(TRIM(J$6),FIND("~",SUBSTITUTE(J$6,"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147))*HLOOKUP(LEFT(TRIM(J$6),FIND("~",SUBSTITUTE(J$6," ","~",LEN(TRIM(J$6))-LEN(SUBSTITUTE(TRIM(J$6)," ",""))))-1)&amp;" Total",$B$6:$BB$314,ROW($A147)-5,FALSE))</f>
        <v>60226.671340085646</v>
      </c>
      <c r="K147" s="8">
        <f ca="1">IF(K$5&lt;&gt;"",HLOOKUP(K$5,Functionalization!$G$6:$R$314,ROW($A147)-5,FALSE),IFERROR(INDEX(K$278:K$314,MATCH($F147,$B$278:$B$314,0))/VLOOKUP($F147,$B$278:$BB$314,MATCH(LEFT(TRIM(K$6),FIND("~",SUBSTITUTE(K$6,"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147))*HLOOKUP(LEFT(TRIM(K$6),FIND("~",SUBSTITUTE(K$6," ","~",LEN(TRIM(K$6))-LEN(SUBSTITUTE(TRIM(K$6)," ",""))))-1)&amp;" Total",$B$6:$BB$314,ROW($A147)-5,FALSE))</f>
        <v>0</v>
      </c>
      <c r="L147" s="8">
        <f ca="1">IF(L$5&lt;&gt;"",HLOOKUP(L$5,Functionalization!$G$6:$R$314,ROW($A147)-5,FALSE),IFERROR(INDEX(L$278:L$314,MATCH($F147,$B$278:$B$314,0))/VLOOKUP($F147,$B$278:$BB$314,MATCH(LEFT(TRIM(L$6),FIND("~",SUBSTITUTE(L$6,"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147))*HLOOKUP(LEFT(TRIM(L$6),FIND("~",SUBSTITUTE(L$6," ","~",LEN(TRIM(L$6))-LEN(SUBSTITUTE(TRIM(L$6)," ",""))))-1)&amp;" Total",$B$6:$BB$314,ROW($A147)-5,FALSE))</f>
        <v>0</v>
      </c>
      <c r="M147" s="8">
        <f ca="1">IF(M$5&lt;&gt;"",HLOOKUP(M$5,Functionalization!$G$6:$R$314,ROW($A147)-5,FALSE),IFERROR(INDEX(M$278:M$314,MATCH($F147,$B$278:$B$314,0))/VLOOKUP($F147,$B$278:$BB$314,MATCH(LEFT(TRIM(M$6),FIND("~",SUBSTITUTE(M$6,"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147))*HLOOKUP(LEFT(TRIM(M$6),FIND("~",SUBSTITUTE(M$6," ","~",LEN(TRIM(M$6))-LEN(SUBSTITUTE(TRIM(M$6)," ",""))))-1)&amp;" Total",$B$6:$BB$314,ROW($A147)-5,FALSE))</f>
        <v>0</v>
      </c>
      <c r="N147" s="8">
        <f ca="1">IF(N$5&lt;&gt;"",HLOOKUP(N$5,Functionalization!$G$6:$R$314,ROW($A147)-5,FALSE),IFERROR(INDEX(N$278:N$314,MATCH($F147,$B$278:$B$314,0))/VLOOKUP($F147,$B$278:$BB$314,MATCH(LEFT(TRIM(N$6),FIND("~",SUBSTITUTE(N$6,"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147))*HLOOKUP(LEFT(TRIM(N$6),FIND("~",SUBSTITUTE(N$6," ","~",LEN(TRIM(N$6))-LEN(SUBSTITUTE(TRIM(N$6)," ",""))))-1)&amp;" Total",$B$6:$BB$314,ROW($A147)-5,FALSE))</f>
        <v>0</v>
      </c>
      <c r="O147" s="8">
        <f ca="1">IF(O$5&lt;&gt;"",HLOOKUP(O$5,Functionalization!$G$6:$R$314,ROW($A147)-5,FALSE),IFERROR(INDEX(O$278:O$314,MATCH($F147,$B$278:$B$314,0))/VLOOKUP($F147,$B$278:$BB$314,MATCH(LEFT(TRIM(O$6),FIND("~",SUBSTITUTE(O$6,"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147))*HLOOKUP(LEFT(TRIM(O$6),FIND("~",SUBSTITUTE(O$6," ","~",LEN(TRIM(O$6))-LEN(SUBSTITUTE(TRIM(O$6)," ",""))))-1)&amp;" Total",$B$6:$BB$314,ROW($A147)-5,FALSE))</f>
        <v>0</v>
      </c>
      <c r="P147" s="8">
        <f ca="1">IF(P$5&lt;&gt;"",HLOOKUP(P$5,Functionalization!$G$6:$R$314,ROW($A147)-5,FALSE),IFERROR(INDEX(P$278:P$314,MATCH($F147,$B$278:$B$314,0))/VLOOKUP($F147,$B$278:$BB$314,MATCH(LEFT(TRIM(P$6),FIND("~",SUBSTITUTE(P$6,"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147))*HLOOKUP(LEFT(TRIM(P$6),FIND("~",SUBSTITUTE(P$6," ","~",LEN(TRIM(P$6))-LEN(SUBSTITUTE(TRIM(P$6)," ",""))))-1)&amp;" Total",$B$6:$BB$314,ROW($A147)-5,FALSE))</f>
        <v>0</v>
      </c>
      <c r="Q147" s="8">
        <f ca="1">IF(Q$5&lt;&gt;"",HLOOKUP(Q$5,Functionalization!$G$6:$R$314,ROW($A147)-5,FALSE),IFERROR(INDEX(Q$278:Q$314,MATCH($F147,$B$278:$B$314,0))/VLOOKUP($F147,$B$278:$BB$314,MATCH(LEFT(TRIM(Q$6),FIND("~",SUBSTITUTE(Q$6,"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147))*HLOOKUP(LEFT(TRIM(Q$6),FIND("~",SUBSTITUTE(Q$6," ","~",LEN(TRIM(Q$6))-LEN(SUBSTITUTE(TRIM(Q$6)," ",""))))-1)&amp;" Total",$B$6:$BB$314,ROW($A147)-5,FALSE))</f>
        <v>0</v>
      </c>
      <c r="R147" s="8">
        <f ca="1">IF(R$5&lt;&gt;"",HLOOKUP(R$5,Functionalization!$G$6:$R$314,ROW($A147)-5,FALSE),IFERROR(INDEX(R$278:R$314,MATCH($F147,$B$278:$B$314,0))/VLOOKUP($F147,$B$278:$BB$314,MATCH(LEFT(TRIM(R$6),FIND("~",SUBSTITUTE(R$6,"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147))*HLOOKUP(LEFT(TRIM(R$6),FIND("~",SUBSTITUTE(R$6," ","~",LEN(TRIM(R$6))-LEN(SUBSTITUTE(TRIM(R$6)," ",""))))-1)&amp;" Total",$B$6:$BB$314,ROW($A147)-5,FALSE))</f>
        <v>0</v>
      </c>
      <c r="S147" s="8">
        <f ca="1">IF(S$5&lt;&gt;"",HLOOKUP(S$5,Functionalization!$G$6:$R$314,ROW($A147)-5,FALSE),IFERROR(INDEX(S$278:S$314,MATCH($F147,$B$278:$B$314,0))/VLOOKUP($F147,$B$278:$BB$314,MATCH(LEFT(TRIM(S$6),FIND("~",SUBSTITUTE(S$6,"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147))*HLOOKUP(LEFT(TRIM(S$6),FIND("~",SUBSTITUTE(S$6," ","~",LEN(TRIM(S$6))-LEN(SUBSTITUTE(TRIM(S$6)," ",""))))-1)&amp;" Total",$B$6:$BB$314,ROW($A147)-5,FALSE))</f>
        <v>0</v>
      </c>
      <c r="T147" s="8">
        <f ca="1">IF(T$5&lt;&gt;"",HLOOKUP(T$5,Functionalization!$G$6:$R$314,ROW($A147)-5,FALSE),IFERROR(INDEX(T$278:T$314,MATCH($F147,$B$278:$B$314,0))/VLOOKUP($F147,$B$278:$BB$314,MATCH(LEFT(TRIM(T$6),FIND("~",SUBSTITUTE(T$6,"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147))*HLOOKUP(LEFT(TRIM(T$6),FIND("~",SUBSTITUTE(T$6," ","~",LEN(TRIM(T$6))-LEN(SUBSTITUTE(TRIM(T$6)," ",""))))-1)&amp;" Total",$B$6:$BB$314,ROW($A147)-5,FALSE))</f>
        <v>0</v>
      </c>
      <c r="U147" s="8">
        <f ca="1">IF(U$5&lt;&gt;"",HLOOKUP(U$5,Functionalization!$G$6:$R$314,ROW($A147)-5,FALSE),IFERROR(INDEX(U$278:U$314,MATCH($F147,$B$278:$B$314,0))/VLOOKUP($F147,$B$278:$BB$314,MATCH(LEFT(TRIM(U$6),FIND("~",SUBSTITUTE(U$6,"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147))*HLOOKUP(LEFT(TRIM(U$6),FIND("~",SUBSTITUTE(U$6," ","~",LEN(TRIM(U$6))-LEN(SUBSTITUTE(TRIM(U$6)," ",""))))-1)&amp;" Total",$B$6:$BB$314,ROW($A147)-5,FALSE))</f>
        <v>0</v>
      </c>
      <c r="V147" s="8">
        <f ca="1">IF(V$5&lt;&gt;"",HLOOKUP(V$5,Functionalization!$G$6:$R$314,ROW($A147)-5,FALSE),IFERROR(INDEX(V$278:V$314,MATCH($F147,$B$278:$B$314,0))/VLOOKUP($F147,$B$278:$BB$314,MATCH(LEFT(TRIM(V$6),FIND("~",SUBSTITUTE(V$6,"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147))*HLOOKUP(LEFT(TRIM(V$6),FIND("~",SUBSTITUTE(V$6," ","~",LEN(TRIM(V$6))-LEN(SUBSTITUTE(TRIM(V$6)," ",""))))-1)&amp;" Total",$B$6:$BB$314,ROW($A147)-5,FALSE))</f>
        <v>0</v>
      </c>
      <c r="W147" s="8">
        <f ca="1">IF(W$5&lt;&gt;"",HLOOKUP(W$5,Functionalization!$G$6:$R$314,ROW($A147)-5,FALSE),IFERROR(INDEX(W$278:W$314,MATCH($F147,$B$278:$B$314,0))/VLOOKUP($F147,$B$278:$BB$314,MATCH(LEFT(TRIM(W$6),FIND("~",SUBSTITUTE(W$6,"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147))*HLOOKUP(LEFT(TRIM(W$6),FIND("~",SUBSTITUTE(W$6," ","~",LEN(TRIM(W$6))-LEN(SUBSTITUTE(TRIM(W$6)," ",""))))-1)&amp;" Total",$B$6:$BB$314,ROW($A147)-5,FALSE))</f>
        <v>0</v>
      </c>
      <c r="X147" s="8">
        <f ca="1">IF(X$5&lt;&gt;"",HLOOKUP(X$5,Functionalization!$G$6:$R$314,ROW($A147)-5,FALSE),IFERROR(INDEX(X$278:X$314,MATCH($F147,$B$278:$B$314,0))/VLOOKUP($F147,$B$278:$BB$314,MATCH(LEFT(TRIM(X$6),FIND("~",SUBSTITUTE(X$6,"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147))*HLOOKUP(LEFT(TRIM(X$6),FIND("~",SUBSTITUTE(X$6," ","~",LEN(TRIM(X$6))-LEN(SUBSTITUTE(TRIM(X$6)," ",""))))-1)&amp;" Total",$B$6:$BB$314,ROW($A147)-5,FALSE))</f>
        <v>0</v>
      </c>
      <c r="Y147" s="8">
        <f ca="1">IF(Y$5&lt;&gt;"",HLOOKUP(Y$5,Functionalization!$G$6:$R$314,ROW($A147)-5,FALSE),IFERROR(INDEX(Y$278:Y$314,MATCH($F147,$B$278:$B$314,0))/VLOOKUP($F147,$B$278:$BB$314,MATCH(LEFT(TRIM(Y$6),FIND("~",SUBSTITUTE(Y$6,"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147))*HLOOKUP(LEFT(TRIM(Y$6),FIND("~",SUBSTITUTE(Y$6," ","~",LEN(TRIM(Y$6))-LEN(SUBSTITUTE(TRIM(Y$6)," ",""))))-1)&amp;" Total",$B$6:$BB$314,ROW($A147)-5,FALSE))</f>
        <v>0</v>
      </c>
      <c r="Z147" s="8">
        <f ca="1">IF(Z$5&lt;&gt;"",HLOOKUP(Z$5,Functionalization!$G$6:$R$314,ROW($A147)-5,FALSE),IFERROR(INDEX(Z$278:Z$314,MATCH($F147,$B$278:$B$314,0))/VLOOKUP($F147,$B$278:$BB$314,MATCH(LEFT(TRIM(Z$6),FIND("~",SUBSTITUTE(Z$6,"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147))*HLOOKUP(LEFT(TRIM(Z$6),FIND("~",SUBSTITUTE(Z$6," ","~",LEN(TRIM(Z$6))-LEN(SUBSTITUTE(TRIM(Z$6)," ",""))))-1)&amp;" Total",$B$6:$BB$314,ROW($A147)-5,FALSE))</f>
        <v>0</v>
      </c>
      <c r="AA147" s="8">
        <f ca="1">IF(AA$5&lt;&gt;"",HLOOKUP(AA$5,Functionalization!$G$6:$R$314,ROW($A147)-5,FALSE),IFERROR(INDEX(AA$278:AA$314,MATCH($F147,$B$278:$B$314,0))/VLOOKUP($F147,$B$278:$BB$314,MATCH(LEFT(TRIM(AA$6),FIND("~",SUBSTITUTE(AA$6,"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147))*HLOOKUP(LEFT(TRIM(AA$6),FIND("~",SUBSTITUTE(AA$6," ","~",LEN(TRIM(AA$6))-LEN(SUBSTITUTE(TRIM(AA$6)," ",""))))-1)&amp;" Total",$B$6:$BB$314,ROW($A147)-5,FALSE))</f>
        <v>0</v>
      </c>
      <c r="AB147" s="8">
        <f ca="1">IF(AB$5&lt;&gt;"",HLOOKUP(AB$5,Functionalization!$G$6:$R$314,ROW($A147)-5,FALSE),IFERROR(INDEX(AB$278:AB$314,MATCH($F147,$B$278:$B$314,0))/VLOOKUP($F147,$B$278:$BB$314,MATCH(LEFT(TRIM(AB$6),FIND("~",SUBSTITUTE(AB$6,"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147))*HLOOKUP(LEFT(TRIM(AB$6),FIND("~",SUBSTITUTE(AB$6," ","~",LEN(TRIM(AB$6))-LEN(SUBSTITUTE(TRIM(AB$6)," ",""))))-1)&amp;" Total",$B$6:$BB$314,ROW($A147)-5,FALSE))</f>
        <v>0</v>
      </c>
      <c r="AC147" s="8">
        <f ca="1">IF(AC$5&lt;&gt;"",HLOOKUP(AC$5,Functionalization!$G$6:$R$314,ROW($A147)-5,FALSE),IFERROR(INDEX(AC$278:AC$314,MATCH($F147,$B$278:$B$314,0))/VLOOKUP($F147,$B$278:$BB$314,MATCH(LEFT(TRIM(AC$6),FIND("~",SUBSTITUTE(AC$6,"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147))*HLOOKUP(LEFT(TRIM(AC$6),FIND("~",SUBSTITUTE(AC$6," ","~",LEN(TRIM(AC$6))-LEN(SUBSTITUTE(TRIM(AC$6)," ",""))))-1)&amp;" Total",$B$6:$BB$314,ROW($A147)-5,FALSE))</f>
        <v>0</v>
      </c>
      <c r="AD147" s="8">
        <f ca="1">IF(AD$5&lt;&gt;"",HLOOKUP(AD$5,Functionalization!$G$6:$R$314,ROW($A147)-5,FALSE),IFERROR(INDEX(AD$278:AD$314,MATCH($F147,$B$278:$B$314,0))/VLOOKUP($F147,$B$278:$BB$314,MATCH(LEFT(TRIM(AD$6),FIND("~",SUBSTITUTE(AD$6,"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147))*HLOOKUP(LEFT(TRIM(AD$6),FIND("~",SUBSTITUTE(AD$6," ","~",LEN(TRIM(AD$6))-LEN(SUBSTITUTE(TRIM(AD$6)," ",""))))-1)&amp;" Total",$B$6:$BB$314,ROW($A147)-5,FALSE))</f>
        <v>0</v>
      </c>
      <c r="AE147" s="8">
        <f ca="1">IF(AE$5&lt;&gt;"",HLOOKUP(AE$5,Functionalization!$G$6:$R$314,ROW($A147)-5,FALSE),IFERROR(INDEX(AE$278:AE$314,MATCH($F147,$B$278:$B$314,0))/VLOOKUP($F147,$B$278:$BB$314,MATCH(LEFT(TRIM(AE$6),FIND("~",SUBSTITUTE(AE$6,"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147))*HLOOKUP(LEFT(TRIM(AE$6),FIND("~",SUBSTITUTE(AE$6," ","~",LEN(TRIM(AE$6))-LEN(SUBSTITUTE(TRIM(AE$6)," ",""))))-1)&amp;" Total",$B$6:$BB$314,ROW($A147)-5,FALSE))</f>
        <v>0</v>
      </c>
      <c r="AF147" s="8">
        <f ca="1">IF(AF$5&lt;&gt;"",HLOOKUP(AF$5,Functionalization!$G$6:$R$314,ROW($A147)-5,FALSE),IFERROR(INDEX(AF$278:AF$314,MATCH($F147,$B$278:$B$314,0))/VLOOKUP($F147,$B$278:$BB$314,MATCH(LEFT(TRIM(AF$6),FIND("~",SUBSTITUTE(AF$6,"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147))*HLOOKUP(LEFT(TRIM(AF$6),FIND("~",SUBSTITUTE(AF$6," ","~",LEN(TRIM(AF$6))-LEN(SUBSTITUTE(TRIM(AF$6)," ",""))))-1)&amp;" Total",$B$6:$BB$314,ROW($A147)-5,FALSE))</f>
        <v>0</v>
      </c>
      <c r="AG147" s="8">
        <f ca="1">IF(AG$5&lt;&gt;"",HLOOKUP(AG$5,Functionalization!$G$6:$R$314,ROW($A147)-5,FALSE),IFERROR(INDEX(AG$278:AG$314,MATCH($F147,$B$278:$B$314,0))/VLOOKUP($F147,$B$278:$BB$314,MATCH(LEFT(TRIM(AG$6),FIND("~",SUBSTITUTE(AG$6,"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147))*HLOOKUP(LEFT(TRIM(AG$6),FIND("~",SUBSTITUTE(AG$6," ","~",LEN(TRIM(AG$6))-LEN(SUBSTITUTE(TRIM(AG$6)," ",""))))-1)&amp;" Total",$B$6:$BB$314,ROW($A147)-5,FALSE))</f>
        <v>0</v>
      </c>
      <c r="AH147" s="8">
        <f ca="1">IF(AH$5&lt;&gt;"",HLOOKUP(AH$5,Functionalization!$G$6:$R$314,ROW($A147)-5,FALSE),IFERROR(INDEX(AH$278:AH$314,MATCH($F147,$B$278:$B$314,0))/VLOOKUP($F147,$B$278:$BB$314,MATCH(LEFT(TRIM(AH$6),FIND("~",SUBSTITUTE(AH$6,"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147))*HLOOKUP(LEFT(TRIM(AH$6),FIND("~",SUBSTITUTE(AH$6," ","~",LEN(TRIM(AH$6))-LEN(SUBSTITUTE(TRIM(AH$6)," ",""))))-1)&amp;" Total",$B$6:$BB$314,ROW($A147)-5,FALSE))</f>
        <v>0</v>
      </c>
      <c r="AI147" s="8">
        <f ca="1">IF(AI$5&lt;&gt;"",HLOOKUP(AI$5,Functionalization!$G$6:$R$314,ROW($A147)-5,FALSE),IFERROR(INDEX(AI$278:AI$314,MATCH($F147,$B$278:$B$314,0))/VLOOKUP($F147,$B$278:$BB$314,MATCH(LEFT(TRIM(AI$6),FIND("~",SUBSTITUTE(AI$6,"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147))*HLOOKUP(LEFT(TRIM(AI$6),FIND("~",SUBSTITUTE(AI$6," ","~",LEN(TRIM(AI$6))-LEN(SUBSTITUTE(TRIM(AI$6)," ",""))))-1)&amp;" Total",$B$6:$BB$314,ROW($A147)-5,FALSE))</f>
        <v>0</v>
      </c>
      <c r="AJ147" s="8">
        <f ca="1">IF(AJ$5&lt;&gt;"",HLOOKUP(AJ$5,Functionalization!$G$6:$R$314,ROW($A147)-5,FALSE),IFERROR(INDEX(AJ$278:AJ$314,MATCH($F147,$B$278:$B$314,0))/VLOOKUP($F147,$B$278:$BB$314,MATCH(LEFT(TRIM(AJ$6),FIND("~",SUBSTITUTE(AJ$6,"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147))*HLOOKUP(LEFT(TRIM(AJ$6),FIND("~",SUBSTITUTE(AJ$6," ","~",LEN(TRIM(AJ$6))-LEN(SUBSTITUTE(TRIM(AJ$6)," ",""))))-1)&amp;" Total",$B$6:$BB$314,ROW($A147)-5,FALSE))</f>
        <v>0</v>
      </c>
      <c r="AK147" s="8">
        <f ca="1">IF(AK$5&lt;&gt;"",HLOOKUP(AK$5,Functionalization!$G$6:$R$314,ROW($A147)-5,FALSE),IFERROR(INDEX(AK$278:AK$314,MATCH($F147,$B$278:$B$314,0))/VLOOKUP($F147,$B$278:$BB$314,MATCH(LEFT(TRIM(AK$6),FIND("~",SUBSTITUTE(AK$6,"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147))*HLOOKUP(LEFT(TRIM(AK$6),FIND("~",SUBSTITUTE(AK$6," ","~",LEN(TRIM(AK$6))-LEN(SUBSTITUTE(TRIM(AK$6)," ",""))))-1)&amp;" Total",$B$6:$BB$314,ROW($A147)-5,FALSE))</f>
        <v>0</v>
      </c>
      <c r="AL147" s="8">
        <f ca="1">IF(AL$5&lt;&gt;"",HLOOKUP(AL$5,Functionalization!$G$6:$R$314,ROW($A147)-5,FALSE),IFERROR(INDEX(AL$278:AL$314,MATCH($F147,$B$278:$B$314,0))/VLOOKUP($F147,$B$278:$BB$314,MATCH(LEFT(TRIM(AL$6),FIND("~",SUBSTITUTE(AL$6,"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147))*HLOOKUP(LEFT(TRIM(AL$6),FIND("~",SUBSTITUTE(AL$6," ","~",LEN(TRIM(AL$6))-LEN(SUBSTITUTE(TRIM(AL$6)," ",""))))-1)&amp;" Total",$B$6:$BB$314,ROW($A147)-5,FALSE))</f>
        <v>0</v>
      </c>
      <c r="AM147" s="8">
        <f ca="1">IF(AM$5&lt;&gt;"",HLOOKUP(AM$5,Functionalization!$G$6:$R$314,ROW($A147)-5,FALSE),IFERROR(INDEX(AM$278:AM$314,MATCH($F147,$B$278:$B$314,0))/VLOOKUP($F147,$B$278:$BB$314,MATCH(LEFT(TRIM(AM$6),FIND("~",SUBSTITUTE(AM$6,"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147))*HLOOKUP(LEFT(TRIM(AM$6),FIND("~",SUBSTITUTE(AM$6," ","~",LEN(TRIM(AM$6))-LEN(SUBSTITUTE(TRIM(AM$6)," ",""))))-1)&amp;" Total",$B$6:$BB$314,ROW($A147)-5,FALSE))</f>
        <v>0</v>
      </c>
      <c r="AN147" s="8">
        <f ca="1">IF(AN$5&lt;&gt;"",HLOOKUP(AN$5,Functionalization!$G$6:$R$314,ROW($A147)-5,FALSE),IFERROR(INDEX(AN$278:AN$314,MATCH($F147,$B$278:$B$314,0))/VLOOKUP($F147,$B$278:$BB$314,MATCH(LEFT(TRIM(AN$6),FIND("~",SUBSTITUTE(AN$6,"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147))*HLOOKUP(LEFT(TRIM(AN$6),FIND("~",SUBSTITUTE(AN$6," ","~",LEN(TRIM(AN$6))-LEN(SUBSTITUTE(TRIM(AN$6)," ",""))))-1)&amp;" Total",$B$6:$BB$314,ROW($A147)-5,FALSE))</f>
        <v>0</v>
      </c>
      <c r="AO147" s="8">
        <f ca="1">IF(AO$5&lt;&gt;"",HLOOKUP(AO$5,Functionalization!$G$6:$R$314,ROW($A147)-5,FALSE),IFERROR(INDEX(AO$278:AO$314,MATCH($F147,$B$278:$B$314,0))/VLOOKUP($F147,$B$278:$BB$314,MATCH(LEFT(TRIM(AO$6),FIND("~",SUBSTITUTE(AO$6,"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147))*HLOOKUP(LEFT(TRIM(AO$6),FIND("~",SUBSTITUTE(AO$6," ","~",LEN(TRIM(AO$6))-LEN(SUBSTITUTE(TRIM(AO$6)," ",""))))-1)&amp;" Total",$B$6:$BB$314,ROW($A147)-5,FALSE))</f>
        <v>0</v>
      </c>
      <c r="AP147" s="8">
        <f ca="1">IF(AP$5&lt;&gt;"",HLOOKUP(AP$5,Functionalization!$G$6:$R$314,ROW($A147)-5,FALSE),IFERROR(INDEX(AP$278:AP$314,MATCH($F147,$B$278:$B$314,0))/VLOOKUP($F147,$B$278:$BB$314,MATCH(LEFT(TRIM(AP$6),FIND("~",SUBSTITUTE(AP$6,"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147))*HLOOKUP(LEFT(TRIM(AP$6),FIND("~",SUBSTITUTE(AP$6," ","~",LEN(TRIM(AP$6))-LEN(SUBSTITUTE(TRIM(AP$6)," ",""))))-1)&amp;" Total",$B$6:$BB$314,ROW($A147)-5,FALSE))</f>
        <v>0</v>
      </c>
      <c r="AQ147" s="8">
        <f ca="1">IF(AQ$5&lt;&gt;"",HLOOKUP(AQ$5,Functionalization!$G$6:$R$314,ROW($A147)-5,FALSE),IFERROR(INDEX(AQ$278:AQ$314,MATCH($F147,$B$278:$B$314,0))/VLOOKUP($F147,$B$278:$BB$314,MATCH(LEFT(TRIM(AQ$6),FIND("~",SUBSTITUTE(AQ$6,"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147))*HLOOKUP(LEFT(TRIM(AQ$6),FIND("~",SUBSTITUTE(AQ$6," ","~",LEN(TRIM(AQ$6))-LEN(SUBSTITUTE(TRIM(AQ$6)," ",""))))-1)&amp;" Total",$B$6:$BB$314,ROW($A147)-5,FALSE))</f>
        <v>0</v>
      </c>
      <c r="AR147" s="8">
        <f ca="1">IF(AR$5&lt;&gt;"",HLOOKUP(AR$5,Functionalization!$G$6:$R$314,ROW($A147)-5,FALSE),IFERROR(INDEX(AR$278:AR$314,MATCH($F147,$B$278:$B$314,0))/VLOOKUP($F147,$B$278:$BB$314,MATCH(LEFT(TRIM(AR$6),FIND("~",SUBSTITUTE(AR$6,"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147))*HLOOKUP(LEFT(TRIM(AR$6),FIND("~",SUBSTITUTE(AR$6," ","~",LEN(TRIM(AR$6))-LEN(SUBSTITUTE(TRIM(AR$6)," ",""))))-1)&amp;" Total",$B$6:$BB$314,ROW($A147)-5,FALSE))</f>
        <v>0</v>
      </c>
      <c r="AS147" s="8">
        <f ca="1">IF(AS$5&lt;&gt;"",HLOOKUP(AS$5,Functionalization!$G$6:$R$314,ROW($A147)-5,FALSE),IFERROR(INDEX(AS$278:AS$314,MATCH($F147,$B$278:$B$314,0))/VLOOKUP($F147,$B$278:$BB$314,MATCH(LEFT(TRIM(AS$6),FIND("~",SUBSTITUTE(AS$6,"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147))*HLOOKUP(LEFT(TRIM(AS$6),FIND("~",SUBSTITUTE(AS$6," ","~",LEN(TRIM(AS$6))-LEN(SUBSTITUTE(TRIM(AS$6)," ",""))))-1)&amp;" Total",$B$6:$BB$314,ROW($A147)-5,FALSE))</f>
        <v>0</v>
      </c>
      <c r="AT147" s="8">
        <f ca="1">IF(AT$5&lt;&gt;"",HLOOKUP(AT$5,Functionalization!$G$6:$R$314,ROW($A147)-5,FALSE),IFERROR(INDEX(AT$278:AT$314,MATCH($F147,$B$278:$B$314,0))/VLOOKUP($F147,$B$278:$BB$314,MATCH(LEFT(TRIM(AT$6),FIND("~",SUBSTITUTE(AT$6,"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147))*HLOOKUP(LEFT(TRIM(AT$6),FIND("~",SUBSTITUTE(AT$6," ","~",LEN(TRIM(AT$6))-LEN(SUBSTITUTE(TRIM(AT$6)," ",""))))-1)&amp;" Total",$B$6:$BB$314,ROW($A147)-5,FALSE))</f>
        <v>0</v>
      </c>
      <c r="AU147" s="8">
        <f ca="1">IF(AU$5&lt;&gt;"",HLOOKUP(AU$5,Functionalization!$G$6:$R$314,ROW($A147)-5,FALSE),IFERROR(INDEX(AU$278:AU$314,MATCH($F147,$B$278:$B$314,0))/VLOOKUP($F147,$B$278:$BB$314,MATCH(LEFT(TRIM(AU$6),FIND("~",SUBSTITUTE(AU$6,"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147))*HLOOKUP(LEFT(TRIM(AU$6),FIND("~",SUBSTITUTE(AU$6," ","~",LEN(TRIM(AU$6))-LEN(SUBSTITUTE(TRIM(AU$6)," ",""))))-1)&amp;" Total",$B$6:$BB$314,ROW($A147)-5,FALSE))</f>
        <v>0</v>
      </c>
      <c r="AV147" s="8">
        <f ca="1">IF(AV$5&lt;&gt;"",HLOOKUP(AV$5,Functionalization!$G$6:$R$314,ROW($A147)-5,FALSE),IFERROR(INDEX(AV$278:AV$314,MATCH($F147,$B$278:$B$314,0))/VLOOKUP($F147,$B$278:$BB$314,MATCH(LEFT(TRIM(AV$6),FIND("~",SUBSTITUTE(AV$6,"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147))*HLOOKUP(LEFT(TRIM(AV$6),FIND("~",SUBSTITUTE(AV$6," ","~",LEN(TRIM(AV$6))-LEN(SUBSTITUTE(TRIM(AV$6)," ",""))))-1)&amp;" Total",$B$6:$BB$314,ROW($A147)-5,FALSE))</f>
        <v>0</v>
      </c>
      <c r="AW147" s="8">
        <f ca="1">IF(AW$5&lt;&gt;"",HLOOKUP(AW$5,Functionalization!$G$6:$R$314,ROW($A147)-5,FALSE),IFERROR(INDEX(AW$278:AW$314,MATCH($F147,$B$278:$B$314,0))/VLOOKUP($F147,$B$278:$BB$314,MATCH(LEFT(TRIM(AW$6),FIND("~",SUBSTITUTE(AW$6,"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147))*HLOOKUP(LEFT(TRIM(AW$6),FIND("~",SUBSTITUTE(AW$6," ","~",LEN(TRIM(AW$6))-LEN(SUBSTITUTE(TRIM(AW$6)," ",""))))-1)&amp;" Total",$B$6:$BB$314,ROW($A147)-5,FALSE))</f>
        <v>0</v>
      </c>
      <c r="AX147" s="8">
        <f ca="1">IF(AX$5&lt;&gt;"",HLOOKUP(AX$5,Functionalization!$G$6:$R$314,ROW($A147)-5,FALSE),IFERROR(INDEX(AX$278:AX$314,MATCH($F147,$B$278:$B$314,0))/VLOOKUP($F147,$B$278:$BB$314,MATCH(LEFT(TRIM(AX$6),FIND("~",SUBSTITUTE(AX$6,"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147))*HLOOKUP(LEFT(TRIM(AX$6),FIND("~",SUBSTITUTE(AX$6," ","~",LEN(TRIM(AX$6))-LEN(SUBSTITUTE(TRIM(AX$6)," ",""))))-1)&amp;" Total",$B$6:$BB$314,ROW($A147)-5,FALSE))</f>
        <v>0</v>
      </c>
      <c r="AY147" s="8">
        <f ca="1">IF(AY$5&lt;&gt;"",HLOOKUP(AY$5,Functionalization!$G$6:$R$314,ROW($A147)-5,FALSE),IFERROR(INDEX(AY$278:AY$314,MATCH($F147,$B$278:$B$314,0))/VLOOKUP($F147,$B$278:$BB$314,MATCH(LEFT(TRIM(AY$6),FIND("~",SUBSTITUTE(AY$6,"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147))*HLOOKUP(LEFT(TRIM(AY$6),FIND("~",SUBSTITUTE(AY$6," ","~",LEN(TRIM(AY$6))-LEN(SUBSTITUTE(TRIM(AY$6)," ",""))))-1)&amp;" Total",$B$6:$BB$314,ROW($A147)-5,FALSE))</f>
        <v>0</v>
      </c>
      <c r="AZ147" s="8">
        <f ca="1">IF(AZ$5&lt;&gt;"",HLOOKUP(AZ$5,Functionalization!$G$6:$R$314,ROW($A147)-5,FALSE),IFERROR(INDEX(AZ$278:AZ$314,MATCH($F147,$B$278:$B$314,0))/VLOOKUP($F147,$B$278:$BB$314,MATCH(LEFT(TRIM(AZ$6),FIND("~",SUBSTITUTE(AZ$6,"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147))*HLOOKUP(LEFT(TRIM(AZ$6),FIND("~",SUBSTITUTE(AZ$6," ","~",LEN(TRIM(AZ$6))-LEN(SUBSTITUTE(TRIM(AZ$6)," ",""))))-1)&amp;" Total",$B$6:$BB$314,ROW($A147)-5,FALSE))</f>
        <v>0</v>
      </c>
      <c r="BA147" s="8">
        <f ca="1">IF(BA$5&lt;&gt;"",HLOOKUP(BA$5,Functionalization!$G$6:$R$314,ROW($A147)-5,FALSE),IFERROR(INDEX(BA$278:BA$314,MATCH($F147,$B$278:$B$314,0))/VLOOKUP($F147,$B$278:$BB$314,MATCH(LEFT(TRIM(BA$6),FIND("~",SUBSTITUTE(BA$6,"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147))*HLOOKUP(LEFT(TRIM(BA$6),FIND("~",SUBSTITUTE(BA$6," ","~",LEN(TRIM(BA$6))-LEN(SUBSTITUTE(TRIM(BA$6)," ",""))))-1)&amp;" Total",$B$6:$BB$314,ROW($A147)-5,FALSE))</f>
        <v>0</v>
      </c>
      <c r="BB147" s="8">
        <f ca="1">IF(BB$5&lt;&gt;"",HLOOKUP(BB$5,Functionalization!$G$6:$R$314,ROW($A147)-5,FALSE),IFERROR(INDEX(BB$278:BB$314,MATCH($F147,$B$278:$B$314,0))/VLOOKUP($F147,$B$278:$BB$314,MATCH(LEFT(TRIM(BB$6),FIND("~",SUBSTITUTE(BB$6,"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147))*HLOOKUP(LEFT(TRIM(BB$6),FIND("~",SUBSTITUTE(BB$6," ","~",LEN(TRIM(BB$6))-LEN(SUBSTITUTE(TRIM(BB$6)," ",""))))-1)&amp;" Total",$B$6:$BB$314,ROW($A147)-5,FALSE))</f>
        <v>0</v>
      </c>
      <c r="BD147">
        <f ca="1">IFERROR(IF(SUMIF($G$6:$BB$6,BD$6&amp;" Total",$G147:$BB147)-(SUMIF($G$6:$BB$6,BD$6&amp;" "&amp;'Input-Func_Class'!$D$22,$G147:$BB147)+IFERROR(SUMIF($G$6:$BB$6,BD$6&amp;" "&amp;'Input-Func_Class'!$E$22,$G147:$BB147),SUMIF($G$6:$BB$6,BD$6&amp;" "&amp;'Input-Func_Class'!$B$24,$G147:$BB147))+SUMIF($G$6:$BB$6,BD$6&amp;" "&amp;'Input-Func_Class'!$F$22,$G147:$BB147))&lt;Check_Limit,0,1),1)</f>
        <v>0</v>
      </c>
      <c r="BE147">
        <f ca="1">IFERROR(IF(SUMIF($G$6:$BB$6,BE$6&amp;" Total",$G147:$BB147)-(SUMIF($G$6:$BB$6,BE$6&amp;" "&amp;'Input-Func_Class'!$D$22,$G147:$BB147)+IFERROR(SUMIF($G$6:$BB$6,BE$6&amp;" "&amp;'Input-Func_Class'!$E$22,$G147:$BB147),SUMIF($G$6:$BB$6,BE$6&amp;" "&amp;'Input-Func_Class'!$B$24,$G147:$BB147))+SUMIF($G$6:$BB$6,BE$6&amp;" "&amp;'Input-Func_Class'!$F$22,$G147:$BB147))&lt;Check_Limit,0,1),1)</f>
        <v>0</v>
      </c>
      <c r="BF147">
        <f ca="1">IFERROR(IF(SUMIF($G$6:$BB$6,BF$6&amp;" Total",$G147:$BB147)-(SUMIF($G$6:$BB$6,BF$6&amp;" "&amp;'Input-Func_Class'!$D$22,$G147:$BB147)+IFERROR(SUMIF($G$6:$BB$6,BF$6&amp;" "&amp;'Input-Func_Class'!$E$22,$G147:$BB147),SUMIF($G$6:$BB$6,BF$6&amp;" "&amp;'Input-Func_Class'!$B$24,$G147:$BB147))+SUMIF($G$6:$BB$6,BF$6&amp;" "&amp;'Input-Func_Class'!$F$22,$G147:$BB147))&lt;Check_Limit,0,1),1)</f>
        <v>0</v>
      </c>
      <c r="BG147">
        <f ca="1">IFERROR(IF(SUMIF($G$6:$BB$6,BG$6&amp;" Total",$G147:$BB147)-(SUMIF($G$6:$BB$6,BG$6&amp;" "&amp;'Input-Func_Class'!$D$22,$G147:$BB147)+IFERROR(SUMIF($G$6:$BB$6,BG$6&amp;" "&amp;'Input-Func_Class'!$E$22,$G147:$BB147),SUMIF($G$6:$BB$6,BG$6&amp;" "&amp;'Input-Func_Class'!$B$24,$G147:$BB147))+SUMIF($G$6:$BB$6,BG$6&amp;" "&amp;'Input-Func_Class'!$F$22,$G147:$BB147))&lt;Check_Limit,0,1),1)</f>
        <v>0</v>
      </c>
      <c r="BH147">
        <f ca="1">IFERROR(IF(SUMIF($G$6:$BB$6,BH$6&amp;" Total",$G147:$BB147)-(SUMIF($G$6:$BB$6,BH$6&amp;" "&amp;'Input-Func_Class'!$D$22,$G147:$BB147)+IFERROR(SUMIF($G$6:$BB$6,BH$6&amp;" "&amp;'Input-Func_Class'!$E$22,$G147:$BB147),SUMIF($G$6:$BB$6,BH$6&amp;" "&amp;'Input-Func_Class'!$B$24,$G147:$BB147))+SUMIF($G$6:$BB$6,BH$6&amp;" "&amp;'Input-Func_Class'!$F$22,$G147:$BB147))&lt;Check_Limit,0,1),1)</f>
        <v>0</v>
      </c>
      <c r="BI147">
        <f ca="1">IFERROR(IF(SUMIF($G$6:$BB$6,BI$6&amp;" Total",$G147:$BB147)-(SUMIF($G$6:$BB$6,BI$6&amp;" "&amp;'Input-Func_Class'!$D$22,$G147:$BB147)+IFERROR(SUMIF($G$6:$BB$6,BI$6&amp;" "&amp;'Input-Func_Class'!$E$22,$G147:$BB147),SUMIF($G$6:$BB$6,BI$6&amp;" "&amp;'Input-Func_Class'!$B$24,$G147:$BB147))+SUMIF($G$6:$BB$6,BI$6&amp;" "&amp;'Input-Func_Class'!$F$22,$G147:$BB147))&lt;Check_Limit,0,1),1)</f>
        <v>0</v>
      </c>
      <c r="BJ147">
        <f ca="1">IFERROR(IF(SUMIF($G$6:$BB$6,BJ$6&amp;" Total",$G147:$BB147)-(SUMIF($G$6:$BB$6,BJ$6&amp;" "&amp;'Input-Func_Class'!$D$22,$G147:$BB147)+IFERROR(SUMIF($G$6:$BB$6,BJ$6&amp;" "&amp;'Input-Func_Class'!$E$22,$G147:$BB147),SUMIF($G$6:$BB$6,BJ$6&amp;" "&amp;'Input-Func_Class'!$B$24,$G147:$BB147))+SUMIF($G$6:$BB$6,BJ$6&amp;" "&amp;'Input-Func_Class'!$F$22,$G147:$BB147))&lt;Check_Limit,0,1),1)</f>
        <v>0</v>
      </c>
      <c r="BK147">
        <f ca="1">IFERROR(IF(SUMIF($G$6:$BB$6,BK$6&amp;" Total",$G147:$BB147)-(SUMIF($G$6:$BB$6,BK$6&amp;" "&amp;'Input-Func_Class'!$D$22,$G147:$BB147)+IFERROR(SUMIF($G$6:$BB$6,BK$6&amp;" "&amp;'Input-Func_Class'!$E$22,$G147:$BB147),SUMIF($G$6:$BB$6,BK$6&amp;" "&amp;'Input-Func_Class'!$B$24,$G147:$BB147))+SUMIF($G$6:$BB$6,BK$6&amp;" "&amp;'Input-Func_Class'!$F$22,$G147:$BB147))&lt;Check_Limit,0,1),1)</f>
        <v>0</v>
      </c>
      <c r="BL147">
        <f ca="1">IFERROR(IF(SUMIF($G$6:$BB$6,BL$6&amp;" Total",$G147:$BB147)-(SUMIF($G$6:$BB$6,BL$6&amp;" "&amp;'Input-Func_Class'!$D$22,$G147:$BB147)+IFERROR(SUMIF($G$6:$BB$6,BL$6&amp;" "&amp;'Input-Func_Class'!$E$22,$G147:$BB147),SUMIF($G$6:$BB$6,BL$6&amp;" "&amp;'Input-Func_Class'!$B$24,$G147:$BB147))+SUMIF($G$6:$BB$6,BL$6&amp;" "&amp;'Input-Func_Class'!$F$22,$G147:$BB147))&lt;Check_Limit,0,1),1)</f>
        <v>0</v>
      </c>
      <c r="BM147">
        <f ca="1">IFERROR(IF(SUMIF($G$6:$BB$6,BM$6&amp;" Total",$G147:$BB147)-(SUMIF($G$6:$BB$6,BM$6&amp;" "&amp;'Input-Func_Class'!$D$22,$G147:$BB147)+IFERROR(SUMIF($G$6:$BB$6,BM$6&amp;" "&amp;'Input-Func_Class'!$E$22,$G147:$BB147),SUMIF($G$6:$BB$6,BM$6&amp;" "&amp;'Input-Func_Class'!$B$24,$G147:$BB147))+SUMIF($G$6:$BB$6,BM$6&amp;" "&amp;'Input-Func_Class'!$F$22,$G147:$BB147))&lt;Check_Limit,0,1),1)</f>
        <v>0</v>
      </c>
      <c r="BN147">
        <f ca="1">IFERROR(IF(SUMIF($G$6:$BB$6,BN$6&amp;" Total",$G147:$BB147)-(SUMIF($G$6:$BB$6,BN$6&amp;" "&amp;'Input-Func_Class'!$D$22,$G147:$BB147)+IFERROR(SUMIF($G$6:$BB$6,BN$6&amp;" "&amp;'Input-Func_Class'!$E$22,$G147:$BB147),SUMIF($G$6:$BB$6,BN$6&amp;" "&amp;'Input-Func_Class'!$B$24,$G147:$BB147))+SUMIF($G$6:$BB$6,BN$6&amp;" "&amp;'Input-Func_Class'!$F$22,$G147:$BB147))&lt;Check_Limit,0,1),1)</f>
        <v>0</v>
      </c>
      <c r="BO147">
        <f ca="1">IFERROR(IF(SUMIF($G$6:$BB$6,BO$6&amp;" Total",$G147:$BB147)-(SUMIF($G$6:$BB$6,BO$6&amp;" "&amp;'Input-Func_Class'!$D$22,$G147:$BB147)+IFERROR(SUMIF($G$6:$BB$6,BO$6&amp;" "&amp;'Input-Func_Class'!$E$22,$G147:$BB147),SUMIF($G$6:$BB$6,BO$6&amp;" "&amp;'Input-Func_Class'!$B$24,$G147:$BB147))+SUMIF($G$6:$BB$6,BO$6&amp;" "&amp;'Input-Func_Class'!$F$22,$G147:$BB147))&lt;Check_Limit,0,1),1)</f>
        <v>0</v>
      </c>
    </row>
    <row r="148" spans="1:67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>Functionalization!$D148</f>
        <v>3449522.477011906</v>
      </c>
      <c r="E148" s="8">
        <f t="shared" ca="1" si="37"/>
        <v>0</v>
      </c>
      <c r="F148" s="2" t="str">
        <f>IF($D148=0,"-",IF('Input-Accounts'!$E148&lt;&gt;0,'Input-Accounts'!$E148,'Input-Accounts'!$G148))</f>
        <v>INT_MAINS_PLANT</v>
      </c>
      <c r="G148" s="8">
        <f ca="1">IF(G$5&lt;&gt;"",HLOOKUP(G$5,Functionalization!$G$6:$R$314,ROW($A148)-5,FALSE),IFERROR(INDEX(G$278:G$314,MATCH($F148,$B$278:$B$314,0))/VLOOKUP($F148,$B$278:$BB$314,MATCH(LEFT(TRIM(G$6),FIND("~",SUBSTITUTE(G$6,"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148))*HLOOKUP(LEFT(TRIM(G$6),FIND("~",SUBSTITUTE(G$6," ","~",LEN(TRIM(G$6))-LEN(SUBSTITUTE(TRIM(G$6)," ",""))))-1)&amp;" Total",$B$6:$BB$314,ROW($A148)-5,FALSE))</f>
        <v>3449522.477011906</v>
      </c>
      <c r="H148" s="8">
        <f ca="1">IF(H$5&lt;&gt;"",HLOOKUP(H$5,Functionalization!$G$6:$R$314,ROW($A148)-5,FALSE),IFERROR(INDEX(H$278:H$314,MATCH($F148,$B$278:$B$314,0))/VLOOKUP($F148,$B$278:$BB$314,MATCH(LEFT(TRIM(H$6),FIND("~",SUBSTITUTE(H$6,"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148))*HLOOKUP(LEFT(TRIM(H$6),FIND("~",SUBSTITUTE(H$6," ","~",LEN(TRIM(H$6))-LEN(SUBSTITUTE(TRIM(H$6)," ",""))))-1)&amp;" Total",$B$6:$BB$314,ROW($A148)-5,FALSE))</f>
        <v>2631696.0625234833</v>
      </c>
      <c r="I148" s="8">
        <f ca="1">IF(I$5&lt;&gt;"",HLOOKUP(I$5,Functionalization!$G$6:$R$314,ROW($A148)-5,FALSE),IFERROR(INDEX(I$278:I$314,MATCH($F148,$B$278:$B$314,0))/VLOOKUP($F148,$B$278:$BB$314,MATCH(LEFT(TRIM(I$6),FIND("~",SUBSTITUTE(I$6,"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148))*HLOOKUP(LEFT(TRIM(I$6),FIND("~",SUBSTITUTE(I$6," ","~",LEN(TRIM(I$6))-LEN(SUBSTITUTE(TRIM(I$6)," ",""))))-1)&amp;" Total",$B$6:$BB$314,ROW($A148)-5,FALSE))</f>
        <v>0</v>
      </c>
      <c r="J148" s="8">
        <f ca="1">IF(J$5&lt;&gt;"",HLOOKUP(J$5,Functionalization!$G$6:$R$314,ROW($A148)-5,FALSE),IFERROR(INDEX(J$278:J$314,MATCH($F148,$B$278:$B$314,0))/VLOOKUP($F148,$B$278:$BB$314,MATCH(LEFT(TRIM(J$6),FIND("~",SUBSTITUTE(J$6,"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148))*HLOOKUP(LEFT(TRIM(J$6),FIND("~",SUBSTITUTE(J$6," ","~",LEN(TRIM(J$6))-LEN(SUBSTITUTE(TRIM(J$6)," ",""))))-1)&amp;" Total",$B$6:$BB$314,ROW($A148)-5,FALSE))</f>
        <v>817826.41448842245</v>
      </c>
      <c r="K148" s="8">
        <f ca="1">IF(K$5&lt;&gt;"",HLOOKUP(K$5,Functionalization!$G$6:$R$314,ROW($A148)-5,FALSE),IFERROR(INDEX(K$278:K$314,MATCH($F148,$B$278:$B$314,0))/VLOOKUP($F148,$B$278:$BB$314,MATCH(LEFT(TRIM(K$6),FIND("~",SUBSTITUTE(K$6,"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148))*HLOOKUP(LEFT(TRIM(K$6),FIND("~",SUBSTITUTE(K$6," ","~",LEN(TRIM(K$6))-LEN(SUBSTITUTE(TRIM(K$6)," ",""))))-1)&amp;" Total",$B$6:$BB$314,ROW($A148)-5,FALSE))</f>
        <v>0</v>
      </c>
      <c r="L148" s="8">
        <f ca="1">IF(L$5&lt;&gt;"",HLOOKUP(L$5,Functionalization!$G$6:$R$314,ROW($A148)-5,FALSE),IFERROR(INDEX(L$278:L$314,MATCH($F148,$B$278:$B$314,0))/VLOOKUP($F148,$B$278:$BB$314,MATCH(LEFT(TRIM(L$6),FIND("~",SUBSTITUTE(L$6,"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148))*HLOOKUP(LEFT(TRIM(L$6),FIND("~",SUBSTITUTE(L$6," ","~",LEN(TRIM(L$6))-LEN(SUBSTITUTE(TRIM(L$6)," ",""))))-1)&amp;" Total",$B$6:$BB$314,ROW($A148)-5,FALSE))</f>
        <v>0</v>
      </c>
      <c r="M148" s="8">
        <f ca="1">IF(M$5&lt;&gt;"",HLOOKUP(M$5,Functionalization!$G$6:$R$314,ROW($A148)-5,FALSE),IFERROR(INDEX(M$278:M$314,MATCH($F148,$B$278:$B$314,0))/VLOOKUP($F148,$B$278:$BB$314,MATCH(LEFT(TRIM(M$6),FIND("~",SUBSTITUTE(M$6,"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148))*HLOOKUP(LEFT(TRIM(M$6),FIND("~",SUBSTITUTE(M$6," ","~",LEN(TRIM(M$6))-LEN(SUBSTITUTE(TRIM(M$6)," ",""))))-1)&amp;" Total",$B$6:$BB$314,ROW($A148)-5,FALSE))</f>
        <v>0</v>
      </c>
      <c r="N148" s="8">
        <f ca="1">IF(N$5&lt;&gt;"",HLOOKUP(N$5,Functionalization!$G$6:$R$314,ROW($A148)-5,FALSE),IFERROR(INDEX(N$278:N$314,MATCH($F148,$B$278:$B$314,0))/VLOOKUP($F148,$B$278:$BB$314,MATCH(LEFT(TRIM(N$6),FIND("~",SUBSTITUTE(N$6,"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148))*HLOOKUP(LEFT(TRIM(N$6),FIND("~",SUBSTITUTE(N$6," ","~",LEN(TRIM(N$6))-LEN(SUBSTITUTE(TRIM(N$6)," ",""))))-1)&amp;" Total",$B$6:$BB$314,ROW($A148)-5,FALSE))</f>
        <v>0</v>
      </c>
      <c r="O148" s="8">
        <f ca="1">IF(O$5&lt;&gt;"",HLOOKUP(O$5,Functionalization!$G$6:$R$314,ROW($A148)-5,FALSE),IFERROR(INDEX(O$278:O$314,MATCH($F148,$B$278:$B$314,0))/VLOOKUP($F148,$B$278:$BB$314,MATCH(LEFT(TRIM(O$6),FIND("~",SUBSTITUTE(O$6,"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148))*HLOOKUP(LEFT(TRIM(O$6),FIND("~",SUBSTITUTE(O$6," ","~",LEN(TRIM(O$6))-LEN(SUBSTITUTE(TRIM(O$6)," ",""))))-1)&amp;" Total",$B$6:$BB$314,ROW($A148)-5,FALSE))</f>
        <v>0</v>
      </c>
      <c r="P148" s="8">
        <f ca="1">IF(P$5&lt;&gt;"",HLOOKUP(P$5,Functionalization!$G$6:$R$314,ROW($A148)-5,FALSE),IFERROR(INDEX(P$278:P$314,MATCH($F148,$B$278:$B$314,0))/VLOOKUP($F148,$B$278:$BB$314,MATCH(LEFT(TRIM(P$6),FIND("~",SUBSTITUTE(P$6,"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148))*HLOOKUP(LEFT(TRIM(P$6),FIND("~",SUBSTITUTE(P$6," ","~",LEN(TRIM(P$6))-LEN(SUBSTITUTE(TRIM(P$6)," ",""))))-1)&amp;" Total",$B$6:$BB$314,ROW($A148)-5,FALSE))</f>
        <v>0</v>
      </c>
      <c r="Q148" s="8">
        <f ca="1">IF(Q$5&lt;&gt;"",HLOOKUP(Q$5,Functionalization!$G$6:$R$314,ROW($A148)-5,FALSE),IFERROR(INDEX(Q$278:Q$314,MATCH($F148,$B$278:$B$314,0))/VLOOKUP($F148,$B$278:$BB$314,MATCH(LEFT(TRIM(Q$6),FIND("~",SUBSTITUTE(Q$6,"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148))*HLOOKUP(LEFT(TRIM(Q$6),FIND("~",SUBSTITUTE(Q$6," ","~",LEN(TRIM(Q$6))-LEN(SUBSTITUTE(TRIM(Q$6)," ",""))))-1)&amp;" Total",$B$6:$BB$314,ROW($A148)-5,FALSE))</f>
        <v>0</v>
      </c>
      <c r="R148" s="8">
        <f ca="1">IF(R$5&lt;&gt;"",HLOOKUP(R$5,Functionalization!$G$6:$R$314,ROW($A148)-5,FALSE),IFERROR(INDEX(R$278:R$314,MATCH($F148,$B$278:$B$314,0))/VLOOKUP($F148,$B$278:$BB$314,MATCH(LEFT(TRIM(R$6),FIND("~",SUBSTITUTE(R$6,"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148))*HLOOKUP(LEFT(TRIM(R$6),FIND("~",SUBSTITUTE(R$6," ","~",LEN(TRIM(R$6))-LEN(SUBSTITUTE(TRIM(R$6)," ",""))))-1)&amp;" Total",$B$6:$BB$314,ROW($A148)-5,FALSE))</f>
        <v>0</v>
      </c>
      <c r="S148" s="8">
        <f ca="1">IF(S$5&lt;&gt;"",HLOOKUP(S$5,Functionalization!$G$6:$R$314,ROW($A148)-5,FALSE),IFERROR(INDEX(S$278:S$314,MATCH($F148,$B$278:$B$314,0))/VLOOKUP($F148,$B$278:$BB$314,MATCH(LEFT(TRIM(S$6),FIND("~",SUBSTITUTE(S$6,"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148))*HLOOKUP(LEFT(TRIM(S$6),FIND("~",SUBSTITUTE(S$6," ","~",LEN(TRIM(S$6))-LEN(SUBSTITUTE(TRIM(S$6)," ",""))))-1)&amp;" Total",$B$6:$BB$314,ROW($A148)-5,FALSE))</f>
        <v>0</v>
      </c>
      <c r="T148" s="8">
        <f ca="1">IF(T$5&lt;&gt;"",HLOOKUP(T$5,Functionalization!$G$6:$R$314,ROW($A148)-5,FALSE),IFERROR(INDEX(T$278:T$314,MATCH($F148,$B$278:$B$314,0))/VLOOKUP($F148,$B$278:$BB$314,MATCH(LEFT(TRIM(T$6),FIND("~",SUBSTITUTE(T$6,"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148))*HLOOKUP(LEFT(TRIM(T$6),FIND("~",SUBSTITUTE(T$6," ","~",LEN(TRIM(T$6))-LEN(SUBSTITUTE(TRIM(T$6)," ",""))))-1)&amp;" Total",$B$6:$BB$314,ROW($A148)-5,FALSE))</f>
        <v>0</v>
      </c>
      <c r="U148" s="8">
        <f ca="1">IF(U$5&lt;&gt;"",HLOOKUP(U$5,Functionalization!$G$6:$R$314,ROW($A148)-5,FALSE),IFERROR(INDEX(U$278:U$314,MATCH($F148,$B$278:$B$314,0))/VLOOKUP($F148,$B$278:$BB$314,MATCH(LEFT(TRIM(U$6),FIND("~",SUBSTITUTE(U$6,"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148))*HLOOKUP(LEFT(TRIM(U$6),FIND("~",SUBSTITUTE(U$6," ","~",LEN(TRIM(U$6))-LEN(SUBSTITUTE(TRIM(U$6)," ",""))))-1)&amp;" Total",$B$6:$BB$314,ROW($A148)-5,FALSE))</f>
        <v>0</v>
      </c>
      <c r="V148" s="8">
        <f ca="1">IF(V$5&lt;&gt;"",HLOOKUP(V$5,Functionalization!$G$6:$R$314,ROW($A148)-5,FALSE),IFERROR(INDEX(V$278:V$314,MATCH($F148,$B$278:$B$314,0))/VLOOKUP($F148,$B$278:$BB$314,MATCH(LEFT(TRIM(V$6),FIND("~",SUBSTITUTE(V$6,"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148))*HLOOKUP(LEFT(TRIM(V$6),FIND("~",SUBSTITUTE(V$6," ","~",LEN(TRIM(V$6))-LEN(SUBSTITUTE(TRIM(V$6)," ",""))))-1)&amp;" Total",$B$6:$BB$314,ROW($A148)-5,FALSE))</f>
        <v>0</v>
      </c>
      <c r="W148" s="8">
        <f ca="1">IF(W$5&lt;&gt;"",HLOOKUP(W$5,Functionalization!$G$6:$R$314,ROW($A148)-5,FALSE),IFERROR(INDEX(W$278:W$314,MATCH($F148,$B$278:$B$314,0))/VLOOKUP($F148,$B$278:$BB$314,MATCH(LEFT(TRIM(W$6),FIND("~",SUBSTITUTE(W$6,"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148))*HLOOKUP(LEFT(TRIM(W$6),FIND("~",SUBSTITUTE(W$6," ","~",LEN(TRIM(W$6))-LEN(SUBSTITUTE(TRIM(W$6)," ",""))))-1)&amp;" Total",$B$6:$BB$314,ROW($A148)-5,FALSE))</f>
        <v>0</v>
      </c>
      <c r="X148" s="8">
        <f ca="1">IF(X$5&lt;&gt;"",HLOOKUP(X$5,Functionalization!$G$6:$R$314,ROW($A148)-5,FALSE),IFERROR(INDEX(X$278:X$314,MATCH($F148,$B$278:$B$314,0))/VLOOKUP($F148,$B$278:$BB$314,MATCH(LEFT(TRIM(X$6),FIND("~",SUBSTITUTE(X$6,"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148))*HLOOKUP(LEFT(TRIM(X$6),FIND("~",SUBSTITUTE(X$6," ","~",LEN(TRIM(X$6))-LEN(SUBSTITUTE(TRIM(X$6)," ",""))))-1)&amp;" Total",$B$6:$BB$314,ROW($A148)-5,FALSE))</f>
        <v>0</v>
      </c>
      <c r="Y148" s="8">
        <f ca="1">IF(Y$5&lt;&gt;"",HLOOKUP(Y$5,Functionalization!$G$6:$R$314,ROW($A148)-5,FALSE),IFERROR(INDEX(Y$278:Y$314,MATCH($F148,$B$278:$B$314,0))/VLOOKUP($F148,$B$278:$BB$314,MATCH(LEFT(TRIM(Y$6),FIND("~",SUBSTITUTE(Y$6,"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148))*HLOOKUP(LEFT(TRIM(Y$6),FIND("~",SUBSTITUTE(Y$6," ","~",LEN(TRIM(Y$6))-LEN(SUBSTITUTE(TRIM(Y$6)," ",""))))-1)&amp;" Total",$B$6:$BB$314,ROW($A148)-5,FALSE))</f>
        <v>0</v>
      </c>
      <c r="Z148" s="8">
        <f ca="1">IF(Z$5&lt;&gt;"",HLOOKUP(Z$5,Functionalization!$G$6:$R$314,ROW($A148)-5,FALSE),IFERROR(INDEX(Z$278:Z$314,MATCH($F148,$B$278:$B$314,0))/VLOOKUP($F148,$B$278:$BB$314,MATCH(LEFT(TRIM(Z$6),FIND("~",SUBSTITUTE(Z$6,"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148))*HLOOKUP(LEFT(TRIM(Z$6),FIND("~",SUBSTITUTE(Z$6," ","~",LEN(TRIM(Z$6))-LEN(SUBSTITUTE(TRIM(Z$6)," ",""))))-1)&amp;" Total",$B$6:$BB$314,ROW($A148)-5,FALSE))</f>
        <v>0</v>
      </c>
      <c r="AA148" s="8">
        <f ca="1">IF(AA$5&lt;&gt;"",HLOOKUP(AA$5,Functionalization!$G$6:$R$314,ROW($A148)-5,FALSE),IFERROR(INDEX(AA$278:AA$314,MATCH($F148,$B$278:$B$314,0))/VLOOKUP($F148,$B$278:$BB$314,MATCH(LEFT(TRIM(AA$6),FIND("~",SUBSTITUTE(AA$6,"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148))*HLOOKUP(LEFT(TRIM(AA$6),FIND("~",SUBSTITUTE(AA$6," ","~",LEN(TRIM(AA$6))-LEN(SUBSTITUTE(TRIM(AA$6)," ",""))))-1)&amp;" Total",$B$6:$BB$314,ROW($A148)-5,FALSE))</f>
        <v>0</v>
      </c>
      <c r="AB148" s="8">
        <f ca="1">IF(AB$5&lt;&gt;"",HLOOKUP(AB$5,Functionalization!$G$6:$R$314,ROW($A148)-5,FALSE),IFERROR(INDEX(AB$278:AB$314,MATCH($F148,$B$278:$B$314,0))/VLOOKUP($F148,$B$278:$BB$314,MATCH(LEFT(TRIM(AB$6),FIND("~",SUBSTITUTE(AB$6,"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148))*HLOOKUP(LEFT(TRIM(AB$6),FIND("~",SUBSTITUTE(AB$6," ","~",LEN(TRIM(AB$6))-LEN(SUBSTITUTE(TRIM(AB$6)," ",""))))-1)&amp;" Total",$B$6:$BB$314,ROW($A148)-5,FALSE))</f>
        <v>0</v>
      </c>
      <c r="AC148" s="8">
        <f ca="1">IF(AC$5&lt;&gt;"",HLOOKUP(AC$5,Functionalization!$G$6:$R$314,ROW($A148)-5,FALSE),IFERROR(INDEX(AC$278:AC$314,MATCH($F148,$B$278:$B$314,0))/VLOOKUP($F148,$B$278:$BB$314,MATCH(LEFT(TRIM(AC$6),FIND("~",SUBSTITUTE(AC$6,"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148))*HLOOKUP(LEFT(TRIM(AC$6),FIND("~",SUBSTITUTE(AC$6," ","~",LEN(TRIM(AC$6))-LEN(SUBSTITUTE(TRIM(AC$6)," ",""))))-1)&amp;" Total",$B$6:$BB$314,ROW($A148)-5,FALSE))</f>
        <v>0</v>
      </c>
      <c r="AD148" s="8">
        <f ca="1">IF(AD$5&lt;&gt;"",HLOOKUP(AD$5,Functionalization!$G$6:$R$314,ROW($A148)-5,FALSE),IFERROR(INDEX(AD$278:AD$314,MATCH($F148,$B$278:$B$314,0))/VLOOKUP($F148,$B$278:$BB$314,MATCH(LEFT(TRIM(AD$6),FIND("~",SUBSTITUTE(AD$6,"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148))*HLOOKUP(LEFT(TRIM(AD$6),FIND("~",SUBSTITUTE(AD$6," ","~",LEN(TRIM(AD$6))-LEN(SUBSTITUTE(TRIM(AD$6)," ",""))))-1)&amp;" Total",$B$6:$BB$314,ROW($A148)-5,FALSE))</f>
        <v>0</v>
      </c>
      <c r="AE148" s="8">
        <f ca="1">IF(AE$5&lt;&gt;"",HLOOKUP(AE$5,Functionalization!$G$6:$R$314,ROW($A148)-5,FALSE),IFERROR(INDEX(AE$278:AE$314,MATCH($F148,$B$278:$B$314,0))/VLOOKUP($F148,$B$278:$BB$314,MATCH(LEFT(TRIM(AE$6),FIND("~",SUBSTITUTE(AE$6,"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148))*HLOOKUP(LEFT(TRIM(AE$6),FIND("~",SUBSTITUTE(AE$6," ","~",LEN(TRIM(AE$6))-LEN(SUBSTITUTE(TRIM(AE$6)," ",""))))-1)&amp;" Total",$B$6:$BB$314,ROW($A148)-5,FALSE))</f>
        <v>0</v>
      </c>
      <c r="AF148" s="8">
        <f ca="1">IF(AF$5&lt;&gt;"",HLOOKUP(AF$5,Functionalization!$G$6:$R$314,ROW($A148)-5,FALSE),IFERROR(INDEX(AF$278:AF$314,MATCH($F148,$B$278:$B$314,0))/VLOOKUP($F148,$B$278:$BB$314,MATCH(LEFT(TRIM(AF$6),FIND("~",SUBSTITUTE(AF$6,"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148))*HLOOKUP(LEFT(TRIM(AF$6),FIND("~",SUBSTITUTE(AF$6," ","~",LEN(TRIM(AF$6))-LEN(SUBSTITUTE(TRIM(AF$6)," ",""))))-1)&amp;" Total",$B$6:$BB$314,ROW($A148)-5,FALSE))</f>
        <v>0</v>
      </c>
      <c r="AG148" s="8">
        <f ca="1">IF(AG$5&lt;&gt;"",HLOOKUP(AG$5,Functionalization!$G$6:$R$314,ROW($A148)-5,FALSE),IFERROR(INDEX(AG$278:AG$314,MATCH($F148,$B$278:$B$314,0))/VLOOKUP($F148,$B$278:$BB$314,MATCH(LEFT(TRIM(AG$6),FIND("~",SUBSTITUTE(AG$6,"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148))*HLOOKUP(LEFT(TRIM(AG$6),FIND("~",SUBSTITUTE(AG$6," ","~",LEN(TRIM(AG$6))-LEN(SUBSTITUTE(TRIM(AG$6)," ",""))))-1)&amp;" Total",$B$6:$BB$314,ROW($A148)-5,FALSE))</f>
        <v>0</v>
      </c>
      <c r="AH148" s="8">
        <f ca="1">IF(AH$5&lt;&gt;"",HLOOKUP(AH$5,Functionalization!$G$6:$R$314,ROW($A148)-5,FALSE),IFERROR(INDEX(AH$278:AH$314,MATCH($F148,$B$278:$B$314,0))/VLOOKUP($F148,$B$278:$BB$314,MATCH(LEFT(TRIM(AH$6),FIND("~",SUBSTITUTE(AH$6,"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148))*HLOOKUP(LEFT(TRIM(AH$6),FIND("~",SUBSTITUTE(AH$6," ","~",LEN(TRIM(AH$6))-LEN(SUBSTITUTE(TRIM(AH$6)," ",""))))-1)&amp;" Total",$B$6:$BB$314,ROW($A148)-5,FALSE))</f>
        <v>0</v>
      </c>
      <c r="AI148" s="8">
        <f ca="1">IF(AI$5&lt;&gt;"",HLOOKUP(AI$5,Functionalization!$G$6:$R$314,ROW($A148)-5,FALSE),IFERROR(INDEX(AI$278:AI$314,MATCH($F148,$B$278:$B$314,0))/VLOOKUP($F148,$B$278:$BB$314,MATCH(LEFT(TRIM(AI$6),FIND("~",SUBSTITUTE(AI$6,"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148))*HLOOKUP(LEFT(TRIM(AI$6),FIND("~",SUBSTITUTE(AI$6," ","~",LEN(TRIM(AI$6))-LEN(SUBSTITUTE(TRIM(AI$6)," ",""))))-1)&amp;" Total",$B$6:$BB$314,ROW($A148)-5,FALSE))</f>
        <v>0</v>
      </c>
      <c r="AJ148" s="8">
        <f ca="1">IF(AJ$5&lt;&gt;"",HLOOKUP(AJ$5,Functionalization!$G$6:$R$314,ROW($A148)-5,FALSE),IFERROR(INDEX(AJ$278:AJ$314,MATCH($F148,$B$278:$B$314,0))/VLOOKUP($F148,$B$278:$BB$314,MATCH(LEFT(TRIM(AJ$6),FIND("~",SUBSTITUTE(AJ$6,"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148))*HLOOKUP(LEFT(TRIM(AJ$6),FIND("~",SUBSTITUTE(AJ$6," ","~",LEN(TRIM(AJ$6))-LEN(SUBSTITUTE(TRIM(AJ$6)," ",""))))-1)&amp;" Total",$B$6:$BB$314,ROW($A148)-5,FALSE))</f>
        <v>0</v>
      </c>
      <c r="AK148" s="8">
        <f ca="1">IF(AK$5&lt;&gt;"",HLOOKUP(AK$5,Functionalization!$G$6:$R$314,ROW($A148)-5,FALSE),IFERROR(INDEX(AK$278:AK$314,MATCH($F148,$B$278:$B$314,0))/VLOOKUP($F148,$B$278:$BB$314,MATCH(LEFT(TRIM(AK$6),FIND("~",SUBSTITUTE(AK$6,"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148))*HLOOKUP(LEFT(TRIM(AK$6),FIND("~",SUBSTITUTE(AK$6," ","~",LEN(TRIM(AK$6))-LEN(SUBSTITUTE(TRIM(AK$6)," ",""))))-1)&amp;" Total",$B$6:$BB$314,ROW($A148)-5,FALSE))</f>
        <v>0</v>
      </c>
      <c r="AL148" s="8">
        <f ca="1">IF(AL$5&lt;&gt;"",HLOOKUP(AL$5,Functionalization!$G$6:$R$314,ROW($A148)-5,FALSE),IFERROR(INDEX(AL$278:AL$314,MATCH($F148,$B$278:$B$314,0))/VLOOKUP($F148,$B$278:$BB$314,MATCH(LEFT(TRIM(AL$6),FIND("~",SUBSTITUTE(AL$6,"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148))*HLOOKUP(LEFT(TRIM(AL$6),FIND("~",SUBSTITUTE(AL$6," ","~",LEN(TRIM(AL$6))-LEN(SUBSTITUTE(TRIM(AL$6)," ",""))))-1)&amp;" Total",$B$6:$BB$314,ROW($A148)-5,FALSE))</f>
        <v>0</v>
      </c>
      <c r="AM148" s="8">
        <f ca="1">IF(AM$5&lt;&gt;"",HLOOKUP(AM$5,Functionalization!$G$6:$R$314,ROW($A148)-5,FALSE),IFERROR(INDEX(AM$278:AM$314,MATCH($F148,$B$278:$B$314,0))/VLOOKUP($F148,$B$278:$BB$314,MATCH(LEFT(TRIM(AM$6),FIND("~",SUBSTITUTE(AM$6,"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148))*HLOOKUP(LEFT(TRIM(AM$6),FIND("~",SUBSTITUTE(AM$6," ","~",LEN(TRIM(AM$6))-LEN(SUBSTITUTE(TRIM(AM$6)," ",""))))-1)&amp;" Total",$B$6:$BB$314,ROW($A148)-5,FALSE))</f>
        <v>0</v>
      </c>
      <c r="AN148" s="8">
        <f ca="1">IF(AN$5&lt;&gt;"",HLOOKUP(AN$5,Functionalization!$G$6:$R$314,ROW($A148)-5,FALSE),IFERROR(INDEX(AN$278:AN$314,MATCH($F148,$B$278:$B$314,0))/VLOOKUP($F148,$B$278:$BB$314,MATCH(LEFT(TRIM(AN$6),FIND("~",SUBSTITUTE(AN$6,"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148))*HLOOKUP(LEFT(TRIM(AN$6),FIND("~",SUBSTITUTE(AN$6," ","~",LEN(TRIM(AN$6))-LEN(SUBSTITUTE(TRIM(AN$6)," ",""))))-1)&amp;" Total",$B$6:$BB$314,ROW($A148)-5,FALSE))</f>
        <v>0</v>
      </c>
      <c r="AO148" s="8">
        <f ca="1">IF(AO$5&lt;&gt;"",HLOOKUP(AO$5,Functionalization!$G$6:$R$314,ROW($A148)-5,FALSE),IFERROR(INDEX(AO$278:AO$314,MATCH($F148,$B$278:$B$314,0))/VLOOKUP($F148,$B$278:$BB$314,MATCH(LEFT(TRIM(AO$6),FIND("~",SUBSTITUTE(AO$6,"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148))*HLOOKUP(LEFT(TRIM(AO$6),FIND("~",SUBSTITUTE(AO$6," ","~",LEN(TRIM(AO$6))-LEN(SUBSTITUTE(TRIM(AO$6)," ",""))))-1)&amp;" Total",$B$6:$BB$314,ROW($A148)-5,FALSE))</f>
        <v>0</v>
      </c>
      <c r="AP148" s="8">
        <f ca="1">IF(AP$5&lt;&gt;"",HLOOKUP(AP$5,Functionalization!$G$6:$R$314,ROW($A148)-5,FALSE),IFERROR(INDEX(AP$278:AP$314,MATCH($F148,$B$278:$B$314,0))/VLOOKUP($F148,$B$278:$BB$314,MATCH(LEFT(TRIM(AP$6),FIND("~",SUBSTITUTE(AP$6,"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148))*HLOOKUP(LEFT(TRIM(AP$6),FIND("~",SUBSTITUTE(AP$6," ","~",LEN(TRIM(AP$6))-LEN(SUBSTITUTE(TRIM(AP$6)," ",""))))-1)&amp;" Total",$B$6:$BB$314,ROW($A148)-5,FALSE))</f>
        <v>0</v>
      </c>
      <c r="AQ148" s="8">
        <f ca="1">IF(AQ$5&lt;&gt;"",HLOOKUP(AQ$5,Functionalization!$G$6:$R$314,ROW($A148)-5,FALSE),IFERROR(INDEX(AQ$278:AQ$314,MATCH($F148,$B$278:$B$314,0))/VLOOKUP($F148,$B$278:$BB$314,MATCH(LEFT(TRIM(AQ$6),FIND("~",SUBSTITUTE(AQ$6,"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148))*HLOOKUP(LEFT(TRIM(AQ$6),FIND("~",SUBSTITUTE(AQ$6," ","~",LEN(TRIM(AQ$6))-LEN(SUBSTITUTE(TRIM(AQ$6)," ",""))))-1)&amp;" Total",$B$6:$BB$314,ROW($A148)-5,FALSE))</f>
        <v>0</v>
      </c>
      <c r="AR148" s="8">
        <f ca="1">IF(AR$5&lt;&gt;"",HLOOKUP(AR$5,Functionalization!$G$6:$R$314,ROW($A148)-5,FALSE),IFERROR(INDEX(AR$278:AR$314,MATCH($F148,$B$278:$B$314,0))/VLOOKUP($F148,$B$278:$BB$314,MATCH(LEFT(TRIM(AR$6),FIND("~",SUBSTITUTE(AR$6,"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148))*HLOOKUP(LEFT(TRIM(AR$6),FIND("~",SUBSTITUTE(AR$6," ","~",LEN(TRIM(AR$6))-LEN(SUBSTITUTE(TRIM(AR$6)," ",""))))-1)&amp;" Total",$B$6:$BB$314,ROW($A148)-5,FALSE))</f>
        <v>0</v>
      </c>
      <c r="AS148" s="8">
        <f ca="1">IF(AS$5&lt;&gt;"",HLOOKUP(AS$5,Functionalization!$G$6:$R$314,ROW($A148)-5,FALSE),IFERROR(INDEX(AS$278:AS$314,MATCH($F148,$B$278:$B$314,0))/VLOOKUP($F148,$B$278:$BB$314,MATCH(LEFT(TRIM(AS$6),FIND("~",SUBSTITUTE(AS$6,"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148))*HLOOKUP(LEFT(TRIM(AS$6),FIND("~",SUBSTITUTE(AS$6," ","~",LEN(TRIM(AS$6))-LEN(SUBSTITUTE(TRIM(AS$6)," ",""))))-1)&amp;" Total",$B$6:$BB$314,ROW($A148)-5,FALSE))</f>
        <v>0</v>
      </c>
      <c r="AT148" s="8">
        <f ca="1">IF(AT$5&lt;&gt;"",HLOOKUP(AT$5,Functionalization!$G$6:$R$314,ROW($A148)-5,FALSE),IFERROR(INDEX(AT$278:AT$314,MATCH($F148,$B$278:$B$314,0))/VLOOKUP($F148,$B$278:$BB$314,MATCH(LEFT(TRIM(AT$6),FIND("~",SUBSTITUTE(AT$6,"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148))*HLOOKUP(LEFT(TRIM(AT$6),FIND("~",SUBSTITUTE(AT$6," ","~",LEN(TRIM(AT$6))-LEN(SUBSTITUTE(TRIM(AT$6)," ",""))))-1)&amp;" Total",$B$6:$BB$314,ROW($A148)-5,FALSE))</f>
        <v>0</v>
      </c>
      <c r="AU148" s="8">
        <f ca="1">IF(AU$5&lt;&gt;"",HLOOKUP(AU$5,Functionalization!$G$6:$R$314,ROW($A148)-5,FALSE),IFERROR(INDEX(AU$278:AU$314,MATCH($F148,$B$278:$B$314,0))/VLOOKUP($F148,$B$278:$BB$314,MATCH(LEFT(TRIM(AU$6),FIND("~",SUBSTITUTE(AU$6,"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148))*HLOOKUP(LEFT(TRIM(AU$6),FIND("~",SUBSTITUTE(AU$6," ","~",LEN(TRIM(AU$6))-LEN(SUBSTITUTE(TRIM(AU$6)," ",""))))-1)&amp;" Total",$B$6:$BB$314,ROW($A148)-5,FALSE))</f>
        <v>0</v>
      </c>
      <c r="AV148" s="8">
        <f ca="1">IF(AV$5&lt;&gt;"",HLOOKUP(AV$5,Functionalization!$G$6:$R$314,ROW($A148)-5,FALSE),IFERROR(INDEX(AV$278:AV$314,MATCH($F148,$B$278:$B$314,0))/VLOOKUP($F148,$B$278:$BB$314,MATCH(LEFT(TRIM(AV$6),FIND("~",SUBSTITUTE(AV$6,"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148))*HLOOKUP(LEFT(TRIM(AV$6),FIND("~",SUBSTITUTE(AV$6," ","~",LEN(TRIM(AV$6))-LEN(SUBSTITUTE(TRIM(AV$6)," ",""))))-1)&amp;" Total",$B$6:$BB$314,ROW($A148)-5,FALSE))</f>
        <v>0</v>
      </c>
      <c r="AW148" s="8">
        <f ca="1">IF(AW$5&lt;&gt;"",HLOOKUP(AW$5,Functionalization!$G$6:$R$314,ROW($A148)-5,FALSE),IFERROR(INDEX(AW$278:AW$314,MATCH($F148,$B$278:$B$314,0))/VLOOKUP($F148,$B$278:$BB$314,MATCH(LEFT(TRIM(AW$6),FIND("~",SUBSTITUTE(AW$6,"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148))*HLOOKUP(LEFT(TRIM(AW$6),FIND("~",SUBSTITUTE(AW$6," ","~",LEN(TRIM(AW$6))-LEN(SUBSTITUTE(TRIM(AW$6)," ",""))))-1)&amp;" Total",$B$6:$BB$314,ROW($A148)-5,FALSE))</f>
        <v>0</v>
      </c>
      <c r="AX148" s="8">
        <f ca="1">IF(AX$5&lt;&gt;"",HLOOKUP(AX$5,Functionalization!$G$6:$R$314,ROW($A148)-5,FALSE),IFERROR(INDEX(AX$278:AX$314,MATCH($F148,$B$278:$B$314,0))/VLOOKUP($F148,$B$278:$BB$314,MATCH(LEFT(TRIM(AX$6),FIND("~",SUBSTITUTE(AX$6,"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148))*HLOOKUP(LEFT(TRIM(AX$6),FIND("~",SUBSTITUTE(AX$6," ","~",LEN(TRIM(AX$6))-LEN(SUBSTITUTE(TRIM(AX$6)," ",""))))-1)&amp;" Total",$B$6:$BB$314,ROW($A148)-5,FALSE))</f>
        <v>0</v>
      </c>
      <c r="AY148" s="8">
        <f ca="1">IF(AY$5&lt;&gt;"",HLOOKUP(AY$5,Functionalization!$G$6:$R$314,ROW($A148)-5,FALSE),IFERROR(INDEX(AY$278:AY$314,MATCH($F148,$B$278:$B$314,0))/VLOOKUP($F148,$B$278:$BB$314,MATCH(LEFT(TRIM(AY$6),FIND("~",SUBSTITUTE(AY$6,"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148))*HLOOKUP(LEFT(TRIM(AY$6),FIND("~",SUBSTITUTE(AY$6," ","~",LEN(TRIM(AY$6))-LEN(SUBSTITUTE(TRIM(AY$6)," ",""))))-1)&amp;" Total",$B$6:$BB$314,ROW($A148)-5,FALSE))</f>
        <v>0</v>
      </c>
      <c r="AZ148" s="8">
        <f ca="1">IF(AZ$5&lt;&gt;"",HLOOKUP(AZ$5,Functionalization!$G$6:$R$314,ROW($A148)-5,FALSE),IFERROR(INDEX(AZ$278:AZ$314,MATCH($F148,$B$278:$B$314,0))/VLOOKUP($F148,$B$278:$BB$314,MATCH(LEFT(TRIM(AZ$6),FIND("~",SUBSTITUTE(AZ$6,"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148))*HLOOKUP(LEFT(TRIM(AZ$6),FIND("~",SUBSTITUTE(AZ$6," ","~",LEN(TRIM(AZ$6))-LEN(SUBSTITUTE(TRIM(AZ$6)," ",""))))-1)&amp;" Total",$B$6:$BB$314,ROW($A148)-5,FALSE))</f>
        <v>0</v>
      </c>
      <c r="BA148" s="8">
        <f ca="1">IF(BA$5&lt;&gt;"",HLOOKUP(BA$5,Functionalization!$G$6:$R$314,ROW($A148)-5,FALSE),IFERROR(INDEX(BA$278:BA$314,MATCH($F148,$B$278:$B$314,0))/VLOOKUP($F148,$B$278:$BB$314,MATCH(LEFT(TRIM(BA$6),FIND("~",SUBSTITUTE(BA$6,"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148))*HLOOKUP(LEFT(TRIM(BA$6),FIND("~",SUBSTITUTE(BA$6," ","~",LEN(TRIM(BA$6))-LEN(SUBSTITUTE(TRIM(BA$6)," ",""))))-1)&amp;" Total",$B$6:$BB$314,ROW($A148)-5,FALSE))</f>
        <v>0</v>
      </c>
      <c r="BB148" s="8">
        <f ca="1">IF(BB$5&lt;&gt;"",HLOOKUP(BB$5,Functionalization!$G$6:$R$314,ROW($A148)-5,FALSE),IFERROR(INDEX(BB$278:BB$314,MATCH($F148,$B$278:$B$314,0))/VLOOKUP($F148,$B$278:$BB$314,MATCH(LEFT(TRIM(BB$6),FIND("~",SUBSTITUTE(BB$6,"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148))*HLOOKUP(LEFT(TRIM(BB$6),FIND("~",SUBSTITUTE(BB$6," ","~",LEN(TRIM(BB$6))-LEN(SUBSTITUTE(TRIM(BB$6)," ",""))))-1)&amp;" Total",$B$6:$BB$314,ROW($A148)-5,FALSE))</f>
        <v>0</v>
      </c>
      <c r="BD148">
        <f ca="1">IFERROR(IF(SUMIF($G$6:$BB$6,BD$6&amp;" Total",$G148:$BB148)-(SUMIF($G$6:$BB$6,BD$6&amp;" "&amp;'Input-Func_Class'!$D$22,$G148:$BB148)+IFERROR(SUMIF($G$6:$BB$6,BD$6&amp;" "&amp;'Input-Func_Class'!$E$22,$G148:$BB148),SUMIF($G$6:$BB$6,BD$6&amp;" "&amp;'Input-Func_Class'!$B$24,$G148:$BB148))+SUMIF($G$6:$BB$6,BD$6&amp;" "&amp;'Input-Func_Class'!$F$22,$G148:$BB148))&lt;Check_Limit,0,1),1)</f>
        <v>0</v>
      </c>
      <c r="BE148">
        <f ca="1">IFERROR(IF(SUMIF($G$6:$BB$6,BE$6&amp;" Total",$G148:$BB148)-(SUMIF($G$6:$BB$6,BE$6&amp;" "&amp;'Input-Func_Class'!$D$22,$G148:$BB148)+IFERROR(SUMIF($G$6:$BB$6,BE$6&amp;" "&amp;'Input-Func_Class'!$E$22,$G148:$BB148),SUMIF($G$6:$BB$6,BE$6&amp;" "&amp;'Input-Func_Class'!$B$24,$G148:$BB148))+SUMIF($G$6:$BB$6,BE$6&amp;" "&amp;'Input-Func_Class'!$F$22,$G148:$BB148))&lt;Check_Limit,0,1),1)</f>
        <v>0</v>
      </c>
      <c r="BF148">
        <f ca="1">IFERROR(IF(SUMIF($G$6:$BB$6,BF$6&amp;" Total",$G148:$BB148)-(SUMIF($G$6:$BB$6,BF$6&amp;" "&amp;'Input-Func_Class'!$D$22,$G148:$BB148)+IFERROR(SUMIF($G$6:$BB$6,BF$6&amp;" "&amp;'Input-Func_Class'!$E$22,$G148:$BB148),SUMIF($G$6:$BB$6,BF$6&amp;" "&amp;'Input-Func_Class'!$B$24,$G148:$BB148))+SUMIF($G$6:$BB$6,BF$6&amp;" "&amp;'Input-Func_Class'!$F$22,$G148:$BB148))&lt;Check_Limit,0,1),1)</f>
        <v>0</v>
      </c>
      <c r="BG148">
        <f ca="1">IFERROR(IF(SUMIF($G$6:$BB$6,BG$6&amp;" Total",$G148:$BB148)-(SUMIF($G$6:$BB$6,BG$6&amp;" "&amp;'Input-Func_Class'!$D$22,$G148:$BB148)+IFERROR(SUMIF($G$6:$BB$6,BG$6&amp;" "&amp;'Input-Func_Class'!$E$22,$G148:$BB148),SUMIF($G$6:$BB$6,BG$6&amp;" "&amp;'Input-Func_Class'!$B$24,$G148:$BB148))+SUMIF($G$6:$BB$6,BG$6&amp;" "&amp;'Input-Func_Class'!$F$22,$G148:$BB148))&lt;Check_Limit,0,1),1)</f>
        <v>0</v>
      </c>
      <c r="BH148">
        <f ca="1">IFERROR(IF(SUMIF($G$6:$BB$6,BH$6&amp;" Total",$G148:$BB148)-(SUMIF($G$6:$BB$6,BH$6&amp;" "&amp;'Input-Func_Class'!$D$22,$G148:$BB148)+IFERROR(SUMIF($G$6:$BB$6,BH$6&amp;" "&amp;'Input-Func_Class'!$E$22,$G148:$BB148),SUMIF($G$6:$BB$6,BH$6&amp;" "&amp;'Input-Func_Class'!$B$24,$G148:$BB148))+SUMIF($G$6:$BB$6,BH$6&amp;" "&amp;'Input-Func_Class'!$F$22,$G148:$BB148))&lt;Check_Limit,0,1),1)</f>
        <v>0</v>
      </c>
      <c r="BI148">
        <f ca="1">IFERROR(IF(SUMIF($G$6:$BB$6,BI$6&amp;" Total",$G148:$BB148)-(SUMIF($G$6:$BB$6,BI$6&amp;" "&amp;'Input-Func_Class'!$D$22,$G148:$BB148)+IFERROR(SUMIF($G$6:$BB$6,BI$6&amp;" "&amp;'Input-Func_Class'!$E$22,$G148:$BB148),SUMIF($G$6:$BB$6,BI$6&amp;" "&amp;'Input-Func_Class'!$B$24,$G148:$BB148))+SUMIF($G$6:$BB$6,BI$6&amp;" "&amp;'Input-Func_Class'!$F$22,$G148:$BB148))&lt;Check_Limit,0,1),1)</f>
        <v>0</v>
      </c>
      <c r="BJ148">
        <f ca="1">IFERROR(IF(SUMIF($G$6:$BB$6,BJ$6&amp;" Total",$G148:$BB148)-(SUMIF($G$6:$BB$6,BJ$6&amp;" "&amp;'Input-Func_Class'!$D$22,$G148:$BB148)+IFERROR(SUMIF($G$6:$BB$6,BJ$6&amp;" "&amp;'Input-Func_Class'!$E$22,$G148:$BB148),SUMIF($G$6:$BB$6,BJ$6&amp;" "&amp;'Input-Func_Class'!$B$24,$G148:$BB148))+SUMIF($G$6:$BB$6,BJ$6&amp;" "&amp;'Input-Func_Class'!$F$22,$G148:$BB148))&lt;Check_Limit,0,1),1)</f>
        <v>0</v>
      </c>
      <c r="BK148">
        <f ca="1">IFERROR(IF(SUMIF($G$6:$BB$6,BK$6&amp;" Total",$G148:$BB148)-(SUMIF($G$6:$BB$6,BK$6&amp;" "&amp;'Input-Func_Class'!$D$22,$G148:$BB148)+IFERROR(SUMIF($G$6:$BB$6,BK$6&amp;" "&amp;'Input-Func_Class'!$E$22,$G148:$BB148),SUMIF($G$6:$BB$6,BK$6&amp;" "&amp;'Input-Func_Class'!$B$24,$G148:$BB148))+SUMIF($G$6:$BB$6,BK$6&amp;" "&amp;'Input-Func_Class'!$F$22,$G148:$BB148))&lt;Check_Limit,0,1),1)</f>
        <v>0</v>
      </c>
      <c r="BL148">
        <f ca="1">IFERROR(IF(SUMIF($G$6:$BB$6,BL$6&amp;" Total",$G148:$BB148)-(SUMIF($G$6:$BB$6,BL$6&amp;" "&amp;'Input-Func_Class'!$D$22,$G148:$BB148)+IFERROR(SUMIF($G$6:$BB$6,BL$6&amp;" "&amp;'Input-Func_Class'!$E$22,$G148:$BB148),SUMIF($G$6:$BB$6,BL$6&amp;" "&amp;'Input-Func_Class'!$B$24,$G148:$BB148))+SUMIF($G$6:$BB$6,BL$6&amp;" "&amp;'Input-Func_Class'!$F$22,$G148:$BB148))&lt;Check_Limit,0,1),1)</f>
        <v>0</v>
      </c>
      <c r="BM148">
        <f ca="1">IFERROR(IF(SUMIF($G$6:$BB$6,BM$6&amp;" Total",$G148:$BB148)-(SUMIF($G$6:$BB$6,BM$6&amp;" "&amp;'Input-Func_Class'!$D$22,$G148:$BB148)+IFERROR(SUMIF($G$6:$BB$6,BM$6&amp;" "&amp;'Input-Func_Class'!$E$22,$G148:$BB148),SUMIF($G$6:$BB$6,BM$6&amp;" "&amp;'Input-Func_Class'!$B$24,$G148:$BB148))+SUMIF($G$6:$BB$6,BM$6&amp;" "&amp;'Input-Func_Class'!$F$22,$G148:$BB148))&lt;Check_Limit,0,1),1)</f>
        <v>0</v>
      </c>
      <c r="BN148">
        <f ca="1">IFERROR(IF(SUMIF($G$6:$BB$6,BN$6&amp;" Total",$G148:$BB148)-(SUMIF($G$6:$BB$6,BN$6&amp;" "&amp;'Input-Func_Class'!$D$22,$G148:$BB148)+IFERROR(SUMIF($G$6:$BB$6,BN$6&amp;" "&amp;'Input-Func_Class'!$E$22,$G148:$BB148),SUMIF($G$6:$BB$6,BN$6&amp;" "&amp;'Input-Func_Class'!$B$24,$G148:$BB148))+SUMIF($G$6:$BB$6,BN$6&amp;" "&amp;'Input-Func_Class'!$F$22,$G148:$BB148))&lt;Check_Limit,0,1),1)</f>
        <v>0</v>
      </c>
      <c r="BO148">
        <f ca="1">IFERROR(IF(SUMIF($G$6:$BB$6,BO$6&amp;" Total",$G148:$BB148)-(SUMIF($G$6:$BB$6,BO$6&amp;" "&amp;'Input-Func_Class'!$D$22,$G148:$BB148)+IFERROR(SUMIF($G$6:$BB$6,BO$6&amp;" "&amp;'Input-Func_Class'!$E$22,$G148:$BB148),SUMIF($G$6:$BB$6,BO$6&amp;" "&amp;'Input-Func_Class'!$B$24,$G148:$BB148))+SUMIF($G$6:$BB$6,BO$6&amp;" "&amp;'Input-Func_Class'!$F$22,$G148:$BB148))&lt;Check_Limit,0,1),1)</f>
        <v>0</v>
      </c>
    </row>
    <row r="149" spans="1:67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>Functionalization!$D149</f>
        <v>665447.3879370871</v>
      </c>
      <c r="E149" s="8">
        <f t="shared" ca="1" si="37"/>
        <v>0</v>
      </c>
      <c r="F149" s="2" t="str">
        <f>IF($D149=0,"-",IF('Input-Accounts'!$E149&lt;&gt;0,'Input-Accounts'!$E149,'Input-Accounts'!$G149))</f>
        <v>INT_MAINS_PLANT</v>
      </c>
      <c r="G149" s="8">
        <f ca="1">IF(G$5&lt;&gt;"",HLOOKUP(G$5,Functionalization!$G$6:$R$314,ROW($A149)-5,FALSE),IFERROR(INDEX(G$278:G$314,MATCH($F149,$B$278:$B$314,0))/VLOOKUP($F149,$B$278:$BB$314,MATCH(LEFT(TRIM(G$6),FIND("~",SUBSTITUTE(G$6,"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149))*HLOOKUP(LEFT(TRIM(G$6),FIND("~",SUBSTITUTE(G$6," ","~",LEN(TRIM(G$6))-LEN(SUBSTITUTE(TRIM(G$6)," ",""))))-1)&amp;" Total",$B$6:$BB$314,ROW($A149)-5,FALSE))</f>
        <v>665447.3879370871</v>
      </c>
      <c r="H149" s="8">
        <f ca="1">IF(H$5&lt;&gt;"",HLOOKUP(H$5,Functionalization!$G$6:$R$314,ROW($A149)-5,FALSE),IFERROR(INDEX(H$278:H$314,MATCH($F149,$B$278:$B$314,0))/VLOOKUP($F149,$B$278:$BB$314,MATCH(LEFT(TRIM(H$6),FIND("~",SUBSTITUTE(H$6,"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149))*HLOOKUP(LEFT(TRIM(H$6),FIND("~",SUBSTITUTE(H$6," ","~",LEN(TRIM(H$6))-LEN(SUBSTITUTE(TRIM(H$6)," ",""))))-1)&amp;" Total",$B$6:$BB$314,ROW($A149)-5,FALSE))</f>
        <v>507680.4926830238</v>
      </c>
      <c r="I149" s="8">
        <f ca="1">IF(I$5&lt;&gt;"",HLOOKUP(I$5,Functionalization!$G$6:$R$314,ROW($A149)-5,FALSE),IFERROR(INDEX(I$278:I$314,MATCH($F149,$B$278:$B$314,0))/VLOOKUP($F149,$B$278:$BB$314,MATCH(LEFT(TRIM(I$6),FIND("~",SUBSTITUTE(I$6,"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149))*HLOOKUP(LEFT(TRIM(I$6),FIND("~",SUBSTITUTE(I$6," ","~",LEN(TRIM(I$6))-LEN(SUBSTITUTE(TRIM(I$6)," ",""))))-1)&amp;" Total",$B$6:$BB$314,ROW($A149)-5,FALSE))</f>
        <v>0</v>
      </c>
      <c r="J149" s="8">
        <f ca="1">IF(J$5&lt;&gt;"",HLOOKUP(J$5,Functionalization!$G$6:$R$314,ROW($A149)-5,FALSE),IFERROR(INDEX(J$278:J$314,MATCH($F149,$B$278:$B$314,0))/VLOOKUP($F149,$B$278:$BB$314,MATCH(LEFT(TRIM(J$6),FIND("~",SUBSTITUTE(J$6,"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149))*HLOOKUP(LEFT(TRIM(J$6),FIND("~",SUBSTITUTE(J$6," ","~",LEN(TRIM(J$6))-LEN(SUBSTITUTE(TRIM(J$6)," ",""))))-1)&amp;" Total",$B$6:$BB$314,ROW($A149)-5,FALSE))</f>
        <v>157766.89525406327</v>
      </c>
      <c r="K149" s="8">
        <f ca="1">IF(K$5&lt;&gt;"",HLOOKUP(K$5,Functionalization!$G$6:$R$314,ROW($A149)-5,FALSE),IFERROR(INDEX(K$278:K$314,MATCH($F149,$B$278:$B$314,0))/VLOOKUP($F149,$B$278:$BB$314,MATCH(LEFT(TRIM(K$6),FIND("~",SUBSTITUTE(K$6,"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149))*HLOOKUP(LEFT(TRIM(K$6),FIND("~",SUBSTITUTE(K$6," ","~",LEN(TRIM(K$6))-LEN(SUBSTITUTE(TRIM(K$6)," ",""))))-1)&amp;" Total",$B$6:$BB$314,ROW($A149)-5,FALSE))</f>
        <v>0</v>
      </c>
      <c r="L149" s="8">
        <f ca="1">IF(L$5&lt;&gt;"",HLOOKUP(L$5,Functionalization!$G$6:$R$314,ROW($A149)-5,FALSE),IFERROR(INDEX(L$278:L$314,MATCH($F149,$B$278:$B$314,0))/VLOOKUP($F149,$B$278:$BB$314,MATCH(LEFT(TRIM(L$6),FIND("~",SUBSTITUTE(L$6,"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149))*HLOOKUP(LEFT(TRIM(L$6),FIND("~",SUBSTITUTE(L$6," ","~",LEN(TRIM(L$6))-LEN(SUBSTITUTE(TRIM(L$6)," ",""))))-1)&amp;" Total",$B$6:$BB$314,ROW($A149)-5,FALSE))</f>
        <v>0</v>
      </c>
      <c r="M149" s="8">
        <f ca="1">IF(M$5&lt;&gt;"",HLOOKUP(M$5,Functionalization!$G$6:$R$314,ROW($A149)-5,FALSE),IFERROR(INDEX(M$278:M$314,MATCH($F149,$B$278:$B$314,0))/VLOOKUP($F149,$B$278:$BB$314,MATCH(LEFT(TRIM(M$6),FIND("~",SUBSTITUTE(M$6,"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149))*HLOOKUP(LEFT(TRIM(M$6),FIND("~",SUBSTITUTE(M$6," ","~",LEN(TRIM(M$6))-LEN(SUBSTITUTE(TRIM(M$6)," ",""))))-1)&amp;" Total",$B$6:$BB$314,ROW($A149)-5,FALSE))</f>
        <v>0</v>
      </c>
      <c r="N149" s="8">
        <f ca="1">IF(N$5&lt;&gt;"",HLOOKUP(N$5,Functionalization!$G$6:$R$314,ROW($A149)-5,FALSE),IFERROR(INDEX(N$278:N$314,MATCH($F149,$B$278:$B$314,0))/VLOOKUP($F149,$B$278:$BB$314,MATCH(LEFT(TRIM(N$6),FIND("~",SUBSTITUTE(N$6,"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149))*HLOOKUP(LEFT(TRIM(N$6),FIND("~",SUBSTITUTE(N$6," ","~",LEN(TRIM(N$6))-LEN(SUBSTITUTE(TRIM(N$6)," ",""))))-1)&amp;" Total",$B$6:$BB$314,ROW($A149)-5,FALSE))</f>
        <v>0</v>
      </c>
      <c r="O149" s="8">
        <f ca="1">IF(O$5&lt;&gt;"",HLOOKUP(O$5,Functionalization!$G$6:$R$314,ROW($A149)-5,FALSE),IFERROR(INDEX(O$278:O$314,MATCH($F149,$B$278:$B$314,0))/VLOOKUP($F149,$B$278:$BB$314,MATCH(LEFT(TRIM(O$6),FIND("~",SUBSTITUTE(O$6,"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149))*HLOOKUP(LEFT(TRIM(O$6),FIND("~",SUBSTITUTE(O$6," ","~",LEN(TRIM(O$6))-LEN(SUBSTITUTE(TRIM(O$6)," ",""))))-1)&amp;" Total",$B$6:$BB$314,ROW($A149)-5,FALSE))</f>
        <v>0</v>
      </c>
      <c r="P149" s="8">
        <f ca="1">IF(P$5&lt;&gt;"",HLOOKUP(P$5,Functionalization!$G$6:$R$314,ROW($A149)-5,FALSE),IFERROR(INDEX(P$278:P$314,MATCH($F149,$B$278:$B$314,0))/VLOOKUP($F149,$B$278:$BB$314,MATCH(LEFT(TRIM(P$6),FIND("~",SUBSTITUTE(P$6,"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149))*HLOOKUP(LEFT(TRIM(P$6),FIND("~",SUBSTITUTE(P$6," ","~",LEN(TRIM(P$6))-LEN(SUBSTITUTE(TRIM(P$6)," ",""))))-1)&amp;" Total",$B$6:$BB$314,ROW($A149)-5,FALSE))</f>
        <v>0</v>
      </c>
      <c r="Q149" s="8">
        <f ca="1">IF(Q$5&lt;&gt;"",HLOOKUP(Q$5,Functionalization!$G$6:$R$314,ROW($A149)-5,FALSE),IFERROR(INDEX(Q$278:Q$314,MATCH($F149,$B$278:$B$314,0))/VLOOKUP($F149,$B$278:$BB$314,MATCH(LEFT(TRIM(Q$6),FIND("~",SUBSTITUTE(Q$6,"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149))*HLOOKUP(LEFT(TRIM(Q$6),FIND("~",SUBSTITUTE(Q$6," ","~",LEN(TRIM(Q$6))-LEN(SUBSTITUTE(TRIM(Q$6)," ",""))))-1)&amp;" Total",$B$6:$BB$314,ROW($A149)-5,FALSE))</f>
        <v>0</v>
      </c>
      <c r="R149" s="8">
        <f ca="1">IF(R$5&lt;&gt;"",HLOOKUP(R$5,Functionalization!$G$6:$R$314,ROW($A149)-5,FALSE),IFERROR(INDEX(R$278:R$314,MATCH($F149,$B$278:$B$314,0))/VLOOKUP($F149,$B$278:$BB$314,MATCH(LEFT(TRIM(R$6),FIND("~",SUBSTITUTE(R$6,"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149))*HLOOKUP(LEFT(TRIM(R$6),FIND("~",SUBSTITUTE(R$6," ","~",LEN(TRIM(R$6))-LEN(SUBSTITUTE(TRIM(R$6)," ",""))))-1)&amp;" Total",$B$6:$BB$314,ROW($A149)-5,FALSE))</f>
        <v>0</v>
      </c>
      <c r="S149" s="8">
        <f ca="1">IF(S$5&lt;&gt;"",HLOOKUP(S$5,Functionalization!$G$6:$R$314,ROW($A149)-5,FALSE),IFERROR(INDEX(S$278:S$314,MATCH($F149,$B$278:$B$314,0))/VLOOKUP($F149,$B$278:$BB$314,MATCH(LEFT(TRIM(S$6),FIND("~",SUBSTITUTE(S$6,"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149))*HLOOKUP(LEFT(TRIM(S$6),FIND("~",SUBSTITUTE(S$6," ","~",LEN(TRIM(S$6))-LEN(SUBSTITUTE(TRIM(S$6)," ",""))))-1)&amp;" Total",$B$6:$BB$314,ROW($A149)-5,FALSE))</f>
        <v>0</v>
      </c>
      <c r="T149" s="8">
        <f ca="1">IF(T$5&lt;&gt;"",HLOOKUP(T$5,Functionalization!$G$6:$R$314,ROW($A149)-5,FALSE),IFERROR(INDEX(T$278:T$314,MATCH($F149,$B$278:$B$314,0))/VLOOKUP($F149,$B$278:$BB$314,MATCH(LEFT(TRIM(T$6),FIND("~",SUBSTITUTE(T$6,"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149))*HLOOKUP(LEFT(TRIM(T$6),FIND("~",SUBSTITUTE(T$6," ","~",LEN(TRIM(T$6))-LEN(SUBSTITUTE(TRIM(T$6)," ",""))))-1)&amp;" Total",$B$6:$BB$314,ROW($A149)-5,FALSE))</f>
        <v>0</v>
      </c>
      <c r="U149" s="8">
        <f ca="1">IF(U$5&lt;&gt;"",HLOOKUP(U$5,Functionalization!$G$6:$R$314,ROW($A149)-5,FALSE),IFERROR(INDEX(U$278:U$314,MATCH($F149,$B$278:$B$314,0))/VLOOKUP($F149,$B$278:$BB$314,MATCH(LEFT(TRIM(U$6),FIND("~",SUBSTITUTE(U$6,"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149))*HLOOKUP(LEFT(TRIM(U$6),FIND("~",SUBSTITUTE(U$6," ","~",LEN(TRIM(U$6))-LEN(SUBSTITUTE(TRIM(U$6)," ",""))))-1)&amp;" Total",$B$6:$BB$314,ROW($A149)-5,FALSE))</f>
        <v>0</v>
      </c>
      <c r="V149" s="8">
        <f ca="1">IF(V$5&lt;&gt;"",HLOOKUP(V$5,Functionalization!$G$6:$R$314,ROW($A149)-5,FALSE),IFERROR(INDEX(V$278:V$314,MATCH($F149,$B$278:$B$314,0))/VLOOKUP($F149,$B$278:$BB$314,MATCH(LEFT(TRIM(V$6),FIND("~",SUBSTITUTE(V$6,"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149))*HLOOKUP(LEFT(TRIM(V$6),FIND("~",SUBSTITUTE(V$6," ","~",LEN(TRIM(V$6))-LEN(SUBSTITUTE(TRIM(V$6)," ",""))))-1)&amp;" Total",$B$6:$BB$314,ROW($A149)-5,FALSE))</f>
        <v>0</v>
      </c>
      <c r="W149" s="8">
        <f ca="1">IF(W$5&lt;&gt;"",HLOOKUP(W$5,Functionalization!$G$6:$R$314,ROW($A149)-5,FALSE),IFERROR(INDEX(W$278:W$314,MATCH($F149,$B$278:$B$314,0))/VLOOKUP($F149,$B$278:$BB$314,MATCH(LEFT(TRIM(W$6),FIND("~",SUBSTITUTE(W$6,"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149))*HLOOKUP(LEFT(TRIM(W$6),FIND("~",SUBSTITUTE(W$6," ","~",LEN(TRIM(W$6))-LEN(SUBSTITUTE(TRIM(W$6)," ",""))))-1)&amp;" Total",$B$6:$BB$314,ROW($A149)-5,FALSE))</f>
        <v>0</v>
      </c>
      <c r="X149" s="8">
        <f ca="1">IF(X$5&lt;&gt;"",HLOOKUP(X$5,Functionalization!$G$6:$R$314,ROW($A149)-5,FALSE),IFERROR(INDEX(X$278:X$314,MATCH($F149,$B$278:$B$314,0))/VLOOKUP($F149,$B$278:$BB$314,MATCH(LEFT(TRIM(X$6),FIND("~",SUBSTITUTE(X$6,"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149))*HLOOKUP(LEFT(TRIM(X$6),FIND("~",SUBSTITUTE(X$6," ","~",LEN(TRIM(X$6))-LEN(SUBSTITUTE(TRIM(X$6)," ",""))))-1)&amp;" Total",$B$6:$BB$314,ROW($A149)-5,FALSE))</f>
        <v>0</v>
      </c>
      <c r="Y149" s="8">
        <f ca="1">IF(Y$5&lt;&gt;"",HLOOKUP(Y$5,Functionalization!$G$6:$R$314,ROW($A149)-5,FALSE),IFERROR(INDEX(Y$278:Y$314,MATCH($F149,$B$278:$B$314,0))/VLOOKUP($F149,$B$278:$BB$314,MATCH(LEFT(TRIM(Y$6),FIND("~",SUBSTITUTE(Y$6,"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149))*HLOOKUP(LEFT(TRIM(Y$6),FIND("~",SUBSTITUTE(Y$6," ","~",LEN(TRIM(Y$6))-LEN(SUBSTITUTE(TRIM(Y$6)," ",""))))-1)&amp;" Total",$B$6:$BB$314,ROW($A149)-5,FALSE))</f>
        <v>0</v>
      </c>
      <c r="Z149" s="8">
        <f ca="1">IF(Z$5&lt;&gt;"",HLOOKUP(Z$5,Functionalization!$G$6:$R$314,ROW($A149)-5,FALSE),IFERROR(INDEX(Z$278:Z$314,MATCH($F149,$B$278:$B$314,0))/VLOOKUP($F149,$B$278:$BB$314,MATCH(LEFT(TRIM(Z$6),FIND("~",SUBSTITUTE(Z$6,"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149))*HLOOKUP(LEFT(TRIM(Z$6),FIND("~",SUBSTITUTE(Z$6," ","~",LEN(TRIM(Z$6))-LEN(SUBSTITUTE(TRIM(Z$6)," ",""))))-1)&amp;" Total",$B$6:$BB$314,ROW($A149)-5,FALSE))</f>
        <v>0</v>
      </c>
      <c r="AA149" s="8">
        <f ca="1">IF(AA$5&lt;&gt;"",HLOOKUP(AA$5,Functionalization!$G$6:$R$314,ROW($A149)-5,FALSE),IFERROR(INDEX(AA$278:AA$314,MATCH($F149,$B$278:$B$314,0))/VLOOKUP($F149,$B$278:$BB$314,MATCH(LEFT(TRIM(AA$6),FIND("~",SUBSTITUTE(AA$6,"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149))*HLOOKUP(LEFT(TRIM(AA$6),FIND("~",SUBSTITUTE(AA$6," ","~",LEN(TRIM(AA$6))-LEN(SUBSTITUTE(TRIM(AA$6)," ",""))))-1)&amp;" Total",$B$6:$BB$314,ROW($A149)-5,FALSE))</f>
        <v>0</v>
      </c>
      <c r="AB149" s="8">
        <f ca="1">IF(AB$5&lt;&gt;"",HLOOKUP(AB$5,Functionalization!$G$6:$R$314,ROW($A149)-5,FALSE),IFERROR(INDEX(AB$278:AB$314,MATCH($F149,$B$278:$B$314,0))/VLOOKUP($F149,$B$278:$BB$314,MATCH(LEFT(TRIM(AB$6),FIND("~",SUBSTITUTE(AB$6,"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149))*HLOOKUP(LEFT(TRIM(AB$6),FIND("~",SUBSTITUTE(AB$6," ","~",LEN(TRIM(AB$6))-LEN(SUBSTITUTE(TRIM(AB$6)," ",""))))-1)&amp;" Total",$B$6:$BB$314,ROW($A149)-5,FALSE))</f>
        <v>0</v>
      </c>
      <c r="AC149" s="8">
        <f ca="1">IF(AC$5&lt;&gt;"",HLOOKUP(AC$5,Functionalization!$G$6:$R$314,ROW($A149)-5,FALSE),IFERROR(INDEX(AC$278:AC$314,MATCH($F149,$B$278:$B$314,0))/VLOOKUP($F149,$B$278:$BB$314,MATCH(LEFT(TRIM(AC$6),FIND("~",SUBSTITUTE(AC$6,"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149))*HLOOKUP(LEFT(TRIM(AC$6),FIND("~",SUBSTITUTE(AC$6," ","~",LEN(TRIM(AC$6))-LEN(SUBSTITUTE(TRIM(AC$6)," ",""))))-1)&amp;" Total",$B$6:$BB$314,ROW($A149)-5,FALSE))</f>
        <v>0</v>
      </c>
      <c r="AD149" s="8">
        <f ca="1">IF(AD$5&lt;&gt;"",HLOOKUP(AD$5,Functionalization!$G$6:$R$314,ROW($A149)-5,FALSE),IFERROR(INDEX(AD$278:AD$314,MATCH($F149,$B$278:$B$314,0))/VLOOKUP($F149,$B$278:$BB$314,MATCH(LEFT(TRIM(AD$6),FIND("~",SUBSTITUTE(AD$6,"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149))*HLOOKUP(LEFT(TRIM(AD$6),FIND("~",SUBSTITUTE(AD$6," ","~",LEN(TRIM(AD$6))-LEN(SUBSTITUTE(TRIM(AD$6)," ",""))))-1)&amp;" Total",$B$6:$BB$314,ROW($A149)-5,FALSE))</f>
        <v>0</v>
      </c>
      <c r="AE149" s="8">
        <f ca="1">IF(AE$5&lt;&gt;"",HLOOKUP(AE$5,Functionalization!$G$6:$R$314,ROW($A149)-5,FALSE),IFERROR(INDEX(AE$278:AE$314,MATCH($F149,$B$278:$B$314,0))/VLOOKUP($F149,$B$278:$BB$314,MATCH(LEFT(TRIM(AE$6),FIND("~",SUBSTITUTE(AE$6,"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149))*HLOOKUP(LEFT(TRIM(AE$6),FIND("~",SUBSTITUTE(AE$6," ","~",LEN(TRIM(AE$6))-LEN(SUBSTITUTE(TRIM(AE$6)," ",""))))-1)&amp;" Total",$B$6:$BB$314,ROW($A149)-5,FALSE))</f>
        <v>0</v>
      </c>
      <c r="AF149" s="8">
        <f ca="1">IF(AF$5&lt;&gt;"",HLOOKUP(AF$5,Functionalization!$G$6:$R$314,ROW($A149)-5,FALSE),IFERROR(INDEX(AF$278:AF$314,MATCH($F149,$B$278:$B$314,0))/VLOOKUP($F149,$B$278:$BB$314,MATCH(LEFT(TRIM(AF$6),FIND("~",SUBSTITUTE(AF$6,"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149))*HLOOKUP(LEFT(TRIM(AF$6),FIND("~",SUBSTITUTE(AF$6," ","~",LEN(TRIM(AF$6))-LEN(SUBSTITUTE(TRIM(AF$6)," ",""))))-1)&amp;" Total",$B$6:$BB$314,ROW($A149)-5,FALSE))</f>
        <v>0</v>
      </c>
      <c r="AG149" s="8">
        <f ca="1">IF(AG$5&lt;&gt;"",HLOOKUP(AG$5,Functionalization!$G$6:$R$314,ROW($A149)-5,FALSE),IFERROR(INDEX(AG$278:AG$314,MATCH($F149,$B$278:$B$314,0))/VLOOKUP($F149,$B$278:$BB$314,MATCH(LEFT(TRIM(AG$6),FIND("~",SUBSTITUTE(AG$6,"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149))*HLOOKUP(LEFT(TRIM(AG$6),FIND("~",SUBSTITUTE(AG$6," ","~",LEN(TRIM(AG$6))-LEN(SUBSTITUTE(TRIM(AG$6)," ",""))))-1)&amp;" Total",$B$6:$BB$314,ROW($A149)-5,FALSE))</f>
        <v>0</v>
      </c>
      <c r="AH149" s="8">
        <f ca="1">IF(AH$5&lt;&gt;"",HLOOKUP(AH$5,Functionalization!$G$6:$R$314,ROW($A149)-5,FALSE),IFERROR(INDEX(AH$278:AH$314,MATCH($F149,$B$278:$B$314,0))/VLOOKUP($F149,$B$278:$BB$314,MATCH(LEFT(TRIM(AH$6),FIND("~",SUBSTITUTE(AH$6,"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149))*HLOOKUP(LEFT(TRIM(AH$6),FIND("~",SUBSTITUTE(AH$6," ","~",LEN(TRIM(AH$6))-LEN(SUBSTITUTE(TRIM(AH$6)," ",""))))-1)&amp;" Total",$B$6:$BB$314,ROW($A149)-5,FALSE))</f>
        <v>0</v>
      </c>
      <c r="AI149" s="8">
        <f ca="1">IF(AI$5&lt;&gt;"",HLOOKUP(AI$5,Functionalization!$G$6:$R$314,ROW($A149)-5,FALSE),IFERROR(INDEX(AI$278:AI$314,MATCH($F149,$B$278:$B$314,0))/VLOOKUP($F149,$B$278:$BB$314,MATCH(LEFT(TRIM(AI$6),FIND("~",SUBSTITUTE(AI$6,"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149))*HLOOKUP(LEFT(TRIM(AI$6),FIND("~",SUBSTITUTE(AI$6," ","~",LEN(TRIM(AI$6))-LEN(SUBSTITUTE(TRIM(AI$6)," ",""))))-1)&amp;" Total",$B$6:$BB$314,ROW($A149)-5,FALSE))</f>
        <v>0</v>
      </c>
      <c r="AJ149" s="8">
        <f ca="1">IF(AJ$5&lt;&gt;"",HLOOKUP(AJ$5,Functionalization!$G$6:$R$314,ROW($A149)-5,FALSE),IFERROR(INDEX(AJ$278:AJ$314,MATCH($F149,$B$278:$B$314,0))/VLOOKUP($F149,$B$278:$BB$314,MATCH(LEFT(TRIM(AJ$6),FIND("~",SUBSTITUTE(AJ$6,"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149))*HLOOKUP(LEFT(TRIM(AJ$6),FIND("~",SUBSTITUTE(AJ$6," ","~",LEN(TRIM(AJ$6))-LEN(SUBSTITUTE(TRIM(AJ$6)," ",""))))-1)&amp;" Total",$B$6:$BB$314,ROW($A149)-5,FALSE))</f>
        <v>0</v>
      </c>
      <c r="AK149" s="8">
        <f ca="1">IF(AK$5&lt;&gt;"",HLOOKUP(AK$5,Functionalization!$G$6:$R$314,ROW($A149)-5,FALSE),IFERROR(INDEX(AK$278:AK$314,MATCH($F149,$B$278:$B$314,0))/VLOOKUP($F149,$B$278:$BB$314,MATCH(LEFT(TRIM(AK$6),FIND("~",SUBSTITUTE(AK$6,"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149))*HLOOKUP(LEFT(TRIM(AK$6),FIND("~",SUBSTITUTE(AK$6," ","~",LEN(TRIM(AK$6))-LEN(SUBSTITUTE(TRIM(AK$6)," ",""))))-1)&amp;" Total",$B$6:$BB$314,ROW($A149)-5,FALSE))</f>
        <v>0</v>
      </c>
      <c r="AL149" s="8">
        <f ca="1">IF(AL$5&lt;&gt;"",HLOOKUP(AL$5,Functionalization!$G$6:$R$314,ROW($A149)-5,FALSE),IFERROR(INDEX(AL$278:AL$314,MATCH($F149,$B$278:$B$314,0))/VLOOKUP($F149,$B$278:$BB$314,MATCH(LEFT(TRIM(AL$6),FIND("~",SUBSTITUTE(AL$6,"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149))*HLOOKUP(LEFT(TRIM(AL$6),FIND("~",SUBSTITUTE(AL$6," ","~",LEN(TRIM(AL$6))-LEN(SUBSTITUTE(TRIM(AL$6)," ",""))))-1)&amp;" Total",$B$6:$BB$314,ROW($A149)-5,FALSE))</f>
        <v>0</v>
      </c>
      <c r="AM149" s="8">
        <f ca="1">IF(AM$5&lt;&gt;"",HLOOKUP(AM$5,Functionalization!$G$6:$R$314,ROW($A149)-5,FALSE),IFERROR(INDEX(AM$278:AM$314,MATCH($F149,$B$278:$B$314,0))/VLOOKUP($F149,$B$278:$BB$314,MATCH(LEFT(TRIM(AM$6),FIND("~",SUBSTITUTE(AM$6,"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149))*HLOOKUP(LEFT(TRIM(AM$6),FIND("~",SUBSTITUTE(AM$6," ","~",LEN(TRIM(AM$6))-LEN(SUBSTITUTE(TRIM(AM$6)," ",""))))-1)&amp;" Total",$B$6:$BB$314,ROW($A149)-5,FALSE))</f>
        <v>0</v>
      </c>
      <c r="AN149" s="8">
        <f ca="1">IF(AN$5&lt;&gt;"",HLOOKUP(AN$5,Functionalization!$G$6:$R$314,ROW($A149)-5,FALSE),IFERROR(INDEX(AN$278:AN$314,MATCH($F149,$B$278:$B$314,0))/VLOOKUP($F149,$B$278:$BB$314,MATCH(LEFT(TRIM(AN$6),FIND("~",SUBSTITUTE(AN$6,"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149))*HLOOKUP(LEFT(TRIM(AN$6),FIND("~",SUBSTITUTE(AN$6," ","~",LEN(TRIM(AN$6))-LEN(SUBSTITUTE(TRIM(AN$6)," ",""))))-1)&amp;" Total",$B$6:$BB$314,ROW($A149)-5,FALSE))</f>
        <v>0</v>
      </c>
      <c r="AO149" s="8">
        <f ca="1">IF(AO$5&lt;&gt;"",HLOOKUP(AO$5,Functionalization!$G$6:$R$314,ROW($A149)-5,FALSE),IFERROR(INDEX(AO$278:AO$314,MATCH($F149,$B$278:$B$314,0))/VLOOKUP($F149,$B$278:$BB$314,MATCH(LEFT(TRIM(AO$6),FIND("~",SUBSTITUTE(AO$6,"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149))*HLOOKUP(LEFT(TRIM(AO$6),FIND("~",SUBSTITUTE(AO$6," ","~",LEN(TRIM(AO$6))-LEN(SUBSTITUTE(TRIM(AO$6)," ",""))))-1)&amp;" Total",$B$6:$BB$314,ROW($A149)-5,FALSE))</f>
        <v>0</v>
      </c>
      <c r="AP149" s="8">
        <f ca="1">IF(AP$5&lt;&gt;"",HLOOKUP(AP$5,Functionalization!$G$6:$R$314,ROW($A149)-5,FALSE),IFERROR(INDEX(AP$278:AP$314,MATCH($F149,$B$278:$B$314,0))/VLOOKUP($F149,$B$278:$BB$314,MATCH(LEFT(TRIM(AP$6),FIND("~",SUBSTITUTE(AP$6,"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149))*HLOOKUP(LEFT(TRIM(AP$6),FIND("~",SUBSTITUTE(AP$6," ","~",LEN(TRIM(AP$6))-LEN(SUBSTITUTE(TRIM(AP$6)," ",""))))-1)&amp;" Total",$B$6:$BB$314,ROW($A149)-5,FALSE))</f>
        <v>0</v>
      </c>
      <c r="AQ149" s="8">
        <f ca="1">IF(AQ$5&lt;&gt;"",HLOOKUP(AQ$5,Functionalization!$G$6:$R$314,ROW($A149)-5,FALSE),IFERROR(INDEX(AQ$278:AQ$314,MATCH($F149,$B$278:$B$314,0))/VLOOKUP($F149,$B$278:$BB$314,MATCH(LEFT(TRIM(AQ$6),FIND("~",SUBSTITUTE(AQ$6,"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149))*HLOOKUP(LEFT(TRIM(AQ$6),FIND("~",SUBSTITUTE(AQ$6," ","~",LEN(TRIM(AQ$6))-LEN(SUBSTITUTE(TRIM(AQ$6)," ",""))))-1)&amp;" Total",$B$6:$BB$314,ROW($A149)-5,FALSE))</f>
        <v>0</v>
      </c>
      <c r="AR149" s="8">
        <f ca="1">IF(AR$5&lt;&gt;"",HLOOKUP(AR$5,Functionalization!$G$6:$R$314,ROW($A149)-5,FALSE),IFERROR(INDEX(AR$278:AR$314,MATCH($F149,$B$278:$B$314,0))/VLOOKUP($F149,$B$278:$BB$314,MATCH(LEFT(TRIM(AR$6),FIND("~",SUBSTITUTE(AR$6,"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149))*HLOOKUP(LEFT(TRIM(AR$6),FIND("~",SUBSTITUTE(AR$6," ","~",LEN(TRIM(AR$6))-LEN(SUBSTITUTE(TRIM(AR$6)," ",""))))-1)&amp;" Total",$B$6:$BB$314,ROW($A149)-5,FALSE))</f>
        <v>0</v>
      </c>
      <c r="AS149" s="8">
        <f ca="1">IF(AS$5&lt;&gt;"",HLOOKUP(AS$5,Functionalization!$G$6:$R$314,ROW($A149)-5,FALSE),IFERROR(INDEX(AS$278:AS$314,MATCH($F149,$B$278:$B$314,0))/VLOOKUP($F149,$B$278:$BB$314,MATCH(LEFT(TRIM(AS$6),FIND("~",SUBSTITUTE(AS$6,"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149))*HLOOKUP(LEFT(TRIM(AS$6),FIND("~",SUBSTITUTE(AS$6," ","~",LEN(TRIM(AS$6))-LEN(SUBSTITUTE(TRIM(AS$6)," ",""))))-1)&amp;" Total",$B$6:$BB$314,ROW($A149)-5,FALSE))</f>
        <v>0</v>
      </c>
      <c r="AT149" s="8">
        <f ca="1">IF(AT$5&lt;&gt;"",HLOOKUP(AT$5,Functionalization!$G$6:$R$314,ROW($A149)-5,FALSE),IFERROR(INDEX(AT$278:AT$314,MATCH($F149,$B$278:$B$314,0))/VLOOKUP($F149,$B$278:$BB$314,MATCH(LEFT(TRIM(AT$6),FIND("~",SUBSTITUTE(AT$6,"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149))*HLOOKUP(LEFT(TRIM(AT$6),FIND("~",SUBSTITUTE(AT$6," ","~",LEN(TRIM(AT$6))-LEN(SUBSTITUTE(TRIM(AT$6)," ",""))))-1)&amp;" Total",$B$6:$BB$314,ROW($A149)-5,FALSE))</f>
        <v>0</v>
      </c>
      <c r="AU149" s="8">
        <f ca="1">IF(AU$5&lt;&gt;"",HLOOKUP(AU$5,Functionalization!$G$6:$R$314,ROW($A149)-5,FALSE),IFERROR(INDEX(AU$278:AU$314,MATCH($F149,$B$278:$B$314,0))/VLOOKUP($F149,$B$278:$BB$314,MATCH(LEFT(TRIM(AU$6),FIND("~",SUBSTITUTE(AU$6,"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149))*HLOOKUP(LEFT(TRIM(AU$6),FIND("~",SUBSTITUTE(AU$6," ","~",LEN(TRIM(AU$6))-LEN(SUBSTITUTE(TRIM(AU$6)," ",""))))-1)&amp;" Total",$B$6:$BB$314,ROW($A149)-5,FALSE))</f>
        <v>0</v>
      </c>
      <c r="AV149" s="8">
        <f ca="1">IF(AV$5&lt;&gt;"",HLOOKUP(AV$5,Functionalization!$G$6:$R$314,ROW($A149)-5,FALSE),IFERROR(INDEX(AV$278:AV$314,MATCH($F149,$B$278:$B$314,0))/VLOOKUP($F149,$B$278:$BB$314,MATCH(LEFT(TRIM(AV$6),FIND("~",SUBSTITUTE(AV$6,"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149))*HLOOKUP(LEFT(TRIM(AV$6),FIND("~",SUBSTITUTE(AV$6," ","~",LEN(TRIM(AV$6))-LEN(SUBSTITUTE(TRIM(AV$6)," ",""))))-1)&amp;" Total",$B$6:$BB$314,ROW($A149)-5,FALSE))</f>
        <v>0</v>
      </c>
      <c r="AW149" s="8">
        <f ca="1">IF(AW$5&lt;&gt;"",HLOOKUP(AW$5,Functionalization!$G$6:$R$314,ROW($A149)-5,FALSE),IFERROR(INDEX(AW$278:AW$314,MATCH($F149,$B$278:$B$314,0))/VLOOKUP($F149,$B$278:$BB$314,MATCH(LEFT(TRIM(AW$6),FIND("~",SUBSTITUTE(AW$6,"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149))*HLOOKUP(LEFT(TRIM(AW$6),FIND("~",SUBSTITUTE(AW$6," ","~",LEN(TRIM(AW$6))-LEN(SUBSTITUTE(TRIM(AW$6)," ",""))))-1)&amp;" Total",$B$6:$BB$314,ROW($A149)-5,FALSE))</f>
        <v>0</v>
      </c>
      <c r="AX149" s="8">
        <f ca="1">IF(AX$5&lt;&gt;"",HLOOKUP(AX$5,Functionalization!$G$6:$R$314,ROW($A149)-5,FALSE),IFERROR(INDEX(AX$278:AX$314,MATCH($F149,$B$278:$B$314,0))/VLOOKUP($F149,$B$278:$BB$314,MATCH(LEFT(TRIM(AX$6),FIND("~",SUBSTITUTE(AX$6,"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149))*HLOOKUP(LEFT(TRIM(AX$6),FIND("~",SUBSTITUTE(AX$6," ","~",LEN(TRIM(AX$6))-LEN(SUBSTITUTE(TRIM(AX$6)," ",""))))-1)&amp;" Total",$B$6:$BB$314,ROW($A149)-5,FALSE))</f>
        <v>0</v>
      </c>
      <c r="AY149" s="8">
        <f ca="1">IF(AY$5&lt;&gt;"",HLOOKUP(AY$5,Functionalization!$G$6:$R$314,ROW($A149)-5,FALSE),IFERROR(INDEX(AY$278:AY$314,MATCH($F149,$B$278:$B$314,0))/VLOOKUP($F149,$B$278:$BB$314,MATCH(LEFT(TRIM(AY$6),FIND("~",SUBSTITUTE(AY$6,"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149))*HLOOKUP(LEFT(TRIM(AY$6),FIND("~",SUBSTITUTE(AY$6," ","~",LEN(TRIM(AY$6))-LEN(SUBSTITUTE(TRIM(AY$6)," ",""))))-1)&amp;" Total",$B$6:$BB$314,ROW($A149)-5,FALSE))</f>
        <v>0</v>
      </c>
      <c r="AZ149" s="8">
        <f ca="1">IF(AZ$5&lt;&gt;"",HLOOKUP(AZ$5,Functionalization!$G$6:$R$314,ROW($A149)-5,FALSE),IFERROR(INDEX(AZ$278:AZ$314,MATCH($F149,$B$278:$B$314,0))/VLOOKUP($F149,$B$278:$BB$314,MATCH(LEFT(TRIM(AZ$6),FIND("~",SUBSTITUTE(AZ$6,"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149))*HLOOKUP(LEFT(TRIM(AZ$6),FIND("~",SUBSTITUTE(AZ$6," ","~",LEN(TRIM(AZ$6))-LEN(SUBSTITUTE(TRIM(AZ$6)," ",""))))-1)&amp;" Total",$B$6:$BB$314,ROW($A149)-5,FALSE))</f>
        <v>0</v>
      </c>
      <c r="BA149" s="8">
        <f ca="1">IF(BA$5&lt;&gt;"",HLOOKUP(BA$5,Functionalization!$G$6:$R$314,ROW($A149)-5,FALSE),IFERROR(INDEX(BA$278:BA$314,MATCH($F149,$B$278:$B$314,0))/VLOOKUP($F149,$B$278:$BB$314,MATCH(LEFT(TRIM(BA$6),FIND("~",SUBSTITUTE(BA$6,"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149))*HLOOKUP(LEFT(TRIM(BA$6),FIND("~",SUBSTITUTE(BA$6," ","~",LEN(TRIM(BA$6))-LEN(SUBSTITUTE(TRIM(BA$6)," ",""))))-1)&amp;" Total",$B$6:$BB$314,ROW($A149)-5,FALSE))</f>
        <v>0</v>
      </c>
      <c r="BB149" s="8">
        <f ca="1">IF(BB$5&lt;&gt;"",HLOOKUP(BB$5,Functionalization!$G$6:$R$314,ROW($A149)-5,FALSE),IFERROR(INDEX(BB$278:BB$314,MATCH($F149,$B$278:$B$314,0))/VLOOKUP($F149,$B$278:$BB$314,MATCH(LEFT(TRIM(BB$6),FIND("~",SUBSTITUTE(BB$6,"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149))*HLOOKUP(LEFT(TRIM(BB$6),FIND("~",SUBSTITUTE(BB$6," ","~",LEN(TRIM(BB$6))-LEN(SUBSTITUTE(TRIM(BB$6)," ",""))))-1)&amp;" Total",$B$6:$BB$314,ROW($A149)-5,FALSE))</f>
        <v>0</v>
      </c>
      <c r="BD149">
        <f ca="1">IFERROR(IF(SUMIF($G$6:$BB$6,BD$6&amp;" Total",$G149:$BB149)-(SUMIF($G$6:$BB$6,BD$6&amp;" "&amp;'Input-Func_Class'!$D$22,$G149:$BB149)+IFERROR(SUMIF($G$6:$BB$6,BD$6&amp;" "&amp;'Input-Func_Class'!$E$22,$G149:$BB149),SUMIF($G$6:$BB$6,BD$6&amp;" "&amp;'Input-Func_Class'!$B$24,$G149:$BB149))+SUMIF($G$6:$BB$6,BD$6&amp;" "&amp;'Input-Func_Class'!$F$22,$G149:$BB149))&lt;Check_Limit,0,1),1)</f>
        <v>0</v>
      </c>
      <c r="BE149">
        <f ca="1">IFERROR(IF(SUMIF($G$6:$BB$6,BE$6&amp;" Total",$G149:$BB149)-(SUMIF($G$6:$BB$6,BE$6&amp;" "&amp;'Input-Func_Class'!$D$22,$G149:$BB149)+IFERROR(SUMIF($G$6:$BB$6,BE$6&amp;" "&amp;'Input-Func_Class'!$E$22,$G149:$BB149),SUMIF($G$6:$BB$6,BE$6&amp;" "&amp;'Input-Func_Class'!$B$24,$G149:$BB149))+SUMIF($G$6:$BB$6,BE$6&amp;" "&amp;'Input-Func_Class'!$F$22,$G149:$BB149))&lt;Check_Limit,0,1),1)</f>
        <v>0</v>
      </c>
      <c r="BF149">
        <f ca="1">IFERROR(IF(SUMIF($G$6:$BB$6,BF$6&amp;" Total",$G149:$BB149)-(SUMIF($G$6:$BB$6,BF$6&amp;" "&amp;'Input-Func_Class'!$D$22,$G149:$BB149)+IFERROR(SUMIF($G$6:$BB$6,BF$6&amp;" "&amp;'Input-Func_Class'!$E$22,$G149:$BB149),SUMIF($G$6:$BB$6,BF$6&amp;" "&amp;'Input-Func_Class'!$B$24,$G149:$BB149))+SUMIF($G$6:$BB$6,BF$6&amp;" "&amp;'Input-Func_Class'!$F$22,$G149:$BB149))&lt;Check_Limit,0,1),1)</f>
        <v>0</v>
      </c>
      <c r="BG149">
        <f ca="1">IFERROR(IF(SUMIF($G$6:$BB$6,BG$6&amp;" Total",$G149:$BB149)-(SUMIF($G$6:$BB$6,BG$6&amp;" "&amp;'Input-Func_Class'!$D$22,$G149:$BB149)+IFERROR(SUMIF($G$6:$BB$6,BG$6&amp;" "&amp;'Input-Func_Class'!$E$22,$G149:$BB149),SUMIF($G$6:$BB$6,BG$6&amp;" "&amp;'Input-Func_Class'!$B$24,$G149:$BB149))+SUMIF($G$6:$BB$6,BG$6&amp;" "&amp;'Input-Func_Class'!$F$22,$G149:$BB149))&lt;Check_Limit,0,1),1)</f>
        <v>0</v>
      </c>
      <c r="BH149">
        <f ca="1">IFERROR(IF(SUMIF($G$6:$BB$6,BH$6&amp;" Total",$G149:$BB149)-(SUMIF($G$6:$BB$6,BH$6&amp;" "&amp;'Input-Func_Class'!$D$22,$G149:$BB149)+IFERROR(SUMIF($G$6:$BB$6,BH$6&amp;" "&amp;'Input-Func_Class'!$E$22,$G149:$BB149),SUMIF($G$6:$BB$6,BH$6&amp;" "&amp;'Input-Func_Class'!$B$24,$G149:$BB149))+SUMIF($G$6:$BB$6,BH$6&amp;" "&amp;'Input-Func_Class'!$F$22,$G149:$BB149))&lt;Check_Limit,0,1),1)</f>
        <v>0</v>
      </c>
      <c r="BI149">
        <f ca="1">IFERROR(IF(SUMIF($G$6:$BB$6,BI$6&amp;" Total",$G149:$BB149)-(SUMIF($G$6:$BB$6,BI$6&amp;" "&amp;'Input-Func_Class'!$D$22,$G149:$BB149)+IFERROR(SUMIF($G$6:$BB$6,BI$6&amp;" "&amp;'Input-Func_Class'!$E$22,$G149:$BB149),SUMIF($G$6:$BB$6,BI$6&amp;" "&amp;'Input-Func_Class'!$B$24,$G149:$BB149))+SUMIF($G$6:$BB$6,BI$6&amp;" "&amp;'Input-Func_Class'!$F$22,$G149:$BB149))&lt;Check_Limit,0,1),1)</f>
        <v>0</v>
      </c>
      <c r="BJ149">
        <f ca="1">IFERROR(IF(SUMIF($G$6:$BB$6,BJ$6&amp;" Total",$G149:$BB149)-(SUMIF($G$6:$BB$6,BJ$6&amp;" "&amp;'Input-Func_Class'!$D$22,$G149:$BB149)+IFERROR(SUMIF($G$6:$BB$6,BJ$6&amp;" "&amp;'Input-Func_Class'!$E$22,$G149:$BB149),SUMIF($G$6:$BB$6,BJ$6&amp;" "&amp;'Input-Func_Class'!$B$24,$G149:$BB149))+SUMIF($G$6:$BB$6,BJ$6&amp;" "&amp;'Input-Func_Class'!$F$22,$G149:$BB149))&lt;Check_Limit,0,1),1)</f>
        <v>0</v>
      </c>
      <c r="BK149">
        <f ca="1">IFERROR(IF(SUMIF($G$6:$BB$6,BK$6&amp;" Total",$G149:$BB149)-(SUMIF($G$6:$BB$6,BK$6&amp;" "&amp;'Input-Func_Class'!$D$22,$G149:$BB149)+IFERROR(SUMIF($G$6:$BB$6,BK$6&amp;" "&amp;'Input-Func_Class'!$E$22,$G149:$BB149),SUMIF($G$6:$BB$6,BK$6&amp;" "&amp;'Input-Func_Class'!$B$24,$G149:$BB149))+SUMIF($G$6:$BB$6,BK$6&amp;" "&amp;'Input-Func_Class'!$F$22,$G149:$BB149))&lt;Check_Limit,0,1),1)</f>
        <v>0</v>
      </c>
      <c r="BL149">
        <f ca="1">IFERROR(IF(SUMIF($G$6:$BB$6,BL$6&amp;" Total",$G149:$BB149)-(SUMIF($G$6:$BB$6,BL$6&amp;" "&amp;'Input-Func_Class'!$D$22,$G149:$BB149)+IFERROR(SUMIF($G$6:$BB$6,BL$6&amp;" "&amp;'Input-Func_Class'!$E$22,$G149:$BB149),SUMIF($G$6:$BB$6,BL$6&amp;" "&amp;'Input-Func_Class'!$B$24,$G149:$BB149))+SUMIF($G$6:$BB$6,BL$6&amp;" "&amp;'Input-Func_Class'!$F$22,$G149:$BB149))&lt;Check_Limit,0,1),1)</f>
        <v>0</v>
      </c>
      <c r="BM149">
        <f ca="1">IFERROR(IF(SUMIF($G$6:$BB$6,BM$6&amp;" Total",$G149:$BB149)-(SUMIF($G$6:$BB$6,BM$6&amp;" "&amp;'Input-Func_Class'!$D$22,$G149:$BB149)+IFERROR(SUMIF($G$6:$BB$6,BM$6&amp;" "&amp;'Input-Func_Class'!$E$22,$G149:$BB149),SUMIF($G$6:$BB$6,BM$6&amp;" "&amp;'Input-Func_Class'!$B$24,$G149:$BB149))+SUMIF($G$6:$BB$6,BM$6&amp;" "&amp;'Input-Func_Class'!$F$22,$G149:$BB149))&lt;Check_Limit,0,1),1)</f>
        <v>0</v>
      </c>
      <c r="BN149">
        <f ca="1">IFERROR(IF(SUMIF($G$6:$BB$6,BN$6&amp;" Total",$G149:$BB149)-(SUMIF($G$6:$BB$6,BN$6&amp;" "&amp;'Input-Func_Class'!$D$22,$G149:$BB149)+IFERROR(SUMIF($G$6:$BB$6,BN$6&amp;" "&amp;'Input-Func_Class'!$E$22,$G149:$BB149),SUMIF($G$6:$BB$6,BN$6&amp;" "&amp;'Input-Func_Class'!$B$24,$G149:$BB149))+SUMIF($G$6:$BB$6,BN$6&amp;" "&amp;'Input-Func_Class'!$F$22,$G149:$BB149))&lt;Check_Limit,0,1),1)</f>
        <v>0</v>
      </c>
      <c r="BO149">
        <f ca="1">IFERROR(IF(SUMIF($G$6:$BB$6,BO$6&amp;" Total",$G149:$BB149)-(SUMIF($G$6:$BB$6,BO$6&amp;" "&amp;'Input-Func_Class'!$D$22,$G149:$BB149)+IFERROR(SUMIF($G$6:$BB$6,BO$6&amp;" "&amp;'Input-Func_Class'!$E$22,$G149:$BB149),SUMIF($G$6:$BB$6,BO$6&amp;" "&amp;'Input-Func_Class'!$B$24,$G149:$BB149))+SUMIF($G$6:$BB$6,BO$6&amp;" "&amp;'Input-Func_Class'!$F$22,$G149:$BB149))&lt;Check_Limit,0,1),1)</f>
        <v>0</v>
      </c>
    </row>
    <row r="150" spans="1:67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>Functionalization!$D150</f>
        <v>84976.243151185714</v>
      </c>
      <c r="E150" s="8">
        <f t="shared" ca="1" si="37"/>
        <v>0</v>
      </c>
      <c r="F150" s="2" t="str">
        <f>IF($D150=0,"-",IF('Input-Accounts'!$E150&lt;&gt;0,'Input-Accounts'!$E150,'Input-Accounts'!$G150))</f>
        <v>INT_IND M&amp;R</v>
      </c>
      <c r="G150" s="8">
        <f ca="1">IF(G$5&lt;&gt;"",HLOOKUP(G$5,Functionalization!$G$6:$R$314,ROW($A150)-5,FALSE),IFERROR(INDEX(G$278:G$314,MATCH($F150,$B$278:$B$314,0))/VLOOKUP($F150,$B$278:$BB$314,MATCH(LEFT(TRIM(G$6),FIND("~",SUBSTITUTE(G$6,"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150))*HLOOKUP(LEFT(TRIM(G$6),FIND("~",SUBSTITUTE(G$6," ","~",LEN(TRIM(G$6))-LEN(SUBSTITUTE(TRIM(G$6)," ",""))))-1)&amp;" Total",$B$6:$BB$314,ROW($A150)-5,FALSE))</f>
        <v>0</v>
      </c>
      <c r="H150" s="8">
        <f ca="1">IF(H$5&lt;&gt;"",HLOOKUP(H$5,Functionalization!$G$6:$R$314,ROW($A150)-5,FALSE),IFERROR(INDEX(H$278:H$314,MATCH($F150,$B$278:$B$314,0))/VLOOKUP($F150,$B$278:$BB$314,MATCH(LEFT(TRIM(H$6),FIND("~",SUBSTITUTE(H$6,"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150))*HLOOKUP(LEFT(TRIM(H$6),FIND("~",SUBSTITUTE(H$6," ","~",LEN(TRIM(H$6))-LEN(SUBSTITUTE(TRIM(H$6)," ",""))))-1)&amp;" Total",$B$6:$BB$314,ROW($A150)-5,FALSE))</f>
        <v>0</v>
      </c>
      <c r="I150" s="8">
        <f ca="1">IF(I$5&lt;&gt;"",HLOOKUP(I$5,Functionalization!$G$6:$R$314,ROW($A150)-5,FALSE),IFERROR(INDEX(I$278:I$314,MATCH($F150,$B$278:$B$314,0))/VLOOKUP($F150,$B$278:$BB$314,MATCH(LEFT(TRIM(I$6),FIND("~",SUBSTITUTE(I$6,"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150))*HLOOKUP(LEFT(TRIM(I$6),FIND("~",SUBSTITUTE(I$6," ","~",LEN(TRIM(I$6))-LEN(SUBSTITUTE(TRIM(I$6)," ",""))))-1)&amp;" Total",$B$6:$BB$314,ROW($A150)-5,FALSE))</f>
        <v>0</v>
      </c>
      <c r="J150" s="8">
        <f ca="1">IF(J$5&lt;&gt;"",HLOOKUP(J$5,Functionalization!$G$6:$R$314,ROW($A150)-5,FALSE),IFERROR(INDEX(J$278:J$314,MATCH($F150,$B$278:$B$314,0))/VLOOKUP($F150,$B$278:$BB$314,MATCH(LEFT(TRIM(J$6),FIND("~",SUBSTITUTE(J$6,"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150))*HLOOKUP(LEFT(TRIM(J$6),FIND("~",SUBSTITUTE(J$6," ","~",LEN(TRIM(J$6))-LEN(SUBSTITUTE(TRIM(J$6)," ",""))))-1)&amp;" Total",$B$6:$BB$314,ROW($A150)-5,FALSE))</f>
        <v>0</v>
      </c>
      <c r="K150" s="8">
        <f ca="1">IF(K$5&lt;&gt;"",HLOOKUP(K$5,Functionalization!$G$6:$R$314,ROW($A150)-5,FALSE),IFERROR(INDEX(K$278:K$314,MATCH($F150,$B$278:$B$314,0))/VLOOKUP($F150,$B$278:$BB$314,MATCH(LEFT(TRIM(K$6),FIND("~",SUBSTITUTE(K$6,"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150))*HLOOKUP(LEFT(TRIM(K$6),FIND("~",SUBSTITUTE(K$6," ","~",LEN(TRIM(K$6))-LEN(SUBSTITUTE(TRIM(K$6)," ",""))))-1)&amp;" Total",$B$6:$BB$314,ROW($A150)-5,FALSE))</f>
        <v>84976.243151185714</v>
      </c>
      <c r="L150" s="8">
        <f ca="1">IF(L$5&lt;&gt;"",HLOOKUP(L$5,Functionalization!$G$6:$R$314,ROW($A150)-5,FALSE),IFERROR(INDEX(L$278:L$314,MATCH($F150,$B$278:$B$314,0))/VLOOKUP($F150,$B$278:$BB$314,MATCH(LEFT(TRIM(L$6),FIND("~",SUBSTITUTE(L$6,"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150))*HLOOKUP(LEFT(TRIM(L$6),FIND("~",SUBSTITUTE(L$6," ","~",LEN(TRIM(L$6))-LEN(SUBSTITUTE(TRIM(L$6)," ",""))))-1)&amp;" Total",$B$6:$BB$314,ROW($A150)-5,FALSE))</f>
        <v>0</v>
      </c>
      <c r="M150" s="8">
        <f ca="1">IF(M$5&lt;&gt;"",HLOOKUP(M$5,Functionalization!$G$6:$R$314,ROW($A150)-5,FALSE),IFERROR(INDEX(M$278:M$314,MATCH($F150,$B$278:$B$314,0))/VLOOKUP($F150,$B$278:$BB$314,MATCH(LEFT(TRIM(M$6),FIND("~",SUBSTITUTE(M$6,"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150))*HLOOKUP(LEFT(TRIM(M$6),FIND("~",SUBSTITUTE(M$6," ","~",LEN(TRIM(M$6))-LEN(SUBSTITUTE(TRIM(M$6)," ",""))))-1)&amp;" Total",$B$6:$BB$314,ROW($A150)-5,FALSE))</f>
        <v>0</v>
      </c>
      <c r="N150" s="8">
        <f ca="1">IF(N$5&lt;&gt;"",HLOOKUP(N$5,Functionalization!$G$6:$R$314,ROW($A150)-5,FALSE),IFERROR(INDEX(N$278:N$314,MATCH($F150,$B$278:$B$314,0))/VLOOKUP($F150,$B$278:$BB$314,MATCH(LEFT(TRIM(N$6),FIND("~",SUBSTITUTE(N$6,"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150))*HLOOKUP(LEFT(TRIM(N$6),FIND("~",SUBSTITUTE(N$6," ","~",LEN(TRIM(N$6))-LEN(SUBSTITUTE(TRIM(N$6)," ",""))))-1)&amp;" Total",$B$6:$BB$314,ROW($A150)-5,FALSE))</f>
        <v>84976.243151185714</v>
      </c>
      <c r="O150" s="8">
        <f ca="1">IF(O$5&lt;&gt;"",HLOOKUP(O$5,Functionalization!$G$6:$R$314,ROW($A150)-5,FALSE),IFERROR(INDEX(O$278:O$314,MATCH($F150,$B$278:$B$314,0))/VLOOKUP($F150,$B$278:$BB$314,MATCH(LEFT(TRIM(O$6),FIND("~",SUBSTITUTE(O$6,"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150))*HLOOKUP(LEFT(TRIM(O$6),FIND("~",SUBSTITUTE(O$6," ","~",LEN(TRIM(O$6))-LEN(SUBSTITUTE(TRIM(O$6)," ",""))))-1)&amp;" Total",$B$6:$BB$314,ROW($A150)-5,FALSE))</f>
        <v>0</v>
      </c>
      <c r="P150" s="8">
        <f ca="1">IF(P$5&lt;&gt;"",HLOOKUP(P$5,Functionalization!$G$6:$R$314,ROW($A150)-5,FALSE),IFERROR(INDEX(P$278:P$314,MATCH($F150,$B$278:$B$314,0))/VLOOKUP($F150,$B$278:$BB$314,MATCH(LEFT(TRIM(P$6),FIND("~",SUBSTITUTE(P$6,"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150))*HLOOKUP(LEFT(TRIM(P$6),FIND("~",SUBSTITUTE(P$6," ","~",LEN(TRIM(P$6))-LEN(SUBSTITUTE(TRIM(P$6)," ",""))))-1)&amp;" Total",$B$6:$BB$314,ROW($A150)-5,FALSE))</f>
        <v>0</v>
      </c>
      <c r="Q150" s="8">
        <f ca="1">IF(Q$5&lt;&gt;"",HLOOKUP(Q$5,Functionalization!$G$6:$R$314,ROW($A150)-5,FALSE),IFERROR(INDEX(Q$278:Q$314,MATCH($F150,$B$278:$B$314,0))/VLOOKUP($F150,$B$278:$BB$314,MATCH(LEFT(TRIM(Q$6),FIND("~",SUBSTITUTE(Q$6,"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150))*HLOOKUP(LEFT(TRIM(Q$6),FIND("~",SUBSTITUTE(Q$6," ","~",LEN(TRIM(Q$6))-LEN(SUBSTITUTE(TRIM(Q$6)," ",""))))-1)&amp;" Total",$B$6:$BB$314,ROW($A150)-5,FALSE))</f>
        <v>0</v>
      </c>
      <c r="R150" s="8">
        <f ca="1">IF(R$5&lt;&gt;"",HLOOKUP(R$5,Functionalization!$G$6:$R$314,ROW($A150)-5,FALSE),IFERROR(INDEX(R$278:R$314,MATCH($F150,$B$278:$B$314,0))/VLOOKUP($F150,$B$278:$BB$314,MATCH(LEFT(TRIM(R$6),FIND("~",SUBSTITUTE(R$6,"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150))*HLOOKUP(LEFT(TRIM(R$6),FIND("~",SUBSTITUTE(R$6," ","~",LEN(TRIM(R$6))-LEN(SUBSTITUTE(TRIM(R$6)," ",""))))-1)&amp;" Total",$B$6:$BB$314,ROW($A150)-5,FALSE))</f>
        <v>0</v>
      </c>
      <c r="S150" s="8">
        <f ca="1">IF(S$5&lt;&gt;"",HLOOKUP(S$5,Functionalization!$G$6:$R$314,ROW($A150)-5,FALSE),IFERROR(INDEX(S$278:S$314,MATCH($F150,$B$278:$B$314,0))/VLOOKUP($F150,$B$278:$BB$314,MATCH(LEFT(TRIM(S$6),FIND("~",SUBSTITUTE(S$6,"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150))*HLOOKUP(LEFT(TRIM(S$6),FIND("~",SUBSTITUTE(S$6," ","~",LEN(TRIM(S$6))-LEN(SUBSTITUTE(TRIM(S$6)," ",""))))-1)&amp;" Total",$B$6:$BB$314,ROW($A150)-5,FALSE))</f>
        <v>0</v>
      </c>
      <c r="T150" s="8">
        <f ca="1">IF(T$5&lt;&gt;"",HLOOKUP(T$5,Functionalization!$G$6:$R$314,ROW($A150)-5,FALSE),IFERROR(INDEX(T$278:T$314,MATCH($F150,$B$278:$B$314,0))/VLOOKUP($F150,$B$278:$BB$314,MATCH(LEFT(TRIM(T$6),FIND("~",SUBSTITUTE(T$6,"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150))*HLOOKUP(LEFT(TRIM(T$6),FIND("~",SUBSTITUTE(T$6," ","~",LEN(TRIM(T$6))-LEN(SUBSTITUTE(TRIM(T$6)," ",""))))-1)&amp;" Total",$B$6:$BB$314,ROW($A150)-5,FALSE))</f>
        <v>0</v>
      </c>
      <c r="U150" s="8">
        <f ca="1">IF(U$5&lt;&gt;"",HLOOKUP(U$5,Functionalization!$G$6:$R$314,ROW($A150)-5,FALSE),IFERROR(INDEX(U$278:U$314,MATCH($F150,$B$278:$B$314,0))/VLOOKUP($F150,$B$278:$BB$314,MATCH(LEFT(TRIM(U$6),FIND("~",SUBSTITUTE(U$6,"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150))*HLOOKUP(LEFT(TRIM(U$6),FIND("~",SUBSTITUTE(U$6," ","~",LEN(TRIM(U$6))-LEN(SUBSTITUTE(TRIM(U$6)," ",""))))-1)&amp;" Total",$B$6:$BB$314,ROW($A150)-5,FALSE))</f>
        <v>0</v>
      </c>
      <c r="V150" s="8">
        <f ca="1">IF(V$5&lt;&gt;"",HLOOKUP(V$5,Functionalization!$G$6:$R$314,ROW($A150)-5,FALSE),IFERROR(INDEX(V$278:V$314,MATCH($F150,$B$278:$B$314,0))/VLOOKUP($F150,$B$278:$BB$314,MATCH(LEFT(TRIM(V$6),FIND("~",SUBSTITUTE(V$6,"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150))*HLOOKUP(LEFT(TRIM(V$6),FIND("~",SUBSTITUTE(V$6," ","~",LEN(TRIM(V$6))-LEN(SUBSTITUTE(TRIM(V$6)," ",""))))-1)&amp;" Total",$B$6:$BB$314,ROW($A150)-5,FALSE))</f>
        <v>0</v>
      </c>
      <c r="W150" s="8">
        <f ca="1">IF(W$5&lt;&gt;"",HLOOKUP(W$5,Functionalization!$G$6:$R$314,ROW($A150)-5,FALSE),IFERROR(INDEX(W$278:W$314,MATCH($F150,$B$278:$B$314,0))/VLOOKUP($F150,$B$278:$BB$314,MATCH(LEFT(TRIM(W$6),FIND("~",SUBSTITUTE(W$6,"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150))*HLOOKUP(LEFT(TRIM(W$6),FIND("~",SUBSTITUTE(W$6," ","~",LEN(TRIM(W$6))-LEN(SUBSTITUTE(TRIM(W$6)," ",""))))-1)&amp;" Total",$B$6:$BB$314,ROW($A150)-5,FALSE))</f>
        <v>0</v>
      </c>
      <c r="X150" s="8">
        <f ca="1">IF(X$5&lt;&gt;"",HLOOKUP(X$5,Functionalization!$G$6:$R$314,ROW($A150)-5,FALSE),IFERROR(INDEX(X$278:X$314,MATCH($F150,$B$278:$B$314,0))/VLOOKUP($F150,$B$278:$BB$314,MATCH(LEFT(TRIM(X$6),FIND("~",SUBSTITUTE(X$6,"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150))*HLOOKUP(LEFT(TRIM(X$6),FIND("~",SUBSTITUTE(X$6," ","~",LEN(TRIM(X$6))-LEN(SUBSTITUTE(TRIM(X$6)," ",""))))-1)&amp;" Total",$B$6:$BB$314,ROW($A150)-5,FALSE))</f>
        <v>0</v>
      </c>
      <c r="Y150" s="8">
        <f ca="1">IF(Y$5&lt;&gt;"",HLOOKUP(Y$5,Functionalization!$G$6:$R$314,ROW($A150)-5,FALSE),IFERROR(INDEX(Y$278:Y$314,MATCH($F150,$B$278:$B$314,0))/VLOOKUP($F150,$B$278:$BB$314,MATCH(LEFT(TRIM(Y$6),FIND("~",SUBSTITUTE(Y$6,"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150))*HLOOKUP(LEFT(TRIM(Y$6),FIND("~",SUBSTITUTE(Y$6," ","~",LEN(TRIM(Y$6))-LEN(SUBSTITUTE(TRIM(Y$6)," ",""))))-1)&amp;" Total",$B$6:$BB$314,ROW($A150)-5,FALSE))</f>
        <v>0</v>
      </c>
      <c r="Z150" s="8">
        <f ca="1">IF(Z$5&lt;&gt;"",HLOOKUP(Z$5,Functionalization!$G$6:$R$314,ROW($A150)-5,FALSE),IFERROR(INDEX(Z$278:Z$314,MATCH($F150,$B$278:$B$314,0))/VLOOKUP($F150,$B$278:$BB$314,MATCH(LEFT(TRIM(Z$6),FIND("~",SUBSTITUTE(Z$6,"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150))*HLOOKUP(LEFT(TRIM(Z$6),FIND("~",SUBSTITUTE(Z$6," ","~",LEN(TRIM(Z$6))-LEN(SUBSTITUTE(TRIM(Z$6)," ",""))))-1)&amp;" Total",$B$6:$BB$314,ROW($A150)-5,FALSE))</f>
        <v>0</v>
      </c>
      <c r="AA150" s="8">
        <f ca="1">IF(AA$5&lt;&gt;"",HLOOKUP(AA$5,Functionalization!$G$6:$R$314,ROW($A150)-5,FALSE),IFERROR(INDEX(AA$278:AA$314,MATCH($F150,$B$278:$B$314,0))/VLOOKUP($F150,$B$278:$BB$314,MATCH(LEFT(TRIM(AA$6),FIND("~",SUBSTITUTE(AA$6,"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150))*HLOOKUP(LEFT(TRIM(AA$6),FIND("~",SUBSTITUTE(AA$6," ","~",LEN(TRIM(AA$6))-LEN(SUBSTITUTE(TRIM(AA$6)," ",""))))-1)&amp;" Total",$B$6:$BB$314,ROW($A150)-5,FALSE))</f>
        <v>0</v>
      </c>
      <c r="AB150" s="8">
        <f ca="1">IF(AB$5&lt;&gt;"",HLOOKUP(AB$5,Functionalization!$G$6:$R$314,ROW($A150)-5,FALSE),IFERROR(INDEX(AB$278:AB$314,MATCH($F150,$B$278:$B$314,0))/VLOOKUP($F150,$B$278:$BB$314,MATCH(LEFT(TRIM(AB$6),FIND("~",SUBSTITUTE(AB$6,"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150))*HLOOKUP(LEFT(TRIM(AB$6),FIND("~",SUBSTITUTE(AB$6," ","~",LEN(TRIM(AB$6))-LEN(SUBSTITUTE(TRIM(AB$6)," ",""))))-1)&amp;" Total",$B$6:$BB$314,ROW($A150)-5,FALSE))</f>
        <v>0</v>
      </c>
      <c r="AC150" s="8">
        <f ca="1">IF(AC$5&lt;&gt;"",HLOOKUP(AC$5,Functionalization!$G$6:$R$314,ROW($A150)-5,FALSE),IFERROR(INDEX(AC$278:AC$314,MATCH($F150,$B$278:$B$314,0))/VLOOKUP($F150,$B$278:$BB$314,MATCH(LEFT(TRIM(AC$6),FIND("~",SUBSTITUTE(AC$6,"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150))*HLOOKUP(LEFT(TRIM(AC$6),FIND("~",SUBSTITUTE(AC$6," ","~",LEN(TRIM(AC$6))-LEN(SUBSTITUTE(TRIM(AC$6)," ",""))))-1)&amp;" Total",$B$6:$BB$314,ROW($A150)-5,FALSE))</f>
        <v>0</v>
      </c>
      <c r="AD150" s="8">
        <f ca="1">IF(AD$5&lt;&gt;"",HLOOKUP(AD$5,Functionalization!$G$6:$R$314,ROW($A150)-5,FALSE),IFERROR(INDEX(AD$278:AD$314,MATCH($F150,$B$278:$B$314,0))/VLOOKUP($F150,$B$278:$BB$314,MATCH(LEFT(TRIM(AD$6),FIND("~",SUBSTITUTE(AD$6,"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150))*HLOOKUP(LEFT(TRIM(AD$6),FIND("~",SUBSTITUTE(AD$6," ","~",LEN(TRIM(AD$6))-LEN(SUBSTITUTE(TRIM(AD$6)," ",""))))-1)&amp;" Total",$B$6:$BB$314,ROW($A150)-5,FALSE))</f>
        <v>0</v>
      </c>
      <c r="AE150" s="8">
        <f ca="1">IF(AE$5&lt;&gt;"",HLOOKUP(AE$5,Functionalization!$G$6:$R$314,ROW($A150)-5,FALSE),IFERROR(INDEX(AE$278:AE$314,MATCH($F150,$B$278:$B$314,0))/VLOOKUP($F150,$B$278:$BB$314,MATCH(LEFT(TRIM(AE$6),FIND("~",SUBSTITUTE(AE$6,"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150))*HLOOKUP(LEFT(TRIM(AE$6),FIND("~",SUBSTITUTE(AE$6," ","~",LEN(TRIM(AE$6))-LEN(SUBSTITUTE(TRIM(AE$6)," ",""))))-1)&amp;" Total",$B$6:$BB$314,ROW($A150)-5,FALSE))</f>
        <v>0</v>
      </c>
      <c r="AF150" s="8">
        <f ca="1">IF(AF$5&lt;&gt;"",HLOOKUP(AF$5,Functionalization!$G$6:$R$314,ROW($A150)-5,FALSE),IFERROR(INDEX(AF$278:AF$314,MATCH($F150,$B$278:$B$314,0))/VLOOKUP($F150,$B$278:$BB$314,MATCH(LEFT(TRIM(AF$6),FIND("~",SUBSTITUTE(AF$6,"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150))*HLOOKUP(LEFT(TRIM(AF$6),FIND("~",SUBSTITUTE(AF$6," ","~",LEN(TRIM(AF$6))-LEN(SUBSTITUTE(TRIM(AF$6)," ",""))))-1)&amp;" Total",$B$6:$BB$314,ROW($A150)-5,FALSE))</f>
        <v>0</v>
      </c>
      <c r="AG150" s="8">
        <f ca="1">IF(AG$5&lt;&gt;"",HLOOKUP(AG$5,Functionalization!$G$6:$R$314,ROW($A150)-5,FALSE),IFERROR(INDEX(AG$278:AG$314,MATCH($F150,$B$278:$B$314,0))/VLOOKUP($F150,$B$278:$BB$314,MATCH(LEFT(TRIM(AG$6),FIND("~",SUBSTITUTE(AG$6,"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150))*HLOOKUP(LEFT(TRIM(AG$6),FIND("~",SUBSTITUTE(AG$6," ","~",LEN(TRIM(AG$6))-LEN(SUBSTITUTE(TRIM(AG$6)," ",""))))-1)&amp;" Total",$B$6:$BB$314,ROW($A150)-5,FALSE))</f>
        <v>0</v>
      </c>
      <c r="AH150" s="8">
        <f ca="1">IF(AH$5&lt;&gt;"",HLOOKUP(AH$5,Functionalization!$G$6:$R$314,ROW($A150)-5,FALSE),IFERROR(INDEX(AH$278:AH$314,MATCH($F150,$B$278:$B$314,0))/VLOOKUP($F150,$B$278:$BB$314,MATCH(LEFT(TRIM(AH$6),FIND("~",SUBSTITUTE(AH$6,"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150))*HLOOKUP(LEFT(TRIM(AH$6),FIND("~",SUBSTITUTE(AH$6," ","~",LEN(TRIM(AH$6))-LEN(SUBSTITUTE(TRIM(AH$6)," ",""))))-1)&amp;" Total",$B$6:$BB$314,ROW($A150)-5,FALSE))</f>
        <v>0</v>
      </c>
      <c r="AI150" s="8">
        <f ca="1">IF(AI$5&lt;&gt;"",HLOOKUP(AI$5,Functionalization!$G$6:$R$314,ROW($A150)-5,FALSE),IFERROR(INDEX(AI$278:AI$314,MATCH($F150,$B$278:$B$314,0))/VLOOKUP($F150,$B$278:$BB$314,MATCH(LEFT(TRIM(AI$6),FIND("~",SUBSTITUTE(AI$6,"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150))*HLOOKUP(LEFT(TRIM(AI$6),FIND("~",SUBSTITUTE(AI$6," ","~",LEN(TRIM(AI$6))-LEN(SUBSTITUTE(TRIM(AI$6)," ",""))))-1)&amp;" Total",$B$6:$BB$314,ROW($A150)-5,FALSE))</f>
        <v>0</v>
      </c>
      <c r="AJ150" s="8">
        <f ca="1">IF(AJ$5&lt;&gt;"",HLOOKUP(AJ$5,Functionalization!$G$6:$R$314,ROW($A150)-5,FALSE),IFERROR(INDEX(AJ$278:AJ$314,MATCH($F150,$B$278:$B$314,0))/VLOOKUP($F150,$B$278:$BB$314,MATCH(LEFT(TRIM(AJ$6),FIND("~",SUBSTITUTE(AJ$6,"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150))*HLOOKUP(LEFT(TRIM(AJ$6),FIND("~",SUBSTITUTE(AJ$6," ","~",LEN(TRIM(AJ$6))-LEN(SUBSTITUTE(TRIM(AJ$6)," ",""))))-1)&amp;" Total",$B$6:$BB$314,ROW($A150)-5,FALSE))</f>
        <v>0</v>
      </c>
      <c r="AK150" s="8">
        <f ca="1">IF(AK$5&lt;&gt;"",HLOOKUP(AK$5,Functionalization!$G$6:$R$314,ROW($A150)-5,FALSE),IFERROR(INDEX(AK$278:AK$314,MATCH($F150,$B$278:$B$314,0))/VLOOKUP($F150,$B$278:$BB$314,MATCH(LEFT(TRIM(AK$6),FIND("~",SUBSTITUTE(AK$6,"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150))*HLOOKUP(LEFT(TRIM(AK$6),FIND("~",SUBSTITUTE(AK$6," ","~",LEN(TRIM(AK$6))-LEN(SUBSTITUTE(TRIM(AK$6)," ",""))))-1)&amp;" Total",$B$6:$BB$314,ROW($A150)-5,FALSE))</f>
        <v>0</v>
      </c>
      <c r="AL150" s="8">
        <f ca="1">IF(AL$5&lt;&gt;"",HLOOKUP(AL$5,Functionalization!$G$6:$R$314,ROW($A150)-5,FALSE),IFERROR(INDEX(AL$278:AL$314,MATCH($F150,$B$278:$B$314,0))/VLOOKUP($F150,$B$278:$BB$314,MATCH(LEFT(TRIM(AL$6),FIND("~",SUBSTITUTE(AL$6,"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150))*HLOOKUP(LEFT(TRIM(AL$6),FIND("~",SUBSTITUTE(AL$6," ","~",LEN(TRIM(AL$6))-LEN(SUBSTITUTE(TRIM(AL$6)," ",""))))-1)&amp;" Total",$B$6:$BB$314,ROW($A150)-5,FALSE))</f>
        <v>0</v>
      </c>
      <c r="AM150" s="8">
        <f ca="1">IF(AM$5&lt;&gt;"",HLOOKUP(AM$5,Functionalization!$G$6:$R$314,ROW($A150)-5,FALSE),IFERROR(INDEX(AM$278:AM$314,MATCH($F150,$B$278:$B$314,0))/VLOOKUP($F150,$B$278:$BB$314,MATCH(LEFT(TRIM(AM$6),FIND("~",SUBSTITUTE(AM$6,"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150))*HLOOKUP(LEFT(TRIM(AM$6),FIND("~",SUBSTITUTE(AM$6," ","~",LEN(TRIM(AM$6))-LEN(SUBSTITUTE(TRIM(AM$6)," ",""))))-1)&amp;" Total",$B$6:$BB$314,ROW($A150)-5,FALSE))</f>
        <v>0</v>
      </c>
      <c r="AN150" s="8">
        <f ca="1">IF(AN$5&lt;&gt;"",HLOOKUP(AN$5,Functionalization!$G$6:$R$314,ROW($A150)-5,FALSE),IFERROR(INDEX(AN$278:AN$314,MATCH($F150,$B$278:$B$314,0))/VLOOKUP($F150,$B$278:$BB$314,MATCH(LEFT(TRIM(AN$6),FIND("~",SUBSTITUTE(AN$6,"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150))*HLOOKUP(LEFT(TRIM(AN$6),FIND("~",SUBSTITUTE(AN$6," ","~",LEN(TRIM(AN$6))-LEN(SUBSTITUTE(TRIM(AN$6)," ",""))))-1)&amp;" Total",$B$6:$BB$314,ROW($A150)-5,FALSE))</f>
        <v>0</v>
      </c>
      <c r="AO150" s="8">
        <f ca="1">IF(AO$5&lt;&gt;"",HLOOKUP(AO$5,Functionalization!$G$6:$R$314,ROW($A150)-5,FALSE),IFERROR(INDEX(AO$278:AO$314,MATCH($F150,$B$278:$B$314,0))/VLOOKUP($F150,$B$278:$BB$314,MATCH(LEFT(TRIM(AO$6),FIND("~",SUBSTITUTE(AO$6,"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150))*HLOOKUP(LEFT(TRIM(AO$6),FIND("~",SUBSTITUTE(AO$6," ","~",LEN(TRIM(AO$6))-LEN(SUBSTITUTE(TRIM(AO$6)," ",""))))-1)&amp;" Total",$B$6:$BB$314,ROW($A150)-5,FALSE))</f>
        <v>0</v>
      </c>
      <c r="AP150" s="8">
        <f ca="1">IF(AP$5&lt;&gt;"",HLOOKUP(AP$5,Functionalization!$G$6:$R$314,ROW($A150)-5,FALSE),IFERROR(INDEX(AP$278:AP$314,MATCH($F150,$B$278:$B$314,0))/VLOOKUP($F150,$B$278:$BB$314,MATCH(LEFT(TRIM(AP$6),FIND("~",SUBSTITUTE(AP$6,"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150))*HLOOKUP(LEFT(TRIM(AP$6),FIND("~",SUBSTITUTE(AP$6," ","~",LEN(TRIM(AP$6))-LEN(SUBSTITUTE(TRIM(AP$6)," ",""))))-1)&amp;" Total",$B$6:$BB$314,ROW($A150)-5,FALSE))</f>
        <v>0</v>
      </c>
      <c r="AQ150" s="8">
        <f ca="1">IF(AQ$5&lt;&gt;"",HLOOKUP(AQ$5,Functionalization!$G$6:$R$314,ROW($A150)-5,FALSE),IFERROR(INDEX(AQ$278:AQ$314,MATCH($F150,$B$278:$B$314,0))/VLOOKUP($F150,$B$278:$BB$314,MATCH(LEFT(TRIM(AQ$6),FIND("~",SUBSTITUTE(AQ$6,"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150))*HLOOKUP(LEFT(TRIM(AQ$6),FIND("~",SUBSTITUTE(AQ$6," ","~",LEN(TRIM(AQ$6))-LEN(SUBSTITUTE(TRIM(AQ$6)," ",""))))-1)&amp;" Total",$B$6:$BB$314,ROW($A150)-5,FALSE))</f>
        <v>0</v>
      </c>
      <c r="AR150" s="8">
        <f ca="1">IF(AR$5&lt;&gt;"",HLOOKUP(AR$5,Functionalization!$G$6:$R$314,ROW($A150)-5,FALSE),IFERROR(INDEX(AR$278:AR$314,MATCH($F150,$B$278:$B$314,0))/VLOOKUP($F150,$B$278:$BB$314,MATCH(LEFT(TRIM(AR$6),FIND("~",SUBSTITUTE(AR$6,"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150))*HLOOKUP(LEFT(TRIM(AR$6),FIND("~",SUBSTITUTE(AR$6," ","~",LEN(TRIM(AR$6))-LEN(SUBSTITUTE(TRIM(AR$6)," ",""))))-1)&amp;" Total",$B$6:$BB$314,ROW($A150)-5,FALSE))</f>
        <v>0</v>
      </c>
      <c r="AS150" s="8">
        <f ca="1">IF(AS$5&lt;&gt;"",HLOOKUP(AS$5,Functionalization!$G$6:$R$314,ROW($A150)-5,FALSE),IFERROR(INDEX(AS$278:AS$314,MATCH($F150,$B$278:$B$314,0))/VLOOKUP($F150,$B$278:$BB$314,MATCH(LEFT(TRIM(AS$6),FIND("~",SUBSTITUTE(AS$6,"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150))*HLOOKUP(LEFT(TRIM(AS$6),FIND("~",SUBSTITUTE(AS$6," ","~",LEN(TRIM(AS$6))-LEN(SUBSTITUTE(TRIM(AS$6)," ",""))))-1)&amp;" Total",$B$6:$BB$314,ROW($A150)-5,FALSE))</f>
        <v>0</v>
      </c>
      <c r="AT150" s="8">
        <f ca="1">IF(AT$5&lt;&gt;"",HLOOKUP(AT$5,Functionalization!$G$6:$R$314,ROW($A150)-5,FALSE),IFERROR(INDEX(AT$278:AT$314,MATCH($F150,$B$278:$B$314,0))/VLOOKUP($F150,$B$278:$BB$314,MATCH(LEFT(TRIM(AT$6),FIND("~",SUBSTITUTE(AT$6,"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150))*HLOOKUP(LEFT(TRIM(AT$6),FIND("~",SUBSTITUTE(AT$6," ","~",LEN(TRIM(AT$6))-LEN(SUBSTITUTE(TRIM(AT$6)," ",""))))-1)&amp;" Total",$B$6:$BB$314,ROW($A150)-5,FALSE))</f>
        <v>0</v>
      </c>
      <c r="AU150" s="8">
        <f ca="1">IF(AU$5&lt;&gt;"",HLOOKUP(AU$5,Functionalization!$G$6:$R$314,ROW($A150)-5,FALSE),IFERROR(INDEX(AU$278:AU$314,MATCH($F150,$B$278:$B$314,0))/VLOOKUP($F150,$B$278:$BB$314,MATCH(LEFT(TRIM(AU$6),FIND("~",SUBSTITUTE(AU$6,"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150))*HLOOKUP(LEFT(TRIM(AU$6),FIND("~",SUBSTITUTE(AU$6," ","~",LEN(TRIM(AU$6))-LEN(SUBSTITUTE(TRIM(AU$6)," ",""))))-1)&amp;" Total",$B$6:$BB$314,ROW($A150)-5,FALSE))</f>
        <v>0</v>
      </c>
      <c r="AV150" s="8">
        <f ca="1">IF(AV$5&lt;&gt;"",HLOOKUP(AV$5,Functionalization!$G$6:$R$314,ROW($A150)-5,FALSE),IFERROR(INDEX(AV$278:AV$314,MATCH($F150,$B$278:$B$314,0))/VLOOKUP($F150,$B$278:$BB$314,MATCH(LEFT(TRIM(AV$6),FIND("~",SUBSTITUTE(AV$6,"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150))*HLOOKUP(LEFT(TRIM(AV$6),FIND("~",SUBSTITUTE(AV$6," ","~",LEN(TRIM(AV$6))-LEN(SUBSTITUTE(TRIM(AV$6)," ",""))))-1)&amp;" Total",$B$6:$BB$314,ROW($A150)-5,FALSE))</f>
        <v>0</v>
      </c>
      <c r="AW150" s="8">
        <f ca="1">IF(AW$5&lt;&gt;"",HLOOKUP(AW$5,Functionalization!$G$6:$R$314,ROW($A150)-5,FALSE),IFERROR(INDEX(AW$278:AW$314,MATCH($F150,$B$278:$B$314,0))/VLOOKUP($F150,$B$278:$BB$314,MATCH(LEFT(TRIM(AW$6),FIND("~",SUBSTITUTE(AW$6,"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150))*HLOOKUP(LEFT(TRIM(AW$6),FIND("~",SUBSTITUTE(AW$6," ","~",LEN(TRIM(AW$6))-LEN(SUBSTITUTE(TRIM(AW$6)," ",""))))-1)&amp;" Total",$B$6:$BB$314,ROW($A150)-5,FALSE))</f>
        <v>0</v>
      </c>
      <c r="AX150" s="8">
        <f ca="1">IF(AX$5&lt;&gt;"",HLOOKUP(AX$5,Functionalization!$G$6:$R$314,ROW($A150)-5,FALSE),IFERROR(INDEX(AX$278:AX$314,MATCH($F150,$B$278:$B$314,0))/VLOOKUP($F150,$B$278:$BB$314,MATCH(LEFT(TRIM(AX$6),FIND("~",SUBSTITUTE(AX$6,"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150))*HLOOKUP(LEFT(TRIM(AX$6),FIND("~",SUBSTITUTE(AX$6," ","~",LEN(TRIM(AX$6))-LEN(SUBSTITUTE(TRIM(AX$6)," ",""))))-1)&amp;" Total",$B$6:$BB$314,ROW($A150)-5,FALSE))</f>
        <v>0</v>
      </c>
      <c r="AY150" s="8">
        <f ca="1">IF(AY$5&lt;&gt;"",HLOOKUP(AY$5,Functionalization!$G$6:$R$314,ROW($A150)-5,FALSE),IFERROR(INDEX(AY$278:AY$314,MATCH($F150,$B$278:$B$314,0))/VLOOKUP($F150,$B$278:$BB$314,MATCH(LEFT(TRIM(AY$6),FIND("~",SUBSTITUTE(AY$6,"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150))*HLOOKUP(LEFT(TRIM(AY$6),FIND("~",SUBSTITUTE(AY$6," ","~",LEN(TRIM(AY$6))-LEN(SUBSTITUTE(TRIM(AY$6)," ",""))))-1)&amp;" Total",$B$6:$BB$314,ROW($A150)-5,FALSE))</f>
        <v>0</v>
      </c>
      <c r="AZ150" s="8">
        <f ca="1">IF(AZ$5&lt;&gt;"",HLOOKUP(AZ$5,Functionalization!$G$6:$R$314,ROW($A150)-5,FALSE),IFERROR(INDEX(AZ$278:AZ$314,MATCH($F150,$B$278:$B$314,0))/VLOOKUP($F150,$B$278:$BB$314,MATCH(LEFT(TRIM(AZ$6),FIND("~",SUBSTITUTE(AZ$6,"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150))*HLOOKUP(LEFT(TRIM(AZ$6),FIND("~",SUBSTITUTE(AZ$6," ","~",LEN(TRIM(AZ$6))-LEN(SUBSTITUTE(TRIM(AZ$6)," ",""))))-1)&amp;" Total",$B$6:$BB$314,ROW($A150)-5,FALSE))</f>
        <v>0</v>
      </c>
      <c r="BA150" s="8">
        <f ca="1">IF(BA$5&lt;&gt;"",HLOOKUP(BA$5,Functionalization!$G$6:$R$314,ROW($A150)-5,FALSE),IFERROR(INDEX(BA$278:BA$314,MATCH($F150,$B$278:$B$314,0))/VLOOKUP($F150,$B$278:$BB$314,MATCH(LEFT(TRIM(BA$6),FIND("~",SUBSTITUTE(BA$6,"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150))*HLOOKUP(LEFT(TRIM(BA$6),FIND("~",SUBSTITUTE(BA$6," ","~",LEN(TRIM(BA$6))-LEN(SUBSTITUTE(TRIM(BA$6)," ",""))))-1)&amp;" Total",$B$6:$BB$314,ROW($A150)-5,FALSE))</f>
        <v>0</v>
      </c>
      <c r="BB150" s="8">
        <f ca="1">IF(BB$5&lt;&gt;"",HLOOKUP(BB$5,Functionalization!$G$6:$R$314,ROW($A150)-5,FALSE),IFERROR(INDEX(BB$278:BB$314,MATCH($F150,$B$278:$B$314,0))/VLOOKUP($F150,$B$278:$BB$314,MATCH(LEFT(TRIM(BB$6),FIND("~",SUBSTITUTE(BB$6,"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150))*HLOOKUP(LEFT(TRIM(BB$6),FIND("~",SUBSTITUTE(BB$6," ","~",LEN(TRIM(BB$6))-LEN(SUBSTITUTE(TRIM(BB$6)," ",""))))-1)&amp;" Total",$B$6:$BB$314,ROW($A150)-5,FALSE))</f>
        <v>0</v>
      </c>
      <c r="BD150">
        <f ca="1">IFERROR(IF(SUMIF($G$6:$BB$6,BD$6&amp;" Total",$G150:$BB150)-(SUMIF($G$6:$BB$6,BD$6&amp;" "&amp;'Input-Func_Class'!$D$22,$G150:$BB150)+IFERROR(SUMIF($G$6:$BB$6,BD$6&amp;" "&amp;'Input-Func_Class'!$E$22,$G150:$BB150),SUMIF($G$6:$BB$6,BD$6&amp;" "&amp;'Input-Func_Class'!$B$24,$G150:$BB150))+SUMIF($G$6:$BB$6,BD$6&amp;" "&amp;'Input-Func_Class'!$F$22,$G150:$BB150))&lt;Check_Limit,0,1),1)</f>
        <v>0</v>
      </c>
      <c r="BE150">
        <f ca="1">IFERROR(IF(SUMIF($G$6:$BB$6,BE$6&amp;" Total",$G150:$BB150)-(SUMIF($G$6:$BB$6,BE$6&amp;" "&amp;'Input-Func_Class'!$D$22,$G150:$BB150)+IFERROR(SUMIF($G$6:$BB$6,BE$6&amp;" "&amp;'Input-Func_Class'!$E$22,$G150:$BB150),SUMIF($G$6:$BB$6,BE$6&amp;" "&amp;'Input-Func_Class'!$B$24,$G150:$BB150))+SUMIF($G$6:$BB$6,BE$6&amp;" "&amp;'Input-Func_Class'!$F$22,$G150:$BB150))&lt;Check_Limit,0,1),1)</f>
        <v>0</v>
      </c>
      <c r="BF150">
        <f ca="1">IFERROR(IF(SUMIF($G$6:$BB$6,BF$6&amp;" Total",$G150:$BB150)-(SUMIF($G$6:$BB$6,BF$6&amp;" "&amp;'Input-Func_Class'!$D$22,$G150:$BB150)+IFERROR(SUMIF($G$6:$BB$6,BF$6&amp;" "&amp;'Input-Func_Class'!$E$22,$G150:$BB150),SUMIF($G$6:$BB$6,BF$6&amp;" "&amp;'Input-Func_Class'!$B$24,$G150:$BB150))+SUMIF($G$6:$BB$6,BF$6&amp;" "&amp;'Input-Func_Class'!$F$22,$G150:$BB150))&lt;Check_Limit,0,1),1)</f>
        <v>0</v>
      </c>
      <c r="BG150">
        <f ca="1">IFERROR(IF(SUMIF($G$6:$BB$6,BG$6&amp;" Total",$G150:$BB150)-(SUMIF($G$6:$BB$6,BG$6&amp;" "&amp;'Input-Func_Class'!$D$22,$G150:$BB150)+IFERROR(SUMIF($G$6:$BB$6,BG$6&amp;" "&amp;'Input-Func_Class'!$E$22,$G150:$BB150),SUMIF($G$6:$BB$6,BG$6&amp;" "&amp;'Input-Func_Class'!$B$24,$G150:$BB150))+SUMIF($G$6:$BB$6,BG$6&amp;" "&amp;'Input-Func_Class'!$F$22,$G150:$BB150))&lt;Check_Limit,0,1),1)</f>
        <v>0</v>
      </c>
      <c r="BH150">
        <f ca="1">IFERROR(IF(SUMIF($G$6:$BB$6,BH$6&amp;" Total",$G150:$BB150)-(SUMIF($G$6:$BB$6,BH$6&amp;" "&amp;'Input-Func_Class'!$D$22,$G150:$BB150)+IFERROR(SUMIF($G$6:$BB$6,BH$6&amp;" "&amp;'Input-Func_Class'!$E$22,$G150:$BB150),SUMIF($G$6:$BB$6,BH$6&amp;" "&amp;'Input-Func_Class'!$B$24,$G150:$BB150))+SUMIF($G$6:$BB$6,BH$6&amp;" "&amp;'Input-Func_Class'!$F$22,$G150:$BB150))&lt;Check_Limit,0,1),1)</f>
        <v>0</v>
      </c>
      <c r="BI150">
        <f ca="1">IFERROR(IF(SUMIF($G$6:$BB$6,BI$6&amp;" Total",$G150:$BB150)-(SUMIF($G$6:$BB$6,BI$6&amp;" "&amp;'Input-Func_Class'!$D$22,$G150:$BB150)+IFERROR(SUMIF($G$6:$BB$6,BI$6&amp;" "&amp;'Input-Func_Class'!$E$22,$G150:$BB150),SUMIF($G$6:$BB$6,BI$6&amp;" "&amp;'Input-Func_Class'!$B$24,$G150:$BB150))+SUMIF($G$6:$BB$6,BI$6&amp;" "&amp;'Input-Func_Class'!$F$22,$G150:$BB150))&lt;Check_Limit,0,1),1)</f>
        <v>0</v>
      </c>
      <c r="BJ150">
        <f ca="1">IFERROR(IF(SUMIF($G$6:$BB$6,BJ$6&amp;" Total",$G150:$BB150)-(SUMIF($G$6:$BB$6,BJ$6&amp;" "&amp;'Input-Func_Class'!$D$22,$G150:$BB150)+IFERROR(SUMIF($G$6:$BB$6,BJ$6&amp;" "&amp;'Input-Func_Class'!$E$22,$G150:$BB150),SUMIF($G$6:$BB$6,BJ$6&amp;" "&amp;'Input-Func_Class'!$B$24,$G150:$BB150))+SUMIF($G$6:$BB$6,BJ$6&amp;" "&amp;'Input-Func_Class'!$F$22,$G150:$BB150))&lt;Check_Limit,0,1),1)</f>
        <v>0</v>
      </c>
      <c r="BK150">
        <f ca="1">IFERROR(IF(SUMIF($G$6:$BB$6,BK$6&amp;" Total",$G150:$BB150)-(SUMIF($G$6:$BB$6,BK$6&amp;" "&amp;'Input-Func_Class'!$D$22,$G150:$BB150)+IFERROR(SUMIF($G$6:$BB$6,BK$6&amp;" "&amp;'Input-Func_Class'!$E$22,$G150:$BB150),SUMIF($G$6:$BB$6,BK$6&amp;" "&amp;'Input-Func_Class'!$B$24,$G150:$BB150))+SUMIF($G$6:$BB$6,BK$6&amp;" "&amp;'Input-Func_Class'!$F$22,$G150:$BB150))&lt;Check_Limit,0,1),1)</f>
        <v>0</v>
      </c>
      <c r="BL150">
        <f ca="1">IFERROR(IF(SUMIF($G$6:$BB$6,BL$6&amp;" Total",$G150:$BB150)-(SUMIF($G$6:$BB$6,BL$6&amp;" "&amp;'Input-Func_Class'!$D$22,$G150:$BB150)+IFERROR(SUMIF($G$6:$BB$6,BL$6&amp;" "&amp;'Input-Func_Class'!$E$22,$G150:$BB150),SUMIF($G$6:$BB$6,BL$6&amp;" "&amp;'Input-Func_Class'!$B$24,$G150:$BB150))+SUMIF($G$6:$BB$6,BL$6&amp;" "&amp;'Input-Func_Class'!$F$22,$G150:$BB150))&lt;Check_Limit,0,1),1)</f>
        <v>0</v>
      </c>
      <c r="BM150">
        <f ca="1">IFERROR(IF(SUMIF($G$6:$BB$6,BM$6&amp;" Total",$G150:$BB150)-(SUMIF($G$6:$BB$6,BM$6&amp;" "&amp;'Input-Func_Class'!$D$22,$G150:$BB150)+IFERROR(SUMIF($G$6:$BB$6,BM$6&amp;" "&amp;'Input-Func_Class'!$E$22,$G150:$BB150),SUMIF($G$6:$BB$6,BM$6&amp;" "&amp;'Input-Func_Class'!$B$24,$G150:$BB150))+SUMIF($G$6:$BB$6,BM$6&amp;" "&amp;'Input-Func_Class'!$F$22,$G150:$BB150))&lt;Check_Limit,0,1),1)</f>
        <v>0</v>
      </c>
      <c r="BN150">
        <f ca="1">IFERROR(IF(SUMIF($G$6:$BB$6,BN$6&amp;" Total",$G150:$BB150)-(SUMIF($G$6:$BB$6,BN$6&amp;" "&amp;'Input-Func_Class'!$D$22,$G150:$BB150)+IFERROR(SUMIF($G$6:$BB$6,BN$6&amp;" "&amp;'Input-Func_Class'!$E$22,$G150:$BB150),SUMIF($G$6:$BB$6,BN$6&amp;" "&amp;'Input-Func_Class'!$B$24,$G150:$BB150))+SUMIF($G$6:$BB$6,BN$6&amp;" "&amp;'Input-Func_Class'!$F$22,$G150:$BB150))&lt;Check_Limit,0,1),1)</f>
        <v>0</v>
      </c>
      <c r="BO150">
        <f ca="1">IFERROR(IF(SUMIF($G$6:$BB$6,BO$6&amp;" Total",$G150:$BB150)-(SUMIF($G$6:$BB$6,BO$6&amp;" "&amp;'Input-Func_Class'!$D$22,$G150:$BB150)+IFERROR(SUMIF($G$6:$BB$6,BO$6&amp;" "&amp;'Input-Func_Class'!$E$22,$G150:$BB150),SUMIF($G$6:$BB$6,BO$6&amp;" "&amp;'Input-Func_Class'!$B$24,$G150:$BB150))+SUMIF($G$6:$BB$6,BO$6&amp;" "&amp;'Input-Func_Class'!$F$22,$G150:$BB150))&lt;Check_Limit,0,1),1)</f>
        <v>0</v>
      </c>
    </row>
    <row r="151" spans="1:67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>Functionalization!$D151</f>
        <v>877714.97858240502</v>
      </c>
      <c r="E151" s="8">
        <f t="shared" ca="1" si="37"/>
        <v>0</v>
      </c>
      <c r="F151" s="2" t="str">
        <f>IF($D151=0,"-",IF('Input-Accounts'!$E151&lt;&gt;0,'Input-Accounts'!$E151,'Input-Accounts'!$G151))</f>
        <v>CUSTOMER</v>
      </c>
      <c r="G151" s="8">
        <f ca="1">IF(G$5&lt;&gt;"",HLOOKUP(G$5,Functionalization!$G$6:$R$314,ROW($A151)-5,FALSE),IFERROR(INDEX(G$278:G$314,MATCH($F151,$B$278:$B$314,0))/VLOOKUP($F151,$B$278:$BB$314,MATCH(LEFT(TRIM(G$6),FIND("~",SUBSTITUTE(G$6,"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151))*HLOOKUP(LEFT(TRIM(G$6),FIND("~",SUBSTITUTE(G$6," ","~",LEN(TRIM(G$6))-LEN(SUBSTITUTE(TRIM(G$6)," ",""))))-1)&amp;" Total",$B$6:$BB$314,ROW($A151)-5,FALSE))</f>
        <v>0</v>
      </c>
      <c r="H151" s="8">
        <f ca="1">IF(H$5&lt;&gt;"",HLOOKUP(H$5,Functionalization!$G$6:$R$314,ROW($A151)-5,FALSE),IFERROR(INDEX(H$278:H$314,MATCH($F151,$B$278:$B$314,0))/VLOOKUP($F151,$B$278:$BB$314,MATCH(LEFT(TRIM(H$6),FIND("~",SUBSTITUTE(H$6,"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151))*HLOOKUP(LEFT(TRIM(H$6),FIND("~",SUBSTITUTE(H$6," ","~",LEN(TRIM(H$6))-LEN(SUBSTITUTE(TRIM(H$6)," ",""))))-1)&amp;" Total",$B$6:$BB$314,ROW($A151)-5,FALSE))</f>
        <v>0</v>
      </c>
      <c r="I151" s="8">
        <f ca="1">IF(I$5&lt;&gt;"",HLOOKUP(I$5,Functionalization!$G$6:$R$314,ROW($A151)-5,FALSE),IFERROR(INDEX(I$278:I$314,MATCH($F151,$B$278:$B$314,0))/VLOOKUP($F151,$B$278:$BB$314,MATCH(LEFT(TRIM(I$6),FIND("~",SUBSTITUTE(I$6,"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151))*HLOOKUP(LEFT(TRIM(I$6),FIND("~",SUBSTITUTE(I$6," ","~",LEN(TRIM(I$6))-LEN(SUBSTITUTE(TRIM(I$6)," ",""))))-1)&amp;" Total",$B$6:$BB$314,ROW($A151)-5,FALSE))</f>
        <v>0</v>
      </c>
      <c r="J151" s="8">
        <f ca="1">IF(J$5&lt;&gt;"",HLOOKUP(J$5,Functionalization!$G$6:$R$314,ROW($A151)-5,FALSE),IFERROR(INDEX(J$278:J$314,MATCH($F151,$B$278:$B$314,0))/VLOOKUP($F151,$B$278:$BB$314,MATCH(LEFT(TRIM(J$6),FIND("~",SUBSTITUTE(J$6,"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151))*HLOOKUP(LEFT(TRIM(J$6),FIND("~",SUBSTITUTE(J$6," ","~",LEN(TRIM(J$6))-LEN(SUBSTITUTE(TRIM(J$6)," ",""))))-1)&amp;" Total",$B$6:$BB$314,ROW($A151)-5,FALSE))</f>
        <v>0</v>
      </c>
      <c r="K151" s="8">
        <f ca="1">IF(K$5&lt;&gt;"",HLOOKUP(K$5,Functionalization!$G$6:$R$314,ROW($A151)-5,FALSE),IFERROR(INDEX(K$278:K$314,MATCH($F151,$B$278:$B$314,0))/VLOOKUP($F151,$B$278:$BB$314,MATCH(LEFT(TRIM(K$6),FIND("~",SUBSTITUTE(K$6,"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151))*HLOOKUP(LEFT(TRIM(K$6),FIND("~",SUBSTITUTE(K$6," ","~",LEN(TRIM(K$6))-LEN(SUBSTITUTE(TRIM(K$6)," ",""))))-1)&amp;" Total",$B$6:$BB$314,ROW($A151)-5,FALSE))</f>
        <v>877714.97858240502</v>
      </c>
      <c r="L151" s="8">
        <f ca="1">IF(L$5&lt;&gt;"",HLOOKUP(L$5,Functionalization!$G$6:$R$314,ROW($A151)-5,FALSE),IFERROR(INDEX(L$278:L$314,MATCH($F151,$B$278:$B$314,0))/VLOOKUP($F151,$B$278:$BB$314,MATCH(LEFT(TRIM(L$6),FIND("~",SUBSTITUTE(L$6,"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151))*HLOOKUP(LEFT(TRIM(L$6),FIND("~",SUBSTITUTE(L$6," ","~",LEN(TRIM(L$6))-LEN(SUBSTITUTE(TRIM(L$6)," ",""))))-1)&amp;" Total",$B$6:$BB$314,ROW($A151)-5,FALSE))</f>
        <v>0</v>
      </c>
      <c r="M151" s="8">
        <f ca="1">IF(M$5&lt;&gt;"",HLOOKUP(M$5,Functionalization!$G$6:$R$314,ROW($A151)-5,FALSE),IFERROR(INDEX(M$278:M$314,MATCH($F151,$B$278:$B$314,0))/VLOOKUP($F151,$B$278:$BB$314,MATCH(LEFT(TRIM(M$6),FIND("~",SUBSTITUTE(M$6,"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151))*HLOOKUP(LEFT(TRIM(M$6),FIND("~",SUBSTITUTE(M$6," ","~",LEN(TRIM(M$6))-LEN(SUBSTITUTE(TRIM(M$6)," ",""))))-1)&amp;" Total",$B$6:$BB$314,ROW($A151)-5,FALSE))</f>
        <v>0</v>
      </c>
      <c r="N151" s="8">
        <f ca="1">IF(N$5&lt;&gt;"",HLOOKUP(N$5,Functionalization!$G$6:$R$314,ROW($A151)-5,FALSE),IFERROR(INDEX(N$278:N$314,MATCH($F151,$B$278:$B$314,0))/VLOOKUP($F151,$B$278:$BB$314,MATCH(LEFT(TRIM(N$6),FIND("~",SUBSTITUTE(N$6,"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151))*HLOOKUP(LEFT(TRIM(N$6),FIND("~",SUBSTITUTE(N$6," ","~",LEN(TRIM(N$6))-LEN(SUBSTITUTE(TRIM(N$6)," ",""))))-1)&amp;" Total",$B$6:$BB$314,ROW($A151)-5,FALSE))</f>
        <v>877714.97858240502</v>
      </c>
      <c r="O151" s="8">
        <f ca="1">IF(O$5&lt;&gt;"",HLOOKUP(O$5,Functionalization!$G$6:$R$314,ROW($A151)-5,FALSE),IFERROR(INDEX(O$278:O$314,MATCH($F151,$B$278:$B$314,0))/VLOOKUP($F151,$B$278:$BB$314,MATCH(LEFT(TRIM(O$6),FIND("~",SUBSTITUTE(O$6,"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151))*HLOOKUP(LEFT(TRIM(O$6),FIND("~",SUBSTITUTE(O$6," ","~",LEN(TRIM(O$6))-LEN(SUBSTITUTE(TRIM(O$6)," ",""))))-1)&amp;" Total",$B$6:$BB$314,ROW($A151)-5,FALSE))</f>
        <v>0</v>
      </c>
      <c r="P151" s="8">
        <f ca="1">IF(P$5&lt;&gt;"",HLOOKUP(P$5,Functionalization!$G$6:$R$314,ROW($A151)-5,FALSE),IFERROR(INDEX(P$278:P$314,MATCH($F151,$B$278:$B$314,0))/VLOOKUP($F151,$B$278:$BB$314,MATCH(LEFT(TRIM(P$6),FIND("~",SUBSTITUTE(P$6,"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151))*HLOOKUP(LEFT(TRIM(P$6),FIND("~",SUBSTITUTE(P$6," ","~",LEN(TRIM(P$6))-LEN(SUBSTITUTE(TRIM(P$6)," ",""))))-1)&amp;" Total",$B$6:$BB$314,ROW($A151)-5,FALSE))</f>
        <v>0</v>
      </c>
      <c r="Q151" s="8">
        <f ca="1">IF(Q$5&lt;&gt;"",HLOOKUP(Q$5,Functionalization!$G$6:$R$314,ROW($A151)-5,FALSE),IFERROR(INDEX(Q$278:Q$314,MATCH($F151,$B$278:$B$314,0))/VLOOKUP($F151,$B$278:$BB$314,MATCH(LEFT(TRIM(Q$6),FIND("~",SUBSTITUTE(Q$6,"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151))*HLOOKUP(LEFT(TRIM(Q$6),FIND("~",SUBSTITUTE(Q$6," ","~",LEN(TRIM(Q$6))-LEN(SUBSTITUTE(TRIM(Q$6)," ",""))))-1)&amp;" Total",$B$6:$BB$314,ROW($A151)-5,FALSE))</f>
        <v>0</v>
      </c>
      <c r="R151" s="8">
        <f ca="1">IF(R$5&lt;&gt;"",HLOOKUP(R$5,Functionalization!$G$6:$R$314,ROW($A151)-5,FALSE),IFERROR(INDEX(R$278:R$314,MATCH($F151,$B$278:$B$314,0))/VLOOKUP($F151,$B$278:$BB$314,MATCH(LEFT(TRIM(R$6),FIND("~",SUBSTITUTE(R$6,"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151))*HLOOKUP(LEFT(TRIM(R$6),FIND("~",SUBSTITUTE(R$6," ","~",LEN(TRIM(R$6))-LEN(SUBSTITUTE(TRIM(R$6)," ",""))))-1)&amp;" Total",$B$6:$BB$314,ROW($A151)-5,FALSE))</f>
        <v>0</v>
      </c>
      <c r="S151" s="8">
        <f ca="1">IF(S$5&lt;&gt;"",HLOOKUP(S$5,Functionalization!$G$6:$R$314,ROW($A151)-5,FALSE),IFERROR(INDEX(S$278:S$314,MATCH($F151,$B$278:$B$314,0))/VLOOKUP($F151,$B$278:$BB$314,MATCH(LEFT(TRIM(S$6),FIND("~",SUBSTITUTE(S$6,"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151))*HLOOKUP(LEFT(TRIM(S$6),FIND("~",SUBSTITUTE(S$6," ","~",LEN(TRIM(S$6))-LEN(SUBSTITUTE(TRIM(S$6)," ",""))))-1)&amp;" Total",$B$6:$BB$314,ROW($A151)-5,FALSE))</f>
        <v>0</v>
      </c>
      <c r="T151" s="8">
        <f ca="1">IF(T$5&lt;&gt;"",HLOOKUP(T$5,Functionalization!$G$6:$R$314,ROW($A151)-5,FALSE),IFERROR(INDEX(T$278:T$314,MATCH($F151,$B$278:$B$314,0))/VLOOKUP($F151,$B$278:$BB$314,MATCH(LEFT(TRIM(T$6),FIND("~",SUBSTITUTE(T$6,"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151))*HLOOKUP(LEFT(TRIM(T$6),FIND("~",SUBSTITUTE(T$6," ","~",LEN(TRIM(T$6))-LEN(SUBSTITUTE(TRIM(T$6)," ",""))))-1)&amp;" Total",$B$6:$BB$314,ROW($A151)-5,FALSE))</f>
        <v>0</v>
      </c>
      <c r="U151" s="8">
        <f ca="1">IF(U$5&lt;&gt;"",HLOOKUP(U$5,Functionalization!$G$6:$R$314,ROW($A151)-5,FALSE),IFERROR(INDEX(U$278:U$314,MATCH($F151,$B$278:$B$314,0))/VLOOKUP($F151,$B$278:$BB$314,MATCH(LEFT(TRIM(U$6),FIND("~",SUBSTITUTE(U$6,"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151))*HLOOKUP(LEFT(TRIM(U$6),FIND("~",SUBSTITUTE(U$6," ","~",LEN(TRIM(U$6))-LEN(SUBSTITUTE(TRIM(U$6)," ",""))))-1)&amp;" Total",$B$6:$BB$314,ROW($A151)-5,FALSE))</f>
        <v>0</v>
      </c>
      <c r="V151" s="8">
        <f ca="1">IF(V$5&lt;&gt;"",HLOOKUP(V$5,Functionalization!$G$6:$R$314,ROW($A151)-5,FALSE),IFERROR(INDEX(V$278:V$314,MATCH($F151,$B$278:$B$314,0))/VLOOKUP($F151,$B$278:$BB$314,MATCH(LEFT(TRIM(V$6),FIND("~",SUBSTITUTE(V$6,"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151))*HLOOKUP(LEFT(TRIM(V$6),FIND("~",SUBSTITUTE(V$6," ","~",LEN(TRIM(V$6))-LEN(SUBSTITUTE(TRIM(V$6)," ",""))))-1)&amp;" Total",$B$6:$BB$314,ROW($A151)-5,FALSE))</f>
        <v>0</v>
      </c>
      <c r="W151" s="8">
        <f ca="1">IF(W$5&lt;&gt;"",HLOOKUP(W$5,Functionalization!$G$6:$R$314,ROW($A151)-5,FALSE),IFERROR(INDEX(W$278:W$314,MATCH($F151,$B$278:$B$314,0))/VLOOKUP($F151,$B$278:$BB$314,MATCH(LEFT(TRIM(W$6),FIND("~",SUBSTITUTE(W$6,"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151))*HLOOKUP(LEFT(TRIM(W$6),FIND("~",SUBSTITUTE(W$6," ","~",LEN(TRIM(W$6))-LEN(SUBSTITUTE(TRIM(W$6)," ",""))))-1)&amp;" Total",$B$6:$BB$314,ROW($A151)-5,FALSE))</f>
        <v>0</v>
      </c>
      <c r="X151" s="8">
        <f ca="1">IF(X$5&lt;&gt;"",HLOOKUP(X$5,Functionalization!$G$6:$R$314,ROW($A151)-5,FALSE),IFERROR(INDEX(X$278:X$314,MATCH($F151,$B$278:$B$314,0))/VLOOKUP($F151,$B$278:$BB$314,MATCH(LEFT(TRIM(X$6),FIND("~",SUBSTITUTE(X$6,"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151))*HLOOKUP(LEFT(TRIM(X$6),FIND("~",SUBSTITUTE(X$6," ","~",LEN(TRIM(X$6))-LEN(SUBSTITUTE(TRIM(X$6)," ",""))))-1)&amp;" Total",$B$6:$BB$314,ROW($A151)-5,FALSE))</f>
        <v>0</v>
      </c>
      <c r="Y151" s="8">
        <f ca="1">IF(Y$5&lt;&gt;"",HLOOKUP(Y$5,Functionalization!$G$6:$R$314,ROW($A151)-5,FALSE),IFERROR(INDEX(Y$278:Y$314,MATCH($F151,$B$278:$B$314,0))/VLOOKUP($F151,$B$278:$BB$314,MATCH(LEFT(TRIM(Y$6),FIND("~",SUBSTITUTE(Y$6,"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151))*HLOOKUP(LEFT(TRIM(Y$6),FIND("~",SUBSTITUTE(Y$6," ","~",LEN(TRIM(Y$6))-LEN(SUBSTITUTE(TRIM(Y$6)," ",""))))-1)&amp;" Total",$B$6:$BB$314,ROW($A151)-5,FALSE))</f>
        <v>0</v>
      </c>
      <c r="Z151" s="8">
        <f ca="1">IF(Z$5&lt;&gt;"",HLOOKUP(Z$5,Functionalization!$G$6:$R$314,ROW($A151)-5,FALSE),IFERROR(INDEX(Z$278:Z$314,MATCH($F151,$B$278:$B$314,0))/VLOOKUP($F151,$B$278:$BB$314,MATCH(LEFT(TRIM(Z$6),FIND("~",SUBSTITUTE(Z$6,"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151))*HLOOKUP(LEFT(TRIM(Z$6),FIND("~",SUBSTITUTE(Z$6," ","~",LEN(TRIM(Z$6))-LEN(SUBSTITUTE(TRIM(Z$6)," ",""))))-1)&amp;" Total",$B$6:$BB$314,ROW($A151)-5,FALSE))</f>
        <v>0</v>
      </c>
      <c r="AA151" s="8">
        <f ca="1">IF(AA$5&lt;&gt;"",HLOOKUP(AA$5,Functionalization!$G$6:$R$314,ROW($A151)-5,FALSE),IFERROR(INDEX(AA$278:AA$314,MATCH($F151,$B$278:$B$314,0))/VLOOKUP($F151,$B$278:$BB$314,MATCH(LEFT(TRIM(AA$6),FIND("~",SUBSTITUTE(AA$6,"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151))*HLOOKUP(LEFT(TRIM(AA$6),FIND("~",SUBSTITUTE(AA$6," ","~",LEN(TRIM(AA$6))-LEN(SUBSTITUTE(TRIM(AA$6)," ",""))))-1)&amp;" Total",$B$6:$BB$314,ROW($A151)-5,FALSE))</f>
        <v>0</v>
      </c>
      <c r="AB151" s="8">
        <f ca="1">IF(AB$5&lt;&gt;"",HLOOKUP(AB$5,Functionalization!$G$6:$R$314,ROW($A151)-5,FALSE),IFERROR(INDEX(AB$278:AB$314,MATCH($F151,$B$278:$B$314,0))/VLOOKUP($F151,$B$278:$BB$314,MATCH(LEFT(TRIM(AB$6),FIND("~",SUBSTITUTE(AB$6,"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151))*HLOOKUP(LEFT(TRIM(AB$6),FIND("~",SUBSTITUTE(AB$6," ","~",LEN(TRIM(AB$6))-LEN(SUBSTITUTE(TRIM(AB$6)," ",""))))-1)&amp;" Total",$B$6:$BB$314,ROW($A151)-5,FALSE))</f>
        <v>0</v>
      </c>
      <c r="AC151" s="8">
        <f ca="1">IF(AC$5&lt;&gt;"",HLOOKUP(AC$5,Functionalization!$G$6:$R$314,ROW($A151)-5,FALSE),IFERROR(INDEX(AC$278:AC$314,MATCH($F151,$B$278:$B$314,0))/VLOOKUP($F151,$B$278:$BB$314,MATCH(LEFT(TRIM(AC$6),FIND("~",SUBSTITUTE(AC$6,"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151))*HLOOKUP(LEFT(TRIM(AC$6),FIND("~",SUBSTITUTE(AC$6," ","~",LEN(TRIM(AC$6))-LEN(SUBSTITUTE(TRIM(AC$6)," ",""))))-1)&amp;" Total",$B$6:$BB$314,ROW($A151)-5,FALSE))</f>
        <v>0</v>
      </c>
      <c r="AD151" s="8">
        <f ca="1">IF(AD$5&lt;&gt;"",HLOOKUP(AD$5,Functionalization!$G$6:$R$314,ROW($A151)-5,FALSE),IFERROR(INDEX(AD$278:AD$314,MATCH($F151,$B$278:$B$314,0))/VLOOKUP($F151,$B$278:$BB$314,MATCH(LEFT(TRIM(AD$6),FIND("~",SUBSTITUTE(AD$6,"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151))*HLOOKUP(LEFT(TRIM(AD$6),FIND("~",SUBSTITUTE(AD$6," ","~",LEN(TRIM(AD$6))-LEN(SUBSTITUTE(TRIM(AD$6)," ",""))))-1)&amp;" Total",$B$6:$BB$314,ROW($A151)-5,FALSE))</f>
        <v>0</v>
      </c>
      <c r="AE151" s="8">
        <f ca="1">IF(AE$5&lt;&gt;"",HLOOKUP(AE$5,Functionalization!$G$6:$R$314,ROW($A151)-5,FALSE),IFERROR(INDEX(AE$278:AE$314,MATCH($F151,$B$278:$B$314,0))/VLOOKUP($F151,$B$278:$BB$314,MATCH(LEFT(TRIM(AE$6),FIND("~",SUBSTITUTE(AE$6,"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151))*HLOOKUP(LEFT(TRIM(AE$6),FIND("~",SUBSTITUTE(AE$6," ","~",LEN(TRIM(AE$6))-LEN(SUBSTITUTE(TRIM(AE$6)," ",""))))-1)&amp;" Total",$B$6:$BB$314,ROW($A151)-5,FALSE))</f>
        <v>0</v>
      </c>
      <c r="AF151" s="8">
        <f ca="1">IF(AF$5&lt;&gt;"",HLOOKUP(AF$5,Functionalization!$G$6:$R$314,ROW($A151)-5,FALSE),IFERROR(INDEX(AF$278:AF$314,MATCH($F151,$B$278:$B$314,0))/VLOOKUP($F151,$B$278:$BB$314,MATCH(LEFT(TRIM(AF$6),FIND("~",SUBSTITUTE(AF$6,"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151))*HLOOKUP(LEFT(TRIM(AF$6),FIND("~",SUBSTITUTE(AF$6," ","~",LEN(TRIM(AF$6))-LEN(SUBSTITUTE(TRIM(AF$6)," ",""))))-1)&amp;" Total",$B$6:$BB$314,ROW($A151)-5,FALSE))</f>
        <v>0</v>
      </c>
      <c r="AG151" s="8">
        <f ca="1">IF(AG$5&lt;&gt;"",HLOOKUP(AG$5,Functionalization!$G$6:$R$314,ROW($A151)-5,FALSE),IFERROR(INDEX(AG$278:AG$314,MATCH($F151,$B$278:$B$314,0))/VLOOKUP($F151,$B$278:$BB$314,MATCH(LEFT(TRIM(AG$6),FIND("~",SUBSTITUTE(AG$6,"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151))*HLOOKUP(LEFT(TRIM(AG$6),FIND("~",SUBSTITUTE(AG$6," ","~",LEN(TRIM(AG$6))-LEN(SUBSTITUTE(TRIM(AG$6)," ",""))))-1)&amp;" Total",$B$6:$BB$314,ROW($A151)-5,FALSE))</f>
        <v>0</v>
      </c>
      <c r="AH151" s="8">
        <f ca="1">IF(AH$5&lt;&gt;"",HLOOKUP(AH$5,Functionalization!$G$6:$R$314,ROW($A151)-5,FALSE),IFERROR(INDEX(AH$278:AH$314,MATCH($F151,$B$278:$B$314,0))/VLOOKUP($F151,$B$278:$BB$314,MATCH(LEFT(TRIM(AH$6),FIND("~",SUBSTITUTE(AH$6,"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151))*HLOOKUP(LEFT(TRIM(AH$6),FIND("~",SUBSTITUTE(AH$6," ","~",LEN(TRIM(AH$6))-LEN(SUBSTITUTE(TRIM(AH$6)," ",""))))-1)&amp;" Total",$B$6:$BB$314,ROW($A151)-5,FALSE))</f>
        <v>0</v>
      </c>
      <c r="AI151" s="8">
        <f ca="1">IF(AI$5&lt;&gt;"",HLOOKUP(AI$5,Functionalization!$G$6:$R$314,ROW($A151)-5,FALSE),IFERROR(INDEX(AI$278:AI$314,MATCH($F151,$B$278:$B$314,0))/VLOOKUP($F151,$B$278:$BB$314,MATCH(LEFT(TRIM(AI$6),FIND("~",SUBSTITUTE(AI$6,"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151))*HLOOKUP(LEFT(TRIM(AI$6),FIND("~",SUBSTITUTE(AI$6," ","~",LEN(TRIM(AI$6))-LEN(SUBSTITUTE(TRIM(AI$6)," ",""))))-1)&amp;" Total",$B$6:$BB$314,ROW($A151)-5,FALSE))</f>
        <v>0</v>
      </c>
      <c r="AJ151" s="8">
        <f ca="1">IF(AJ$5&lt;&gt;"",HLOOKUP(AJ$5,Functionalization!$G$6:$R$314,ROW($A151)-5,FALSE),IFERROR(INDEX(AJ$278:AJ$314,MATCH($F151,$B$278:$B$314,0))/VLOOKUP($F151,$B$278:$BB$314,MATCH(LEFT(TRIM(AJ$6),FIND("~",SUBSTITUTE(AJ$6,"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151))*HLOOKUP(LEFT(TRIM(AJ$6),FIND("~",SUBSTITUTE(AJ$6," ","~",LEN(TRIM(AJ$6))-LEN(SUBSTITUTE(TRIM(AJ$6)," ",""))))-1)&amp;" Total",$B$6:$BB$314,ROW($A151)-5,FALSE))</f>
        <v>0</v>
      </c>
      <c r="AK151" s="8">
        <f ca="1">IF(AK$5&lt;&gt;"",HLOOKUP(AK$5,Functionalization!$G$6:$R$314,ROW($A151)-5,FALSE),IFERROR(INDEX(AK$278:AK$314,MATCH($F151,$B$278:$B$314,0))/VLOOKUP($F151,$B$278:$BB$314,MATCH(LEFT(TRIM(AK$6),FIND("~",SUBSTITUTE(AK$6,"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151))*HLOOKUP(LEFT(TRIM(AK$6),FIND("~",SUBSTITUTE(AK$6," ","~",LEN(TRIM(AK$6))-LEN(SUBSTITUTE(TRIM(AK$6)," ",""))))-1)&amp;" Total",$B$6:$BB$314,ROW($A151)-5,FALSE))</f>
        <v>0</v>
      </c>
      <c r="AL151" s="8">
        <f ca="1">IF(AL$5&lt;&gt;"",HLOOKUP(AL$5,Functionalization!$G$6:$R$314,ROW($A151)-5,FALSE),IFERROR(INDEX(AL$278:AL$314,MATCH($F151,$B$278:$B$314,0))/VLOOKUP($F151,$B$278:$BB$314,MATCH(LEFT(TRIM(AL$6),FIND("~",SUBSTITUTE(AL$6,"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151))*HLOOKUP(LEFT(TRIM(AL$6),FIND("~",SUBSTITUTE(AL$6," ","~",LEN(TRIM(AL$6))-LEN(SUBSTITUTE(TRIM(AL$6)," ",""))))-1)&amp;" Total",$B$6:$BB$314,ROW($A151)-5,FALSE))</f>
        <v>0</v>
      </c>
      <c r="AM151" s="8">
        <f ca="1">IF(AM$5&lt;&gt;"",HLOOKUP(AM$5,Functionalization!$G$6:$R$314,ROW($A151)-5,FALSE),IFERROR(INDEX(AM$278:AM$314,MATCH($F151,$B$278:$B$314,0))/VLOOKUP($F151,$B$278:$BB$314,MATCH(LEFT(TRIM(AM$6),FIND("~",SUBSTITUTE(AM$6,"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151))*HLOOKUP(LEFT(TRIM(AM$6),FIND("~",SUBSTITUTE(AM$6," ","~",LEN(TRIM(AM$6))-LEN(SUBSTITUTE(TRIM(AM$6)," ",""))))-1)&amp;" Total",$B$6:$BB$314,ROW($A151)-5,FALSE))</f>
        <v>0</v>
      </c>
      <c r="AN151" s="8">
        <f ca="1">IF(AN$5&lt;&gt;"",HLOOKUP(AN$5,Functionalization!$G$6:$R$314,ROW($A151)-5,FALSE),IFERROR(INDEX(AN$278:AN$314,MATCH($F151,$B$278:$B$314,0))/VLOOKUP($F151,$B$278:$BB$314,MATCH(LEFT(TRIM(AN$6),FIND("~",SUBSTITUTE(AN$6,"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151))*HLOOKUP(LEFT(TRIM(AN$6),FIND("~",SUBSTITUTE(AN$6," ","~",LEN(TRIM(AN$6))-LEN(SUBSTITUTE(TRIM(AN$6)," ",""))))-1)&amp;" Total",$B$6:$BB$314,ROW($A151)-5,FALSE))</f>
        <v>0</v>
      </c>
      <c r="AO151" s="8">
        <f ca="1">IF(AO$5&lt;&gt;"",HLOOKUP(AO$5,Functionalization!$G$6:$R$314,ROW($A151)-5,FALSE),IFERROR(INDEX(AO$278:AO$314,MATCH($F151,$B$278:$B$314,0))/VLOOKUP($F151,$B$278:$BB$314,MATCH(LEFT(TRIM(AO$6),FIND("~",SUBSTITUTE(AO$6,"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151))*HLOOKUP(LEFT(TRIM(AO$6),FIND("~",SUBSTITUTE(AO$6," ","~",LEN(TRIM(AO$6))-LEN(SUBSTITUTE(TRIM(AO$6)," ",""))))-1)&amp;" Total",$B$6:$BB$314,ROW($A151)-5,FALSE))</f>
        <v>0</v>
      </c>
      <c r="AP151" s="8">
        <f ca="1">IF(AP$5&lt;&gt;"",HLOOKUP(AP$5,Functionalization!$G$6:$R$314,ROW($A151)-5,FALSE),IFERROR(INDEX(AP$278:AP$314,MATCH($F151,$B$278:$B$314,0))/VLOOKUP($F151,$B$278:$BB$314,MATCH(LEFT(TRIM(AP$6),FIND("~",SUBSTITUTE(AP$6,"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151))*HLOOKUP(LEFT(TRIM(AP$6),FIND("~",SUBSTITUTE(AP$6," ","~",LEN(TRIM(AP$6))-LEN(SUBSTITUTE(TRIM(AP$6)," ",""))))-1)&amp;" Total",$B$6:$BB$314,ROW($A151)-5,FALSE))</f>
        <v>0</v>
      </c>
      <c r="AQ151" s="8">
        <f ca="1">IF(AQ$5&lt;&gt;"",HLOOKUP(AQ$5,Functionalization!$G$6:$R$314,ROW($A151)-5,FALSE),IFERROR(INDEX(AQ$278:AQ$314,MATCH($F151,$B$278:$B$314,0))/VLOOKUP($F151,$B$278:$BB$314,MATCH(LEFT(TRIM(AQ$6),FIND("~",SUBSTITUTE(AQ$6,"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151))*HLOOKUP(LEFT(TRIM(AQ$6),FIND("~",SUBSTITUTE(AQ$6," ","~",LEN(TRIM(AQ$6))-LEN(SUBSTITUTE(TRIM(AQ$6)," ",""))))-1)&amp;" Total",$B$6:$BB$314,ROW($A151)-5,FALSE))</f>
        <v>0</v>
      </c>
      <c r="AR151" s="8">
        <f ca="1">IF(AR$5&lt;&gt;"",HLOOKUP(AR$5,Functionalization!$G$6:$R$314,ROW($A151)-5,FALSE),IFERROR(INDEX(AR$278:AR$314,MATCH($F151,$B$278:$B$314,0))/VLOOKUP($F151,$B$278:$BB$314,MATCH(LEFT(TRIM(AR$6),FIND("~",SUBSTITUTE(AR$6,"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151))*HLOOKUP(LEFT(TRIM(AR$6),FIND("~",SUBSTITUTE(AR$6," ","~",LEN(TRIM(AR$6))-LEN(SUBSTITUTE(TRIM(AR$6)," ",""))))-1)&amp;" Total",$B$6:$BB$314,ROW($A151)-5,FALSE))</f>
        <v>0</v>
      </c>
      <c r="AS151" s="8">
        <f ca="1">IF(AS$5&lt;&gt;"",HLOOKUP(AS$5,Functionalization!$G$6:$R$314,ROW($A151)-5,FALSE),IFERROR(INDEX(AS$278:AS$314,MATCH($F151,$B$278:$B$314,0))/VLOOKUP($F151,$B$278:$BB$314,MATCH(LEFT(TRIM(AS$6),FIND("~",SUBSTITUTE(AS$6,"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151))*HLOOKUP(LEFT(TRIM(AS$6),FIND("~",SUBSTITUTE(AS$6," ","~",LEN(TRIM(AS$6))-LEN(SUBSTITUTE(TRIM(AS$6)," ",""))))-1)&amp;" Total",$B$6:$BB$314,ROW($A151)-5,FALSE))</f>
        <v>0</v>
      </c>
      <c r="AT151" s="8">
        <f ca="1">IF(AT$5&lt;&gt;"",HLOOKUP(AT$5,Functionalization!$G$6:$R$314,ROW($A151)-5,FALSE),IFERROR(INDEX(AT$278:AT$314,MATCH($F151,$B$278:$B$314,0))/VLOOKUP($F151,$B$278:$BB$314,MATCH(LEFT(TRIM(AT$6),FIND("~",SUBSTITUTE(AT$6,"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151))*HLOOKUP(LEFT(TRIM(AT$6),FIND("~",SUBSTITUTE(AT$6," ","~",LEN(TRIM(AT$6))-LEN(SUBSTITUTE(TRIM(AT$6)," ",""))))-1)&amp;" Total",$B$6:$BB$314,ROW($A151)-5,FALSE))</f>
        <v>0</v>
      </c>
      <c r="AU151" s="8">
        <f ca="1">IF(AU$5&lt;&gt;"",HLOOKUP(AU$5,Functionalization!$G$6:$R$314,ROW($A151)-5,FALSE),IFERROR(INDEX(AU$278:AU$314,MATCH($F151,$B$278:$B$314,0))/VLOOKUP($F151,$B$278:$BB$314,MATCH(LEFT(TRIM(AU$6),FIND("~",SUBSTITUTE(AU$6,"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151))*HLOOKUP(LEFT(TRIM(AU$6),FIND("~",SUBSTITUTE(AU$6," ","~",LEN(TRIM(AU$6))-LEN(SUBSTITUTE(TRIM(AU$6)," ",""))))-1)&amp;" Total",$B$6:$BB$314,ROW($A151)-5,FALSE))</f>
        <v>0</v>
      </c>
      <c r="AV151" s="8">
        <f ca="1">IF(AV$5&lt;&gt;"",HLOOKUP(AV$5,Functionalization!$G$6:$R$314,ROW($A151)-5,FALSE),IFERROR(INDEX(AV$278:AV$314,MATCH($F151,$B$278:$B$314,0))/VLOOKUP($F151,$B$278:$BB$314,MATCH(LEFT(TRIM(AV$6),FIND("~",SUBSTITUTE(AV$6,"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151))*HLOOKUP(LEFT(TRIM(AV$6),FIND("~",SUBSTITUTE(AV$6," ","~",LEN(TRIM(AV$6))-LEN(SUBSTITUTE(TRIM(AV$6)," ",""))))-1)&amp;" Total",$B$6:$BB$314,ROW($A151)-5,FALSE))</f>
        <v>0</v>
      </c>
      <c r="AW151" s="8">
        <f ca="1">IF(AW$5&lt;&gt;"",HLOOKUP(AW$5,Functionalization!$G$6:$R$314,ROW($A151)-5,FALSE),IFERROR(INDEX(AW$278:AW$314,MATCH($F151,$B$278:$B$314,0))/VLOOKUP($F151,$B$278:$BB$314,MATCH(LEFT(TRIM(AW$6),FIND("~",SUBSTITUTE(AW$6,"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151))*HLOOKUP(LEFT(TRIM(AW$6),FIND("~",SUBSTITUTE(AW$6," ","~",LEN(TRIM(AW$6))-LEN(SUBSTITUTE(TRIM(AW$6)," ",""))))-1)&amp;" Total",$B$6:$BB$314,ROW($A151)-5,FALSE))</f>
        <v>0</v>
      </c>
      <c r="AX151" s="8">
        <f ca="1">IF(AX$5&lt;&gt;"",HLOOKUP(AX$5,Functionalization!$G$6:$R$314,ROW($A151)-5,FALSE),IFERROR(INDEX(AX$278:AX$314,MATCH($F151,$B$278:$B$314,0))/VLOOKUP($F151,$B$278:$BB$314,MATCH(LEFT(TRIM(AX$6),FIND("~",SUBSTITUTE(AX$6,"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151))*HLOOKUP(LEFT(TRIM(AX$6),FIND("~",SUBSTITUTE(AX$6," ","~",LEN(TRIM(AX$6))-LEN(SUBSTITUTE(TRIM(AX$6)," ",""))))-1)&amp;" Total",$B$6:$BB$314,ROW($A151)-5,FALSE))</f>
        <v>0</v>
      </c>
      <c r="AY151" s="8">
        <f ca="1">IF(AY$5&lt;&gt;"",HLOOKUP(AY$5,Functionalization!$G$6:$R$314,ROW($A151)-5,FALSE),IFERROR(INDEX(AY$278:AY$314,MATCH($F151,$B$278:$B$314,0))/VLOOKUP($F151,$B$278:$BB$314,MATCH(LEFT(TRIM(AY$6),FIND("~",SUBSTITUTE(AY$6,"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151))*HLOOKUP(LEFT(TRIM(AY$6),FIND("~",SUBSTITUTE(AY$6," ","~",LEN(TRIM(AY$6))-LEN(SUBSTITUTE(TRIM(AY$6)," ",""))))-1)&amp;" Total",$B$6:$BB$314,ROW($A151)-5,FALSE))</f>
        <v>0</v>
      </c>
      <c r="AZ151" s="8">
        <f ca="1">IF(AZ$5&lt;&gt;"",HLOOKUP(AZ$5,Functionalization!$G$6:$R$314,ROW($A151)-5,FALSE),IFERROR(INDEX(AZ$278:AZ$314,MATCH($F151,$B$278:$B$314,0))/VLOOKUP($F151,$B$278:$BB$314,MATCH(LEFT(TRIM(AZ$6),FIND("~",SUBSTITUTE(AZ$6,"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151))*HLOOKUP(LEFT(TRIM(AZ$6),FIND("~",SUBSTITUTE(AZ$6," ","~",LEN(TRIM(AZ$6))-LEN(SUBSTITUTE(TRIM(AZ$6)," ",""))))-1)&amp;" Total",$B$6:$BB$314,ROW($A151)-5,FALSE))</f>
        <v>0</v>
      </c>
      <c r="BA151" s="8">
        <f ca="1">IF(BA$5&lt;&gt;"",HLOOKUP(BA$5,Functionalization!$G$6:$R$314,ROW($A151)-5,FALSE),IFERROR(INDEX(BA$278:BA$314,MATCH($F151,$B$278:$B$314,0))/VLOOKUP($F151,$B$278:$BB$314,MATCH(LEFT(TRIM(BA$6),FIND("~",SUBSTITUTE(BA$6,"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151))*HLOOKUP(LEFT(TRIM(BA$6),FIND("~",SUBSTITUTE(BA$6," ","~",LEN(TRIM(BA$6))-LEN(SUBSTITUTE(TRIM(BA$6)," ",""))))-1)&amp;" Total",$B$6:$BB$314,ROW($A151)-5,FALSE))</f>
        <v>0</v>
      </c>
      <c r="BB151" s="8">
        <f ca="1">IF(BB$5&lt;&gt;"",HLOOKUP(BB$5,Functionalization!$G$6:$R$314,ROW($A151)-5,FALSE),IFERROR(INDEX(BB$278:BB$314,MATCH($F151,$B$278:$B$314,0))/VLOOKUP($F151,$B$278:$BB$314,MATCH(LEFT(TRIM(BB$6),FIND("~",SUBSTITUTE(BB$6,"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151))*HLOOKUP(LEFT(TRIM(BB$6),FIND("~",SUBSTITUTE(BB$6," ","~",LEN(TRIM(BB$6))-LEN(SUBSTITUTE(TRIM(BB$6)," ",""))))-1)&amp;" Total",$B$6:$BB$314,ROW($A151)-5,FALSE))</f>
        <v>0</v>
      </c>
      <c r="BD151">
        <f ca="1">IFERROR(IF(SUMIF($G$6:$BB$6,BD$6&amp;" Total",$G151:$BB151)-(SUMIF($G$6:$BB$6,BD$6&amp;" "&amp;'Input-Func_Class'!$D$22,$G151:$BB151)+IFERROR(SUMIF($G$6:$BB$6,BD$6&amp;" "&amp;'Input-Func_Class'!$E$22,$G151:$BB151),SUMIF($G$6:$BB$6,BD$6&amp;" "&amp;'Input-Func_Class'!$B$24,$G151:$BB151))+SUMIF($G$6:$BB$6,BD$6&amp;" "&amp;'Input-Func_Class'!$F$22,$G151:$BB151))&lt;Check_Limit,0,1),1)</f>
        <v>0</v>
      </c>
      <c r="BE151">
        <f ca="1">IFERROR(IF(SUMIF($G$6:$BB$6,BE$6&amp;" Total",$G151:$BB151)-(SUMIF($G$6:$BB$6,BE$6&amp;" "&amp;'Input-Func_Class'!$D$22,$G151:$BB151)+IFERROR(SUMIF($G$6:$BB$6,BE$6&amp;" "&amp;'Input-Func_Class'!$E$22,$G151:$BB151),SUMIF($G$6:$BB$6,BE$6&amp;" "&amp;'Input-Func_Class'!$B$24,$G151:$BB151))+SUMIF($G$6:$BB$6,BE$6&amp;" "&amp;'Input-Func_Class'!$F$22,$G151:$BB151))&lt;Check_Limit,0,1),1)</f>
        <v>0</v>
      </c>
      <c r="BF151">
        <f ca="1">IFERROR(IF(SUMIF($G$6:$BB$6,BF$6&amp;" Total",$G151:$BB151)-(SUMIF($G$6:$BB$6,BF$6&amp;" "&amp;'Input-Func_Class'!$D$22,$G151:$BB151)+IFERROR(SUMIF($G$6:$BB$6,BF$6&amp;" "&amp;'Input-Func_Class'!$E$22,$G151:$BB151),SUMIF($G$6:$BB$6,BF$6&amp;" "&amp;'Input-Func_Class'!$B$24,$G151:$BB151))+SUMIF($G$6:$BB$6,BF$6&amp;" "&amp;'Input-Func_Class'!$F$22,$G151:$BB151))&lt;Check_Limit,0,1),1)</f>
        <v>0</v>
      </c>
      <c r="BG151">
        <f ca="1">IFERROR(IF(SUMIF($G$6:$BB$6,BG$6&amp;" Total",$G151:$BB151)-(SUMIF($G$6:$BB$6,BG$6&amp;" "&amp;'Input-Func_Class'!$D$22,$G151:$BB151)+IFERROR(SUMIF($G$6:$BB$6,BG$6&amp;" "&amp;'Input-Func_Class'!$E$22,$G151:$BB151),SUMIF($G$6:$BB$6,BG$6&amp;" "&amp;'Input-Func_Class'!$B$24,$G151:$BB151))+SUMIF($G$6:$BB$6,BG$6&amp;" "&amp;'Input-Func_Class'!$F$22,$G151:$BB151))&lt;Check_Limit,0,1),1)</f>
        <v>0</v>
      </c>
      <c r="BH151">
        <f ca="1">IFERROR(IF(SUMIF($G$6:$BB$6,BH$6&amp;" Total",$G151:$BB151)-(SUMIF($G$6:$BB$6,BH$6&amp;" "&amp;'Input-Func_Class'!$D$22,$G151:$BB151)+IFERROR(SUMIF($G$6:$BB$6,BH$6&amp;" "&amp;'Input-Func_Class'!$E$22,$G151:$BB151),SUMIF($G$6:$BB$6,BH$6&amp;" "&amp;'Input-Func_Class'!$B$24,$G151:$BB151))+SUMIF($G$6:$BB$6,BH$6&amp;" "&amp;'Input-Func_Class'!$F$22,$G151:$BB151))&lt;Check_Limit,0,1),1)</f>
        <v>0</v>
      </c>
      <c r="BI151">
        <f ca="1">IFERROR(IF(SUMIF($G$6:$BB$6,BI$6&amp;" Total",$G151:$BB151)-(SUMIF($G$6:$BB$6,BI$6&amp;" "&amp;'Input-Func_Class'!$D$22,$G151:$BB151)+IFERROR(SUMIF($G$6:$BB$6,BI$6&amp;" "&amp;'Input-Func_Class'!$E$22,$G151:$BB151),SUMIF($G$6:$BB$6,BI$6&amp;" "&amp;'Input-Func_Class'!$B$24,$G151:$BB151))+SUMIF($G$6:$BB$6,BI$6&amp;" "&amp;'Input-Func_Class'!$F$22,$G151:$BB151))&lt;Check_Limit,0,1),1)</f>
        <v>0</v>
      </c>
      <c r="BJ151">
        <f ca="1">IFERROR(IF(SUMIF($G$6:$BB$6,BJ$6&amp;" Total",$G151:$BB151)-(SUMIF($G$6:$BB$6,BJ$6&amp;" "&amp;'Input-Func_Class'!$D$22,$G151:$BB151)+IFERROR(SUMIF($G$6:$BB$6,BJ$6&amp;" "&amp;'Input-Func_Class'!$E$22,$G151:$BB151),SUMIF($G$6:$BB$6,BJ$6&amp;" "&amp;'Input-Func_Class'!$B$24,$G151:$BB151))+SUMIF($G$6:$BB$6,BJ$6&amp;" "&amp;'Input-Func_Class'!$F$22,$G151:$BB151))&lt;Check_Limit,0,1),1)</f>
        <v>0</v>
      </c>
      <c r="BK151">
        <f ca="1">IFERROR(IF(SUMIF($G$6:$BB$6,BK$6&amp;" Total",$G151:$BB151)-(SUMIF($G$6:$BB$6,BK$6&amp;" "&amp;'Input-Func_Class'!$D$22,$G151:$BB151)+IFERROR(SUMIF($G$6:$BB$6,BK$6&amp;" "&amp;'Input-Func_Class'!$E$22,$G151:$BB151),SUMIF($G$6:$BB$6,BK$6&amp;" "&amp;'Input-Func_Class'!$B$24,$G151:$BB151))+SUMIF($G$6:$BB$6,BK$6&amp;" "&amp;'Input-Func_Class'!$F$22,$G151:$BB151))&lt;Check_Limit,0,1),1)</f>
        <v>0</v>
      </c>
      <c r="BL151">
        <f ca="1">IFERROR(IF(SUMIF($G$6:$BB$6,BL$6&amp;" Total",$G151:$BB151)-(SUMIF($G$6:$BB$6,BL$6&amp;" "&amp;'Input-Func_Class'!$D$22,$G151:$BB151)+IFERROR(SUMIF($G$6:$BB$6,BL$6&amp;" "&amp;'Input-Func_Class'!$E$22,$G151:$BB151),SUMIF($G$6:$BB$6,BL$6&amp;" "&amp;'Input-Func_Class'!$B$24,$G151:$BB151))+SUMIF($G$6:$BB$6,BL$6&amp;" "&amp;'Input-Func_Class'!$F$22,$G151:$BB151))&lt;Check_Limit,0,1),1)</f>
        <v>0</v>
      </c>
      <c r="BM151">
        <f ca="1">IFERROR(IF(SUMIF($G$6:$BB$6,BM$6&amp;" Total",$G151:$BB151)-(SUMIF($G$6:$BB$6,BM$6&amp;" "&amp;'Input-Func_Class'!$D$22,$G151:$BB151)+IFERROR(SUMIF($G$6:$BB$6,BM$6&amp;" "&amp;'Input-Func_Class'!$E$22,$G151:$BB151),SUMIF($G$6:$BB$6,BM$6&amp;" "&amp;'Input-Func_Class'!$B$24,$G151:$BB151))+SUMIF($G$6:$BB$6,BM$6&amp;" "&amp;'Input-Func_Class'!$F$22,$G151:$BB151))&lt;Check_Limit,0,1),1)</f>
        <v>0</v>
      </c>
      <c r="BN151">
        <f ca="1">IFERROR(IF(SUMIF($G$6:$BB$6,BN$6&amp;" Total",$G151:$BB151)-(SUMIF($G$6:$BB$6,BN$6&amp;" "&amp;'Input-Func_Class'!$D$22,$G151:$BB151)+IFERROR(SUMIF($G$6:$BB$6,BN$6&amp;" "&amp;'Input-Func_Class'!$E$22,$G151:$BB151),SUMIF($G$6:$BB$6,BN$6&amp;" "&amp;'Input-Func_Class'!$B$24,$G151:$BB151))+SUMIF($G$6:$BB$6,BN$6&amp;" "&amp;'Input-Func_Class'!$F$22,$G151:$BB151))&lt;Check_Limit,0,1),1)</f>
        <v>0</v>
      </c>
      <c r="BO151">
        <f ca="1">IFERROR(IF(SUMIF($G$6:$BB$6,BO$6&amp;" Total",$G151:$BB151)-(SUMIF($G$6:$BB$6,BO$6&amp;" "&amp;'Input-Func_Class'!$D$22,$G151:$BB151)+IFERROR(SUMIF($G$6:$BB$6,BO$6&amp;" "&amp;'Input-Func_Class'!$E$22,$G151:$BB151),SUMIF($G$6:$BB$6,BO$6&amp;" "&amp;'Input-Func_Class'!$B$24,$G151:$BB151))+SUMIF($G$6:$BB$6,BO$6&amp;" "&amp;'Input-Func_Class'!$F$22,$G151:$BB151))&lt;Check_Limit,0,1),1)</f>
        <v>0</v>
      </c>
    </row>
    <row r="152" spans="1:67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>Functionalization!$D152</f>
        <v>177056.8132312141</v>
      </c>
      <c r="E152" s="8">
        <f t="shared" ca="1" si="37"/>
        <v>0</v>
      </c>
      <c r="F152" s="2" t="str">
        <f>IF($D152=0,"-",IF('Input-Accounts'!$E152&lt;&gt;0,'Input-Accounts'!$E152,'Input-Accounts'!$G152))</f>
        <v>CUSTOMER</v>
      </c>
      <c r="G152" s="8">
        <f ca="1">IF(G$5&lt;&gt;"",HLOOKUP(G$5,Functionalization!$G$6:$R$314,ROW($A152)-5,FALSE),IFERROR(INDEX(G$278:G$314,MATCH($F152,$B$278:$B$314,0))/VLOOKUP($F152,$B$278:$BB$314,MATCH(LEFT(TRIM(G$6),FIND("~",SUBSTITUTE(G$6,"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152))*HLOOKUP(LEFT(TRIM(G$6),FIND("~",SUBSTITUTE(G$6," ","~",LEN(TRIM(G$6))-LEN(SUBSTITUTE(TRIM(G$6)," ",""))))-1)&amp;" Total",$B$6:$BB$314,ROW($A152)-5,FALSE))</f>
        <v>0</v>
      </c>
      <c r="H152" s="8">
        <f ca="1">IF(H$5&lt;&gt;"",HLOOKUP(H$5,Functionalization!$G$6:$R$314,ROW($A152)-5,FALSE),IFERROR(INDEX(H$278:H$314,MATCH($F152,$B$278:$B$314,0))/VLOOKUP($F152,$B$278:$BB$314,MATCH(LEFT(TRIM(H$6),FIND("~",SUBSTITUTE(H$6,"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152))*HLOOKUP(LEFT(TRIM(H$6),FIND("~",SUBSTITUTE(H$6," ","~",LEN(TRIM(H$6))-LEN(SUBSTITUTE(TRIM(H$6)," ",""))))-1)&amp;" Total",$B$6:$BB$314,ROW($A152)-5,FALSE))</f>
        <v>0</v>
      </c>
      <c r="I152" s="8">
        <f ca="1">IF(I$5&lt;&gt;"",HLOOKUP(I$5,Functionalization!$G$6:$R$314,ROW($A152)-5,FALSE),IFERROR(INDEX(I$278:I$314,MATCH($F152,$B$278:$B$314,0))/VLOOKUP($F152,$B$278:$BB$314,MATCH(LEFT(TRIM(I$6),FIND("~",SUBSTITUTE(I$6,"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152))*HLOOKUP(LEFT(TRIM(I$6),FIND("~",SUBSTITUTE(I$6," ","~",LEN(TRIM(I$6))-LEN(SUBSTITUTE(TRIM(I$6)," ",""))))-1)&amp;" Total",$B$6:$BB$314,ROW($A152)-5,FALSE))</f>
        <v>0</v>
      </c>
      <c r="J152" s="8">
        <f ca="1">IF(J$5&lt;&gt;"",HLOOKUP(J$5,Functionalization!$G$6:$R$314,ROW($A152)-5,FALSE),IFERROR(INDEX(J$278:J$314,MATCH($F152,$B$278:$B$314,0))/VLOOKUP($F152,$B$278:$BB$314,MATCH(LEFT(TRIM(J$6),FIND("~",SUBSTITUTE(J$6,"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152))*HLOOKUP(LEFT(TRIM(J$6),FIND("~",SUBSTITUTE(J$6," ","~",LEN(TRIM(J$6))-LEN(SUBSTITUTE(TRIM(J$6)," ",""))))-1)&amp;" Total",$B$6:$BB$314,ROW($A152)-5,FALSE))</f>
        <v>0</v>
      </c>
      <c r="K152" s="8">
        <f ca="1">IF(K$5&lt;&gt;"",HLOOKUP(K$5,Functionalization!$G$6:$R$314,ROW($A152)-5,FALSE),IFERROR(INDEX(K$278:K$314,MATCH($F152,$B$278:$B$314,0))/VLOOKUP($F152,$B$278:$BB$314,MATCH(LEFT(TRIM(K$6),FIND("~",SUBSTITUTE(K$6,"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152))*HLOOKUP(LEFT(TRIM(K$6),FIND("~",SUBSTITUTE(K$6," ","~",LEN(TRIM(K$6))-LEN(SUBSTITUTE(TRIM(K$6)," ",""))))-1)&amp;" Total",$B$6:$BB$314,ROW($A152)-5,FALSE))</f>
        <v>177056.8132312141</v>
      </c>
      <c r="L152" s="8">
        <f ca="1">IF(L$5&lt;&gt;"",HLOOKUP(L$5,Functionalization!$G$6:$R$314,ROW($A152)-5,FALSE),IFERROR(INDEX(L$278:L$314,MATCH($F152,$B$278:$B$314,0))/VLOOKUP($F152,$B$278:$BB$314,MATCH(LEFT(TRIM(L$6),FIND("~",SUBSTITUTE(L$6,"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152))*HLOOKUP(LEFT(TRIM(L$6),FIND("~",SUBSTITUTE(L$6," ","~",LEN(TRIM(L$6))-LEN(SUBSTITUTE(TRIM(L$6)," ",""))))-1)&amp;" Total",$B$6:$BB$314,ROW($A152)-5,FALSE))</f>
        <v>0</v>
      </c>
      <c r="M152" s="8">
        <f ca="1">IF(M$5&lt;&gt;"",HLOOKUP(M$5,Functionalization!$G$6:$R$314,ROW($A152)-5,FALSE),IFERROR(INDEX(M$278:M$314,MATCH($F152,$B$278:$B$314,0))/VLOOKUP($F152,$B$278:$BB$314,MATCH(LEFT(TRIM(M$6),FIND("~",SUBSTITUTE(M$6,"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152))*HLOOKUP(LEFT(TRIM(M$6),FIND("~",SUBSTITUTE(M$6," ","~",LEN(TRIM(M$6))-LEN(SUBSTITUTE(TRIM(M$6)," ",""))))-1)&amp;" Total",$B$6:$BB$314,ROW($A152)-5,FALSE))</f>
        <v>0</v>
      </c>
      <c r="N152" s="8">
        <f ca="1">IF(N$5&lt;&gt;"",HLOOKUP(N$5,Functionalization!$G$6:$R$314,ROW($A152)-5,FALSE),IFERROR(INDEX(N$278:N$314,MATCH($F152,$B$278:$B$314,0))/VLOOKUP($F152,$B$278:$BB$314,MATCH(LEFT(TRIM(N$6),FIND("~",SUBSTITUTE(N$6,"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152))*HLOOKUP(LEFT(TRIM(N$6),FIND("~",SUBSTITUTE(N$6," ","~",LEN(TRIM(N$6))-LEN(SUBSTITUTE(TRIM(N$6)," ",""))))-1)&amp;" Total",$B$6:$BB$314,ROW($A152)-5,FALSE))</f>
        <v>177056.8132312141</v>
      </c>
      <c r="O152" s="8">
        <f ca="1">IF(O$5&lt;&gt;"",HLOOKUP(O$5,Functionalization!$G$6:$R$314,ROW($A152)-5,FALSE),IFERROR(INDEX(O$278:O$314,MATCH($F152,$B$278:$B$314,0))/VLOOKUP($F152,$B$278:$BB$314,MATCH(LEFT(TRIM(O$6),FIND("~",SUBSTITUTE(O$6,"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152))*HLOOKUP(LEFT(TRIM(O$6),FIND("~",SUBSTITUTE(O$6," ","~",LEN(TRIM(O$6))-LEN(SUBSTITUTE(TRIM(O$6)," ",""))))-1)&amp;" Total",$B$6:$BB$314,ROW($A152)-5,FALSE))</f>
        <v>0</v>
      </c>
      <c r="P152" s="8">
        <f ca="1">IF(P$5&lt;&gt;"",HLOOKUP(P$5,Functionalization!$G$6:$R$314,ROW($A152)-5,FALSE),IFERROR(INDEX(P$278:P$314,MATCH($F152,$B$278:$B$314,0))/VLOOKUP($F152,$B$278:$BB$314,MATCH(LEFT(TRIM(P$6),FIND("~",SUBSTITUTE(P$6,"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152))*HLOOKUP(LEFT(TRIM(P$6),FIND("~",SUBSTITUTE(P$6," ","~",LEN(TRIM(P$6))-LEN(SUBSTITUTE(TRIM(P$6)," ",""))))-1)&amp;" Total",$B$6:$BB$314,ROW($A152)-5,FALSE))</f>
        <v>0</v>
      </c>
      <c r="Q152" s="8">
        <f ca="1">IF(Q$5&lt;&gt;"",HLOOKUP(Q$5,Functionalization!$G$6:$R$314,ROW($A152)-5,FALSE),IFERROR(INDEX(Q$278:Q$314,MATCH($F152,$B$278:$B$314,0))/VLOOKUP($F152,$B$278:$BB$314,MATCH(LEFT(TRIM(Q$6),FIND("~",SUBSTITUTE(Q$6,"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152))*HLOOKUP(LEFT(TRIM(Q$6),FIND("~",SUBSTITUTE(Q$6," ","~",LEN(TRIM(Q$6))-LEN(SUBSTITUTE(TRIM(Q$6)," ",""))))-1)&amp;" Total",$B$6:$BB$314,ROW($A152)-5,FALSE))</f>
        <v>0</v>
      </c>
      <c r="R152" s="8">
        <f ca="1">IF(R$5&lt;&gt;"",HLOOKUP(R$5,Functionalization!$G$6:$R$314,ROW($A152)-5,FALSE),IFERROR(INDEX(R$278:R$314,MATCH($F152,$B$278:$B$314,0))/VLOOKUP($F152,$B$278:$BB$314,MATCH(LEFT(TRIM(R$6),FIND("~",SUBSTITUTE(R$6,"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152))*HLOOKUP(LEFT(TRIM(R$6),FIND("~",SUBSTITUTE(R$6," ","~",LEN(TRIM(R$6))-LEN(SUBSTITUTE(TRIM(R$6)," ",""))))-1)&amp;" Total",$B$6:$BB$314,ROW($A152)-5,FALSE))</f>
        <v>0</v>
      </c>
      <c r="S152" s="8">
        <f ca="1">IF(S$5&lt;&gt;"",HLOOKUP(S$5,Functionalization!$G$6:$R$314,ROW($A152)-5,FALSE),IFERROR(INDEX(S$278:S$314,MATCH($F152,$B$278:$B$314,0))/VLOOKUP($F152,$B$278:$BB$314,MATCH(LEFT(TRIM(S$6),FIND("~",SUBSTITUTE(S$6,"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152))*HLOOKUP(LEFT(TRIM(S$6),FIND("~",SUBSTITUTE(S$6," ","~",LEN(TRIM(S$6))-LEN(SUBSTITUTE(TRIM(S$6)," ",""))))-1)&amp;" Total",$B$6:$BB$314,ROW($A152)-5,FALSE))</f>
        <v>0</v>
      </c>
      <c r="T152" s="8">
        <f ca="1">IF(T$5&lt;&gt;"",HLOOKUP(T$5,Functionalization!$G$6:$R$314,ROW($A152)-5,FALSE),IFERROR(INDEX(T$278:T$314,MATCH($F152,$B$278:$B$314,0))/VLOOKUP($F152,$B$278:$BB$314,MATCH(LEFT(TRIM(T$6),FIND("~",SUBSTITUTE(T$6,"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152))*HLOOKUP(LEFT(TRIM(T$6),FIND("~",SUBSTITUTE(T$6," ","~",LEN(TRIM(T$6))-LEN(SUBSTITUTE(TRIM(T$6)," ",""))))-1)&amp;" Total",$B$6:$BB$314,ROW($A152)-5,FALSE))</f>
        <v>0</v>
      </c>
      <c r="U152" s="8">
        <f ca="1">IF(U$5&lt;&gt;"",HLOOKUP(U$5,Functionalization!$G$6:$R$314,ROW($A152)-5,FALSE),IFERROR(INDEX(U$278:U$314,MATCH($F152,$B$278:$B$314,0))/VLOOKUP($F152,$B$278:$BB$314,MATCH(LEFT(TRIM(U$6),FIND("~",SUBSTITUTE(U$6,"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152))*HLOOKUP(LEFT(TRIM(U$6),FIND("~",SUBSTITUTE(U$6," ","~",LEN(TRIM(U$6))-LEN(SUBSTITUTE(TRIM(U$6)," ",""))))-1)&amp;" Total",$B$6:$BB$314,ROW($A152)-5,FALSE))</f>
        <v>0</v>
      </c>
      <c r="V152" s="8">
        <f ca="1">IF(V$5&lt;&gt;"",HLOOKUP(V$5,Functionalization!$G$6:$R$314,ROW($A152)-5,FALSE),IFERROR(INDEX(V$278:V$314,MATCH($F152,$B$278:$B$314,0))/VLOOKUP($F152,$B$278:$BB$314,MATCH(LEFT(TRIM(V$6),FIND("~",SUBSTITUTE(V$6,"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152))*HLOOKUP(LEFT(TRIM(V$6),FIND("~",SUBSTITUTE(V$6," ","~",LEN(TRIM(V$6))-LEN(SUBSTITUTE(TRIM(V$6)," ",""))))-1)&amp;" Total",$B$6:$BB$314,ROW($A152)-5,FALSE))</f>
        <v>0</v>
      </c>
      <c r="W152" s="8">
        <f ca="1">IF(W$5&lt;&gt;"",HLOOKUP(W$5,Functionalization!$G$6:$R$314,ROW($A152)-5,FALSE),IFERROR(INDEX(W$278:W$314,MATCH($F152,$B$278:$B$314,0))/VLOOKUP($F152,$B$278:$BB$314,MATCH(LEFT(TRIM(W$6),FIND("~",SUBSTITUTE(W$6,"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152))*HLOOKUP(LEFT(TRIM(W$6),FIND("~",SUBSTITUTE(W$6," ","~",LEN(TRIM(W$6))-LEN(SUBSTITUTE(TRIM(W$6)," ",""))))-1)&amp;" Total",$B$6:$BB$314,ROW($A152)-5,FALSE))</f>
        <v>0</v>
      </c>
      <c r="X152" s="8">
        <f ca="1">IF(X$5&lt;&gt;"",HLOOKUP(X$5,Functionalization!$G$6:$R$314,ROW($A152)-5,FALSE),IFERROR(INDEX(X$278:X$314,MATCH($F152,$B$278:$B$314,0))/VLOOKUP($F152,$B$278:$BB$314,MATCH(LEFT(TRIM(X$6),FIND("~",SUBSTITUTE(X$6,"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152))*HLOOKUP(LEFT(TRIM(X$6),FIND("~",SUBSTITUTE(X$6," ","~",LEN(TRIM(X$6))-LEN(SUBSTITUTE(TRIM(X$6)," ",""))))-1)&amp;" Total",$B$6:$BB$314,ROW($A152)-5,FALSE))</f>
        <v>0</v>
      </c>
      <c r="Y152" s="8">
        <f ca="1">IF(Y$5&lt;&gt;"",HLOOKUP(Y$5,Functionalization!$G$6:$R$314,ROW($A152)-5,FALSE),IFERROR(INDEX(Y$278:Y$314,MATCH($F152,$B$278:$B$314,0))/VLOOKUP($F152,$B$278:$BB$314,MATCH(LEFT(TRIM(Y$6),FIND("~",SUBSTITUTE(Y$6,"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152))*HLOOKUP(LEFT(TRIM(Y$6),FIND("~",SUBSTITUTE(Y$6," ","~",LEN(TRIM(Y$6))-LEN(SUBSTITUTE(TRIM(Y$6)," ",""))))-1)&amp;" Total",$B$6:$BB$314,ROW($A152)-5,FALSE))</f>
        <v>0</v>
      </c>
      <c r="Z152" s="8">
        <f ca="1">IF(Z$5&lt;&gt;"",HLOOKUP(Z$5,Functionalization!$G$6:$R$314,ROW($A152)-5,FALSE),IFERROR(INDEX(Z$278:Z$314,MATCH($F152,$B$278:$B$314,0))/VLOOKUP($F152,$B$278:$BB$314,MATCH(LEFT(TRIM(Z$6),FIND("~",SUBSTITUTE(Z$6,"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152))*HLOOKUP(LEFT(TRIM(Z$6),FIND("~",SUBSTITUTE(Z$6," ","~",LEN(TRIM(Z$6))-LEN(SUBSTITUTE(TRIM(Z$6)," ",""))))-1)&amp;" Total",$B$6:$BB$314,ROW($A152)-5,FALSE))</f>
        <v>0</v>
      </c>
      <c r="AA152" s="8">
        <f ca="1">IF(AA$5&lt;&gt;"",HLOOKUP(AA$5,Functionalization!$G$6:$R$314,ROW($A152)-5,FALSE),IFERROR(INDEX(AA$278:AA$314,MATCH($F152,$B$278:$B$314,0))/VLOOKUP($F152,$B$278:$BB$314,MATCH(LEFT(TRIM(AA$6),FIND("~",SUBSTITUTE(AA$6,"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152))*HLOOKUP(LEFT(TRIM(AA$6),FIND("~",SUBSTITUTE(AA$6," ","~",LEN(TRIM(AA$6))-LEN(SUBSTITUTE(TRIM(AA$6)," ",""))))-1)&amp;" Total",$B$6:$BB$314,ROW($A152)-5,FALSE))</f>
        <v>0</v>
      </c>
      <c r="AB152" s="8">
        <f ca="1">IF(AB$5&lt;&gt;"",HLOOKUP(AB$5,Functionalization!$G$6:$R$314,ROW($A152)-5,FALSE),IFERROR(INDEX(AB$278:AB$314,MATCH($F152,$B$278:$B$314,0))/VLOOKUP($F152,$B$278:$BB$314,MATCH(LEFT(TRIM(AB$6),FIND("~",SUBSTITUTE(AB$6,"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152))*HLOOKUP(LEFT(TRIM(AB$6),FIND("~",SUBSTITUTE(AB$6," ","~",LEN(TRIM(AB$6))-LEN(SUBSTITUTE(TRIM(AB$6)," ",""))))-1)&amp;" Total",$B$6:$BB$314,ROW($A152)-5,FALSE))</f>
        <v>0</v>
      </c>
      <c r="AC152" s="8">
        <f ca="1">IF(AC$5&lt;&gt;"",HLOOKUP(AC$5,Functionalization!$G$6:$R$314,ROW($A152)-5,FALSE),IFERROR(INDEX(AC$278:AC$314,MATCH($F152,$B$278:$B$314,0))/VLOOKUP($F152,$B$278:$BB$314,MATCH(LEFT(TRIM(AC$6),FIND("~",SUBSTITUTE(AC$6,"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152))*HLOOKUP(LEFT(TRIM(AC$6),FIND("~",SUBSTITUTE(AC$6," ","~",LEN(TRIM(AC$6))-LEN(SUBSTITUTE(TRIM(AC$6)," ",""))))-1)&amp;" Total",$B$6:$BB$314,ROW($A152)-5,FALSE))</f>
        <v>0</v>
      </c>
      <c r="AD152" s="8">
        <f ca="1">IF(AD$5&lt;&gt;"",HLOOKUP(AD$5,Functionalization!$G$6:$R$314,ROW($A152)-5,FALSE),IFERROR(INDEX(AD$278:AD$314,MATCH($F152,$B$278:$B$314,0))/VLOOKUP($F152,$B$278:$BB$314,MATCH(LEFT(TRIM(AD$6),FIND("~",SUBSTITUTE(AD$6,"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152))*HLOOKUP(LEFT(TRIM(AD$6),FIND("~",SUBSTITUTE(AD$6," ","~",LEN(TRIM(AD$6))-LEN(SUBSTITUTE(TRIM(AD$6)," ",""))))-1)&amp;" Total",$B$6:$BB$314,ROW($A152)-5,FALSE))</f>
        <v>0</v>
      </c>
      <c r="AE152" s="8">
        <f ca="1">IF(AE$5&lt;&gt;"",HLOOKUP(AE$5,Functionalization!$G$6:$R$314,ROW($A152)-5,FALSE),IFERROR(INDEX(AE$278:AE$314,MATCH($F152,$B$278:$B$314,0))/VLOOKUP($F152,$B$278:$BB$314,MATCH(LEFT(TRIM(AE$6),FIND("~",SUBSTITUTE(AE$6,"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152))*HLOOKUP(LEFT(TRIM(AE$6),FIND("~",SUBSTITUTE(AE$6," ","~",LEN(TRIM(AE$6))-LEN(SUBSTITUTE(TRIM(AE$6)," ",""))))-1)&amp;" Total",$B$6:$BB$314,ROW($A152)-5,FALSE))</f>
        <v>0</v>
      </c>
      <c r="AF152" s="8">
        <f ca="1">IF(AF$5&lt;&gt;"",HLOOKUP(AF$5,Functionalization!$G$6:$R$314,ROW($A152)-5,FALSE),IFERROR(INDEX(AF$278:AF$314,MATCH($F152,$B$278:$B$314,0))/VLOOKUP($F152,$B$278:$BB$314,MATCH(LEFT(TRIM(AF$6),FIND("~",SUBSTITUTE(AF$6,"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152))*HLOOKUP(LEFT(TRIM(AF$6),FIND("~",SUBSTITUTE(AF$6," ","~",LEN(TRIM(AF$6))-LEN(SUBSTITUTE(TRIM(AF$6)," ",""))))-1)&amp;" Total",$B$6:$BB$314,ROW($A152)-5,FALSE))</f>
        <v>0</v>
      </c>
      <c r="AG152" s="8">
        <f ca="1">IF(AG$5&lt;&gt;"",HLOOKUP(AG$5,Functionalization!$G$6:$R$314,ROW($A152)-5,FALSE),IFERROR(INDEX(AG$278:AG$314,MATCH($F152,$B$278:$B$314,0))/VLOOKUP($F152,$B$278:$BB$314,MATCH(LEFT(TRIM(AG$6),FIND("~",SUBSTITUTE(AG$6,"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152))*HLOOKUP(LEFT(TRIM(AG$6),FIND("~",SUBSTITUTE(AG$6," ","~",LEN(TRIM(AG$6))-LEN(SUBSTITUTE(TRIM(AG$6)," ",""))))-1)&amp;" Total",$B$6:$BB$314,ROW($A152)-5,FALSE))</f>
        <v>0</v>
      </c>
      <c r="AH152" s="8">
        <f ca="1">IF(AH$5&lt;&gt;"",HLOOKUP(AH$5,Functionalization!$G$6:$R$314,ROW($A152)-5,FALSE),IFERROR(INDEX(AH$278:AH$314,MATCH($F152,$B$278:$B$314,0))/VLOOKUP($F152,$B$278:$BB$314,MATCH(LEFT(TRIM(AH$6),FIND("~",SUBSTITUTE(AH$6,"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152))*HLOOKUP(LEFT(TRIM(AH$6),FIND("~",SUBSTITUTE(AH$6," ","~",LEN(TRIM(AH$6))-LEN(SUBSTITUTE(TRIM(AH$6)," ",""))))-1)&amp;" Total",$B$6:$BB$314,ROW($A152)-5,FALSE))</f>
        <v>0</v>
      </c>
      <c r="AI152" s="8">
        <f ca="1">IF(AI$5&lt;&gt;"",HLOOKUP(AI$5,Functionalization!$G$6:$R$314,ROW($A152)-5,FALSE),IFERROR(INDEX(AI$278:AI$314,MATCH($F152,$B$278:$B$314,0))/VLOOKUP($F152,$B$278:$BB$314,MATCH(LEFT(TRIM(AI$6),FIND("~",SUBSTITUTE(AI$6,"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152))*HLOOKUP(LEFT(TRIM(AI$6),FIND("~",SUBSTITUTE(AI$6," ","~",LEN(TRIM(AI$6))-LEN(SUBSTITUTE(TRIM(AI$6)," ",""))))-1)&amp;" Total",$B$6:$BB$314,ROW($A152)-5,FALSE))</f>
        <v>0</v>
      </c>
      <c r="AJ152" s="8">
        <f ca="1">IF(AJ$5&lt;&gt;"",HLOOKUP(AJ$5,Functionalization!$G$6:$R$314,ROW($A152)-5,FALSE),IFERROR(INDEX(AJ$278:AJ$314,MATCH($F152,$B$278:$B$314,0))/VLOOKUP($F152,$B$278:$BB$314,MATCH(LEFT(TRIM(AJ$6),FIND("~",SUBSTITUTE(AJ$6,"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152))*HLOOKUP(LEFT(TRIM(AJ$6),FIND("~",SUBSTITUTE(AJ$6," ","~",LEN(TRIM(AJ$6))-LEN(SUBSTITUTE(TRIM(AJ$6)," ",""))))-1)&amp;" Total",$B$6:$BB$314,ROW($A152)-5,FALSE))</f>
        <v>0</v>
      </c>
      <c r="AK152" s="8">
        <f ca="1">IF(AK$5&lt;&gt;"",HLOOKUP(AK$5,Functionalization!$G$6:$R$314,ROW($A152)-5,FALSE),IFERROR(INDEX(AK$278:AK$314,MATCH($F152,$B$278:$B$314,0))/VLOOKUP($F152,$B$278:$BB$314,MATCH(LEFT(TRIM(AK$6),FIND("~",SUBSTITUTE(AK$6,"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152))*HLOOKUP(LEFT(TRIM(AK$6),FIND("~",SUBSTITUTE(AK$6," ","~",LEN(TRIM(AK$6))-LEN(SUBSTITUTE(TRIM(AK$6)," ",""))))-1)&amp;" Total",$B$6:$BB$314,ROW($A152)-5,FALSE))</f>
        <v>0</v>
      </c>
      <c r="AL152" s="8">
        <f ca="1">IF(AL$5&lt;&gt;"",HLOOKUP(AL$5,Functionalization!$G$6:$R$314,ROW($A152)-5,FALSE),IFERROR(INDEX(AL$278:AL$314,MATCH($F152,$B$278:$B$314,0))/VLOOKUP($F152,$B$278:$BB$314,MATCH(LEFT(TRIM(AL$6),FIND("~",SUBSTITUTE(AL$6,"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152))*HLOOKUP(LEFT(TRIM(AL$6),FIND("~",SUBSTITUTE(AL$6," ","~",LEN(TRIM(AL$6))-LEN(SUBSTITUTE(TRIM(AL$6)," ",""))))-1)&amp;" Total",$B$6:$BB$314,ROW($A152)-5,FALSE))</f>
        <v>0</v>
      </c>
      <c r="AM152" s="8">
        <f ca="1">IF(AM$5&lt;&gt;"",HLOOKUP(AM$5,Functionalization!$G$6:$R$314,ROW($A152)-5,FALSE),IFERROR(INDEX(AM$278:AM$314,MATCH($F152,$B$278:$B$314,0))/VLOOKUP($F152,$B$278:$BB$314,MATCH(LEFT(TRIM(AM$6),FIND("~",SUBSTITUTE(AM$6,"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152))*HLOOKUP(LEFT(TRIM(AM$6),FIND("~",SUBSTITUTE(AM$6," ","~",LEN(TRIM(AM$6))-LEN(SUBSTITUTE(TRIM(AM$6)," ",""))))-1)&amp;" Total",$B$6:$BB$314,ROW($A152)-5,FALSE))</f>
        <v>0</v>
      </c>
      <c r="AN152" s="8">
        <f ca="1">IF(AN$5&lt;&gt;"",HLOOKUP(AN$5,Functionalization!$G$6:$R$314,ROW($A152)-5,FALSE),IFERROR(INDEX(AN$278:AN$314,MATCH($F152,$B$278:$B$314,0))/VLOOKUP($F152,$B$278:$BB$314,MATCH(LEFT(TRIM(AN$6),FIND("~",SUBSTITUTE(AN$6,"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152))*HLOOKUP(LEFT(TRIM(AN$6),FIND("~",SUBSTITUTE(AN$6," ","~",LEN(TRIM(AN$6))-LEN(SUBSTITUTE(TRIM(AN$6)," ",""))))-1)&amp;" Total",$B$6:$BB$314,ROW($A152)-5,FALSE))</f>
        <v>0</v>
      </c>
      <c r="AO152" s="8">
        <f ca="1">IF(AO$5&lt;&gt;"",HLOOKUP(AO$5,Functionalization!$G$6:$R$314,ROW($A152)-5,FALSE),IFERROR(INDEX(AO$278:AO$314,MATCH($F152,$B$278:$B$314,0))/VLOOKUP($F152,$B$278:$BB$314,MATCH(LEFT(TRIM(AO$6),FIND("~",SUBSTITUTE(AO$6,"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152))*HLOOKUP(LEFT(TRIM(AO$6),FIND("~",SUBSTITUTE(AO$6," ","~",LEN(TRIM(AO$6))-LEN(SUBSTITUTE(TRIM(AO$6)," ",""))))-1)&amp;" Total",$B$6:$BB$314,ROW($A152)-5,FALSE))</f>
        <v>0</v>
      </c>
      <c r="AP152" s="8">
        <f ca="1">IF(AP$5&lt;&gt;"",HLOOKUP(AP$5,Functionalization!$G$6:$R$314,ROW($A152)-5,FALSE),IFERROR(INDEX(AP$278:AP$314,MATCH($F152,$B$278:$B$314,0))/VLOOKUP($F152,$B$278:$BB$314,MATCH(LEFT(TRIM(AP$6),FIND("~",SUBSTITUTE(AP$6,"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152))*HLOOKUP(LEFT(TRIM(AP$6),FIND("~",SUBSTITUTE(AP$6," ","~",LEN(TRIM(AP$6))-LEN(SUBSTITUTE(TRIM(AP$6)," ",""))))-1)&amp;" Total",$B$6:$BB$314,ROW($A152)-5,FALSE))</f>
        <v>0</v>
      </c>
      <c r="AQ152" s="8">
        <f ca="1">IF(AQ$5&lt;&gt;"",HLOOKUP(AQ$5,Functionalization!$G$6:$R$314,ROW($A152)-5,FALSE),IFERROR(INDEX(AQ$278:AQ$314,MATCH($F152,$B$278:$B$314,0))/VLOOKUP($F152,$B$278:$BB$314,MATCH(LEFT(TRIM(AQ$6),FIND("~",SUBSTITUTE(AQ$6,"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152))*HLOOKUP(LEFT(TRIM(AQ$6),FIND("~",SUBSTITUTE(AQ$6," ","~",LEN(TRIM(AQ$6))-LEN(SUBSTITUTE(TRIM(AQ$6)," ",""))))-1)&amp;" Total",$B$6:$BB$314,ROW($A152)-5,FALSE))</f>
        <v>0</v>
      </c>
      <c r="AR152" s="8">
        <f ca="1">IF(AR$5&lt;&gt;"",HLOOKUP(AR$5,Functionalization!$G$6:$R$314,ROW($A152)-5,FALSE),IFERROR(INDEX(AR$278:AR$314,MATCH($F152,$B$278:$B$314,0))/VLOOKUP($F152,$B$278:$BB$314,MATCH(LEFT(TRIM(AR$6),FIND("~",SUBSTITUTE(AR$6,"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152))*HLOOKUP(LEFT(TRIM(AR$6),FIND("~",SUBSTITUTE(AR$6," ","~",LEN(TRIM(AR$6))-LEN(SUBSTITUTE(TRIM(AR$6)," ",""))))-1)&amp;" Total",$B$6:$BB$314,ROW($A152)-5,FALSE))</f>
        <v>0</v>
      </c>
      <c r="AS152" s="8">
        <f ca="1">IF(AS$5&lt;&gt;"",HLOOKUP(AS$5,Functionalization!$G$6:$R$314,ROW($A152)-5,FALSE),IFERROR(INDEX(AS$278:AS$314,MATCH($F152,$B$278:$B$314,0))/VLOOKUP($F152,$B$278:$BB$314,MATCH(LEFT(TRIM(AS$6),FIND("~",SUBSTITUTE(AS$6,"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152))*HLOOKUP(LEFT(TRIM(AS$6),FIND("~",SUBSTITUTE(AS$6," ","~",LEN(TRIM(AS$6))-LEN(SUBSTITUTE(TRIM(AS$6)," ",""))))-1)&amp;" Total",$B$6:$BB$314,ROW($A152)-5,FALSE))</f>
        <v>0</v>
      </c>
      <c r="AT152" s="8">
        <f ca="1">IF(AT$5&lt;&gt;"",HLOOKUP(AT$5,Functionalization!$G$6:$R$314,ROW($A152)-5,FALSE),IFERROR(INDEX(AT$278:AT$314,MATCH($F152,$B$278:$B$314,0))/VLOOKUP($F152,$B$278:$BB$314,MATCH(LEFT(TRIM(AT$6),FIND("~",SUBSTITUTE(AT$6,"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152))*HLOOKUP(LEFT(TRIM(AT$6),FIND("~",SUBSTITUTE(AT$6," ","~",LEN(TRIM(AT$6))-LEN(SUBSTITUTE(TRIM(AT$6)," ",""))))-1)&amp;" Total",$B$6:$BB$314,ROW($A152)-5,FALSE))</f>
        <v>0</v>
      </c>
      <c r="AU152" s="8">
        <f ca="1">IF(AU$5&lt;&gt;"",HLOOKUP(AU$5,Functionalization!$G$6:$R$314,ROW($A152)-5,FALSE),IFERROR(INDEX(AU$278:AU$314,MATCH($F152,$B$278:$B$314,0))/VLOOKUP($F152,$B$278:$BB$314,MATCH(LEFT(TRIM(AU$6),FIND("~",SUBSTITUTE(AU$6,"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152))*HLOOKUP(LEFT(TRIM(AU$6),FIND("~",SUBSTITUTE(AU$6," ","~",LEN(TRIM(AU$6))-LEN(SUBSTITUTE(TRIM(AU$6)," ",""))))-1)&amp;" Total",$B$6:$BB$314,ROW($A152)-5,FALSE))</f>
        <v>0</v>
      </c>
      <c r="AV152" s="8">
        <f ca="1">IF(AV$5&lt;&gt;"",HLOOKUP(AV$5,Functionalization!$G$6:$R$314,ROW($A152)-5,FALSE),IFERROR(INDEX(AV$278:AV$314,MATCH($F152,$B$278:$B$314,0))/VLOOKUP($F152,$B$278:$BB$314,MATCH(LEFT(TRIM(AV$6),FIND("~",SUBSTITUTE(AV$6,"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152))*HLOOKUP(LEFT(TRIM(AV$6),FIND("~",SUBSTITUTE(AV$6," ","~",LEN(TRIM(AV$6))-LEN(SUBSTITUTE(TRIM(AV$6)," ",""))))-1)&amp;" Total",$B$6:$BB$314,ROW($A152)-5,FALSE))</f>
        <v>0</v>
      </c>
      <c r="AW152" s="8">
        <f ca="1">IF(AW$5&lt;&gt;"",HLOOKUP(AW$5,Functionalization!$G$6:$R$314,ROW($A152)-5,FALSE),IFERROR(INDEX(AW$278:AW$314,MATCH($F152,$B$278:$B$314,0))/VLOOKUP($F152,$B$278:$BB$314,MATCH(LEFT(TRIM(AW$6),FIND("~",SUBSTITUTE(AW$6,"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152))*HLOOKUP(LEFT(TRIM(AW$6),FIND("~",SUBSTITUTE(AW$6," ","~",LEN(TRIM(AW$6))-LEN(SUBSTITUTE(TRIM(AW$6)," ",""))))-1)&amp;" Total",$B$6:$BB$314,ROW($A152)-5,FALSE))</f>
        <v>0</v>
      </c>
      <c r="AX152" s="8">
        <f ca="1">IF(AX$5&lt;&gt;"",HLOOKUP(AX$5,Functionalization!$G$6:$R$314,ROW($A152)-5,FALSE),IFERROR(INDEX(AX$278:AX$314,MATCH($F152,$B$278:$B$314,0))/VLOOKUP($F152,$B$278:$BB$314,MATCH(LEFT(TRIM(AX$6),FIND("~",SUBSTITUTE(AX$6,"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152))*HLOOKUP(LEFT(TRIM(AX$6),FIND("~",SUBSTITUTE(AX$6," ","~",LEN(TRIM(AX$6))-LEN(SUBSTITUTE(TRIM(AX$6)," ",""))))-1)&amp;" Total",$B$6:$BB$314,ROW($A152)-5,FALSE))</f>
        <v>0</v>
      </c>
      <c r="AY152" s="8">
        <f ca="1">IF(AY$5&lt;&gt;"",HLOOKUP(AY$5,Functionalization!$G$6:$R$314,ROW($A152)-5,FALSE),IFERROR(INDEX(AY$278:AY$314,MATCH($F152,$B$278:$B$314,0))/VLOOKUP($F152,$B$278:$BB$314,MATCH(LEFT(TRIM(AY$6),FIND("~",SUBSTITUTE(AY$6,"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152))*HLOOKUP(LEFT(TRIM(AY$6),FIND("~",SUBSTITUTE(AY$6," ","~",LEN(TRIM(AY$6))-LEN(SUBSTITUTE(TRIM(AY$6)," ",""))))-1)&amp;" Total",$B$6:$BB$314,ROW($A152)-5,FALSE))</f>
        <v>0</v>
      </c>
      <c r="AZ152" s="8">
        <f ca="1">IF(AZ$5&lt;&gt;"",HLOOKUP(AZ$5,Functionalization!$G$6:$R$314,ROW($A152)-5,FALSE),IFERROR(INDEX(AZ$278:AZ$314,MATCH($F152,$B$278:$B$314,0))/VLOOKUP($F152,$B$278:$BB$314,MATCH(LEFT(TRIM(AZ$6),FIND("~",SUBSTITUTE(AZ$6,"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152))*HLOOKUP(LEFT(TRIM(AZ$6),FIND("~",SUBSTITUTE(AZ$6," ","~",LEN(TRIM(AZ$6))-LEN(SUBSTITUTE(TRIM(AZ$6)," ",""))))-1)&amp;" Total",$B$6:$BB$314,ROW($A152)-5,FALSE))</f>
        <v>0</v>
      </c>
      <c r="BA152" s="8">
        <f ca="1">IF(BA$5&lt;&gt;"",HLOOKUP(BA$5,Functionalization!$G$6:$R$314,ROW($A152)-5,FALSE),IFERROR(INDEX(BA$278:BA$314,MATCH($F152,$B$278:$B$314,0))/VLOOKUP($F152,$B$278:$BB$314,MATCH(LEFT(TRIM(BA$6),FIND("~",SUBSTITUTE(BA$6,"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152))*HLOOKUP(LEFT(TRIM(BA$6),FIND("~",SUBSTITUTE(BA$6," ","~",LEN(TRIM(BA$6))-LEN(SUBSTITUTE(TRIM(BA$6)," ",""))))-1)&amp;" Total",$B$6:$BB$314,ROW($A152)-5,FALSE))</f>
        <v>0</v>
      </c>
      <c r="BB152" s="8">
        <f ca="1">IF(BB$5&lt;&gt;"",HLOOKUP(BB$5,Functionalization!$G$6:$R$314,ROW($A152)-5,FALSE),IFERROR(INDEX(BB$278:BB$314,MATCH($F152,$B$278:$B$314,0))/VLOOKUP($F152,$B$278:$BB$314,MATCH(LEFT(TRIM(BB$6),FIND("~",SUBSTITUTE(BB$6,"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152))*HLOOKUP(LEFT(TRIM(BB$6),FIND("~",SUBSTITUTE(BB$6," ","~",LEN(TRIM(BB$6))-LEN(SUBSTITUTE(TRIM(BB$6)," ",""))))-1)&amp;" Total",$B$6:$BB$314,ROW($A152)-5,FALSE))</f>
        <v>0</v>
      </c>
      <c r="BD152">
        <f ca="1">IFERROR(IF(SUMIF($G$6:$BB$6,BD$6&amp;" Total",$G152:$BB152)-(SUMIF($G$6:$BB$6,BD$6&amp;" "&amp;'Input-Func_Class'!$D$22,$G152:$BB152)+IFERROR(SUMIF($G$6:$BB$6,BD$6&amp;" "&amp;'Input-Func_Class'!$E$22,$G152:$BB152),SUMIF($G$6:$BB$6,BD$6&amp;" "&amp;'Input-Func_Class'!$B$24,$G152:$BB152))+SUMIF($G$6:$BB$6,BD$6&amp;" "&amp;'Input-Func_Class'!$F$22,$G152:$BB152))&lt;Check_Limit,0,1),1)</f>
        <v>0</v>
      </c>
      <c r="BE152">
        <f ca="1">IFERROR(IF(SUMIF($G$6:$BB$6,BE$6&amp;" Total",$G152:$BB152)-(SUMIF($G$6:$BB$6,BE$6&amp;" "&amp;'Input-Func_Class'!$D$22,$G152:$BB152)+IFERROR(SUMIF($G$6:$BB$6,BE$6&amp;" "&amp;'Input-Func_Class'!$E$22,$G152:$BB152),SUMIF($G$6:$BB$6,BE$6&amp;" "&amp;'Input-Func_Class'!$B$24,$G152:$BB152))+SUMIF($G$6:$BB$6,BE$6&amp;" "&amp;'Input-Func_Class'!$F$22,$G152:$BB152))&lt;Check_Limit,0,1),1)</f>
        <v>0</v>
      </c>
      <c r="BF152">
        <f ca="1">IFERROR(IF(SUMIF($G$6:$BB$6,BF$6&amp;" Total",$G152:$BB152)-(SUMIF($G$6:$BB$6,BF$6&amp;" "&amp;'Input-Func_Class'!$D$22,$G152:$BB152)+IFERROR(SUMIF($G$6:$BB$6,BF$6&amp;" "&amp;'Input-Func_Class'!$E$22,$G152:$BB152),SUMIF($G$6:$BB$6,BF$6&amp;" "&amp;'Input-Func_Class'!$B$24,$G152:$BB152))+SUMIF($G$6:$BB$6,BF$6&amp;" "&amp;'Input-Func_Class'!$F$22,$G152:$BB152))&lt;Check_Limit,0,1),1)</f>
        <v>0</v>
      </c>
      <c r="BG152">
        <f ca="1">IFERROR(IF(SUMIF($G$6:$BB$6,BG$6&amp;" Total",$G152:$BB152)-(SUMIF($G$6:$BB$6,BG$6&amp;" "&amp;'Input-Func_Class'!$D$22,$G152:$BB152)+IFERROR(SUMIF($G$6:$BB$6,BG$6&amp;" "&amp;'Input-Func_Class'!$E$22,$G152:$BB152),SUMIF($G$6:$BB$6,BG$6&amp;" "&amp;'Input-Func_Class'!$B$24,$G152:$BB152))+SUMIF($G$6:$BB$6,BG$6&amp;" "&amp;'Input-Func_Class'!$F$22,$G152:$BB152))&lt;Check_Limit,0,1),1)</f>
        <v>0</v>
      </c>
      <c r="BH152">
        <f ca="1">IFERROR(IF(SUMIF($G$6:$BB$6,BH$6&amp;" Total",$G152:$BB152)-(SUMIF($G$6:$BB$6,BH$6&amp;" "&amp;'Input-Func_Class'!$D$22,$G152:$BB152)+IFERROR(SUMIF($G$6:$BB$6,BH$6&amp;" "&amp;'Input-Func_Class'!$E$22,$G152:$BB152),SUMIF($G$6:$BB$6,BH$6&amp;" "&amp;'Input-Func_Class'!$B$24,$G152:$BB152))+SUMIF($G$6:$BB$6,BH$6&amp;" "&amp;'Input-Func_Class'!$F$22,$G152:$BB152))&lt;Check_Limit,0,1),1)</f>
        <v>0</v>
      </c>
      <c r="BI152">
        <f ca="1">IFERROR(IF(SUMIF($G$6:$BB$6,BI$6&amp;" Total",$G152:$BB152)-(SUMIF($G$6:$BB$6,BI$6&amp;" "&amp;'Input-Func_Class'!$D$22,$G152:$BB152)+IFERROR(SUMIF($G$6:$BB$6,BI$6&amp;" "&amp;'Input-Func_Class'!$E$22,$G152:$BB152),SUMIF($G$6:$BB$6,BI$6&amp;" "&amp;'Input-Func_Class'!$B$24,$G152:$BB152))+SUMIF($G$6:$BB$6,BI$6&amp;" "&amp;'Input-Func_Class'!$F$22,$G152:$BB152))&lt;Check_Limit,0,1),1)</f>
        <v>0</v>
      </c>
      <c r="BJ152">
        <f ca="1">IFERROR(IF(SUMIF($G$6:$BB$6,BJ$6&amp;" Total",$G152:$BB152)-(SUMIF($G$6:$BB$6,BJ$6&amp;" "&amp;'Input-Func_Class'!$D$22,$G152:$BB152)+IFERROR(SUMIF($G$6:$BB$6,BJ$6&amp;" "&amp;'Input-Func_Class'!$E$22,$G152:$BB152),SUMIF($G$6:$BB$6,BJ$6&amp;" "&amp;'Input-Func_Class'!$B$24,$G152:$BB152))+SUMIF($G$6:$BB$6,BJ$6&amp;" "&amp;'Input-Func_Class'!$F$22,$G152:$BB152))&lt;Check_Limit,0,1),1)</f>
        <v>0</v>
      </c>
      <c r="BK152">
        <f ca="1">IFERROR(IF(SUMIF($G$6:$BB$6,BK$6&amp;" Total",$G152:$BB152)-(SUMIF($G$6:$BB$6,BK$6&amp;" "&amp;'Input-Func_Class'!$D$22,$G152:$BB152)+IFERROR(SUMIF($G$6:$BB$6,BK$6&amp;" "&amp;'Input-Func_Class'!$E$22,$G152:$BB152),SUMIF($G$6:$BB$6,BK$6&amp;" "&amp;'Input-Func_Class'!$B$24,$G152:$BB152))+SUMIF($G$6:$BB$6,BK$6&amp;" "&amp;'Input-Func_Class'!$F$22,$G152:$BB152))&lt;Check_Limit,0,1),1)</f>
        <v>0</v>
      </c>
      <c r="BL152">
        <f ca="1">IFERROR(IF(SUMIF($G$6:$BB$6,BL$6&amp;" Total",$G152:$BB152)-(SUMIF($G$6:$BB$6,BL$6&amp;" "&amp;'Input-Func_Class'!$D$22,$G152:$BB152)+IFERROR(SUMIF($G$6:$BB$6,BL$6&amp;" "&amp;'Input-Func_Class'!$E$22,$G152:$BB152),SUMIF($G$6:$BB$6,BL$6&amp;" "&amp;'Input-Func_Class'!$B$24,$G152:$BB152))+SUMIF($G$6:$BB$6,BL$6&amp;" "&amp;'Input-Func_Class'!$F$22,$G152:$BB152))&lt;Check_Limit,0,1),1)</f>
        <v>0</v>
      </c>
      <c r="BM152">
        <f ca="1">IFERROR(IF(SUMIF($G$6:$BB$6,BM$6&amp;" Total",$G152:$BB152)-(SUMIF($G$6:$BB$6,BM$6&amp;" "&amp;'Input-Func_Class'!$D$22,$G152:$BB152)+IFERROR(SUMIF($G$6:$BB$6,BM$6&amp;" "&amp;'Input-Func_Class'!$E$22,$G152:$BB152),SUMIF($G$6:$BB$6,BM$6&amp;" "&amp;'Input-Func_Class'!$B$24,$G152:$BB152))+SUMIF($G$6:$BB$6,BM$6&amp;" "&amp;'Input-Func_Class'!$F$22,$G152:$BB152))&lt;Check_Limit,0,1),1)</f>
        <v>0</v>
      </c>
      <c r="BN152">
        <f ca="1">IFERROR(IF(SUMIF($G$6:$BB$6,BN$6&amp;" Total",$G152:$BB152)-(SUMIF($G$6:$BB$6,BN$6&amp;" "&amp;'Input-Func_Class'!$D$22,$G152:$BB152)+IFERROR(SUMIF($G$6:$BB$6,BN$6&amp;" "&amp;'Input-Func_Class'!$E$22,$G152:$BB152),SUMIF($G$6:$BB$6,BN$6&amp;" "&amp;'Input-Func_Class'!$B$24,$G152:$BB152))+SUMIF($G$6:$BB$6,BN$6&amp;" "&amp;'Input-Func_Class'!$F$22,$G152:$BB152))&lt;Check_Limit,0,1),1)</f>
        <v>0</v>
      </c>
      <c r="BO152">
        <f ca="1">IFERROR(IF(SUMIF($G$6:$BB$6,BO$6&amp;" Total",$G152:$BB152)-(SUMIF($G$6:$BB$6,BO$6&amp;" "&amp;'Input-Func_Class'!$D$22,$G152:$BB152)+IFERROR(SUMIF($G$6:$BB$6,BO$6&amp;" "&amp;'Input-Func_Class'!$E$22,$G152:$BB152),SUMIF($G$6:$BB$6,BO$6&amp;" "&amp;'Input-Func_Class'!$B$24,$G152:$BB152))+SUMIF($G$6:$BB$6,BO$6&amp;" "&amp;'Input-Func_Class'!$F$22,$G152:$BB152))&lt;Check_Limit,0,1),1)</f>
        <v>0</v>
      </c>
    </row>
    <row r="153" spans="1:67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>Functionalization!$D153</f>
        <v>412685.73055941763</v>
      </c>
      <c r="E153" s="8">
        <f t="shared" ca="1" si="37"/>
        <v>0</v>
      </c>
      <c r="F153" s="2" t="str">
        <f>IF($D153=0,"-",IF('Input-Accounts'!$E153&lt;&gt;0,'Input-Accounts'!$E153,'Input-Accounts'!$G153))</f>
        <v>INT_866-893</v>
      </c>
      <c r="G153" s="8">
        <f ca="1">IF(G$5&lt;&gt;"",HLOOKUP(G$5,Functionalization!$G$6:$R$314,ROW($A153)-5,FALSE),IFERROR(INDEX(G$278:G$314,MATCH($F153,$B$278:$B$314,0))/VLOOKUP($F153,$B$278:$BB$314,MATCH(LEFT(TRIM(G$6),FIND("~",SUBSTITUTE(G$6,"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153))*HLOOKUP(LEFT(TRIM(G$6),FIND("~",SUBSTITUTE(G$6," ","~",LEN(TRIM(G$6))-LEN(SUBSTITUTE(TRIM(G$6)," ",""))))-1)&amp;" Total",$B$6:$BB$314,ROW($A153)-5,FALSE))</f>
        <v>327301.96020208701</v>
      </c>
      <c r="H153" s="8">
        <f ca="1">IF(H$5&lt;&gt;"",HLOOKUP(H$5,Functionalization!$G$6:$R$314,ROW($A153)-5,FALSE),IFERROR(INDEX(H$278:H$314,MATCH($F153,$B$278:$B$314,0))/VLOOKUP($F153,$B$278:$BB$314,MATCH(LEFT(TRIM(H$6),FIND("~",SUBSTITUTE(H$6,"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153))*HLOOKUP(LEFT(TRIM(H$6),FIND("~",SUBSTITUTE(H$6," ","~",LEN(TRIM(H$6))-LEN(SUBSTITUTE(TRIM(H$6)," ",""))))-1)&amp;" Total",$B$6:$BB$314,ROW($A153)-5,FALSE))</f>
        <v>249703.91863229399</v>
      </c>
      <c r="I153" s="8">
        <f ca="1">IF(I$5&lt;&gt;"",HLOOKUP(I$5,Functionalization!$G$6:$R$314,ROW($A153)-5,FALSE),IFERROR(INDEX(I$278:I$314,MATCH($F153,$B$278:$B$314,0))/VLOOKUP($F153,$B$278:$BB$314,MATCH(LEFT(TRIM(I$6),FIND("~",SUBSTITUTE(I$6,"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153))*HLOOKUP(LEFT(TRIM(I$6),FIND("~",SUBSTITUTE(I$6," ","~",LEN(TRIM(I$6))-LEN(SUBSTITUTE(TRIM(I$6)," ",""))))-1)&amp;" Total",$B$6:$BB$314,ROW($A153)-5,FALSE))</f>
        <v>0</v>
      </c>
      <c r="J153" s="8">
        <f ca="1">IF(J$5&lt;&gt;"",HLOOKUP(J$5,Functionalization!$G$6:$R$314,ROW($A153)-5,FALSE),IFERROR(INDEX(J$278:J$314,MATCH($F153,$B$278:$B$314,0))/VLOOKUP($F153,$B$278:$BB$314,MATCH(LEFT(TRIM(J$6),FIND("~",SUBSTITUTE(J$6,"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153))*HLOOKUP(LEFT(TRIM(J$6),FIND("~",SUBSTITUTE(J$6," ","~",LEN(TRIM(J$6))-LEN(SUBSTITUTE(TRIM(J$6)," ",""))))-1)&amp;" Total",$B$6:$BB$314,ROW($A153)-5,FALSE))</f>
        <v>77598.041569792986</v>
      </c>
      <c r="K153" s="8">
        <f ca="1">IF(K$5&lt;&gt;"",HLOOKUP(K$5,Functionalization!$G$6:$R$314,ROW($A153)-5,FALSE),IFERROR(INDEX(K$278:K$314,MATCH($F153,$B$278:$B$314,0))/VLOOKUP($F153,$B$278:$BB$314,MATCH(LEFT(TRIM(K$6),FIND("~",SUBSTITUTE(K$6,"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153))*HLOOKUP(LEFT(TRIM(K$6),FIND("~",SUBSTITUTE(K$6," ","~",LEN(TRIM(K$6))-LEN(SUBSTITUTE(TRIM(K$6)," ",""))))-1)&amp;" Total",$B$6:$BB$314,ROW($A153)-5,FALSE))</f>
        <v>85383.770357330592</v>
      </c>
      <c r="L153" s="8">
        <f ca="1">IF(L$5&lt;&gt;"",HLOOKUP(L$5,Functionalization!$G$6:$R$314,ROW($A153)-5,FALSE),IFERROR(INDEX(L$278:L$314,MATCH($F153,$B$278:$B$314,0))/VLOOKUP($F153,$B$278:$BB$314,MATCH(LEFT(TRIM(L$6),FIND("~",SUBSTITUTE(L$6,"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153))*HLOOKUP(LEFT(TRIM(L$6),FIND("~",SUBSTITUTE(L$6," ","~",LEN(TRIM(L$6))-LEN(SUBSTITUTE(TRIM(L$6)," ",""))))-1)&amp;" Total",$B$6:$BB$314,ROW($A153)-5,FALSE))</f>
        <v>0</v>
      </c>
      <c r="M153" s="8">
        <f ca="1">IF(M$5&lt;&gt;"",HLOOKUP(M$5,Functionalization!$G$6:$R$314,ROW($A153)-5,FALSE),IFERROR(INDEX(M$278:M$314,MATCH($F153,$B$278:$B$314,0))/VLOOKUP($F153,$B$278:$BB$314,MATCH(LEFT(TRIM(M$6),FIND("~",SUBSTITUTE(M$6,"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153))*HLOOKUP(LEFT(TRIM(M$6),FIND("~",SUBSTITUTE(M$6," ","~",LEN(TRIM(M$6))-LEN(SUBSTITUTE(TRIM(M$6)," ",""))))-1)&amp;" Total",$B$6:$BB$314,ROW($A153)-5,FALSE))</f>
        <v>0</v>
      </c>
      <c r="N153" s="8">
        <f ca="1">IF(N$5&lt;&gt;"",HLOOKUP(N$5,Functionalization!$G$6:$R$314,ROW($A153)-5,FALSE),IFERROR(INDEX(N$278:N$314,MATCH($F153,$B$278:$B$314,0))/VLOOKUP($F153,$B$278:$BB$314,MATCH(LEFT(TRIM(N$6),FIND("~",SUBSTITUTE(N$6,"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153))*HLOOKUP(LEFT(TRIM(N$6),FIND("~",SUBSTITUTE(N$6," ","~",LEN(TRIM(N$6))-LEN(SUBSTITUTE(TRIM(N$6)," ",""))))-1)&amp;" Total",$B$6:$BB$314,ROW($A153)-5,FALSE))</f>
        <v>85383.770357330592</v>
      </c>
      <c r="O153" s="8">
        <f ca="1">IF(O$5&lt;&gt;"",HLOOKUP(O$5,Functionalization!$G$6:$R$314,ROW($A153)-5,FALSE),IFERROR(INDEX(O$278:O$314,MATCH($F153,$B$278:$B$314,0))/VLOOKUP($F153,$B$278:$BB$314,MATCH(LEFT(TRIM(O$6),FIND("~",SUBSTITUTE(O$6,"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153))*HLOOKUP(LEFT(TRIM(O$6),FIND("~",SUBSTITUTE(O$6," ","~",LEN(TRIM(O$6))-LEN(SUBSTITUTE(TRIM(O$6)," ",""))))-1)&amp;" Total",$B$6:$BB$314,ROW($A153)-5,FALSE))</f>
        <v>0</v>
      </c>
      <c r="P153" s="8">
        <f ca="1">IF(P$5&lt;&gt;"",HLOOKUP(P$5,Functionalization!$G$6:$R$314,ROW($A153)-5,FALSE),IFERROR(INDEX(P$278:P$314,MATCH($F153,$B$278:$B$314,0))/VLOOKUP($F153,$B$278:$BB$314,MATCH(LEFT(TRIM(P$6),FIND("~",SUBSTITUTE(P$6,"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153))*HLOOKUP(LEFT(TRIM(P$6),FIND("~",SUBSTITUTE(P$6," ","~",LEN(TRIM(P$6))-LEN(SUBSTITUTE(TRIM(P$6)," ",""))))-1)&amp;" Total",$B$6:$BB$314,ROW($A153)-5,FALSE))</f>
        <v>0</v>
      </c>
      <c r="Q153" s="8">
        <f ca="1">IF(Q$5&lt;&gt;"",HLOOKUP(Q$5,Functionalization!$G$6:$R$314,ROW($A153)-5,FALSE),IFERROR(INDEX(Q$278:Q$314,MATCH($F153,$B$278:$B$314,0))/VLOOKUP($F153,$B$278:$BB$314,MATCH(LEFT(TRIM(Q$6),FIND("~",SUBSTITUTE(Q$6,"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153))*HLOOKUP(LEFT(TRIM(Q$6),FIND("~",SUBSTITUTE(Q$6," ","~",LEN(TRIM(Q$6))-LEN(SUBSTITUTE(TRIM(Q$6)," ",""))))-1)&amp;" Total",$B$6:$BB$314,ROW($A153)-5,FALSE))</f>
        <v>0</v>
      </c>
      <c r="R153" s="8">
        <f ca="1">IF(R$5&lt;&gt;"",HLOOKUP(R$5,Functionalization!$G$6:$R$314,ROW($A153)-5,FALSE),IFERROR(INDEX(R$278:R$314,MATCH($F153,$B$278:$B$314,0))/VLOOKUP($F153,$B$278:$BB$314,MATCH(LEFT(TRIM(R$6),FIND("~",SUBSTITUTE(R$6,"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153))*HLOOKUP(LEFT(TRIM(R$6),FIND("~",SUBSTITUTE(R$6," ","~",LEN(TRIM(R$6))-LEN(SUBSTITUTE(TRIM(R$6)," ",""))))-1)&amp;" Total",$B$6:$BB$314,ROW($A153)-5,FALSE))</f>
        <v>0</v>
      </c>
      <c r="S153" s="8">
        <f ca="1">IF(S$5&lt;&gt;"",HLOOKUP(S$5,Functionalization!$G$6:$R$314,ROW($A153)-5,FALSE),IFERROR(INDEX(S$278:S$314,MATCH($F153,$B$278:$B$314,0))/VLOOKUP($F153,$B$278:$BB$314,MATCH(LEFT(TRIM(S$6),FIND("~",SUBSTITUTE(S$6,"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153))*HLOOKUP(LEFT(TRIM(S$6),FIND("~",SUBSTITUTE(S$6," ","~",LEN(TRIM(S$6))-LEN(SUBSTITUTE(TRIM(S$6)," ",""))))-1)&amp;" Total",$B$6:$BB$314,ROW($A153)-5,FALSE))</f>
        <v>0</v>
      </c>
      <c r="T153" s="8">
        <f ca="1">IF(T$5&lt;&gt;"",HLOOKUP(T$5,Functionalization!$G$6:$R$314,ROW($A153)-5,FALSE),IFERROR(INDEX(T$278:T$314,MATCH($F153,$B$278:$B$314,0))/VLOOKUP($F153,$B$278:$BB$314,MATCH(LEFT(TRIM(T$6),FIND("~",SUBSTITUTE(T$6,"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153))*HLOOKUP(LEFT(TRIM(T$6),FIND("~",SUBSTITUTE(T$6," ","~",LEN(TRIM(T$6))-LEN(SUBSTITUTE(TRIM(T$6)," ",""))))-1)&amp;" Total",$B$6:$BB$314,ROW($A153)-5,FALSE))</f>
        <v>0</v>
      </c>
      <c r="U153" s="8">
        <f ca="1">IF(U$5&lt;&gt;"",HLOOKUP(U$5,Functionalization!$G$6:$R$314,ROW($A153)-5,FALSE),IFERROR(INDEX(U$278:U$314,MATCH($F153,$B$278:$B$314,0))/VLOOKUP($F153,$B$278:$BB$314,MATCH(LEFT(TRIM(U$6),FIND("~",SUBSTITUTE(U$6,"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153))*HLOOKUP(LEFT(TRIM(U$6),FIND("~",SUBSTITUTE(U$6," ","~",LEN(TRIM(U$6))-LEN(SUBSTITUTE(TRIM(U$6)," ",""))))-1)&amp;" Total",$B$6:$BB$314,ROW($A153)-5,FALSE))</f>
        <v>0</v>
      </c>
      <c r="V153" s="8">
        <f ca="1">IF(V$5&lt;&gt;"",HLOOKUP(V$5,Functionalization!$G$6:$R$314,ROW($A153)-5,FALSE),IFERROR(INDEX(V$278:V$314,MATCH($F153,$B$278:$B$314,0))/VLOOKUP($F153,$B$278:$BB$314,MATCH(LEFT(TRIM(V$6),FIND("~",SUBSTITUTE(V$6,"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153))*HLOOKUP(LEFT(TRIM(V$6),FIND("~",SUBSTITUTE(V$6," ","~",LEN(TRIM(V$6))-LEN(SUBSTITUTE(TRIM(V$6)," ",""))))-1)&amp;" Total",$B$6:$BB$314,ROW($A153)-5,FALSE))</f>
        <v>0</v>
      </c>
      <c r="W153" s="8">
        <f ca="1">IF(W$5&lt;&gt;"",HLOOKUP(W$5,Functionalization!$G$6:$R$314,ROW($A153)-5,FALSE),IFERROR(INDEX(W$278:W$314,MATCH($F153,$B$278:$B$314,0))/VLOOKUP($F153,$B$278:$BB$314,MATCH(LEFT(TRIM(W$6),FIND("~",SUBSTITUTE(W$6,"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153))*HLOOKUP(LEFT(TRIM(W$6),FIND("~",SUBSTITUTE(W$6," ","~",LEN(TRIM(W$6))-LEN(SUBSTITUTE(TRIM(W$6)," ",""))))-1)&amp;" Total",$B$6:$BB$314,ROW($A153)-5,FALSE))</f>
        <v>0</v>
      </c>
      <c r="X153" s="8">
        <f ca="1">IF(X$5&lt;&gt;"",HLOOKUP(X$5,Functionalization!$G$6:$R$314,ROW($A153)-5,FALSE),IFERROR(INDEX(X$278:X$314,MATCH($F153,$B$278:$B$314,0))/VLOOKUP($F153,$B$278:$BB$314,MATCH(LEFT(TRIM(X$6),FIND("~",SUBSTITUTE(X$6,"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153))*HLOOKUP(LEFT(TRIM(X$6),FIND("~",SUBSTITUTE(X$6," ","~",LEN(TRIM(X$6))-LEN(SUBSTITUTE(TRIM(X$6)," ",""))))-1)&amp;" Total",$B$6:$BB$314,ROW($A153)-5,FALSE))</f>
        <v>0</v>
      </c>
      <c r="Y153" s="8">
        <f ca="1">IF(Y$5&lt;&gt;"",HLOOKUP(Y$5,Functionalization!$G$6:$R$314,ROW($A153)-5,FALSE),IFERROR(INDEX(Y$278:Y$314,MATCH($F153,$B$278:$B$314,0))/VLOOKUP($F153,$B$278:$BB$314,MATCH(LEFT(TRIM(Y$6),FIND("~",SUBSTITUTE(Y$6,"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153))*HLOOKUP(LEFT(TRIM(Y$6),FIND("~",SUBSTITUTE(Y$6," ","~",LEN(TRIM(Y$6))-LEN(SUBSTITUTE(TRIM(Y$6)," ",""))))-1)&amp;" Total",$B$6:$BB$314,ROW($A153)-5,FALSE))</f>
        <v>0</v>
      </c>
      <c r="Z153" s="8">
        <f ca="1">IF(Z$5&lt;&gt;"",HLOOKUP(Z$5,Functionalization!$G$6:$R$314,ROW($A153)-5,FALSE),IFERROR(INDEX(Z$278:Z$314,MATCH($F153,$B$278:$B$314,0))/VLOOKUP($F153,$B$278:$BB$314,MATCH(LEFT(TRIM(Z$6),FIND("~",SUBSTITUTE(Z$6,"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153))*HLOOKUP(LEFT(TRIM(Z$6),FIND("~",SUBSTITUTE(Z$6," ","~",LEN(TRIM(Z$6))-LEN(SUBSTITUTE(TRIM(Z$6)," ",""))))-1)&amp;" Total",$B$6:$BB$314,ROW($A153)-5,FALSE))</f>
        <v>0</v>
      </c>
      <c r="AA153" s="8">
        <f ca="1">IF(AA$5&lt;&gt;"",HLOOKUP(AA$5,Functionalization!$G$6:$R$314,ROW($A153)-5,FALSE),IFERROR(INDEX(AA$278:AA$314,MATCH($F153,$B$278:$B$314,0))/VLOOKUP($F153,$B$278:$BB$314,MATCH(LEFT(TRIM(AA$6),FIND("~",SUBSTITUTE(AA$6,"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153))*HLOOKUP(LEFT(TRIM(AA$6),FIND("~",SUBSTITUTE(AA$6," ","~",LEN(TRIM(AA$6))-LEN(SUBSTITUTE(TRIM(AA$6)," ",""))))-1)&amp;" Total",$B$6:$BB$314,ROW($A153)-5,FALSE))</f>
        <v>0</v>
      </c>
      <c r="AB153" s="8">
        <f ca="1">IF(AB$5&lt;&gt;"",HLOOKUP(AB$5,Functionalization!$G$6:$R$314,ROW($A153)-5,FALSE),IFERROR(INDEX(AB$278:AB$314,MATCH($F153,$B$278:$B$314,0))/VLOOKUP($F153,$B$278:$BB$314,MATCH(LEFT(TRIM(AB$6),FIND("~",SUBSTITUTE(AB$6,"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153))*HLOOKUP(LEFT(TRIM(AB$6),FIND("~",SUBSTITUTE(AB$6," ","~",LEN(TRIM(AB$6))-LEN(SUBSTITUTE(TRIM(AB$6)," ",""))))-1)&amp;" Total",$B$6:$BB$314,ROW($A153)-5,FALSE))</f>
        <v>0</v>
      </c>
      <c r="AC153" s="8">
        <f ca="1">IF(AC$5&lt;&gt;"",HLOOKUP(AC$5,Functionalization!$G$6:$R$314,ROW($A153)-5,FALSE),IFERROR(INDEX(AC$278:AC$314,MATCH($F153,$B$278:$B$314,0))/VLOOKUP($F153,$B$278:$BB$314,MATCH(LEFT(TRIM(AC$6),FIND("~",SUBSTITUTE(AC$6,"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153))*HLOOKUP(LEFT(TRIM(AC$6),FIND("~",SUBSTITUTE(AC$6," ","~",LEN(TRIM(AC$6))-LEN(SUBSTITUTE(TRIM(AC$6)," ",""))))-1)&amp;" Total",$B$6:$BB$314,ROW($A153)-5,FALSE))</f>
        <v>0</v>
      </c>
      <c r="AD153" s="8">
        <f ca="1">IF(AD$5&lt;&gt;"",HLOOKUP(AD$5,Functionalization!$G$6:$R$314,ROW($A153)-5,FALSE),IFERROR(INDEX(AD$278:AD$314,MATCH($F153,$B$278:$B$314,0))/VLOOKUP($F153,$B$278:$BB$314,MATCH(LEFT(TRIM(AD$6),FIND("~",SUBSTITUTE(AD$6,"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153))*HLOOKUP(LEFT(TRIM(AD$6),FIND("~",SUBSTITUTE(AD$6," ","~",LEN(TRIM(AD$6))-LEN(SUBSTITUTE(TRIM(AD$6)," ",""))))-1)&amp;" Total",$B$6:$BB$314,ROW($A153)-5,FALSE))</f>
        <v>0</v>
      </c>
      <c r="AE153" s="8">
        <f ca="1">IF(AE$5&lt;&gt;"",HLOOKUP(AE$5,Functionalization!$G$6:$R$314,ROW($A153)-5,FALSE),IFERROR(INDEX(AE$278:AE$314,MATCH($F153,$B$278:$B$314,0))/VLOOKUP($F153,$B$278:$BB$314,MATCH(LEFT(TRIM(AE$6),FIND("~",SUBSTITUTE(AE$6,"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153))*HLOOKUP(LEFT(TRIM(AE$6),FIND("~",SUBSTITUTE(AE$6," ","~",LEN(TRIM(AE$6))-LEN(SUBSTITUTE(TRIM(AE$6)," ",""))))-1)&amp;" Total",$B$6:$BB$314,ROW($A153)-5,FALSE))</f>
        <v>0</v>
      </c>
      <c r="AF153" s="8">
        <f ca="1">IF(AF$5&lt;&gt;"",HLOOKUP(AF$5,Functionalization!$G$6:$R$314,ROW($A153)-5,FALSE),IFERROR(INDEX(AF$278:AF$314,MATCH($F153,$B$278:$B$314,0))/VLOOKUP($F153,$B$278:$BB$314,MATCH(LEFT(TRIM(AF$6),FIND("~",SUBSTITUTE(AF$6,"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153))*HLOOKUP(LEFT(TRIM(AF$6),FIND("~",SUBSTITUTE(AF$6," ","~",LEN(TRIM(AF$6))-LEN(SUBSTITUTE(TRIM(AF$6)," ",""))))-1)&amp;" Total",$B$6:$BB$314,ROW($A153)-5,FALSE))</f>
        <v>0</v>
      </c>
      <c r="AG153" s="8">
        <f ca="1">IF(AG$5&lt;&gt;"",HLOOKUP(AG$5,Functionalization!$G$6:$R$314,ROW($A153)-5,FALSE),IFERROR(INDEX(AG$278:AG$314,MATCH($F153,$B$278:$B$314,0))/VLOOKUP($F153,$B$278:$BB$314,MATCH(LEFT(TRIM(AG$6),FIND("~",SUBSTITUTE(AG$6,"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153))*HLOOKUP(LEFT(TRIM(AG$6),FIND("~",SUBSTITUTE(AG$6," ","~",LEN(TRIM(AG$6))-LEN(SUBSTITUTE(TRIM(AG$6)," ",""))))-1)&amp;" Total",$B$6:$BB$314,ROW($A153)-5,FALSE))</f>
        <v>0</v>
      </c>
      <c r="AH153" s="8">
        <f ca="1">IF(AH$5&lt;&gt;"",HLOOKUP(AH$5,Functionalization!$G$6:$R$314,ROW($A153)-5,FALSE),IFERROR(INDEX(AH$278:AH$314,MATCH($F153,$B$278:$B$314,0))/VLOOKUP($F153,$B$278:$BB$314,MATCH(LEFT(TRIM(AH$6),FIND("~",SUBSTITUTE(AH$6,"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153))*HLOOKUP(LEFT(TRIM(AH$6),FIND("~",SUBSTITUTE(AH$6," ","~",LEN(TRIM(AH$6))-LEN(SUBSTITUTE(TRIM(AH$6)," ",""))))-1)&amp;" Total",$B$6:$BB$314,ROW($A153)-5,FALSE))</f>
        <v>0</v>
      </c>
      <c r="AI153" s="8">
        <f ca="1">IF(AI$5&lt;&gt;"",HLOOKUP(AI$5,Functionalization!$G$6:$R$314,ROW($A153)-5,FALSE),IFERROR(INDEX(AI$278:AI$314,MATCH($F153,$B$278:$B$314,0))/VLOOKUP($F153,$B$278:$BB$314,MATCH(LEFT(TRIM(AI$6),FIND("~",SUBSTITUTE(AI$6,"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153))*HLOOKUP(LEFT(TRIM(AI$6),FIND("~",SUBSTITUTE(AI$6," ","~",LEN(TRIM(AI$6))-LEN(SUBSTITUTE(TRIM(AI$6)," ",""))))-1)&amp;" Total",$B$6:$BB$314,ROW($A153)-5,FALSE))</f>
        <v>0</v>
      </c>
      <c r="AJ153" s="8">
        <f ca="1">IF(AJ$5&lt;&gt;"",HLOOKUP(AJ$5,Functionalization!$G$6:$R$314,ROW($A153)-5,FALSE),IFERROR(INDEX(AJ$278:AJ$314,MATCH($F153,$B$278:$B$314,0))/VLOOKUP($F153,$B$278:$BB$314,MATCH(LEFT(TRIM(AJ$6),FIND("~",SUBSTITUTE(AJ$6,"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153))*HLOOKUP(LEFT(TRIM(AJ$6),FIND("~",SUBSTITUTE(AJ$6," ","~",LEN(TRIM(AJ$6))-LEN(SUBSTITUTE(TRIM(AJ$6)," ",""))))-1)&amp;" Total",$B$6:$BB$314,ROW($A153)-5,FALSE))</f>
        <v>0</v>
      </c>
      <c r="AK153" s="8">
        <f ca="1">IF(AK$5&lt;&gt;"",HLOOKUP(AK$5,Functionalization!$G$6:$R$314,ROW($A153)-5,FALSE),IFERROR(INDEX(AK$278:AK$314,MATCH($F153,$B$278:$B$314,0))/VLOOKUP($F153,$B$278:$BB$314,MATCH(LEFT(TRIM(AK$6),FIND("~",SUBSTITUTE(AK$6,"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153))*HLOOKUP(LEFT(TRIM(AK$6),FIND("~",SUBSTITUTE(AK$6," ","~",LEN(TRIM(AK$6))-LEN(SUBSTITUTE(TRIM(AK$6)," ",""))))-1)&amp;" Total",$B$6:$BB$314,ROW($A153)-5,FALSE))</f>
        <v>0</v>
      </c>
      <c r="AL153" s="8">
        <f ca="1">IF(AL$5&lt;&gt;"",HLOOKUP(AL$5,Functionalization!$G$6:$R$314,ROW($A153)-5,FALSE),IFERROR(INDEX(AL$278:AL$314,MATCH($F153,$B$278:$B$314,0))/VLOOKUP($F153,$B$278:$BB$314,MATCH(LEFT(TRIM(AL$6),FIND("~",SUBSTITUTE(AL$6,"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153))*HLOOKUP(LEFT(TRIM(AL$6),FIND("~",SUBSTITUTE(AL$6," ","~",LEN(TRIM(AL$6))-LEN(SUBSTITUTE(TRIM(AL$6)," ",""))))-1)&amp;" Total",$B$6:$BB$314,ROW($A153)-5,FALSE))</f>
        <v>0</v>
      </c>
      <c r="AM153" s="8">
        <f ca="1">IF(AM$5&lt;&gt;"",HLOOKUP(AM$5,Functionalization!$G$6:$R$314,ROW($A153)-5,FALSE),IFERROR(INDEX(AM$278:AM$314,MATCH($F153,$B$278:$B$314,0))/VLOOKUP($F153,$B$278:$BB$314,MATCH(LEFT(TRIM(AM$6),FIND("~",SUBSTITUTE(AM$6,"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153))*HLOOKUP(LEFT(TRIM(AM$6),FIND("~",SUBSTITUTE(AM$6," ","~",LEN(TRIM(AM$6))-LEN(SUBSTITUTE(TRIM(AM$6)," ",""))))-1)&amp;" Total",$B$6:$BB$314,ROW($A153)-5,FALSE))</f>
        <v>0</v>
      </c>
      <c r="AN153" s="8">
        <f ca="1">IF(AN$5&lt;&gt;"",HLOOKUP(AN$5,Functionalization!$G$6:$R$314,ROW($A153)-5,FALSE),IFERROR(INDEX(AN$278:AN$314,MATCH($F153,$B$278:$B$314,0))/VLOOKUP($F153,$B$278:$BB$314,MATCH(LEFT(TRIM(AN$6),FIND("~",SUBSTITUTE(AN$6,"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153))*HLOOKUP(LEFT(TRIM(AN$6),FIND("~",SUBSTITUTE(AN$6," ","~",LEN(TRIM(AN$6))-LEN(SUBSTITUTE(TRIM(AN$6)," ",""))))-1)&amp;" Total",$B$6:$BB$314,ROW($A153)-5,FALSE))</f>
        <v>0</v>
      </c>
      <c r="AO153" s="8">
        <f ca="1">IF(AO$5&lt;&gt;"",HLOOKUP(AO$5,Functionalization!$G$6:$R$314,ROW($A153)-5,FALSE),IFERROR(INDEX(AO$278:AO$314,MATCH($F153,$B$278:$B$314,0))/VLOOKUP($F153,$B$278:$BB$314,MATCH(LEFT(TRIM(AO$6),FIND("~",SUBSTITUTE(AO$6,"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153))*HLOOKUP(LEFT(TRIM(AO$6),FIND("~",SUBSTITUTE(AO$6," ","~",LEN(TRIM(AO$6))-LEN(SUBSTITUTE(TRIM(AO$6)," ",""))))-1)&amp;" Total",$B$6:$BB$314,ROW($A153)-5,FALSE))</f>
        <v>0</v>
      </c>
      <c r="AP153" s="8">
        <f ca="1">IF(AP$5&lt;&gt;"",HLOOKUP(AP$5,Functionalization!$G$6:$R$314,ROW($A153)-5,FALSE),IFERROR(INDEX(AP$278:AP$314,MATCH($F153,$B$278:$B$314,0))/VLOOKUP($F153,$B$278:$BB$314,MATCH(LEFT(TRIM(AP$6),FIND("~",SUBSTITUTE(AP$6,"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153))*HLOOKUP(LEFT(TRIM(AP$6),FIND("~",SUBSTITUTE(AP$6," ","~",LEN(TRIM(AP$6))-LEN(SUBSTITUTE(TRIM(AP$6)," ",""))))-1)&amp;" Total",$B$6:$BB$314,ROW($A153)-5,FALSE))</f>
        <v>0</v>
      </c>
      <c r="AQ153" s="8">
        <f ca="1">IF(AQ$5&lt;&gt;"",HLOOKUP(AQ$5,Functionalization!$G$6:$R$314,ROW($A153)-5,FALSE),IFERROR(INDEX(AQ$278:AQ$314,MATCH($F153,$B$278:$B$314,0))/VLOOKUP($F153,$B$278:$BB$314,MATCH(LEFT(TRIM(AQ$6),FIND("~",SUBSTITUTE(AQ$6,"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153))*HLOOKUP(LEFT(TRIM(AQ$6),FIND("~",SUBSTITUTE(AQ$6," ","~",LEN(TRIM(AQ$6))-LEN(SUBSTITUTE(TRIM(AQ$6)," ",""))))-1)&amp;" Total",$B$6:$BB$314,ROW($A153)-5,FALSE))</f>
        <v>0</v>
      </c>
      <c r="AR153" s="8">
        <f ca="1">IF(AR$5&lt;&gt;"",HLOOKUP(AR$5,Functionalization!$G$6:$R$314,ROW($A153)-5,FALSE),IFERROR(INDEX(AR$278:AR$314,MATCH($F153,$B$278:$B$314,0))/VLOOKUP($F153,$B$278:$BB$314,MATCH(LEFT(TRIM(AR$6),FIND("~",SUBSTITUTE(AR$6,"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153))*HLOOKUP(LEFT(TRIM(AR$6),FIND("~",SUBSTITUTE(AR$6," ","~",LEN(TRIM(AR$6))-LEN(SUBSTITUTE(TRIM(AR$6)," ",""))))-1)&amp;" Total",$B$6:$BB$314,ROW($A153)-5,FALSE))</f>
        <v>0</v>
      </c>
      <c r="AS153" s="8">
        <f ca="1">IF(AS$5&lt;&gt;"",HLOOKUP(AS$5,Functionalization!$G$6:$R$314,ROW($A153)-5,FALSE),IFERROR(INDEX(AS$278:AS$314,MATCH($F153,$B$278:$B$314,0))/VLOOKUP($F153,$B$278:$BB$314,MATCH(LEFT(TRIM(AS$6),FIND("~",SUBSTITUTE(AS$6,"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153))*HLOOKUP(LEFT(TRIM(AS$6),FIND("~",SUBSTITUTE(AS$6," ","~",LEN(TRIM(AS$6))-LEN(SUBSTITUTE(TRIM(AS$6)," ",""))))-1)&amp;" Total",$B$6:$BB$314,ROW($A153)-5,FALSE))</f>
        <v>0</v>
      </c>
      <c r="AT153" s="8">
        <f ca="1">IF(AT$5&lt;&gt;"",HLOOKUP(AT$5,Functionalization!$G$6:$R$314,ROW($A153)-5,FALSE),IFERROR(INDEX(AT$278:AT$314,MATCH($F153,$B$278:$B$314,0))/VLOOKUP($F153,$B$278:$BB$314,MATCH(LEFT(TRIM(AT$6),FIND("~",SUBSTITUTE(AT$6,"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153))*HLOOKUP(LEFT(TRIM(AT$6),FIND("~",SUBSTITUTE(AT$6," ","~",LEN(TRIM(AT$6))-LEN(SUBSTITUTE(TRIM(AT$6)," ",""))))-1)&amp;" Total",$B$6:$BB$314,ROW($A153)-5,FALSE))</f>
        <v>0</v>
      </c>
      <c r="AU153" s="8">
        <f ca="1">IF(AU$5&lt;&gt;"",HLOOKUP(AU$5,Functionalization!$G$6:$R$314,ROW($A153)-5,FALSE),IFERROR(INDEX(AU$278:AU$314,MATCH($F153,$B$278:$B$314,0))/VLOOKUP($F153,$B$278:$BB$314,MATCH(LEFT(TRIM(AU$6),FIND("~",SUBSTITUTE(AU$6,"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153))*HLOOKUP(LEFT(TRIM(AU$6),FIND("~",SUBSTITUTE(AU$6," ","~",LEN(TRIM(AU$6))-LEN(SUBSTITUTE(TRIM(AU$6)," ",""))))-1)&amp;" Total",$B$6:$BB$314,ROW($A153)-5,FALSE))</f>
        <v>0</v>
      </c>
      <c r="AV153" s="8">
        <f ca="1">IF(AV$5&lt;&gt;"",HLOOKUP(AV$5,Functionalization!$G$6:$R$314,ROW($A153)-5,FALSE),IFERROR(INDEX(AV$278:AV$314,MATCH($F153,$B$278:$B$314,0))/VLOOKUP($F153,$B$278:$BB$314,MATCH(LEFT(TRIM(AV$6),FIND("~",SUBSTITUTE(AV$6,"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153))*HLOOKUP(LEFT(TRIM(AV$6),FIND("~",SUBSTITUTE(AV$6," ","~",LEN(TRIM(AV$6))-LEN(SUBSTITUTE(TRIM(AV$6)," ",""))))-1)&amp;" Total",$B$6:$BB$314,ROW($A153)-5,FALSE))</f>
        <v>0</v>
      </c>
      <c r="AW153" s="8">
        <f ca="1">IF(AW$5&lt;&gt;"",HLOOKUP(AW$5,Functionalization!$G$6:$R$314,ROW($A153)-5,FALSE),IFERROR(INDEX(AW$278:AW$314,MATCH($F153,$B$278:$B$314,0))/VLOOKUP($F153,$B$278:$BB$314,MATCH(LEFT(TRIM(AW$6),FIND("~",SUBSTITUTE(AW$6,"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153))*HLOOKUP(LEFT(TRIM(AW$6),FIND("~",SUBSTITUTE(AW$6," ","~",LEN(TRIM(AW$6))-LEN(SUBSTITUTE(TRIM(AW$6)," ",""))))-1)&amp;" Total",$B$6:$BB$314,ROW($A153)-5,FALSE))</f>
        <v>0</v>
      </c>
      <c r="AX153" s="8">
        <f ca="1">IF(AX$5&lt;&gt;"",HLOOKUP(AX$5,Functionalization!$G$6:$R$314,ROW($A153)-5,FALSE),IFERROR(INDEX(AX$278:AX$314,MATCH($F153,$B$278:$B$314,0))/VLOOKUP($F153,$B$278:$BB$314,MATCH(LEFT(TRIM(AX$6),FIND("~",SUBSTITUTE(AX$6,"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153))*HLOOKUP(LEFT(TRIM(AX$6),FIND("~",SUBSTITUTE(AX$6," ","~",LEN(TRIM(AX$6))-LEN(SUBSTITUTE(TRIM(AX$6)," ",""))))-1)&amp;" Total",$B$6:$BB$314,ROW($A153)-5,FALSE))</f>
        <v>0</v>
      </c>
      <c r="AY153" s="8">
        <f ca="1">IF(AY$5&lt;&gt;"",HLOOKUP(AY$5,Functionalization!$G$6:$R$314,ROW($A153)-5,FALSE),IFERROR(INDEX(AY$278:AY$314,MATCH($F153,$B$278:$B$314,0))/VLOOKUP($F153,$B$278:$BB$314,MATCH(LEFT(TRIM(AY$6),FIND("~",SUBSTITUTE(AY$6,"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153))*HLOOKUP(LEFT(TRIM(AY$6),FIND("~",SUBSTITUTE(AY$6," ","~",LEN(TRIM(AY$6))-LEN(SUBSTITUTE(TRIM(AY$6)," ",""))))-1)&amp;" Total",$B$6:$BB$314,ROW($A153)-5,FALSE))</f>
        <v>0</v>
      </c>
      <c r="AZ153" s="8">
        <f ca="1">IF(AZ$5&lt;&gt;"",HLOOKUP(AZ$5,Functionalization!$G$6:$R$314,ROW($A153)-5,FALSE),IFERROR(INDEX(AZ$278:AZ$314,MATCH($F153,$B$278:$B$314,0))/VLOOKUP($F153,$B$278:$BB$314,MATCH(LEFT(TRIM(AZ$6),FIND("~",SUBSTITUTE(AZ$6,"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153))*HLOOKUP(LEFT(TRIM(AZ$6),FIND("~",SUBSTITUTE(AZ$6," ","~",LEN(TRIM(AZ$6))-LEN(SUBSTITUTE(TRIM(AZ$6)," ",""))))-1)&amp;" Total",$B$6:$BB$314,ROW($A153)-5,FALSE))</f>
        <v>0</v>
      </c>
      <c r="BA153" s="8">
        <f ca="1">IF(BA$5&lt;&gt;"",HLOOKUP(BA$5,Functionalization!$G$6:$R$314,ROW($A153)-5,FALSE),IFERROR(INDEX(BA$278:BA$314,MATCH($F153,$B$278:$B$314,0))/VLOOKUP($F153,$B$278:$BB$314,MATCH(LEFT(TRIM(BA$6),FIND("~",SUBSTITUTE(BA$6,"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153))*HLOOKUP(LEFT(TRIM(BA$6),FIND("~",SUBSTITUTE(BA$6," ","~",LEN(TRIM(BA$6))-LEN(SUBSTITUTE(TRIM(BA$6)," ",""))))-1)&amp;" Total",$B$6:$BB$314,ROW($A153)-5,FALSE))</f>
        <v>0</v>
      </c>
      <c r="BB153" s="8">
        <f ca="1">IF(BB$5&lt;&gt;"",HLOOKUP(BB$5,Functionalization!$G$6:$R$314,ROW($A153)-5,FALSE),IFERROR(INDEX(BB$278:BB$314,MATCH($F153,$B$278:$B$314,0))/VLOOKUP($F153,$B$278:$BB$314,MATCH(LEFT(TRIM(BB$6),FIND("~",SUBSTITUTE(BB$6,"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153))*HLOOKUP(LEFT(TRIM(BB$6),FIND("~",SUBSTITUTE(BB$6," ","~",LEN(TRIM(BB$6))-LEN(SUBSTITUTE(TRIM(BB$6)," ",""))))-1)&amp;" Total",$B$6:$BB$314,ROW($A153)-5,FALSE))</f>
        <v>0</v>
      </c>
      <c r="BD153">
        <f ca="1">IFERROR(IF(SUMIF($G$6:$BB$6,BD$6&amp;" Total",$G153:$BB153)-(SUMIF($G$6:$BB$6,BD$6&amp;" "&amp;'Input-Func_Class'!$D$22,$G153:$BB153)+IFERROR(SUMIF($G$6:$BB$6,BD$6&amp;" "&amp;'Input-Func_Class'!$E$22,$G153:$BB153),SUMIF($G$6:$BB$6,BD$6&amp;" "&amp;'Input-Func_Class'!$B$24,$G153:$BB153))+SUMIF($G$6:$BB$6,BD$6&amp;" "&amp;'Input-Func_Class'!$F$22,$G153:$BB153))&lt;Check_Limit,0,1),1)</f>
        <v>0</v>
      </c>
      <c r="BE153">
        <f ca="1">IFERROR(IF(SUMIF($G$6:$BB$6,BE$6&amp;" Total",$G153:$BB153)-(SUMIF($G$6:$BB$6,BE$6&amp;" "&amp;'Input-Func_Class'!$D$22,$G153:$BB153)+IFERROR(SUMIF($G$6:$BB$6,BE$6&amp;" "&amp;'Input-Func_Class'!$E$22,$G153:$BB153),SUMIF($G$6:$BB$6,BE$6&amp;" "&amp;'Input-Func_Class'!$B$24,$G153:$BB153))+SUMIF($G$6:$BB$6,BE$6&amp;" "&amp;'Input-Func_Class'!$F$22,$G153:$BB153))&lt;Check_Limit,0,1),1)</f>
        <v>0</v>
      </c>
      <c r="BF153">
        <f ca="1">IFERROR(IF(SUMIF($G$6:$BB$6,BF$6&amp;" Total",$G153:$BB153)-(SUMIF($G$6:$BB$6,BF$6&amp;" "&amp;'Input-Func_Class'!$D$22,$G153:$BB153)+IFERROR(SUMIF($G$6:$BB$6,BF$6&amp;" "&amp;'Input-Func_Class'!$E$22,$G153:$BB153),SUMIF($G$6:$BB$6,BF$6&amp;" "&amp;'Input-Func_Class'!$B$24,$G153:$BB153))+SUMIF($G$6:$BB$6,BF$6&amp;" "&amp;'Input-Func_Class'!$F$22,$G153:$BB153))&lt;Check_Limit,0,1),1)</f>
        <v>0</v>
      </c>
      <c r="BG153">
        <f ca="1">IFERROR(IF(SUMIF($G$6:$BB$6,BG$6&amp;" Total",$G153:$BB153)-(SUMIF($G$6:$BB$6,BG$6&amp;" "&amp;'Input-Func_Class'!$D$22,$G153:$BB153)+IFERROR(SUMIF($G$6:$BB$6,BG$6&amp;" "&amp;'Input-Func_Class'!$E$22,$G153:$BB153),SUMIF($G$6:$BB$6,BG$6&amp;" "&amp;'Input-Func_Class'!$B$24,$G153:$BB153))+SUMIF($G$6:$BB$6,BG$6&amp;" "&amp;'Input-Func_Class'!$F$22,$G153:$BB153))&lt;Check_Limit,0,1),1)</f>
        <v>0</v>
      </c>
      <c r="BH153">
        <f ca="1">IFERROR(IF(SUMIF($G$6:$BB$6,BH$6&amp;" Total",$G153:$BB153)-(SUMIF($G$6:$BB$6,BH$6&amp;" "&amp;'Input-Func_Class'!$D$22,$G153:$BB153)+IFERROR(SUMIF($G$6:$BB$6,BH$6&amp;" "&amp;'Input-Func_Class'!$E$22,$G153:$BB153),SUMIF($G$6:$BB$6,BH$6&amp;" "&amp;'Input-Func_Class'!$B$24,$G153:$BB153))+SUMIF($G$6:$BB$6,BH$6&amp;" "&amp;'Input-Func_Class'!$F$22,$G153:$BB153))&lt;Check_Limit,0,1),1)</f>
        <v>0</v>
      </c>
      <c r="BI153">
        <f ca="1">IFERROR(IF(SUMIF($G$6:$BB$6,BI$6&amp;" Total",$G153:$BB153)-(SUMIF($G$6:$BB$6,BI$6&amp;" "&amp;'Input-Func_Class'!$D$22,$G153:$BB153)+IFERROR(SUMIF($G$6:$BB$6,BI$6&amp;" "&amp;'Input-Func_Class'!$E$22,$G153:$BB153),SUMIF($G$6:$BB$6,BI$6&amp;" "&amp;'Input-Func_Class'!$B$24,$G153:$BB153))+SUMIF($G$6:$BB$6,BI$6&amp;" "&amp;'Input-Func_Class'!$F$22,$G153:$BB153))&lt;Check_Limit,0,1),1)</f>
        <v>0</v>
      </c>
      <c r="BJ153">
        <f ca="1">IFERROR(IF(SUMIF($G$6:$BB$6,BJ$6&amp;" Total",$G153:$BB153)-(SUMIF($G$6:$BB$6,BJ$6&amp;" "&amp;'Input-Func_Class'!$D$22,$G153:$BB153)+IFERROR(SUMIF($G$6:$BB$6,BJ$6&amp;" "&amp;'Input-Func_Class'!$E$22,$G153:$BB153),SUMIF($G$6:$BB$6,BJ$6&amp;" "&amp;'Input-Func_Class'!$B$24,$G153:$BB153))+SUMIF($G$6:$BB$6,BJ$6&amp;" "&amp;'Input-Func_Class'!$F$22,$G153:$BB153))&lt;Check_Limit,0,1),1)</f>
        <v>0</v>
      </c>
      <c r="BK153">
        <f ca="1">IFERROR(IF(SUMIF($G$6:$BB$6,BK$6&amp;" Total",$G153:$BB153)-(SUMIF($G$6:$BB$6,BK$6&amp;" "&amp;'Input-Func_Class'!$D$22,$G153:$BB153)+IFERROR(SUMIF($G$6:$BB$6,BK$6&amp;" "&amp;'Input-Func_Class'!$E$22,$G153:$BB153),SUMIF($G$6:$BB$6,BK$6&amp;" "&amp;'Input-Func_Class'!$B$24,$G153:$BB153))+SUMIF($G$6:$BB$6,BK$6&amp;" "&amp;'Input-Func_Class'!$F$22,$G153:$BB153))&lt;Check_Limit,0,1),1)</f>
        <v>0</v>
      </c>
      <c r="BL153">
        <f ca="1">IFERROR(IF(SUMIF($G$6:$BB$6,BL$6&amp;" Total",$G153:$BB153)-(SUMIF($G$6:$BB$6,BL$6&amp;" "&amp;'Input-Func_Class'!$D$22,$G153:$BB153)+IFERROR(SUMIF($G$6:$BB$6,BL$6&amp;" "&amp;'Input-Func_Class'!$E$22,$G153:$BB153),SUMIF($G$6:$BB$6,BL$6&amp;" "&amp;'Input-Func_Class'!$B$24,$G153:$BB153))+SUMIF($G$6:$BB$6,BL$6&amp;" "&amp;'Input-Func_Class'!$F$22,$G153:$BB153))&lt;Check_Limit,0,1),1)</f>
        <v>0</v>
      </c>
      <c r="BM153">
        <f ca="1">IFERROR(IF(SUMIF($G$6:$BB$6,BM$6&amp;" Total",$G153:$BB153)-(SUMIF($G$6:$BB$6,BM$6&amp;" "&amp;'Input-Func_Class'!$D$22,$G153:$BB153)+IFERROR(SUMIF($G$6:$BB$6,BM$6&amp;" "&amp;'Input-Func_Class'!$E$22,$G153:$BB153),SUMIF($G$6:$BB$6,BM$6&amp;" "&amp;'Input-Func_Class'!$B$24,$G153:$BB153))+SUMIF($G$6:$BB$6,BM$6&amp;" "&amp;'Input-Func_Class'!$F$22,$G153:$BB153))&lt;Check_Limit,0,1),1)</f>
        <v>0</v>
      </c>
      <c r="BN153">
        <f ca="1">IFERROR(IF(SUMIF($G$6:$BB$6,BN$6&amp;" Total",$G153:$BB153)-(SUMIF($G$6:$BB$6,BN$6&amp;" "&amp;'Input-Func_Class'!$D$22,$G153:$BB153)+IFERROR(SUMIF($G$6:$BB$6,BN$6&amp;" "&amp;'Input-Func_Class'!$E$22,$G153:$BB153),SUMIF($G$6:$BB$6,BN$6&amp;" "&amp;'Input-Func_Class'!$B$24,$G153:$BB153))+SUMIF($G$6:$BB$6,BN$6&amp;" "&amp;'Input-Func_Class'!$F$22,$G153:$BB153))&lt;Check_Limit,0,1),1)</f>
        <v>0</v>
      </c>
      <c r="BO153">
        <f ca="1">IFERROR(IF(SUMIF($G$6:$BB$6,BO$6&amp;" Total",$G153:$BB153)-(SUMIF($G$6:$BB$6,BO$6&amp;" "&amp;'Input-Func_Class'!$D$22,$G153:$BB153)+IFERROR(SUMIF($G$6:$BB$6,BO$6&amp;" "&amp;'Input-Func_Class'!$E$22,$G153:$BB153),SUMIF($G$6:$BB$6,BO$6&amp;" "&amp;'Input-Func_Class'!$B$24,$G153:$BB153))+SUMIF($G$6:$BB$6,BO$6&amp;" "&amp;'Input-Func_Class'!$F$22,$G153:$BB153))&lt;Check_Limit,0,1),1)</f>
        <v>0</v>
      </c>
    </row>
    <row r="154" spans="1:67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>SUBTOTAL(9,D146:D153)</f>
        <v>6032290.1192015456</v>
      </c>
      <c r="E154" s="8">
        <f t="shared" ca="1" si="37"/>
        <v>0</v>
      </c>
      <c r="G154" s="77">
        <f t="shared" ref="G154:BB154" ca="1" si="42">SUBTOTAL(9,G146:G153)</f>
        <v>4784222.555613853</v>
      </c>
      <c r="H154" s="77">
        <f t="shared" ca="1" si="42"/>
        <v>3649960.1744156308</v>
      </c>
      <c r="I154" s="77">
        <f t="shared" ca="1" si="42"/>
        <v>0</v>
      </c>
      <c r="J154" s="77">
        <f t="shared" ca="1" si="42"/>
        <v>1134262.3811982223</v>
      </c>
      <c r="K154" s="77">
        <f t="shared" ca="1" si="42"/>
        <v>1248067.5635876923</v>
      </c>
      <c r="L154" s="77">
        <f t="shared" ca="1" si="42"/>
        <v>0</v>
      </c>
      <c r="M154" s="77">
        <f t="shared" ca="1" si="42"/>
        <v>0</v>
      </c>
      <c r="N154" s="77">
        <f t="shared" ca="1" si="42"/>
        <v>1248067.5635876923</v>
      </c>
      <c r="O154" s="77">
        <f t="shared" ca="1" si="42"/>
        <v>0</v>
      </c>
      <c r="P154" s="77">
        <f t="shared" ca="1" si="42"/>
        <v>0</v>
      </c>
      <c r="Q154" s="77">
        <f t="shared" ca="1" si="42"/>
        <v>0</v>
      </c>
      <c r="R154" s="77">
        <f t="shared" ca="1" si="42"/>
        <v>0</v>
      </c>
      <c r="S154" s="77">
        <f t="shared" ca="1" si="42"/>
        <v>0</v>
      </c>
      <c r="T154" s="77">
        <f t="shared" ca="1" si="42"/>
        <v>0</v>
      </c>
      <c r="U154" s="77">
        <f t="shared" ca="1" si="42"/>
        <v>0</v>
      </c>
      <c r="V154" s="77">
        <f t="shared" ca="1" si="42"/>
        <v>0</v>
      </c>
      <c r="W154" s="77">
        <f t="shared" ca="1" si="42"/>
        <v>0</v>
      </c>
      <c r="X154" s="77">
        <f t="shared" ca="1" si="42"/>
        <v>0</v>
      </c>
      <c r="Y154" s="77">
        <f t="shared" ca="1" si="42"/>
        <v>0</v>
      </c>
      <c r="Z154" s="77">
        <f t="shared" ca="1" si="42"/>
        <v>0</v>
      </c>
      <c r="AA154" s="77">
        <f t="shared" ca="1" si="42"/>
        <v>0</v>
      </c>
      <c r="AB154" s="77">
        <f t="shared" ca="1" si="42"/>
        <v>0</v>
      </c>
      <c r="AC154" s="77">
        <f t="shared" ca="1" si="42"/>
        <v>0</v>
      </c>
      <c r="AD154" s="77">
        <f t="shared" ca="1" si="42"/>
        <v>0</v>
      </c>
      <c r="AE154" s="77">
        <f t="shared" ca="1" si="42"/>
        <v>0</v>
      </c>
      <c r="AF154" s="77">
        <f t="shared" ca="1" si="42"/>
        <v>0</v>
      </c>
      <c r="AG154" s="77">
        <f t="shared" ca="1" si="42"/>
        <v>0</v>
      </c>
      <c r="AH154" s="77">
        <f t="shared" ca="1" si="42"/>
        <v>0</v>
      </c>
      <c r="AI154" s="77">
        <f t="shared" ca="1" si="42"/>
        <v>0</v>
      </c>
      <c r="AJ154" s="77">
        <f t="shared" ca="1" si="42"/>
        <v>0</v>
      </c>
      <c r="AK154" s="77">
        <f t="shared" ca="1" si="42"/>
        <v>0</v>
      </c>
      <c r="AL154" s="77">
        <f t="shared" ca="1" si="42"/>
        <v>0</v>
      </c>
      <c r="AM154" s="77">
        <f t="shared" ca="1" si="42"/>
        <v>0</v>
      </c>
      <c r="AN154" s="77">
        <f t="shared" ca="1" si="42"/>
        <v>0</v>
      </c>
      <c r="AO154" s="77">
        <f t="shared" ca="1" si="42"/>
        <v>0</v>
      </c>
      <c r="AP154" s="77">
        <f t="shared" ca="1" si="42"/>
        <v>0</v>
      </c>
      <c r="AQ154" s="77">
        <f t="shared" ca="1" si="42"/>
        <v>0</v>
      </c>
      <c r="AR154" s="77">
        <f t="shared" ca="1" si="42"/>
        <v>0</v>
      </c>
      <c r="AS154" s="77">
        <f t="shared" ca="1" si="42"/>
        <v>0</v>
      </c>
      <c r="AT154" s="77">
        <f t="shared" ca="1" si="42"/>
        <v>0</v>
      </c>
      <c r="AU154" s="77">
        <f t="shared" ca="1" si="42"/>
        <v>0</v>
      </c>
      <c r="AV154" s="77">
        <f t="shared" ca="1" si="42"/>
        <v>0</v>
      </c>
      <c r="AW154" s="77">
        <f t="shared" ca="1" si="42"/>
        <v>0</v>
      </c>
      <c r="AX154" s="77">
        <f t="shared" ca="1" si="42"/>
        <v>0</v>
      </c>
      <c r="AY154" s="77">
        <f t="shared" ca="1" si="42"/>
        <v>0</v>
      </c>
      <c r="AZ154" s="77">
        <f t="shared" ca="1" si="42"/>
        <v>0</v>
      </c>
      <c r="BA154" s="77">
        <f t="shared" ca="1" si="42"/>
        <v>0</v>
      </c>
      <c r="BB154" s="77">
        <f t="shared" ca="1" si="42"/>
        <v>0</v>
      </c>
      <c r="BD154">
        <f ca="1">IFERROR(IF(SUMIF($G$6:$BB$6,BD$6&amp;" Total",$G154:$BB154)-(SUMIF($G$6:$BB$6,BD$6&amp;" "&amp;'Input-Func_Class'!$D$22,$G154:$BB154)+IFERROR(SUMIF($G$6:$BB$6,BD$6&amp;" "&amp;'Input-Func_Class'!$E$22,$G154:$BB154),SUMIF($G$6:$BB$6,BD$6&amp;" "&amp;'Input-Func_Class'!$B$24,$G154:$BB154))+SUMIF($G$6:$BB$6,BD$6&amp;" "&amp;'Input-Func_Class'!$F$22,$G154:$BB154))&lt;Check_Limit,0,1),1)</f>
        <v>0</v>
      </c>
      <c r="BE154">
        <f ca="1">IFERROR(IF(SUMIF($G$6:$BB$6,BE$6&amp;" Total",$G154:$BB154)-(SUMIF($G$6:$BB$6,BE$6&amp;" "&amp;'Input-Func_Class'!$D$22,$G154:$BB154)+IFERROR(SUMIF($G$6:$BB$6,BE$6&amp;" "&amp;'Input-Func_Class'!$E$22,$G154:$BB154),SUMIF($G$6:$BB$6,BE$6&amp;" "&amp;'Input-Func_Class'!$B$24,$G154:$BB154))+SUMIF($G$6:$BB$6,BE$6&amp;" "&amp;'Input-Func_Class'!$F$22,$G154:$BB154))&lt;Check_Limit,0,1),1)</f>
        <v>0</v>
      </c>
      <c r="BF154">
        <f ca="1">IFERROR(IF(SUMIF($G$6:$BB$6,BF$6&amp;" Total",$G154:$BB154)-(SUMIF($G$6:$BB$6,BF$6&amp;" "&amp;'Input-Func_Class'!$D$22,$G154:$BB154)+IFERROR(SUMIF($G$6:$BB$6,BF$6&amp;" "&amp;'Input-Func_Class'!$E$22,$G154:$BB154),SUMIF($G$6:$BB$6,BF$6&amp;" "&amp;'Input-Func_Class'!$B$24,$G154:$BB154))+SUMIF($G$6:$BB$6,BF$6&amp;" "&amp;'Input-Func_Class'!$F$22,$G154:$BB154))&lt;Check_Limit,0,1),1)</f>
        <v>0</v>
      </c>
      <c r="BG154">
        <f ca="1">IFERROR(IF(SUMIF($G$6:$BB$6,BG$6&amp;" Total",$G154:$BB154)-(SUMIF($G$6:$BB$6,BG$6&amp;" "&amp;'Input-Func_Class'!$D$22,$G154:$BB154)+IFERROR(SUMIF($G$6:$BB$6,BG$6&amp;" "&amp;'Input-Func_Class'!$E$22,$G154:$BB154),SUMIF($G$6:$BB$6,BG$6&amp;" "&amp;'Input-Func_Class'!$B$24,$G154:$BB154))+SUMIF($G$6:$BB$6,BG$6&amp;" "&amp;'Input-Func_Class'!$F$22,$G154:$BB154))&lt;Check_Limit,0,1),1)</f>
        <v>0</v>
      </c>
      <c r="BH154">
        <f ca="1">IFERROR(IF(SUMIF($G$6:$BB$6,BH$6&amp;" Total",$G154:$BB154)-(SUMIF($G$6:$BB$6,BH$6&amp;" "&amp;'Input-Func_Class'!$D$22,$G154:$BB154)+IFERROR(SUMIF($G$6:$BB$6,BH$6&amp;" "&amp;'Input-Func_Class'!$E$22,$G154:$BB154),SUMIF($G$6:$BB$6,BH$6&amp;" "&amp;'Input-Func_Class'!$B$24,$G154:$BB154))+SUMIF($G$6:$BB$6,BH$6&amp;" "&amp;'Input-Func_Class'!$F$22,$G154:$BB154))&lt;Check_Limit,0,1),1)</f>
        <v>0</v>
      </c>
      <c r="BI154">
        <f ca="1">IFERROR(IF(SUMIF($G$6:$BB$6,BI$6&amp;" Total",$G154:$BB154)-(SUMIF($G$6:$BB$6,BI$6&amp;" "&amp;'Input-Func_Class'!$D$22,$G154:$BB154)+IFERROR(SUMIF($G$6:$BB$6,BI$6&amp;" "&amp;'Input-Func_Class'!$E$22,$G154:$BB154),SUMIF($G$6:$BB$6,BI$6&amp;" "&amp;'Input-Func_Class'!$B$24,$G154:$BB154))+SUMIF($G$6:$BB$6,BI$6&amp;" "&amp;'Input-Func_Class'!$F$22,$G154:$BB154))&lt;Check_Limit,0,1),1)</f>
        <v>0</v>
      </c>
      <c r="BJ154">
        <f ca="1">IFERROR(IF(SUMIF($G$6:$BB$6,BJ$6&amp;" Total",$G154:$BB154)-(SUMIF($G$6:$BB$6,BJ$6&amp;" "&amp;'Input-Func_Class'!$D$22,$G154:$BB154)+IFERROR(SUMIF($G$6:$BB$6,BJ$6&amp;" "&amp;'Input-Func_Class'!$E$22,$G154:$BB154),SUMIF($G$6:$BB$6,BJ$6&amp;" "&amp;'Input-Func_Class'!$B$24,$G154:$BB154))+SUMIF($G$6:$BB$6,BJ$6&amp;" "&amp;'Input-Func_Class'!$F$22,$G154:$BB154))&lt;Check_Limit,0,1),1)</f>
        <v>0</v>
      </c>
      <c r="BK154">
        <f ca="1">IFERROR(IF(SUMIF($G$6:$BB$6,BK$6&amp;" Total",$G154:$BB154)-(SUMIF($G$6:$BB$6,BK$6&amp;" "&amp;'Input-Func_Class'!$D$22,$G154:$BB154)+IFERROR(SUMIF($G$6:$BB$6,BK$6&amp;" "&amp;'Input-Func_Class'!$E$22,$G154:$BB154),SUMIF($G$6:$BB$6,BK$6&amp;" "&amp;'Input-Func_Class'!$B$24,$G154:$BB154))+SUMIF($G$6:$BB$6,BK$6&amp;" "&amp;'Input-Func_Class'!$F$22,$G154:$BB154))&lt;Check_Limit,0,1),1)</f>
        <v>0</v>
      </c>
      <c r="BL154">
        <f ca="1">IFERROR(IF(SUMIF($G$6:$BB$6,BL$6&amp;" Total",$G154:$BB154)-(SUMIF($G$6:$BB$6,BL$6&amp;" "&amp;'Input-Func_Class'!$D$22,$G154:$BB154)+IFERROR(SUMIF($G$6:$BB$6,BL$6&amp;" "&amp;'Input-Func_Class'!$E$22,$G154:$BB154),SUMIF($G$6:$BB$6,BL$6&amp;" "&amp;'Input-Func_Class'!$B$24,$G154:$BB154))+SUMIF($G$6:$BB$6,BL$6&amp;" "&amp;'Input-Func_Class'!$F$22,$G154:$BB154))&lt;Check_Limit,0,1),1)</f>
        <v>0</v>
      </c>
      <c r="BM154">
        <f ca="1">IFERROR(IF(SUMIF($G$6:$BB$6,BM$6&amp;" Total",$G154:$BB154)-(SUMIF($G$6:$BB$6,BM$6&amp;" "&amp;'Input-Func_Class'!$D$22,$G154:$BB154)+IFERROR(SUMIF($G$6:$BB$6,BM$6&amp;" "&amp;'Input-Func_Class'!$E$22,$G154:$BB154),SUMIF($G$6:$BB$6,BM$6&amp;" "&amp;'Input-Func_Class'!$B$24,$G154:$BB154))+SUMIF($G$6:$BB$6,BM$6&amp;" "&amp;'Input-Func_Class'!$F$22,$G154:$BB154))&lt;Check_Limit,0,1),1)</f>
        <v>0</v>
      </c>
      <c r="BN154">
        <f ca="1">IFERROR(IF(SUMIF($G$6:$BB$6,BN$6&amp;" Total",$G154:$BB154)-(SUMIF($G$6:$BB$6,BN$6&amp;" "&amp;'Input-Func_Class'!$D$22,$G154:$BB154)+IFERROR(SUMIF($G$6:$BB$6,BN$6&amp;" "&amp;'Input-Func_Class'!$E$22,$G154:$BB154),SUMIF($G$6:$BB$6,BN$6&amp;" "&amp;'Input-Func_Class'!$B$24,$G154:$BB154))+SUMIF($G$6:$BB$6,BN$6&amp;" "&amp;'Input-Func_Class'!$F$22,$G154:$BB154))&lt;Check_Limit,0,1),1)</f>
        <v>0</v>
      </c>
      <c r="BO154">
        <f ca="1">IFERROR(IF(SUMIF($G$6:$BB$6,BO$6&amp;" Total",$G154:$BB154)-(SUMIF($G$6:$BB$6,BO$6&amp;" "&amp;'Input-Func_Class'!$D$22,$G154:$BB154)+IFERROR(SUMIF($G$6:$BB$6,BO$6&amp;" "&amp;'Input-Func_Class'!$E$22,$G154:$BB154),SUMIF($G$6:$BB$6,BO$6&amp;" "&amp;'Input-Func_Class'!$B$24,$G154:$BB154))+SUMIF($G$6:$BB$6,BO$6&amp;" "&amp;'Input-Func_Class'!$F$22,$G154:$BB154))&lt;Check_Limit,0,1),1)</f>
        <v>0</v>
      </c>
    </row>
    <row r="155" spans="1:67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D155">
        <f>IFERROR(IF(SUMIF($G$6:$BB$6,BD$6&amp;" Total",$G155:$BB155)-(SUMIF($G$6:$BB$6,BD$6&amp;" "&amp;'Input-Func_Class'!$D$22,$G155:$BB155)+IFERROR(SUMIF($G$6:$BB$6,BD$6&amp;" "&amp;'Input-Func_Class'!$E$22,$G155:$BB155),SUMIF($G$6:$BB$6,BD$6&amp;" "&amp;'Input-Func_Class'!$B$24,$G155:$BB155))+SUMIF($G$6:$BB$6,BD$6&amp;" "&amp;'Input-Func_Class'!$F$22,$G155:$BB155))&lt;Check_Limit,0,1),1)</f>
        <v>0</v>
      </c>
      <c r="BE155">
        <f>IFERROR(IF(SUMIF($G$6:$BB$6,BE$6&amp;" Total",$G155:$BB155)-(SUMIF($G$6:$BB$6,BE$6&amp;" "&amp;'Input-Func_Class'!$D$22,$G155:$BB155)+IFERROR(SUMIF($G$6:$BB$6,BE$6&amp;" "&amp;'Input-Func_Class'!$E$22,$G155:$BB155),SUMIF($G$6:$BB$6,BE$6&amp;" "&amp;'Input-Func_Class'!$B$24,$G155:$BB155))+SUMIF($G$6:$BB$6,BE$6&amp;" "&amp;'Input-Func_Class'!$F$22,$G155:$BB155))&lt;Check_Limit,0,1),1)</f>
        <v>0</v>
      </c>
      <c r="BF155">
        <f>IFERROR(IF(SUMIF($G$6:$BB$6,BF$6&amp;" Total",$G155:$BB155)-(SUMIF($G$6:$BB$6,BF$6&amp;" "&amp;'Input-Func_Class'!$D$22,$G155:$BB155)+IFERROR(SUMIF($G$6:$BB$6,BF$6&amp;" "&amp;'Input-Func_Class'!$E$22,$G155:$BB155),SUMIF($G$6:$BB$6,BF$6&amp;" "&amp;'Input-Func_Class'!$B$24,$G155:$BB155))+SUMIF($G$6:$BB$6,BF$6&amp;" "&amp;'Input-Func_Class'!$F$22,$G155:$BB155))&lt;Check_Limit,0,1),1)</f>
        <v>0</v>
      </c>
      <c r="BG155">
        <f>IFERROR(IF(SUMIF($G$6:$BB$6,BG$6&amp;" Total",$G155:$BB155)-(SUMIF($G$6:$BB$6,BG$6&amp;" "&amp;'Input-Func_Class'!$D$22,$G155:$BB155)+IFERROR(SUMIF($G$6:$BB$6,BG$6&amp;" "&amp;'Input-Func_Class'!$E$22,$G155:$BB155),SUMIF($G$6:$BB$6,BG$6&amp;" "&amp;'Input-Func_Class'!$B$24,$G155:$BB155))+SUMIF($G$6:$BB$6,BG$6&amp;" "&amp;'Input-Func_Class'!$F$22,$G155:$BB155))&lt;Check_Limit,0,1),1)</f>
        <v>0</v>
      </c>
      <c r="BH155">
        <f>IFERROR(IF(SUMIF($G$6:$BB$6,BH$6&amp;" Total",$G155:$BB155)-(SUMIF($G$6:$BB$6,BH$6&amp;" "&amp;'Input-Func_Class'!$D$22,$G155:$BB155)+IFERROR(SUMIF($G$6:$BB$6,BH$6&amp;" "&amp;'Input-Func_Class'!$E$22,$G155:$BB155),SUMIF($G$6:$BB$6,BH$6&amp;" "&amp;'Input-Func_Class'!$B$24,$G155:$BB155))+SUMIF($G$6:$BB$6,BH$6&amp;" "&amp;'Input-Func_Class'!$F$22,$G155:$BB155))&lt;Check_Limit,0,1),1)</f>
        <v>0</v>
      </c>
      <c r="BI155">
        <f>IFERROR(IF(SUMIF($G$6:$BB$6,BI$6&amp;" Total",$G155:$BB155)-(SUMIF($G$6:$BB$6,BI$6&amp;" "&amp;'Input-Func_Class'!$D$22,$G155:$BB155)+IFERROR(SUMIF($G$6:$BB$6,BI$6&amp;" "&amp;'Input-Func_Class'!$E$22,$G155:$BB155),SUMIF($G$6:$BB$6,BI$6&amp;" "&amp;'Input-Func_Class'!$B$24,$G155:$BB155))+SUMIF($G$6:$BB$6,BI$6&amp;" "&amp;'Input-Func_Class'!$F$22,$G155:$BB155))&lt;Check_Limit,0,1),1)</f>
        <v>0</v>
      </c>
      <c r="BJ155">
        <f>IFERROR(IF(SUMIF($G$6:$BB$6,BJ$6&amp;" Total",$G155:$BB155)-(SUMIF($G$6:$BB$6,BJ$6&amp;" "&amp;'Input-Func_Class'!$D$22,$G155:$BB155)+IFERROR(SUMIF($G$6:$BB$6,BJ$6&amp;" "&amp;'Input-Func_Class'!$E$22,$G155:$BB155),SUMIF($G$6:$BB$6,BJ$6&amp;" "&amp;'Input-Func_Class'!$B$24,$G155:$BB155))+SUMIF($G$6:$BB$6,BJ$6&amp;" "&amp;'Input-Func_Class'!$F$22,$G155:$BB155))&lt;Check_Limit,0,1),1)</f>
        <v>0</v>
      </c>
      <c r="BK155">
        <f>IFERROR(IF(SUMIF($G$6:$BB$6,BK$6&amp;" Total",$G155:$BB155)-(SUMIF($G$6:$BB$6,BK$6&amp;" "&amp;'Input-Func_Class'!$D$22,$G155:$BB155)+IFERROR(SUMIF($G$6:$BB$6,BK$6&amp;" "&amp;'Input-Func_Class'!$E$22,$G155:$BB155),SUMIF($G$6:$BB$6,BK$6&amp;" "&amp;'Input-Func_Class'!$B$24,$G155:$BB155))+SUMIF($G$6:$BB$6,BK$6&amp;" "&amp;'Input-Func_Class'!$F$22,$G155:$BB155))&lt;Check_Limit,0,1),1)</f>
        <v>0</v>
      </c>
      <c r="BL155">
        <f>IFERROR(IF(SUMIF($G$6:$BB$6,BL$6&amp;" Total",$G155:$BB155)-(SUMIF($G$6:$BB$6,BL$6&amp;" "&amp;'Input-Func_Class'!$D$22,$G155:$BB155)+IFERROR(SUMIF($G$6:$BB$6,BL$6&amp;" "&amp;'Input-Func_Class'!$E$22,$G155:$BB155),SUMIF($G$6:$BB$6,BL$6&amp;" "&amp;'Input-Func_Class'!$B$24,$G155:$BB155))+SUMIF($G$6:$BB$6,BL$6&amp;" "&amp;'Input-Func_Class'!$F$22,$G155:$BB155))&lt;Check_Limit,0,1),1)</f>
        <v>0</v>
      </c>
      <c r="BM155">
        <f>IFERROR(IF(SUMIF($G$6:$BB$6,BM$6&amp;" Total",$G155:$BB155)-(SUMIF($G$6:$BB$6,BM$6&amp;" "&amp;'Input-Func_Class'!$D$22,$G155:$BB155)+IFERROR(SUMIF($G$6:$BB$6,BM$6&amp;" "&amp;'Input-Func_Class'!$E$22,$G155:$BB155),SUMIF($G$6:$BB$6,BM$6&amp;" "&amp;'Input-Func_Class'!$B$24,$G155:$BB155))+SUMIF($G$6:$BB$6,BM$6&amp;" "&amp;'Input-Func_Class'!$F$22,$G155:$BB155))&lt;Check_Limit,0,1),1)</f>
        <v>0</v>
      </c>
      <c r="BN155">
        <f>IFERROR(IF(SUMIF($G$6:$BB$6,BN$6&amp;" Total",$G155:$BB155)-(SUMIF($G$6:$BB$6,BN$6&amp;" "&amp;'Input-Func_Class'!$D$22,$G155:$BB155)+IFERROR(SUMIF($G$6:$BB$6,BN$6&amp;" "&amp;'Input-Func_Class'!$E$22,$G155:$BB155),SUMIF($G$6:$BB$6,BN$6&amp;" "&amp;'Input-Func_Class'!$B$24,$G155:$BB155))+SUMIF($G$6:$BB$6,BN$6&amp;" "&amp;'Input-Func_Class'!$F$22,$G155:$BB155))&lt;Check_Limit,0,1),1)</f>
        <v>0</v>
      </c>
      <c r="BO155">
        <f>IFERROR(IF(SUMIF($G$6:$BB$6,BO$6&amp;" Total",$G155:$BB155)-(SUMIF($G$6:$BB$6,BO$6&amp;" "&amp;'Input-Func_Class'!$D$22,$G155:$BB155)+IFERROR(SUMIF($G$6:$BB$6,BO$6&amp;" "&amp;'Input-Func_Class'!$E$22,$G155:$BB155),SUMIF($G$6:$BB$6,BO$6&amp;" "&amp;'Input-Func_Class'!$B$24,$G155:$BB155))+SUMIF($G$6:$BB$6,BO$6&amp;" "&amp;'Input-Func_Class'!$F$22,$G155:$BB155))&lt;Check_Limit,0,1),1)</f>
        <v>0</v>
      </c>
    </row>
    <row r="156" spans="1:67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>SUBTOTAL(9,D119:D154)</f>
        <v>105002064.06533997</v>
      </c>
      <c r="E156" s="8">
        <f t="shared" ca="1" si="37"/>
        <v>0</v>
      </c>
      <c r="F156" s="2"/>
      <c r="G156" s="8">
        <f t="shared" ref="G156:BB156" ca="1" si="43">SUBTOTAL(9,G119:G154)</f>
        <v>12134428.63376835</v>
      </c>
      <c r="H156" s="8">
        <f t="shared" ca="1" si="43"/>
        <v>8820258.0953795481</v>
      </c>
      <c r="I156" s="8">
        <f t="shared" ca="1" si="43"/>
        <v>346461.75079793291</v>
      </c>
      <c r="J156" s="8">
        <f t="shared" ca="1" si="43"/>
        <v>2967708.7875908674</v>
      </c>
      <c r="K156" s="8">
        <f t="shared" ca="1" si="43"/>
        <v>11145743.011571571</v>
      </c>
      <c r="L156" s="8">
        <f t="shared" ca="1" si="43"/>
        <v>0</v>
      </c>
      <c r="M156" s="8">
        <f t="shared" ca="1" si="43"/>
        <v>0</v>
      </c>
      <c r="N156" s="8">
        <f t="shared" ca="1" si="43"/>
        <v>11145743.011571571</v>
      </c>
      <c r="O156" s="8">
        <f t="shared" ca="1" si="43"/>
        <v>0</v>
      </c>
      <c r="P156" s="8">
        <f t="shared" ca="1" si="43"/>
        <v>0</v>
      </c>
      <c r="Q156" s="8">
        <f t="shared" ca="1" si="43"/>
        <v>0</v>
      </c>
      <c r="R156" s="8">
        <f t="shared" ca="1" si="43"/>
        <v>0</v>
      </c>
      <c r="S156" s="8">
        <f t="shared" ca="1" si="43"/>
        <v>81721892.420000032</v>
      </c>
      <c r="T156" s="8">
        <f t="shared" ca="1" si="43"/>
        <v>0</v>
      </c>
      <c r="U156" s="8">
        <f t="shared" ca="1" si="43"/>
        <v>81721892.420000032</v>
      </c>
      <c r="V156" s="8">
        <f t="shared" ca="1" si="43"/>
        <v>0</v>
      </c>
      <c r="W156" s="8">
        <f t="shared" ca="1" si="43"/>
        <v>0</v>
      </c>
      <c r="X156" s="8">
        <f t="shared" ca="1" si="43"/>
        <v>0</v>
      </c>
      <c r="Y156" s="8">
        <f t="shared" ca="1" si="43"/>
        <v>0</v>
      </c>
      <c r="Z156" s="8">
        <f t="shared" ca="1" si="43"/>
        <v>0</v>
      </c>
      <c r="AA156" s="8">
        <f t="shared" ca="1" si="43"/>
        <v>0</v>
      </c>
      <c r="AB156" s="8">
        <f t="shared" ca="1" si="43"/>
        <v>0</v>
      </c>
      <c r="AC156" s="8">
        <f t="shared" ca="1" si="43"/>
        <v>0</v>
      </c>
      <c r="AD156" s="8">
        <f t="shared" ca="1" si="43"/>
        <v>0</v>
      </c>
      <c r="AE156" s="8">
        <f t="shared" ca="1" si="43"/>
        <v>0</v>
      </c>
      <c r="AF156" s="8">
        <f t="shared" ca="1" si="43"/>
        <v>0</v>
      </c>
      <c r="AG156" s="8">
        <f t="shared" ca="1" si="43"/>
        <v>0</v>
      </c>
      <c r="AH156" s="8">
        <f t="shared" ca="1" si="43"/>
        <v>0</v>
      </c>
      <c r="AI156" s="8">
        <f t="shared" ca="1" si="43"/>
        <v>0</v>
      </c>
      <c r="AJ156" s="8">
        <f t="shared" ca="1" si="43"/>
        <v>0</v>
      </c>
      <c r="AK156" s="8">
        <f t="shared" ca="1" si="43"/>
        <v>0</v>
      </c>
      <c r="AL156" s="8">
        <f t="shared" ca="1" si="43"/>
        <v>0</v>
      </c>
      <c r="AM156" s="8">
        <f t="shared" ca="1" si="43"/>
        <v>0</v>
      </c>
      <c r="AN156" s="8">
        <f t="shared" ca="1" si="43"/>
        <v>0</v>
      </c>
      <c r="AO156" s="8">
        <f t="shared" ca="1" si="43"/>
        <v>0</v>
      </c>
      <c r="AP156" s="8">
        <f t="shared" ca="1" si="43"/>
        <v>0</v>
      </c>
      <c r="AQ156" s="8">
        <f t="shared" ca="1" si="43"/>
        <v>0</v>
      </c>
      <c r="AR156" s="8">
        <f t="shared" ca="1" si="43"/>
        <v>0</v>
      </c>
      <c r="AS156" s="8">
        <f t="shared" ca="1" si="43"/>
        <v>0</v>
      </c>
      <c r="AT156" s="8">
        <f t="shared" ca="1" si="43"/>
        <v>0</v>
      </c>
      <c r="AU156" s="8">
        <f t="shared" ca="1" si="43"/>
        <v>0</v>
      </c>
      <c r="AV156" s="8">
        <f t="shared" ca="1" si="43"/>
        <v>0</v>
      </c>
      <c r="AW156" s="8">
        <f t="shared" ca="1" si="43"/>
        <v>0</v>
      </c>
      <c r="AX156" s="8">
        <f t="shared" ca="1" si="43"/>
        <v>0</v>
      </c>
      <c r="AY156" s="8">
        <f t="shared" ca="1" si="43"/>
        <v>0</v>
      </c>
      <c r="AZ156" s="8">
        <f t="shared" ca="1" si="43"/>
        <v>0</v>
      </c>
      <c r="BA156" s="8">
        <f t="shared" ca="1" si="43"/>
        <v>0</v>
      </c>
      <c r="BB156" s="8">
        <f t="shared" ca="1" si="43"/>
        <v>0</v>
      </c>
      <c r="BD156">
        <f ca="1">IFERROR(IF(SUMIF($G$6:$BB$6,BD$6&amp;" Total",$G156:$BB156)-(SUMIF($G$6:$BB$6,BD$6&amp;" "&amp;'Input-Func_Class'!$D$22,$G156:$BB156)+IFERROR(SUMIF($G$6:$BB$6,BD$6&amp;" "&amp;'Input-Func_Class'!$E$22,$G156:$BB156),SUMIF($G$6:$BB$6,BD$6&amp;" "&amp;'Input-Func_Class'!$B$24,$G156:$BB156))+SUMIF($G$6:$BB$6,BD$6&amp;" "&amp;'Input-Func_Class'!$F$22,$G156:$BB156))&lt;Check_Limit,0,1),1)</f>
        <v>0</v>
      </c>
      <c r="BE156">
        <f ca="1">IFERROR(IF(SUMIF($G$6:$BB$6,BE$6&amp;" Total",$G156:$BB156)-(SUMIF($G$6:$BB$6,BE$6&amp;" "&amp;'Input-Func_Class'!$D$22,$G156:$BB156)+IFERROR(SUMIF($G$6:$BB$6,BE$6&amp;" "&amp;'Input-Func_Class'!$E$22,$G156:$BB156),SUMIF($G$6:$BB$6,BE$6&amp;" "&amp;'Input-Func_Class'!$B$24,$G156:$BB156))+SUMIF($G$6:$BB$6,BE$6&amp;" "&amp;'Input-Func_Class'!$F$22,$G156:$BB156))&lt;Check_Limit,0,1),1)</f>
        <v>0</v>
      </c>
      <c r="BF156">
        <f ca="1">IFERROR(IF(SUMIF($G$6:$BB$6,BF$6&amp;" Total",$G156:$BB156)-(SUMIF($G$6:$BB$6,BF$6&amp;" "&amp;'Input-Func_Class'!$D$22,$G156:$BB156)+IFERROR(SUMIF($G$6:$BB$6,BF$6&amp;" "&amp;'Input-Func_Class'!$E$22,$G156:$BB156),SUMIF($G$6:$BB$6,BF$6&amp;" "&amp;'Input-Func_Class'!$B$24,$G156:$BB156))+SUMIF($G$6:$BB$6,BF$6&amp;" "&amp;'Input-Func_Class'!$F$22,$G156:$BB156))&lt;Check_Limit,0,1),1)</f>
        <v>0</v>
      </c>
      <c r="BG156">
        <f ca="1">IFERROR(IF(SUMIF($G$6:$BB$6,BG$6&amp;" Total",$G156:$BB156)-(SUMIF($G$6:$BB$6,BG$6&amp;" "&amp;'Input-Func_Class'!$D$22,$G156:$BB156)+IFERROR(SUMIF($G$6:$BB$6,BG$6&amp;" "&amp;'Input-Func_Class'!$E$22,$G156:$BB156),SUMIF($G$6:$BB$6,BG$6&amp;" "&amp;'Input-Func_Class'!$B$24,$G156:$BB156))+SUMIF($G$6:$BB$6,BG$6&amp;" "&amp;'Input-Func_Class'!$F$22,$G156:$BB156))&lt;Check_Limit,0,1),1)</f>
        <v>0</v>
      </c>
      <c r="BH156">
        <f ca="1">IFERROR(IF(SUMIF($G$6:$BB$6,BH$6&amp;" Total",$G156:$BB156)-(SUMIF($G$6:$BB$6,BH$6&amp;" "&amp;'Input-Func_Class'!$D$22,$G156:$BB156)+IFERROR(SUMIF($G$6:$BB$6,BH$6&amp;" "&amp;'Input-Func_Class'!$E$22,$G156:$BB156),SUMIF($G$6:$BB$6,BH$6&amp;" "&amp;'Input-Func_Class'!$B$24,$G156:$BB156))+SUMIF($G$6:$BB$6,BH$6&amp;" "&amp;'Input-Func_Class'!$F$22,$G156:$BB156))&lt;Check_Limit,0,1),1)</f>
        <v>0</v>
      </c>
      <c r="BI156">
        <f ca="1">IFERROR(IF(SUMIF($G$6:$BB$6,BI$6&amp;" Total",$G156:$BB156)-(SUMIF($G$6:$BB$6,BI$6&amp;" "&amp;'Input-Func_Class'!$D$22,$G156:$BB156)+IFERROR(SUMIF($G$6:$BB$6,BI$6&amp;" "&amp;'Input-Func_Class'!$E$22,$G156:$BB156),SUMIF($G$6:$BB$6,BI$6&amp;" "&amp;'Input-Func_Class'!$B$24,$G156:$BB156))+SUMIF($G$6:$BB$6,BI$6&amp;" "&amp;'Input-Func_Class'!$F$22,$G156:$BB156))&lt;Check_Limit,0,1),1)</f>
        <v>0</v>
      </c>
      <c r="BJ156">
        <f ca="1">IFERROR(IF(SUMIF($G$6:$BB$6,BJ$6&amp;" Total",$G156:$BB156)-(SUMIF($G$6:$BB$6,BJ$6&amp;" "&amp;'Input-Func_Class'!$D$22,$G156:$BB156)+IFERROR(SUMIF($G$6:$BB$6,BJ$6&amp;" "&amp;'Input-Func_Class'!$E$22,$G156:$BB156),SUMIF($G$6:$BB$6,BJ$6&amp;" "&amp;'Input-Func_Class'!$B$24,$G156:$BB156))+SUMIF($G$6:$BB$6,BJ$6&amp;" "&amp;'Input-Func_Class'!$F$22,$G156:$BB156))&lt;Check_Limit,0,1),1)</f>
        <v>0</v>
      </c>
      <c r="BK156">
        <f ca="1">IFERROR(IF(SUMIF($G$6:$BB$6,BK$6&amp;" Total",$G156:$BB156)-(SUMIF($G$6:$BB$6,BK$6&amp;" "&amp;'Input-Func_Class'!$D$22,$G156:$BB156)+IFERROR(SUMIF($G$6:$BB$6,BK$6&amp;" "&amp;'Input-Func_Class'!$E$22,$G156:$BB156),SUMIF($G$6:$BB$6,BK$6&amp;" "&amp;'Input-Func_Class'!$B$24,$G156:$BB156))+SUMIF($G$6:$BB$6,BK$6&amp;" "&amp;'Input-Func_Class'!$F$22,$G156:$BB156))&lt;Check_Limit,0,1),1)</f>
        <v>0</v>
      </c>
      <c r="BL156">
        <f ca="1">IFERROR(IF(SUMIF($G$6:$BB$6,BL$6&amp;" Total",$G156:$BB156)-(SUMIF($G$6:$BB$6,BL$6&amp;" "&amp;'Input-Func_Class'!$D$22,$G156:$BB156)+IFERROR(SUMIF($G$6:$BB$6,BL$6&amp;" "&amp;'Input-Func_Class'!$E$22,$G156:$BB156),SUMIF($G$6:$BB$6,BL$6&amp;" "&amp;'Input-Func_Class'!$B$24,$G156:$BB156))+SUMIF($G$6:$BB$6,BL$6&amp;" "&amp;'Input-Func_Class'!$F$22,$G156:$BB156))&lt;Check_Limit,0,1),1)</f>
        <v>0</v>
      </c>
      <c r="BM156">
        <f ca="1">IFERROR(IF(SUMIF($G$6:$BB$6,BM$6&amp;" Total",$G156:$BB156)-(SUMIF($G$6:$BB$6,BM$6&amp;" "&amp;'Input-Func_Class'!$D$22,$G156:$BB156)+IFERROR(SUMIF($G$6:$BB$6,BM$6&amp;" "&amp;'Input-Func_Class'!$E$22,$G156:$BB156),SUMIF($G$6:$BB$6,BM$6&amp;" "&amp;'Input-Func_Class'!$B$24,$G156:$BB156))+SUMIF($G$6:$BB$6,BM$6&amp;" "&amp;'Input-Func_Class'!$F$22,$G156:$BB156))&lt;Check_Limit,0,1),1)</f>
        <v>0</v>
      </c>
      <c r="BN156">
        <f ca="1">IFERROR(IF(SUMIF($G$6:$BB$6,BN$6&amp;" Total",$G156:$BB156)-(SUMIF($G$6:$BB$6,BN$6&amp;" "&amp;'Input-Func_Class'!$D$22,$G156:$BB156)+IFERROR(SUMIF($G$6:$BB$6,BN$6&amp;" "&amp;'Input-Func_Class'!$E$22,$G156:$BB156),SUMIF($G$6:$BB$6,BN$6&amp;" "&amp;'Input-Func_Class'!$B$24,$G156:$BB156))+SUMIF($G$6:$BB$6,BN$6&amp;" "&amp;'Input-Func_Class'!$F$22,$G156:$BB156))&lt;Check_Limit,0,1),1)</f>
        <v>0</v>
      </c>
      <c r="BO156">
        <f ca="1">IFERROR(IF(SUMIF($G$6:$BB$6,BO$6&amp;" Total",$G156:$BB156)-(SUMIF($G$6:$BB$6,BO$6&amp;" "&amp;'Input-Func_Class'!$D$22,$G156:$BB156)+IFERROR(SUMIF($G$6:$BB$6,BO$6&amp;" "&amp;'Input-Func_Class'!$E$22,$G156:$BB156),SUMIF($G$6:$BB$6,BO$6&amp;" "&amp;'Input-Func_Class'!$B$24,$G156:$BB156))+SUMIF($G$6:$BB$6,BO$6&amp;" "&amp;'Input-Func_Class'!$F$22,$G156:$BB156))&lt;Check_Limit,0,1),1)</f>
        <v>0</v>
      </c>
    </row>
    <row r="157" spans="1:67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D157">
        <f>IFERROR(IF(SUMIF($G$6:$BB$6,BD$6&amp;" Total",$G157:$BB157)-(SUMIF($G$6:$BB$6,BD$6&amp;" "&amp;'Input-Func_Class'!$D$22,$G157:$BB157)+IFERROR(SUMIF($G$6:$BB$6,BD$6&amp;" "&amp;'Input-Func_Class'!$E$22,$G157:$BB157),SUMIF($G$6:$BB$6,BD$6&amp;" "&amp;'Input-Func_Class'!$B$24,$G157:$BB157))+SUMIF($G$6:$BB$6,BD$6&amp;" "&amp;'Input-Func_Class'!$F$22,$G157:$BB157))&lt;Check_Limit,0,1),1)</f>
        <v>0</v>
      </c>
      <c r="BE157">
        <f>IFERROR(IF(SUMIF($G$6:$BB$6,BE$6&amp;" Total",$G157:$BB157)-(SUMIF($G$6:$BB$6,BE$6&amp;" "&amp;'Input-Func_Class'!$D$22,$G157:$BB157)+IFERROR(SUMIF($G$6:$BB$6,BE$6&amp;" "&amp;'Input-Func_Class'!$E$22,$G157:$BB157),SUMIF($G$6:$BB$6,BE$6&amp;" "&amp;'Input-Func_Class'!$B$24,$G157:$BB157))+SUMIF($G$6:$BB$6,BE$6&amp;" "&amp;'Input-Func_Class'!$F$22,$G157:$BB157))&lt;Check_Limit,0,1),1)</f>
        <v>0</v>
      </c>
      <c r="BF157">
        <f>IFERROR(IF(SUMIF($G$6:$BB$6,BF$6&amp;" Total",$G157:$BB157)-(SUMIF($G$6:$BB$6,BF$6&amp;" "&amp;'Input-Func_Class'!$D$22,$G157:$BB157)+IFERROR(SUMIF($G$6:$BB$6,BF$6&amp;" "&amp;'Input-Func_Class'!$E$22,$G157:$BB157),SUMIF($G$6:$BB$6,BF$6&amp;" "&amp;'Input-Func_Class'!$B$24,$G157:$BB157))+SUMIF($G$6:$BB$6,BF$6&amp;" "&amp;'Input-Func_Class'!$F$22,$G157:$BB157))&lt;Check_Limit,0,1),1)</f>
        <v>0</v>
      </c>
      <c r="BG157">
        <f>IFERROR(IF(SUMIF($G$6:$BB$6,BG$6&amp;" Total",$G157:$BB157)-(SUMIF($G$6:$BB$6,BG$6&amp;" "&amp;'Input-Func_Class'!$D$22,$G157:$BB157)+IFERROR(SUMIF($G$6:$BB$6,BG$6&amp;" "&amp;'Input-Func_Class'!$E$22,$G157:$BB157),SUMIF($G$6:$BB$6,BG$6&amp;" "&amp;'Input-Func_Class'!$B$24,$G157:$BB157))+SUMIF($G$6:$BB$6,BG$6&amp;" "&amp;'Input-Func_Class'!$F$22,$G157:$BB157))&lt;Check_Limit,0,1),1)</f>
        <v>0</v>
      </c>
      <c r="BH157">
        <f>IFERROR(IF(SUMIF($G$6:$BB$6,BH$6&amp;" Total",$G157:$BB157)-(SUMIF($G$6:$BB$6,BH$6&amp;" "&amp;'Input-Func_Class'!$D$22,$G157:$BB157)+IFERROR(SUMIF($G$6:$BB$6,BH$6&amp;" "&amp;'Input-Func_Class'!$E$22,$G157:$BB157),SUMIF($G$6:$BB$6,BH$6&amp;" "&amp;'Input-Func_Class'!$B$24,$G157:$BB157))+SUMIF($G$6:$BB$6,BH$6&amp;" "&amp;'Input-Func_Class'!$F$22,$G157:$BB157))&lt;Check_Limit,0,1),1)</f>
        <v>0</v>
      </c>
      <c r="BI157">
        <f>IFERROR(IF(SUMIF($G$6:$BB$6,BI$6&amp;" Total",$G157:$BB157)-(SUMIF($G$6:$BB$6,BI$6&amp;" "&amp;'Input-Func_Class'!$D$22,$G157:$BB157)+IFERROR(SUMIF($G$6:$BB$6,BI$6&amp;" "&amp;'Input-Func_Class'!$E$22,$G157:$BB157),SUMIF($G$6:$BB$6,BI$6&amp;" "&amp;'Input-Func_Class'!$B$24,$G157:$BB157))+SUMIF($G$6:$BB$6,BI$6&amp;" "&amp;'Input-Func_Class'!$F$22,$G157:$BB157))&lt;Check_Limit,0,1),1)</f>
        <v>0</v>
      </c>
      <c r="BJ157">
        <f>IFERROR(IF(SUMIF($G$6:$BB$6,BJ$6&amp;" Total",$G157:$BB157)-(SUMIF($G$6:$BB$6,BJ$6&amp;" "&amp;'Input-Func_Class'!$D$22,$G157:$BB157)+IFERROR(SUMIF($G$6:$BB$6,BJ$6&amp;" "&amp;'Input-Func_Class'!$E$22,$G157:$BB157),SUMIF($G$6:$BB$6,BJ$6&amp;" "&amp;'Input-Func_Class'!$B$24,$G157:$BB157))+SUMIF($G$6:$BB$6,BJ$6&amp;" "&amp;'Input-Func_Class'!$F$22,$G157:$BB157))&lt;Check_Limit,0,1),1)</f>
        <v>0</v>
      </c>
      <c r="BK157">
        <f>IFERROR(IF(SUMIF($G$6:$BB$6,BK$6&amp;" Total",$G157:$BB157)-(SUMIF($G$6:$BB$6,BK$6&amp;" "&amp;'Input-Func_Class'!$D$22,$G157:$BB157)+IFERROR(SUMIF($G$6:$BB$6,BK$6&amp;" "&amp;'Input-Func_Class'!$E$22,$G157:$BB157),SUMIF($G$6:$BB$6,BK$6&amp;" "&amp;'Input-Func_Class'!$B$24,$G157:$BB157))+SUMIF($G$6:$BB$6,BK$6&amp;" "&amp;'Input-Func_Class'!$F$22,$G157:$BB157))&lt;Check_Limit,0,1),1)</f>
        <v>0</v>
      </c>
      <c r="BL157">
        <f>IFERROR(IF(SUMIF($G$6:$BB$6,BL$6&amp;" Total",$G157:$BB157)-(SUMIF($G$6:$BB$6,BL$6&amp;" "&amp;'Input-Func_Class'!$D$22,$G157:$BB157)+IFERROR(SUMIF($G$6:$BB$6,BL$6&amp;" "&amp;'Input-Func_Class'!$E$22,$G157:$BB157),SUMIF($G$6:$BB$6,BL$6&amp;" "&amp;'Input-Func_Class'!$B$24,$G157:$BB157))+SUMIF($G$6:$BB$6,BL$6&amp;" "&amp;'Input-Func_Class'!$F$22,$G157:$BB157))&lt;Check_Limit,0,1),1)</f>
        <v>0</v>
      </c>
      <c r="BM157">
        <f>IFERROR(IF(SUMIF($G$6:$BB$6,BM$6&amp;" Total",$G157:$BB157)-(SUMIF($G$6:$BB$6,BM$6&amp;" "&amp;'Input-Func_Class'!$D$22,$G157:$BB157)+IFERROR(SUMIF($G$6:$BB$6,BM$6&amp;" "&amp;'Input-Func_Class'!$E$22,$G157:$BB157),SUMIF($G$6:$BB$6,BM$6&amp;" "&amp;'Input-Func_Class'!$B$24,$G157:$BB157))+SUMIF($G$6:$BB$6,BM$6&amp;" "&amp;'Input-Func_Class'!$F$22,$G157:$BB157))&lt;Check_Limit,0,1),1)</f>
        <v>0</v>
      </c>
      <c r="BN157">
        <f>IFERROR(IF(SUMIF($G$6:$BB$6,BN$6&amp;" Total",$G157:$BB157)-(SUMIF($G$6:$BB$6,BN$6&amp;" "&amp;'Input-Func_Class'!$D$22,$G157:$BB157)+IFERROR(SUMIF($G$6:$BB$6,BN$6&amp;" "&amp;'Input-Func_Class'!$E$22,$G157:$BB157),SUMIF($G$6:$BB$6,BN$6&amp;" "&amp;'Input-Func_Class'!$B$24,$G157:$BB157))+SUMIF($G$6:$BB$6,BN$6&amp;" "&amp;'Input-Func_Class'!$F$22,$G157:$BB157))&lt;Check_Limit,0,1),1)</f>
        <v>0</v>
      </c>
      <c r="BO157">
        <f>IFERROR(IF(SUMIF($G$6:$BB$6,BO$6&amp;" Total",$G157:$BB157)-(SUMIF($G$6:$BB$6,BO$6&amp;" "&amp;'Input-Func_Class'!$D$22,$G157:$BB157)+IFERROR(SUMIF($G$6:$BB$6,BO$6&amp;" "&amp;'Input-Func_Class'!$E$22,$G157:$BB157),SUMIF($G$6:$BB$6,BO$6&amp;" "&amp;'Input-Func_Class'!$B$24,$G157:$BB157))+SUMIF($G$6:$BB$6,BO$6&amp;" "&amp;'Input-Func_Class'!$F$22,$G157:$BB157))&lt;Check_Limit,0,1),1)</f>
        <v>0</v>
      </c>
    </row>
    <row r="158" spans="1:67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D158">
        <f>IFERROR(IF(SUMIF($G$6:$BB$6,BD$6&amp;" Total",$G158:$BB158)-(SUMIF($G$6:$BB$6,BD$6&amp;" "&amp;'Input-Func_Class'!$D$22,$G158:$BB158)+IFERROR(SUMIF($G$6:$BB$6,BD$6&amp;" "&amp;'Input-Func_Class'!$E$22,$G158:$BB158),SUMIF($G$6:$BB$6,BD$6&amp;" "&amp;'Input-Func_Class'!$B$24,$G158:$BB158))+SUMIF($G$6:$BB$6,BD$6&amp;" "&amp;'Input-Func_Class'!$F$22,$G158:$BB158))&lt;Check_Limit,0,1),1)</f>
        <v>0</v>
      </c>
      <c r="BE158">
        <f>IFERROR(IF(SUMIF($G$6:$BB$6,BE$6&amp;" Total",$G158:$BB158)-(SUMIF($G$6:$BB$6,BE$6&amp;" "&amp;'Input-Func_Class'!$D$22,$G158:$BB158)+IFERROR(SUMIF($G$6:$BB$6,BE$6&amp;" "&amp;'Input-Func_Class'!$E$22,$G158:$BB158),SUMIF($G$6:$BB$6,BE$6&amp;" "&amp;'Input-Func_Class'!$B$24,$G158:$BB158))+SUMIF($G$6:$BB$6,BE$6&amp;" "&amp;'Input-Func_Class'!$F$22,$G158:$BB158))&lt;Check_Limit,0,1),1)</f>
        <v>0</v>
      </c>
      <c r="BF158">
        <f>IFERROR(IF(SUMIF($G$6:$BB$6,BF$6&amp;" Total",$G158:$BB158)-(SUMIF($G$6:$BB$6,BF$6&amp;" "&amp;'Input-Func_Class'!$D$22,$G158:$BB158)+IFERROR(SUMIF($G$6:$BB$6,BF$6&amp;" "&amp;'Input-Func_Class'!$E$22,$G158:$BB158),SUMIF($G$6:$BB$6,BF$6&amp;" "&amp;'Input-Func_Class'!$B$24,$G158:$BB158))+SUMIF($G$6:$BB$6,BF$6&amp;" "&amp;'Input-Func_Class'!$F$22,$G158:$BB158))&lt;Check_Limit,0,1),1)</f>
        <v>0</v>
      </c>
      <c r="BG158">
        <f>IFERROR(IF(SUMIF($G$6:$BB$6,BG$6&amp;" Total",$G158:$BB158)-(SUMIF($G$6:$BB$6,BG$6&amp;" "&amp;'Input-Func_Class'!$D$22,$G158:$BB158)+IFERROR(SUMIF($G$6:$BB$6,BG$6&amp;" "&amp;'Input-Func_Class'!$E$22,$G158:$BB158),SUMIF($G$6:$BB$6,BG$6&amp;" "&amp;'Input-Func_Class'!$B$24,$G158:$BB158))+SUMIF($G$6:$BB$6,BG$6&amp;" "&amp;'Input-Func_Class'!$F$22,$G158:$BB158))&lt;Check_Limit,0,1),1)</f>
        <v>0</v>
      </c>
      <c r="BH158">
        <f>IFERROR(IF(SUMIF($G$6:$BB$6,BH$6&amp;" Total",$G158:$BB158)-(SUMIF($G$6:$BB$6,BH$6&amp;" "&amp;'Input-Func_Class'!$D$22,$G158:$BB158)+IFERROR(SUMIF($G$6:$BB$6,BH$6&amp;" "&amp;'Input-Func_Class'!$E$22,$G158:$BB158),SUMIF($G$6:$BB$6,BH$6&amp;" "&amp;'Input-Func_Class'!$B$24,$G158:$BB158))+SUMIF($G$6:$BB$6,BH$6&amp;" "&amp;'Input-Func_Class'!$F$22,$G158:$BB158))&lt;Check_Limit,0,1),1)</f>
        <v>0</v>
      </c>
      <c r="BI158">
        <f>IFERROR(IF(SUMIF($G$6:$BB$6,BI$6&amp;" Total",$G158:$BB158)-(SUMIF($G$6:$BB$6,BI$6&amp;" "&amp;'Input-Func_Class'!$D$22,$G158:$BB158)+IFERROR(SUMIF($G$6:$BB$6,BI$6&amp;" "&amp;'Input-Func_Class'!$E$22,$G158:$BB158),SUMIF($G$6:$BB$6,BI$6&amp;" "&amp;'Input-Func_Class'!$B$24,$G158:$BB158))+SUMIF($G$6:$BB$6,BI$6&amp;" "&amp;'Input-Func_Class'!$F$22,$G158:$BB158))&lt;Check_Limit,0,1),1)</f>
        <v>0</v>
      </c>
      <c r="BJ158">
        <f>IFERROR(IF(SUMIF($G$6:$BB$6,BJ$6&amp;" Total",$G158:$BB158)-(SUMIF($G$6:$BB$6,BJ$6&amp;" "&amp;'Input-Func_Class'!$D$22,$G158:$BB158)+IFERROR(SUMIF($G$6:$BB$6,BJ$6&amp;" "&amp;'Input-Func_Class'!$E$22,$G158:$BB158),SUMIF($G$6:$BB$6,BJ$6&amp;" "&amp;'Input-Func_Class'!$B$24,$G158:$BB158))+SUMIF($G$6:$BB$6,BJ$6&amp;" "&amp;'Input-Func_Class'!$F$22,$G158:$BB158))&lt;Check_Limit,0,1),1)</f>
        <v>0</v>
      </c>
      <c r="BK158">
        <f>IFERROR(IF(SUMIF($G$6:$BB$6,BK$6&amp;" Total",$G158:$BB158)-(SUMIF($G$6:$BB$6,BK$6&amp;" "&amp;'Input-Func_Class'!$D$22,$G158:$BB158)+IFERROR(SUMIF($G$6:$BB$6,BK$6&amp;" "&amp;'Input-Func_Class'!$E$22,$G158:$BB158),SUMIF($G$6:$BB$6,BK$6&amp;" "&amp;'Input-Func_Class'!$B$24,$G158:$BB158))+SUMIF($G$6:$BB$6,BK$6&amp;" "&amp;'Input-Func_Class'!$F$22,$G158:$BB158))&lt;Check_Limit,0,1),1)</f>
        <v>0</v>
      </c>
      <c r="BL158">
        <f>IFERROR(IF(SUMIF($G$6:$BB$6,BL$6&amp;" Total",$G158:$BB158)-(SUMIF($G$6:$BB$6,BL$6&amp;" "&amp;'Input-Func_Class'!$D$22,$G158:$BB158)+IFERROR(SUMIF($G$6:$BB$6,BL$6&amp;" "&amp;'Input-Func_Class'!$E$22,$G158:$BB158),SUMIF($G$6:$BB$6,BL$6&amp;" "&amp;'Input-Func_Class'!$B$24,$G158:$BB158))+SUMIF($G$6:$BB$6,BL$6&amp;" "&amp;'Input-Func_Class'!$F$22,$G158:$BB158))&lt;Check_Limit,0,1),1)</f>
        <v>0</v>
      </c>
      <c r="BM158">
        <f>IFERROR(IF(SUMIF($G$6:$BB$6,BM$6&amp;" Total",$G158:$BB158)-(SUMIF($G$6:$BB$6,BM$6&amp;" "&amp;'Input-Func_Class'!$D$22,$G158:$BB158)+IFERROR(SUMIF($G$6:$BB$6,BM$6&amp;" "&amp;'Input-Func_Class'!$E$22,$G158:$BB158),SUMIF($G$6:$BB$6,BM$6&amp;" "&amp;'Input-Func_Class'!$B$24,$G158:$BB158))+SUMIF($G$6:$BB$6,BM$6&amp;" "&amp;'Input-Func_Class'!$F$22,$G158:$BB158))&lt;Check_Limit,0,1),1)</f>
        <v>0</v>
      </c>
      <c r="BN158">
        <f>IFERROR(IF(SUMIF($G$6:$BB$6,BN$6&amp;" Total",$G158:$BB158)-(SUMIF($G$6:$BB$6,BN$6&amp;" "&amp;'Input-Func_Class'!$D$22,$G158:$BB158)+IFERROR(SUMIF($G$6:$BB$6,BN$6&amp;" "&amp;'Input-Func_Class'!$E$22,$G158:$BB158),SUMIF($G$6:$BB$6,BN$6&amp;" "&amp;'Input-Func_Class'!$B$24,$G158:$BB158))+SUMIF($G$6:$BB$6,BN$6&amp;" "&amp;'Input-Func_Class'!$F$22,$G158:$BB158))&lt;Check_Limit,0,1),1)</f>
        <v>0</v>
      </c>
      <c r="BO158">
        <f>IFERROR(IF(SUMIF($G$6:$BB$6,BO$6&amp;" Total",$G158:$BB158)-(SUMIF($G$6:$BB$6,BO$6&amp;" "&amp;'Input-Func_Class'!$D$22,$G158:$BB158)+IFERROR(SUMIF($G$6:$BB$6,BO$6&amp;" "&amp;'Input-Func_Class'!$E$22,$G158:$BB158),SUMIF($G$6:$BB$6,BO$6&amp;" "&amp;'Input-Func_Class'!$B$24,$G158:$BB158))+SUMIF($G$6:$BB$6,BO$6&amp;" "&amp;'Input-Func_Class'!$F$22,$G158:$BB158))&lt;Check_Limit,0,1),1)</f>
        <v>0</v>
      </c>
    </row>
    <row r="159" spans="1:67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D159">
        <f>IFERROR(IF(SUMIF($G$6:$BB$6,BD$6&amp;" Total",$G159:$BB159)-(SUMIF($G$6:$BB$6,BD$6&amp;" "&amp;'Input-Func_Class'!$D$22,$G159:$BB159)+IFERROR(SUMIF($G$6:$BB$6,BD$6&amp;" "&amp;'Input-Func_Class'!$E$22,$G159:$BB159),SUMIF($G$6:$BB$6,BD$6&amp;" "&amp;'Input-Func_Class'!$B$24,$G159:$BB159))+SUMIF($G$6:$BB$6,BD$6&amp;" "&amp;'Input-Func_Class'!$F$22,$G159:$BB159))&lt;Check_Limit,0,1),1)</f>
        <v>0</v>
      </c>
      <c r="BE159">
        <f>IFERROR(IF(SUMIF($G$6:$BB$6,BE$6&amp;" Total",$G159:$BB159)-(SUMIF($G$6:$BB$6,BE$6&amp;" "&amp;'Input-Func_Class'!$D$22,$G159:$BB159)+IFERROR(SUMIF($G$6:$BB$6,BE$6&amp;" "&amp;'Input-Func_Class'!$E$22,$G159:$BB159),SUMIF($G$6:$BB$6,BE$6&amp;" "&amp;'Input-Func_Class'!$B$24,$G159:$BB159))+SUMIF($G$6:$BB$6,BE$6&amp;" "&amp;'Input-Func_Class'!$F$22,$G159:$BB159))&lt;Check_Limit,0,1),1)</f>
        <v>0</v>
      </c>
      <c r="BF159">
        <f>IFERROR(IF(SUMIF($G$6:$BB$6,BF$6&amp;" Total",$G159:$BB159)-(SUMIF($G$6:$BB$6,BF$6&amp;" "&amp;'Input-Func_Class'!$D$22,$G159:$BB159)+IFERROR(SUMIF($G$6:$BB$6,BF$6&amp;" "&amp;'Input-Func_Class'!$E$22,$G159:$BB159),SUMIF($G$6:$BB$6,BF$6&amp;" "&amp;'Input-Func_Class'!$B$24,$G159:$BB159))+SUMIF($G$6:$BB$6,BF$6&amp;" "&amp;'Input-Func_Class'!$F$22,$G159:$BB159))&lt;Check_Limit,0,1),1)</f>
        <v>0</v>
      </c>
      <c r="BG159">
        <f>IFERROR(IF(SUMIF($G$6:$BB$6,BG$6&amp;" Total",$G159:$BB159)-(SUMIF($G$6:$BB$6,BG$6&amp;" "&amp;'Input-Func_Class'!$D$22,$G159:$BB159)+IFERROR(SUMIF($G$6:$BB$6,BG$6&amp;" "&amp;'Input-Func_Class'!$E$22,$G159:$BB159),SUMIF($G$6:$BB$6,BG$6&amp;" "&amp;'Input-Func_Class'!$B$24,$G159:$BB159))+SUMIF($G$6:$BB$6,BG$6&amp;" "&amp;'Input-Func_Class'!$F$22,$G159:$BB159))&lt;Check_Limit,0,1),1)</f>
        <v>0</v>
      </c>
      <c r="BH159">
        <f>IFERROR(IF(SUMIF($G$6:$BB$6,BH$6&amp;" Total",$G159:$BB159)-(SUMIF($G$6:$BB$6,BH$6&amp;" "&amp;'Input-Func_Class'!$D$22,$G159:$BB159)+IFERROR(SUMIF($G$6:$BB$6,BH$6&amp;" "&amp;'Input-Func_Class'!$E$22,$G159:$BB159),SUMIF($G$6:$BB$6,BH$6&amp;" "&amp;'Input-Func_Class'!$B$24,$G159:$BB159))+SUMIF($G$6:$BB$6,BH$6&amp;" "&amp;'Input-Func_Class'!$F$22,$G159:$BB159))&lt;Check_Limit,0,1),1)</f>
        <v>0</v>
      </c>
      <c r="BI159">
        <f>IFERROR(IF(SUMIF($G$6:$BB$6,BI$6&amp;" Total",$G159:$BB159)-(SUMIF($G$6:$BB$6,BI$6&amp;" "&amp;'Input-Func_Class'!$D$22,$G159:$BB159)+IFERROR(SUMIF($G$6:$BB$6,BI$6&amp;" "&amp;'Input-Func_Class'!$E$22,$G159:$BB159),SUMIF($G$6:$BB$6,BI$6&amp;" "&amp;'Input-Func_Class'!$B$24,$G159:$BB159))+SUMIF($G$6:$BB$6,BI$6&amp;" "&amp;'Input-Func_Class'!$F$22,$G159:$BB159))&lt;Check_Limit,0,1),1)</f>
        <v>0</v>
      </c>
      <c r="BJ159">
        <f>IFERROR(IF(SUMIF($G$6:$BB$6,BJ$6&amp;" Total",$G159:$BB159)-(SUMIF($G$6:$BB$6,BJ$6&amp;" "&amp;'Input-Func_Class'!$D$22,$G159:$BB159)+IFERROR(SUMIF($G$6:$BB$6,BJ$6&amp;" "&amp;'Input-Func_Class'!$E$22,$G159:$BB159),SUMIF($G$6:$BB$6,BJ$6&amp;" "&amp;'Input-Func_Class'!$B$24,$G159:$BB159))+SUMIF($G$6:$BB$6,BJ$6&amp;" "&amp;'Input-Func_Class'!$F$22,$G159:$BB159))&lt;Check_Limit,0,1),1)</f>
        <v>0</v>
      </c>
      <c r="BK159">
        <f>IFERROR(IF(SUMIF($G$6:$BB$6,BK$6&amp;" Total",$G159:$BB159)-(SUMIF($G$6:$BB$6,BK$6&amp;" "&amp;'Input-Func_Class'!$D$22,$G159:$BB159)+IFERROR(SUMIF($G$6:$BB$6,BK$6&amp;" "&amp;'Input-Func_Class'!$E$22,$G159:$BB159),SUMIF($G$6:$BB$6,BK$6&amp;" "&amp;'Input-Func_Class'!$B$24,$G159:$BB159))+SUMIF($G$6:$BB$6,BK$6&amp;" "&amp;'Input-Func_Class'!$F$22,$G159:$BB159))&lt;Check_Limit,0,1),1)</f>
        <v>0</v>
      </c>
      <c r="BL159">
        <f>IFERROR(IF(SUMIF($G$6:$BB$6,BL$6&amp;" Total",$G159:$BB159)-(SUMIF($G$6:$BB$6,BL$6&amp;" "&amp;'Input-Func_Class'!$D$22,$G159:$BB159)+IFERROR(SUMIF($G$6:$BB$6,BL$6&amp;" "&amp;'Input-Func_Class'!$E$22,$G159:$BB159),SUMIF($G$6:$BB$6,BL$6&amp;" "&amp;'Input-Func_Class'!$B$24,$G159:$BB159))+SUMIF($G$6:$BB$6,BL$6&amp;" "&amp;'Input-Func_Class'!$F$22,$G159:$BB159))&lt;Check_Limit,0,1),1)</f>
        <v>0</v>
      </c>
      <c r="BM159">
        <f>IFERROR(IF(SUMIF($G$6:$BB$6,BM$6&amp;" Total",$G159:$BB159)-(SUMIF($G$6:$BB$6,BM$6&amp;" "&amp;'Input-Func_Class'!$D$22,$G159:$BB159)+IFERROR(SUMIF($G$6:$BB$6,BM$6&amp;" "&amp;'Input-Func_Class'!$E$22,$G159:$BB159),SUMIF($G$6:$BB$6,BM$6&amp;" "&amp;'Input-Func_Class'!$B$24,$G159:$BB159))+SUMIF($G$6:$BB$6,BM$6&amp;" "&amp;'Input-Func_Class'!$F$22,$G159:$BB159))&lt;Check_Limit,0,1),1)</f>
        <v>0</v>
      </c>
      <c r="BN159">
        <f>IFERROR(IF(SUMIF($G$6:$BB$6,BN$6&amp;" Total",$G159:$BB159)-(SUMIF($G$6:$BB$6,BN$6&amp;" "&amp;'Input-Func_Class'!$D$22,$G159:$BB159)+IFERROR(SUMIF($G$6:$BB$6,BN$6&amp;" "&amp;'Input-Func_Class'!$E$22,$G159:$BB159),SUMIF($G$6:$BB$6,BN$6&amp;" "&amp;'Input-Func_Class'!$B$24,$G159:$BB159))+SUMIF($G$6:$BB$6,BN$6&amp;" "&amp;'Input-Func_Class'!$F$22,$G159:$BB159))&lt;Check_Limit,0,1),1)</f>
        <v>0</v>
      </c>
      <c r="BO159">
        <f>IFERROR(IF(SUMIF($G$6:$BB$6,BO$6&amp;" Total",$G159:$BB159)-(SUMIF($G$6:$BB$6,BO$6&amp;" "&amp;'Input-Func_Class'!$D$22,$G159:$BB159)+IFERROR(SUMIF($G$6:$BB$6,BO$6&amp;" "&amp;'Input-Func_Class'!$E$22,$G159:$BB159),SUMIF($G$6:$BB$6,BO$6&amp;" "&amp;'Input-Func_Class'!$B$24,$G159:$BB159))+SUMIF($G$6:$BB$6,BO$6&amp;" "&amp;'Input-Func_Class'!$F$22,$G159:$BB159))&lt;Check_Limit,0,1),1)</f>
        <v>0</v>
      </c>
    </row>
    <row r="160" spans="1:67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>Functionalization!$D160</f>
        <v>0</v>
      </c>
      <c r="E160" s="8">
        <f t="shared" si="37"/>
        <v>0</v>
      </c>
      <c r="F160" s="2" t="str">
        <f>IF($D160=0,"-",IF('Input-Accounts'!$E160&lt;&gt;0,'Input-Accounts'!$E160,'Input-Accounts'!$G160))</f>
        <v>-</v>
      </c>
      <c r="G160" s="8">
        <f ca="1">IF(G$5&lt;&gt;"",HLOOKUP(G$5,Functionalization!$G$6:$R$314,ROW($A160)-5,FALSE),IFERROR(INDEX(G$278:G$314,MATCH($F160,$B$278:$B$314,0))/VLOOKUP($F160,$B$278:$BB$314,MATCH(LEFT(TRIM(G$6),FIND("~",SUBSTITUTE(G$6,"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160))*HLOOKUP(LEFT(TRIM(G$6),FIND("~",SUBSTITUTE(G$6," ","~",LEN(TRIM(G$6))-LEN(SUBSTITUTE(TRIM(G$6)," ",""))))-1)&amp;" Total",$B$6:$BB$314,ROW($A160)-5,FALSE))</f>
        <v>0</v>
      </c>
      <c r="H160" s="8">
        <f ca="1">IF(H$5&lt;&gt;"",HLOOKUP(H$5,Functionalization!$G$6:$R$314,ROW($A160)-5,FALSE),IFERROR(INDEX(H$278:H$314,MATCH($F160,$B$278:$B$314,0))/VLOOKUP($F160,$B$278:$BB$314,MATCH(LEFT(TRIM(H$6),FIND("~",SUBSTITUTE(H$6,"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160))*HLOOKUP(LEFT(TRIM(H$6),FIND("~",SUBSTITUTE(H$6," ","~",LEN(TRIM(H$6))-LEN(SUBSTITUTE(TRIM(H$6)," ",""))))-1)&amp;" Total",$B$6:$BB$314,ROW($A160)-5,FALSE))</f>
        <v>0</v>
      </c>
      <c r="I160" s="8">
        <f ca="1">IF(I$5&lt;&gt;"",HLOOKUP(I$5,Functionalization!$G$6:$R$314,ROW($A160)-5,FALSE),IFERROR(INDEX(I$278:I$314,MATCH($F160,$B$278:$B$314,0))/VLOOKUP($F160,$B$278:$BB$314,MATCH(LEFT(TRIM(I$6),FIND("~",SUBSTITUTE(I$6,"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160))*HLOOKUP(LEFT(TRIM(I$6),FIND("~",SUBSTITUTE(I$6," ","~",LEN(TRIM(I$6))-LEN(SUBSTITUTE(TRIM(I$6)," ",""))))-1)&amp;" Total",$B$6:$BB$314,ROW($A160)-5,FALSE))</f>
        <v>0</v>
      </c>
      <c r="J160" s="8">
        <f ca="1">IF(J$5&lt;&gt;"",HLOOKUP(J$5,Functionalization!$G$6:$R$314,ROW($A160)-5,FALSE),IFERROR(INDEX(J$278:J$314,MATCH($F160,$B$278:$B$314,0))/VLOOKUP($F160,$B$278:$BB$314,MATCH(LEFT(TRIM(J$6),FIND("~",SUBSTITUTE(J$6,"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160))*HLOOKUP(LEFT(TRIM(J$6),FIND("~",SUBSTITUTE(J$6," ","~",LEN(TRIM(J$6))-LEN(SUBSTITUTE(TRIM(J$6)," ",""))))-1)&amp;" Total",$B$6:$BB$314,ROW($A160)-5,FALSE))</f>
        <v>0</v>
      </c>
      <c r="K160" s="8">
        <f ca="1">IF(K$5&lt;&gt;"",HLOOKUP(K$5,Functionalization!$G$6:$R$314,ROW($A160)-5,FALSE),IFERROR(INDEX(K$278:K$314,MATCH($F160,$B$278:$B$314,0))/VLOOKUP($F160,$B$278:$BB$314,MATCH(LEFT(TRIM(K$6),FIND("~",SUBSTITUTE(K$6,"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160))*HLOOKUP(LEFT(TRIM(K$6),FIND("~",SUBSTITUTE(K$6," ","~",LEN(TRIM(K$6))-LEN(SUBSTITUTE(TRIM(K$6)," ",""))))-1)&amp;" Total",$B$6:$BB$314,ROW($A160)-5,FALSE))</f>
        <v>0</v>
      </c>
      <c r="L160" s="8">
        <f ca="1">IF(L$5&lt;&gt;"",HLOOKUP(L$5,Functionalization!$G$6:$R$314,ROW($A160)-5,FALSE),IFERROR(INDEX(L$278:L$314,MATCH($F160,$B$278:$B$314,0))/VLOOKUP($F160,$B$278:$BB$314,MATCH(LEFT(TRIM(L$6),FIND("~",SUBSTITUTE(L$6,"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160))*HLOOKUP(LEFT(TRIM(L$6),FIND("~",SUBSTITUTE(L$6," ","~",LEN(TRIM(L$6))-LEN(SUBSTITUTE(TRIM(L$6)," ",""))))-1)&amp;" Total",$B$6:$BB$314,ROW($A160)-5,FALSE))</f>
        <v>0</v>
      </c>
      <c r="M160" s="8">
        <f ca="1">IF(M$5&lt;&gt;"",HLOOKUP(M$5,Functionalization!$G$6:$R$314,ROW($A160)-5,FALSE),IFERROR(INDEX(M$278:M$314,MATCH($F160,$B$278:$B$314,0))/VLOOKUP($F160,$B$278:$BB$314,MATCH(LEFT(TRIM(M$6),FIND("~",SUBSTITUTE(M$6,"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160))*HLOOKUP(LEFT(TRIM(M$6),FIND("~",SUBSTITUTE(M$6," ","~",LEN(TRIM(M$6))-LEN(SUBSTITUTE(TRIM(M$6)," ",""))))-1)&amp;" Total",$B$6:$BB$314,ROW($A160)-5,FALSE))</f>
        <v>0</v>
      </c>
      <c r="N160" s="8">
        <f ca="1">IF(N$5&lt;&gt;"",HLOOKUP(N$5,Functionalization!$G$6:$R$314,ROW($A160)-5,FALSE),IFERROR(INDEX(N$278:N$314,MATCH($F160,$B$278:$B$314,0))/VLOOKUP($F160,$B$278:$BB$314,MATCH(LEFT(TRIM(N$6),FIND("~",SUBSTITUTE(N$6,"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160))*HLOOKUP(LEFT(TRIM(N$6),FIND("~",SUBSTITUTE(N$6," ","~",LEN(TRIM(N$6))-LEN(SUBSTITUTE(TRIM(N$6)," ",""))))-1)&amp;" Total",$B$6:$BB$314,ROW($A160)-5,FALSE))</f>
        <v>0</v>
      </c>
      <c r="O160" s="8">
        <f ca="1">IF(O$5&lt;&gt;"",HLOOKUP(O$5,Functionalization!$G$6:$R$314,ROW($A160)-5,FALSE),IFERROR(INDEX(O$278:O$314,MATCH($F160,$B$278:$B$314,0))/VLOOKUP($F160,$B$278:$BB$314,MATCH(LEFT(TRIM(O$6),FIND("~",SUBSTITUTE(O$6,"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160))*HLOOKUP(LEFT(TRIM(O$6),FIND("~",SUBSTITUTE(O$6," ","~",LEN(TRIM(O$6))-LEN(SUBSTITUTE(TRIM(O$6)," ",""))))-1)&amp;" Total",$B$6:$BB$314,ROW($A160)-5,FALSE))</f>
        <v>0</v>
      </c>
      <c r="P160" s="8">
        <f ca="1">IF(P$5&lt;&gt;"",HLOOKUP(P$5,Functionalization!$G$6:$R$314,ROW($A160)-5,FALSE),IFERROR(INDEX(P$278:P$314,MATCH($F160,$B$278:$B$314,0))/VLOOKUP($F160,$B$278:$BB$314,MATCH(LEFT(TRIM(P$6),FIND("~",SUBSTITUTE(P$6,"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160))*HLOOKUP(LEFT(TRIM(P$6),FIND("~",SUBSTITUTE(P$6," ","~",LEN(TRIM(P$6))-LEN(SUBSTITUTE(TRIM(P$6)," ",""))))-1)&amp;" Total",$B$6:$BB$314,ROW($A160)-5,FALSE))</f>
        <v>0</v>
      </c>
      <c r="Q160" s="8">
        <f ca="1">IF(Q$5&lt;&gt;"",HLOOKUP(Q$5,Functionalization!$G$6:$R$314,ROW($A160)-5,FALSE),IFERROR(INDEX(Q$278:Q$314,MATCH($F160,$B$278:$B$314,0))/VLOOKUP($F160,$B$278:$BB$314,MATCH(LEFT(TRIM(Q$6),FIND("~",SUBSTITUTE(Q$6,"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160))*HLOOKUP(LEFT(TRIM(Q$6),FIND("~",SUBSTITUTE(Q$6," ","~",LEN(TRIM(Q$6))-LEN(SUBSTITUTE(TRIM(Q$6)," ",""))))-1)&amp;" Total",$B$6:$BB$314,ROW($A160)-5,FALSE))</f>
        <v>0</v>
      </c>
      <c r="R160" s="8">
        <f ca="1">IF(R$5&lt;&gt;"",HLOOKUP(R$5,Functionalization!$G$6:$R$314,ROW($A160)-5,FALSE),IFERROR(INDEX(R$278:R$314,MATCH($F160,$B$278:$B$314,0))/VLOOKUP($F160,$B$278:$BB$314,MATCH(LEFT(TRIM(R$6),FIND("~",SUBSTITUTE(R$6,"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160))*HLOOKUP(LEFT(TRIM(R$6),FIND("~",SUBSTITUTE(R$6," ","~",LEN(TRIM(R$6))-LEN(SUBSTITUTE(TRIM(R$6)," ",""))))-1)&amp;" Total",$B$6:$BB$314,ROW($A160)-5,FALSE))</f>
        <v>0</v>
      </c>
      <c r="S160" s="8">
        <f ca="1">IF(S$5&lt;&gt;"",HLOOKUP(S$5,Functionalization!$G$6:$R$314,ROW($A160)-5,FALSE),IFERROR(INDEX(S$278:S$314,MATCH($F160,$B$278:$B$314,0))/VLOOKUP($F160,$B$278:$BB$314,MATCH(LEFT(TRIM(S$6),FIND("~",SUBSTITUTE(S$6,"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160))*HLOOKUP(LEFT(TRIM(S$6),FIND("~",SUBSTITUTE(S$6," ","~",LEN(TRIM(S$6))-LEN(SUBSTITUTE(TRIM(S$6)," ",""))))-1)&amp;" Total",$B$6:$BB$314,ROW($A160)-5,FALSE))</f>
        <v>0</v>
      </c>
      <c r="T160" s="8">
        <f ca="1">IF(T$5&lt;&gt;"",HLOOKUP(T$5,Functionalization!$G$6:$R$314,ROW($A160)-5,FALSE),IFERROR(INDEX(T$278:T$314,MATCH($F160,$B$278:$B$314,0))/VLOOKUP($F160,$B$278:$BB$314,MATCH(LEFT(TRIM(T$6),FIND("~",SUBSTITUTE(T$6,"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160))*HLOOKUP(LEFT(TRIM(T$6),FIND("~",SUBSTITUTE(T$6," ","~",LEN(TRIM(T$6))-LEN(SUBSTITUTE(TRIM(T$6)," ",""))))-1)&amp;" Total",$B$6:$BB$314,ROW($A160)-5,FALSE))</f>
        <v>0</v>
      </c>
      <c r="U160" s="8">
        <f ca="1">IF(U$5&lt;&gt;"",HLOOKUP(U$5,Functionalization!$G$6:$R$314,ROW($A160)-5,FALSE),IFERROR(INDEX(U$278:U$314,MATCH($F160,$B$278:$B$314,0))/VLOOKUP($F160,$B$278:$BB$314,MATCH(LEFT(TRIM(U$6),FIND("~",SUBSTITUTE(U$6,"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160))*HLOOKUP(LEFT(TRIM(U$6),FIND("~",SUBSTITUTE(U$6," ","~",LEN(TRIM(U$6))-LEN(SUBSTITUTE(TRIM(U$6)," ",""))))-1)&amp;" Total",$B$6:$BB$314,ROW($A160)-5,FALSE))</f>
        <v>0</v>
      </c>
      <c r="V160" s="8">
        <f ca="1">IF(V$5&lt;&gt;"",HLOOKUP(V$5,Functionalization!$G$6:$R$314,ROW($A160)-5,FALSE),IFERROR(INDEX(V$278:V$314,MATCH($F160,$B$278:$B$314,0))/VLOOKUP($F160,$B$278:$BB$314,MATCH(LEFT(TRIM(V$6),FIND("~",SUBSTITUTE(V$6,"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160))*HLOOKUP(LEFT(TRIM(V$6),FIND("~",SUBSTITUTE(V$6," ","~",LEN(TRIM(V$6))-LEN(SUBSTITUTE(TRIM(V$6)," ",""))))-1)&amp;" Total",$B$6:$BB$314,ROW($A160)-5,FALSE))</f>
        <v>0</v>
      </c>
      <c r="W160" s="8">
        <f ca="1">IF(W$5&lt;&gt;"",HLOOKUP(W$5,Functionalization!$G$6:$R$314,ROW($A160)-5,FALSE),IFERROR(INDEX(W$278:W$314,MATCH($F160,$B$278:$B$314,0))/VLOOKUP($F160,$B$278:$BB$314,MATCH(LEFT(TRIM(W$6),FIND("~",SUBSTITUTE(W$6,"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160))*HLOOKUP(LEFT(TRIM(W$6),FIND("~",SUBSTITUTE(W$6," ","~",LEN(TRIM(W$6))-LEN(SUBSTITUTE(TRIM(W$6)," ",""))))-1)&amp;" Total",$B$6:$BB$314,ROW($A160)-5,FALSE))</f>
        <v>0</v>
      </c>
      <c r="X160" s="8">
        <f ca="1">IF(X$5&lt;&gt;"",HLOOKUP(X$5,Functionalization!$G$6:$R$314,ROW($A160)-5,FALSE),IFERROR(INDEX(X$278:X$314,MATCH($F160,$B$278:$B$314,0))/VLOOKUP($F160,$B$278:$BB$314,MATCH(LEFT(TRIM(X$6),FIND("~",SUBSTITUTE(X$6,"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160))*HLOOKUP(LEFT(TRIM(X$6),FIND("~",SUBSTITUTE(X$6," ","~",LEN(TRIM(X$6))-LEN(SUBSTITUTE(TRIM(X$6)," ",""))))-1)&amp;" Total",$B$6:$BB$314,ROW($A160)-5,FALSE))</f>
        <v>0</v>
      </c>
      <c r="Y160" s="8">
        <f ca="1">IF(Y$5&lt;&gt;"",HLOOKUP(Y$5,Functionalization!$G$6:$R$314,ROW($A160)-5,FALSE),IFERROR(INDEX(Y$278:Y$314,MATCH($F160,$B$278:$B$314,0))/VLOOKUP($F160,$B$278:$BB$314,MATCH(LEFT(TRIM(Y$6),FIND("~",SUBSTITUTE(Y$6,"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160))*HLOOKUP(LEFT(TRIM(Y$6),FIND("~",SUBSTITUTE(Y$6," ","~",LEN(TRIM(Y$6))-LEN(SUBSTITUTE(TRIM(Y$6)," ",""))))-1)&amp;" Total",$B$6:$BB$314,ROW($A160)-5,FALSE))</f>
        <v>0</v>
      </c>
      <c r="Z160" s="8">
        <f ca="1">IF(Z$5&lt;&gt;"",HLOOKUP(Z$5,Functionalization!$G$6:$R$314,ROW($A160)-5,FALSE),IFERROR(INDEX(Z$278:Z$314,MATCH($F160,$B$278:$B$314,0))/VLOOKUP($F160,$B$278:$BB$314,MATCH(LEFT(TRIM(Z$6),FIND("~",SUBSTITUTE(Z$6,"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160))*HLOOKUP(LEFT(TRIM(Z$6),FIND("~",SUBSTITUTE(Z$6," ","~",LEN(TRIM(Z$6))-LEN(SUBSTITUTE(TRIM(Z$6)," ",""))))-1)&amp;" Total",$B$6:$BB$314,ROW($A160)-5,FALSE))</f>
        <v>0</v>
      </c>
      <c r="AA160" s="8">
        <f ca="1">IF(AA$5&lt;&gt;"",HLOOKUP(AA$5,Functionalization!$G$6:$R$314,ROW($A160)-5,FALSE),IFERROR(INDEX(AA$278:AA$314,MATCH($F160,$B$278:$B$314,0))/VLOOKUP($F160,$B$278:$BB$314,MATCH(LEFT(TRIM(AA$6),FIND("~",SUBSTITUTE(AA$6,"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160))*HLOOKUP(LEFT(TRIM(AA$6),FIND("~",SUBSTITUTE(AA$6," ","~",LEN(TRIM(AA$6))-LEN(SUBSTITUTE(TRIM(AA$6)," ",""))))-1)&amp;" Total",$B$6:$BB$314,ROW($A160)-5,FALSE))</f>
        <v>0</v>
      </c>
      <c r="AB160" s="8">
        <f ca="1">IF(AB$5&lt;&gt;"",HLOOKUP(AB$5,Functionalization!$G$6:$R$314,ROW($A160)-5,FALSE),IFERROR(INDEX(AB$278:AB$314,MATCH($F160,$B$278:$B$314,0))/VLOOKUP($F160,$B$278:$BB$314,MATCH(LEFT(TRIM(AB$6),FIND("~",SUBSTITUTE(AB$6,"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160))*HLOOKUP(LEFT(TRIM(AB$6),FIND("~",SUBSTITUTE(AB$6," ","~",LEN(TRIM(AB$6))-LEN(SUBSTITUTE(TRIM(AB$6)," ",""))))-1)&amp;" Total",$B$6:$BB$314,ROW($A160)-5,FALSE))</f>
        <v>0</v>
      </c>
      <c r="AC160" s="8">
        <f ca="1">IF(AC$5&lt;&gt;"",HLOOKUP(AC$5,Functionalization!$G$6:$R$314,ROW($A160)-5,FALSE),IFERROR(INDEX(AC$278:AC$314,MATCH($F160,$B$278:$B$314,0))/VLOOKUP($F160,$B$278:$BB$314,MATCH(LEFT(TRIM(AC$6),FIND("~",SUBSTITUTE(AC$6,"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160))*HLOOKUP(LEFT(TRIM(AC$6),FIND("~",SUBSTITUTE(AC$6," ","~",LEN(TRIM(AC$6))-LEN(SUBSTITUTE(TRIM(AC$6)," ",""))))-1)&amp;" Total",$B$6:$BB$314,ROW($A160)-5,FALSE))</f>
        <v>0</v>
      </c>
      <c r="AD160" s="8">
        <f ca="1">IF(AD$5&lt;&gt;"",HLOOKUP(AD$5,Functionalization!$G$6:$R$314,ROW($A160)-5,FALSE),IFERROR(INDEX(AD$278:AD$314,MATCH($F160,$B$278:$B$314,0))/VLOOKUP($F160,$B$278:$BB$314,MATCH(LEFT(TRIM(AD$6),FIND("~",SUBSTITUTE(AD$6,"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160))*HLOOKUP(LEFT(TRIM(AD$6),FIND("~",SUBSTITUTE(AD$6," ","~",LEN(TRIM(AD$6))-LEN(SUBSTITUTE(TRIM(AD$6)," ",""))))-1)&amp;" Total",$B$6:$BB$314,ROW($A160)-5,FALSE))</f>
        <v>0</v>
      </c>
      <c r="AE160" s="8">
        <f ca="1">IF(AE$5&lt;&gt;"",HLOOKUP(AE$5,Functionalization!$G$6:$R$314,ROW($A160)-5,FALSE),IFERROR(INDEX(AE$278:AE$314,MATCH($F160,$B$278:$B$314,0))/VLOOKUP($F160,$B$278:$BB$314,MATCH(LEFT(TRIM(AE$6),FIND("~",SUBSTITUTE(AE$6,"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160))*HLOOKUP(LEFT(TRIM(AE$6),FIND("~",SUBSTITUTE(AE$6," ","~",LEN(TRIM(AE$6))-LEN(SUBSTITUTE(TRIM(AE$6)," ",""))))-1)&amp;" Total",$B$6:$BB$314,ROW($A160)-5,FALSE))</f>
        <v>0</v>
      </c>
      <c r="AF160" s="8">
        <f ca="1">IF(AF$5&lt;&gt;"",HLOOKUP(AF$5,Functionalization!$G$6:$R$314,ROW($A160)-5,FALSE),IFERROR(INDEX(AF$278:AF$314,MATCH($F160,$B$278:$B$314,0))/VLOOKUP($F160,$B$278:$BB$314,MATCH(LEFT(TRIM(AF$6),FIND("~",SUBSTITUTE(AF$6,"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160))*HLOOKUP(LEFT(TRIM(AF$6),FIND("~",SUBSTITUTE(AF$6," ","~",LEN(TRIM(AF$6))-LEN(SUBSTITUTE(TRIM(AF$6)," ",""))))-1)&amp;" Total",$B$6:$BB$314,ROW($A160)-5,FALSE))</f>
        <v>0</v>
      </c>
      <c r="AG160" s="8">
        <f ca="1">IF(AG$5&lt;&gt;"",HLOOKUP(AG$5,Functionalization!$G$6:$R$314,ROW($A160)-5,FALSE),IFERROR(INDEX(AG$278:AG$314,MATCH($F160,$B$278:$B$314,0))/VLOOKUP($F160,$B$278:$BB$314,MATCH(LEFT(TRIM(AG$6),FIND("~",SUBSTITUTE(AG$6,"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160))*HLOOKUP(LEFT(TRIM(AG$6),FIND("~",SUBSTITUTE(AG$6," ","~",LEN(TRIM(AG$6))-LEN(SUBSTITUTE(TRIM(AG$6)," ",""))))-1)&amp;" Total",$B$6:$BB$314,ROW($A160)-5,FALSE))</f>
        <v>0</v>
      </c>
      <c r="AH160" s="8">
        <f ca="1">IF(AH$5&lt;&gt;"",HLOOKUP(AH$5,Functionalization!$G$6:$R$314,ROW($A160)-5,FALSE),IFERROR(INDEX(AH$278:AH$314,MATCH($F160,$B$278:$B$314,0))/VLOOKUP($F160,$B$278:$BB$314,MATCH(LEFT(TRIM(AH$6),FIND("~",SUBSTITUTE(AH$6,"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160))*HLOOKUP(LEFT(TRIM(AH$6),FIND("~",SUBSTITUTE(AH$6," ","~",LEN(TRIM(AH$6))-LEN(SUBSTITUTE(TRIM(AH$6)," ",""))))-1)&amp;" Total",$B$6:$BB$314,ROW($A160)-5,FALSE))</f>
        <v>0</v>
      </c>
      <c r="AI160" s="8">
        <f ca="1">IF(AI$5&lt;&gt;"",HLOOKUP(AI$5,Functionalization!$G$6:$R$314,ROW($A160)-5,FALSE),IFERROR(INDEX(AI$278:AI$314,MATCH($F160,$B$278:$B$314,0))/VLOOKUP($F160,$B$278:$BB$314,MATCH(LEFT(TRIM(AI$6),FIND("~",SUBSTITUTE(AI$6,"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160))*HLOOKUP(LEFT(TRIM(AI$6),FIND("~",SUBSTITUTE(AI$6," ","~",LEN(TRIM(AI$6))-LEN(SUBSTITUTE(TRIM(AI$6)," ",""))))-1)&amp;" Total",$B$6:$BB$314,ROW($A160)-5,FALSE))</f>
        <v>0</v>
      </c>
      <c r="AJ160" s="8">
        <f ca="1">IF(AJ$5&lt;&gt;"",HLOOKUP(AJ$5,Functionalization!$G$6:$R$314,ROW($A160)-5,FALSE),IFERROR(INDEX(AJ$278:AJ$314,MATCH($F160,$B$278:$B$314,0))/VLOOKUP($F160,$B$278:$BB$314,MATCH(LEFT(TRIM(AJ$6),FIND("~",SUBSTITUTE(AJ$6,"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160))*HLOOKUP(LEFT(TRIM(AJ$6),FIND("~",SUBSTITUTE(AJ$6," ","~",LEN(TRIM(AJ$6))-LEN(SUBSTITUTE(TRIM(AJ$6)," ",""))))-1)&amp;" Total",$B$6:$BB$314,ROW($A160)-5,FALSE))</f>
        <v>0</v>
      </c>
      <c r="AK160" s="8">
        <f ca="1">IF(AK$5&lt;&gt;"",HLOOKUP(AK$5,Functionalization!$G$6:$R$314,ROW($A160)-5,FALSE),IFERROR(INDEX(AK$278:AK$314,MATCH($F160,$B$278:$B$314,0))/VLOOKUP($F160,$B$278:$BB$314,MATCH(LEFT(TRIM(AK$6),FIND("~",SUBSTITUTE(AK$6,"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160))*HLOOKUP(LEFT(TRIM(AK$6),FIND("~",SUBSTITUTE(AK$6," ","~",LEN(TRIM(AK$6))-LEN(SUBSTITUTE(TRIM(AK$6)," ",""))))-1)&amp;" Total",$B$6:$BB$314,ROW($A160)-5,FALSE))</f>
        <v>0</v>
      </c>
      <c r="AL160" s="8">
        <f ca="1">IF(AL$5&lt;&gt;"",HLOOKUP(AL$5,Functionalization!$G$6:$R$314,ROW($A160)-5,FALSE),IFERROR(INDEX(AL$278:AL$314,MATCH($F160,$B$278:$B$314,0))/VLOOKUP($F160,$B$278:$BB$314,MATCH(LEFT(TRIM(AL$6),FIND("~",SUBSTITUTE(AL$6,"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160))*HLOOKUP(LEFT(TRIM(AL$6),FIND("~",SUBSTITUTE(AL$6," ","~",LEN(TRIM(AL$6))-LEN(SUBSTITUTE(TRIM(AL$6)," ",""))))-1)&amp;" Total",$B$6:$BB$314,ROW($A160)-5,FALSE))</f>
        <v>0</v>
      </c>
      <c r="AM160" s="8">
        <f ca="1">IF(AM$5&lt;&gt;"",HLOOKUP(AM$5,Functionalization!$G$6:$R$314,ROW($A160)-5,FALSE),IFERROR(INDEX(AM$278:AM$314,MATCH($F160,$B$278:$B$314,0))/VLOOKUP($F160,$B$278:$BB$314,MATCH(LEFT(TRIM(AM$6),FIND("~",SUBSTITUTE(AM$6,"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160))*HLOOKUP(LEFT(TRIM(AM$6),FIND("~",SUBSTITUTE(AM$6," ","~",LEN(TRIM(AM$6))-LEN(SUBSTITUTE(TRIM(AM$6)," ",""))))-1)&amp;" Total",$B$6:$BB$314,ROW($A160)-5,FALSE))</f>
        <v>0</v>
      </c>
      <c r="AN160" s="8">
        <f ca="1">IF(AN$5&lt;&gt;"",HLOOKUP(AN$5,Functionalization!$G$6:$R$314,ROW($A160)-5,FALSE),IFERROR(INDEX(AN$278:AN$314,MATCH($F160,$B$278:$B$314,0))/VLOOKUP($F160,$B$278:$BB$314,MATCH(LEFT(TRIM(AN$6),FIND("~",SUBSTITUTE(AN$6,"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160))*HLOOKUP(LEFT(TRIM(AN$6),FIND("~",SUBSTITUTE(AN$6," ","~",LEN(TRIM(AN$6))-LEN(SUBSTITUTE(TRIM(AN$6)," ",""))))-1)&amp;" Total",$B$6:$BB$314,ROW($A160)-5,FALSE))</f>
        <v>0</v>
      </c>
      <c r="AO160" s="8">
        <f ca="1">IF(AO$5&lt;&gt;"",HLOOKUP(AO$5,Functionalization!$G$6:$R$314,ROW($A160)-5,FALSE),IFERROR(INDEX(AO$278:AO$314,MATCH($F160,$B$278:$B$314,0))/VLOOKUP($F160,$B$278:$BB$314,MATCH(LEFT(TRIM(AO$6),FIND("~",SUBSTITUTE(AO$6,"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160))*HLOOKUP(LEFT(TRIM(AO$6),FIND("~",SUBSTITUTE(AO$6," ","~",LEN(TRIM(AO$6))-LEN(SUBSTITUTE(TRIM(AO$6)," ",""))))-1)&amp;" Total",$B$6:$BB$314,ROW($A160)-5,FALSE))</f>
        <v>0</v>
      </c>
      <c r="AP160" s="8">
        <f ca="1">IF(AP$5&lt;&gt;"",HLOOKUP(AP$5,Functionalization!$G$6:$R$314,ROW($A160)-5,FALSE),IFERROR(INDEX(AP$278:AP$314,MATCH($F160,$B$278:$B$314,0))/VLOOKUP($F160,$B$278:$BB$314,MATCH(LEFT(TRIM(AP$6),FIND("~",SUBSTITUTE(AP$6,"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160))*HLOOKUP(LEFT(TRIM(AP$6),FIND("~",SUBSTITUTE(AP$6," ","~",LEN(TRIM(AP$6))-LEN(SUBSTITUTE(TRIM(AP$6)," ",""))))-1)&amp;" Total",$B$6:$BB$314,ROW($A160)-5,FALSE))</f>
        <v>0</v>
      </c>
      <c r="AQ160" s="8">
        <f ca="1">IF(AQ$5&lt;&gt;"",HLOOKUP(AQ$5,Functionalization!$G$6:$R$314,ROW($A160)-5,FALSE),IFERROR(INDEX(AQ$278:AQ$314,MATCH($F160,$B$278:$B$314,0))/VLOOKUP($F160,$B$278:$BB$314,MATCH(LEFT(TRIM(AQ$6),FIND("~",SUBSTITUTE(AQ$6,"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160))*HLOOKUP(LEFT(TRIM(AQ$6),FIND("~",SUBSTITUTE(AQ$6," ","~",LEN(TRIM(AQ$6))-LEN(SUBSTITUTE(TRIM(AQ$6)," ",""))))-1)&amp;" Total",$B$6:$BB$314,ROW($A160)-5,FALSE))</f>
        <v>0</v>
      </c>
      <c r="AR160" s="8">
        <f ca="1">IF(AR$5&lt;&gt;"",HLOOKUP(AR$5,Functionalization!$G$6:$R$314,ROW($A160)-5,FALSE),IFERROR(INDEX(AR$278:AR$314,MATCH($F160,$B$278:$B$314,0))/VLOOKUP($F160,$B$278:$BB$314,MATCH(LEFT(TRIM(AR$6),FIND("~",SUBSTITUTE(AR$6,"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160))*HLOOKUP(LEFT(TRIM(AR$6),FIND("~",SUBSTITUTE(AR$6," ","~",LEN(TRIM(AR$6))-LEN(SUBSTITUTE(TRIM(AR$6)," ",""))))-1)&amp;" Total",$B$6:$BB$314,ROW($A160)-5,FALSE))</f>
        <v>0</v>
      </c>
      <c r="AS160" s="8">
        <f ca="1">IF(AS$5&lt;&gt;"",HLOOKUP(AS$5,Functionalization!$G$6:$R$314,ROW($A160)-5,FALSE),IFERROR(INDEX(AS$278:AS$314,MATCH($F160,$B$278:$B$314,0))/VLOOKUP($F160,$B$278:$BB$314,MATCH(LEFT(TRIM(AS$6),FIND("~",SUBSTITUTE(AS$6,"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160))*HLOOKUP(LEFT(TRIM(AS$6),FIND("~",SUBSTITUTE(AS$6," ","~",LEN(TRIM(AS$6))-LEN(SUBSTITUTE(TRIM(AS$6)," ",""))))-1)&amp;" Total",$B$6:$BB$314,ROW($A160)-5,FALSE))</f>
        <v>0</v>
      </c>
      <c r="AT160" s="8">
        <f ca="1">IF(AT$5&lt;&gt;"",HLOOKUP(AT$5,Functionalization!$G$6:$R$314,ROW($A160)-5,FALSE),IFERROR(INDEX(AT$278:AT$314,MATCH($F160,$B$278:$B$314,0))/VLOOKUP($F160,$B$278:$BB$314,MATCH(LEFT(TRIM(AT$6),FIND("~",SUBSTITUTE(AT$6,"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160))*HLOOKUP(LEFT(TRIM(AT$6),FIND("~",SUBSTITUTE(AT$6," ","~",LEN(TRIM(AT$6))-LEN(SUBSTITUTE(TRIM(AT$6)," ",""))))-1)&amp;" Total",$B$6:$BB$314,ROW($A160)-5,FALSE))</f>
        <v>0</v>
      </c>
      <c r="AU160" s="8">
        <f ca="1">IF(AU$5&lt;&gt;"",HLOOKUP(AU$5,Functionalization!$G$6:$R$314,ROW($A160)-5,FALSE),IFERROR(INDEX(AU$278:AU$314,MATCH($F160,$B$278:$B$314,0))/VLOOKUP($F160,$B$278:$BB$314,MATCH(LEFT(TRIM(AU$6),FIND("~",SUBSTITUTE(AU$6,"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160))*HLOOKUP(LEFT(TRIM(AU$6),FIND("~",SUBSTITUTE(AU$6," ","~",LEN(TRIM(AU$6))-LEN(SUBSTITUTE(TRIM(AU$6)," ",""))))-1)&amp;" Total",$B$6:$BB$314,ROW($A160)-5,FALSE))</f>
        <v>0</v>
      </c>
      <c r="AV160" s="8">
        <f ca="1">IF(AV$5&lt;&gt;"",HLOOKUP(AV$5,Functionalization!$G$6:$R$314,ROW($A160)-5,FALSE),IFERROR(INDEX(AV$278:AV$314,MATCH($F160,$B$278:$B$314,0))/VLOOKUP($F160,$B$278:$BB$314,MATCH(LEFT(TRIM(AV$6),FIND("~",SUBSTITUTE(AV$6,"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160))*HLOOKUP(LEFT(TRIM(AV$6),FIND("~",SUBSTITUTE(AV$6," ","~",LEN(TRIM(AV$6))-LEN(SUBSTITUTE(TRIM(AV$6)," ",""))))-1)&amp;" Total",$B$6:$BB$314,ROW($A160)-5,FALSE))</f>
        <v>0</v>
      </c>
      <c r="AW160" s="8">
        <f ca="1">IF(AW$5&lt;&gt;"",HLOOKUP(AW$5,Functionalization!$G$6:$R$314,ROW($A160)-5,FALSE),IFERROR(INDEX(AW$278:AW$314,MATCH($F160,$B$278:$B$314,0))/VLOOKUP($F160,$B$278:$BB$314,MATCH(LEFT(TRIM(AW$6),FIND("~",SUBSTITUTE(AW$6,"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160))*HLOOKUP(LEFT(TRIM(AW$6),FIND("~",SUBSTITUTE(AW$6," ","~",LEN(TRIM(AW$6))-LEN(SUBSTITUTE(TRIM(AW$6)," ",""))))-1)&amp;" Total",$B$6:$BB$314,ROW($A160)-5,FALSE))</f>
        <v>0</v>
      </c>
      <c r="AX160" s="8">
        <f ca="1">IF(AX$5&lt;&gt;"",HLOOKUP(AX$5,Functionalization!$G$6:$R$314,ROW($A160)-5,FALSE),IFERROR(INDEX(AX$278:AX$314,MATCH($F160,$B$278:$B$314,0))/VLOOKUP($F160,$B$278:$BB$314,MATCH(LEFT(TRIM(AX$6),FIND("~",SUBSTITUTE(AX$6,"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160))*HLOOKUP(LEFT(TRIM(AX$6),FIND("~",SUBSTITUTE(AX$6," ","~",LEN(TRIM(AX$6))-LEN(SUBSTITUTE(TRIM(AX$6)," ",""))))-1)&amp;" Total",$B$6:$BB$314,ROW($A160)-5,FALSE))</f>
        <v>0</v>
      </c>
      <c r="AY160" s="8">
        <f ca="1">IF(AY$5&lt;&gt;"",HLOOKUP(AY$5,Functionalization!$G$6:$R$314,ROW($A160)-5,FALSE),IFERROR(INDEX(AY$278:AY$314,MATCH($F160,$B$278:$B$314,0))/VLOOKUP($F160,$B$278:$BB$314,MATCH(LEFT(TRIM(AY$6),FIND("~",SUBSTITUTE(AY$6,"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160))*HLOOKUP(LEFT(TRIM(AY$6),FIND("~",SUBSTITUTE(AY$6," ","~",LEN(TRIM(AY$6))-LEN(SUBSTITUTE(TRIM(AY$6)," ",""))))-1)&amp;" Total",$B$6:$BB$314,ROW($A160)-5,FALSE))</f>
        <v>0</v>
      </c>
      <c r="AZ160" s="8">
        <f ca="1">IF(AZ$5&lt;&gt;"",HLOOKUP(AZ$5,Functionalization!$G$6:$R$314,ROW($A160)-5,FALSE),IFERROR(INDEX(AZ$278:AZ$314,MATCH($F160,$B$278:$B$314,0))/VLOOKUP($F160,$B$278:$BB$314,MATCH(LEFT(TRIM(AZ$6),FIND("~",SUBSTITUTE(AZ$6,"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160))*HLOOKUP(LEFT(TRIM(AZ$6),FIND("~",SUBSTITUTE(AZ$6," ","~",LEN(TRIM(AZ$6))-LEN(SUBSTITUTE(TRIM(AZ$6)," ",""))))-1)&amp;" Total",$B$6:$BB$314,ROW($A160)-5,FALSE))</f>
        <v>0</v>
      </c>
      <c r="BA160" s="8">
        <f ca="1">IF(BA$5&lt;&gt;"",HLOOKUP(BA$5,Functionalization!$G$6:$R$314,ROW($A160)-5,FALSE),IFERROR(INDEX(BA$278:BA$314,MATCH($F160,$B$278:$B$314,0))/VLOOKUP($F160,$B$278:$BB$314,MATCH(LEFT(TRIM(BA$6),FIND("~",SUBSTITUTE(BA$6,"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160))*HLOOKUP(LEFT(TRIM(BA$6),FIND("~",SUBSTITUTE(BA$6," ","~",LEN(TRIM(BA$6))-LEN(SUBSTITUTE(TRIM(BA$6)," ",""))))-1)&amp;" Total",$B$6:$BB$314,ROW($A160)-5,FALSE))</f>
        <v>0</v>
      </c>
      <c r="BB160" s="8">
        <f ca="1">IF(BB$5&lt;&gt;"",HLOOKUP(BB$5,Functionalization!$G$6:$R$314,ROW($A160)-5,FALSE),IFERROR(INDEX(BB$278:BB$314,MATCH($F160,$B$278:$B$314,0))/VLOOKUP($F160,$B$278:$BB$314,MATCH(LEFT(TRIM(BB$6),FIND("~",SUBSTITUTE(BB$6,"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160))*HLOOKUP(LEFT(TRIM(BB$6),FIND("~",SUBSTITUTE(BB$6," ","~",LEN(TRIM(BB$6))-LEN(SUBSTITUTE(TRIM(BB$6)," ",""))))-1)&amp;" Total",$B$6:$BB$314,ROW($A160)-5,FALSE))</f>
        <v>0</v>
      </c>
      <c r="BD160">
        <f ca="1">IFERROR(IF(SUMIF($G$6:$BB$6,BD$6&amp;" Total",$G160:$BB160)-(SUMIF($G$6:$BB$6,BD$6&amp;" "&amp;'Input-Func_Class'!$D$22,$G160:$BB160)+IFERROR(SUMIF($G$6:$BB$6,BD$6&amp;" "&amp;'Input-Func_Class'!$E$22,$G160:$BB160),SUMIF($G$6:$BB$6,BD$6&amp;" "&amp;'Input-Func_Class'!$B$24,$G160:$BB160))+SUMIF($G$6:$BB$6,BD$6&amp;" "&amp;'Input-Func_Class'!$F$22,$G160:$BB160))&lt;Check_Limit,0,1),1)</f>
        <v>0</v>
      </c>
      <c r="BE160">
        <f ca="1">IFERROR(IF(SUMIF($G$6:$BB$6,BE$6&amp;" Total",$G160:$BB160)-(SUMIF($G$6:$BB$6,BE$6&amp;" "&amp;'Input-Func_Class'!$D$22,$G160:$BB160)+IFERROR(SUMIF($G$6:$BB$6,BE$6&amp;" "&amp;'Input-Func_Class'!$E$22,$G160:$BB160),SUMIF($G$6:$BB$6,BE$6&amp;" "&amp;'Input-Func_Class'!$B$24,$G160:$BB160))+SUMIF($G$6:$BB$6,BE$6&amp;" "&amp;'Input-Func_Class'!$F$22,$G160:$BB160))&lt;Check_Limit,0,1),1)</f>
        <v>0</v>
      </c>
      <c r="BF160">
        <f ca="1">IFERROR(IF(SUMIF($G$6:$BB$6,BF$6&amp;" Total",$G160:$BB160)-(SUMIF($G$6:$BB$6,BF$6&amp;" "&amp;'Input-Func_Class'!$D$22,$G160:$BB160)+IFERROR(SUMIF($G$6:$BB$6,BF$6&amp;" "&amp;'Input-Func_Class'!$E$22,$G160:$BB160),SUMIF($G$6:$BB$6,BF$6&amp;" "&amp;'Input-Func_Class'!$B$24,$G160:$BB160))+SUMIF($G$6:$BB$6,BF$6&amp;" "&amp;'Input-Func_Class'!$F$22,$G160:$BB160))&lt;Check_Limit,0,1),1)</f>
        <v>0</v>
      </c>
      <c r="BG160">
        <f ca="1">IFERROR(IF(SUMIF($G$6:$BB$6,BG$6&amp;" Total",$G160:$BB160)-(SUMIF($G$6:$BB$6,BG$6&amp;" "&amp;'Input-Func_Class'!$D$22,$G160:$BB160)+IFERROR(SUMIF($G$6:$BB$6,BG$6&amp;" "&amp;'Input-Func_Class'!$E$22,$G160:$BB160),SUMIF($G$6:$BB$6,BG$6&amp;" "&amp;'Input-Func_Class'!$B$24,$G160:$BB160))+SUMIF($G$6:$BB$6,BG$6&amp;" "&amp;'Input-Func_Class'!$F$22,$G160:$BB160))&lt;Check_Limit,0,1),1)</f>
        <v>0</v>
      </c>
      <c r="BH160">
        <f ca="1">IFERROR(IF(SUMIF($G$6:$BB$6,BH$6&amp;" Total",$G160:$BB160)-(SUMIF($G$6:$BB$6,BH$6&amp;" "&amp;'Input-Func_Class'!$D$22,$G160:$BB160)+IFERROR(SUMIF($G$6:$BB$6,BH$6&amp;" "&amp;'Input-Func_Class'!$E$22,$G160:$BB160),SUMIF($G$6:$BB$6,BH$6&amp;" "&amp;'Input-Func_Class'!$B$24,$G160:$BB160))+SUMIF($G$6:$BB$6,BH$6&amp;" "&amp;'Input-Func_Class'!$F$22,$G160:$BB160))&lt;Check_Limit,0,1),1)</f>
        <v>0</v>
      </c>
      <c r="BI160">
        <f ca="1">IFERROR(IF(SUMIF($G$6:$BB$6,BI$6&amp;" Total",$G160:$BB160)-(SUMIF($G$6:$BB$6,BI$6&amp;" "&amp;'Input-Func_Class'!$D$22,$G160:$BB160)+IFERROR(SUMIF($G$6:$BB$6,BI$6&amp;" "&amp;'Input-Func_Class'!$E$22,$G160:$BB160),SUMIF($G$6:$BB$6,BI$6&amp;" "&amp;'Input-Func_Class'!$B$24,$G160:$BB160))+SUMIF($G$6:$BB$6,BI$6&amp;" "&amp;'Input-Func_Class'!$F$22,$G160:$BB160))&lt;Check_Limit,0,1),1)</f>
        <v>0</v>
      </c>
      <c r="BJ160">
        <f ca="1">IFERROR(IF(SUMIF($G$6:$BB$6,BJ$6&amp;" Total",$G160:$BB160)-(SUMIF($G$6:$BB$6,BJ$6&amp;" "&amp;'Input-Func_Class'!$D$22,$G160:$BB160)+IFERROR(SUMIF($G$6:$BB$6,BJ$6&amp;" "&amp;'Input-Func_Class'!$E$22,$G160:$BB160),SUMIF($G$6:$BB$6,BJ$6&amp;" "&amp;'Input-Func_Class'!$B$24,$G160:$BB160))+SUMIF($G$6:$BB$6,BJ$6&amp;" "&amp;'Input-Func_Class'!$F$22,$G160:$BB160))&lt;Check_Limit,0,1),1)</f>
        <v>0</v>
      </c>
      <c r="BK160">
        <f ca="1">IFERROR(IF(SUMIF($G$6:$BB$6,BK$6&amp;" Total",$G160:$BB160)-(SUMIF($G$6:$BB$6,BK$6&amp;" "&amp;'Input-Func_Class'!$D$22,$G160:$BB160)+IFERROR(SUMIF($G$6:$BB$6,BK$6&amp;" "&amp;'Input-Func_Class'!$E$22,$G160:$BB160),SUMIF($G$6:$BB$6,BK$6&amp;" "&amp;'Input-Func_Class'!$B$24,$G160:$BB160))+SUMIF($G$6:$BB$6,BK$6&amp;" "&amp;'Input-Func_Class'!$F$22,$G160:$BB160))&lt;Check_Limit,0,1),1)</f>
        <v>0</v>
      </c>
      <c r="BL160">
        <f ca="1">IFERROR(IF(SUMIF($G$6:$BB$6,BL$6&amp;" Total",$G160:$BB160)-(SUMIF($G$6:$BB$6,BL$6&amp;" "&amp;'Input-Func_Class'!$D$22,$G160:$BB160)+IFERROR(SUMIF($G$6:$BB$6,BL$6&amp;" "&amp;'Input-Func_Class'!$E$22,$G160:$BB160),SUMIF($G$6:$BB$6,BL$6&amp;" "&amp;'Input-Func_Class'!$B$24,$G160:$BB160))+SUMIF($G$6:$BB$6,BL$6&amp;" "&amp;'Input-Func_Class'!$F$22,$G160:$BB160))&lt;Check_Limit,0,1),1)</f>
        <v>0</v>
      </c>
      <c r="BM160">
        <f ca="1">IFERROR(IF(SUMIF($G$6:$BB$6,BM$6&amp;" Total",$G160:$BB160)-(SUMIF($G$6:$BB$6,BM$6&amp;" "&amp;'Input-Func_Class'!$D$22,$G160:$BB160)+IFERROR(SUMIF($G$6:$BB$6,BM$6&amp;" "&amp;'Input-Func_Class'!$E$22,$G160:$BB160),SUMIF($G$6:$BB$6,BM$6&amp;" "&amp;'Input-Func_Class'!$B$24,$G160:$BB160))+SUMIF($G$6:$BB$6,BM$6&amp;" "&amp;'Input-Func_Class'!$F$22,$G160:$BB160))&lt;Check_Limit,0,1),1)</f>
        <v>0</v>
      </c>
      <c r="BN160">
        <f ca="1">IFERROR(IF(SUMIF($G$6:$BB$6,BN$6&amp;" Total",$G160:$BB160)-(SUMIF($G$6:$BB$6,BN$6&amp;" "&amp;'Input-Func_Class'!$D$22,$G160:$BB160)+IFERROR(SUMIF($G$6:$BB$6,BN$6&amp;" "&amp;'Input-Func_Class'!$E$22,$G160:$BB160),SUMIF($G$6:$BB$6,BN$6&amp;" "&amp;'Input-Func_Class'!$B$24,$G160:$BB160))+SUMIF($G$6:$BB$6,BN$6&amp;" "&amp;'Input-Func_Class'!$F$22,$G160:$BB160))&lt;Check_Limit,0,1),1)</f>
        <v>0</v>
      </c>
      <c r="BO160">
        <f ca="1">IFERROR(IF(SUMIF($G$6:$BB$6,BO$6&amp;" Total",$G160:$BB160)-(SUMIF($G$6:$BB$6,BO$6&amp;" "&amp;'Input-Func_Class'!$D$22,$G160:$BB160)+IFERROR(SUMIF($G$6:$BB$6,BO$6&amp;" "&amp;'Input-Func_Class'!$E$22,$G160:$BB160),SUMIF($G$6:$BB$6,BO$6&amp;" "&amp;'Input-Func_Class'!$B$24,$G160:$BB160))+SUMIF($G$6:$BB$6,BO$6&amp;" "&amp;'Input-Func_Class'!$F$22,$G160:$BB160))&lt;Check_Limit,0,1),1)</f>
        <v>0</v>
      </c>
    </row>
    <row r="161" spans="1:67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>Functionalization!$D161</f>
        <v>310029.1752464216</v>
      </c>
      <c r="E161" s="8">
        <f t="shared" ca="1" si="37"/>
        <v>0</v>
      </c>
      <c r="F161" s="2" t="str">
        <f>IF($D161=0,"-",IF('Input-Accounts'!$E161&lt;&gt;0,'Input-Accounts'!$E161,'Input-Accounts'!$G161))</f>
        <v>CUSTOMER</v>
      </c>
      <c r="G161" s="8">
        <f ca="1">IF(G$5&lt;&gt;"",HLOOKUP(G$5,Functionalization!$G$6:$R$314,ROW($A161)-5,FALSE),IFERROR(INDEX(G$278:G$314,MATCH($F161,$B$278:$B$314,0))/VLOOKUP($F161,$B$278:$BB$314,MATCH(LEFT(TRIM(G$6),FIND("~",SUBSTITUTE(G$6,"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161))*HLOOKUP(LEFT(TRIM(G$6),FIND("~",SUBSTITUTE(G$6," ","~",LEN(TRIM(G$6))-LEN(SUBSTITUTE(TRIM(G$6)," ",""))))-1)&amp;" Total",$B$6:$BB$314,ROW($A161)-5,FALSE))</f>
        <v>0</v>
      </c>
      <c r="H161" s="8">
        <f ca="1">IF(H$5&lt;&gt;"",HLOOKUP(H$5,Functionalization!$G$6:$R$314,ROW($A161)-5,FALSE),IFERROR(INDEX(H$278:H$314,MATCH($F161,$B$278:$B$314,0))/VLOOKUP($F161,$B$278:$BB$314,MATCH(LEFT(TRIM(H$6),FIND("~",SUBSTITUTE(H$6,"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161))*HLOOKUP(LEFT(TRIM(H$6),FIND("~",SUBSTITUTE(H$6," ","~",LEN(TRIM(H$6))-LEN(SUBSTITUTE(TRIM(H$6)," ",""))))-1)&amp;" Total",$B$6:$BB$314,ROW($A161)-5,FALSE))</f>
        <v>0</v>
      </c>
      <c r="I161" s="8">
        <f ca="1">IF(I$5&lt;&gt;"",HLOOKUP(I$5,Functionalization!$G$6:$R$314,ROW($A161)-5,FALSE),IFERROR(INDEX(I$278:I$314,MATCH($F161,$B$278:$B$314,0))/VLOOKUP($F161,$B$278:$BB$314,MATCH(LEFT(TRIM(I$6),FIND("~",SUBSTITUTE(I$6,"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161))*HLOOKUP(LEFT(TRIM(I$6),FIND("~",SUBSTITUTE(I$6," ","~",LEN(TRIM(I$6))-LEN(SUBSTITUTE(TRIM(I$6)," ",""))))-1)&amp;" Total",$B$6:$BB$314,ROW($A161)-5,FALSE))</f>
        <v>0</v>
      </c>
      <c r="J161" s="8">
        <f ca="1">IF(J$5&lt;&gt;"",HLOOKUP(J$5,Functionalization!$G$6:$R$314,ROW($A161)-5,FALSE),IFERROR(INDEX(J$278:J$314,MATCH($F161,$B$278:$B$314,0))/VLOOKUP($F161,$B$278:$BB$314,MATCH(LEFT(TRIM(J$6),FIND("~",SUBSTITUTE(J$6,"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161))*HLOOKUP(LEFT(TRIM(J$6),FIND("~",SUBSTITUTE(J$6," ","~",LEN(TRIM(J$6))-LEN(SUBSTITUTE(TRIM(J$6)," ",""))))-1)&amp;" Total",$B$6:$BB$314,ROW($A161)-5,FALSE))</f>
        <v>0</v>
      </c>
      <c r="K161" s="8">
        <f ca="1">IF(K$5&lt;&gt;"",HLOOKUP(K$5,Functionalization!$G$6:$R$314,ROW($A161)-5,FALSE),IFERROR(INDEX(K$278:K$314,MATCH($F161,$B$278:$B$314,0))/VLOOKUP($F161,$B$278:$BB$314,MATCH(LEFT(TRIM(K$6),FIND("~",SUBSTITUTE(K$6,"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161))*HLOOKUP(LEFT(TRIM(K$6),FIND("~",SUBSTITUTE(K$6," ","~",LEN(TRIM(K$6))-LEN(SUBSTITUTE(TRIM(K$6)," ",""))))-1)&amp;" Total",$B$6:$BB$314,ROW($A161)-5,FALSE))</f>
        <v>0</v>
      </c>
      <c r="L161" s="8">
        <f ca="1">IF(L$5&lt;&gt;"",HLOOKUP(L$5,Functionalization!$G$6:$R$314,ROW($A161)-5,FALSE),IFERROR(INDEX(L$278:L$314,MATCH($F161,$B$278:$B$314,0))/VLOOKUP($F161,$B$278:$BB$314,MATCH(LEFT(TRIM(L$6),FIND("~",SUBSTITUTE(L$6,"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161))*HLOOKUP(LEFT(TRIM(L$6),FIND("~",SUBSTITUTE(L$6," ","~",LEN(TRIM(L$6))-LEN(SUBSTITUTE(TRIM(L$6)," ",""))))-1)&amp;" Total",$B$6:$BB$314,ROW($A161)-5,FALSE))</f>
        <v>0</v>
      </c>
      <c r="M161" s="8">
        <f ca="1">IF(M$5&lt;&gt;"",HLOOKUP(M$5,Functionalization!$G$6:$R$314,ROW($A161)-5,FALSE),IFERROR(INDEX(M$278:M$314,MATCH($F161,$B$278:$B$314,0))/VLOOKUP($F161,$B$278:$BB$314,MATCH(LEFT(TRIM(M$6),FIND("~",SUBSTITUTE(M$6,"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161))*HLOOKUP(LEFT(TRIM(M$6),FIND("~",SUBSTITUTE(M$6," ","~",LEN(TRIM(M$6))-LEN(SUBSTITUTE(TRIM(M$6)," ",""))))-1)&amp;" Total",$B$6:$BB$314,ROW($A161)-5,FALSE))</f>
        <v>0</v>
      </c>
      <c r="N161" s="8">
        <f ca="1">IF(N$5&lt;&gt;"",HLOOKUP(N$5,Functionalization!$G$6:$R$314,ROW($A161)-5,FALSE),IFERROR(INDEX(N$278:N$314,MATCH($F161,$B$278:$B$314,0))/VLOOKUP($F161,$B$278:$BB$314,MATCH(LEFT(TRIM(N$6),FIND("~",SUBSTITUTE(N$6,"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161))*HLOOKUP(LEFT(TRIM(N$6),FIND("~",SUBSTITUTE(N$6," ","~",LEN(TRIM(N$6))-LEN(SUBSTITUTE(TRIM(N$6)," ",""))))-1)&amp;" Total",$B$6:$BB$314,ROW($A161)-5,FALSE))</f>
        <v>0</v>
      </c>
      <c r="O161" s="8">
        <f ca="1">IF(O$5&lt;&gt;"",HLOOKUP(O$5,Functionalization!$G$6:$R$314,ROW($A161)-5,FALSE),IFERROR(INDEX(O$278:O$314,MATCH($F161,$B$278:$B$314,0))/VLOOKUP($F161,$B$278:$BB$314,MATCH(LEFT(TRIM(O$6),FIND("~",SUBSTITUTE(O$6,"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161))*HLOOKUP(LEFT(TRIM(O$6),FIND("~",SUBSTITUTE(O$6," ","~",LEN(TRIM(O$6))-LEN(SUBSTITUTE(TRIM(O$6)," ",""))))-1)&amp;" Total",$B$6:$BB$314,ROW($A161)-5,FALSE))</f>
        <v>310029.1752464216</v>
      </c>
      <c r="P161" s="8">
        <f ca="1">IF(P$5&lt;&gt;"",HLOOKUP(P$5,Functionalization!$G$6:$R$314,ROW($A161)-5,FALSE),IFERROR(INDEX(P$278:P$314,MATCH($F161,$B$278:$B$314,0))/VLOOKUP($F161,$B$278:$BB$314,MATCH(LEFT(TRIM(P$6),FIND("~",SUBSTITUTE(P$6,"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161))*HLOOKUP(LEFT(TRIM(P$6),FIND("~",SUBSTITUTE(P$6," ","~",LEN(TRIM(P$6))-LEN(SUBSTITUTE(TRIM(P$6)," ",""))))-1)&amp;" Total",$B$6:$BB$314,ROW($A161)-5,FALSE))</f>
        <v>0</v>
      </c>
      <c r="Q161" s="8">
        <f ca="1">IF(Q$5&lt;&gt;"",HLOOKUP(Q$5,Functionalization!$G$6:$R$314,ROW($A161)-5,FALSE),IFERROR(INDEX(Q$278:Q$314,MATCH($F161,$B$278:$B$314,0))/VLOOKUP($F161,$B$278:$BB$314,MATCH(LEFT(TRIM(Q$6),FIND("~",SUBSTITUTE(Q$6,"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161))*HLOOKUP(LEFT(TRIM(Q$6),FIND("~",SUBSTITUTE(Q$6," ","~",LEN(TRIM(Q$6))-LEN(SUBSTITUTE(TRIM(Q$6)," ",""))))-1)&amp;" Total",$B$6:$BB$314,ROW($A161)-5,FALSE))</f>
        <v>0</v>
      </c>
      <c r="R161" s="8">
        <f ca="1">IF(R$5&lt;&gt;"",HLOOKUP(R$5,Functionalization!$G$6:$R$314,ROW($A161)-5,FALSE),IFERROR(INDEX(R$278:R$314,MATCH($F161,$B$278:$B$314,0))/VLOOKUP($F161,$B$278:$BB$314,MATCH(LEFT(TRIM(R$6),FIND("~",SUBSTITUTE(R$6,"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161))*HLOOKUP(LEFT(TRIM(R$6),FIND("~",SUBSTITUTE(R$6," ","~",LEN(TRIM(R$6))-LEN(SUBSTITUTE(TRIM(R$6)," ",""))))-1)&amp;" Total",$B$6:$BB$314,ROW($A161)-5,FALSE))</f>
        <v>310029.1752464216</v>
      </c>
      <c r="S161" s="8">
        <f ca="1">IF(S$5&lt;&gt;"",HLOOKUP(S$5,Functionalization!$G$6:$R$314,ROW($A161)-5,FALSE),IFERROR(INDEX(S$278:S$314,MATCH($F161,$B$278:$B$314,0))/VLOOKUP($F161,$B$278:$BB$314,MATCH(LEFT(TRIM(S$6),FIND("~",SUBSTITUTE(S$6,"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161))*HLOOKUP(LEFT(TRIM(S$6),FIND("~",SUBSTITUTE(S$6," ","~",LEN(TRIM(S$6))-LEN(SUBSTITUTE(TRIM(S$6)," ",""))))-1)&amp;" Total",$B$6:$BB$314,ROW($A161)-5,FALSE))</f>
        <v>0</v>
      </c>
      <c r="T161" s="8">
        <f ca="1">IF(T$5&lt;&gt;"",HLOOKUP(T$5,Functionalization!$G$6:$R$314,ROW($A161)-5,FALSE),IFERROR(INDEX(T$278:T$314,MATCH($F161,$B$278:$B$314,0))/VLOOKUP($F161,$B$278:$BB$314,MATCH(LEFT(TRIM(T$6),FIND("~",SUBSTITUTE(T$6,"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161))*HLOOKUP(LEFT(TRIM(T$6),FIND("~",SUBSTITUTE(T$6," ","~",LEN(TRIM(T$6))-LEN(SUBSTITUTE(TRIM(T$6)," ",""))))-1)&amp;" Total",$B$6:$BB$314,ROW($A161)-5,FALSE))</f>
        <v>0</v>
      </c>
      <c r="U161" s="8">
        <f ca="1">IF(U$5&lt;&gt;"",HLOOKUP(U$5,Functionalization!$G$6:$R$314,ROW($A161)-5,FALSE),IFERROR(INDEX(U$278:U$314,MATCH($F161,$B$278:$B$314,0))/VLOOKUP($F161,$B$278:$BB$314,MATCH(LEFT(TRIM(U$6),FIND("~",SUBSTITUTE(U$6,"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161))*HLOOKUP(LEFT(TRIM(U$6),FIND("~",SUBSTITUTE(U$6," ","~",LEN(TRIM(U$6))-LEN(SUBSTITUTE(TRIM(U$6)," ",""))))-1)&amp;" Total",$B$6:$BB$314,ROW($A161)-5,FALSE))</f>
        <v>0</v>
      </c>
      <c r="V161" s="8">
        <f ca="1">IF(V$5&lt;&gt;"",HLOOKUP(V$5,Functionalization!$G$6:$R$314,ROW($A161)-5,FALSE),IFERROR(INDEX(V$278:V$314,MATCH($F161,$B$278:$B$314,0))/VLOOKUP($F161,$B$278:$BB$314,MATCH(LEFT(TRIM(V$6),FIND("~",SUBSTITUTE(V$6,"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161))*HLOOKUP(LEFT(TRIM(V$6),FIND("~",SUBSTITUTE(V$6," ","~",LEN(TRIM(V$6))-LEN(SUBSTITUTE(TRIM(V$6)," ",""))))-1)&amp;" Total",$B$6:$BB$314,ROW($A161)-5,FALSE))</f>
        <v>0</v>
      </c>
      <c r="W161" s="8">
        <f ca="1">IF(W$5&lt;&gt;"",HLOOKUP(W$5,Functionalization!$G$6:$R$314,ROW($A161)-5,FALSE),IFERROR(INDEX(W$278:W$314,MATCH($F161,$B$278:$B$314,0))/VLOOKUP($F161,$B$278:$BB$314,MATCH(LEFT(TRIM(W$6),FIND("~",SUBSTITUTE(W$6,"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161))*HLOOKUP(LEFT(TRIM(W$6),FIND("~",SUBSTITUTE(W$6," ","~",LEN(TRIM(W$6))-LEN(SUBSTITUTE(TRIM(W$6)," ",""))))-1)&amp;" Total",$B$6:$BB$314,ROW($A161)-5,FALSE))</f>
        <v>0</v>
      </c>
      <c r="X161" s="8">
        <f ca="1">IF(X$5&lt;&gt;"",HLOOKUP(X$5,Functionalization!$G$6:$R$314,ROW($A161)-5,FALSE),IFERROR(INDEX(X$278:X$314,MATCH($F161,$B$278:$B$314,0))/VLOOKUP($F161,$B$278:$BB$314,MATCH(LEFT(TRIM(X$6),FIND("~",SUBSTITUTE(X$6,"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161))*HLOOKUP(LEFT(TRIM(X$6),FIND("~",SUBSTITUTE(X$6," ","~",LEN(TRIM(X$6))-LEN(SUBSTITUTE(TRIM(X$6)," ",""))))-1)&amp;" Total",$B$6:$BB$314,ROW($A161)-5,FALSE))</f>
        <v>0</v>
      </c>
      <c r="Y161" s="8">
        <f ca="1">IF(Y$5&lt;&gt;"",HLOOKUP(Y$5,Functionalization!$G$6:$R$314,ROW($A161)-5,FALSE),IFERROR(INDEX(Y$278:Y$314,MATCH($F161,$B$278:$B$314,0))/VLOOKUP($F161,$B$278:$BB$314,MATCH(LEFT(TRIM(Y$6),FIND("~",SUBSTITUTE(Y$6,"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161))*HLOOKUP(LEFT(TRIM(Y$6),FIND("~",SUBSTITUTE(Y$6," ","~",LEN(TRIM(Y$6))-LEN(SUBSTITUTE(TRIM(Y$6)," ",""))))-1)&amp;" Total",$B$6:$BB$314,ROW($A161)-5,FALSE))</f>
        <v>0</v>
      </c>
      <c r="Z161" s="8">
        <f ca="1">IF(Z$5&lt;&gt;"",HLOOKUP(Z$5,Functionalization!$G$6:$R$314,ROW($A161)-5,FALSE),IFERROR(INDEX(Z$278:Z$314,MATCH($F161,$B$278:$B$314,0))/VLOOKUP($F161,$B$278:$BB$314,MATCH(LEFT(TRIM(Z$6),FIND("~",SUBSTITUTE(Z$6,"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161))*HLOOKUP(LEFT(TRIM(Z$6),FIND("~",SUBSTITUTE(Z$6," ","~",LEN(TRIM(Z$6))-LEN(SUBSTITUTE(TRIM(Z$6)," ",""))))-1)&amp;" Total",$B$6:$BB$314,ROW($A161)-5,FALSE))</f>
        <v>0</v>
      </c>
      <c r="AA161" s="8">
        <f ca="1">IF(AA$5&lt;&gt;"",HLOOKUP(AA$5,Functionalization!$G$6:$R$314,ROW($A161)-5,FALSE),IFERROR(INDEX(AA$278:AA$314,MATCH($F161,$B$278:$B$314,0))/VLOOKUP($F161,$B$278:$BB$314,MATCH(LEFT(TRIM(AA$6),FIND("~",SUBSTITUTE(AA$6,"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161))*HLOOKUP(LEFT(TRIM(AA$6),FIND("~",SUBSTITUTE(AA$6," ","~",LEN(TRIM(AA$6))-LEN(SUBSTITUTE(TRIM(AA$6)," ",""))))-1)&amp;" Total",$B$6:$BB$314,ROW($A161)-5,FALSE))</f>
        <v>0</v>
      </c>
      <c r="AB161" s="8">
        <f ca="1">IF(AB$5&lt;&gt;"",HLOOKUP(AB$5,Functionalization!$G$6:$R$314,ROW($A161)-5,FALSE),IFERROR(INDEX(AB$278:AB$314,MATCH($F161,$B$278:$B$314,0))/VLOOKUP($F161,$B$278:$BB$314,MATCH(LEFT(TRIM(AB$6),FIND("~",SUBSTITUTE(AB$6,"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161))*HLOOKUP(LEFT(TRIM(AB$6),FIND("~",SUBSTITUTE(AB$6," ","~",LEN(TRIM(AB$6))-LEN(SUBSTITUTE(TRIM(AB$6)," ",""))))-1)&amp;" Total",$B$6:$BB$314,ROW($A161)-5,FALSE))</f>
        <v>0</v>
      </c>
      <c r="AC161" s="8">
        <f ca="1">IF(AC$5&lt;&gt;"",HLOOKUP(AC$5,Functionalization!$G$6:$R$314,ROW($A161)-5,FALSE),IFERROR(INDEX(AC$278:AC$314,MATCH($F161,$B$278:$B$314,0))/VLOOKUP($F161,$B$278:$BB$314,MATCH(LEFT(TRIM(AC$6),FIND("~",SUBSTITUTE(AC$6,"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161))*HLOOKUP(LEFT(TRIM(AC$6),FIND("~",SUBSTITUTE(AC$6," ","~",LEN(TRIM(AC$6))-LEN(SUBSTITUTE(TRIM(AC$6)," ",""))))-1)&amp;" Total",$B$6:$BB$314,ROW($A161)-5,FALSE))</f>
        <v>0</v>
      </c>
      <c r="AD161" s="8">
        <f ca="1">IF(AD$5&lt;&gt;"",HLOOKUP(AD$5,Functionalization!$G$6:$R$314,ROW($A161)-5,FALSE),IFERROR(INDEX(AD$278:AD$314,MATCH($F161,$B$278:$B$314,0))/VLOOKUP($F161,$B$278:$BB$314,MATCH(LEFT(TRIM(AD$6),FIND("~",SUBSTITUTE(AD$6,"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161))*HLOOKUP(LEFT(TRIM(AD$6),FIND("~",SUBSTITUTE(AD$6," ","~",LEN(TRIM(AD$6))-LEN(SUBSTITUTE(TRIM(AD$6)," ",""))))-1)&amp;" Total",$B$6:$BB$314,ROW($A161)-5,FALSE))</f>
        <v>0</v>
      </c>
      <c r="AE161" s="8">
        <f ca="1">IF(AE$5&lt;&gt;"",HLOOKUP(AE$5,Functionalization!$G$6:$R$314,ROW($A161)-5,FALSE),IFERROR(INDEX(AE$278:AE$314,MATCH($F161,$B$278:$B$314,0))/VLOOKUP($F161,$B$278:$BB$314,MATCH(LEFT(TRIM(AE$6),FIND("~",SUBSTITUTE(AE$6,"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161))*HLOOKUP(LEFT(TRIM(AE$6),FIND("~",SUBSTITUTE(AE$6," ","~",LEN(TRIM(AE$6))-LEN(SUBSTITUTE(TRIM(AE$6)," ",""))))-1)&amp;" Total",$B$6:$BB$314,ROW($A161)-5,FALSE))</f>
        <v>0</v>
      </c>
      <c r="AF161" s="8">
        <f ca="1">IF(AF$5&lt;&gt;"",HLOOKUP(AF$5,Functionalization!$G$6:$R$314,ROW($A161)-5,FALSE),IFERROR(INDEX(AF$278:AF$314,MATCH($F161,$B$278:$B$314,0))/VLOOKUP($F161,$B$278:$BB$314,MATCH(LEFT(TRIM(AF$6),FIND("~",SUBSTITUTE(AF$6,"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161))*HLOOKUP(LEFT(TRIM(AF$6),FIND("~",SUBSTITUTE(AF$6," ","~",LEN(TRIM(AF$6))-LEN(SUBSTITUTE(TRIM(AF$6)," ",""))))-1)&amp;" Total",$B$6:$BB$314,ROW($A161)-5,FALSE))</f>
        <v>0</v>
      </c>
      <c r="AG161" s="8">
        <f ca="1">IF(AG$5&lt;&gt;"",HLOOKUP(AG$5,Functionalization!$G$6:$R$314,ROW($A161)-5,FALSE),IFERROR(INDEX(AG$278:AG$314,MATCH($F161,$B$278:$B$314,0))/VLOOKUP($F161,$B$278:$BB$314,MATCH(LEFT(TRIM(AG$6),FIND("~",SUBSTITUTE(AG$6,"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161))*HLOOKUP(LEFT(TRIM(AG$6),FIND("~",SUBSTITUTE(AG$6," ","~",LEN(TRIM(AG$6))-LEN(SUBSTITUTE(TRIM(AG$6)," ",""))))-1)&amp;" Total",$B$6:$BB$314,ROW($A161)-5,FALSE))</f>
        <v>0</v>
      </c>
      <c r="AH161" s="8">
        <f ca="1">IF(AH$5&lt;&gt;"",HLOOKUP(AH$5,Functionalization!$G$6:$R$314,ROW($A161)-5,FALSE),IFERROR(INDEX(AH$278:AH$314,MATCH($F161,$B$278:$B$314,0))/VLOOKUP($F161,$B$278:$BB$314,MATCH(LEFT(TRIM(AH$6),FIND("~",SUBSTITUTE(AH$6,"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161))*HLOOKUP(LEFT(TRIM(AH$6),FIND("~",SUBSTITUTE(AH$6," ","~",LEN(TRIM(AH$6))-LEN(SUBSTITUTE(TRIM(AH$6)," ",""))))-1)&amp;" Total",$B$6:$BB$314,ROW($A161)-5,FALSE))</f>
        <v>0</v>
      </c>
      <c r="AI161" s="8">
        <f ca="1">IF(AI$5&lt;&gt;"",HLOOKUP(AI$5,Functionalization!$G$6:$R$314,ROW($A161)-5,FALSE),IFERROR(INDEX(AI$278:AI$314,MATCH($F161,$B$278:$B$314,0))/VLOOKUP($F161,$B$278:$BB$314,MATCH(LEFT(TRIM(AI$6),FIND("~",SUBSTITUTE(AI$6,"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161))*HLOOKUP(LEFT(TRIM(AI$6),FIND("~",SUBSTITUTE(AI$6," ","~",LEN(TRIM(AI$6))-LEN(SUBSTITUTE(TRIM(AI$6)," ",""))))-1)&amp;" Total",$B$6:$BB$314,ROW($A161)-5,FALSE))</f>
        <v>0</v>
      </c>
      <c r="AJ161" s="8">
        <f ca="1">IF(AJ$5&lt;&gt;"",HLOOKUP(AJ$5,Functionalization!$G$6:$R$314,ROW($A161)-5,FALSE),IFERROR(INDEX(AJ$278:AJ$314,MATCH($F161,$B$278:$B$314,0))/VLOOKUP($F161,$B$278:$BB$314,MATCH(LEFT(TRIM(AJ$6),FIND("~",SUBSTITUTE(AJ$6,"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161))*HLOOKUP(LEFT(TRIM(AJ$6),FIND("~",SUBSTITUTE(AJ$6," ","~",LEN(TRIM(AJ$6))-LEN(SUBSTITUTE(TRIM(AJ$6)," ",""))))-1)&amp;" Total",$B$6:$BB$314,ROW($A161)-5,FALSE))</f>
        <v>0</v>
      </c>
      <c r="AK161" s="8">
        <f ca="1">IF(AK$5&lt;&gt;"",HLOOKUP(AK$5,Functionalization!$G$6:$R$314,ROW($A161)-5,FALSE),IFERROR(INDEX(AK$278:AK$314,MATCH($F161,$B$278:$B$314,0))/VLOOKUP($F161,$B$278:$BB$314,MATCH(LEFT(TRIM(AK$6),FIND("~",SUBSTITUTE(AK$6,"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161))*HLOOKUP(LEFT(TRIM(AK$6),FIND("~",SUBSTITUTE(AK$6," ","~",LEN(TRIM(AK$6))-LEN(SUBSTITUTE(TRIM(AK$6)," ",""))))-1)&amp;" Total",$B$6:$BB$314,ROW($A161)-5,FALSE))</f>
        <v>0</v>
      </c>
      <c r="AL161" s="8">
        <f ca="1">IF(AL$5&lt;&gt;"",HLOOKUP(AL$5,Functionalization!$G$6:$R$314,ROW($A161)-5,FALSE),IFERROR(INDEX(AL$278:AL$314,MATCH($F161,$B$278:$B$314,0))/VLOOKUP($F161,$B$278:$BB$314,MATCH(LEFT(TRIM(AL$6),FIND("~",SUBSTITUTE(AL$6,"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161))*HLOOKUP(LEFT(TRIM(AL$6),FIND("~",SUBSTITUTE(AL$6," ","~",LEN(TRIM(AL$6))-LEN(SUBSTITUTE(TRIM(AL$6)," ",""))))-1)&amp;" Total",$B$6:$BB$314,ROW($A161)-5,FALSE))</f>
        <v>0</v>
      </c>
      <c r="AM161" s="8">
        <f ca="1">IF(AM$5&lt;&gt;"",HLOOKUP(AM$5,Functionalization!$G$6:$R$314,ROW($A161)-5,FALSE),IFERROR(INDEX(AM$278:AM$314,MATCH($F161,$B$278:$B$314,0))/VLOOKUP($F161,$B$278:$BB$314,MATCH(LEFT(TRIM(AM$6),FIND("~",SUBSTITUTE(AM$6,"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161))*HLOOKUP(LEFT(TRIM(AM$6),FIND("~",SUBSTITUTE(AM$6," ","~",LEN(TRIM(AM$6))-LEN(SUBSTITUTE(TRIM(AM$6)," ",""))))-1)&amp;" Total",$B$6:$BB$314,ROW($A161)-5,FALSE))</f>
        <v>0</v>
      </c>
      <c r="AN161" s="8">
        <f ca="1">IF(AN$5&lt;&gt;"",HLOOKUP(AN$5,Functionalization!$G$6:$R$314,ROW($A161)-5,FALSE),IFERROR(INDEX(AN$278:AN$314,MATCH($F161,$B$278:$B$314,0))/VLOOKUP($F161,$B$278:$BB$314,MATCH(LEFT(TRIM(AN$6),FIND("~",SUBSTITUTE(AN$6,"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161))*HLOOKUP(LEFT(TRIM(AN$6),FIND("~",SUBSTITUTE(AN$6," ","~",LEN(TRIM(AN$6))-LEN(SUBSTITUTE(TRIM(AN$6)," ",""))))-1)&amp;" Total",$B$6:$BB$314,ROW($A161)-5,FALSE))</f>
        <v>0</v>
      </c>
      <c r="AO161" s="8">
        <f ca="1">IF(AO$5&lt;&gt;"",HLOOKUP(AO$5,Functionalization!$G$6:$R$314,ROW($A161)-5,FALSE),IFERROR(INDEX(AO$278:AO$314,MATCH($F161,$B$278:$B$314,0))/VLOOKUP($F161,$B$278:$BB$314,MATCH(LEFT(TRIM(AO$6),FIND("~",SUBSTITUTE(AO$6,"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161))*HLOOKUP(LEFT(TRIM(AO$6),FIND("~",SUBSTITUTE(AO$6," ","~",LEN(TRIM(AO$6))-LEN(SUBSTITUTE(TRIM(AO$6)," ",""))))-1)&amp;" Total",$B$6:$BB$314,ROW($A161)-5,FALSE))</f>
        <v>0</v>
      </c>
      <c r="AP161" s="8">
        <f ca="1">IF(AP$5&lt;&gt;"",HLOOKUP(AP$5,Functionalization!$G$6:$R$314,ROW($A161)-5,FALSE),IFERROR(INDEX(AP$278:AP$314,MATCH($F161,$B$278:$B$314,0))/VLOOKUP($F161,$B$278:$BB$314,MATCH(LEFT(TRIM(AP$6),FIND("~",SUBSTITUTE(AP$6,"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161))*HLOOKUP(LEFT(TRIM(AP$6),FIND("~",SUBSTITUTE(AP$6," ","~",LEN(TRIM(AP$6))-LEN(SUBSTITUTE(TRIM(AP$6)," ",""))))-1)&amp;" Total",$B$6:$BB$314,ROW($A161)-5,FALSE))</f>
        <v>0</v>
      </c>
      <c r="AQ161" s="8">
        <f ca="1">IF(AQ$5&lt;&gt;"",HLOOKUP(AQ$5,Functionalization!$G$6:$R$314,ROW($A161)-5,FALSE),IFERROR(INDEX(AQ$278:AQ$314,MATCH($F161,$B$278:$B$314,0))/VLOOKUP($F161,$B$278:$BB$314,MATCH(LEFT(TRIM(AQ$6),FIND("~",SUBSTITUTE(AQ$6,"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161))*HLOOKUP(LEFT(TRIM(AQ$6),FIND("~",SUBSTITUTE(AQ$6," ","~",LEN(TRIM(AQ$6))-LEN(SUBSTITUTE(TRIM(AQ$6)," ",""))))-1)&amp;" Total",$B$6:$BB$314,ROW($A161)-5,FALSE))</f>
        <v>0</v>
      </c>
      <c r="AR161" s="8">
        <f ca="1">IF(AR$5&lt;&gt;"",HLOOKUP(AR$5,Functionalization!$G$6:$R$314,ROW($A161)-5,FALSE),IFERROR(INDEX(AR$278:AR$314,MATCH($F161,$B$278:$B$314,0))/VLOOKUP($F161,$B$278:$BB$314,MATCH(LEFT(TRIM(AR$6),FIND("~",SUBSTITUTE(AR$6,"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161))*HLOOKUP(LEFT(TRIM(AR$6),FIND("~",SUBSTITUTE(AR$6," ","~",LEN(TRIM(AR$6))-LEN(SUBSTITUTE(TRIM(AR$6)," ",""))))-1)&amp;" Total",$B$6:$BB$314,ROW($A161)-5,FALSE))</f>
        <v>0</v>
      </c>
      <c r="AS161" s="8">
        <f ca="1">IF(AS$5&lt;&gt;"",HLOOKUP(AS$5,Functionalization!$G$6:$R$314,ROW($A161)-5,FALSE),IFERROR(INDEX(AS$278:AS$314,MATCH($F161,$B$278:$B$314,0))/VLOOKUP($F161,$B$278:$BB$314,MATCH(LEFT(TRIM(AS$6),FIND("~",SUBSTITUTE(AS$6,"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161))*HLOOKUP(LEFT(TRIM(AS$6),FIND("~",SUBSTITUTE(AS$6," ","~",LEN(TRIM(AS$6))-LEN(SUBSTITUTE(TRIM(AS$6)," ",""))))-1)&amp;" Total",$B$6:$BB$314,ROW($A161)-5,FALSE))</f>
        <v>0</v>
      </c>
      <c r="AT161" s="8">
        <f ca="1">IF(AT$5&lt;&gt;"",HLOOKUP(AT$5,Functionalization!$G$6:$R$314,ROW($A161)-5,FALSE),IFERROR(INDEX(AT$278:AT$314,MATCH($F161,$B$278:$B$314,0))/VLOOKUP($F161,$B$278:$BB$314,MATCH(LEFT(TRIM(AT$6),FIND("~",SUBSTITUTE(AT$6,"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161))*HLOOKUP(LEFT(TRIM(AT$6),FIND("~",SUBSTITUTE(AT$6," ","~",LEN(TRIM(AT$6))-LEN(SUBSTITUTE(TRIM(AT$6)," ",""))))-1)&amp;" Total",$B$6:$BB$314,ROW($A161)-5,FALSE))</f>
        <v>0</v>
      </c>
      <c r="AU161" s="8">
        <f ca="1">IF(AU$5&lt;&gt;"",HLOOKUP(AU$5,Functionalization!$G$6:$R$314,ROW($A161)-5,FALSE),IFERROR(INDEX(AU$278:AU$314,MATCH($F161,$B$278:$B$314,0))/VLOOKUP($F161,$B$278:$BB$314,MATCH(LEFT(TRIM(AU$6),FIND("~",SUBSTITUTE(AU$6,"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161))*HLOOKUP(LEFT(TRIM(AU$6),FIND("~",SUBSTITUTE(AU$6," ","~",LEN(TRIM(AU$6))-LEN(SUBSTITUTE(TRIM(AU$6)," ",""))))-1)&amp;" Total",$B$6:$BB$314,ROW($A161)-5,FALSE))</f>
        <v>0</v>
      </c>
      <c r="AV161" s="8">
        <f ca="1">IF(AV$5&lt;&gt;"",HLOOKUP(AV$5,Functionalization!$G$6:$R$314,ROW($A161)-5,FALSE),IFERROR(INDEX(AV$278:AV$314,MATCH($F161,$B$278:$B$314,0))/VLOOKUP($F161,$B$278:$BB$314,MATCH(LEFT(TRIM(AV$6),FIND("~",SUBSTITUTE(AV$6,"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161))*HLOOKUP(LEFT(TRIM(AV$6),FIND("~",SUBSTITUTE(AV$6," ","~",LEN(TRIM(AV$6))-LEN(SUBSTITUTE(TRIM(AV$6)," ",""))))-1)&amp;" Total",$B$6:$BB$314,ROW($A161)-5,FALSE))</f>
        <v>0</v>
      </c>
      <c r="AW161" s="8">
        <f ca="1">IF(AW$5&lt;&gt;"",HLOOKUP(AW$5,Functionalization!$G$6:$R$314,ROW($A161)-5,FALSE),IFERROR(INDEX(AW$278:AW$314,MATCH($F161,$B$278:$B$314,0))/VLOOKUP($F161,$B$278:$BB$314,MATCH(LEFT(TRIM(AW$6),FIND("~",SUBSTITUTE(AW$6,"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161))*HLOOKUP(LEFT(TRIM(AW$6),FIND("~",SUBSTITUTE(AW$6," ","~",LEN(TRIM(AW$6))-LEN(SUBSTITUTE(TRIM(AW$6)," ",""))))-1)&amp;" Total",$B$6:$BB$314,ROW($A161)-5,FALSE))</f>
        <v>0</v>
      </c>
      <c r="AX161" s="8">
        <f ca="1">IF(AX$5&lt;&gt;"",HLOOKUP(AX$5,Functionalization!$G$6:$R$314,ROW($A161)-5,FALSE),IFERROR(INDEX(AX$278:AX$314,MATCH($F161,$B$278:$B$314,0))/VLOOKUP($F161,$B$278:$BB$314,MATCH(LEFT(TRIM(AX$6),FIND("~",SUBSTITUTE(AX$6,"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161))*HLOOKUP(LEFT(TRIM(AX$6),FIND("~",SUBSTITUTE(AX$6," ","~",LEN(TRIM(AX$6))-LEN(SUBSTITUTE(TRIM(AX$6)," ",""))))-1)&amp;" Total",$B$6:$BB$314,ROW($A161)-5,FALSE))</f>
        <v>0</v>
      </c>
      <c r="AY161" s="8">
        <f ca="1">IF(AY$5&lt;&gt;"",HLOOKUP(AY$5,Functionalization!$G$6:$R$314,ROW($A161)-5,FALSE),IFERROR(INDEX(AY$278:AY$314,MATCH($F161,$B$278:$B$314,0))/VLOOKUP($F161,$B$278:$BB$314,MATCH(LEFT(TRIM(AY$6),FIND("~",SUBSTITUTE(AY$6,"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161))*HLOOKUP(LEFT(TRIM(AY$6),FIND("~",SUBSTITUTE(AY$6," ","~",LEN(TRIM(AY$6))-LEN(SUBSTITUTE(TRIM(AY$6)," ",""))))-1)&amp;" Total",$B$6:$BB$314,ROW($A161)-5,FALSE))</f>
        <v>0</v>
      </c>
      <c r="AZ161" s="8">
        <f ca="1">IF(AZ$5&lt;&gt;"",HLOOKUP(AZ$5,Functionalization!$G$6:$R$314,ROW($A161)-5,FALSE),IFERROR(INDEX(AZ$278:AZ$314,MATCH($F161,$B$278:$B$314,0))/VLOOKUP($F161,$B$278:$BB$314,MATCH(LEFT(TRIM(AZ$6),FIND("~",SUBSTITUTE(AZ$6,"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161))*HLOOKUP(LEFT(TRIM(AZ$6),FIND("~",SUBSTITUTE(AZ$6," ","~",LEN(TRIM(AZ$6))-LEN(SUBSTITUTE(TRIM(AZ$6)," ",""))))-1)&amp;" Total",$B$6:$BB$314,ROW($A161)-5,FALSE))</f>
        <v>0</v>
      </c>
      <c r="BA161" s="8">
        <f ca="1">IF(BA$5&lt;&gt;"",HLOOKUP(BA$5,Functionalization!$G$6:$R$314,ROW($A161)-5,FALSE),IFERROR(INDEX(BA$278:BA$314,MATCH($F161,$B$278:$B$314,0))/VLOOKUP($F161,$B$278:$BB$314,MATCH(LEFT(TRIM(BA$6),FIND("~",SUBSTITUTE(BA$6,"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161))*HLOOKUP(LEFT(TRIM(BA$6),FIND("~",SUBSTITUTE(BA$6," ","~",LEN(TRIM(BA$6))-LEN(SUBSTITUTE(TRIM(BA$6)," ",""))))-1)&amp;" Total",$B$6:$BB$314,ROW($A161)-5,FALSE))</f>
        <v>0</v>
      </c>
      <c r="BB161" s="8">
        <f ca="1">IF(BB$5&lt;&gt;"",HLOOKUP(BB$5,Functionalization!$G$6:$R$314,ROW($A161)-5,FALSE),IFERROR(INDEX(BB$278:BB$314,MATCH($F161,$B$278:$B$314,0))/VLOOKUP($F161,$B$278:$BB$314,MATCH(LEFT(TRIM(BB$6),FIND("~",SUBSTITUTE(BB$6,"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161))*HLOOKUP(LEFT(TRIM(BB$6),FIND("~",SUBSTITUTE(BB$6," ","~",LEN(TRIM(BB$6))-LEN(SUBSTITUTE(TRIM(BB$6)," ",""))))-1)&amp;" Total",$B$6:$BB$314,ROW($A161)-5,FALSE))</f>
        <v>0</v>
      </c>
      <c r="BD161">
        <f ca="1">IFERROR(IF(SUMIF($G$6:$BB$6,BD$6&amp;" Total",$G161:$BB161)-(SUMIF($G$6:$BB$6,BD$6&amp;" "&amp;'Input-Func_Class'!$D$22,$G161:$BB161)+IFERROR(SUMIF($G$6:$BB$6,BD$6&amp;" "&amp;'Input-Func_Class'!$E$22,$G161:$BB161),SUMIF($G$6:$BB$6,BD$6&amp;" "&amp;'Input-Func_Class'!$B$24,$G161:$BB161))+SUMIF($G$6:$BB$6,BD$6&amp;" "&amp;'Input-Func_Class'!$F$22,$G161:$BB161))&lt;Check_Limit,0,1),1)</f>
        <v>0</v>
      </c>
      <c r="BE161">
        <f ca="1">IFERROR(IF(SUMIF($G$6:$BB$6,BE$6&amp;" Total",$G161:$BB161)-(SUMIF($G$6:$BB$6,BE$6&amp;" "&amp;'Input-Func_Class'!$D$22,$G161:$BB161)+IFERROR(SUMIF($G$6:$BB$6,BE$6&amp;" "&amp;'Input-Func_Class'!$E$22,$G161:$BB161),SUMIF($G$6:$BB$6,BE$6&amp;" "&amp;'Input-Func_Class'!$B$24,$G161:$BB161))+SUMIF($G$6:$BB$6,BE$6&amp;" "&amp;'Input-Func_Class'!$F$22,$G161:$BB161))&lt;Check_Limit,0,1),1)</f>
        <v>0</v>
      </c>
      <c r="BF161">
        <f ca="1">IFERROR(IF(SUMIF($G$6:$BB$6,BF$6&amp;" Total",$G161:$BB161)-(SUMIF($G$6:$BB$6,BF$6&amp;" "&amp;'Input-Func_Class'!$D$22,$G161:$BB161)+IFERROR(SUMIF($G$6:$BB$6,BF$6&amp;" "&amp;'Input-Func_Class'!$E$22,$G161:$BB161),SUMIF($G$6:$BB$6,BF$6&amp;" "&amp;'Input-Func_Class'!$B$24,$G161:$BB161))+SUMIF($G$6:$BB$6,BF$6&amp;" "&amp;'Input-Func_Class'!$F$22,$G161:$BB161))&lt;Check_Limit,0,1),1)</f>
        <v>0</v>
      </c>
      <c r="BG161">
        <f ca="1">IFERROR(IF(SUMIF($G$6:$BB$6,BG$6&amp;" Total",$G161:$BB161)-(SUMIF($G$6:$BB$6,BG$6&amp;" "&amp;'Input-Func_Class'!$D$22,$G161:$BB161)+IFERROR(SUMIF($G$6:$BB$6,BG$6&amp;" "&amp;'Input-Func_Class'!$E$22,$G161:$BB161),SUMIF($G$6:$BB$6,BG$6&amp;" "&amp;'Input-Func_Class'!$B$24,$G161:$BB161))+SUMIF($G$6:$BB$6,BG$6&amp;" "&amp;'Input-Func_Class'!$F$22,$G161:$BB161))&lt;Check_Limit,0,1),1)</f>
        <v>0</v>
      </c>
      <c r="BH161">
        <f ca="1">IFERROR(IF(SUMIF($G$6:$BB$6,BH$6&amp;" Total",$G161:$BB161)-(SUMIF($G$6:$BB$6,BH$6&amp;" "&amp;'Input-Func_Class'!$D$22,$G161:$BB161)+IFERROR(SUMIF($G$6:$BB$6,BH$6&amp;" "&amp;'Input-Func_Class'!$E$22,$G161:$BB161),SUMIF($G$6:$BB$6,BH$6&amp;" "&amp;'Input-Func_Class'!$B$24,$G161:$BB161))+SUMIF($G$6:$BB$6,BH$6&amp;" "&amp;'Input-Func_Class'!$F$22,$G161:$BB161))&lt;Check_Limit,0,1),1)</f>
        <v>0</v>
      </c>
      <c r="BI161">
        <f ca="1">IFERROR(IF(SUMIF($G$6:$BB$6,BI$6&amp;" Total",$G161:$BB161)-(SUMIF($G$6:$BB$6,BI$6&amp;" "&amp;'Input-Func_Class'!$D$22,$G161:$BB161)+IFERROR(SUMIF($G$6:$BB$6,BI$6&amp;" "&amp;'Input-Func_Class'!$E$22,$G161:$BB161),SUMIF($G$6:$BB$6,BI$6&amp;" "&amp;'Input-Func_Class'!$B$24,$G161:$BB161))+SUMIF($G$6:$BB$6,BI$6&amp;" "&amp;'Input-Func_Class'!$F$22,$G161:$BB161))&lt;Check_Limit,0,1),1)</f>
        <v>0</v>
      </c>
      <c r="BJ161">
        <f ca="1">IFERROR(IF(SUMIF($G$6:$BB$6,BJ$6&amp;" Total",$G161:$BB161)-(SUMIF($G$6:$BB$6,BJ$6&amp;" "&amp;'Input-Func_Class'!$D$22,$G161:$BB161)+IFERROR(SUMIF($G$6:$BB$6,BJ$6&amp;" "&amp;'Input-Func_Class'!$E$22,$G161:$BB161),SUMIF($G$6:$BB$6,BJ$6&amp;" "&amp;'Input-Func_Class'!$B$24,$G161:$BB161))+SUMIF($G$6:$BB$6,BJ$6&amp;" "&amp;'Input-Func_Class'!$F$22,$G161:$BB161))&lt;Check_Limit,0,1),1)</f>
        <v>0</v>
      </c>
      <c r="BK161">
        <f ca="1">IFERROR(IF(SUMIF($G$6:$BB$6,BK$6&amp;" Total",$G161:$BB161)-(SUMIF($G$6:$BB$6,BK$6&amp;" "&amp;'Input-Func_Class'!$D$22,$G161:$BB161)+IFERROR(SUMIF($G$6:$BB$6,BK$6&amp;" "&amp;'Input-Func_Class'!$E$22,$G161:$BB161),SUMIF($G$6:$BB$6,BK$6&amp;" "&amp;'Input-Func_Class'!$B$24,$G161:$BB161))+SUMIF($G$6:$BB$6,BK$6&amp;" "&amp;'Input-Func_Class'!$F$22,$G161:$BB161))&lt;Check_Limit,0,1),1)</f>
        <v>0</v>
      </c>
      <c r="BL161">
        <f ca="1">IFERROR(IF(SUMIF($G$6:$BB$6,BL$6&amp;" Total",$G161:$BB161)-(SUMIF($G$6:$BB$6,BL$6&amp;" "&amp;'Input-Func_Class'!$D$22,$G161:$BB161)+IFERROR(SUMIF($G$6:$BB$6,BL$6&amp;" "&amp;'Input-Func_Class'!$E$22,$G161:$BB161),SUMIF($G$6:$BB$6,BL$6&amp;" "&amp;'Input-Func_Class'!$B$24,$G161:$BB161))+SUMIF($G$6:$BB$6,BL$6&amp;" "&amp;'Input-Func_Class'!$F$22,$G161:$BB161))&lt;Check_Limit,0,1),1)</f>
        <v>0</v>
      </c>
      <c r="BM161">
        <f ca="1">IFERROR(IF(SUMIF($G$6:$BB$6,BM$6&amp;" Total",$G161:$BB161)-(SUMIF($G$6:$BB$6,BM$6&amp;" "&amp;'Input-Func_Class'!$D$22,$G161:$BB161)+IFERROR(SUMIF($G$6:$BB$6,BM$6&amp;" "&amp;'Input-Func_Class'!$E$22,$G161:$BB161),SUMIF($G$6:$BB$6,BM$6&amp;" "&amp;'Input-Func_Class'!$B$24,$G161:$BB161))+SUMIF($G$6:$BB$6,BM$6&amp;" "&amp;'Input-Func_Class'!$F$22,$G161:$BB161))&lt;Check_Limit,0,1),1)</f>
        <v>0</v>
      </c>
      <c r="BN161">
        <f ca="1">IFERROR(IF(SUMIF($G$6:$BB$6,BN$6&amp;" Total",$G161:$BB161)-(SUMIF($G$6:$BB$6,BN$6&amp;" "&amp;'Input-Func_Class'!$D$22,$G161:$BB161)+IFERROR(SUMIF($G$6:$BB$6,BN$6&amp;" "&amp;'Input-Func_Class'!$E$22,$G161:$BB161),SUMIF($G$6:$BB$6,BN$6&amp;" "&amp;'Input-Func_Class'!$B$24,$G161:$BB161))+SUMIF($G$6:$BB$6,BN$6&amp;" "&amp;'Input-Func_Class'!$F$22,$G161:$BB161))&lt;Check_Limit,0,1),1)</f>
        <v>0</v>
      </c>
      <c r="BO161">
        <f ca="1">IFERROR(IF(SUMIF($G$6:$BB$6,BO$6&amp;" Total",$G161:$BB161)-(SUMIF($G$6:$BB$6,BO$6&amp;" "&amp;'Input-Func_Class'!$D$22,$G161:$BB161)+IFERROR(SUMIF($G$6:$BB$6,BO$6&amp;" "&amp;'Input-Func_Class'!$E$22,$G161:$BB161),SUMIF($G$6:$BB$6,BO$6&amp;" "&amp;'Input-Func_Class'!$B$24,$G161:$BB161))+SUMIF($G$6:$BB$6,BO$6&amp;" "&amp;'Input-Func_Class'!$F$22,$G161:$BB161))&lt;Check_Limit,0,1),1)</f>
        <v>0</v>
      </c>
    </row>
    <row r="162" spans="1:67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>Functionalization!$D162</f>
        <v>3127972.09069396</v>
      </c>
      <c r="E162" s="8">
        <f t="shared" ca="1" si="37"/>
        <v>0</v>
      </c>
      <c r="F162" s="2" t="str">
        <f>IF($D162=0,"-",IF('Input-Accounts'!$E162&lt;&gt;0,'Input-Accounts'!$E162,'Input-Accounts'!$G162))</f>
        <v>CUSTOMER</v>
      </c>
      <c r="G162" s="8">
        <f ca="1">IF(G$5&lt;&gt;"",HLOOKUP(G$5,Functionalization!$G$6:$R$314,ROW($A162)-5,FALSE),IFERROR(INDEX(G$278:G$314,MATCH($F162,$B$278:$B$314,0))/VLOOKUP($F162,$B$278:$BB$314,MATCH(LEFT(TRIM(G$6),FIND("~",SUBSTITUTE(G$6,"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162))*HLOOKUP(LEFT(TRIM(G$6),FIND("~",SUBSTITUTE(G$6," ","~",LEN(TRIM(G$6))-LEN(SUBSTITUTE(TRIM(G$6)," ",""))))-1)&amp;" Total",$B$6:$BB$314,ROW($A162)-5,FALSE))</f>
        <v>0</v>
      </c>
      <c r="H162" s="8">
        <f ca="1">IF(H$5&lt;&gt;"",HLOOKUP(H$5,Functionalization!$G$6:$R$314,ROW($A162)-5,FALSE),IFERROR(INDEX(H$278:H$314,MATCH($F162,$B$278:$B$314,0))/VLOOKUP($F162,$B$278:$BB$314,MATCH(LEFT(TRIM(H$6),FIND("~",SUBSTITUTE(H$6,"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162))*HLOOKUP(LEFT(TRIM(H$6),FIND("~",SUBSTITUTE(H$6," ","~",LEN(TRIM(H$6))-LEN(SUBSTITUTE(TRIM(H$6)," ",""))))-1)&amp;" Total",$B$6:$BB$314,ROW($A162)-5,FALSE))</f>
        <v>0</v>
      </c>
      <c r="I162" s="8">
        <f ca="1">IF(I$5&lt;&gt;"",HLOOKUP(I$5,Functionalization!$G$6:$R$314,ROW($A162)-5,FALSE),IFERROR(INDEX(I$278:I$314,MATCH($F162,$B$278:$B$314,0))/VLOOKUP($F162,$B$278:$BB$314,MATCH(LEFT(TRIM(I$6),FIND("~",SUBSTITUTE(I$6,"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162))*HLOOKUP(LEFT(TRIM(I$6),FIND("~",SUBSTITUTE(I$6," ","~",LEN(TRIM(I$6))-LEN(SUBSTITUTE(TRIM(I$6)," ",""))))-1)&amp;" Total",$B$6:$BB$314,ROW($A162)-5,FALSE))</f>
        <v>0</v>
      </c>
      <c r="J162" s="8">
        <f ca="1">IF(J$5&lt;&gt;"",HLOOKUP(J$5,Functionalization!$G$6:$R$314,ROW($A162)-5,FALSE),IFERROR(INDEX(J$278:J$314,MATCH($F162,$B$278:$B$314,0))/VLOOKUP($F162,$B$278:$BB$314,MATCH(LEFT(TRIM(J$6),FIND("~",SUBSTITUTE(J$6,"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162))*HLOOKUP(LEFT(TRIM(J$6),FIND("~",SUBSTITUTE(J$6," ","~",LEN(TRIM(J$6))-LEN(SUBSTITUTE(TRIM(J$6)," ",""))))-1)&amp;" Total",$B$6:$BB$314,ROW($A162)-5,FALSE))</f>
        <v>0</v>
      </c>
      <c r="K162" s="8">
        <f ca="1">IF(K$5&lt;&gt;"",HLOOKUP(K$5,Functionalization!$G$6:$R$314,ROW($A162)-5,FALSE),IFERROR(INDEX(K$278:K$314,MATCH($F162,$B$278:$B$314,0))/VLOOKUP($F162,$B$278:$BB$314,MATCH(LEFT(TRIM(K$6),FIND("~",SUBSTITUTE(K$6,"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162))*HLOOKUP(LEFT(TRIM(K$6),FIND("~",SUBSTITUTE(K$6," ","~",LEN(TRIM(K$6))-LEN(SUBSTITUTE(TRIM(K$6)," ",""))))-1)&amp;" Total",$B$6:$BB$314,ROW($A162)-5,FALSE))</f>
        <v>0</v>
      </c>
      <c r="L162" s="8">
        <f ca="1">IF(L$5&lt;&gt;"",HLOOKUP(L$5,Functionalization!$G$6:$R$314,ROW($A162)-5,FALSE),IFERROR(INDEX(L$278:L$314,MATCH($F162,$B$278:$B$314,0))/VLOOKUP($F162,$B$278:$BB$314,MATCH(LEFT(TRIM(L$6),FIND("~",SUBSTITUTE(L$6,"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162))*HLOOKUP(LEFT(TRIM(L$6),FIND("~",SUBSTITUTE(L$6," ","~",LEN(TRIM(L$6))-LEN(SUBSTITUTE(TRIM(L$6)," ",""))))-1)&amp;" Total",$B$6:$BB$314,ROW($A162)-5,FALSE))</f>
        <v>0</v>
      </c>
      <c r="M162" s="8">
        <f ca="1">IF(M$5&lt;&gt;"",HLOOKUP(M$5,Functionalization!$G$6:$R$314,ROW($A162)-5,FALSE),IFERROR(INDEX(M$278:M$314,MATCH($F162,$B$278:$B$314,0))/VLOOKUP($F162,$B$278:$BB$314,MATCH(LEFT(TRIM(M$6),FIND("~",SUBSTITUTE(M$6,"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162))*HLOOKUP(LEFT(TRIM(M$6),FIND("~",SUBSTITUTE(M$6," ","~",LEN(TRIM(M$6))-LEN(SUBSTITUTE(TRIM(M$6)," ",""))))-1)&amp;" Total",$B$6:$BB$314,ROW($A162)-5,FALSE))</f>
        <v>0</v>
      </c>
      <c r="N162" s="8">
        <f ca="1">IF(N$5&lt;&gt;"",HLOOKUP(N$5,Functionalization!$G$6:$R$314,ROW($A162)-5,FALSE),IFERROR(INDEX(N$278:N$314,MATCH($F162,$B$278:$B$314,0))/VLOOKUP($F162,$B$278:$BB$314,MATCH(LEFT(TRIM(N$6),FIND("~",SUBSTITUTE(N$6,"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162))*HLOOKUP(LEFT(TRIM(N$6),FIND("~",SUBSTITUTE(N$6," ","~",LEN(TRIM(N$6))-LEN(SUBSTITUTE(TRIM(N$6)," ",""))))-1)&amp;" Total",$B$6:$BB$314,ROW($A162)-5,FALSE))</f>
        <v>0</v>
      </c>
      <c r="O162" s="8">
        <f ca="1">IF(O$5&lt;&gt;"",HLOOKUP(O$5,Functionalization!$G$6:$R$314,ROW($A162)-5,FALSE),IFERROR(INDEX(O$278:O$314,MATCH($F162,$B$278:$B$314,0))/VLOOKUP($F162,$B$278:$BB$314,MATCH(LEFT(TRIM(O$6),FIND("~",SUBSTITUTE(O$6,"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162))*HLOOKUP(LEFT(TRIM(O$6),FIND("~",SUBSTITUTE(O$6," ","~",LEN(TRIM(O$6))-LEN(SUBSTITUTE(TRIM(O$6)," ",""))))-1)&amp;" Total",$B$6:$BB$314,ROW($A162)-5,FALSE))</f>
        <v>3127972.09069396</v>
      </c>
      <c r="P162" s="8">
        <f ca="1">IF(P$5&lt;&gt;"",HLOOKUP(P$5,Functionalization!$G$6:$R$314,ROW($A162)-5,FALSE),IFERROR(INDEX(P$278:P$314,MATCH($F162,$B$278:$B$314,0))/VLOOKUP($F162,$B$278:$BB$314,MATCH(LEFT(TRIM(P$6),FIND("~",SUBSTITUTE(P$6,"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162))*HLOOKUP(LEFT(TRIM(P$6),FIND("~",SUBSTITUTE(P$6," ","~",LEN(TRIM(P$6))-LEN(SUBSTITUTE(TRIM(P$6)," ",""))))-1)&amp;" Total",$B$6:$BB$314,ROW($A162)-5,FALSE))</f>
        <v>0</v>
      </c>
      <c r="Q162" s="8">
        <f ca="1">IF(Q$5&lt;&gt;"",HLOOKUP(Q$5,Functionalization!$G$6:$R$314,ROW($A162)-5,FALSE),IFERROR(INDEX(Q$278:Q$314,MATCH($F162,$B$278:$B$314,0))/VLOOKUP($F162,$B$278:$BB$314,MATCH(LEFT(TRIM(Q$6),FIND("~",SUBSTITUTE(Q$6,"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162))*HLOOKUP(LEFT(TRIM(Q$6),FIND("~",SUBSTITUTE(Q$6," ","~",LEN(TRIM(Q$6))-LEN(SUBSTITUTE(TRIM(Q$6)," ",""))))-1)&amp;" Total",$B$6:$BB$314,ROW($A162)-5,FALSE))</f>
        <v>0</v>
      </c>
      <c r="R162" s="8">
        <f ca="1">IF(R$5&lt;&gt;"",HLOOKUP(R$5,Functionalization!$G$6:$R$314,ROW($A162)-5,FALSE),IFERROR(INDEX(R$278:R$314,MATCH($F162,$B$278:$B$314,0))/VLOOKUP($F162,$B$278:$BB$314,MATCH(LEFT(TRIM(R$6),FIND("~",SUBSTITUTE(R$6,"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162))*HLOOKUP(LEFT(TRIM(R$6),FIND("~",SUBSTITUTE(R$6," ","~",LEN(TRIM(R$6))-LEN(SUBSTITUTE(TRIM(R$6)," ",""))))-1)&amp;" Total",$B$6:$BB$314,ROW($A162)-5,FALSE))</f>
        <v>3127972.09069396</v>
      </c>
      <c r="S162" s="8">
        <f ca="1">IF(S$5&lt;&gt;"",HLOOKUP(S$5,Functionalization!$G$6:$R$314,ROW($A162)-5,FALSE),IFERROR(INDEX(S$278:S$314,MATCH($F162,$B$278:$B$314,0))/VLOOKUP($F162,$B$278:$BB$314,MATCH(LEFT(TRIM(S$6),FIND("~",SUBSTITUTE(S$6,"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162))*HLOOKUP(LEFT(TRIM(S$6),FIND("~",SUBSTITUTE(S$6," ","~",LEN(TRIM(S$6))-LEN(SUBSTITUTE(TRIM(S$6)," ",""))))-1)&amp;" Total",$B$6:$BB$314,ROW($A162)-5,FALSE))</f>
        <v>0</v>
      </c>
      <c r="T162" s="8">
        <f ca="1">IF(T$5&lt;&gt;"",HLOOKUP(T$5,Functionalization!$G$6:$R$314,ROW($A162)-5,FALSE),IFERROR(INDEX(T$278:T$314,MATCH($F162,$B$278:$B$314,0))/VLOOKUP($F162,$B$278:$BB$314,MATCH(LEFT(TRIM(T$6),FIND("~",SUBSTITUTE(T$6,"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162))*HLOOKUP(LEFT(TRIM(T$6),FIND("~",SUBSTITUTE(T$6," ","~",LEN(TRIM(T$6))-LEN(SUBSTITUTE(TRIM(T$6)," ",""))))-1)&amp;" Total",$B$6:$BB$314,ROW($A162)-5,FALSE))</f>
        <v>0</v>
      </c>
      <c r="U162" s="8">
        <f ca="1">IF(U$5&lt;&gt;"",HLOOKUP(U$5,Functionalization!$G$6:$R$314,ROW($A162)-5,FALSE),IFERROR(INDEX(U$278:U$314,MATCH($F162,$B$278:$B$314,0))/VLOOKUP($F162,$B$278:$BB$314,MATCH(LEFT(TRIM(U$6),FIND("~",SUBSTITUTE(U$6,"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162))*HLOOKUP(LEFT(TRIM(U$6),FIND("~",SUBSTITUTE(U$6," ","~",LEN(TRIM(U$6))-LEN(SUBSTITUTE(TRIM(U$6)," ",""))))-1)&amp;" Total",$B$6:$BB$314,ROW($A162)-5,FALSE))</f>
        <v>0</v>
      </c>
      <c r="V162" s="8">
        <f ca="1">IF(V$5&lt;&gt;"",HLOOKUP(V$5,Functionalization!$G$6:$R$314,ROW($A162)-5,FALSE),IFERROR(INDEX(V$278:V$314,MATCH($F162,$B$278:$B$314,0))/VLOOKUP($F162,$B$278:$BB$314,MATCH(LEFT(TRIM(V$6),FIND("~",SUBSTITUTE(V$6,"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162))*HLOOKUP(LEFT(TRIM(V$6),FIND("~",SUBSTITUTE(V$6," ","~",LEN(TRIM(V$6))-LEN(SUBSTITUTE(TRIM(V$6)," ",""))))-1)&amp;" Total",$B$6:$BB$314,ROW($A162)-5,FALSE))</f>
        <v>0</v>
      </c>
      <c r="W162" s="8">
        <f ca="1">IF(W$5&lt;&gt;"",HLOOKUP(W$5,Functionalization!$G$6:$R$314,ROW($A162)-5,FALSE),IFERROR(INDEX(W$278:W$314,MATCH($F162,$B$278:$B$314,0))/VLOOKUP($F162,$B$278:$BB$314,MATCH(LEFT(TRIM(W$6),FIND("~",SUBSTITUTE(W$6,"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162))*HLOOKUP(LEFT(TRIM(W$6),FIND("~",SUBSTITUTE(W$6," ","~",LEN(TRIM(W$6))-LEN(SUBSTITUTE(TRIM(W$6)," ",""))))-1)&amp;" Total",$B$6:$BB$314,ROW($A162)-5,FALSE))</f>
        <v>0</v>
      </c>
      <c r="X162" s="8">
        <f ca="1">IF(X$5&lt;&gt;"",HLOOKUP(X$5,Functionalization!$G$6:$R$314,ROW($A162)-5,FALSE),IFERROR(INDEX(X$278:X$314,MATCH($F162,$B$278:$B$314,0))/VLOOKUP($F162,$B$278:$BB$314,MATCH(LEFT(TRIM(X$6),FIND("~",SUBSTITUTE(X$6,"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162))*HLOOKUP(LEFT(TRIM(X$6),FIND("~",SUBSTITUTE(X$6," ","~",LEN(TRIM(X$6))-LEN(SUBSTITUTE(TRIM(X$6)," ",""))))-1)&amp;" Total",$B$6:$BB$314,ROW($A162)-5,FALSE))</f>
        <v>0</v>
      </c>
      <c r="Y162" s="8">
        <f ca="1">IF(Y$5&lt;&gt;"",HLOOKUP(Y$5,Functionalization!$G$6:$R$314,ROW($A162)-5,FALSE),IFERROR(INDEX(Y$278:Y$314,MATCH($F162,$B$278:$B$314,0))/VLOOKUP($F162,$B$278:$BB$314,MATCH(LEFT(TRIM(Y$6),FIND("~",SUBSTITUTE(Y$6,"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162))*HLOOKUP(LEFT(TRIM(Y$6),FIND("~",SUBSTITUTE(Y$6," ","~",LEN(TRIM(Y$6))-LEN(SUBSTITUTE(TRIM(Y$6)," ",""))))-1)&amp;" Total",$B$6:$BB$314,ROW($A162)-5,FALSE))</f>
        <v>0</v>
      </c>
      <c r="Z162" s="8">
        <f ca="1">IF(Z$5&lt;&gt;"",HLOOKUP(Z$5,Functionalization!$G$6:$R$314,ROW($A162)-5,FALSE),IFERROR(INDEX(Z$278:Z$314,MATCH($F162,$B$278:$B$314,0))/VLOOKUP($F162,$B$278:$BB$314,MATCH(LEFT(TRIM(Z$6),FIND("~",SUBSTITUTE(Z$6,"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162))*HLOOKUP(LEFT(TRIM(Z$6),FIND("~",SUBSTITUTE(Z$6," ","~",LEN(TRIM(Z$6))-LEN(SUBSTITUTE(TRIM(Z$6)," ",""))))-1)&amp;" Total",$B$6:$BB$314,ROW($A162)-5,FALSE))</f>
        <v>0</v>
      </c>
      <c r="AA162" s="8">
        <f ca="1">IF(AA$5&lt;&gt;"",HLOOKUP(AA$5,Functionalization!$G$6:$R$314,ROW($A162)-5,FALSE),IFERROR(INDEX(AA$278:AA$314,MATCH($F162,$B$278:$B$314,0))/VLOOKUP($F162,$B$278:$BB$314,MATCH(LEFT(TRIM(AA$6),FIND("~",SUBSTITUTE(AA$6,"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162))*HLOOKUP(LEFT(TRIM(AA$6),FIND("~",SUBSTITUTE(AA$6," ","~",LEN(TRIM(AA$6))-LEN(SUBSTITUTE(TRIM(AA$6)," ",""))))-1)&amp;" Total",$B$6:$BB$314,ROW($A162)-5,FALSE))</f>
        <v>0</v>
      </c>
      <c r="AB162" s="8">
        <f ca="1">IF(AB$5&lt;&gt;"",HLOOKUP(AB$5,Functionalization!$G$6:$R$314,ROW($A162)-5,FALSE),IFERROR(INDEX(AB$278:AB$314,MATCH($F162,$B$278:$B$314,0))/VLOOKUP($F162,$B$278:$BB$314,MATCH(LEFT(TRIM(AB$6),FIND("~",SUBSTITUTE(AB$6,"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162))*HLOOKUP(LEFT(TRIM(AB$6),FIND("~",SUBSTITUTE(AB$6," ","~",LEN(TRIM(AB$6))-LEN(SUBSTITUTE(TRIM(AB$6)," ",""))))-1)&amp;" Total",$B$6:$BB$314,ROW($A162)-5,FALSE))</f>
        <v>0</v>
      </c>
      <c r="AC162" s="8">
        <f ca="1">IF(AC$5&lt;&gt;"",HLOOKUP(AC$5,Functionalization!$G$6:$R$314,ROW($A162)-5,FALSE),IFERROR(INDEX(AC$278:AC$314,MATCH($F162,$B$278:$B$314,0))/VLOOKUP($F162,$B$278:$BB$314,MATCH(LEFT(TRIM(AC$6),FIND("~",SUBSTITUTE(AC$6,"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162))*HLOOKUP(LEFT(TRIM(AC$6),FIND("~",SUBSTITUTE(AC$6," ","~",LEN(TRIM(AC$6))-LEN(SUBSTITUTE(TRIM(AC$6)," ",""))))-1)&amp;" Total",$B$6:$BB$314,ROW($A162)-5,FALSE))</f>
        <v>0</v>
      </c>
      <c r="AD162" s="8">
        <f ca="1">IF(AD$5&lt;&gt;"",HLOOKUP(AD$5,Functionalization!$G$6:$R$314,ROW($A162)-5,FALSE),IFERROR(INDEX(AD$278:AD$314,MATCH($F162,$B$278:$B$314,0))/VLOOKUP($F162,$B$278:$BB$314,MATCH(LEFT(TRIM(AD$6),FIND("~",SUBSTITUTE(AD$6,"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162))*HLOOKUP(LEFT(TRIM(AD$6),FIND("~",SUBSTITUTE(AD$6," ","~",LEN(TRIM(AD$6))-LEN(SUBSTITUTE(TRIM(AD$6)," ",""))))-1)&amp;" Total",$B$6:$BB$314,ROW($A162)-5,FALSE))</f>
        <v>0</v>
      </c>
      <c r="AE162" s="8">
        <f ca="1">IF(AE$5&lt;&gt;"",HLOOKUP(AE$5,Functionalization!$G$6:$R$314,ROW($A162)-5,FALSE),IFERROR(INDEX(AE$278:AE$314,MATCH($F162,$B$278:$B$314,0))/VLOOKUP($F162,$B$278:$BB$314,MATCH(LEFT(TRIM(AE$6),FIND("~",SUBSTITUTE(AE$6,"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162))*HLOOKUP(LEFT(TRIM(AE$6),FIND("~",SUBSTITUTE(AE$6," ","~",LEN(TRIM(AE$6))-LEN(SUBSTITUTE(TRIM(AE$6)," ",""))))-1)&amp;" Total",$B$6:$BB$314,ROW($A162)-5,FALSE))</f>
        <v>0</v>
      </c>
      <c r="AF162" s="8">
        <f ca="1">IF(AF$5&lt;&gt;"",HLOOKUP(AF$5,Functionalization!$G$6:$R$314,ROW($A162)-5,FALSE),IFERROR(INDEX(AF$278:AF$314,MATCH($F162,$B$278:$B$314,0))/VLOOKUP($F162,$B$278:$BB$314,MATCH(LEFT(TRIM(AF$6),FIND("~",SUBSTITUTE(AF$6,"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162))*HLOOKUP(LEFT(TRIM(AF$6),FIND("~",SUBSTITUTE(AF$6," ","~",LEN(TRIM(AF$6))-LEN(SUBSTITUTE(TRIM(AF$6)," ",""))))-1)&amp;" Total",$B$6:$BB$314,ROW($A162)-5,FALSE))</f>
        <v>0</v>
      </c>
      <c r="AG162" s="8">
        <f ca="1">IF(AG$5&lt;&gt;"",HLOOKUP(AG$5,Functionalization!$G$6:$R$314,ROW($A162)-5,FALSE),IFERROR(INDEX(AG$278:AG$314,MATCH($F162,$B$278:$B$314,0))/VLOOKUP($F162,$B$278:$BB$314,MATCH(LEFT(TRIM(AG$6),FIND("~",SUBSTITUTE(AG$6,"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162))*HLOOKUP(LEFT(TRIM(AG$6),FIND("~",SUBSTITUTE(AG$6," ","~",LEN(TRIM(AG$6))-LEN(SUBSTITUTE(TRIM(AG$6)," ",""))))-1)&amp;" Total",$B$6:$BB$314,ROW($A162)-5,FALSE))</f>
        <v>0</v>
      </c>
      <c r="AH162" s="8">
        <f ca="1">IF(AH$5&lt;&gt;"",HLOOKUP(AH$5,Functionalization!$G$6:$R$314,ROW($A162)-5,FALSE),IFERROR(INDEX(AH$278:AH$314,MATCH($F162,$B$278:$B$314,0))/VLOOKUP($F162,$B$278:$BB$314,MATCH(LEFT(TRIM(AH$6),FIND("~",SUBSTITUTE(AH$6,"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162))*HLOOKUP(LEFT(TRIM(AH$6),FIND("~",SUBSTITUTE(AH$6," ","~",LEN(TRIM(AH$6))-LEN(SUBSTITUTE(TRIM(AH$6)," ",""))))-1)&amp;" Total",$B$6:$BB$314,ROW($A162)-5,FALSE))</f>
        <v>0</v>
      </c>
      <c r="AI162" s="8">
        <f ca="1">IF(AI$5&lt;&gt;"",HLOOKUP(AI$5,Functionalization!$G$6:$R$314,ROW($A162)-5,FALSE),IFERROR(INDEX(AI$278:AI$314,MATCH($F162,$B$278:$B$314,0))/VLOOKUP($F162,$B$278:$BB$314,MATCH(LEFT(TRIM(AI$6),FIND("~",SUBSTITUTE(AI$6,"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162))*HLOOKUP(LEFT(TRIM(AI$6),FIND("~",SUBSTITUTE(AI$6," ","~",LEN(TRIM(AI$6))-LEN(SUBSTITUTE(TRIM(AI$6)," ",""))))-1)&amp;" Total",$B$6:$BB$314,ROW($A162)-5,FALSE))</f>
        <v>0</v>
      </c>
      <c r="AJ162" s="8">
        <f ca="1">IF(AJ$5&lt;&gt;"",HLOOKUP(AJ$5,Functionalization!$G$6:$R$314,ROW($A162)-5,FALSE),IFERROR(INDEX(AJ$278:AJ$314,MATCH($F162,$B$278:$B$314,0))/VLOOKUP($F162,$B$278:$BB$314,MATCH(LEFT(TRIM(AJ$6),FIND("~",SUBSTITUTE(AJ$6,"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162))*HLOOKUP(LEFT(TRIM(AJ$6),FIND("~",SUBSTITUTE(AJ$6," ","~",LEN(TRIM(AJ$6))-LEN(SUBSTITUTE(TRIM(AJ$6)," ",""))))-1)&amp;" Total",$B$6:$BB$314,ROW($A162)-5,FALSE))</f>
        <v>0</v>
      </c>
      <c r="AK162" s="8">
        <f ca="1">IF(AK$5&lt;&gt;"",HLOOKUP(AK$5,Functionalization!$G$6:$R$314,ROW($A162)-5,FALSE),IFERROR(INDEX(AK$278:AK$314,MATCH($F162,$B$278:$B$314,0))/VLOOKUP($F162,$B$278:$BB$314,MATCH(LEFT(TRIM(AK$6),FIND("~",SUBSTITUTE(AK$6,"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162))*HLOOKUP(LEFT(TRIM(AK$6),FIND("~",SUBSTITUTE(AK$6," ","~",LEN(TRIM(AK$6))-LEN(SUBSTITUTE(TRIM(AK$6)," ",""))))-1)&amp;" Total",$B$6:$BB$314,ROW($A162)-5,FALSE))</f>
        <v>0</v>
      </c>
      <c r="AL162" s="8">
        <f ca="1">IF(AL$5&lt;&gt;"",HLOOKUP(AL$5,Functionalization!$G$6:$R$314,ROW($A162)-5,FALSE),IFERROR(INDEX(AL$278:AL$314,MATCH($F162,$B$278:$B$314,0))/VLOOKUP($F162,$B$278:$BB$314,MATCH(LEFT(TRIM(AL$6),FIND("~",SUBSTITUTE(AL$6,"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162))*HLOOKUP(LEFT(TRIM(AL$6),FIND("~",SUBSTITUTE(AL$6," ","~",LEN(TRIM(AL$6))-LEN(SUBSTITUTE(TRIM(AL$6)," ",""))))-1)&amp;" Total",$B$6:$BB$314,ROW($A162)-5,FALSE))</f>
        <v>0</v>
      </c>
      <c r="AM162" s="8">
        <f ca="1">IF(AM$5&lt;&gt;"",HLOOKUP(AM$5,Functionalization!$G$6:$R$314,ROW($A162)-5,FALSE),IFERROR(INDEX(AM$278:AM$314,MATCH($F162,$B$278:$B$314,0))/VLOOKUP($F162,$B$278:$BB$314,MATCH(LEFT(TRIM(AM$6),FIND("~",SUBSTITUTE(AM$6,"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162))*HLOOKUP(LEFT(TRIM(AM$6),FIND("~",SUBSTITUTE(AM$6," ","~",LEN(TRIM(AM$6))-LEN(SUBSTITUTE(TRIM(AM$6)," ",""))))-1)&amp;" Total",$B$6:$BB$314,ROW($A162)-5,FALSE))</f>
        <v>0</v>
      </c>
      <c r="AN162" s="8">
        <f ca="1">IF(AN$5&lt;&gt;"",HLOOKUP(AN$5,Functionalization!$G$6:$R$314,ROW($A162)-5,FALSE),IFERROR(INDEX(AN$278:AN$314,MATCH($F162,$B$278:$B$314,0))/VLOOKUP($F162,$B$278:$BB$314,MATCH(LEFT(TRIM(AN$6),FIND("~",SUBSTITUTE(AN$6,"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162))*HLOOKUP(LEFT(TRIM(AN$6),FIND("~",SUBSTITUTE(AN$6," ","~",LEN(TRIM(AN$6))-LEN(SUBSTITUTE(TRIM(AN$6)," ",""))))-1)&amp;" Total",$B$6:$BB$314,ROW($A162)-5,FALSE))</f>
        <v>0</v>
      </c>
      <c r="AO162" s="8">
        <f ca="1">IF(AO$5&lt;&gt;"",HLOOKUP(AO$5,Functionalization!$G$6:$R$314,ROW($A162)-5,FALSE),IFERROR(INDEX(AO$278:AO$314,MATCH($F162,$B$278:$B$314,0))/VLOOKUP($F162,$B$278:$BB$314,MATCH(LEFT(TRIM(AO$6),FIND("~",SUBSTITUTE(AO$6,"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162))*HLOOKUP(LEFT(TRIM(AO$6),FIND("~",SUBSTITUTE(AO$6," ","~",LEN(TRIM(AO$6))-LEN(SUBSTITUTE(TRIM(AO$6)," ",""))))-1)&amp;" Total",$B$6:$BB$314,ROW($A162)-5,FALSE))</f>
        <v>0</v>
      </c>
      <c r="AP162" s="8">
        <f ca="1">IF(AP$5&lt;&gt;"",HLOOKUP(AP$5,Functionalization!$G$6:$R$314,ROW($A162)-5,FALSE),IFERROR(INDEX(AP$278:AP$314,MATCH($F162,$B$278:$B$314,0))/VLOOKUP($F162,$B$278:$BB$314,MATCH(LEFT(TRIM(AP$6),FIND("~",SUBSTITUTE(AP$6,"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162))*HLOOKUP(LEFT(TRIM(AP$6),FIND("~",SUBSTITUTE(AP$6," ","~",LEN(TRIM(AP$6))-LEN(SUBSTITUTE(TRIM(AP$6)," ",""))))-1)&amp;" Total",$B$6:$BB$314,ROW($A162)-5,FALSE))</f>
        <v>0</v>
      </c>
      <c r="AQ162" s="8">
        <f ca="1">IF(AQ$5&lt;&gt;"",HLOOKUP(AQ$5,Functionalization!$G$6:$R$314,ROW($A162)-5,FALSE),IFERROR(INDEX(AQ$278:AQ$314,MATCH($F162,$B$278:$B$314,0))/VLOOKUP($F162,$B$278:$BB$314,MATCH(LEFT(TRIM(AQ$6),FIND("~",SUBSTITUTE(AQ$6,"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162))*HLOOKUP(LEFT(TRIM(AQ$6),FIND("~",SUBSTITUTE(AQ$6," ","~",LEN(TRIM(AQ$6))-LEN(SUBSTITUTE(TRIM(AQ$6)," ",""))))-1)&amp;" Total",$B$6:$BB$314,ROW($A162)-5,FALSE))</f>
        <v>0</v>
      </c>
      <c r="AR162" s="8">
        <f ca="1">IF(AR$5&lt;&gt;"",HLOOKUP(AR$5,Functionalization!$G$6:$R$314,ROW($A162)-5,FALSE),IFERROR(INDEX(AR$278:AR$314,MATCH($F162,$B$278:$B$314,0))/VLOOKUP($F162,$B$278:$BB$314,MATCH(LEFT(TRIM(AR$6),FIND("~",SUBSTITUTE(AR$6,"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162))*HLOOKUP(LEFT(TRIM(AR$6),FIND("~",SUBSTITUTE(AR$6," ","~",LEN(TRIM(AR$6))-LEN(SUBSTITUTE(TRIM(AR$6)," ",""))))-1)&amp;" Total",$B$6:$BB$314,ROW($A162)-5,FALSE))</f>
        <v>0</v>
      </c>
      <c r="AS162" s="8">
        <f ca="1">IF(AS$5&lt;&gt;"",HLOOKUP(AS$5,Functionalization!$G$6:$R$314,ROW($A162)-5,FALSE),IFERROR(INDEX(AS$278:AS$314,MATCH($F162,$B$278:$B$314,0))/VLOOKUP($F162,$B$278:$BB$314,MATCH(LEFT(TRIM(AS$6),FIND("~",SUBSTITUTE(AS$6,"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162))*HLOOKUP(LEFT(TRIM(AS$6),FIND("~",SUBSTITUTE(AS$6," ","~",LEN(TRIM(AS$6))-LEN(SUBSTITUTE(TRIM(AS$6)," ",""))))-1)&amp;" Total",$B$6:$BB$314,ROW($A162)-5,FALSE))</f>
        <v>0</v>
      </c>
      <c r="AT162" s="8">
        <f ca="1">IF(AT$5&lt;&gt;"",HLOOKUP(AT$5,Functionalization!$G$6:$R$314,ROW($A162)-5,FALSE),IFERROR(INDEX(AT$278:AT$314,MATCH($F162,$B$278:$B$314,0))/VLOOKUP($F162,$B$278:$BB$314,MATCH(LEFT(TRIM(AT$6),FIND("~",SUBSTITUTE(AT$6,"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162))*HLOOKUP(LEFT(TRIM(AT$6),FIND("~",SUBSTITUTE(AT$6," ","~",LEN(TRIM(AT$6))-LEN(SUBSTITUTE(TRIM(AT$6)," ",""))))-1)&amp;" Total",$B$6:$BB$314,ROW($A162)-5,FALSE))</f>
        <v>0</v>
      </c>
      <c r="AU162" s="8">
        <f ca="1">IF(AU$5&lt;&gt;"",HLOOKUP(AU$5,Functionalization!$G$6:$R$314,ROW($A162)-5,FALSE),IFERROR(INDEX(AU$278:AU$314,MATCH($F162,$B$278:$B$314,0))/VLOOKUP($F162,$B$278:$BB$314,MATCH(LEFT(TRIM(AU$6),FIND("~",SUBSTITUTE(AU$6,"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162))*HLOOKUP(LEFT(TRIM(AU$6),FIND("~",SUBSTITUTE(AU$6," ","~",LEN(TRIM(AU$6))-LEN(SUBSTITUTE(TRIM(AU$6)," ",""))))-1)&amp;" Total",$B$6:$BB$314,ROW($A162)-5,FALSE))</f>
        <v>0</v>
      </c>
      <c r="AV162" s="8">
        <f ca="1">IF(AV$5&lt;&gt;"",HLOOKUP(AV$5,Functionalization!$G$6:$R$314,ROW($A162)-5,FALSE),IFERROR(INDEX(AV$278:AV$314,MATCH($F162,$B$278:$B$314,0))/VLOOKUP($F162,$B$278:$BB$314,MATCH(LEFT(TRIM(AV$6),FIND("~",SUBSTITUTE(AV$6,"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162))*HLOOKUP(LEFT(TRIM(AV$6),FIND("~",SUBSTITUTE(AV$6," ","~",LEN(TRIM(AV$6))-LEN(SUBSTITUTE(TRIM(AV$6)," ",""))))-1)&amp;" Total",$B$6:$BB$314,ROW($A162)-5,FALSE))</f>
        <v>0</v>
      </c>
      <c r="AW162" s="8">
        <f ca="1">IF(AW$5&lt;&gt;"",HLOOKUP(AW$5,Functionalization!$G$6:$R$314,ROW($A162)-5,FALSE),IFERROR(INDEX(AW$278:AW$314,MATCH($F162,$B$278:$B$314,0))/VLOOKUP($F162,$B$278:$BB$314,MATCH(LEFT(TRIM(AW$6),FIND("~",SUBSTITUTE(AW$6,"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162))*HLOOKUP(LEFT(TRIM(AW$6),FIND("~",SUBSTITUTE(AW$6," ","~",LEN(TRIM(AW$6))-LEN(SUBSTITUTE(TRIM(AW$6)," ",""))))-1)&amp;" Total",$B$6:$BB$314,ROW($A162)-5,FALSE))</f>
        <v>0</v>
      </c>
      <c r="AX162" s="8">
        <f ca="1">IF(AX$5&lt;&gt;"",HLOOKUP(AX$5,Functionalization!$G$6:$R$314,ROW($A162)-5,FALSE),IFERROR(INDEX(AX$278:AX$314,MATCH($F162,$B$278:$B$314,0))/VLOOKUP($F162,$B$278:$BB$314,MATCH(LEFT(TRIM(AX$6),FIND("~",SUBSTITUTE(AX$6,"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162))*HLOOKUP(LEFT(TRIM(AX$6),FIND("~",SUBSTITUTE(AX$6," ","~",LEN(TRIM(AX$6))-LEN(SUBSTITUTE(TRIM(AX$6)," ",""))))-1)&amp;" Total",$B$6:$BB$314,ROW($A162)-5,FALSE))</f>
        <v>0</v>
      </c>
      <c r="AY162" s="8">
        <f ca="1">IF(AY$5&lt;&gt;"",HLOOKUP(AY$5,Functionalization!$G$6:$R$314,ROW($A162)-5,FALSE),IFERROR(INDEX(AY$278:AY$314,MATCH($F162,$B$278:$B$314,0))/VLOOKUP($F162,$B$278:$BB$314,MATCH(LEFT(TRIM(AY$6),FIND("~",SUBSTITUTE(AY$6,"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162))*HLOOKUP(LEFT(TRIM(AY$6),FIND("~",SUBSTITUTE(AY$6," ","~",LEN(TRIM(AY$6))-LEN(SUBSTITUTE(TRIM(AY$6)," ",""))))-1)&amp;" Total",$B$6:$BB$314,ROW($A162)-5,FALSE))</f>
        <v>0</v>
      </c>
      <c r="AZ162" s="8">
        <f ca="1">IF(AZ$5&lt;&gt;"",HLOOKUP(AZ$5,Functionalization!$G$6:$R$314,ROW($A162)-5,FALSE),IFERROR(INDEX(AZ$278:AZ$314,MATCH($F162,$B$278:$B$314,0))/VLOOKUP($F162,$B$278:$BB$314,MATCH(LEFT(TRIM(AZ$6),FIND("~",SUBSTITUTE(AZ$6,"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162))*HLOOKUP(LEFT(TRIM(AZ$6),FIND("~",SUBSTITUTE(AZ$6," ","~",LEN(TRIM(AZ$6))-LEN(SUBSTITUTE(TRIM(AZ$6)," ",""))))-1)&amp;" Total",$B$6:$BB$314,ROW($A162)-5,FALSE))</f>
        <v>0</v>
      </c>
      <c r="BA162" s="8">
        <f ca="1">IF(BA$5&lt;&gt;"",HLOOKUP(BA$5,Functionalization!$G$6:$R$314,ROW($A162)-5,FALSE),IFERROR(INDEX(BA$278:BA$314,MATCH($F162,$B$278:$B$314,0))/VLOOKUP($F162,$B$278:$BB$314,MATCH(LEFT(TRIM(BA$6),FIND("~",SUBSTITUTE(BA$6,"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162))*HLOOKUP(LEFT(TRIM(BA$6),FIND("~",SUBSTITUTE(BA$6," ","~",LEN(TRIM(BA$6))-LEN(SUBSTITUTE(TRIM(BA$6)," ",""))))-1)&amp;" Total",$B$6:$BB$314,ROW($A162)-5,FALSE))</f>
        <v>0</v>
      </c>
      <c r="BB162" s="8">
        <f ca="1">IF(BB$5&lt;&gt;"",HLOOKUP(BB$5,Functionalization!$G$6:$R$314,ROW($A162)-5,FALSE),IFERROR(INDEX(BB$278:BB$314,MATCH($F162,$B$278:$B$314,0))/VLOOKUP($F162,$B$278:$BB$314,MATCH(LEFT(TRIM(BB$6),FIND("~",SUBSTITUTE(BB$6,"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162))*HLOOKUP(LEFT(TRIM(BB$6),FIND("~",SUBSTITUTE(BB$6," ","~",LEN(TRIM(BB$6))-LEN(SUBSTITUTE(TRIM(BB$6)," ",""))))-1)&amp;" Total",$B$6:$BB$314,ROW($A162)-5,FALSE))</f>
        <v>0</v>
      </c>
      <c r="BD162">
        <f ca="1">IFERROR(IF(SUMIF($G$6:$BB$6,BD$6&amp;" Total",$G162:$BB162)-(SUMIF($G$6:$BB$6,BD$6&amp;" "&amp;'Input-Func_Class'!$D$22,$G162:$BB162)+IFERROR(SUMIF($G$6:$BB$6,BD$6&amp;" "&amp;'Input-Func_Class'!$E$22,$G162:$BB162),SUMIF($G$6:$BB$6,BD$6&amp;" "&amp;'Input-Func_Class'!$B$24,$G162:$BB162))+SUMIF($G$6:$BB$6,BD$6&amp;" "&amp;'Input-Func_Class'!$F$22,$G162:$BB162))&lt;Check_Limit,0,1),1)</f>
        <v>0</v>
      </c>
      <c r="BE162">
        <f ca="1">IFERROR(IF(SUMIF($G$6:$BB$6,BE$6&amp;" Total",$G162:$BB162)-(SUMIF($G$6:$BB$6,BE$6&amp;" "&amp;'Input-Func_Class'!$D$22,$G162:$BB162)+IFERROR(SUMIF($G$6:$BB$6,BE$6&amp;" "&amp;'Input-Func_Class'!$E$22,$G162:$BB162),SUMIF($G$6:$BB$6,BE$6&amp;" "&amp;'Input-Func_Class'!$B$24,$G162:$BB162))+SUMIF($G$6:$BB$6,BE$6&amp;" "&amp;'Input-Func_Class'!$F$22,$G162:$BB162))&lt;Check_Limit,0,1),1)</f>
        <v>0</v>
      </c>
      <c r="BF162">
        <f ca="1">IFERROR(IF(SUMIF($G$6:$BB$6,BF$6&amp;" Total",$G162:$BB162)-(SUMIF($G$6:$BB$6,BF$6&amp;" "&amp;'Input-Func_Class'!$D$22,$G162:$BB162)+IFERROR(SUMIF($G$6:$BB$6,BF$6&amp;" "&amp;'Input-Func_Class'!$E$22,$G162:$BB162),SUMIF($G$6:$BB$6,BF$6&amp;" "&amp;'Input-Func_Class'!$B$24,$G162:$BB162))+SUMIF($G$6:$BB$6,BF$6&amp;" "&amp;'Input-Func_Class'!$F$22,$G162:$BB162))&lt;Check_Limit,0,1),1)</f>
        <v>0</v>
      </c>
      <c r="BG162">
        <f ca="1">IFERROR(IF(SUMIF($G$6:$BB$6,BG$6&amp;" Total",$G162:$BB162)-(SUMIF($G$6:$BB$6,BG$6&amp;" "&amp;'Input-Func_Class'!$D$22,$G162:$BB162)+IFERROR(SUMIF($G$6:$BB$6,BG$6&amp;" "&amp;'Input-Func_Class'!$E$22,$G162:$BB162),SUMIF($G$6:$BB$6,BG$6&amp;" "&amp;'Input-Func_Class'!$B$24,$G162:$BB162))+SUMIF($G$6:$BB$6,BG$6&amp;" "&amp;'Input-Func_Class'!$F$22,$G162:$BB162))&lt;Check_Limit,0,1),1)</f>
        <v>0</v>
      </c>
      <c r="BH162">
        <f ca="1">IFERROR(IF(SUMIF($G$6:$BB$6,BH$6&amp;" Total",$G162:$BB162)-(SUMIF($G$6:$BB$6,BH$6&amp;" "&amp;'Input-Func_Class'!$D$22,$G162:$BB162)+IFERROR(SUMIF($G$6:$BB$6,BH$6&amp;" "&amp;'Input-Func_Class'!$E$22,$G162:$BB162),SUMIF($G$6:$BB$6,BH$6&amp;" "&amp;'Input-Func_Class'!$B$24,$G162:$BB162))+SUMIF($G$6:$BB$6,BH$6&amp;" "&amp;'Input-Func_Class'!$F$22,$G162:$BB162))&lt;Check_Limit,0,1),1)</f>
        <v>0</v>
      </c>
      <c r="BI162">
        <f ca="1">IFERROR(IF(SUMIF($G$6:$BB$6,BI$6&amp;" Total",$G162:$BB162)-(SUMIF($G$6:$BB$6,BI$6&amp;" "&amp;'Input-Func_Class'!$D$22,$G162:$BB162)+IFERROR(SUMIF($G$6:$BB$6,BI$6&amp;" "&amp;'Input-Func_Class'!$E$22,$G162:$BB162),SUMIF($G$6:$BB$6,BI$6&amp;" "&amp;'Input-Func_Class'!$B$24,$G162:$BB162))+SUMIF($G$6:$BB$6,BI$6&amp;" "&amp;'Input-Func_Class'!$F$22,$G162:$BB162))&lt;Check_Limit,0,1),1)</f>
        <v>0</v>
      </c>
      <c r="BJ162">
        <f ca="1">IFERROR(IF(SUMIF($G$6:$BB$6,BJ$6&amp;" Total",$G162:$BB162)-(SUMIF($G$6:$BB$6,BJ$6&amp;" "&amp;'Input-Func_Class'!$D$22,$G162:$BB162)+IFERROR(SUMIF($G$6:$BB$6,BJ$6&amp;" "&amp;'Input-Func_Class'!$E$22,$G162:$BB162),SUMIF($G$6:$BB$6,BJ$6&amp;" "&amp;'Input-Func_Class'!$B$24,$G162:$BB162))+SUMIF($G$6:$BB$6,BJ$6&amp;" "&amp;'Input-Func_Class'!$F$22,$G162:$BB162))&lt;Check_Limit,0,1),1)</f>
        <v>0</v>
      </c>
      <c r="BK162">
        <f ca="1">IFERROR(IF(SUMIF($G$6:$BB$6,BK$6&amp;" Total",$G162:$BB162)-(SUMIF($G$6:$BB$6,BK$6&amp;" "&amp;'Input-Func_Class'!$D$22,$G162:$BB162)+IFERROR(SUMIF($G$6:$BB$6,BK$6&amp;" "&amp;'Input-Func_Class'!$E$22,$G162:$BB162),SUMIF($G$6:$BB$6,BK$6&amp;" "&amp;'Input-Func_Class'!$B$24,$G162:$BB162))+SUMIF($G$6:$BB$6,BK$6&amp;" "&amp;'Input-Func_Class'!$F$22,$G162:$BB162))&lt;Check_Limit,0,1),1)</f>
        <v>0</v>
      </c>
      <c r="BL162">
        <f ca="1">IFERROR(IF(SUMIF($G$6:$BB$6,BL$6&amp;" Total",$G162:$BB162)-(SUMIF($G$6:$BB$6,BL$6&amp;" "&amp;'Input-Func_Class'!$D$22,$G162:$BB162)+IFERROR(SUMIF($G$6:$BB$6,BL$6&amp;" "&amp;'Input-Func_Class'!$E$22,$G162:$BB162),SUMIF($G$6:$BB$6,BL$6&amp;" "&amp;'Input-Func_Class'!$B$24,$G162:$BB162))+SUMIF($G$6:$BB$6,BL$6&amp;" "&amp;'Input-Func_Class'!$F$22,$G162:$BB162))&lt;Check_Limit,0,1),1)</f>
        <v>0</v>
      </c>
      <c r="BM162">
        <f ca="1">IFERROR(IF(SUMIF($G$6:$BB$6,BM$6&amp;" Total",$G162:$BB162)-(SUMIF($G$6:$BB$6,BM$6&amp;" "&amp;'Input-Func_Class'!$D$22,$G162:$BB162)+IFERROR(SUMIF($G$6:$BB$6,BM$6&amp;" "&amp;'Input-Func_Class'!$E$22,$G162:$BB162),SUMIF($G$6:$BB$6,BM$6&amp;" "&amp;'Input-Func_Class'!$B$24,$G162:$BB162))+SUMIF($G$6:$BB$6,BM$6&amp;" "&amp;'Input-Func_Class'!$F$22,$G162:$BB162))&lt;Check_Limit,0,1),1)</f>
        <v>0</v>
      </c>
      <c r="BN162">
        <f ca="1">IFERROR(IF(SUMIF($G$6:$BB$6,BN$6&amp;" Total",$G162:$BB162)-(SUMIF($G$6:$BB$6,BN$6&amp;" "&amp;'Input-Func_Class'!$D$22,$G162:$BB162)+IFERROR(SUMIF($G$6:$BB$6,BN$6&amp;" "&amp;'Input-Func_Class'!$E$22,$G162:$BB162),SUMIF($G$6:$BB$6,BN$6&amp;" "&amp;'Input-Func_Class'!$B$24,$G162:$BB162))+SUMIF($G$6:$BB$6,BN$6&amp;" "&amp;'Input-Func_Class'!$F$22,$G162:$BB162))&lt;Check_Limit,0,1),1)</f>
        <v>0</v>
      </c>
      <c r="BO162">
        <f ca="1">IFERROR(IF(SUMIF($G$6:$BB$6,BO$6&amp;" Total",$G162:$BB162)-(SUMIF($G$6:$BB$6,BO$6&amp;" "&amp;'Input-Func_Class'!$D$22,$G162:$BB162)+IFERROR(SUMIF($G$6:$BB$6,BO$6&amp;" "&amp;'Input-Func_Class'!$E$22,$G162:$BB162),SUMIF($G$6:$BB$6,BO$6&amp;" "&amp;'Input-Func_Class'!$B$24,$G162:$BB162))+SUMIF($G$6:$BB$6,BO$6&amp;" "&amp;'Input-Func_Class'!$F$22,$G162:$BB162))&lt;Check_Limit,0,1),1)</f>
        <v>0</v>
      </c>
    </row>
    <row r="163" spans="1:67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>Functionalization!$D163</f>
        <v>1252774.8999999999</v>
      </c>
      <c r="E163" s="8">
        <f t="shared" ca="1" si="37"/>
        <v>0</v>
      </c>
      <c r="F163" s="2" t="str">
        <f>IF($D163=0,"-",IF('Input-Accounts'!$E163&lt;&gt;0,'Input-Accounts'!$E163,'Input-Accounts'!$G163))</f>
        <v>CUSTOMER</v>
      </c>
      <c r="G163" s="8">
        <f ca="1">IF(G$5&lt;&gt;"",HLOOKUP(G$5,Functionalization!$G$6:$R$314,ROW($A163)-5,FALSE),IFERROR(INDEX(G$278:G$314,MATCH($F163,$B$278:$B$314,0))/VLOOKUP($F163,$B$278:$BB$314,MATCH(LEFT(TRIM(G$6),FIND("~",SUBSTITUTE(G$6,"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163))*HLOOKUP(LEFT(TRIM(G$6),FIND("~",SUBSTITUTE(G$6," ","~",LEN(TRIM(G$6))-LEN(SUBSTITUTE(TRIM(G$6)," ",""))))-1)&amp;" Total",$B$6:$BB$314,ROW($A163)-5,FALSE))</f>
        <v>0</v>
      </c>
      <c r="H163" s="8">
        <f ca="1">IF(H$5&lt;&gt;"",HLOOKUP(H$5,Functionalization!$G$6:$R$314,ROW($A163)-5,FALSE),IFERROR(INDEX(H$278:H$314,MATCH($F163,$B$278:$B$314,0))/VLOOKUP($F163,$B$278:$BB$314,MATCH(LEFT(TRIM(H$6),FIND("~",SUBSTITUTE(H$6,"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163))*HLOOKUP(LEFT(TRIM(H$6),FIND("~",SUBSTITUTE(H$6," ","~",LEN(TRIM(H$6))-LEN(SUBSTITUTE(TRIM(H$6)," ",""))))-1)&amp;" Total",$B$6:$BB$314,ROW($A163)-5,FALSE))</f>
        <v>0</v>
      </c>
      <c r="I163" s="8">
        <f ca="1">IF(I$5&lt;&gt;"",HLOOKUP(I$5,Functionalization!$G$6:$R$314,ROW($A163)-5,FALSE),IFERROR(INDEX(I$278:I$314,MATCH($F163,$B$278:$B$314,0))/VLOOKUP($F163,$B$278:$BB$314,MATCH(LEFT(TRIM(I$6),FIND("~",SUBSTITUTE(I$6,"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163))*HLOOKUP(LEFT(TRIM(I$6),FIND("~",SUBSTITUTE(I$6," ","~",LEN(TRIM(I$6))-LEN(SUBSTITUTE(TRIM(I$6)," ",""))))-1)&amp;" Total",$B$6:$BB$314,ROW($A163)-5,FALSE))</f>
        <v>0</v>
      </c>
      <c r="J163" s="8">
        <f ca="1">IF(J$5&lt;&gt;"",HLOOKUP(J$5,Functionalization!$G$6:$R$314,ROW($A163)-5,FALSE),IFERROR(INDEX(J$278:J$314,MATCH($F163,$B$278:$B$314,0))/VLOOKUP($F163,$B$278:$BB$314,MATCH(LEFT(TRIM(J$6),FIND("~",SUBSTITUTE(J$6,"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163))*HLOOKUP(LEFT(TRIM(J$6),FIND("~",SUBSTITUTE(J$6," ","~",LEN(TRIM(J$6))-LEN(SUBSTITUTE(TRIM(J$6)," ",""))))-1)&amp;" Total",$B$6:$BB$314,ROW($A163)-5,FALSE))</f>
        <v>0</v>
      </c>
      <c r="K163" s="8">
        <f ca="1">IF(K$5&lt;&gt;"",HLOOKUP(K$5,Functionalization!$G$6:$R$314,ROW($A163)-5,FALSE),IFERROR(INDEX(K$278:K$314,MATCH($F163,$B$278:$B$314,0))/VLOOKUP($F163,$B$278:$BB$314,MATCH(LEFT(TRIM(K$6),FIND("~",SUBSTITUTE(K$6,"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163))*HLOOKUP(LEFT(TRIM(K$6),FIND("~",SUBSTITUTE(K$6," ","~",LEN(TRIM(K$6))-LEN(SUBSTITUTE(TRIM(K$6)," ",""))))-1)&amp;" Total",$B$6:$BB$314,ROW($A163)-5,FALSE))</f>
        <v>0</v>
      </c>
      <c r="L163" s="8">
        <f ca="1">IF(L$5&lt;&gt;"",HLOOKUP(L$5,Functionalization!$G$6:$R$314,ROW($A163)-5,FALSE),IFERROR(INDEX(L$278:L$314,MATCH($F163,$B$278:$B$314,0))/VLOOKUP($F163,$B$278:$BB$314,MATCH(LEFT(TRIM(L$6),FIND("~",SUBSTITUTE(L$6,"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163))*HLOOKUP(LEFT(TRIM(L$6),FIND("~",SUBSTITUTE(L$6," ","~",LEN(TRIM(L$6))-LEN(SUBSTITUTE(TRIM(L$6)," ",""))))-1)&amp;" Total",$B$6:$BB$314,ROW($A163)-5,FALSE))</f>
        <v>0</v>
      </c>
      <c r="M163" s="8">
        <f ca="1">IF(M$5&lt;&gt;"",HLOOKUP(M$5,Functionalization!$G$6:$R$314,ROW($A163)-5,FALSE),IFERROR(INDEX(M$278:M$314,MATCH($F163,$B$278:$B$314,0))/VLOOKUP($F163,$B$278:$BB$314,MATCH(LEFT(TRIM(M$6),FIND("~",SUBSTITUTE(M$6,"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163))*HLOOKUP(LEFT(TRIM(M$6),FIND("~",SUBSTITUTE(M$6," ","~",LEN(TRIM(M$6))-LEN(SUBSTITUTE(TRIM(M$6)," ",""))))-1)&amp;" Total",$B$6:$BB$314,ROW($A163)-5,FALSE))</f>
        <v>0</v>
      </c>
      <c r="N163" s="8">
        <f ca="1">IF(N$5&lt;&gt;"",HLOOKUP(N$5,Functionalization!$G$6:$R$314,ROW($A163)-5,FALSE),IFERROR(INDEX(N$278:N$314,MATCH($F163,$B$278:$B$314,0))/VLOOKUP($F163,$B$278:$BB$314,MATCH(LEFT(TRIM(N$6),FIND("~",SUBSTITUTE(N$6,"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163))*HLOOKUP(LEFT(TRIM(N$6),FIND("~",SUBSTITUTE(N$6," ","~",LEN(TRIM(N$6))-LEN(SUBSTITUTE(TRIM(N$6)," ",""))))-1)&amp;" Total",$B$6:$BB$314,ROW($A163)-5,FALSE))</f>
        <v>0</v>
      </c>
      <c r="O163" s="8">
        <f ca="1">IF(O$5&lt;&gt;"",HLOOKUP(O$5,Functionalization!$G$6:$R$314,ROW($A163)-5,FALSE),IFERROR(INDEX(O$278:O$314,MATCH($F163,$B$278:$B$314,0))/VLOOKUP($F163,$B$278:$BB$314,MATCH(LEFT(TRIM(O$6),FIND("~",SUBSTITUTE(O$6,"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163))*HLOOKUP(LEFT(TRIM(O$6),FIND("~",SUBSTITUTE(O$6," ","~",LEN(TRIM(O$6))-LEN(SUBSTITUTE(TRIM(O$6)," ",""))))-1)&amp;" Total",$B$6:$BB$314,ROW($A163)-5,FALSE))</f>
        <v>1252774.8999999999</v>
      </c>
      <c r="P163" s="8">
        <f ca="1">IF(P$5&lt;&gt;"",HLOOKUP(P$5,Functionalization!$G$6:$R$314,ROW($A163)-5,FALSE),IFERROR(INDEX(P$278:P$314,MATCH($F163,$B$278:$B$314,0))/VLOOKUP($F163,$B$278:$BB$314,MATCH(LEFT(TRIM(P$6),FIND("~",SUBSTITUTE(P$6,"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163))*HLOOKUP(LEFT(TRIM(P$6),FIND("~",SUBSTITUTE(P$6," ","~",LEN(TRIM(P$6))-LEN(SUBSTITUTE(TRIM(P$6)," ",""))))-1)&amp;" Total",$B$6:$BB$314,ROW($A163)-5,FALSE))</f>
        <v>0</v>
      </c>
      <c r="Q163" s="8">
        <f ca="1">IF(Q$5&lt;&gt;"",HLOOKUP(Q$5,Functionalization!$G$6:$R$314,ROW($A163)-5,FALSE),IFERROR(INDEX(Q$278:Q$314,MATCH($F163,$B$278:$B$314,0))/VLOOKUP($F163,$B$278:$BB$314,MATCH(LEFT(TRIM(Q$6),FIND("~",SUBSTITUTE(Q$6,"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163))*HLOOKUP(LEFT(TRIM(Q$6),FIND("~",SUBSTITUTE(Q$6," ","~",LEN(TRIM(Q$6))-LEN(SUBSTITUTE(TRIM(Q$6)," ",""))))-1)&amp;" Total",$B$6:$BB$314,ROW($A163)-5,FALSE))</f>
        <v>0</v>
      </c>
      <c r="R163" s="8">
        <f ca="1">IF(R$5&lt;&gt;"",HLOOKUP(R$5,Functionalization!$G$6:$R$314,ROW($A163)-5,FALSE),IFERROR(INDEX(R$278:R$314,MATCH($F163,$B$278:$B$314,0))/VLOOKUP($F163,$B$278:$BB$314,MATCH(LEFT(TRIM(R$6),FIND("~",SUBSTITUTE(R$6,"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163))*HLOOKUP(LEFT(TRIM(R$6),FIND("~",SUBSTITUTE(R$6," ","~",LEN(TRIM(R$6))-LEN(SUBSTITUTE(TRIM(R$6)," ",""))))-1)&amp;" Total",$B$6:$BB$314,ROW($A163)-5,FALSE))</f>
        <v>1252774.8999999999</v>
      </c>
      <c r="S163" s="8">
        <f ca="1">IF(S$5&lt;&gt;"",HLOOKUP(S$5,Functionalization!$G$6:$R$314,ROW($A163)-5,FALSE),IFERROR(INDEX(S$278:S$314,MATCH($F163,$B$278:$B$314,0))/VLOOKUP($F163,$B$278:$BB$314,MATCH(LEFT(TRIM(S$6),FIND("~",SUBSTITUTE(S$6,"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163))*HLOOKUP(LEFT(TRIM(S$6),FIND("~",SUBSTITUTE(S$6," ","~",LEN(TRIM(S$6))-LEN(SUBSTITUTE(TRIM(S$6)," ",""))))-1)&amp;" Total",$B$6:$BB$314,ROW($A163)-5,FALSE))</f>
        <v>0</v>
      </c>
      <c r="T163" s="8">
        <f ca="1">IF(T$5&lt;&gt;"",HLOOKUP(T$5,Functionalization!$G$6:$R$314,ROW($A163)-5,FALSE),IFERROR(INDEX(T$278:T$314,MATCH($F163,$B$278:$B$314,0))/VLOOKUP($F163,$B$278:$BB$314,MATCH(LEFT(TRIM(T$6),FIND("~",SUBSTITUTE(T$6,"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163))*HLOOKUP(LEFT(TRIM(T$6),FIND("~",SUBSTITUTE(T$6," ","~",LEN(TRIM(T$6))-LEN(SUBSTITUTE(TRIM(T$6)," ",""))))-1)&amp;" Total",$B$6:$BB$314,ROW($A163)-5,FALSE))</f>
        <v>0</v>
      </c>
      <c r="U163" s="8">
        <f ca="1">IF(U$5&lt;&gt;"",HLOOKUP(U$5,Functionalization!$G$6:$R$314,ROW($A163)-5,FALSE),IFERROR(INDEX(U$278:U$314,MATCH($F163,$B$278:$B$314,0))/VLOOKUP($F163,$B$278:$BB$314,MATCH(LEFT(TRIM(U$6),FIND("~",SUBSTITUTE(U$6,"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163))*HLOOKUP(LEFT(TRIM(U$6),FIND("~",SUBSTITUTE(U$6," ","~",LEN(TRIM(U$6))-LEN(SUBSTITUTE(TRIM(U$6)," ",""))))-1)&amp;" Total",$B$6:$BB$314,ROW($A163)-5,FALSE))</f>
        <v>0</v>
      </c>
      <c r="V163" s="8">
        <f ca="1">IF(V$5&lt;&gt;"",HLOOKUP(V$5,Functionalization!$G$6:$R$314,ROW($A163)-5,FALSE),IFERROR(INDEX(V$278:V$314,MATCH($F163,$B$278:$B$314,0))/VLOOKUP($F163,$B$278:$BB$314,MATCH(LEFT(TRIM(V$6),FIND("~",SUBSTITUTE(V$6,"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163))*HLOOKUP(LEFT(TRIM(V$6),FIND("~",SUBSTITUTE(V$6," ","~",LEN(TRIM(V$6))-LEN(SUBSTITUTE(TRIM(V$6)," ",""))))-1)&amp;" Total",$B$6:$BB$314,ROW($A163)-5,FALSE))</f>
        <v>0</v>
      </c>
      <c r="W163" s="8">
        <f ca="1">IF(W$5&lt;&gt;"",HLOOKUP(W$5,Functionalization!$G$6:$R$314,ROW($A163)-5,FALSE),IFERROR(INDEX(W$278:W$314,MATCH($F163,$B$278:$B$314,0))/VLOOKUP($F163,$B$278:$BB$314,MATCH(LEFT(TRIM(W$6),FIND("~",SUBSTITUTE(W$6,"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163))*HLOOKUP(LEFT(TRIM(W$6),FIND("~",SUBSTITUTE(W$6," ","~",LEN(TRIM(W$6))-LEN(SUBSTITUTE(TRIM(W$6)," ",""))))-1)&amp;" Total",$B$6:$BB$314,ROW($A163)-5,FALSE))</f>
        <v>0</v>
      </c>
      <c r="X163" s="8">
        <f ca="1">IF(X$5&lt;&gt;"",HLOOKUP(X$5,Functionalization!$G$6:$R$314,ROW($A163)-5,FALSE),IFERROR(INDEX(X$278:X$314,MATCH($F163,$B$278:$B$314,0))/VLOOKUP($F163,$B$278:$BB$314,MATCH(LEFT(TRIM(X$6),FIND("~",SUBSTITUTE(X$6,"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163))*HLOOKUP(LEFT(TRIM(X$6),FIND("~",SUBSTITUTE(X$6," ","~",LEN(TRIM(X$6))-LEN(SUBSTITUTE(TRIM(X$6)," ",""))))-1)&amp;" Total",$B$6:$BB$314,ROW($A163)-5,FALSE))</f>
        <v>0</v>
      </c>
      <c r="Y163" s="8">
        <f ca="1">IF(Y$5&lt;&gt;"",HLOOKUP(Y$5,Functionalization!$G$6:$R$314,ROW($A163)-5,FALSE),IFERROR(INDEX(Y$278:Y$314,MATCH($F163,$B$278:$B$314,0))/VLOOKUP($F163,$B$278:$BB$314,MATCH(LEFT(TRIM(Y$6),FIND("~",SUBSTITUTE(Y$6,"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163))*HLOOKUP(LEFT(TRIM(Y$6),FIND("~",SUBSTITUTE(Y$6," ","~",LEN(TRIM(Y$6))-LEN(SUBSTITUTE(TRIM(Y$6)," ",""))))-1)&amp;" Total",$B$6:$BB$314,ROW($A163)-5,FALSE))</f>
        <v>0</v>
      </c>
      <c r="Z163" s="8">
        <f ca="1">IF(Z$5&lt;&gt;"",HLOOKUP(Z$5,Functionalization!$G$6:$R$314,ROW($A163)-5,FALSE),IFERROR(INDEX(Z$278:Z$314,MATCH($F163,$B$278:$B$314,0))/VLOOKUP($F163,$B$278:$BB$314,MATCH(LEFT(TRIM(Z$6),FIND("~",SUBSTITUTE(Z$6,"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163))*HLOOKUP(LEFT(TRIM(Z$6),FIND("~",SUBSTITUTE(Z$6," ","~",LEN(TRIM(Z$6))-LEN(SUBSTITUTE(TRIM(Z$6)," ",""))))-1)&amp;" Total",$B$6:$BB$314,ROW($A163)-5,FALSE))</f>
        <v>0</v>
      </c>
      <c r="AA163" s="8">
        <f ca="1">IF(AA$5&lt;&gt;"",HLOOKUP(AA$5,Functionalization!$G$6:$R$314,ROW($A163)-5,FALSE),IFERROR(INDEX(AA$278:AA$314,MATCH($F163,$B$278:$B$314,0))/VLOOKUP($F163,$B$278:$BB$314,MATCH(LEFT(TRIM(AA$6),FIND("~",SUBSTITUTE(AA$6,"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163))*HLOOKUP(LEFT(TRIM(AA$6),FIND("~",SUBSTITUTE(AA$6," ","~",LEN(TRIM(AA$6))-LEN(SUBSTITUTE(TRIM(AA$6)," ",""))))-1)&amp;" Total",$B$6:$BB$314,ROW($A163)-5,FALSE))</f>
        <v>0</v>
      </c>
      <c r="AB163" s="8">
        <f ca="1">IF(AB$5&lt;&gt;"",HLOOKUP(AB$5,Functionalization!$G$6:$R$314,ROW($A163)-5,FALSE),IFERROR(INDEX(AB$278:AB$314,MATCH($F163,$B$278:$B$314,0))/VLOOKUP($F163,$B$278:$BB$314,MATCH(LEFT(TRIM(AB$6),FIND("~",SUBSTITUTE(AB$6,"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163))*HLOOKUP(LEFT(TRIM(AB$6),FIND("~",SUBSTITUTE(AB$6," ","~",LEN(TRIM(AB$6))-LEN(SUBSTITUTE(TRIM(AB$6)," ",""))))-1)&amp;" Total",$B$6:$BB$314,ROW($A163)-5,FALSE))</f>
        <v>0</v>
      </c>
      <c r="AC163" s="8">
        <f ca="1">IF(AC$5&lt;&gt;"",HLOOKUP(AC$5,Functionalization!$G$6:$R$314,ROW($A163)-5,FALSE),IFERROR(INDEX(AC$278:AC$314,MATCH($F163,$B$278:$B$314,0))/VLOOKUP($F163,$B$278:$BB$314,MATCH(LEFT(TRIM(AC$6),FIND("~",SUBSTITUTE(AC$6,"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163))*HLOOKUP(LEFT(TRIM(AC$6),FIND("~",SUBSTITUTE(AC$6," ","~",LEN(TRIM(AC$6))-LEN(SUBSTITUTE(TRIM(AC$6)," ",""))))-1)&amp;" Total",$B$6:$BB$314,ROW($A163)-5,FALSE))</f>
        <v>0</v>
      </c>
      <c r="AD163" s="8">
        <f ca="1">IF(AD$5&lt;&gt;"",HLOOKUP(AD$5,Functionalization!$G$6:$R$314,ROW($A163)-5,FALSE),IFERROR(INDEX(AD$278:AD$314,MATCH($F163,$B$278:$B$314,0))/VLOOKUP($F163,$B$278:$BB$314,MATCH(LEFT(TRIM(AD$6),FIND("~",SUBSTITUTE(AD$6,"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163))*HLOOKUP(LEFT(TRIM(AD$6),FIND("~",SUBSTITUTE(AD$6," ","~",LEN(TRIM(AD$6))-LEN(SUBSTITUTE(TRIM(AD$6)," ",""))))-1)&amp;" Total",$B$6:$BB$314,ROW($A163)-5,FALSE))</f>
        <v>0</v>
      </c>
      <c r="AE163" s="8">
        <f ca="1">IF(AE$5&lt;&gt;"",HLOOKUP(AE$5,Functionalization!$G$6:$R$314,ROW($A163)-5,FALSE),IFERROR(INDEX(AE$278:AE$314,MATCH($F163,$B$278:$B$314,0))/VLOOKUP($F163,$B$278:$BB$314,MATCH(LEFT(TRIM(AE$6),FIND("~",SUBSTITUTE(AE$6,"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163))*HLOOKUP(LEFT(TRIM(AE$6),FIND("~",SUBSTITUTE(AE$6," ","~",LEN(TRIM(AE$6))-LEN(SUBSTITUTE(TRIM(AE$6)," ",""))))-1)&amp;" Total",$B$6:$BB$314,ROW($A163)-5,FALSE))</f>
        <v>0</v>
      </c>
      <c r="AF163" s="8">
        <f ca="1">IF(AF$5&lt;&gt;"",HLOOKUP(AF$5,Functionalization!$G$6:$R$314,ROW($A163)-5,FALSE),IFERROR(INDEX(AF$278:AF$314,MATCH($F163,$B$278:$B$314,0))/VLOOKUP($F163,$B$278:$BB$314,MATCH(LEFT(TRIM(AF$6),FIND("~",SUBSTITUTE(AF$6,"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163))*HLOOKUP(LEFT(TRIM(AF$6),FIND("~",SUBSTITUTE(AF$6," ","~",LEN(TRIM(AF$6))-LEN(SUBSTITUTE(TRIM(AF$6)," ",""))))-1)&amp;" Total",$B$6:$BB$314,ROW($A163)-5,FALSE))</f>
        <v>0</v>
      </c>
      <c r="AG163" s="8">
        <f ca="1">IF(AG$5&lt;&gt;"",HLOOKUP(AG$5,Functionalization!$G$6:$R$314,ROW($A163)-5,FALSE),IFERROR(INDEX(AG$278:AG$314,MATCH($F163,$B$278:$B$314,0))/VLOOKUP($F163,$B$278:$BB$314,MATCH(LEFT(TRIM(AG$6),FIND("~",SUBSTITUTE(AG$6,"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163))*HLOOKUP(LEFT(TRIM(AG$6),FIND("~",SUBSTITUTE(AG$6," ","~",LEN(TRIM(AG$6))-LEN(SUBSTITUTE(TRIM(AG$6)," ",""))))-1)&amp;" Total",$B$6:$BB$314,ROW($A163)-5,FALSE))</f>
        <v>0</v>
      </c>
      <c r="AH163" s="8">
        <f ca="1">IF(AH$5&lt;&gt;"",HLOOKUP(AH$5,Functionalization!$G$6:$R$314,ROW($A163)-5,FALSE),IFERROR(INDEX(AH$278:AH$314,MATCH($F163,$B$278:$B$314,0))/VLOOKUP($F163,$B$278:$BB$314,MATCH(LEFT(TRIM(AH$6),FIND("~",SUBSTITUTE(AH$6,"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163))*HLOOKUP(LEFT(TRIM(AH$6),FIND("~",SUBSTITUTE(AH$6," ","~",LEN(TRIM(AH$6))-LEN(SUBSTITUTE(TRIM(AH$6)," ",""))))-1)&amp;" Total",$B$6:$BB$314,ROW($A163)-5,FALSE))</f>
        <v>0</v>
      </c>
      <c r="AI163" s="8">
        <f ca="1">IF(AI$5&lt;&gt;"",HLOOKUP(AI$5,Functionalization!$G$6:$R$314,ROW($A163)-5,FALSE),IFERROR(INDEX(AI$278:AI$314,MATCH($F163,$B$278:$B$314,0))/VLOOKUP($F163,$B$278:$BB$314,MATCH(LEFT(TRIM(AI$6),FIND("~",SUBSTITUTE(AI$6,"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163))*HLOOKUP(LEFT(TRIM(AI$6),FIND("~",SUBSTITUTE(AI$6," ","~",LEN(TRIM(AI$6))-LEN(SUBSTITUTE(TRIM(AI$6)," ",""))))-1)&amp;" Total",$B$6:$BB$314,ROW($A163)-5,FALSE))</f>
        <v>0</v>
      </c>
      <c r="AJ163" s="8">
        <f ca="1">IF(AJ$5&lt;&gt;"",HLOOKUP(AJ$5,Functionalization!$G$6:$R$314,ROW($A163)-5,FALSE),IFERROR(INDEX(AJ$278:AJ$314,MATCH($F163,$B$278:$B$314,0))/VLOOKUP($F163,$B$278:$BB$314,MATCH(LEFT(TRIM(AJ$6),FIND("~",SUBSTITUTE(AJ$6,"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163))*HLOOKUP(LEFT(TRIM(AJ$6),FIND("~",SUBSTITUTE(AJ$6," ","~",LEN(TRIM(AJ$6))-LEN(SUBSTITUTE(TRIM(AJ$6)," ",""))))-1)&amp;" Total",$B$6:$BB$314,ROW($A163)-5,FALSE))</f>
        <v>0</v>
      </c>
      <c r="AK163" s="8">
        <f ca="1">IF(AK$5&lt;&gt;"",HLOOKUP(AK$5,Functionalization!$G$6:$R$314,ROW($A163)-5,FALSE),IFERROR(INDEX(AK$278:AK$314,MATCH($F163,$B$278:$B$314,0))/VLOOKUP($F163,$B$278:$BB$314,MATCH(LEFT(TRIM(AK$6),FIND("~",SUBSTITUTE(AK$6,"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163))*HLOOKUP(LEFT(TRIM(AK$6),FIND("~",SUBSTITUTE(AK$6," ","~",LEN(TRIM(AK$6))-LEN(SUBSTITUTE(TRIM(AK$6)," ",""))))-1)&amp;" Total",$B$6:$BB$314,ROW($A163)-5,FALSE))</f>
        <v>0</v>
      </c>
      <c r="AL163" s="8">
        <f ca="1">IF(AL$5&lt;&gt;"",HLOOKUP(AL$5,Functionalization!$G$6:$R$314,ROW($A163)-5,FALSE),IFERROR(INDEX(AL$278:AL$314,MATCH($F163,$B$278:$B$314,0))/VLOOKUP($F163,$B$278:$BB$314,MATCH(LEFT(TRIM(AL$6),FIND("~",SUBSTITUTE(AL$6,"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163))*HLOOKUP(LEFT(TRIM(AL$6),FIND("~",SUBSTITUTE(AL$6," ","~",LEN(TRIM(AL$6))-LEN(SUBSTITUTE(TRIM(AL$6)," ",""))))-1)&amp;" Total",$B$6:$BB$314,ROW($A163)-5,FALSE))</f>
        <v>0</v>
      </c>
      <c r="AM163" s="8">
        <f ca="1">IF(AM$5&lt;&gt;"",HLOOKUP(AM$5,Functionalization!$G$6:$R$314,ROW($A163)-5,FALSE),IFERROR(INDEX(AM$278:AM$314,MATCH($F163,$B$278:$B$314,0))/VLOOKUP($F163,$B$278:$BB$314,MATCH(LEFT(TRIM(AM$6),FIND("~",SUBSTITUTE(AM$6,"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163))*HLOOKUP(LEFT(TRIM(AM$6),FIND("~",SUBSTITUTE(AM$6," ","~",LEN(TRIM(AM$6))-LEN(SUBSTITUTE(TRIM(AM$6)," ",""))))-1)&amp;" Total",$B$6:$BB$314,ROW($A163)-5,FALSE))</f>
        <v>0</v>
      </c>
      <c r="AN163" s="8">
        <f ca="1">IF(AN$5&lt;&gt;"",HLOOKUP(AN$5,Functionalization!$G$6:$R$314,ROW($A163)-5,FALSE),IFERROR(INDEX(AN$278:AN$314,MATCH($F163,$B$278:$B$314,0))/VLOOKUP($F163,$B$278:$BB$314,MATCH(LEFT(TRIM(AN$6),FIND("~",SUBSTITUTE(AN$6,"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163))*HLOOKUP(LEFT(TRIM(AN$6),FIND("~",SUBSTITUTE(AN$6," ","~",LEN(TRIM(AN$6))-LEN(SUBSTITUTE(TRIM(AN$6)," ",""))))-1)&amp;" Total",$B$6:$BB$314,ROW($A163)-5,FALSE))</f>
        <v>0</v>
      </c>
      <c r="AO163" s="8">
        <f ca="1">IF(AO$5&lt;&gt;"",HLOOKUP(AO$5,Functionalization!$G$6:$R$314,ROW($A163)-5,FALSE),IFERROR(INDEX(AO$278:AO$314,MATCH($F163,$B$278:$B$314,0))/VLOOKUP($F163,$B$278:$BB$314,MATCH(LEFT(TRIM(AO$6),FIND("~",SUBSTITUTE(AO$6,"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163))*HLOOKUP(LEFT(TRIM(AO$6),FIND("~",SUBSTITUTE(AO$6," ","~",LEN(TRIM(AO$6))-LEN(SUBSTITUTE(TRIM(AO$6)," ",""))))-1)&amp;" Total",$B$6:$BB$314,ROW($A163)-5,FALSE))</f>
        <v>0</v>
      </c>
      <c r="AP163" s="8">
        <f ca="1">IF(AP$5&lt;&gt;"",HLOOKUP(AP$5,Functionalization!$G$6:$R$314,ROW($A163)-5,FALSE),IFERROR(INDEX(AP$278:AP$314,MATCH($F163,$B$278:$B$314,0))/VLOOKUP($F163,$B$278:$BB$314,MATCH(LEFT(TRIM(AP$6),FIND("~",SUBSTITUTE(AP$6,"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163))*HLOOKUP(LEFT(TRIM(AP$6),FIND("~",SUBSTITUTE(AP$6," ","~",LEN(TRIM(AP$6))-LEN(SUBSTITUTE(TRIM(AP$6)," ",""))))-1)&amp;" Total",$B$6:$BB$314,ROW($A163)-5,FALSE))</f>
        <v>0</v>
      </c>
      <c r="AQ163" s="8">
        <f ca="1">IF(AQ$5&lt;&gt;"",HLOOKUP(AQ$5,Functionalization!$G$6:$R$314,ROW($A163)-5,FALSE),IFERROR(INDEX(AQ$278:AQ$314,MATCH($F163,$B$278:$B$314,0))/VLOOKUP($F163,$B$278:$BB$314,MATCH(LEFT(TRIM(AQ$6),FIND("~",SUBSTITUTE(AQ$6,"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163))*HLOOKUP(LEFT(TRIM(AQ$6),FIND("~",SUBSTITUTE(AQ$6," ","~",LEN(TRIM(AQ$6))-LEN(SUBSTITUTE(TRIM(AQ$6)," ",""))))-1)&amp;" Total",$B$6:$BB$314,ROW($A163)-5,FALSE))</f>
        <v>0</v>
      </c>
      <c r="AR163" s="8">
        <f ca="1">IF(AR$5&lt;&gt;"",HLOOKUP(AR$5,Functionalization!$G$6:$R$314,ROW($A163)-5,FALSE),IFERROR(INDEX(AR$278:AR$314,MATCH($F163,$B$278:$B$314,0))/VLOOKUP($F163,$B$278:$BB$314,MATCH(LEFT(TRIM(AR$6),FIND("~",SUBSTITUTE(AR$6,"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163))*HLOOKUP(LEFT(TRIM(AR$6),FIND("~",SUBSTITUTE(AR$6," ","~",LEN(TRIM(AR$6))-LEN(SUBSTITUTE(TRIM(AR$6)," ",""))))-1)&amp;" Total",$B$6:$BB$314,ROW($A163)-5,FALSE))</f>
        <v>0</v>
      </c>
      <c r="AS163" s="8">
        <f ca="1">IF(AS$5&lt;&gt;"",HLOOKUP(AS$5,Functionalization!$G$6:$R$314,ROW($A163)-5,FALSE),IFERROR(INDEX(AS$278:AS$314,MATCH($F163,$B$278:$B$314,0))/VLOOKUP($F163,$B$278:$BB$314,MATCH(LEFT(TRIM(AS$6),FIND("~",SUBSTITUTE(AS$6,"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163))*HLOOKUP(LEFT(TRIM(AS$6),FIND("~",SUBSTITUTE(AS$6," ","~",LEN(TRIM(AS$6))-LEN(SUBSTITUTE(TRIM(AS$6)," ",""))))-1)&amp;" Total",$B$6:$BB$314,ROW($A163)-5,FALSE))</f>
        <v>0</v>
      </c>
      <c r="AT163" s="8">
        <f ca="1">IF(AT$5&lt;&gt;"",HLOOKUP(AT$5,Functionalization!$G$6:$R$314,ROW($A163)-5,FALSE),IFERROR(INDEX(AT$278:AT$314,MATCH($F163,$B$278:$B$314,0))/VLOOKUP($F163,$B$278:$BB$314,MATCH(LEFT(TRIM(AT$6),FIND("~",SUBSTITUTE(AT$6,"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163))*HLOOKUP(LEFT(TRIM(AT$6),FIND("~",SUBSTITUTE(AT$6," ","~",LEN(TRIM(AT$6))-LEN(SUBSTITUTE(TRIM(AT$6)," ",""))))-1)&amp;" Total",$B$6:$BB$314,ROW($A163)-5,FALSE))</f>
        <v>0</v>
      </c>
      <c r="AU163" s="8">
        <f ca="1">IF(AU$5&lt;&gt;"",HLOOKUP(AU$5,Functionalization!$G$6:$R$314,ROW($A163)-5,FALSE),IFERROR(INDEX(AU$278:AU$314,MATCH($F163,$B$278:$B$314,0))/VLOOKUP($F163,$B$278:$BB$314,MATCH(LEFT(TRIM(AU$6),FIND("~",SUBSTITUTE(AU$6,"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163))*HLOOKUP(LEFT(TRIM(AU$6),FIND("~",SUBSTITUTE(AU$6," ","~",LEN(TRIM(AU$6))-LEN(SUBSTITUTE(TRIM(AU$6)," ",""))))-1)&amp;" Total",$B$6:$BB$314,ROW($A163)-5,FALSE))</f>
        <v>0</v>
      </c>
      <c r="AV163" s="8">
        <f ca="1">IF(AV$5&lt;&gt;"",HLOOKUP(AV$5,Functionalization!$G$6:$R$314,ROW($A163)-5,FALSE),IFERROR(INDEX(AV$278:AV$314,MATCH($F163,$B$278:$B$314,0))/VLOOKUP($F163,$B$278:$BB$314,MATCH(LEFT(TRIM(AV$6),FIND("~",SUBSTITUTE(AV$6,"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163))*HLOOKUP(LEFT(TRIM(AV$6),FIND("~",SUBSTITUTE(AV$6," ","~",LEN(TRIM(AV$6))-LEN(SUBSTITUTE(TRIM(AV$6)," ",""))))-1)&amp;" Total",$B$6:$BB$314,ROW($A163)-5,FALSE))</f>
        <v>0</v>
      </c>
      <c r="AW163" s="8">
        <f ca="1">IF(AW$5&lt;&gt;"",HLOOKUP(AW$5,Functionalization!$G$6:$R$314,ROW($A163)-5,FALSE),IFERROR(INDEX(AW$278:AW$314,MATCH($F163,$B$278:$B$314,0))/VLOOKUP($F163,$B$278:$BB$314,MATCH(LEFT(TRIM(AW$6),FIND("~",SUBSTITUTE(AW$6,"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163))*HLOOKUP(LEFT(TRIM(AW$6),FIND("~",SUBSTITUTE(AW$6," ","~",LEN(TRIM(AW$6))-LEN(SUBSTITUTE(TRIM(AW$6)," ",""))))-1)&amp;" Total",$B$6:$BB$314,ROW($A163)-5,FALSE))</f>
        <v>0</v>
      </c>
      <c r="AX163" s="8">
        <f ca="1">IF(AX$5&lt;&gt;"",HLOOKUP(AX$5,Functionalization!$G$6:$R$314,ROW($A163)-5,FALSE),IFERROR(INDEX(AX$278:AX$314,MATCH($F163,$B$278:$B$314,0))/VLOOKUP($F163,$B$278:$BB$314,MATCH(LEFT(TRIM(AX$6),FIND("~",SUBSTITUTE(AX$6,"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163))*HLOOKUP(LEFT(TRIM(AX$6),FIND("~",SUBSTITUTE(AX$6," ","~",LEN(TRIM(AX$6))-LEN(SUBSTITUTE(TRIM(AX$6)," ",""))))-1)&amp;" Total",$B$6:$BB$314,ROW($A163)-5,FALSE))</f>
        <v>0</v>
      </c>
      <c r="AY163" s="8">
        <f ca="1">IF(AY$5&lt;&gt;"",HLOOKUP(AY$5,Functionalization!$G$6:$R$314,ROW($A163)-5,FALSE),IFERROR(INDEX(AY$278:AY$314,MATCH($F163,$B$278:$B$314,0))/VLOOKUP($F163,$B$278:$BB$314,MATCH(LEFT(TRIM(AY$6),FIND("~",SUBSTITUTE(AY$6,"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163))*HLOOKUP(LEFT(TRIM(AY$6),FIND("~",SUBSTITUTE(AY$6," ","~",LEN(TRIM(AY$6))-LEN(SUBSTITUTE(TRIM(AY$6)," ",""))))-1)&amp;" Total",$B$6:$BB$314,ROW($A163)-5,FALSE))</f>
        <v>0</v>
      </c>
      <c r="AZ163" s="8">
        <f ca="1">IF(AZ$5&lt;&gt;"",HLOOKUP(AZ$5,Functionalization!$G$6:$R$314,ROW($A163)-5,FALSE),IFERROR(INDEX(AZ$278:AZ$314,MATCH($F163,$B$278:$B$314,0))/VLOOKUP($F163,$B$278:$BB$314,MATCH(LEFT(TRIM(AZ$6),FIND("~",SUBSTITUTE(AZ$6,"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163))*HLOOKUP(LEFT(TRIM(AZ$6),FIND("~",SUBSTITUTE(AZ$6," ","~",LEN(TRIM(AZ$6))-LEN(SUBSTITUTE(TRIM(AZ$6)," ",""))))-1)&amp;" Total",$B$6:$BB$314,ROW($A163)-5,FALSE))</f>
        <v>0</v>
      </c>
      <c r="BA163" s="8">
        <f ca="1">IF(BA$5&lt;&gt;"",HLOOKUP(BA$5,Functionalization!$G$6:$R$314,ROW($A163)-5,FALSE),IFERROR(INDEX(BA$278:BA$314,MATCH($F163,$B$278:$B$314,0))/VLOOKUP($F163,$B$278:$BB$314,MATCH(LEFT(TRIM(BA$6),FIND("~",SUBSTITUTE(BA$6,"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163))*HLOOKUP(LEFT(TRIM(BA$6),FIND("~",SUBSTITUTE(BA$6," ","~",LEN(TRIM(BA$6))-LEN(SUBSTITUTE(TRIM(BA$6)," ",""))))-1)&amp;" Total",$B$6:$BB$314,ROW($A163)-5,FALSE))</f>
        <v>0</v>
      </c>
      <c r="BB163" s="8">
        <f ca="1">IF(BB$5&lt;&gt;"",HLOOKUP(BB$5,Functionalization!$G$6:$R$314,ROW($A163)-5,FALSE),IFERROR(INDEX(BB$278:BB$314,MATCH($F163,$B$278:$B$314,0))/VLOOKUP($F163,$B$278:$BB$314,MATCH(LEFT(TRIM(BB$6),FIND("~",SUBSTITUTE(BB$6,"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163))*HLOOKUP(LEFT(TRIM(BB$6),FIND("~",SUBSTITUTE(BB$6," ","~",LEN(TRIM(BB$6))-LEN(SUBSTITUTE(TRIM(BB$6)," ",""))))-1)&amp;" Total",$B$6:$BB$314,ROW($A163)-5,FALSE))</f>
        <v>0</v>
      </c>
      <c r="BD163">
        <f ca="1">IFERROR(IF(SUMIF($G$6:$BB$6,BD$6&amp;" Total",$G163:$BB163)-(SUMIF($G$6:$BB$6,BD$6&amp;" "&amp;'Input-Func_Class'!$D$22,$G163:$BB163)+IFERROR(SUMIF($G$6:$BB$6,BD$6&amp;" "&amp;'Input-Func_Class'!$E$22,$G163:$BB163),SUMIF($G$6:$BB$6,BD$6&amp;" "&amp;'Input-Func_Class'!$B$24,$G163:$BB163))+SUMIF($G$6:$BB$6,BD$6&amp;" "&amp;'Input-Func_Class'!$F$22,$G163:$BB163))&lt;Check_Limit,0,1),1)</f>
        <v>0</v>
      </c>
      <c r="BE163">
        <f ca="1">IFERROR(IF(SUMIF($G$6:$BB$6,BE$6&amp;" Total",$G163:$BB163)-(SUMIF($G$6:$BB$6,BE$6&amp;" "&amp;'Input-Func_Class'!$D$22,$G163:$BB163)+IFERROR(SUMIF($G$6:$BB$6,BE$6&amp;" "&amp;'Input-Func_Class'!$E$22,$G163:$BB163),SUMIF($G$6:$BB$6,BE$6&amp;" "&amp;'Input-Func_Class'!$B$24,$G163:$BB163))+SUMIF($G$6:$BB$6,BE$6&amp;" "&amp;'Input-Func_Class'!$F$22,$G163:$BB163))&lt;Check_Limit,0,1),1)</f>
        <v>0</v>
      </c>
      <c r="BF163">
        <f ca="1">IFERROR(IF(SUMIF($G$6:$BB$6,BF$6&amp;" Total",$G163:$BB163)-(SUMIF($G$6:$BB$6,BF$6&amp;" "&amp;'Input-Func_Class'!$D$22,$G163:$BB163)+IFERROR(SUMIF($G$6:$BB$6,BF$6&amp;" "&amp;'Input-Func_Class'!$E$22,$G163:$BB163),SUMIF($G$6:$BB$6,BF$6&amp;" "&amp;'Input-Func_Class'!$B$24,$G163:$BB163))+SUMIF($G$6:$BB$6,BF$6&amp;" "&amp;'Input-Func_Class'!$F$22,$G163:$BB163))&lt;Check_Limit,0,1),1)</f>
        <v>0</v>
      </c>
      <c r="BG163">
        <f ca="1">IFERROR(IF(SUMIF($G$6:$BB$6,BG$6&amp;" Total",$G163:$BB163)-(SUMIF($G$6:$BB$6,BG$6&amp;" "&amp;'Input-Func_Class'!$D$22,$G163:$BB163)+IFERROR(SUMIF($G$6:$BB$6,BG$6&amp;" "&amp;'Input-Func_Class'!$E$22,$G163:$BB163),SUMIF($G$6:$BB$6,BG$6&amp;" "&amp;'Input-Func_Class'!$B$24,$G163:$BB163))+SUMIF($G$6:$BB$6,BG$6&amp;" "&amp;'Input-Func_Class'!$F$22,$G163:$BB163))&lt;Check_Limit,0,1),1)</f>
        <v>0</v>
      </c>
      <c r="BH163">
        <f ca="1">IFERROR(IF(SUMIF($G$6:$BB$6,BH$6&amp;" Total",$G163:$BB163)-(SUMIF($G$6:$BB$6,BH$6&amp;" "&amp;'Input-Func_Class'!$D$22,$G163:$BB163)+IFERROR(SUMIF($G$6:$BB$6,BH$6&amp;" "&amp;'Input-Func_Class'!$E$22,$G163:$BB163),SUMIF($G$6:$BB$6,BH$6&amp;" "&amp;'Input-Func_Class'!$B$24,$G163:$BB163))+SUMIF($G$6:$BB$6,BH$6&amp;" "&amp;'Input-Func_Class'!$F$22,$G163:$BB163))&lt;Check_Limit,0,1),1)</f>
        <v>0</v>
      </c>
      <c r="BI163">
        <f ca="1">IFERROR(IF(SUMIF($G$6:$BB$6,BI$6&amp;" Total",$G163:$BB163)-(SUMIF($G$6:$BB$6,BI$6&amp;" "&amp;'Input-Func_Class'!$D$22,$G163:$BB163)+IFERROR(SUMIF($G$6:$BB$6,BI$6&amp;" "&amp;'Input-Func_Class'!$E$22,$G163:$BB163),SUMIF($G$6:$BB$6,BI$6&amp;" "&amp;'Input-Func_Class'!$B$24,$G163:$BB163))+SUMIF($G$6:$BB$6,BI$6&amp;" "&amp;'Input-Func_Class'!$F$22,$G163:$BB163))&lt;Check_Limit,0,1),1)</f>
        <v>0</v>
      </c>
      <c r="BJ163">
        <f ca="1">IFERROR(IF(SUMIF($G$6:$BB$6,BJ$6&amp;" Total",$G163:$BB163)-(SUMIF($G$6:$BB$6,BJ$6&amp;" "&amp;'Input-Func_Class'!$D$22,$G163:$BB163)+IFERROR(SUMIF($G$6:$BB$6,BJ$6&amp;" "&amp;'Input-Func_Class'!$E$22,$G163:$BB163),SUMIF($G$6:$BB$6,BJ$6&amp;" "&amp;'Input-Func_Class'!$B$24,$G163:$BB163))+SUMIF($G$6:$BB$6,BJ$6&amp;" "&amp;'Input-Func_Class'!$F$22,$G163:$BB163))&lt;Check_Limit,0,1),1)</f>
        <v>0</v>
      </c>
      <c r="BK163">
        <f ca="1">IFERROR(IF(SUMIF($G$6:$BB$6,BK$6&amp;" Total",$G163:$BB163)-(SUMIF($G$6:$BB$6,BK$6&amp;" "&amp;'Input-Func_Class'!$D$22,$G163:$BB163)+IFERROR(SUMIF($G$6:$BB$6,BK$6&amp;" "&amp;'Input-Func_Class'!$E$22,$G163:$BB163),SUMIF($G$6:$BB$6,BK$6&amp;" "&amp;'Input-Func_Class'!$B$24,$G163:$BB163))+SUMIF($G$6:$BB$6,BK$6&amp;" "&amp;'Input-Func_Class'!$F$22,$G163:$BB163))&lt;Check_Limit,0,1),1)</f>
        <v>0</v>
      </c>
      <c r="BL163">
        <f ca="1">IFERROR(IF(SUMIF($G$6:$BB$6,BL$6&amp;" Total",$G163:$BB163)-(SUMIF($G$6:$BB$6,BL$6&amp;" "&amp;'Input-Func_Class'!$D$22,$G163:$BB163)+IFERROR(SUMIF($G$6:$BB$6,BL$6&amp;" "&amp;'Input-Func_Class'!$E$22,$G163:$BB163),SUMIF($G$6:$BB$6,BL$6&amp;" "&amp;'Input-Func_Class'!$B$24,$G163:$BB163))+SUMIF($G$6:$BB$6,BL$6&amp;" "&amp;'Input-Func_Class'!$F$22,$G163:$BB163))&lt;Check_Limit,0,1),1)</f>
        <v>0</v>
      </c>
      <c r="BM163">
        <f ca="1">IFERROR(IF(SUMIF($G$6:$BB$6,BM$6&amp;" Total",$G163:$BB163)-(SUMIF($G$6:$BB$6,BM$6&amp;" "&amp;'Input-Func_Class'!$D$22,$G163:$BB163)+IFERROR(SUMIF($G$6:$BB$6,BM$6&amp;" "&amp;'Input-Func_Class'!$E$22,$G163:$BB163),SUMIF($G$6:$BB$6,BM$6&amp;" "&amp;'Input-Func_Class'!$B$24,$G163:$BB163))+SUMIF($G$6:$BB$6,BM$6&amp;" "&amp;'Input-Func_Class'!$F$22,$G163:$BB163))&lt;Check_Limit,0,1),1)</f>
        <v>0</v>
      </c>
      <c r="BN163">
        <f ca="1">IFERROR(IF(SUMIF($G$6:$BB$6,BN$6&amp;" Total",$G163:$BB163)-(SUMIF($G$6:$BB$6,BN$6&amp;" "&amp;'Input-Func_Class'!$D$22,$G163:$BB163)+IFERROR(SUMIF($G$6:$BB$6,BN$6&amp;" "&amp;'Input-Func_Class'!$E$22,$G163:$BB163),SUMIF($G$6:$BB$6,BN$6&amp;" "&amp;'Input-Func_Class'!$B$24,$G163:$BB163))+SUMIF($G$6:$BB$6,BN$6&amp;" "&amp;'Input-Func_Class'!$F$22,$G163:$BB163))&lt;Check_Limit,0,1),1)</f>
        <v>0</v>
      </c>
      <c r="BO163">
        <f ca="1">IFERROR(IF(SUMIF($G$6:$BB$6,BO$6&amp;" Total",$G163:$BB163)-(SUMIF($G$6:$BB$6,BO$6&amp;" "&amp;'Input-Func_Class'!$D$22,$G163:$BB163)+IFERROR(SUMIF($G$6:$BB$6,BO$6&amp;" "&amp;'Input-Func_Class'!$E$22,$G163:$BB163),SUMIF($G$6:$BB$6,BO$6&amp;" "&amp;'Input-Func_Class'!$B$24,$G163:$BB163))+SUMIF($G$6:$BB$6,BO$6&amp;" "&amp;'Input-Func_Class'!$F$22,$G163:$BB163))&lt;Check_Limit,0,1),1)</f>
        <v>0</v>
      </c>
    </row>
    <row r="164" spans="1:67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>Functionalization!$D164</f>
        <v>30449.102057537759</v>
      </c>
      <c r="E164" s="8">
        <f t="shared" ca="1" si="37"/>
        <v>0</v>
      </c>
      <c r="F164" s="2" t="str">
        <f>IF($D164=0,"-",IF('Input-Accounts'!$E164&lt;&gt;0,'Input-Accounts'!$E164,'Input-Accounts'!$G164))</f>
        <v>CUSTOMER</v>
      </c>
      <c r="G164" s="8">
        <f ca="1">IF(G$5&lt;&gt;"",HLOOKUP(G$5,Functionalization!$G$6:$R$314,ROW($A164)-5,FALSE),IFERROR(INDEX(G$278:G$314,MATCH($F164,$B$278:$B$314,0))/VLOOKUP($F164,$B$278:$BB$314,MATCH(LEFT(TRIM(G$6),FIND("~",SUBSTITUTE(G$6,"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164))*HLOOKUP(LEFT(TRIM(G$6),FIND("~",SUBSTITUTE(G$6," ","~",LEN(TRIM(G$6))-LEN(SUBSTITUTE(TRIM(G$6)," ",""))))-1)&amp;" Total",$B$6:$BB$314,ROW($A164)-5,FALSE))</f>
        <v>0</v>
      </c>
      <c r="H164" s="8">
        <f ca="1">IF(H$5&lt;&gt;"",HLOOKUP(H$5,Functionalization!$G$6:$R$314,ROW($A164)-5,FALSE),IFERROR(INDEX(H$278:H$314,MATCH($F164,$B$278:$B$314,0))/VLOOKUP($F164,$B$278:$BB$314,MATCH(LEFT(TRIM(H$6),FIND("~",SUBSTITUTE(H$6,"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164))*HLOOKUP(LEFT(TRIM(H$6),FIND("~",SUBSTITUTE(H$6," ","~",LEN(TRIM(H$6))-LEN(SUBSTITUTE(TRIM(H$6)," ",""))))-1)&amp;" Total",$B$6:$BB$314,ROW($A164)-5,FALSE))</f>
        <v>0</v>
      </c>
      <c r="I164" s="8">
        <f ca="1">IF(I$5&lt;&gt;"",HLOOKUP(I$5,Functionalization!$G$6:$R$314,ROW($A164)-5,FALSE),IFERROR(INDEX(I$278:I$314,MATCH($F164,$B$278:$B$314,0))/VLOOKUP($F164,$B$278:$BB$314,MATCH(LEFT(TRIM(I$6),FIND("~",SUBSTITUTE(I$6,"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164))*HLOOKUP(LEFT(TRIM(I$6),FIND("~",SUBSTITUTE(I$6," ","~",LEN(TRIM(I$6))-LEN(SUBSTITUTE(TRIM(I$6)," ",""))))-1)&amp;" Total",$B$6:$BB$314,ROW($A164)-5,FALSE))</f>
        <v>0</v>
      </c>
      <c r="J164" s="8">
        <f ca="1">IF(J$5&lt;&gt;"",HLOOKUP(J$5,Functionalization!$G$6:$R$314,ROW($A164)-5,FALSE),IFERROR(INDEX(J$278:J$314,MATCH($F164,$B$278:$B$314,0))/VLOOKUP($F164,$B$278:$BB$314,MATCH(LEFT(TRIM(J$6),FIND("~",SUBSTITUTE(J$6,"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164))*HLOOKUP(LEFT(TRIM(J$6),FIND("~",SUBSTITUTE(J$6," ","~",LEN(TRIM(J$6))-LEN(SUBSTITUTE(TRIM(J$6)," ",""))))-1)&amp;" Total",$B$6:$BB$314,ROW($A164)-5,FALSE))</f>
        <v>0</v>
      </c>
      <c r="K164" s="8">
        <f ca="1">IF(K$5&lt;&gt;"",HLOOKUP(K$5,Functionalization!$G$6:$R$314,ROW($A164)-5,FALSE),IFERROR(INDEX(K$278:K$314,MATCH($F164,$B$278:$B$314,0))/VLOOKUP($F164,$B$278:$BB$314,MATCH(LEFT(TRIM(K$6),FIND("~",SUBSTITUTE(K$6,"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164))*HLOOKUP(LEFT(TRIM(K$6),FIND("~",SUBSTITUTE(K$6," ","~",LEN(TRIM(K$6))-LEN(SUBSTITUTE(TRIM(K$6)," ",""))))-1)&amp;" Total",$B$6:$BB$314,ROW($A164)-5,FALSE))</f>
        <v>0</v>
      </c>
      <c r="L164" s="8">
        <f ca="1">IF(L$5&lt;&gt;"",HLOOKUP(L$5,Functionalization!$G$6:$R$314,ROW($A164)-5,FALSE),IFERROR(INDEX(L$278:L$314,MATCH($F164,$B$278:$B$314,0))/VLOOKUP($F164,$B$278:$BB$314,MATCH(LEFT(TRIM(L$6),FIND("~",SUBSTITUTE(L$6,"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164))*HLOOKUP(LEFT(TRIM(L$6),FIND("~",SUBSTITUTE(L$6," ","~",LEN(TRIM(L$6))-LEN(SUBSTITUTE(TRIM(L$6)," ",""))))-1)&amp;" Total",$B$6:$BB$314,ROW($A164)-5,FALSE))</f>
        <v>0</v>
      </c>
      <c r="M164" s="8">
        <f ca="1">IF(M$5&lt;&gt;"",HLOOKUP(M$5,Functionalization!$G$6:$R$314,ROW($A164)-5,FALSE),IFERROR(INDEX(M$278:M$314,MATCH($F164,$B$278:$B$314,0))/VLOOKUP($F164,$B$278:$BB$314,MATCH(LEFT(TRIM(M$6),FIND("~",SUBSTITUTE(M$6,"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164))*HLOOKUP(LEFT(TRIM(M$6),FIND("~",SUBSTITUTE(M$6," ","~",LEN(TRIM(M$6))-LEN(SUBSTITUTE(TRIM(M$6)," ",""))))-1)&amp;" Total",$B$6:$BB$314,ROW($A164)-5,FALSE))</f>
        <v>0</v>
      </c>
      <c r="N164" s="8">
        <f ca="1">IF(N$5&lt;&gt;"",HLOOKUP(N$5,Functionalization!$G$6:$R$314,ROW($A164)-5,FALSE),IFERROR(INDEX(N$278:N$314,MATCH($F164,$B$278:$B$314,0))/VLOOKUP($F164,$B$278:$BB$314,MATCH(LEFT(TRIM(N$6),FIND("~",SUBSTITUTE(N$6,"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164))*HLOOKUP(LEFT(TRIM(N$6),FIND("~",SUBSTITUTE(N$6," ","~",LEN(TRIM(N$6))-LEN(SUBSTITUTE(TRIM(N$6)," ",""))))-1)&amp;" Total",$B$6:$BB$314,ROW($A164)-5,FALSE))</f>
        <v>0</v>
      </c>
      <c r="O164" s="8">
        <f ca="1">IF(O$5&lt;&gt;"",HLOOKUP(O$5,Functionalization!$G$6:$R$314,ROW($A164)-5,FALSE),IFERROR(INDEX(O$278:O$314,MATCH($F164,$B$278:$B$314,0))/VLOOKUP($F164,$B$278:$BB$314,MATCH(LEFT(TRIM(O$6),FIND("~",SUBSTITUTE(O$6,"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164))*HLOOKUP(LEFT(TRIM(O$6),FIND("~",SUBSTITUTE(O$6," ","~",LEN(TRIM(O$6))-LEN(SUBSTITUTE(TRIM(O$6)," ",""))))-1)&amp;" Total",$B$6:$BB$314,ROW($A164)-5,FALSE))</f>
        <v>30449.102057537759</v>
      </c>
      <c r="P164" s="8">
        <f ca="1">IF(P$5&lt;&gt;"",HLOOKUP(P$5,Functionalization!$G$6:$R$314,ROW($A164)-5,FALSE),IFERROR(INDEX(P$278:P$314,MATCH($F164,$B$278:$B$314,0))/VLOOKUP($F164,$B$278:$BB$314,MATCH(LEFT(TRIM(P$6),FIND("~",SUBSTITUTE(P$6,"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164))*HLOOKUP(LEFT(TRIM(P$6),FIND("~",SUBSTITUTE(P$6," ","~",LEN(TRIM(P$6))-LEN(SUBSTITUTE(TRIM(P$6)," ",""))))-1)&amp;" Total",$B$6:$BB$314,ROW($A164)-5,FALSE))</f>
        <v>0</v>
      </c>
      <c r="Q164" s="8">
        <f ca="1">IF(Q$5&lt;&gt;"",HLOOKUP(Q$5,Functionalization!$G$6:$R$314,ROW($A164)-5,FALSE),IFERROR(INDEX(Q$278:Q$314,MATCH($F164,$B$278:$B$314,0))/VLOOKUP($F164,$B$278:$BB$314,MATCH(LEFT(TRIM(Q$6),FIND("~",SUBSTITUTE(Q$6,"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164))*HLOOKUP(LEFT(TRIM(Q$6),FIND("~",SUBSTITUTE(Q$6," ","~",LEN(TRIM(Q$6))-LEN(SUBSTITUTE(TRIM(Q$6)," ",""))))-1)&amp;" Total",$B$6:$BB$314,ROW($A164)-5,FALSE))</f>
        <v>0</v>
      </c>
      <c r="R164" s="8">
        <f ca="1">IF(R$5&lt;&gt;"",HLOOKUP(R$5,Functionalization!$G$6:$R$314,ROW($A164)-5,FALSE),IFERROR(INDEX(R$278:R$314,MATCH($F164,$B$278:$B$314,0))/VLOOKUP($F164,$B$278:$BB$314,MATCH(LEFT(TRIM(R$6),FIND("~",SUBSTITUTE(R$6,"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164))*HLOOKUP(LEFT(TRIM(R$6),FIND("~",SUBSTITUTE(R$6," ","~",LEN(TRIM(R$6))-LEN(SUBSTITUTE(TRIM(R$6)," ",""))))-1)&amp;" Total",$B$6:$BB$314,ROW($A164)-5,FALSE))</f>
        <v>30449.102057537759</v>
      </c>
      <c r="S164" s="8">
        <f ca="1">IF(S$5&lt;&gt;"",HLOOKUP(S$5,Functionalization!$G$6:$R$314,ROW($A164)-5,FALSE),IFERROR(INDEX(S$278:S$314,MATCH($F164,$B$278:$B$314,0))/VLOOKUP($F164,$B$278:$BB$314,MATCH(LEFT(TRIM(S$6),FIND("~",SUBSTITUTE(S$6,"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164))*HLOOKUP(LEFT(TRIM(S$6),FIND("~",SUBSTITUTE(S$6," ","~",LEN(TRIM(S$6))-LEN(SUBSTITUTE(TRIM(S$6)," ",""))))-1)&amp;" Total",$B$6:$BB$314,ROW($A164)-5,FALSE))</f>
        <v>0</v>
      </c>
      <c r="T164" s="8">
        <f ca="1">IF(T$5&lt;&gt;"",HLOOKUP(T$5,Functionalization!$G$6:$R$314,ROW($A164)-5,FALSE),IFERROR(INDEX(T$278:T$314,MATCH($F164,$B$278:$B$314,0))/VLOOKUP($F164,$B$278:$BB$314,MATCH(LEFT(TRIM(T$6),FIND("~",SUBSTITUTE(T$6,"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164))*HLOOKUP(LEFT(TRIM(T$6),FIND("~",SUBSTITUTE(T$6," ","~",LEN(TRIM(T$6))-LEN(SUBSTITUTE(TRIM(T$6)," ",""))))-1)&amp;" Total",$B$6:$BB$314,ROW($A164)-5,FALSE))</f>
        <v>0</v>
      </c>
      <c r="U164" s="8">
        <f ca="1">IF(U$5&lt;&gt;"",HLOOKUP(U$5,Functionalization!$G$6:$R$314,ROW($A164)-5,FALSE),IFERROR(INDEX(U$278:U$314,MATCH($F164,$B$278:$B$314,0))/VLOOKUP($F164,$B$278:$BB$314,MATCH(LEFT(TRIM(U$6),FIND("~",SUBSTITUTE(U$6,"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164))*HLOOKUP(LEFT(TRIM(U$6),FIND("~",SUBSTITUTE(U$6," ","~",LEN(TRIM(U$6))-LEN(SUBSTITUTE(TRIM(U$6)," ",""))))-1)&amp;" Total",$B$6:$BB$314,ROW($A164)-5,FALSE))</f>
        <v>0</v>
      </c>
      <c r="V164" s="8">
        <f ca="1">IF(V$5&lt;&gt;"",HLOOKUP(V$5,Functionalization!$G$6:$R$314,ROW($A164)-5,FALSE),IFERROR(INDEX(V$278:V$314,MATCH($F164,$B$278:$B$314,0))/VLOOKUP($F164,$B$278:$BB$314,MATCH(LEFT(TRIM(V$6),FIND("~",SUBSTITUTE(V$6,"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164))*HLOOKUP(LEFT(TRIM(V$6),FIND("~",SUBSTITUTE(V$6," ","~",LEN(TRIM(V$6))-LEN(SUBSTITUTE(TRIM(V$6)," ",""))))-1)&amp;" Total",$B$6:$BB$314,ROW($A164)-5,FALSE))</f>
        <v>0</v>
      </c>
      <c r="W164" s="8">
        <f ca="1">IF(W$5&lt;&gt;"",HLOOKUP(W$5,Functionalization!$G$6:$R$314,ROW($A164)-5,FALSE),IFERROR(INDEX(W$278:W$314,MATCH($F164,$B$278:$B$314,0))/VLOOKUP($F164,$B$278:$BB$314,MATCH(LEFT(TRIM(W$6),FIND("~",SUBSTITUTE(W$6,"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164))*HLOOKUP(LEFT(TRIM(W$6),FIND("~",SUBSTITUTE(W$6," ","~",LEN(TRIM(W$6))-LEN(SUBSTITUTE(TRIM(W$6)," ",""))))-1)&amp;" Total",$B$6:$BB$314,ROW($A164)-5,FALSE))</f>
        <v>0</v>
      </c>
      <c r="X164" s="8">
        <f ca="1">IF(X$5&lt;&gt;"",HLOOKUP(X$5,Functionalization!$G$6:$R$314,ROW($A164)-5,FALSE),IFERROR(INDEX(X$278:X$314,MATCH($F164,$B$278:$B$314,0))/VLOOKUP($F164,$B$278:$BB$314,MATCH(LEFT(TRIM(X$6),FIND("~",SUBSTITUTE(X$6,"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164))*HLOOKUP(LEFT(TRIM(X$6),FIND("~",SUBSTITUTE(X$6," ","~",LEN(TRIM(X$6))-LEN(SUBSTITUTE(TRIM(X$6)," ",""))))-1)&amp;" Total",$B$6:$BB$314,ROW($A164)-5,FALSE))</f>
        <v>0</v>
      </c>
      <c r="Y164" s="8">
        <f ca="1">IF(Y$5&lt;&gt;"",HLOOKUP(Y$5,Functionalization!$G$6:$R$314,ROW($A164)-5,FALSE),IFERROR(INDEX(Y$278:Y$314,MATCH($F164,$B$278:$B$314,0))/VLOOKUP($F164,$B$278:$BB$314,MATCH(LEFT(TRIM(Y$6),FIND("~",SUBSTITUTE(Y$6,"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164))*HLOOKUP(LEFT(TRIM(Y$6),FIND("~",SUBSTITUTE(Y$6," ","~",LEN(TRIM(Y$6))-LEN(SUBSTITUTE(TRIM(Y$6)," ",""))))-1)&amp;" Total",$B$6:$BB$314,ROW($A164)-5,FALSE))</f>
        <v>0</v>
      </c>
      <c r="Z164" s="8">
        <f ca="1">IF(Z$5&lt;&gt;"",HLOOKUP(Z$5,Functionalization!$G$6:$R$314,ROW($A164)-5,FALSE),IFERROR(INDEX(Z$278:Z$314,MATCH($F164,$B$278:$B$314,0))/VLOOKUP($F164,$B$278:$BB$314,MATCH(LEFT(TRIM(Z$6),FIND("~",SUBSTITUTE(Z$6,"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164))*HLOOKUP(LEFT(TRIM(Z$6),FIND("~",SUBSTITUTE(Z$6," ","~",LEN(TRIM(Z$6))-LEN(SUBSTITUTE(TRIM(Z$6)," ",""))))-1)&amp;" Total",$B$6:$BB$314,ROW($A164)-5,FALSE))</f>
        <v>0</v>
      </c>
      <c r="AA164" s="8">
        <f ca="1">IF(AA$5&lt;&gt;"",HLOOKUP(AA$5,Functionalization!$G$6:$R$314,ROW($A164)-5,FALSE),IFERROR(INDEX(AA$278:AA$314,MATCH($F164,$B$278:$B$314,0))/VLOOKUP($F164,$B$278:$BB$314,MATCH(LEFT(TRIM(AA$6),FIND("~",SUBSTITUTE(AA$6,"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164))*HLOOKUP(LEFT(TRIM(AA$6),FIND("~",SUBSTITUTE(AA$6," ","~",LEN(TRIM(AA$6))-LEN(SUBSTITUTE(TRIM(AA$6)," ",""))))-1)&amp;" Total",$B$6:$BB$314,ROW($A164)-5,FALSE))</f>
        <v>0</v>
      </c>
      <c r="AB164" s="8">
        <f ca="1">IF(AB$5&lt;&gt;"",HLOOKUP(AB$5,Functionalization!$G$6:$R$314,ROW($A164)-5,FALSE),IFERROR(INDEX(AB$278:AB$314,MATCH($F164,$B$278:$B$314,0))/VLOOKUP($F164,$B$278:$BB$314,MATCH(LEFT(TRIM(AB$6),FIND("~",SUBSTITUTE(AB$6,"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164))*HLOOKUP(LEFT(TRIM(AB$6),FIND("~",SUBSTITUTE(AB$6," ","~",LEN(TRIM(AB$6))-LEN(SUBSTITUTE(TRIM(AB$6)," ",""))))-1)&amp;" Total",$B$6:$BB$314,ROW($A164)-5,FALSE))</f>
        <v>0</v>
      </c>
      <c r="AC164" s="8">
        <f ca="1">IF(AC$5&lt;&gt;"",HLOOKUP(AC$5,Functionalization!$G$6:$R$314,ROW($A164)-5,FALSE),IFERROR(INDEX(AC$278:AC$314,MATCH($F164,$B$278:$B$314,0))/VLOOKUP($F164,$B$278:$BB$314,MATCH(LEFT(TRIM(AC$6),FIND("~",SUBSTITUTE(AC$6,"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164))*HLOOKUP(LEFT(TRIM(AC$6),FIND("~",SUBSTITUTE(AC$6," ","~",LEN(TRIM(AC$6))-LEN(SUBSTITUTE(TRIM(AC$6)," ",""))))-1)&amp;" Total",$B$6:$BB$314,ROW($A164)-5,FALSE))</f>
        <v>0</v>
      </c>
      <c r="AD164" s="8">
        <f ca="1">IF(AD$5&lt;&gt;"",HLOOKUP(AD$5,Functionalization!$G$6:$R$314,ROW($A164)-5,FALSE),IFERROR(INDEX(AD$278:AD$314,MATCH($F164,$B$278:$B$314,0))/VLOOKUP($F164,$B$278:$BB$314,MATCH(LEFT(TRIM(AD$6),FIND("~",SUBSTITUTE(AD$6,"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164))*HLOOKUP(LEFT(TRIM(AD$6),FIND("~",SUBSTITUTE(AD$6," ","~",LEN(TRIM(AD$6))-LEN(SUBSTITUTE(TRIM(AD$6)," ",""))))-1)&amp;" Total",$B$6:$BB$314,ROW($A164)-5,FALSE))</f>
        <v>0</v>
      </c>
      <c r="AE164" s="8">
        <f ca="1">IF(AE$5&lt;&gt;"",HLOOKUP(AE$5,Functionalization!$G$6:$R$314,ROW($A164)-5,FALSE),IFERROR(INDEX(AE$278:AE$314,MATCH($F164,$B$278:$B$314,0))/VLOOKUP($F164,$B$278:$BB$314,MATCH(LEFT(TRIM(AE$6),FIND("~",SUBSTITUTE(AE$6,"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164))*HLOOKUP(LEFT(TRIM(AE$6),FIND("~",SUBSTITUTE(AE$6," ","~",LEN(TRIM(AE$6))-LEN(SUBSTITUTE(TRIM(AE$6)," ",""))))-1)&amp;" Total",$B$6:$BB$314,ROW($A164)-5,FALSE))</f>
        <v>0</v>
      </c>
      <c r="AF164" s="8">
        <f ca="1">IF(AF$5&lt;&gt;"",HLOOKUP(AF$5,Functionalization!$G$6:$R$314,ROW($A164)-5,FALSE),IFERROR(INDEX(AF$278:AF$314,MATCH($F164,$B$278:$B$314,0))/VLOOKUP($F164,$B$278:$BB$314,MATCH(LEFT(TRIM(AF$6),FIND("~",SUBSTITUTE(AF$6,"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164))*HLOOKUP(LEFT(TRIM(AF$6),FIND("~",SUBSTITUTE(AF$6," ","~",LEN(TRIM(AF$6))-LEN(SUBSTITUTE(TRIM(AF$6)," ",""))))-1)&amp;" Total",$B$6:$BB$314,ROW($A164)-5,FALSE))</f>
        <v>0</v>
      </c>
      <c r="AG164" s="8">
        <f ca="1">IF(AG$5&lt;&gt;"",HLOOKUP(AG$5,Functionalization!$G$6:$R$314,ROW($A164)-5,FALSE),IFERROR(INDEX(AG$278:AG$314,MATCH($F164,$B$278:$B$314,0))/VLOOKUP($F164,$B$278:$BB$314,MATCH(LEFT(TRIM(AG$6),FIND("~",SUBSTITUTE(AG$6,"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164))*HLOOKUP(LEFT(TRIM(AG$6),FIND("~",SUBSTITUTE(AG$6," ","~",LEN(TRIM(AG$6))-LEN(SUBSTITUTE(TRIM(AG$6)," ",""))))-1)&amp;" Total",$B$6:$BB$314,ROW($A164)-5,FALSE))</f>
        <v>0</v>
      </c>
      <c r="AH164" s="8">
        <f ca="1">IF(AH$5&lt;&gt;"",HLOOKUP(AH$5,Functionalization!$G$6:$R$314,ROW($A164)-5,FALSE),IFERROR(INDEX(AH$278:AH$314,MATCH($F164,$B$278:$B$314,0))/VLOOKUP($F164,$B$278:$BB$314,MATCH(LEFT(TRIM(AH$6),FIND("~",SUBSTITUTE(AH$6,"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164))*HLOOKUP(LEFT(TRIM(AH$6),FIND("~",SUBSTITUTE(AH$6," ","~",LEN(TRIM(AH$6))-LEN(SUBSTITUTE(TRIM(AH$6)," ",""))))-1)&amp;" Total",$B$6:$BB$314,ROW($A164)-5,FALSE))</f>
        <v>0</v>
      </c>
      <c r="AI164" s="8">
        <f ca="1">IF(AI$5&lt;&gt;"",HLOOKUP(AI$5,Functionalization!$G$6:$R$314,ROW($A164)-5,FALSE),IFERROR(INDEX(AI$278:AI$314,MATCH($F164,$B$278:$B$314,0))/VLOOKUP($F164,$B$278:$BB$314,MATCH(LEFT(TRIM(AI$6),FIND("~",SUBSTITUTE(AI$6,"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164))*HLOOKUP(LEFT(TRIM(AI$6),FIND("~",SUBSTITUTE(AI$6," ","~",LEN(TRIM(AI$6))-LEN(SUBSTITUTE(TRIM(AI$6)," ",""))))-1)&amp;" Total",$B$6:$BB$314,ROW($A164)-5,FALSE))</f>
        <v>0</v>
      </c>
      <c r="AJ164" s="8">
        <f ca="1">IF(AJ$5&lt;&gt;"",HLOOKUP(AJ$5,Functionalization!$G$6:$R$314,ROW($A164)-5,FALSE),IFERROR(INDEX(AJ$278:AJ$314,MATCH($F164,$B$278:$B$314,0))/VLOOKUP($F164,$B$278:$BB$314,MATCH(LEFT(TRIM(AJ$6),FIND("~",SUBSTITUTE(AJ$6,"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164))*HLOOKUP(LEFT(TRIM(AJ$6),FIND("~",SUBSTITUTE(AJ$6," ","~",LEN(TRIM(AJ$6))-LEN(SUBSTITUTE(TRIM(AJ$6)," ",""))))-1)&amp;" Total",$B$6:$BB$314,ROW($A164)-5,FALSE))</f>
        <v>0</v>
      </c>
      <c r="AK164" s="8">
        <f ca="1">IF(AK$5&lt;&gt;"",HLOOKUP(AK$5,Functionalization!$G$6:$R$314,ROW($A164)-5,FALSE),IFERROR(INDEX(AK$278:AK$314,MATCH($F164,$B$278:$B$314,0))/VLOOKUP($F164,$B$278:$BB$314,MATCH(LEFT(TRIM(AK$6),FIND("~",SUBSTITUTE(AK$6,"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164))*HLOOKUP(LEFT(TRIM(AK$6),FIND("~",SUBSTITUTE(AK$6," ","~",LEN(TRIM(AK$6))-LEN(SUBSTITUTE(TRIM(AK$6)," ",""))))-1)&amp;" Total",$B$6:$BB$314,ROW($A164)-5,FALSE))</f>
        <v>0</v>
      </c>
      <c r="AL164" s="8">
        <f ca="1">IF(AL$5&lt;&gt;"",HLOOKUP(AL$5,Functionalization!$G$6:$R$314,ROW($A164)-5,FALSE),IFERROR(INDEX(AL$278:AL$314,MATCH($F164,$B$278:$B$314,0))/VLOOKUP($F164,$B$278:$BB$314,MATCH(LEFT(TRIM(AL$6),FIND("~",SUBSTITUTE(AL$6,"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164))*HLOOKUP(LEFT(TRIM(AL$6),FIND("~",SUBSTITUTE(AL$6," ","~",LEN(TRIM(AL$6))-LEN(SUBSTITUTE(TRIM(AL$6)," ",""))))-1)&amp;" Total",$B$6:$BB$314,ROW($A164)-5,FALSE))</f>
        <v>0</v>
      </c>
      <c r="AM164" s="8">
        <f ca="1">IF(AM$5&lt;&gt;"",HLOOKUP(AM$5,Functionalization!$G$6:$R$314,ROW($A164)-5,FALSE),IFERROR(INDEX(AM$278:AM$314,MATCH($F164,$B$278:$B$314,0))/VLOOKUP($F164,$B$278:$BB$314,MATCH(LEFT(TRIM(AM$6),FIND("~",SUBSTITUTE(AM$6,"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164))*HLOOKUP(LEFT(TRIM(AM$6),FIND("~",SUBSTITUTE(AM$6," ","~",LEN(TRIM(AM$6))-LEN(SUBSTITUTE(TRIM(AM$6)," ",""))))-1)&amp;" Total",$B$6:$BB$314,ROW($A164)-5,FALSE))</f>
        <v>0</v>
      </c>
      <c r="AN164" s="8">
        <f ca="1">IF(AN$5&lt;&gt;"",HLOOKUP(AN$5,Functionalization!$G$6:$R$314,ROW($A164)-5,FALSE),IFERROR(INDEX(AN$278:AN$314,MATCH($F164,$B$278:$B$314,0))/VLOOKUP($F164,$B$278:$BB$314,MATCH(LEFT(TRIM(AN$6),FIND("~",SUBSTITUTE(AN$6,"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164))*HLOOKUP(LEFT(TRIM(AN$6),FIND("~",SUBSTITUTE(AN$6," ","~",LEN(TRIM(AN$6))-LEN(SUBSTITUTE(TRIM(AN$6)," ",""))))-1)&amp;" Total",$B$6:$BB$314,ROW($A164)-5,FALSE))</f>
        <v>0</v>
      </c>
      <c r="AO164" s="8">
        <f ca="1">IF(AO$5&lt;&gt;"",HLOOKUP(AO$5,Functionalization!$G$6:$R$314,ROW($A164)-5,FALSE),IFERROR(INDEX(AO$278:AO$314,MATCH($F164,$B$278:$B$314,0))/VLOOKUP($F164,$B$278:$BB$314,MATCH(LEFT(TRIM(AO$6),FIND("~",SUBSTITUTE(AO$6,"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164))*HLOOKUP(LEFT(TRIM(AO$6),FIND("~",SUBSTITUTE(AO$6," ","~",LEN(TRIM(AO$6))-LEN(SUBSTITUTE(TRIM(AO$6)," ",""))))-1)&amp;" Total",$B$6:$BB$314,ROW($A164)-5,FALSE))</f>
        <v>0</v>
      </c>
      <c r="AP164" s="8">
        <f ca="1">IF(AP$5&lt;&gt;"",HLOOKUP(AP$5,Functionalization!$G$6:$R$314,ROW($A164)-5,FALSE),IFERROR(INDEX(AP$278:AP$314,MATCH($F164,$B$278:$B$314,0))/VLOOKUP($F164,$B$278:$BB$314,MATCH(LEFT(TRIM(AP$6),FIND("~",SUBSTITUTE(AP$6,"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164))*HLOOKUP(LEFT(TRIM(AP$6),FIND("~",SUBSTITUTE(AP$6," ","~",LEN(TRIM(AP$6))-LEN(SUBSTITUTE(TRIM(AP$6)," ",""))))-1)&amp;" Total",$B$6:$BB$314,ROW($A164)-5,FALSE))</f>
        <v>0</v>
      </c>
      <c r="AQ164" s="8">
        <f ca="1">IF(AQ$5&lt;&gt;"",HLOOKUP(AQ$5,Functionalization!$G$6:$R$314,ROW($A164)-5,FALSE),IFERROR(INDEX(AQ$278:AQ$314,MATCH($F164,$B$278:$B$314,0))/VLOOKUP($F164,$B$278:$BB$314,MATCH(LEFT(TRIM(AQ$6),FIND("~",SUBSTITUTE(AQ$6,"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164))*HLOOKUP(LEFT(TRIM(AQ$6),FIND("~",SUBSTITUTE(AQ$6," ","~",LEN(TRIM(AQ$6))-LEN(SUBSTITUTE(TRIM(AQ$6)," ",""))))-1)&amp;" Total",$B$6:$BB$314,ROW($A164)-5,FALSE))</f>
        <v>0</v>
      </c>
      <c r="AR164" s="8">
        <f ca="1">IF(AR$5&lt;&gt;"",HLOOKUP(AR$5,Functionalization!$G$6:$R$314,ROW($A164)-5,FALSE),IFERROR(INDEX(AR$278:AR$314,MATCH($F164,$B$278:$B$314,0))/VLOOKUP($F164,$B$278:$BB$314,MATCH(LEFT(TRIM(AR$6),FIND("~",SUBSTITUTE(AR$6,"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164))*HLOOKUP(LEFT(TRIM(AR$6),FIND("~",SUBSTITUTE(AR$6," ","~",LEN(TRIM(AR$6))-LEN(SUBSTITUTE(TRIM(AR$6)," ",""))))-1)&amp;" Total",$B$6:$BB$314,ROW($A164)-5,FALSE))</f>
        <v>0</v>
      </c>
      <c r="AS164" s="8">
        <f ca="1">IF(AS$5&lt;&gt;"",HLOOKUP(AS$5,Functionalization!$G$6:$R$314,ROW($A164)-5,FALSE),IFERROR(INDEX(AS$278:AS$314,MATCH($F164,$B$278:$B$314,0))/VLOOKUP($F164,$B$278:$BB$314,MATCH(LEFT(TRIM(AS$6),FIND("~",SUBSTITUTE(AS$6,"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164))*HLOOKUP(LEFT(TRIM(AS$6),FIND("~",SUBSTITUTE(AS$6," ","~",LEN(TRIM(AS$6))-LEN(SUBSTITUTE(TRIM(AS$6)," ",""))))-1)&amp;" Total",$B$6:$BB$314,ROW($A164)-5,FALSE))</f>
        <v>0</v>
      </c>
      <c r="AT164" s="8">
        <f ca="1">IF(AT$5&lt;&gt;"",HLOOKUP(AT$5,Functionalization!$G$6:$R$314,ROW($A164)-5,FALSE),IFERROR(INDEX(AT$278:AT$314,MATCH($F164,$B$278:$B$314,0))/VLOOKUP($F164,$B$278:$BB$314,MATCH(LEFT(TRIM(AT$6),FIND("~",SUBSTITUTE(AT$6,"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164))*HLOOKUP(LEFT(TRIM(AT$6),FIND("~",SUBSTITUTE(AT$6," ","~",LEN(TRIM(AT$6))-LEN(SUBSTITUTE(TRIM(AT$6)," ",""))))-1)&amp;" Total",$B$6:$BB$314,ROW($A164)-5,FALSE))</f>
        <v>0</v>
      </c>
      <c r="AU164" s="8">
        <f ca="1">IF(AU$5&lt;&gt;"",HLOOKUP(AU$5,Functionalization!$G$6:$R$314,ROW($A164)-5,FALSE),IFERROR(INDEX(AU$278:AU$314,MATCH($F164,$B$278:$B$314,0))/VLOOKUP($F164,$B$278:$BB$314,MATCH(LEFT(TRIM(AU$6),FIND("~",SUBSTITUTE(AU$6,"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164))*HLOOKUP(LEFT(TRIM(AU$6),FIND("~",SUBSTITUTE(AU$6," ","~",LEN(TRIM(AU$6))-LEN(SUBSTITUTE(TRIM(AU$6)," ",""))))-1)&amp;" Total",$B$6:$BB$314,ROW($A164)-5,FALSE))</f>
        <v>0</v>
      </c>
      <c r="AV164" s="8">
        <f ca="1">IF(AV$5&lt;&gt;"",HLOOKUP(AV$5,Functionalization!$G$6:$R$314,ROW($A164)-5,FALSE),IFERROR(INDEX(AV$278:AV$314,MATCH($F164,$B$278:$B$314,0))/VLOOKUP($F164,$B$278:$BB$314,MATCH(LEFT(TRIM(AV$6),FIND("~",SUBSTITUTE(AV$6,"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164))*HLOOKUP(LEFT(TRIM(AV$6),FIND("~",SUBSTITUTE(AV$6," ","~",LEN(TRIM(AV$6))-LEN(SUBSTITUTE(TRIM(AV$6)," ",""))))-1)&amp;" Total",$B$6:$BB$314,ROW($A164)-5,FALSE))</f>
        <v>0</v>
      </c>
      <c r="AW164" s="8">
        <f ca="1">IF(AW$5&lt;&gt;"",HLOOKUP(AW$5,Functionalization!$G$6:$R$314,ROW($A164)-5,FALSE),IFERROR(INDEX(AW$278:AW$314,MATCH($F164,$B$278:$B$314,0))/VLOOKUP($F164,$B$278:$BB$314,MATCH(LEFT(TRIM(AW$6),FIND("~",SUBSTITUTE(AW$6,"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164))*HLOOKUP(LEFT(TRIM(AW$6),FIND("~",SUBSTITUTE(AW$6," ","~",LEN(TRIM(AW$6))-LEN(SUBSTITUTE(TRIM(AW$6)," ",""))))-1)&amp;" Total",$B$6:$BB$314,ROW($A164)-5,FALSE))</f>
        <v>0</v>
      </c>
      <c r="AX164" s="8">
        <f ca="1">IF(AX$5&lt;&gt;"",HLOOKUP(AX$5,Functionalization!$G$6:$R$314,ROW($A164)-5,FALSE),IFERROR(INDEX(AX$278:AX$314,MATCH($F164,$B$278:$B$314,0))/VLOOKUP($F164,$B$278:$BB$314,MATCH(LEFT(TRIM(AX$6),FIND("~",SUBSTITUTE(AX$6,"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164))*HLOOKUP(LEFT(TRIM(AX$6),FIND("~",SUBSTITUTE(AX$6," ","~",LEN(TRIM(AX$6))-LEN(SUBSTITUTE(TRIM(AX$6)," ",""))))-1)&amp;" Total",$B$6:$BB$314,ROW($A164)-5,FALSE))</f>
        <v>0</v>
      </c>
      <c r="AY164" s="8">
        <f ca="1">IF(AY$5&lt;&gt;"",HLOOKUP(AY$5,Functionalization!$G$6:$R$314,ROW($A164)-5,FALSE),IFERROR(INDEX(AY$278:AY$314,MATCH($F164,$B$278:$B$314,0))/VLOOKUP($F164,$B$278:$BB$314,MATCH(LEFT(TRIM(AY$6),FIND("~",SUBSTITUTE(AY$6,"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164))*HLOOKUP(LEFT(TRIM(AY$6),FIND("~",SUBSTITUTE(AY$6," ","~",LEN(TRIM(AY$6))-LEN(SUBSTITUTE(TRIM(AY$6)," ",""))))-1)&amp;" Total",$B$6:$BB$314,ROW($A164)-5,FALSE))</f>
        <v>0</v>
      </c>
      <c r="AZ164" s="8">
        <f ca="1">IF(AZ$5&lt;&gt;"",HLOOKUP(AZ$5,Functionalization!$G$6:$R$314,ROW($A164)-5,FALSE),IFERROR(INDEX(AZ$278:AZ$314,MATCH($F164,$B$278:$B$314,0))/VLOOKUP($F164,$B$278:$BB$314,MATCH(LEFT(TRIM(AZ$6),FIND("~",SUBSTITUTE(AZ$6,"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164))*HLOOKUP(LEFT(TRIM(AZ$6),FIND("~",SUBSTITUTE(AZ$6," ","~",LEN(TRIM(AZ$6))-LEN(SUBSTITUTE(TRIM(AZ$6)," ",""))))-1)&amp;" Total",$B$6:$BB$314,ROW($A164)-5,FALSE))</f>
        <v>0</v>
      </c>
      <c r="BA164" s="8">
        <f ca="1">IF(BA$5&lt;&gt;"",HLOOKUP(BA$5,Functionalization!$G$6:$R$314,ROW($A164)-5,FALSE),IFERROR(INDEX(BA$278:BA$314,MATCH($F164,$B$278:$B$314,0))/VLOOKUP($F164,$B$278:$BB$314,MATCH(LEFT(TRIM(BA$6),FIND("~",SUBSTITUTE(BA$6,"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164))*HLOOKUP(LEFT(TRIM(BA$6),FIND("~",SUBSTITUTE(BA$6," ","~",LEN(TRIM(BA$6))-LEN(SUBSTITUTE(TRIM(BA$6)," ",""))))-1)&amp;" Total",$B$6:$BB$314,ROW($A164)-5,FALSE))</f>
        <v>0</v>
      </c>
      <c r="BB164" s="8">
        <f ca="1">IF(BB$5&lt;&gt;"",HLOOKUP(BB$5,Functionalization!$G$6:$R$314,ROW($A164)-5,FALSE),IFERROR(INDEX(BB$278:BB$314,MATCH($F164,$B$278:$B$314,0))/VLOOKUP($F164,$B$278:$BB$314,MATCH(LEFT(TRIM(BB$6),FIND("~",SUBSTITUTE(BB$6,"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164))*HLOOKUP(LEFT(TRIM(BB$6),FIND("~",SUBSTITUTE(BB$6," ","~",LEN(TRIM(BB$6))-LEN(SUBSTITUTE(TRIM(BB$6)," ",""))))-1)&amp;" Total",$B$6:$BB$314,ROW($A164)-5,FALSE))</f>
        <v>0</v>
      </c>
      <c r="BD164">
        <f ca="1">IFERROR(IF(SUMIF($G$6:$BB$6,BD$6&amp;" Total",$G164:$BB164)-(SUMIF($G$6:$BB$6,BD$6&amp;" "&amp;'Input-Func_Class'!$D$22,$G164:$BB164)+IFERROR(SUMIF($G$6:$BB$6,BD$6&amp;" "&amp;'Input-Func_Class'!$E$22,$G164:$BB164),SUMIF($G$6:$BB$6,BD$6&amp;" "&amp;'Input-Func_Class'!$B$24,$G164:$BB164))+SUMIF($G$6:$BB$6,BD$6&amp;" "&amp;'Input-Func_Class'!$F$22,$G164:$BB164))&lt;Check_Limit,0,1),1)</f>
        <v>0</v>
      </c>
      <c r="BE164">
        <f ca="1">IFERROR(IF(SUMIF($G$6:$BB$6,BE$6&amp;" Total",$G164:$BB164)-(SUMIF($G$6:$BB$6,BE$6&amp;" "&amp;'Input-Func_Class'!$D$22,$G164:$BB164)+IFERROR(SUMIF($G$6:$BB$6,BE$6&amp;" "&amp;'Input-Func_Class'!$E$22,$G164:$BB164),SUMIF($G$6:$BB$6,BE$6&amp;" "&amp;'Input-Func_Class'!$B$24,$G164:$BB164))+SUMIF($G$6:$BB$6,BE$6&amp;" "&amp;'Input-Func_Class'!$F$22,$G164:$BB164))&lt;Check_Limit,0,1),1)</f>
        <v>0</v>
      </c>
      <c r="BF164">
        <f ca="1">IFERROR(IF(SUMIF($G$6:$BB$6,BF$6&amp;" Total",$G164:$BB164)-(SUMIF($G$6:$BB$6,BF$6&amp;" "&amp;'Input-Func_Class'!$D$22,$G164:$BB164)+IFERROR(SUMIF($G$6:$BB$6,BF$6&amp;" "&amp;'Input-Func_Class'!$E$22,$G164:$BB164),SUMIF($G$6:$BB$6,BF$6&amp;" "&amp;'Input-Func_Class'!$B$24,$G164:$BB164))+SUMIF($G$6:$BB$6,BF$6&amp;" "&amp;'Input-Func_Class'!$F$22,$G164:$BB164))&lt;Check_Limit,0,1),1)</f>
        <v>0</v>
      </c>
      <c r="BG164">
        <f ca="1">IFERROR(IF(SUMIF($G$6:$BB$6,BG$6&amp;" Total",$G164:$BB164)-(SUMIF($G$6:$BB$6,BG$6&amp;" "&amp;'Input-Func_Class'!$D$22,$G164:$BB164)+IFERROR(SUMIF($G$6:$BB$6,BG$6&amp;" "&amp;'Input-Func_Class'!$E$22,$G164:$BB164),SUMIF($G$6:$BB$6,BG$6&amp;" "&amp;'Input-Func_Class'!$B$24,$G164:$BB164))+SUMIF($G$6:$BB$6,BG$6&amp;" "&amp;'Input-Func_Class'!$F$22,$G164:$BB164))&lt;Check_Limit,0,1),1)</f>
        <v>0</v>
      </c>
      <c r="BH164">
        <f ca="1">IFERROR(IF(SUMIF($G$6:$BB$6,BH$6&amp;" Total",$G164:$BB164)-(SUMIF($G$6:$BB$6,BH$6&amp;" "&amp;'Input-Func_Class'!$D$22,$G164:$BB164)+IFERROR(SUMIF($G$6:$BB$6,BH$6&amp;" "&amp;'Input-Func_Class'!$E$22,$G164:$BB164),SUMIF($G$6:$BB$6,BH$6&amp;" "&amp;'Input-Func_Class'!$B$24,$G164:$BB164))+SUMIF($G$6:$BB$6,BH$6&amp;" "&amp;'Input-Func_Class'!$F$22,$G164:$BB164))&lt;Check_Limit,0,1),1)</f>
        <v>0</v>
      </c>
      <c r="BI164">
        <f ca="1">IFERROR(IF(SUMIF($G$6:$BB$6,BI$6&amp;" Total",$G164:$BB164)-(SUMIF($G$6:$BB$6,BI$6&amp;" "&amp;'Input-Func_Class'!$D$22,$G164:$BB164)+IFERROR(SUMIF($G$6:$BB$6,BI$6&amp;" "&amp;'Input-Func_Class'!$E$22,$G164:$BB164),SUMIF($G$6:$BB$6,BI$6&amp;" "&amp;'Input-Func_Class'!$B$24,$G164:$BB164))+SUMIF($G$6:$BB$6,BI$6&amp;" "&amp;'Input-Func_Class'!$F$22,$G164:$BB164))&lt;Check_Limit,0,1),1)</f>
        <v>0</v>
      </c>
      <c r="BJ164">
        <f ca="1">IFERROR(IF(SUMIF($G$6:$BB$6,BJ$6&amp;" Total",$G164:$BB164)-(SUMIF($G$6:$BB$6,BJ$6&amp;" "&amp;'Input-Func_Class'!$D$22,$G164:$BB164)+IFERROR(SUMIF($G$6:$BB$6,BJ$6&amp;" "&amp;'Input-Func_Class'!$E$22,$G164:$BB164),SUMIF($G$6:$BB$6,BJ$6&amp;" "&amp;'Input-Func_Class'!$B$24,$G164:$BB164))+SUMIF($G$6:$BB$6,BJ$6&amp;" "&amp;'Input-Func_Class'!$F$22,$G164:$BB164))&lt;Check_Limit,0,1),1)</f>
        <v>0</v>
      </c>
      <c r="BK164">
        <f ca="1">IFERROR(IF(SUMIF($G$6:$BB$6,BK$6&amp;" Total",$G164:$BB164)-(SUMIF($G$6:$BB$6,BK$6&amp;" "&amp;'Input-Func_Class'!$D$22,$G164:$BB164)+IFERROR(SUMIF($G$6:$BB$6,BK$6&amp;" "&amp;'Input-Func_Class'!$E$22,$G164:$BB164),SUMIF($G$6:$BB$6,BK$6&amp;" "&amp;'Input-Func_Class'!$B$24,$G164:$BB164))+SUMIF($G$6:$BB$6,BK$6&amp;" "&amp;'Input-Func_Class'!$F$22,$G164:$BB164))&lt;Check_Limit,0,1),1)</f>
        <v>0</v>
      </c>
      <c r="BL164">
        <f ca="1">IFERROR(IF(SUMIF($G$6:$BB$6,BL$6&amp;" Total",$G164:$BB164)-(SUMIF($G$6:$BB$6,BL$6&amp;" "&amp;'Input-Func_Class'!$D$22,$G164:$BB164)+IFERROR(SUMIF($G$6:$BB$6,BL$6&amp;" "&amp;'Input-Func_Class'!$E$22,$G164:$BB164),SUMIF($G$6:$BB$6,BL$6&amp;" "&amp;'Input-Func_Class'!$B$24,$G164:$BB164))+SUMIF($G$6:$BB$6,BL$6&amp;" "&amp;'Input-Func_Class'!$F$22,$G164:$BB164))&lt;Check_Limit,0,1),1)</f>
        <v>0</v>
      </c>
      <c r="BM164">
        <f ca="1">IFERROR(IF(SUMIF($G$6:$BB$6,BM$6&amp;" Total",$G164:$BB164)-(SUMIF($G$6:$BB$6,BM$6&amp;" "&amp;'Input-Func_Class'!$D$22,$G164:$BB164)+IFERROR(SUMIF($G$6:$BB$6,BM$6&amp;" "&amp;'Input-Func_Class'!$E$22,$G164:$BB164),SUMIF($G$6:$BB$6,BM$6&amp;" "&amp;'Input-Func_Class'!$B$24,$G164:$BB164))+SUMIF($G$6:$BB$6,BM$6&amp;" "&amp;'Input-Func_Class'!$F$22,$G164:$BB164))&lt;Check_Limit,0,1),1)</f>
        <v>0</v>
      </c>
      <c r="BN164">
        <f ca="1">IFERROR(IF(SUMIF($G$6:$BB$6,BN$6&amp;" Total",$G164:$BB164)-(SUMIF($G$6:$BB$6,BN$6&amp;" "&amp;'Input-Func_Class'!$D$22,$G164:$BB164)+IFERROR(SUMIF($G$6:$BB$6,BN$6&amp;" "&amp;'Input-Func_Class'!$E$22,$G164:$BB164),SUMIF($G$6:$BB$6,BN$6&amp;" "&amp;'Input-Func_Class'!$B$24,$G164:$BB164))+SUMIF($G$6:$BB$6,BN$6&amp;" "&amp;'Input-Func_Class'!$F$22,$G164:$BB164))&lt;Check_Limit,0,1),1)</f>
        <v>0</v>
      </c>
      <c r="BO164">
        <f ca="1">IFERROR(IF(SUMIF($G$6:$BB$6,BO$6&amp;" Total",$G164:$BB164)-(SUMIF($G$6:$BB$6,BO$6&amp;" "&amp;'Input-Func_Class'!$D$22,$G164:$BB164)+IFERROR(SUMIF($G$6:$BB$6,BO$6&amp;" "&amp;'Input-Func_Class'!$E$22,$G164:$BB164),SUMIF($G$6:$BB$6,BO$6&amp;" "&amp;'Input-Func_Class'!$B$24,$G164:$BB164))+SUMIF($G$6:$BB$6,BO$6&amp;" "&amp;'Input-Func_Class'!$F$22,$G164:$BB164))&lt;Check_Limit,0,1),1)</f>
        <v>0</v>
      </c>
    </row>
    <row r="165" spans="1:67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>SUBTOTAL(9,D160:D164)</f>
        <v>4721225.2679979196</v>
      </c>
      <c r="E165" s="8">
        <f t="shared" ca="1" si="37"/>
        <v>0</v>
      </c>
      <c r="G165" s="77">
        <f t="shared" ref="G165:R165" ca="1" si="44">SUBTOTAL(9,G160:G164)</f>
        <v>0</v>
      </c>
      <c r="H165" s="77">
        <f t="shared" ca="1" si="44"/>
        <v>0</v>
      </c>
      <c r="I165" s="77">
        <f t="shared" ca="1" si="44"/>
        <v>0</v>
      </c>
      <c r="J165" s="77">
        <f t="shared" ca="1" si="44"/>
        <v>0</v>
      </c>
      <c r="K165" s="77">
        <f t="shared" ca="1" si="44"/>
        <v>0</v>
      </c>
      <c r="L165" s="77">
        <f t="shared" ca="1" si="44"/>
        <v>0</v>
      </c>
      <c r="M165" s="77">
        <f t="shared" ca="1" si="44"/>
        <v>0</v>
      </c>
      <c r="N165" s="77">
        <f t="shared" ca="1" si="44"/>
        <v>0</v>
      </c>
      <c r="O165" s="77">
        <f t="shared" ca="1" si="44"/>
        <v>4721225.2679979196</v>
      </c>
      <c r="P165" s="77">
        <f t="shared" ca="1" si="44"/>
        <v>0</v>
      </c>
      <c r="Q165" s="77">
        <f t="shared" ca="1" si="44"/>
        <v>0</v>
      </c>
      <c r="R165" s="77">
        <f t="shared" ca="1" si="44"/>
        <v>4721225.2679979196</v>
      </c>
      <c r="S165" s="77">
        <f t="shared" ref="S165:AQ165" ca="1" si="45">SUBTOTAL(9,S160:S164)</f>
        <v>0</v>
      </c>
      <c r="T165" s="77">
        <f t="shared" ca="1" si="45"/>
        <v>0</v>
      </c>
      <c r="U165" s="77">
        <f t="shared" ca="1" si="45"/>
        <v>0</v>
      </c>
      <c r="V165" s="77">
        <f t="shared" ca="1" si="45"/>
        <v>0</v>
      </c>
      <c r="W165" s="77">
        <f t="shared" ca="1" si="45"/>
        <v>0</v>
      </c>
      <c r="X165" s="77">
        <f t="shared" ca="1" si="45"/>
        <v>0</v>
      </c>
      <c r="Y165" s="77">
        <f t="shared" ca="1" si="45"/>
        <v>0</v>
      </c>
      <c r="Z165" s="77">
        <f t="shared" ca="1" si="45"/>
        <v>0</v>
      </c>
      <c r="AA165" s="77">
        <f t="shared" ca="1" si="45"/>
        <v>0</v>
      </c>
      <c r="AB165" s="77">
        <f t="shared" ca="1" si="45"/>
        <v>0</v>
      </c>
      <c r="AC165" s="77">
        <f t="shared" ca="1" si="45"/>
        <v>0</v>
      </c>
      <c r="AD165" s="77">
        <f t="shared" ca="1" si="45"/>
        <v>0</v>
      </c>
      <c r="AE165" s="77">
        <f t="shared" ca="1" si="45"/>
        <v>0</v>
      </c>
      <c r="AF165" s="77">
        <f t="shared" ca="1" si="45"/>
        <v>0</v>
      </c>
      <c r="AG165" s="77">
        <f t="shared" ca="1" si="45"/>
        <v>0</v>
      </c>
      <c r="AH165" s="77">
        <f t="shared" ca="1" si="45"/>
        <v>0</v>
      </c>
      <c r="AI165" s="77">
        <f t="shared" ca="1" si="45"/>
        <v>0</v>
      </c>
      <c r="AJ165" s="77">
        <f t="shared" ca="1" si="45"/>
        <v>0</v>
      </c>
      <c r="AK165" s="77">
        <f t="shared" ca="1" si="45"/>
        <v>0</v>
      </c>
      <c r="AL165" s="77">
        <f t="shared" ca="1" si="45"/>
        <v>0</v>
      </c>
      <c r="AM165" s="77">
        <f t="shared" ca="1" si="45"/>
        <v>0</v>
      </c>
      <c r="AN165" s="77">
        <f t="shared" ca="1" si="45"/>
        <v>0</v>
      </c>
      <c r="AO165" s="77">
        <f t="shared" ca="1" si="45"/>
        <v>0</v>
      </c>
      <c r="AP165" s="77">
        <f t="shared" ca="1" si="45"/>
        <v>0</v>
      </c>
      <c r="AQ165" s="77">
        <f t="shared" ca="1" si="45"/>
        <v>0</v>
      </c>
      <c r="AR165" s="77">
        <f t="shared" ref="AR165:BB165" ca="1" si="46">SUBTOTAL(9,AR160:AR164)</f>
        <v>0</v>
      </c>
      <c r="AS165" s="77">
        <f t="shared" ca="1" si="46"/>
        <v>0</v>
      </c>
      <c r="AT165" s="77">
        <f t="shared" ca="1" si="46"/>
        <v>0</v>
      </c>
      <c r="AU165" s="77">
        <f t="shared" ca="1" si="46"/>
        <v>0</v>
      </c>
      <c r="AV165" s="77">
        <f t="shared" ca="1" si="46"/>
        <v>0</v>
      </c>
      <c r="AW165" s="77">
        <f t="shared" ca="1" si="46"/>
        <v>0</v>
      </c>
      <c r="AX165" s="77">
        <f t="shared" ca="1" si="46"/>
        <v>0</v>
      </c>
      <c r="AY165" s="77">
        <f t="shared" ca="1" si="46"/>
        <v>0</v>
      </c>
      <c r="AZ165" s="77">
        <f t="shared" ca="1" si="46"/>
        <v>0</v>
      </c>
      <c r="BA165" s="77">
        <f t="shared" ca="1" si="46"/>
        <v>0</v>
      </c>
      <c r="BB165" s="77">
        <f t="shared" ca="1" si="46"/>
        <v>0</v>
      </c>
      <c r="BD165">
        <f ca="1">IFERROR(IF(SUMIF($G$6:$BB$6,BD$6&amp;" Total",$G165:$BB165)-(SUMIF($G$6:$BB$6,BD$6&amp;" "&amp;'Input-Func_Class'!$D$22,$G165:$BB165)+IFERROR(SUMIF($G$6:$BB$6,BD$6&amp;" "&amp;'Input-Func_Class'!$E$22,$G165:$BB165),SUMIF($G$6:$BB$6,BD$6&amp;" "&amp;'Input-Func_Class'!$B$24,$G165:$BB165))+SUMIF($G$6:$BB$6,BD$6&amp;" "&amp;'Input-Func_Class'!$F$22,$G165:$BB165))&lt;Check_Limit,0,1),1)</f>
        <v>0</v>
      </c>
      <c r="BE165">
        <f ca="1">IFERROR(IF(SUMIF($G$6:$BB$6,BE$6&amp;" Total",$G165:$BB165)-(SUMIF($G$6:$BB$6,BE$6&amp;" "&amp;'Input-Func_Class'!$D$22,$G165:$BB165)+IFERROR(SUMIF($G$6:$BB$6,BE$6&amp;" "&amp;'Input-Func_Class'!$E$22,$G165:$BB165),SUMIF($G$6:$BB$6,BE$6&amp;" "&amp;'Input-Func_Class'!$B$24,$G165:$BB165))+SUMIF($G$6:$BB$6,BE$6&amp;" "&amp;'Input-Func_Class'!$F$22,$G165:$BB165))&lt;Check_Limit,0,1),1)</f>
        <v>0</v>
      </c>
      <c r="BF165">
        <f ca="1">IFERROR(IF(SUMIF($G$6:$BB$6,BF$6&amp;" Total",$G165:$BB165)-(SUMIF($G$6:$BB$6,BF$6&amp;" "&amp;'Input-Func_Class'!$D$22,$G165:$BB165)+IFERROR(SUMIF($G$6:$BB$6,BF$6&amp;" "&amp;'Input-Func_Class'!$E$22,$G165:$BB165),SUMIF($G$6:$BB$6,BF$6&amp;" "&amp;'Input-Func_Class'!$B$24,$G165:$BB165))+SUMIF($G$6:$BB$6,BF$6&amp;" "&amp;'Input-Func_Class'!$F$22,$G165:$BB165))&lt;Check_Limit,0,1),1)</f>
        <v>0</v>
      </c>
      <c r="BG165">
        <f ca="1">IFERROR(IF(SUMIF($G$6:$BB$6,BG$6&amp;" Total",$G165:$BB165)-(SUMIF($G$6:$BB$6,BG$6&amp;" "&amp;'Input-Func_Class'!$D$22,$G165:$BB165)+IFERROR(SUMIF($G$6:$BB$6,BG$6&amp;" "&amp;'Input-Func_Class'!$E$22,$G165:$BB165),SUMIF($G$6:$BB$6,BG$6&amp;" "&amp;'Input-Func_Class'!$B$24,$G165:$BB165))+SUMIF($G$6:$BB$6,BG$6&amp;" "&amp;'Input-Func_Class'!$F$22,$G165:$BB165))&lt;Check_Limit,0,1),1)</f>
        <v>0</v>
      </c>
      <c r="BH165">
        <f ca="1">IFERROR(IF(SUMIF($G$6:$BB$6,BH$6&amp;" Total",$G165:$BB165)-(SUMIF($G$6:$BB$6,BH$6&amp;" "&amp;'Input-Func_Class'!$D$22,$G165:$BB165)+IFERROR(SUMIF($G$6:$BB$6,BH$6&amp;" "&amp;'Input-Func_Class'!$E$22,$G165:$BB165),SUMIF($G$6:$BB$6,BH$6&amp;" "&amp;'Input-Func_Class'!$B$24,$G165:$BB165))+SUMIF($G$6:$BB$6,BH$6&amp;" "&amp;'Input-Func_Class'!$F$22,$G165:$BB165))&lt;Check_Limit,0,1),1)</f>
        <v>0</v>
      </c>
      <c r="BI165">
        <f ca="1">IFERROR(IF(SUMIF($G$6:$BB$6,BI$6&amp;" Total",$G165:$BB165)-(SUMIF($G$6:$BB$6,BI$6&amp;" "&amp;'Input-Func_Class'!$D$22,$G165:$BB165)+IFERROR(SUMIF($G$6:$BB$6,BI$6&amp;" "&amp;'Input-Func_Class'!$E$22,$G165:$BB165),SUMIF($G$6:$BB$6,BI$6&amp;" "&amp;'Input-Func_Class'!$B$24,$G165:$BB165))+SUMIF($G$6:$BB$6,BI$6&amp;" "&amp;'Input-Func_Class'!$F$22,$G165:$BB165))&lt;Check_Limit,0,1),1)</f>
        <v>0</v>
      </c>
      <c r="BJ165">
        <f ca="1">IFERROR(IF(SUMIF($G$6:$BB$6,BJ$6&amp;" Total",$G165:$BB165)-(SUMIF($G$6:$BB$6,BJ$6&amp;" "&amp;'Input-Func_Class'!$D$22,$G165:$BB165)+IFERROR(SUMIF($G$6:$BB$6,BJ$6&amp;" "&amp;'Input-Func_Class'!$E$22,$G165:$BB165),SUMIF($G$6:$BB$6,BJ$6&amp;" "&amp;'Input-Func_Class'!$B$24,$G165:$BB165))+SUMIF($G$6:$BB$6,BJ$6&amp;" "&amp;'Input-Func_Class'!$F$22,$G165:$BB165))&lt;Check_Limit,0,1),1)</f>
        <v>0</v>
      </c>
      <c r="BK165">
        <f ca="1">IFERROR(IF(SUMIF($G$6:$BB$6,BK$6&amp;" Total",$G165:$BB165)-(SUMIF($G$6:$BB$6,BK$6&amp;" "&amp;'Input-Func_Class'!$D$22,$G165:$BB165)+IFERROR(SUMIF($G$6:$BB$6,BK$6&amp;" "&amp;'Input-Func_Class'!$E$22,$G165:$BB165),SUMIF($G$6:$BB$6,BK$6&amp;" "&amp;'Input-Func_Class'!$B$24,$G165:$BB165))+SUMIF($G$6:$BB$6,BK$6&amp;" "&amp;'Input-Func_Class'!$F$22,$G165:$BB165))&lt;Check_Limit,0,1),1)</f>
        <v>0</v>
      </c>
      <c r="BL165">
        <f ca="1">IFERROR(IF(SUMIF($G$6:$BB$6,BL$6&amp;" Total",$G165:$BB165)-(SUMIF($G$6:$BB$6,BL$6&amp;" "&amp;'Input-Func_Class'!$D$22,$G165:$BB165)+IFERROR(SUMIF($G$6:$BB$6,BL$6&amp;" "&amp;'Input-Func_Class'!$E$22,$G165:$BB165),SUMIF($G$6:$BB$6,BL$6&amp;" "&amp;'Input-Func_Class'!$B$24,$G165:$BB165))+SUMIF($G$6:$BB$6,BL$6&amp;" "&amp;'Input-Func_Class'!$F$22,$G165:$BB165))&lt;Check_Limit,0,1),1)</f>
        <v>0</v>
      </c>
      <c r="BM165">
        <f ca="1">IFERROR(IF(SUMIF($G$6:$BB$6,BM$6&amp;" Total",$G165:$BB165)-(SUMIF($G$6:$BB$6,BM$6&amp;" "&amp;'Input-Func_Class'!$D$22,$G165:$BB165)+IFERROR(SUMIF($G$6:$BB$6,BM$6&amp;" "&amp;'Input-Func_Class'!$E$22,$G165:$BB165),SUMIF($G$6:$BB$6,BM$6&amp;" "&amp;'Input-Func_Class'!$B$24,$G165:$BB165))+SUMIF($G$6:$BB$6,BM$6&amp;" "&amp;'Input-Func_Class'!$F$22,$G165:$BB165))&lt;Check_Limit,0,1),1)</f>
        <v>0</v>
      </c>
      <c r="BN165">
        <f ca="1">IFERROR(IF(SUMIF($G$6:$BB$6,BN$6&amp;" Total",$G165:$BB165)-(SUMIF($G$6:$BB$6,BN$6&amp;" "&amp;'Input-Func_Class'!$D$22,$G165:$BB165)+IFERROR(SUMIF($G$6:$BB$6,BN$6&amp;" "&amp;'Input-Func_Class'!$E$22,$G165:$BB165),SUMIF($G$6:$BB$6,BN$6&amp;" "&amp;'Input-Func_Class'!$B$24,$G165:$BB165))+SUMIF($G$6:$BB$6,BN$6&amp;" "&amp;'Input-Func_Class'!$F$22,$G165:$BB165))&lt;Check_Limit,0,1),1)</f>
        <v>0</v>
      </c>
      <c r="BO165">
        <f ca="1">IFERROR(IF(SUMIF($G$6:$BB$6,BO$6&amp;" Total",$G165:$BB165)-(SUMIF($G$6:$BB$6,BO$6&amp;" "&amp;'Input-Func_Class'!$D$22,$G165:$BB165)+IFERROR(SUMIF($G$6:$BB$6,BO$6&amp;" "&amp;'Input-Func_Class'!$E$22,$G165:$BB165),SUMIF($G$6:$BB$6,BO$6&amp;" "&amp;'Input-Func_Class'!$B$24,$G165:$BB165))+SUMIF($G$6:$BB$6,BO$6&amp;" "&amp;'Input-Func_Class'!$F$22,$G165:$BB165))&lt;Check_Limit,0,1),1)</f>
        <v>0</v>
      </c>
    </row>
    <row r="166" spans="1:67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D166">
        <f>IFERROR(IF(SUMIF($G$6:$BB$6,BD$6&amp;" Total",$G166:$BB166)-(SUMIF($G$6:$BB$6,BD$6&amp;" "&amp;'Input-Func_Class'!$D$22,$G166:$BB166)+IFERROR(SUMIF($G$6:$BB$6,BD$6&amp;" "&amp;'Input-Func_Class'!$E$22,$G166:$BB166),SUMIF($G$6:$BB$6,BD$6&amp;" "&amp;'Input-Func_Class'!$B$24,$G166:$BB166))+SUMIF($G$6:$BB$6,BD$6&amp;" "&amp;'Input-Func_Class'!$F$22,$G166:$BB166))&lt;Check_Limit,0,1),1)</f>
        <v>0</v>
      </c>
      <c r="BE166">
        <f>IFERROR(IF(SUMIF($G$6:$BB$6,BE$6&amp;" Total",$G166:$BB166)-(SUMIF($G$6:$BB$6,BE$6&amp;" "&amp;'Input-Func_Class'!$D$22,$G166:$BB166)+IFERROR(SUMIF($G$6:$BB$6,BE$6&amp;" "&amp;'Input-Func_Class'!$E$22,$G166:$BB166),SUMIF($G$6:$BB$6,BE$6&amp;" "&amp;'Input-Func_Class'!$B$24,$G166:$BB166))+SUMIF($G$6:$BB$6,BE$6&amp;" "&amp;'Input-Func_Class'!$F$22,$G166:$BB166))&lt;Check_Limit,0,1),1)</f>
        <v>0</v>
      </c>
      <c r="BF166">
        <f>IFERROR(IF(SUMIF($G$6:$BB$6,BF$6&amp;" Total",$G166:$BB166)-(SUMIF($G$6:$BB$6,BF$6&amp;" "&amp;'Input-Func_Class'!$D$22,$G166:$BB166)+IFERROR(SUMIF($G$6:$BB$6,BF$6&amp;" "&amp;'Input-Func_Class'!$E$22,$G166:$BB166),SUMIF($G$6:$BB$6,BF$6&amp;" "&amp;'Input-Func_Class'!$B$24,$G166:$BB166))+SUMIF($G$6:$BB$6,BF$6&amp;" "&amp;'Input-Func_Class'!$F$22,$G166:$BB166))&lt;Check_Limit,0,1),1)</f>
        <v>0</v>
      </c>
      <c r="BG166">
        <f>IFERROR(IF(SUMIF($G$6:$BB$6,BG$6&amp;" Total",$G166:$BB166)-(SUMIF($G$6:$BB$6,BG$6&amp;" "&amp;'Input-Func_Class'!$D$22,$G166:$BB166)+IFERROR(SUMIF($G$6:$BB$6,BG$6&amp;" "&amp;'Input-Func_Class'!$E$22,$G166:$BB166),SUMIF($G$6:$BB$6,BG$6&amp;" "&amp;'Input-Func_Class'!$B$24,$G166:$BB166))+SUMIF($G$6:$BB$6,BG$6&amp;" "&amp;'Input-Func_Class'!$F$22,$G166:$BB166))&lt;Check_Limit,0,1),1)</f>
        <v>0</v>
      </c>
      <c r="BH166">
        <f>IFERROR(IF(SUMIF($G$6:$BB$6,BH$6&amp;" Total",$G166:$BB166)-(SUMIF($G$6:$BB$6,BH$6&amp;" "&amp;'Input-Func_Class'!$D$22,$G166:$BB166)+IFERROR(SUMIF($G$6:$BB$6,BH$6&amp;" "&amp;'Input-Func_Class'!$E$22,$G166:$BB166),SUMIF($G$6:$BB$6,BH$6&amp;" "&amp;'Input-Func_Class'!$B$24,$G166:$BB166))+SUMIF($G$6:$BB$6,BH$6&amp;" "&amp;'Input-Func_Class'!$F$22,$G166:$BB166))&lt;Check_Limit,0,1),1)</f>
        <v>0</v>
      </c>
      <c r="BI166">
        <f>IFERROR(IF(SUMIF($G$6:$BB$6,BI$6&amp;" Total",$G166:$BB166)-(SUMIF($G$6:$BB$6,BI$6&amp;" "&amp;'Input-Func_Class'!$D$22,$G166:$BB166)+IFERROR(SUMIF($G$6:$BB$6,BI$6&amp;" "&amp;'Input-Func_Class'!$E$22,$G166:$BB166),SUMIF($G$6:$BB$6,BI$6&amp;" "&amp;'Input-Func_Class'!$B$24,$G166:$BB166))+SUMIF($G$6:$BB$6,BI$6&amp;" "&amp;'Input-Func_Class'!$F$22,$G166:$BB166))&lt;Check_Limit,0,1),1)</f>
        <v>0</v>
      </c>
      <c r="BJ166">
        <f>IFERROR(IF(SUMIF($G$6:$BB$6,BJ$6&amp;" Total",$G166:$BB166)-(SUMIF($G$6:$BB$6,BJ$6&amp;" "&amp;'Input-Func_Class'!$D$22,$G166:$BB166)+IFERROR(SUMIF($G$6:$BB$6,BJ$6&amp;" "&amp;'Input-Func_Class'!$E$22,$G166:$BB166),SUMIF($G$6:$BB$6,BJ$6&amp;" "&amp;'Input-Func_Class'!$B$24,$G166:$BB166))+SUMIF($G$6:$BB$6,BJ$6&amp;" "&amp;'Input-Func_Class'!$F$22,$G166:$BB166))&lt;Check_Limit,0,1),1)</f>
        <v>0</v>
      </c>
      <c r="BK166">
        <f>IFERROR(IF(SUMIF($G$6:$BB$6,BK$6&amp;" Total",$G166:$BB166)-(SUMIF($G$6:$BB$6,BK$6&amp;" "&amp;'Input-Func_Class'!$D$22,$G166:$BB166)+IFERROR(SUMIF($G$6:$BB$6,BK$6&amp;" "&amp;'Input-Func_Class'!$E$22,$G166:$BB166),SUMIF($G$6:$BB$6,BK$6&amp;" "&amp;'Input-Func_Class'!$B$24,$G166:$BB166))+SUMIF($G$6:$BB$6,BK$6&amp;" "&amp;'Input-Func_Class'!$F$22,$G166:$BB166))&lt;Check_Limit,0,1),1)</f>
        <v>0</v>
      </c>
      <c r="BL166">
        <f>IFERROR(IF(SUMIF($G$6:$BB$6,BL$6&amp;" Total",$G166:$BB166)-(SUMIF($G$6:$BB$6,BL$6&amp;" "&amp;'Input-Func_Class'!$D$22,$G166:$BB166)+IFERROR(SUMIF($G$6:$BB$6,BL$6&amp;" "&amp;'Input-Func_Class'!$E$22,$G166:$BB166),SUMIF($G$6:$BB$6,BL$6&amp;" "&amp;'Input-Func_Class'!$B$24,$G166:$BB166))+SUMIF($G$6:$BB$6,BL$6&amp;" "&amp;'Input-Func_Class'!$F$22,$G166:$BB166))&lt;Check_Limit,0,1),1)</f>
        <v>0</v>
      </c>
      <c r="BM166">
        <f>IFERROR(IF(SUMIF($G$6:$BB$6,BM$6&amp;" Total",$G166:$BB166)-(SUMIF($G$6:$BB$6,BM$6&amp;" "&amp;'Input-Func_Class'!$D$22,$G166:$BB166)+IFERROR(SUMIF($G$6:$BB$6,BM$6&amp;" "&amp;'Input-Func_Class'!$E$22,$G166:$BB166),SUMIF($G$6:$BB$6,BM$6&amp;" "&amp;'Input-Func_Class'!$B$24,$G166:$BB166))+SUMIF($G$6:$BB$6,BM$6&amp;" "&amp;'Input-Func_Class'!$F$22,$G166:$BB166))&lt;Check_Limit,0,1),1)</f>
        <v>0</v>
      </c>
      <c r="BN166">
        <f>IFERROR(IF(SUMIF($G$6:$BB$6,BN$6&amp;" Total",$G166:$BB166)-(SUMIF($G$6:$BB$6,BN$6&amp;" "&amp;'Input-Func_Class'!$D$22,$G166:$BB166)+IFERROR(SUMIF($G$6:$BB$6,BN$6&amp;" "&amp;'Input-Func_Class'!$E$22,$G166:$BB166),SUMIF($G$6:$BB$6,BN$6&amp;" "&amp;'Input-Func_Class'!$B$24,$G166:$BB166))+SUMIF($G$6:$BB$6,BN$6&amp;" "&amp;'Input-Func_Class'!$F$22,$G166:$BB166))&lt;Check_Limit,0,1),1)</f>
        <v>0</v>
      </c>
      <c r="BO166">
        <f>IFERROR(IF(SUMIF($G$6:$BB$6,BO$6&amp;" Total",$G166:$BB166)-(SUMIF($G$6:$BB$6,BO$6&amp;" "&amp;'Input-Func_Class'!$D$22,$G166:$BB166)+IFERROR(SUMIF($G$6:$BB$6,BO$6&amp;" "&amp;'Input-Func_Class'!$E$22,$G166:$BB166),SUMIF($G$6:$BB$6,BO$6&amp;" "&amp;'Input-Func_Class'!$B$24,$G166:$BB166))+SUMIF($G$6:$BB$6,BO$6&amp;" "&amp;'Input-Func_Class'!$F$22,$G166:$BB166))&lt;Check_Limit,0,1),1)</f>
        <v>0</v>
      </c>
    </row>
    <row r="167" spans="1:67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D167">
        <f>IFERROR(IF(SUMIF($G$6:$BB$6,BD$6&amp;" Total",$G167:$BB167)-(SUMIF($G$6:$BB$6,BD$6&amp;" "&amp;'Input-Func_Class'!$D$22,$G167:$BB167)+IFERROR(SUMIF($G$6:$BB$6,BD$6&amp;" "&amp;'Input-Func_Class'!$E$22,$G167:$BB167),SUMIF($G$6:$BB$6,BD$6&amp;" "&amp;'Input-Func_Class'!$B$24,$G167:$BB167))+SUMIF($G$6:$BB$6,BD$6&amp;" "&amp;'Input-Func_Class'!$F$22,$G167:$BB167))&lt;Check_Limit,0,1),1)</f>
        <v>0</v>
      </c>
      <c r="BE167">
        <f>IFERROR(IF(SUMIF($G$6:$BB$6,BE$6&amp;" Total",$G167:$BB167)-(SUMIF($G$6:$BB$6,BE$6&amp;" "&amp;'Input-Func_Class'!$D$22,$G167:$BB167)+IFERROR(SUMIF($G$6:$BB$6,BE$6&amp;" "&amp;'Input-Func_Class'!$E$22,$G167:$BB167),SUMIF($G$6:$BB$6,BE$6&amp;" "&amp;'Input-Func_Class'!$B$24,$G167:$BB167))+SUMIF($G$6:$BB$6,BE$6&amp;" "&amp;'Input-Func_Class'!$F$22,$G167:$BB167))&lt;Check_Limit,0,1),1)</f>
        <v>0</v>
      </c>
      <c r="BF167">
        <f>IFERROR(IF(SUMIF($G$6:$BB$6,BF$6&amp;" Total",$G167:$BB167)-(SUMIF($G$6:$BB$6,BF$6&amp;" "&amp;'Input-Func_Class'!$D$22,$G167:$BB167)+IFERROR(SUMIF($G$6:$BB$6,BF$6&amp;" "&amp;'Input-Func_Class'!$E$22,$G167:$BB167),SUMIF($G$6:$BB$6,BF$6&amp;" "&amp;'Input-Func_Class'!$B$24,$G167:$BB167))+SUMIF($G$6:$BB$6,BF$6&amp;" "&amp;'Input-Func_Class'!$F$22,$G167:$BB167))&lt;Check_Limit,0,1),1)</f>
        <v>0</v>
      </c>
      <c r="BG167">
        <f>IFERROR(IF(SUMIF($G$6:$BB$6,BG$6&amp;" Total",$G167:$BB167)-(SUMIF($G$6:$BB$6,BG$6&amp;" "&amp;'Input-Func_Class'!$D$22,$G167:$BB167)+IFERROR(SUMIF($G$6:$BB$6,BG$6&amp;" "&amp;'Input-Func_Class'!$E$22,$G167:$BB167),SUMIF($G$6:$BB$6,BG$6&amp;" "&amp;'Input-Func_Class'!$B$24,$G167:$BB167))+SUMIF($G$6:$BB$6,BG$6&amp;" "&amp;'Input-Func_Class'!$F$22,$G167:$BB167))&lt;Check_Limit,0,1),1)</f>
        <v>0</v>
      </c>
      <c r="BH167">
        <f>IFERROR(IF(SUMIF($G$6:$BB$6,BH$6&amp;" Total",$G167:$BB167)-(SUMIF($G$6:$BB$6,BH$6&amp;" "&amp;'Input-Func_Class'!$D$22,$G167:$BB167)+IFERROR(SUMIF($G$6:$BB$6,BH$6&amp;" "&amp;'Input-Func_Class'!$E$22,$G167:$BB167),SUMIF($G$6:$BB$6,BH$6&amp;" "&amp;'Input-Func_Class'!$B$24,$G167:$BB167))+SUMIF($G$6:$BB$6,BH$6&amp;" "&amp;'Input-Func_Class'!$F$22,$G167:$BB167))&lt;Check_Limit,0,1),1)</f>
        <v>0</v>
      </c>
      <c r="BI167">
        <f>IFERROR(IF(SUMIF($G$6:$BB$6,BI$6&amp;" Total",$G167:$BB167)-(SUMIF($G$6:$BB$6,BI$6&amp;" "&amp;'Input-Func_Class'!$D$22,$G167:$BB167)+IFERROR(SUMIF($G$6:$BB$6,BI$6&amp;" "&amp;'Input-Func_Class'!$E$22,$G167:$BB167),SUMIF($G$6:$BB$6,BI$6&amp;" "&amp;'Input-Func_Class'!$B$24,$G167:$BB167))+SUMIF($G$6:$BB$6,BI$6&amp;" "&amp;'Input-Func_Class'!$F$22,$G167:$BB167))&lt;Check_Limit,0,1),1)</f>
        <v>0</v>
      </c>
      <c r="BJ167">
        <f>IFERROR(IF(SUMIF($G$6:$BB$6,BJ$6&amp;" Total",$G167:$BB167)-(SUMIF($G$6:$BB$6,BJ$6&amp;" "&amp;'Input-Func_Class'!$D$22,$G167:$BB167)+IFERROR(SUMIF($G$6:$BB$6,BJ$6&amp;" "&amp;'Input-Func_Class'!$E$22,$G167:$BB167),SUMIF($G$6:$BB$6,BJ$6&amp;" "&amp;'Input-Func_Class'!$B$24,$G167:$BB167))+SUMIF($G$6:$BB$6,BJ$6&amp;" "&amp;'Input-Func_Class'!$F$22,$G167:$BB167))&lt;Check_Limit,0,1),1)</f>
        <v>0</v>
      </c>
      <c r="BK167">
        <f>IFERROR(IF(SUMIF($G$6:$BB$6,BK$6&amp;" Total",$G167:$BB167)-(SUMIF($G$6:$BB$6,BK$6&amp;" "&amp;'Input-Func_Class'!$D$22,$G167:$BB167)+IFERROR(SUMIF($G$6:$BB$6,BK$6&amp;" "&amp;'Input-Func_Class'!$E$22,$G167:$BB167),SUMIF($G$6:$BB$6,BK$6&amp;" "&amp;'Input-Func_Class'!$B$24,$G167:$BB167))+SUMIF($G$6:$BB$6,BK$6&amp;" "&amp;'Input-Func_Class'!$F$22,$G167:$BB167))&lt;Check_Limit,0,1),1)</f>
        <v>0</v>
      </c>
      <c r="BL167">
        <f>IFERROR(IF(SUMIF($G$6:$BB$6,BL$6&amp;" Total",$G167:$BB167)-(SUMIF($G$6:$BB$6,BL$6&amp;" "&amp;'Input-Func_Class'!$D$22,$G167:$BB167)+IFERROR(SUMIF($G$6:$BB$6,BL$6&amp;" "&amp;'Input-Func_Class'!$E$22,$G167:$BB167),SUMIF($G$6:$BB$6,BL$6&amp;" "&amp;'Input-Func_Class'!$B$24,$G167:$BB167))+SUMIF($G$6:$BB$6,BL$6&amp;" "&amp;'Input-Func_Class'!$F$22,$G167:$BB167))&lt;Check_Limit,0,1),1)</f>
        <v>0</v>
      </c>
      <c r="BM167">
        <f>IFERROR(IF(SUMIF($G$6:$BB$6,BM$6&amp;" Total",$G167:$BB167)-(SUMIF($G$6:$BB$6,BM$6&amp;" "&amp;'Input-Func_Class'!$D$22,$G167:$BB167)+IFERROR(SUMIF($G$6:$BB$6,BM$6&amp;" "&amp;'Input-Func_Class'!$E$22,$G167:$BB167),SUMIF($G$6:$BB$6,BM$6&amp;" "&amp;'Input-Func_Class'!$B$24,$G167:$BB167))+SUMIF($G$6:$BB$6,BM$6&amp;" "&amp;'Input-Func_Class'!$F$22,$G167:$BB167))&lt;Check_Limit,0,1),1)</f>
        <v>0</v>
      </c>
      <c r="BN167">
        <f>IFERROR(IF(SUMIF($G$6:$BB$6,BN$6&amp;" Total",$G167:$BB167)-(SUMIF($G$6:$BB$6,BN$6&amp;" "&amp;'Input-Func_Class'!$D$22,$G167:$BB167)+IFERROR(SUMIF($G$6:$BB$6,BN$6&amp;" "&amp;'Input-Func_Class'!$E$22,$G167:$BB167),SUMIF($G$6:$BB$6,BN$6&amp;" "&amp;'Input-Func_Class'!$B$24,$G167:$BB167))+SUMIF($G$6:$BB$6,BN$6&amp;" "&amp;'Input-Func_Class'!$F$22,$G167:$BB167))&lt;Check_Limit,0,1),1)</f>
        <v>0</v>
      </c>
      <c r="BO167">
        <f>IFERROR(IF(SUMIF($G$6:$BB$6,BO$6&amp;" Total",$G167:$BB167)-(SUMIF($G$6:$BB$6,BO$6&amp;" "&amp;'Input-Func_Class'!$D$22,$G167:$BB167)+IFERROR(SUMIF($G$6:$BB$6,BO$6&amp;" "&amp;'Input-Func_Class'!$E$22,$G167:$BB167),SUMIF($G$6:$BB$6,BO$6&amp;" "&amp;'Input-Func_Class'!$B$24,$G167:$BB167))+SUMIF($G$6:$BB$6,BO$6&amp;" "&amp;'Input-Func_Class'!$F$22,$G167:$BB167))&lt;Check_Limit,0,1),1)</f>
        <v>0</v>
      </c>
    </row>
    <row r="168" spans="1:67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>Functionalization!$D168</f>
        <v>0</v>
      </c>
      <c r="E168" s="8">
        <f t="shared" si="37"/>
        <v>0</v>
      </c>
      <c r="F168" s="2" t="str">
        <f>IF($D168=0,"-",IF('Input-Accounts'!$E168&lt;&gt;0,'Input-Accounts'!$E168,'Input-Accounts'!$G168))</f>
        <v>-</v>
      </c>
      <c r="G168" s="8">
        <f ca="1">IF(G$5&lt;&gt;"",HLOOKUP(G$5,Functionalization!$G$6:$R$314,ROW($A168)-5,FALSE),IFERROR(INDEX(G$278:G$314,MATCH($F168,$B$278:$B$314,0))/VLOOKUP($F168,$B$278:$BB$314,MATCH(LEFT(TRIM(G$6),FIND("~",SUBSTITUTE(G$6,"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168))*HLOOKUP(LEFT(TRIM(G$6),FIND("~",SUBSTITUTE(G$6," ","~",LEN(TRIM(G$6))-LEN(SUBSTITUTE(TRIM(G$6)," ",""))))-1)&amp;" Total",$B$6:$BB$314,ROW($A168)-5,FALSE))</f>
        <v>0</v>
      </c>
      <c r="H168" s="8">
        <f ca="1">IF(H$5&lt;&gt;"",HLOOKUP(H$5,Functionalization!$G$6:$R$314,ROW($A168)-5,FALSE),IFERROR(INDEX(H$278:H$314,MATCH($F168,$B$278:$B$314,0))/VLOOKUP($F168,$B$278:$BB$314,MATCH(LEFT(TRIM(H$6),FIND("~",SUBSTITUTE(H$6,"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168))*HLOOKUP(LEFT(TRIM(H$6),FIND("~",SUBSTITUTE(H$6," ","~",LEN(TRIM(H$6))-LEN(SUBSTITUTE(TRIM(H$6)," ",""))))-1)&amp;" Total",$B$6:$BB$314,ROW($A168)-5,FALSE))</f>
        <v>0</v>
      </c>
      <c r="I168" s="8">
        <f ca="1">IF(I$5&lt;&gt;"",HLOOKUP(I$5,Functionalization!$G$6:$R$314,ROW($A168)-5,FALSE),IFERROR(INDEX(I$278:I$314,MATCH($F168,$B$278:$B$314,0))/VLOOKUP($F168,$B$278:$BB$314,MATCH(LEFT(TRIM(I$6),FIND("~",SUBSTITUTE(I$6,"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168))*HLOOKUP(LEFT(TRIM(I$6),FIND("~",SUBSTITUTE(I$6," ","~",LEN(TRIM(I$6))-LEN(SUBSTITUTE(TRIM(I$6)," ",""))))-1)&amp;" Total",$B$6:$BB$314,ROW($A168)-5,FALSE))</f>
        <v>0</v>
      </c>
      <c r="J168" s="8">
        <f ca="1">IF(J$5&lt;&gt;"",HLOOKUP(J$5,Functionalization!$G$6:$R$314,ROW($A168)-5,FALSE),IFERROR(INDEX(J$278:J$314,MATCH($F168,$B$278:$B$314,0))/VLOOKUP($F168,$B$278:$BB$314,MATCH(LEFT(TRIM(J$6),FIND("~",SUBSTITUTE(J$6,"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168))*HLOOKUP(LEFT(TRIM(J$6),FIND("~",SUBSTITUTE(J$6," ","~",LEN(TRIM(J$6))-LEN(SUBSTITUTE(TRIM(J$6)," ",""))))-1)&amp;" Total",$B$6:$BB$314,ROW($A168)-5,FALSE))</f>
        <v>0</v>
      </c>
      <c r="K168" s="8">
        <f ca="1">IF(K$5&lt;&gt;"",HLOOKUP(K$5,Functionalization!$G$6:$R$314,ROW($A168)-5,FALSE),IFERROR(INDEX(K$278:K$314,MATCH($F168,$B$278:$B$314,0))/VLOOKUP($F168,$B$278:$BB$314,MATCH(LEFT(TRIM(K$6),FIND("~",SUBSTITUTE(K$6,"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168))*HLOOKUP(LEFT(TRIM(K$6),FIND("~",SUBSTITUTE(K$6," ","~",LEN(TRIM(K$6))-LEN(SUBSTITUTE(TRIM(K$6)," ",""))))-1)&amp;" Total",$B$6:$BB$314,ROW($A168)-5,FALSE))</f>
        <v>0</v>
      </c>
      <c r="L168" s="8">
        <f ca="1">IF(L$5&lt;&gt;"",HLOOKUP(L$5,Functionalization!$G$6:$R$314,ROW($A168)-5,FALSE),IFERROR(INDEX(L$278:L$314,MATCH($F168,$B$278:$B$314,0))/VLOOKUP($F168,$B$278:$BB$314,MATCH(LEFT(TRIM(L$6),FIND("~",SUBSTITUTE(L$6,"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168))*HLOOKUP(LEFT(TRIM(L$6),FIND("~",SUBSTITUTE(L$6," ","~",LEN(TRIM(L$6))-LEN(SUBSTITUTE(TRIM(L$6)," ",""))))-1)&amp;" Total",$B$6:$BB$314,ROW($A168)-5,FALSE))</f>
        <v>0</v>
      </c>
      <c r="M168" s="8">
        <f ca="1">IF(M$5&lt;&gt;"",HLOOKUP(M$5,Functionalization!$G$6:$R$314,ROW($A168)-5,FALSE),IFERROR(INDEX(M$278:M$314,MATCH($F168,$B$278:$B$314,0))/VLOOKUP($F168,$B$278:$BB$314,MATCH(LEFT(TRIM(M$6),FIND("~",SUBSTITUTE(M$6,"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168))*HLOOKUP(LEFT(TRIM(M$6),FIND("~",SUBSTITUTE(M$6," ","~",LEN(TRIM(M$6))-LEN(SUBSTITUTE(TRIM(M$6)," ",""))))-1)&amp;" Total",$B$6:$BB$314,ROW($A168)-5,FALSE))</f>
        <v>0</v>
      </c>
      <c r="N168" s="8">
        <f ca="1">IF(N$5&lt;&gt;"",HLOOKUP(N$5,Functionalization!$G$6:$R$314,ROW($A168)-5,FALSE),IFERROR(INDEX(N$278:N$314,MATCH($F168,$B$278:$B$314,0))/VLOOKUP($F168,$B$278:$BB$314,MATCH(LEFT(TRIM(N$6),FIND("~",SUBSTITUTE(N$6,"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168))*HLOOKUP(LEFT(TRIM(N$6),FIND("~",SUBSTITUTE(N$6," ","~",LEN(TRIM(N$6))-LEN(SUBSTITUTE(TRIM(N$6)," ",""))))-1)&amp;" Total",$B$6:$BB$314,ROW($A168)-5,FALSE))</f>
        <v>0</v>
      </c>
      <c r="O168" s="8">
        <f ca="1">IF(O$5&lt;&gt;"",HLOOKUP(O$5,Functionalization!$G$6:$R$314,ROW($A168)-5,FALSE),IFERROR(INDEX(O$278:O$314,MATCH($F168,$B$278:$B$314,0))/VLOOKUP($F168,$B$278:$BB$314,MATCH(LEFT(TRIM(O$6),FIND("~",SUBSTITUTE(O$6,"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168))*HLOOKUP(LEFT(TRIM(O$6),FIND("~",SUBSTITUTE(O$6," ","~",LEN(TRIM(O$6))-LEN(SUBSTITUTE(TRIM(O$6)," ",""))))-1)&amp;" Total",$B$6:$BB$314,ROW($A168)-5,FALSE))</f>
        <v>0</v>
      </c>
      <c r="P168" s="8">
        <f ca="1">IF(P$5&lt;&gt;"",HLOOKUP(P$5,Functionalization!$G$6:$R$314,ROW($A168)-5,FALSE),IFERROR(INDEX(P$278:P$314,MATCH($F168,$B$278:$B$314,0))/VLOOKUP($F168,$B$278:$BB$314,MATCH(LEFT(TRIM(P$6),FIND("~",SUBSTITUTE(P$6,"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168))*HLOOKUP(LEFT(TRIM(P$6),FIND("~",SUBSTITUTE(P$6," ","~",LEN(TRIM(P$6))-LEN(SUBSTITUTE(TRIM(P$6)," ",""))))-1)&amp;" Total",$B$6:$BB$314,ROW($A168)-5,FALSE))</f>
        <v>0</v>
      </c>
      <c r="Q168" s="8">
        <f ca="1">IF(Q$5&lt;&gt;"",HLOOKUP(Q$5,Functionalization!$G$6:$R$314,ROW($A168)-5,FALSE),IFERROR(INDEX(Q$278:Q$314,MATCH($F168,$B$278:$B$314,0))/VLOOKUP($F168,$B$278:$BB$314,MATCH(LEFT(TRIM(Q$6),FIND("~",SUBSTITUTE(Q$6,"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168))*HLOOKUP(LEFT(TRIM(Q$6),FIND("~",SUBSTITUTE(Q$6," ","~",LEN(TRIM(Q$6))-LEN(SUBSTITUTE(TRIM(Q$6)," ",""))))-1)&amp;" Total",$B$6:$BB$314,ROW($A168)-5,FALSE))</f>
        <v>0</v>
      </c>
      <c r="R168" s="8">
        <f ca="1">IF(R$5&lt;&gt;"",HLOOKUP(R$5,Functionalization!$G$6:$R$314,ROW($A168)-5,FALSE),IFERROR(INDEX(R$278:R$314,MATCH($F168,$B$278:$B$314,0))/VLOOKUP($F168,$B$278:$BB$314,MATCH(LEFT(TRIM(R$6),FIND("~",SUBSTITUTE(R$6,"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168))*HLOOKUP(LEFT(TRIM(R$6),FIND("~",SUBSTITUTE(R$6," ","~",LEN(TRIM(R$6))-LEN(SUBSTITUTE(TRIM(R$6)," ",""))))-1)&amp;" Total",$B$6:$BB$314,ROW($A168)-5,FALSE))</f>
        <v>0</v>
      </c>
      <c r="S168" s="8">
        <f ca="1">IF(S$5&lt;&gt;"",HLOOKUP(S$5,Functionalization!$G$6:$R$314,ROW($A168)-5,FALSE),IFERROR(INDEX(S$278:S$314,MATCH($F168,$B$278:$B$314,0))/VLOOKUP($F168,$B$278:$BB$314,MATCH(LEFT(TRIM(S$6),FIND("~",SUBSTITUTE(S$6,"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168))*HLOOKUP(LEFT(TRIM(S$6),FIND("~",SUBSTITUTE(S$6," ","~",LEN(TRIM(S$6))-LEN(SUBSTITUTE(TRIM(S$6)," ",""))))-1)&amp;" Total",$B$6:$BB$314,ROW($A168)-5,FALSE))</f>
        <v>0</v>
      </c>
      <c r="T168" s="8">
        <f ca="1">IF(T$5&lt;&gt;"",HLOOKUP(T$5,Functionalization!$G$6:$R$314,ROW($A168)-5,FALSE),IFERROR(INDEX(T$278:T$314,MATCH($F168,$B$278:$B$314,0))/VLOOKUP($F168,$B$278:$BB$314,MATCH(LEFT(TRIM(T$6),FIND("~",SUBSTITUTE(T$6,"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168))*HLOOKUP(LEFT(TRIM(T$6),FIND("~",SUBSTITUTE(T$6," ","~",LEN(TRIM(T$6))-LEN(SUBSTITUTE(TRIM(T$6)," ",""))))-1)&amp;" Total",$B$6:$BB$314,ROW($A168)-5,FALSE))</f>
        <v>0</v>
      </c>
      <c r="U168" s="8">
        <f ca="1">IF(U$5&lt;&gt;"",HLOOKUP(U$5,Functionalization!$G$6:$R$314,ROW($A168)-5,FALSE),IFERROR(INDEX(U$278:U$314,MATCH($F168,$B$278:$B$314,0))/VLOOKUP($F168,$B$278:$BB$314,MATCH(LEFT(TRIM(U$6),FIND("~",SUBSTITUTE(U$6,"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168))*HLOOKUP(LEFT(TRIM(U$6),FIND("~",SUBSTITUTE(U$6," ","~",LEN(TRIM(U$6))-LEN(SUBSTITUTE(TRIM(U$6)," ",""))))-1)&amp;" Total",$B$6:$BB$314,ROW($A168)-5,FALSE))</f>
        <v>0</v>
      </c>
      <c r="V168" s="8">
        <f ca="1">IF(V$5&lt;&gt;"",HLOOKUP(V$5,Functionalization!$G$6:$R$314,ROW($A168)-5,FALSE),IFERROR(INDEX(V$278:V$314,MATCH($F168,$B$278:$B$314,0))/VLOOKUP($F168,$B$278:$BB$314,MATCH(LEFT(TRIM(V$6),FIND("~",SUBSTITUTE(V$6,"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168))*HLOOKUP(LEFT(TRIM(V$6),FIND("~",SUBSTITUTE(V$6," ","~",LEN(TRIM(V$6))-LEN(SUBSTITUTE(TRIM(V$6)," ",""))))-1)&amp;" Total",$B$6:$BB$314,ROW($A168)-5,FALSE))</f>
        <v>0</v>
      </c>
      <c r="W168" s="8">
        <f ca="1">IF(W$5&lt;&gt;"",HLOOKUP(W$5,Functionalization!$G$6:$R$314,ROW($A168)-5,FALSE),IFERROR(INDEX(W$278:W$314,MATCH($F168,$B$278:$B$314,0))/VLOOKUP($F168,$B$278:$BB$314,MATCH(LEFT(TRIM(W$6),FIND("~",SUBSTITUTE(W$6,"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168))*HLOOKUP(LEFT(TRIM(W$6),FIND("~",SUBSTITUTE(W$6," ","~",LEN(TRIM(W$6))-LEN(SUBSTITUTE(TRIM(W$6)," ",""))))-1)&amp;" Total",$B$6:$BB$314,ROW($A168)-5,FALSE))</f>
        <v>0</v>
      </c>
      <c r="X168" s="8">
        <f ca="1">IF(X$5&lt;&gt;"",HLOOKUP(X$5,Functionalization!$G$6:$R$314,ROW($A168)-5,FALSE),IFERROR(INDEX(X$278:X$314,MATCH($F168,$B$278:$B$314,0))/VLOOKUP($F168,$B$278:$BB$314,MATCH(LEFT(TRIM(X$6),FIND("~",SUBSTITUTE(X$6,"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168))*HLOOKUP(LEFT(TRIM(X$6),FIND("~",SUBSTITUTE(X$6," ","~",LEN(TRIM(X$6))-LEN(SUBSTITUTE(TRIM(X$6)," ",""))))-1)&amp;" Total",$B$6:$BB$314,ROW($A168)-5,FALSE))</f>
        <v>0</v>
      </c>
      <c r="Y168" s="8">
        <f ca="1">IF(Y$5&lt;&gt;"",HLOOKUP(Y$5,Functionalization!$G$6:$R$314,ROW($A168)-5,FALSE),IFERROR(INDEX(Y$278:Y$314,MATCH($F168,$B$278:$B$314,0))/VLOOKUP($F168,$B$278:$BB$314,MATCH(LEFT(TRIM(Y$6),FIND("~",SUBSTITUTE(Y$6,"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168))*HLOOKUP(LEFT(TRIM(Y$6),FIND("~",SUBSTITUTE(Y$6," ","~",LEN(TRIM(Y$6))-LEN(SUBSTITUTE(TRIM(Y$6)," ",""))))-1)&amp;" Total",$B$6:$BB$314,ROW($A168)-5,FALSE))</f>
        <v>0</v>
      </c>
      <c r="Z168" s="8">
        <f ca="1">IF(Z$5&lt;&gt;"",HLOOKUP(Z$5,Functionalization!$G$6:$R$314,ROW($A168)-5,FALSE),IFERROR(INDEX(Z$278:Z$314,MATCH($F168,$B$278:$B$314,0))/VLOOKUP($F168,$B$278:$BB$314,MATCH(LEFT(TRIM(Z$6),FIND("~",SUBSTITUTE(Z$6,"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168))*HLOOKUP(LEFT(TRIM(Z$6),FIND("~",SUBSTITUTE(Z$6," ","~",LEN(TRIM(Z$6))-LEN(SUBSTITUTE(TRIM(Z$6)," ",""))))-1)&amp;" Total",$B$6:$BB$314,ROW($A168)-5,FALSE))</f>
        <v>0</v>
      </c>
      <c r="AA168" s="8">
        <f ca="1">IF(AA$5&lt;&gt;"",HLOOKUP(AA$5,Functionalization!$G$6:$R$314,ROW($A168)-5,FALSE),IFERROR(INDEX(AA$278:AA$314,MATCH($F168,$B$278:$B$314,0))/VLOOKUP($F168,$B$278:$BB$314,MATCH(LEFT(TRIM(AA$6),FIND("~",SUBSTITUTE(AA$6,"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168))*HLOOKUP(LEFT(TRIM(AA$6),FIND("~",SUBSTITUTE(AA$6," ","~",LEN(TRIM(AA$6))-LEN(SUBSTITUTE(TRIM(AA$6)," ",""))))-1)&amp;" Total",$B$6:$BB$314,ROW($A168)-5,FALSE))</f>
        <v>0</v>
      </c>
      <c r="AB168" s="8">
        <f ca="1">IF(AB$5&lt;&gt;"",HLOOKUP(AB$5,Functionalization!$G$6:$R$314,ROW($A168)-5,FALSE),IFERROR(INDEX(AB$278:AB$314,MATCH($F168,$B$278:$B$314,0))/VLOOKUP($F168,$B$278:$BB$314,MATCH(LEFT(TRIM(AB$6),FIND("~",SUBSTITUTE(AB$6,"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168))*HLOOKUP(LEFT(TRIM(AB$6),FIND("~",SUBSTITUTE(AB$6," ","~",LEN(TRIM(AB$6))-LEN(SUBSTITUTE(TRIM(AB$6)," ",""))))-1)&amp;" Total",$B$6:$BB$314,ROW($A168)-5,FALSE))</f>
        <v>0</v>
      </c>
      <c r="AC168" s="8">
        <f ca="1">IF(AC$5&lt;&gt;"",HLOOKUP(AC$5,Functionalization!$G$6:$R$314,ROW($A168)-5,FALSE),IFERROR(INDEX(AC$278:AC$314,MATCH($F168,$B$278:$B$314,0))/VLOOKUP($F168,$B$278:$BB$314,MATCH(LEFT(TRIM(AC$6),FIND("~",SUBSTITUTE(AC$6,"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168))*HLOOKUP(LEFT(TRIM(AC$6),FIND("~",SUBSTITUTE(AC$6," ","~",LEN(TRIM(AC$6))-LEN(SUBSTITUTE(TRIM(AC$6)," ",""))))-1)&amp;" Total",$B$6:$BB$314,ROW($A168)-5,FALSE))</f>
        <v>0</v>
      </c>
      <c r="AD168" s="8">
        <f ca="1">IF(AD$5&lt;&gt;"",HLOOKUP(AD$5,Functionalization!$G$6:$R$314,ROW($A168)-5,FALSE),IFERROR(INDEX(AD$278:AD$314,MATCH($F168,$B$278:$B$314,0))/VLOOKUP($F168,$B$278:$BB$314,MATCH(LEFT(TRIM(AD$6),FIND("~",SUBSTITUTE(AD$6,"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168))*HLOOKUP(LEFT(TRIM(AD$6),FIND("~",SUBSTITUTE(AD$6," ","~",LEN(TRIM(AD$6))-LEN(SUBSTITUTE(TRIM(AD$6)," ",""))))-1)&amp;" Total",$B$6:$BB$314,ROW($A168)-5,FALSE))</f>
        <v>0</v>
      </c>
      <c r="AE168" s="8">
        <f ca="1">IF(AE$5&lt;&gt;"",HLOOKUP(AE$5,Functionalization!$G$6:$R$314,ROW($A168)-5,FALSE),IFERROR(INDEX(AE$278:AE$314,MATCH($F168,$B$278:$B$314,0))/VLOOKUP($F168,$B$278:$BB$314,MATCH(LEFT(TRIM(AE$6),FIND("~",SUBSTITUTE(AE$6,"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168))*HLOOKUP(LEFT(TRIM(AE$6),FIND("~",SUBSTITUTE(AE$6," ","~",LEN(TRIM(AE$6))-LEN(SUBSTITUTE(TRIM(AE$6)," ",""))))-1)&amp;" Total",$B$6:$BB$314,ROW($A168)-5,FALSE))</f>
        <v>0</v>
      </c>
      <c r="AF168" s="8">
        <f ca="1">IF(AF$5&lt;&gt;"",HLOOKUP(AF$5,Functionalization!$G$6:$R$314,ROW($A168)-5,FALSE),IFERROR(INDEX(AF$278:AF$314,MATCH($F168,$B$278:$B$314,0))/VLOOKUP($F168,$B$278:$BB$314,MATCH(LEFT(TRIM(AF$6),FIND("~",SUBSTITUTE(AF$6,"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168))*HLOOKUP(LEFT(TRIM(AF$6),FIND("~",SUBSTITUTE(AF$6," ","~",LEN(TRIM(AF$6))-LEN(SUBSTITUTE(TRIM(AF$6)," ",""))))-1)&amp;" Total",$B$6:$BB$314,ROW($A168)-5,FALSE))</f>
        <v>0</v>
      </c>
      <c r="AG168" s="8">
        <f ca="1">IF(AG$5&lt;&gt;"",HLOOKUP(AG$5,Functionalization!$G$6:$R$314,ROW($A168)-5,FALSE),IFERROR(INDEX(AG$278:AG$314,MATCH($F168,$B$278:$B$314,0))/VLOOKUP($F168,$B$278:$BB$314,MATCH(LEFT(TRIM(AG$6),FIND("~",SUBSTITUTE(AG$6,"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168))*HLOOKUP(LEFT(TRIM(AG$6),FIND("~",SUBSTITUTE(AG$6," ","~",LEN(TRIM(AG$6))-LEN(SUBSTITUTE(TRIM(AG$6)," ",""))))-1)&amp;" Total",$B$6:$BB$314,ROW($A168)-5,FALSE))</f>
        <v>0</v>
      </c>
      <c r="AH168" s="8">
        <f ca="1">IF(AH$5&lt;&gt;"",HLOOKUP(AH$5,Functionalization!$G$6:$R$314,ROW($A168)-5,FALSE),IFERROR(INDEX(AH$278:AH$314,MATCH($F168,$B$278:$B$314,0))/VLOOKUP($F168,$B$278:$BB$314,MATCH(LEFT(TRIM(AH$6),FIND("~",SUBSTITUTE(AH$6,"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168))*HLOOKUP(LEFT(TRIM(AH$6),FIND("~",SUBSTITUTE(AH$6," ","~",LEN(TRIM(AH$6))-LEN(SUBSTITUTE(TRIM(AH$6)," ",""))))-1)&amp;" Total",$B$6:$BB$314,ROW($A168)-5,FALSE))</f>
        <v>0</v>
      </c>
      <c r="AI168" s="8">
        <f ca="1">IF(AI$5&lt;&gt;"",HLOOKUP(AI$5,Functionalization!$G$6:$R$314,ROW($A168)-5,FALSE),IFERROR(INDEX(AI$278:AI$314,MATCH($F168,$B$278:$B$314,0))/VLOOKUP($F168,$B$278:$BB$314,MATCH(LEFT(TRIM(AI$6),FIND("~",SUBSTITUTE(AI$6,"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168))*HLOOKUP(LEFT(TRIM(AI$6),FIND("~",SUBSTITUTE(AI$6," ","~",LEN(TRIM(AI$6))-LEN(SUBSTITUTE(TRIM(AI$6)," ",""))))-1)&amp;" Total",$B$6:$BB$314,ROW($A168)-5,FALSE))</f>
        <v>0</v>
      </c>
      <c r="AJ168" s="8">
        <f ca="1">IF(AJ$5&lt;&gt;"",HLOOKUP(AJ$5,Functionalization!$G$6:$R$314,ROW($A168)-5,FALSE),IFERROR(INDEX(AJ$278:AJ$314,MATCH($F168,$B$278:$B$314,0))/VLOOKUP($F168,$B$278:$BB$314,MATCH(LEFT(TRIM(AJ$6),FIND("~",SUBSTITUTE(AJ$6,"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168))*HLOOKUP(LEFT(TRIM(AJ$6),FIND("~",SUBSTITUTE(AJ$6," ","~",LEN(TRIM(AJ$6))-LEN(SUBSTITUTE(TRIM(AJ$6)," ",""))))-1)&amp;" Total",$B$6:$BB$314,ROW($A168)-5,FALSE))</f>
        <v>0</v>
      </c>
      <c r="AK168" s="8">
        <f ca="1">IF(AK$5&lt;&gt;"",HLOOKUP(AK$5,Functionalization!$G$6:$R$314,ROW($A168)-5,FALSE),IFERROR(INDEX(AK$278:AK$314,MATCH($F168,$B$278:$B$314,0))/VLOOKUP($F168,$B$278:$BB$314,MATCH(LEFT(TRIM(AK$6),FIND("~",SUBSTITUTE(AK$6,"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168))*HLOOKUP(LEFT(TRIM(AK$6),FIND("~",SUBSTITUTE(AK$6," ","~",LEN(TRIM(AK$6))-LEN(SUBSTITUTE(TRIM(AK$6)," ",""))))-1)&amp;" Total",$B$6:$BB$314,ROW($A168)-5,FALSE))</f>
        <v>0</v>
      </c>
      <c r="AL168" s="8">
        <f ca="1">IF(AL$5&lt;&gt;"",HLOOKUP(AL$5,Functionalization!$G$6:$R$314,ROW($A168)-5,FALSE),IFERROR(INDEX(AL$278:AL$314,MATCH($F168,$B$278:$B$314,0))/VLOOKUP($F168,$B$278:$BB$314,MATCH(LEFT(TRIM(AL$6),FIND("~",SUBSTITUTE(AL$6,"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168))*HLOOKUP(LEFT(TRIM(AL$6),FIND("~",SUBSTITUTE(AL$6," ","~",LEN(TRIM(AL$6))-LEN(SUBSTITUTE(TRIM(AL$6)," ",""))))-1)&amp;" Total",$B$6:$BB$314,ROW($A168)-5,FALSE))</f>
        <v>0</v>
      </c>
      <c r="AM168" s="8">
        <f ca="1">IF(AM$5&lt;&gt;"",HLOOKUP(AM$5,Functionalization!$G$6:$R$314,ROW($A168)-5,FALSE),IFERROR(INDEX(AM$278:AM$314,MATCH($F168,$B$278:$B$314,0))/VLOOKUP($F168,$B$278:$BB$314,MATCH(LEFT(TRIM(AM$6),FIND("~",SUBSTITUTE(AM$6,"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168))*HLOOKUP(LEFT(TRIM(AM$6),FIND("~",SUBSTITUTE(AM$6," ","~",LEN(TRIM(AM$6))-LEN(SUBSTITUTE(TRIM(AM$6)," ",""))))-1)&amp;" Total",$B$6:$BB$314,ROW($A168)-5,FALSE))</f>
        <v>0</v>
      </c>
      <c r="AN168" s="8">
        <f ca="1">IF(AN$5&lt;&gt;"",HLOOKUP(AN$5,Functionalization!$G$6:$R$314,ROW($A168)-5,FALSE),IFERROR(INDEX(AN$278:AN$314,MATCH($F168,$B$278:$B$314,0))/VLOOKUP($F168,$B$278:$BB$314,MATCH(LEFT(TRIM(AN$6),FIND("~",SUBSTITUTE(AN$6,"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168))*HLOOKUP(LEFT(TRIM(AN$6),FIND("~",SUBSTITUTE(AN$6," ","~",LEN(TRIM(AN$6))-LEN(SUBSTITUTE(TRIM(AN$6)," ",""))))-1)&amp;" Total",$B$6:$BB$314,ROW($A168)-5,FALSE))</f>
        <v>0</v>
      </c>
      <c r="AO168" s="8">
        <f ca="1">IF(AO$5&lt;&gt;"",HLOOKUP(AO$5,Functionalization!$G$6:$R$314,ROW($A168)-5,FALSE),IFERROR(INDEX(AO$278:AO$314,MATCH($F168,$B$278:$B$314,0))/VLOOKUP($F168,$B$278:$BB$314,MATCH(LEFT(TRIM(AO$6),FIND("~",SUBSTITUTE(AO$6,"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168))*HLOOKUP(LEFT(TRIM(AO$6),FIND("~",SUBSTITUTE(AO$6," ","~",LEN(TRIM(AO$6))-LEN(SUBSTITUTE(TRIM(AO$6)," ",""))))-1)&amp;" Total",$B$6:$BB$314,ROW($A168)-5,FALSE))</f>
        <v>0</v>
      </c>
      <c r="AP168" s="8">
        <f ca="1">IF(AP$5&lt;&gt;"",HLOOKUP(AP$5,Functionalization!$G$6:$R$314,ROW($A168)-5,FALSE),IFERROR(INDEX(AP$278:AP$314,MATCH($F168,$B$278:$B$314,0))/VLOOKUP($F168,$B$278:$BB$314,MATCH(LEFT(TRIM(AP$6),FIND("~",SUBSTITUTE(AP$6,"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168))*HLOOKUP(LEFT(TRIM(AP$6),FIND("~",SUBSTITUTE(AP$6," ","~",LEN(TRIM(AP$6))-LEN(SUBSTITUTE(TRIM(AP$6)," ",""))))-1)&amp;" Total",$B$6:$BB$314,ROW($A168)-5,FALSE))</f>
        <v>0</v>
      </c>
      <c r="AQ168" s="8">
        <f ca="1">IF(AQ$5&lt;&gt;"",HLOOKUP(AQ$5,Functionalization!$G$6:$R$314,ROW($A168)-5,FALSE),IFERROR(INDEX(AQ$278:AQ$314,MATCH($F168,$B$278:$B$314,0))/VLOOKUP($F168,$B$278:$BB$314,MATCH(LEFT(TRIM(AQ$6),FIND("~",SUBSTITUTE(AQ$6,"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168))*HLOOKUP(LEFT(TRIM(AQ$6),FIND("~",SUBSTITUTE(AQ$6," ","~",LEN(TRIM(AQ$6))-LEN(SUBSTITUTE(TRIM(AQ$6)," ",""))))-1)&amp;" Total",$B$6:$BB$314,ROW($A168)-5,FALSE))</f>
        <v>0</v>
      </c>
      <c r="AR168" s="8">
        <f ca="1">IF(AR$5&lt;&gt;"",HLOOKUP(AR$5,Functionalization!$G$6:$R$314,ROW($A168)-5,FALSE),IFERROR(INDEX(AR$278:AR$314,MATCH($F168,$B$278:$B$314,0))/VLOOKUP($F168,$B$278:$BB$314,MATCH(LEFT(TRIM(AR$6),FIND("~",SUBSTITUTE(AR$6,"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168))*HLOOKUP(LEFT(TRIM(AR$6),FIND("~",SUBSTITUTE(AR$6," ","~",LEN(TRIM(AR$6))-LEN(SUBSTITUTE(TRIM(AR$6)," ",""))))-1)&amp;" Total",$B$6:$BB$314,ROW($A168)-5,FALSE))</f>
        <v>0</v>
      </c>
      <c r="AS168" s="8">
        <f ca="1">IF(AS$5&lt;&gt;"",HLOOKUP(AS$5,Functionalization!$G$6:$R$314,ROW($A168)-5,FALSE),IFERROR(INDEX(AS$278:AS$314,MATCH($F168,$B$278:$B$314,0))/VLOOKUP($F168,$B$278:$BB$314,MATCH(LEFT(TRIM(AS$6),FIND("~",SUBSTITUTE(AS$6,"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168))*HLOOKUP(LEFT(TRIM(AS$6),FIND("~",SUBSTITUTE(AS$6," ","~",LEN(TRIM(AS$6))-LEN(SUBSTITUTE(TRIM(AS$6)," ",""))))-1)&amp;" Total",$B$6:$BB$314,ROW($A168)-5,FALSE))</f>
        <v>0</v>
      </c>
      <c r="AT168" s="8">
        <f ca="1">IF(AT$5&lt;&gt;"",HLOOKUP(AT$5,Functionalization!$G$6:$R$314,ROW($A168)-5,FALSE),IFERROR(INDEX(AT$278:AT$314,MATCH($F168,$B$278:$B$314,0))/VLOOKUP($F168,$B$278:$BB$314,MATCH(LEFT(TRIM(AT$6),FIND("~",SUBSTITUTE(AT$6,"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168))*HLOOKUP(LEFT(TRIM(AT$6),FIND("~",SUBSTITUTE(AT$6," ","~",LEN(TRIM(AT$6))-LEN(SUBSTITUTE(TRIM(AT$6)," ",""))))-1)&amp;" Total",$B$6:$BB$314,ROW($A168)-5,FALSE))</f>
        <v>0</v>
      </c>
      <c r="AU168" s="8">
        <f ca="1">IF(AU$5&lt;&gt;"",HLOOKUP(AU$5,Functionalization!$G$6:$R$314,ROW($A168)-5,FALSE),IFERROR(INDEX(AU$278:AU$314,MATCH($F168,$B$278:$B$314,0))/VLOOKUP($F168,$B$278:$BB$314,MATCH(LEFT(TRIM(AU$6),FIND("~",SUBSTITUTE(AU$6,"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168))*HLOOKUP(LEFT(TRIM(AU$6),FIND("~",SUBSTITUTE(AU$6," ","~",LEN(TRIM(AU$6))-LEN(SUBSTITUTE(TRIM(AU$6)," ",""))))-1)&amp;" Total",$B$6:$BB$314,ROW($A168)-5,FALSE))</f>
        <v>0</v>
      </c>
      <c r="AV168" s="8">
        <f ca="1">IF(AV$5&lt;&gt;"",HLOOKUP(AV$5,Functionalization!$G$6:$R$314,ROW($A168)-5,FALSE),IFERROR(INDEX(AV$278:AV$314,MATCH($F168,$B$278:$B$314,0))/VLOOKUP($F168,$B$278:$BB$314,MATCH(LEFT(TRIM(AV$6),FIND("~",SUBSTITUTE(AV$6,"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168))*HLOOKUP(LEFT(TRIM(AV$6),FIND("~",SUBSTITUTE(AV$6," ","~",LEN(TRIM(AV$6))-LEN(SUBSTITUTE(TRIM(AV$6)," ",""))))-1)&amp;" Total",$B$6:$BB$314,ROW($A168)-5,FALSE))</f>
        <v>0</v>
      </c>
      <c r="AW168" s="8">
        <f ca="1">IF(AW$5&lt;&gt;"",HLOOKUP(AW$5,Functionalization!$G$6:$R$314,ROW($A168)-5,FALSE),IFERROR(INDEX(AW$278:AW$314,MATCH($F168,$B$278:$B$314,0))/VLOOKUP($F168,$B$278:$BB$314,MATCH(LEFT(TRIM(AW$6),FIND("~",SUBSTITUTE(AW$6,"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168))*HLOOKUP(LEFT(TRIM(AW$6),FIND("~",SUBSTITUTE(AW$6," ","~",LEN(TRIM(AW$6))-LEN(SUBSTITUTE(TRIM(AW$6)," ",""))))-1)&amp;" Total",$B$6:$BB$314,ROW($A168)-5,FALSE))</f>
        <v>0</v>
      </c>
      <c r="AX168" s="8">
        <f ca="1">IF(AX$5&lt;&gt;"",HLOOKUP(AX$5,Functionalization!$G$6:$R$314,ROW($A168)-5,FALSE),IFERROR(INDEX(AX$278:AX$314,MATCH($F168,$B$278:$B$314,0))/VLOOKUP($F168,$B$278:$BB$314,MATCH(LEFT(TRIM(AX$6),FIND("~",SUBSTITUTE(AX$6,"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168))*HLOOKUP(LEFT(TRIM(AX$6),FIND("~",SUBSTITUTE(AX$6," ","~",LEN(TRIM(AX$6))-LEN(SUBSTITUTE(TRIM(AX$6)," ",""))))-1)&amp;" Total",$B$6:$BB$314,ROW($A168)-5,FALSE))</f>
        <v>0</v>
      </c>
      <c r="AY168" s="8">
        <f ca="1">IF(AY$5&lt;&gt;"",HLOOKUP(AY$5,Functionalization!$G$6:$R$314,ROW($A168)-5,FALSE),IFERROR(INDEX(AY$278:AY$314,MATCH($F168,$B$278:$B$314,0))/VLOOKUP($F168,$B$278:$BB$314,MATCH(LEFT(TRIM(AY$6),FIND("~",SUBSTITUTE(AY$6,"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168))*HLOOKUP(LEFT(TRIM(AY$6),FIND("~",SUBSTITUTE(AY$6," ","~",LEN(TRIM(AY$6))-LEN(SUBSTITUTE(TRIM(AY$6)," ",""))))-1)&amp;" Total",$B$6:$BB$314,ROW($A168)-5,FALSE))</f>
        <v>0</v>
      </c>
      <c r="AZ168" s="8">
        <f ca="1">IF(AZ$5&lt;&gt;"",HLOOKUP(AZ$5,Functionalization!$G$6:$R$314,ROW($A168)-5,FALSE),IFERROR(INDEX(AZ$278:AZ$314,MATCH($F168,$B$278:$B$314,0))/VLOOKUP($F168,$B$278:$BB$314,MATCH(LEFT(TRIM(AZ$6),FIND("~",SUBSTITUTE(AZ$6,"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168))*HLOOKUP(LEFT(TRIM(AZ$6),FIND("~",SUBSTITUTE(AZ$6," ","~",LEN(TRIM(AZ$6))-LEN(SUBSTITUTE(TRIM(AZ$6)," ",""))))-1)&amp;" Total",$B$6:$BB$314,ROW($A168)-5,FALSE))</f>
        <v>0</v>
      </c>
      <c r="BA168" s="8">
        <f ca="1">IF(BA$5&lt;&gt;"",HLOOKUP(BA$5,Functionalization!$G$6:$R$314,ROW($A168)-5,FALSE),IFERROR(INDEX(BA$278:BA$314,MATCH($F168,$B$278:$B$314,0))/VLOOKUP($F168,$B$278:$BB$314,MATCH(LEFT(TRIM(BA$6),FIND("~",SUBSTITUTE(BA$6,"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168))*HLOOKUP(LEFT(TRIM(BA$6),FIND("~",SUBSTITUTE(BA$6," ","~",LEN(TRIM(BA$6))-LEN(SUBSTITUTE(TRIM(BA$6)," ",""))))-1)&amp;" Total",$B$6:$BB$314,ROW($A168)-5,FALSE))</f>
        <v>0</v>
      </c>
      <c r="BB168" s="8">
        <f ca="1">IF(BB$5&lt;&gt;"",HLOOKUP(BB$5,Functionalization!$G$6:$R$314,ROW($A168)-5,FALSE),IFERROR(INDEX(BB$278:BB$314,MATCH($F168,$B$278:$B$314,0))/VLOOKUP($F168,$B$278:$BB$314,MATCH(LEFT(TRIM(BB$6),FIND("~",SUBSTITUTE(BB$6,"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168))*HLOOKUP(LEFT(TRIM(BB$6),FIND("~",SUBSTITUTE(BB$6," ","~",LEN(TRIM(BB$6))-LEN(SUBSTITUTE(TRIM(BB$6)," ",""))))-1)&amp;" Total",$B$6:$BB$314,ROW($A168)-5,FALSE))</f>
        <v>0</v>
      </c>
      <c r="BD168">
        <f ca="1">IFERROR(IF(SUMIF($G$6:$BB$6,BD$6&amp;" Total",$G168:$BB168)-(SUMIF($G$6:$BB$6,BD$6&amp;" "&amp;'Input-Func_Class'!$D$22,$G168:$BB168)+IFERROR(SUMIF($G$6:$BB$6,BD$6&amp;" "&amp;'Input-Func_Class'!$E$22,$G168:$BB168),SUMIF($G$6:$BB$6,BD$6&amp;" "&amp;'Input-Func_Class'!$B$24,$G168:$BB168))+SUMIF($G$6:$BB$6,BD$6&amp;" "&amp;'Input-Func_Class'!$F$22,$G168:$BB168))&lt;Check_Limit,0,1),1)</f>
        <v>0</v>
      </c>
      <c r="BE168">
        <f ca="1">IFERROR(IF(SUMIF($G$6:$BB$6,BE$6&amp;" Total",$G168:$BB168)-(SUMIF($G$6:$BB$6,BE$6&amp;" "&amp;'Input-Func_Class'!$D$22,$G168:$BB168)+IFERROR(SUMIF($G$6:$BB$6,BE$6&amp;" "&amp;'Input-Func_Class'!$E$22,$G168:$BB168),SUMIF($G$6:$BB$6,BE$6&amp;" "&amp;'Input-Func_Class'!$B$24,$G168:$BB168))+SUMIF($G$6:$BB$6,BE$6&amp;" "&amp;'Input-Func_Class'!$F$22,$G168:$BB168))&lt;Check_Limit,0,1),1)</f>
        <v>0</v>
      </c>
      <c r="BF168">
        <f ca="1">IFERROR(IF(SUMIF($G$6:$BB$6,BF$6&amp;" Total",$G168:$BB168)-(SUMIF($G$6:$BB$6,BF$6&amp;" "&amp;'Input-Func_Class'!$D$22,$G168:$BB168)+IFERROR(SUMIF($G$6:$BB$6,BF$6&amp;" "&amp;'Input-Func_Class'!$E$22,$G168:$BB168),SUMIF($G$6:$BB$6,BF$6&amp;" "&amp;'Input-Func_Class'!$B$24,$G168:$BB168))+SUMIF($G$6:$BB$6,BF$6&amp;" "&amp;'Input-Func_Class'!$F$22,$G168:$BB168))&lt;Check_Limit,0,1),1)</f>
        <v>0</v>
      </c>
      <c r="BG168">
        <f ca="1">IFERROR(IF(SUMIF($G$6:$BB$6,BG$6&amp;" Total",$G168:$BB168)-(SUMIF($G$6:$BB$6,BG$6&amp;" "&amp;'Input-Func_Class'!$D$22,$G168:$BB168)+IFERROR(SUMIF($G$6:$BB$6,BG$6&amp;" "&amp;'Input-Func_Class'!$E$22,$G168:$BB168),SUMIF($G$6:$BB$6,BG$6&amp;" "&amp;'Input-Func_Class'!$B$24,$G168:$BB168))+SUMIF($G$6:$BB$6,BG$6&amp;" "&amp;'Input-Func_Class'!$F$22,$G168:$BB168))&lt;Check_Limit,0,1),1)</f>
        <v>0</v>
      </c>
      <c r="BH168">
        <f ca="1">IFERROR(IF(SUMIF($G$6:$BB$6,BH$6&amp;" Total",$G168:$BB168)-(SUMIF($G$6:$BB$6,BH$6&amp;" "&amp;'Input-Func_Class'!$D$22,$G168:$BB168)+IFERROR(SUMIF($G$6:$BB$6,BH$6&amp;" "&amp;'Input-Func_Class'!$E$22,$G168:$BB168),SUMIF($G$6:$BB$6,BH$6&amp;" "&amp;'Input-Func_Class'!$B$24,$G168:$BB168))+SUMIF($G$6:$BB$6,BH$6&amp;" "&amp;'Input-Func_Class'!$F$22,$G168:$BB168))&lt;Check_Limit,0,1),1)</f>
        <v>0</v>
      </c>
      <c r="BI168">
        <f ca="1">IFERROR(IF(SUMIF($G$6:$BB$6,BI$6&amp;" Total",$G168:$BB168)-(SUMIF($G$6:$BB$6,BI$6&amp;" "&amp;'Input-Func_Class'!$D$22,$G168:$BB168)+IFERROR(SUMIF($G$6:$BB$6,BI$6&amp;" "&amp;'Input-Func_Class'!$E$22,$G168:$BB168),SUMIF($G$6:$BB$6,BI$6&amp;" "&amp;'Input-Func_Class'!$B$24,$G168:$BB168))+SUMIF($G$6:$BB$6,BI$6&amp;" "&amp;'Input-Func_Class'!$F$22,$G168:$BB168))&lt;Check_Limit,0,1),1)</f>
        <v>0</v>
      </c>
      <c r="BJ168">
        <f ca="1">IFERROR(IF(SUMIF($G$6:$BB$6,BJ$6&amp;" Total",$G168:$BB168)-(SUMIF($G$6:$BB$6,BJ$6&amp;" "&amp;'Input-Func_Class'!$D$22,$G168:$BB168)+IFERROR(SUMIF($G$6:$BB$6,BJ$6&amp;" "&amp;'Input-Func_Class'!$E$22,$G168:$BB168),SUMIF($G$6:$BB$6,BJ$6&amp;" "&amp;'Input-Func_Class'!$B$24,$G168:$BB168))+SUMIF($G$6:$BB$6,BJ$6&amp;" "&amp;'Input-Func_Class'!$F$22,$G168:$BB168))&lt;Check_Limit,0,1),1)</f>
        <v>0</v>
      </c>
      <c r="BK168">
        <f ca="1">IFERROR(IF(SUMIF($G$6:$BB$6,BK$6&amp;" Total",$G168:$BB168)-(SUMIF($G$6:$BB$6,BK$6&amp;" "&amp;'Input-Func_Class'!$D$22,$G168:$BB168)+IFERROR(SUMIF($G$6:$BB$6,BK$6&amp;" "&amp;'Input-Func_Class'!$E$22,$G168:$BB168),SUMIF($G$6:$BB$6,BK$6&amp;" "&amp;'Input-Func_Class'!$B$24,$G168:$BB168))+SUMIF($G$6:$BB$6,BK$6&amp;" "&amp;'Input-Func_Class'!$F$22,$G168:$BB168))&lt;Check_Limit,0,1),1)</f>
        <v>0</v>
      </c>
      <c r="BL168">
        <f ca="1">IFERROR(IF(SUMIF($G$6:$BB$6,BL$6&amp;" Total",$G168:$BB168)-(SUMIF($G$6:$BB$6,BL$6&amp;" "&amp;'Input-Func_Class'!$D$22,$G168:$BB168)+IFERROR(SUMIF($G$6:$BB$6,BL$6&amp;" "&amp;'Input-Func_Class'!$E$22,$G168:$BB168),SUMIF($G$6:$BB$6,BL$6&amp;" "&amp;'Input-Func_Class'!$B$24,$G168:$BB168))+SUMIF($G$6:$BB$6,BL$6&amp;" "&amp;'Input-Func_Class'!$F$22,$G168:$BB168))&lt;Check_Limit,0,1),1)</f>
        <v>0</v>
      </c>
      <c r="BM168">
        <f ca="1">IFERROR(IF(SUMIF($G$6:$BB$6,BM$6&amp;" Total",$G168:$BB168)-(SUMIF($G$6:$BB$6,BM$6&amp;" "&amp;'Input-Func_Class'!$D$22,$G168:$BB168)+IFERROR(SUMIF($G$6:$BB$6,BM$6&amp;" "&amp;'Input-Func_Class'!$E$22,$G168:$BB168),SUMIF($G$6:$BB$6,BM$6&amp;" "&amp;'Input-Func_Class'!$B$24,$G168:$BB168))+SUMIF($G$6:$BB$6,BM$6&amp;" "&amp;'Input-Func_Class'!$F$22,$G168:$BB168))&lt;Check_Limit,0,1),1)</f>
        <v>0</v>
      </c>
      <c r="BN168">
        <f ca="1">IFERROR(IF(SUMIF($G$6:$BB$6,BN$6&amp;" Total",$G168:$BB168)-(SUMIF($G$6:$BB$6,BN$6&amp;" "&amp;'Input-Func_Class'!$D$22,$G168:$BB168)+IFERROR(SUMIF($G$6:$BB$6,BN$6&amp;" "&amp;'Input-Func_Class'!$E$22,$G168:$BB168),SUMIF($G$6:$BB$6,BN$6&amp;" "&amp;'Input-Func_Class'!$B$24,$G168:$BB168))+SUMIF($G$6:$BB$6,BN$6&amp;" "&amp;'Input-Func_Class'!$F$22,$G168:$BB168))&lt;Check_Limit,0,1),1)</f>
        <v>0</v>
      </c>
      <c r="BO168">
        <f ca="1">IFERROR(IF(SUMIF($G$6:$BB$6,BO$6&amp;" Total",$G168:$BB168)-(SUMIF($G$6:$BB$6,BO$6&amp;" "&amp;'Input-Func_Class'!$D$22,$G168:$BB168)+IFERROR(SUMIF($G$6:$BB$6,BO$6&amp;" "&amp;'Input-Func_Class'!$E$22,$G168:$BB168),SUMIF($G$6:$BB$6,BO$6&amp;" "&amp;'Input-Func_Class'!$B$24,$G168:$BB168))+SUMIF($G$6:$BB$6,BO$6&amp;" "&amp;'Input-Func_Class'!$F$22,$G168:$BB168))&lt;Check_Limit,0,1),1)</f>
        <v>0</v>
      </c>
    </row>
    <row r="169" spans="1:67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>Functionalization!$D169</f>
        <v>105607.11</v>
      </c>
      <c r="E169" s="8">
        <f t="shared" ca="1" si="37"/>
        <v>0</v>
      </c>
      <c r="F169" s="2" t="str">
        <f>IF($D169=0,"-",IF('Input-Accounts'!$E169&lt;&gt;0,'Input-Accounts'!$E169,'Input-Accounts'!$G169))</f>
        <v>CUSTOMER</v>
      </c>
      <c r="G169" s="8">
        <f ca="1">IF(G$5&lt;&gt;"",HLOOKUP(G$5,Functionalization!$G$6:$R$314,ROW($A169)-5,FALSE),IFERROR(INDEX(G$278:G$314,MATCH($F169,$B$278:$B$314,0))/VLOOKUP($F169,$B$278:$BB$314,MATCH(LEFT(TRIM(G$6),FIND("~",SUBSTITUTE(G$6,"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169))*HLOOKUP(LEFT(TRIM(G$6),FIND("~",SUBSTITUTE(G$6," ","~",LEN(TRIM(G$6))-LEN(SUBSTITUTE(TRIM(G$6)," ",""))))-1)&amp;" Total",$B$6:$BB$314,ROW($A169)-5,FALSE))</f>
        <v>0</v>
      </c>
      <c r="H169" s="8">
        <f ca="1">IF(H$5&lt;&gt;"",HLOOKUP(H$5,Functionalization!$G$6:$R$314,ROW($A169)-5,FALSE),IFERROR(INDEX(H$278:H$314,MATCH($F169,$B$278:$B$314,0))/VLOOKUP($F169,$B$278:$BB$314,MATCH(LEFT(TRIM(H$6),FIND("~",SUBSTITUTE(H$6,"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169))*HLOOKUP(LEFT(TRIM(H$6),FIND("~",SUBSTITUTE(H$6," ","~",LEN(TRIM(H$6))-LEN(SUBSTITUTE(TRIM(H$6)," ",""))))-1)&amp;" Total",$B$6:$BB$314,ROW($A169)-5,FALSE))</f>
        <v>0</v>
      </c>
      <c r="I169" s="8">
        <f ca="1">IF(I$5&lt;&gt;"",HLOOKUP(I$5,Functionalization!$G$6:$R$314,ROW($A169)-5,FALSE),IFERROR(INDEX(I$278:I$314,MATCH($F169,$B$278:$B$314,0))/VLOOKUP($F169,$B$278:$BB$314,MATCH(LEFT(TRIM(I$6),FIND("~",SUBSTITUTE(I$6,"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169))*HLOOKUP(LEFT(TRIM(I$6),FIND("~",SUBSTITUTE(I$6," ","~",LEN(TRIM(I$6))-LEN(SUBSTITUTE(TRIM(I$6)," ",""))))-1)&amp;" Total",$B$6:$BB$314,ROW($A169)-5,FALSE))</f>
        <v>0</v>
      </c>
      <c r="J169" s="8">
        <f ca="1">IF(J$5&lt;&gt;"",HLOOKUP(J$5,Functionalization!$G$6:$R$314,ROW($A169)-5,FALSE),IFERROR(INDEX(J$278:J$314,MATCH($F169,$B$278:$B$314,0))/VLOOKUP($F169,$B$278:$BB$314,MATCH(LEFT(TRIM(J$6),FIND("~",SUBSTITUTE(J$6,"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169))*HLOOKUP(LEFT(TRIM(J$6),FIND("~",SUBSTITUTE(J$6," ","~",LEN(TRIM(J$6))-LEN(SUBSTITUTE(TRIM(J$6)," ",""))))-1)&amp;" Total",$B$6:$BB$314,ROW($A169)-5,FALSE))</f>
        <v>0</v>
      </c>
      <c r="K169" s="8">
        <f ca="1">IF(K$5&lt;&gt;"",HLOOKUP(K$5,Functionalization!$G$6:$R$314,ROW($A169)-5,FALSE),IFERROR(INDEX(K$278:K$314,MATCH($F169,$B$278:$B$314,0))/VLOOKUP($F169,$B$278:$BB$314,MATCH(LEFT(TRIM(K$6),FIND("~",SUBSTITUTE(K$6,"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169))*HLOOKUP(LEFT(TRIM(K$6),FIND("~",SUBSTITUTE(K$6," ","~",LEN(TRIM(K$6))-LEN(SUBSTITUTE(TRIM(K$6)," ",""))))-1)&amp;" Total",$B$6:$BB$314,ROW($A169)-5,FALSE))</f>
        <v>0</v>
      </c>
      <c r="L169" s="8">
        <f ca="1">IF(L$5&lt;&gt;"",HLOOKUP(L$5,Functionalization!$G$6:$R$314,ROW($A169)-5,FALSE),IFERROR(INDEX(L$278:L$314,MATCH($F169,$B$278:$B$314,0))/VLOOKUP($F169,$B$278:$BB$314,MATCH(LEFT(TRIM(L$6),FIND("~",SUBSTITUTE(L$6,"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169))*HLOOKUP(LEFT(TRIM(L$6),FIND("~",SUBSTITUTE(L$6," ","~",LEN(TRIM(L$6))-LEN(SUBSTITUTE(TRIM(L$6)," ",""))))-1)&amp;" Total",$B$6:$BB$314,ROW($A169)-5,FALSE))</f>
        <v>0</v>
      </c>
      <c r="M169" s="8">
        <f ca="1">IF(M$5&lt;&gt;"",HLOOKUP(M$5,Functionalization!$G$6:$R$314,ROW($A169)-5,FALSE),IFERROR(INDEX(M$278:M$314,MATCH($F169,$B$278:$B$314,0))/VLOOKUP($F169,$B$278:$BB$314,MATCH(LEFT(TRIM(M$6),FIND("~",SUBSTITUTE(M$6,"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169))*HLOOKUP(LEFT(TRIM(M$6),FIND("~",SUBSTITUTE(M$6," ","~",LEN(TRIM(M$6))-LEN(SUBSTITUTE(TRIM(M$6)," ",""))))-1)&amp;" Total",$B$6:$BB$314,ROW($A169)-5,FALSE))</f>
        <v>0</v>
      </c>
      <c r="N169" s="8">
        <f ca="1">IF(N$5&lt;&gt;"",HLOOKUP(N$5,Functionalization!$G$6:$R$314,ROW($A169)-5,FALSE),IFERROR(INDEX(N$278:N$314,MATCH($F169,$B$278:$B$314,0))/VLOOKUP($F169,$B$278:$BB$314,MATCH(LEFT(TRIM(N$6),FIND("~",SUBSTITUTE(N$6,"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169))*HLOOKUP(LEFT(TRIM(N$6),FIND("~",SUBSTITUTE(N$6," ","~",LEN(TRIM(N$6))-LEN(SUBSTITUTE(TRIM(N$6)," ",""))))-1)&amp;" Total",$B$6:$BB$314,ROW($A169)-5,FALSE))</f>
        <v>0</v>
      </c>
      <c r="O169" s="8">
        <f ca="1">IF(O$5&lt;&gt;"",HLOOKUP(O$5,Functionalization!$G$6:$R$314,ROW($A169)-5,FALSE),IFERROR(INDEX(O$278:O$314,MATCH($F169,$B$278:$B$314,0))/VLOOKUP($F169,$B$278:$BB$314,MATCH(LEFT(TRIM(O$6),FIND("~",SUBSTITUTE(O$6,"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169))*HLOOKUP(LEFT(TRIM(O$6),FIND("~",SUBSTITUTE(O$6," ","~",LEN(TRIM(O$6))-LEN(SUBSTITUTE(TRIM(O$6)," ",""))))-1)&amp;" Total",$B$6:$BB$314,ROW($A169)-5,FALSE))</f>
        <v>105607.11</v>
      </c>
      <c r="P169" s="8">
        <f ca="1">IF(P$5&lt;&gt;"",HLOOKUP(P$5,Functionalization!$G$6:$R$314,ROW($A169)-5,FALSE),IFERROR(INDEX(P$278:P$314,MATCH($F169,$B$278:$B$314,0))/VLOOKUP($F169,$B$278:$BB$314,MATCH(LEFT(TRIM(P$6),FIND("~",SUBSTITUTE(P$6,"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169))*HLOOKUP(LEFT(TRIM(P$6),FIND("~",SUBSTITUTE(P$6," ","~",LEN(TRIM(P$6))-LEN(SUBSTITUTE(TRIM(P$6)," ",""))))-1)&amp;" Total",$B$6:$BB$314,ROW($A169)-5,FALSE))</f>
        <v>0</v>
      </c>
      <c r="Q169" s="8">
        <f ca="1">IF(Q$5&lt;&gt;"",HLOOKUP(Q$5,Functionalization!$G$6:$R$314,ROW($A169)-5,FALSE),IFERROR(INDEX(Q$278:Q$314,MATCH($F169,$B$278:$B$314,0))/VLOOKUP($F169,$B$278:$BB$314,MATCH(LEFT(TRIM(Q$6),FIND("~",SUBSTITUTE(Q$6,"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169))*HLOOKUP(LEFT(TRIM(Q$6),FIND("~",SUBSTITUTE(Q$6," ","~",LEN(TRIM(Q$6))-LEN(SUBSTITUTE(TRIM(Q$6)," ",""))))-1)&amp;" Total",$B$6:$BB$314,ROW($A169)-5,FALSE))</f>
        <v>0</v>
      </c>
      <c r="R169" s="8">
        <f ca="1">IF(R$5&lt;&gt;"",HLOOKUP(R$5,Functionalization!$G$6:$R$314,ROW($A169)-5,FALSE),IFERROR(INDEX(R$278:R$314,MATCH($F169,$B$278:$B$314,0))/VLOOKUP($F169,$B$278:$BB$314,MATCH(LEFT(TRIM(R$6),FIND("~",SUBSTITUTE(R$6,"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169))*HLOOKUP(LEFT(TRIM(R$6),FIND("~",SUBSTITUTE(R$6," ","~",LEN(TRIM(R$6))-LEN(SUBSTITUTE(TRIM(R$6)," ",""))))-1)&amp;" Total",$B$6:$BB$314,ROW($A169)-5,FALSE))</f>
        <v>105607.11</v>
      </c>
      <c r="S169" s="8">
        <f ca="1">IF(S$5&lt;&gt;"",HLOOKUP(S$5,Functionalization!$G$6:$R$314,ROW($A169)-5,FALSE),IFERROR(INDEX(S$278:S$314,MATCH($F169,$B$278:$B$314,0))/VLOOKUP($F169,$B$278:$BB$314,MATCH(LEFT(TRIM(S$6),FIND("~",SUBSTITUTE(S$6,"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169))*HLOOKUP(LEFT(TRIM(S$6),FIND("~",SUBSTITUTE(S$6," ","~",LEN(TRIM(S$6))-LEN(SUBSTITUTE(TRIM(S$6)," ",""))))-1)&amp;" Total",$B$6:$BB$314,ROW($A169)-5,FALSE))</f>
        <v>0</v>
      </c>
      <c r="T169" s="8">
        <f ca="1">IF(T$5&lt;&gt;"",HLOOKUP(T$5,Functionalization!$G$6:$R$314,ROW($A169)-5,FALSE),IFERROR(INDEX(T$278:T$314,MATCH($F169,$B$278:$B$314,0))/VLOOKUP($F169,$B$278:$BB$314,MATCH(LEFT(TRIM(T$6),FIND("~",SUBSTITUTE(T$6,"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169))*HLOOKUP(LEFT(TRIM(T$6),FIND("~",SUBSTITUTE(T$6," ","~",LEN(TRIM(T$6))-LEN(SUBSTITUTE(TRIM(T$6)," ",""))))-1)&amp;" Total",$B$6:$BB$314,ROW($A169)-5,FALSE))</f>
        <v>0</v>
      </c>
      <c r="U169" s="8">
        <f ca="1">IF(U$5&lt;&gt;"",HLOOKUP(U$5,Functionalization!$G$6:$R$314,ROW($A169)-5,FALSE),IFERROR(INDEX(U$278:U$314,MATCH($F169,$B$278:$B$314,0))/VLOOKUP($F169,$B$278:$BB$314,MATCH(LEFT(TRIM(U$6),FIND("~",SUBSTITUTE(U$6,"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169))*HLOOKUP(LEFT(TRIM(U$6),FIND("~",SUBSTITUTE(U$6," ","~",LEN(TRIM(U$6))-LEN(SUBSTITUTE(TRIM(U$6)," ",""))))-1)&amp;" Total",$B$6:$BB$314,ROW($A169)-5,FALSE))</f>
        <v>0</v>
      </c>
      <c r="V169" s="8">
        <f ca="1">IF(V$5&lt;&gt;"",HLOOKUP(V$5,Functionalization!$G$6:$R$314,ROW($A169)-5,FALSE),IFERROR(INDEX(V$278:V$314,MATCH($F169,$B$278:$B$314,0))/VLOOKUP($F169,$B$278:$BB$314,MATCH(LEFT(TRIM(V$6),FIND("~",SUBSTITUTE(V$6,"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169))*HLOOKUP(LEFT(TRIM(V$6),FIND("~",SUBSTITUTE(V$6," ","~",LEN(TRIM(V$6))-LEN(SUBSTITUTE(TRIM(V$6)," ",""))))-1)&amp;" Total",$B$6:$BB$314,ROW($A169)-5,FALSE))</f>
        <v>0</v>
      </c>
      <c r="W169" s="8">
        <f ca="1">IF(W$5&lt;&gt;"",HLOOKUP(W$5,Functionalization!$G$6:$R$314,ROW($A169)-5,FALSE),IFERROR(INDEX(W$278:W$314,MATCH($F169,$B$278:$B$314,0))/VLOOKUP($F169,$B$278:$BB$314,MATCH(LEFT(TRIM(W$6),FIND("~",SUBSTITUTE(W$6,"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169))*HLOOKUP(LEFT(TRIM(W$6),FIND("~",SUBSTITUTE(W$6," ","~",LEN(TRIM(W$6))-LEN(SUBSTITUTE(TRIM(W$6)," ",""))))-1)&amp;" Total",$B$6:$BB$314,ROW($A169)-5,FALSE))</f>
        <v>0</v>
      </c>
      <c r="X169" s="8">
        <f ca="1">IF(X$5&lt;&gt;"",HLOOKUP(X$5,Functionalization!$G$6:$R$314,ROW($A169)-5,FALSE),IFERROR(INDEX(X$278:X$314,MATCH($F169,$B$278:$B$314,0))/VLOOKUP($F169,$B$278:$BB$314,MATCH(LEFT(TRIM(X$6),FIND("~",SUBSTITUTE(X$6,"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169))*HLOOKUP(LEFT(TRIM(X$6),FIND("~",SUBSTITUTE(X$6," ","~",LEN(TRIM(X$6))-LEN(SUBSTITUTE(TRIM(X$6)," ",""))))-1)&amp;" Total",$B$6:$BB$314,ROW($A169)-5,FALSE))</f>
        <v>0</v>
      </c>
      <c r="Y169" s="8">
        <f ca="1">IF(Y$5&lt;&gt;"",HLOOKUP(Y$5,Functionalization!$G$6:$R$314,ROW($A169)-5,FALSE),IFERROR(INDEX(Y$278:Y$314,MATCH($F169,$B$278:$B$314,0))/VLOOKUP($F169,$B$278:$BB$314,MATCH(LEFT(TRIM(Y$6),FIND("~",SUBSTITUTE(Y$6,"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169))*HLOOKUP(LEFT(TRIM(Y$6),FIND("~",SUBSTITUTE(Y$6," ","~",LEN(TRIM(Y$6))-LEN(SUBSTITUTE(TRIM(Y$6)," ",""))))-1)&amp;" Total",$B$6:$BB$314,ROW($A169)-5,FALSE))</f>
        <v>0</v>
      </c>
      <c r="Z169" s="8">
        <f ca="1">IF(Z$5&lt;&gt;"",HLOOKUP(Z$5,Functionalization!$G$6:$R$314,ROW($A169)-5,FALSE),IFERROR(INDEX(Z$278:Z$314,MATCH($F169,$B$278:$B$314,0))/VLOOKUP($F169,$B$278:$BB$314,MATCH(LEFT(TRIM(Z$6),FIND("~",SUBSTITUTE(Z$6,"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169))*HLOOKUP(LEFT(TRIM(Z$6),FIND("~",SUBSTITUTE(Z$6," ","~",LEN(TRIM(Z$6))-LEN(SUBSTITUTE(TRIM(Z$6)," ",""))))-1)&amp;" Total",$B$6:$BB$314,ROW($A169)-5,FALSE))</f>
        <v>0</v>
      </c>
      <c r="AA169" s="8">
        <f ca="1">IF(AA$5&lt;&gt;"",HLOOKUP(AA$5,Functionalization!$G$6:$R$314,ROW($A169)-5,FALSE),IFERROR(INDEX(AA$278:AA$314,MATCH($F169,$B$278:$B$314,0))/VLOOKUP($F169,$B$278:$BB$314,MATCH(LEFT(TRIM(AA$6),FIND("~",SUBSTITUTE(AA$6,"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169))*HLOOKUP(LEFT(TRIM(AA$6),FIND("~",SUBSTITUTE(AA$6," ","~",LEN(TRIM(AA$6))-LEN(SUBSTITUTE(TRIM(AA$6)," ",""))))-1)&amp;" Total",$B$6:$BB$314,ROW($A169)-5,FALSE))</f>
        <v>0</v>
      </c>
      <c r="AB169" s="8">
        <f ca="1">IF(AB$5&lt;&gt;"",HLOOKUP(AB$5,Functionalization!$G$6:$R$314,ROW($A169)-5,FALSE),IFERROR(INDEX(AB$278:AB$314,MATCH($F169,$B$278:$B$314,0))/VLOOKUP($F169,$B$278:$BB$314,MATCH(LEFT(TRIM(AB$6),FIND("~",SUBSTITUTE(AB$6,"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169))*HLOOKUP(LEFT(TRIM(AB$6),FIND("~",SUBSTITUTE(AB$6," ","~",LEN(TRIM(AB$6))-LEN(SUBSTITUTE(TRIM(AB$6)," ",""))))-1)&amp;" Total",$B$6:$BB$314,ROW($A169)-5,FALSE))</f>
        <v>0</v>
      </c>
      <c r="AC169" s="8">
        <f ca="1">IF(AC$5&lt;&gt;"",HLOOKUP(AC$5,Functionalization!$G$6:$R$314,ROW($A169)-5,FALSE),IFERROR(INDEX(AC$278:AC$314,MATCH($F169,$B$278:$B$314,0))/VLOOKUP($F169,$B$278:$BB$314,MATCH(LEFT(TRIM(AC$6),FIND("~",SUBSTITUTE(AC$6,"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169))*HLOOKUP(LEFT(TRIM(AC$6),FIND("~",SUBSTITUTE(AC$6," ","~",LEN(TRIM(AC$6))-LEN(SUBSTITUTE(TRIM(AC$6)," ",""))))-1)&amp;" Total",$B$6:$BB$314,ROW($A169)-5,FALSE))</f>
        <v>0</v>
      </c>
      <c r="AD169" s="8">
        <f ca="1">IF(AD$5&lt;&gt;"",HLOOKUP(AD$5,Functionalization!$G$6:$R$314,ROW($A169)-5,FALSE),IFERROR(INDEX(AD$278:AD$314,MATCH($F169,$B$278:$B$314,0))/VLOOKUP($F169,$B$278:$BB$314,MATCH(LEFT(TRIM(AD$6),FIND("~",SUBSTITUTE(AD$6,"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169))*HLOOKUP(LEFT(TRIM(AD$6),FIND("~",SUBSTITUTE(AD$6," ","~",LEN(TRIM(AD$6))-LEN(SUBSTITUTE(TRIM(AD$6)," ",""))))-1)&amp;" Total",$B$6:$BB$314,ROW($A169)-5,FALSE))</f>
        <v>0</v>
      </c>
      <c r="AE169" s="8">
        <f ca="1">IF(AE$5&lt;&gt;"",HLOOKUP(AE$5,Functionalization!$G$6:$R$314,ROW($A169)-5,FALSE),IFERROR(INDEX(AE$278:AE$314,MATCH($F169,$B$278:$B$314,0))/VLOOKUP($F169,$B$278:$BB$314,MATCH(LEFT(TRIM(AE$6),FIND("~",SUBSTITUTE(AE$6,"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169))*HLOOKUP(LEFT(TRIM(AE$6),FIND("~",SUBSTITUTE(AE$6," ","~",LEN(TRIM(AE$6))-LEN(SUBSTITUTE(TRIM(AE$6)," ",""))))-1)&amp;" Total",$B$6:$BB$314,ROW($A169)-5,FALSE))</f>
        <v>0</v>
      </c>
      <c r="AF169" s="8">
        <f ca="1">IF(AF$5&lt;&gt;"",HLOOKUP(AF$5,Functionalization!$G$6:$R$314,ROW($A169)-5,FALSE),IFERROR(INDEX(AF$278:AF$314,MATCH($F169,$B$278:$B$314,0))/VLOOKUP($F169,$B$278:$BB$314,MATCH(LEFT(TRIM(AF$6),FIND("~",SUBSTITUTE(AF$6,"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169))*HLOOKUP(LEFT(TRIM(AF$6),FIND("~",SUBSTITUTE(AF$6," ","~",LEN(TRIM(AF$6))-LEN(SUBSTITUTE(TRIM(AF$6)," ",""))))-1)&amp;" Total",$B$6:$BB$314,ROW($A169)-5,FALSE))</f>
        <v>0</v>
      </c>
      <c r="AG169" s="8">
        <f ca="1">IF(AG$5&lt;&gt;"",HLOOKUP(AG$5,Functionalization!$G$6:$R$314,ROW($A169)-5,FALSE),IFERROR(INDEX(AG$278:AG$314,MATCH($F169,$B$278:$B$314,0))/VLOOKUP($F169,$B$278:$BB$314,MATCH(LEFT(TRIM(AG$6),FIND("~",SUBSTITUTE(AG$6,"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169))*HLOOKUP(LEFT(TRIM(AG$6),FIND("~",SUBSTITUTE(AG$6," ","~",LEN(TRIM(AG$6))-LEN(SUBSTITUTE(TRIM(AG$6)," ",""))))-1)&amp;" Total",$B$6:$BB$314,ROW($A169)-5,FALSE))</f>
        <v>0</v>
      </c>
      <c r="AH169" s="8">
        <f ca="1">IF(AH$5&lt;&gt;"",HLOOKUP(AH$5,Functionalization!$G$6:$R$314,ROW($A169)-5,FALSE),IFERROR(INDEX(AH$278:AH$314,MATCH($F169,$B$278:$B$314,0))/VLOOKUP($F169,$B$278:$BB$314,MATCH(LEFT(TRIM(AH$6),FIND("~",SUBSTITUTE(AH$6,"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169))*HLOOKUP(LEFT(TRIM(AH$6),FIND("~",SUBSTITUTE(AH$6," ","~",LEN(TRIM(AH$6))-LEN(SUBSTITUTE(TRIM(AH$6)," ",""))))-1)&amp;" Total",$B$6:$BB$314,ROW($A169)-5,FALSE))</f>
        <v>0</v>
      </c>
      <c r="AI169" s="8">
        <f ca="1">IF(AI$5&lt;&gt;"",HLOOKUP(AI$5,Functionalization!$G$6:$R$314,ROW($A169)-5,FALSE),IFERROR(INDEX(AI$278:AI$314,MATCH($F169,$B$278:$B$314,0))/VLOOKUP($F169,$B$278:$BB$314,MATCH(LEFT(TRIM(AI$6),FIND("~",SUBSTITUTE(AI$6,"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169))*HLOOKUP(LEFT(TRIM(AI$6),FIND("~",SUBSTITUTE(AI$6," ","~",LEN(TRIM(AI$6))-LEN(SUBSTITUTE(TRIM(AI$6)," ",""))))-1)&amp;" Total",$B$6:$BB$314,ROW($A169)-5,FALSE))</f>
        <v>0</v>
      </c>
      <c r="AJ169" s="8">
        <f ca="1">IF(AJ$5&lt;&gt;"",HLOOKUP(AJ$5,Functionalization!$G$6:$R$314,ROW($A169)-5,FALSE),IFERROR(INDEX(AJ$278:AJ$314,MATCH($F169,$B$278:$B$314,0))/VLOOKUP($F169,$B$278:$BB$314,MATCH(LEFT(TRIM(AJ$6),FIND("~",SUBSTITUTE(AJ$6,"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169))*HLOOKUP(LEFT(TRIM(AJ$6),FIND("~",SUBSTITUTE(AJ$6," ","~",LEN(TRIM(AJ$6))-LEN(SUBSTITUTE(TRIM(AJ$6)," ",""))))-1)&amp;" Total",$B$6:$BB$314,ROW($A169)-5,FALSE))</f>
        <v>0</v>
      </c>
      <c r="AK169" s="8">
        <f ca="1">IF(AK$5&lt;&gt;"",HLOOKUP(AK$5,Functionalization!$G$6:$R$314,ROW($A169)-5,FALSE),IFERROR(INDEX(AK$278:AK$314,MATCH($F169,$B$278:$B$314,0))/VLOOKUP($F169,$B$278:$BB$314,MATCH(LEFT(TRIM(AK$6),FIND("~",SUBSTITUTE(AK$6,"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169))*HLOOKUP(LEFT(TRIM(AK$6),FIND("~",SUBSTITUTE(AK$6," ","~",LEN(TRIM(AK$6))-LEN(SUBSTITUTE(TRIM(AK$6)," ",""))))-1)&amp;" Total",$B$6:$BB$314,ROW($A169)-5,FALSE))</f>
        <v>0</v>
      </c>
      <c r="AL169" s="8">
        <f ca="1">IF(AL$5&lt;&gt;"",HLOOKUP(AL$5,Functionalization!$G$6:$R$314,ROW($A169)-5,FALSE),IFERROR(INDEX(AL$278:AL$314,MATCH($F169,$B$278:$B$314,0))/VLOOKUP($F169,$B$278:$BB$314,MATCH(LEFT(TRIM(AL$6),FIND("~",SUBSTITUTE(AL$6,"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169))*HLOOKUP(LEFT(TRIM(AL$6),FIND("~",SUBSTITUTE(AL$6," ","~",LEN(TRIM(AL$6))-LEN(SUBSTITUTE(TRIM(AL$6)," ",""))))-1)&amp;" Total",$B$6:$BB$314,ROW($A169)-5,FALSE))</f>
        <v>0</v>
      </c>
      <c r="AM169" s="8">
        <f ca="1">IF(AM$5&lt;&gt;"",HLOOKUP(AM$5,Functionalization!$G$6:$R$314,ROW($A169)-5,FALSE),IFERROR(INDEX(AM$278:AM$314,MATCH($F169,$B$278:$B$314,0))/VLOOKUP($F169,$B$278:$BB$314,MATCH(LEFT(TRIM(AM$6),FIND("~",SUBSTITUTE(AM$6,"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169))*HLOOKUP(LEFT(TRIM(AM$6),FIND("~",SUBSTITUTE(AM$6," ","~",LEN(TRIM(AM$6))-LEN(SUBSTITUTE(TRIM(AM$6)," ",""))))-1)&amp;" Total",$B$6:$BB$314,ROW($A169)-5,FALSE))</f>
        <v>0</v>
      </c>
      <c r="AN169" s="8">
        <f ca="1">IF(AN$5&lt;&gt;"",HLOOKUP(AN$5,Functionalization!$G$6:$R$314,ROW($A169)-5,FALSE),IFERROR(INDEX(AN$278:AN$314,MATCH($F169,$B$278:$B$314,0))/VLOOKUP($F169,$B$278:$BB$314,MATCH(LEFT(TRIM(AN$6),FIND("~",SUBSTITUTE(AN$6,"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169))*HLOOKUP(LEFT(TRIM(AN$6),FIND("~",SUBSTITUTE(AN$6," ","~",LEN(TRIM(AN$6))-LEN(SUBSTITUTE(TRIM(AN$6)," ",""))))-1)&amp;" Total",$B$6:$BB$314,ROW($A169)-5,FALSE))</f>
        <v>0</v>
      </c>
      <c r="AO169" s="8">
        <f ca="1">IF(AO$5&lt;&gt;"",HLOOKUP(AO$5,Functionalization!$G$6:$R$314,ROW($A169)-5,FALSE),IFERROR(INDEX(AO$278:AO$314,MATCH($F169,$B$278:$B$314,0))/VLOOKUP($F169,$B$278:$BB$314,MATCH(LEFT(TRIM(AO$6),FIND("~",SUBSTITUTE(AO$6,"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169))*HLOOKUP(LEFT(TRIM(AO$6),FIND("~",SUBSTITUTE(AO$6," ","~",LEN(TRIM(AO$6))-LEN(SUBSTITUTE(TRIM(AO$6)," ",""))))-1)&amp;" Total",$B$6:$BB$314,ROW($A169)-5,FALSE))</f>
        <v>0</v>
      </c>
      <c r="AP169" s="8">
        <f ca="1">IF(AP$5&lt;&gt;"",HLOOKUP(AP$5,Functionalization!$G$6:$R$314,ROW($A169)-5,FALSE),IFERROR(INDEX(AP$278:AP$314,MATCH($F169,$B$278:$B$314,0))/VLOOKUP($F169,$B$278:$BB$314,MATCH(LEFT(TRIM(AP$6),FIND("~",SUBSTITUTE(AP$6,"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169))*HLOOKUP(LEFT(TRIM(AP$6),FIND("~",SUBSTITUTE(AP$6," ","~",LEN(TRIM(AP$6))-LEN(SUBSTITUTE(TRIM(AP$6)," ",""))))-1)&amp;" Total",$B$6:$BB$314,ROW($A169)-5,FALSE))</f>
        <v>0</v>
      </c>
      <c r="AQ169" s="8">
        <f ca="1">IF(AQ$5&lt;&gt;"",HLOOKUP(AQ$5,Functionalization!$G$6:$R$314,ROW($A169)-5,FALSE),IFERROR(INDEX(AQ$278:AQ$314,MATCH($F169,$B$278:$B$314,0))/VLOOKUP($F169,$B$278:$BB$314,MATCH(LEFT(TRIM(AQ$6),FIND("~",SUBSTITUTE(AQ$6,"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169))*HLOOKUP(LEFT(TRIM(AQ$6),FIND("~",SUBSTITUTE(AQ$6," ","~",LEN(TRIM(AQ$6))-LEN(SUBSTITUTE(TRIM(AQ$6)," ",""))))-1)&amp;" Total",$B$6:$BB$314,ROW($A169)-5,FALSE))</f>
        <v>0</v>
      </c>
      <c r="AR169" s="8">
        <f ca="1">IF(AR$5&lt;&gt;"",HLOOKUP(AR$5,Functionalization!$G$6:$R$314,ROW($A169)-5,FALSE),IFERROR(INDEX(AR$278:AR$314,MATCH($F169,$B$278:$B$314,0))/VLOOKUP($F169,$B$278:$BB$314,MATCH(LEFT(TRIM(AR$6),FIND("~",SUBSTITUTE(AR$6,"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169))*HLOOKUP(LEFT(TRIM(AR$6),FIND("~",SUBSTITUTE(AR$6," ","~",LEN(TRIM(AR$6))-LEN(SUBSTITUTE(TRIM(AR$6)," ",""))))-1)&amp;" Total",$B$6:$BB$314,ROW($A169)-5,FALSE))</f>
        <v>0</v>
      </c>
      <c r="AS169" s="8">
        <f ca="1">IF(AS$5&lt;&gt;"",HLOOKUP(AS$5,Functionalization!$G$6:$R$314,ROW($A169)-5,FALSE),IFERROR(INDEX(AS$278:AS$314,MATCH($F169,$B$278:$B$314,0))/VLOOKUP($F169,$B$278:$BB$314,MATCH(LEFT(TRIM(AS$6),FIND("~",SUBSTITUTE(AS$6,"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169))*HLOOKUP(LEFT(TRIM(AS$6),FIND("~",SUBSTITUTE(AS$6," ","~",LEN(TRIM(AS$6))-LEN(SUBSTITUTE(TRIM(AS$6)," ",""))))-1)&amp;" Total",$B$6:$BB$314,ROW($A169)-5,FALSE))</f>
        <v>0</v>
      </c>
      <c r="AT169" s="8">
        <f ca="1">IF(AT$5&lt;&gt;"",HLOOKUP(AT$5,Functionalization!$G$6:$R$314,ROW($A169)-5,FALSE),IFERROR(INDEX(AT$278:AT$314,MATCH($F169,$B$278:$B$314,0))/VLOOKUP($F169,$B$278:$BB$314,MATCH(LEFT(TRIM(AT$6),FIND("~",SUBSTITUTE(AT$6,"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169))*HLOOKUP(LEFT(TRIM(AT$6),FIND("~",SUBSTITUTE(AT$6," ","~",LEN(TRIM(AT$6))-LEN(SUBSTITUTE(TRIM(AT$6)," ",""))))-1)&amp;" Total",$B$6:$BB$314,ROW($A169)-5,FALSE))</f>
        <v>0</v>
      </c>
      <c r="AU169" s="8">
        <f ca="1">IF(AU$5&lt;&gt;"",HLOOKUP(AU$5,Functionalization!$G$6:$R$314,ROW($A169)-5,FALSE),IFERROR(INDEX(AU$278:AU$314,MATCH($F169,$B$278:$B$314,0))/VLOOKUP($F169,$B$278:$BB$314,MATCH(LEFT(TRIM(AU$6),FIND("~",SUBSTITUTE(AU$6,"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169))*HLOOKUP(LEFT(TRIM(AU$6),FIND("~",SUBSTITUTE(AU$6," ","~",LEN(TRIM(AU$6))-LEN(SUBSTITUTE(TRIM(AU$6)," ",""))))-1)&amp;" Total",$B$6:$BB$314,ROW($A169)-5,FALSE))</f>
        <v>0</v>
      </c>
      <c r="AV169" s="8">
        <f ca="1">IF(AV$5&lt;&gt;"",HLOOKUP(AV$5,Functionalization!$G$6:$R$314,ROW($A169)-5,FALSE),IFERROR(INDEX(AV$278:AV$314,MATCH($F169,$B$278:$B$314,0))/VLOOKUP($F169,$B$278:$BB$314,MATCH(LEFT(TRIM(AV$6),FIND("~",SUBSTITUTE(AV$6,"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169))*HLOOKUP(LEFT(TRIM(AV$6),FIND("~",SUBSTITUTE(AV$6," ","~",LEN(TRIM(AV$6))-LEN(SUBSTITUTE(TRIM(AV$6)," ",""))))-1)&amp;" Total",$B$6:$BB$314,ROW($A169)-5,FALSE))</f>
        <v>0</v>
      </c>
      <c r="AW169" s="8">
        <f ca="1">IF(AW$5&lt;&gt;"",HLOOKUP(AW$5,Functionalization!$G$6:$R$314,ROW($A169)-5,FALSE),IFERROR(INDEX(AW$278:AW$314,MATCH($F169,$B$278:$B$314,0))/VLOOKUP($F169,$B$278:$BB$314,MATCH(LEFT(TRIM(AW$6),FIND("~",SUBSTITUTE(AW$6,"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169))*HLOOKUP(LEFT(TRIM(AW$6),FIND("~",SUBSTITUTE(AW$6," ","~",LEN(TRIM(AW$6))-LEN(SUBSTITUTE(TRIM(AW$6)," ",""))))-1)&amp;" Total",$B$6:$BB$314,ROW($A169)-5,FALSE))</f>
        <v>0</v>
      </c>
      <c r="AX169" s="8">
        <f ca="1">IF(AX$5&lt;&gt;"",HLOOKUP(AX$5,Functionalization!$G$6:$R$314,ROW($A169)-5,FALSE),IFERROR(INDEX(AX$278:AX$314,MATCH($F169,$B$278:$B$314,0))/VLOOKUP($F169,$B$278:$BB$314,MATCH(LEFT(TRIM(AX$6),FIND("~",SUBSTITUTE(AX$6,"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169))*HLOOKUP(LEFT(TRIM(AX$6),FIND("~",SUBSTITUTE(AX$6," ","~",LEN(TRIM(AX$6))-LEN(SUBSTITUTE(TRIM(AX$6)," ",""))))-1)&amp;" Total",$B$6:$BB$314,ROW($A169)-5,FALSE))</f>
        <v>0</v>
      </c>
      <c r="AY169" s="8">
        <f ca="1">IF(AY$5&lt;&gt;"",HLOOKUP(AY$5,Functionalization!$G$6:$R$314,ROW($A169)-5,FALSE),IFERROR(INDEX(AY$278:AY$314,MATCH($F169,$B$278:$B$314,0))/VLOOKUP($F169,$B$278:$BB$314,MATCH(LEFT(TRIM(AY$6),FIND("~",SUBSTITUTE(AY$6,"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169))*HLOOKUP(LEFT(TRIM(AY$6),FIND("~",SUBSTITUTE(AY$6," ","~",LEN(TRIM(AY$6))-LEN(SUBSTITUTE(TRIM(AY$6)," ",""))))-1)&amp;" Total",$B$6:$BB$314,ROW($A169)-5,FALSE))</f>
        <v>0</v>
      </c>
      <c r="AZ169" s="8">
        <f ca="1">IF(AZ$5&lt;&gt;"",HLOOKUP(AZ$5,Functionalization!$G$6:$R$314,ROW($A169)-5,FALSE),IFERROR(INDEX(AZ$278:AZ$314,MATCH($F169,$B$278:$B$314,0))/VLOOKUP($F169,$B$278:$BB$314,MATCH(LEFT(TRIM(AZ$6),FIND("~",SUBSTITUTE(AZ$6,"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169))*HLOOKUP(LEFT(TRIM(AZ$6),FIND("~",SUBSTITUTE(AZ$6," ","~",LEN(TRIM(AZ$6))-LEN(SUBSTITUTE(TRIM(AZ$6)," ",""))))-1)&amp;" Total",$B$6:$BB$314,ROW($A169)-5,FALSE))</f>
        <v>0</v>
      </c>
      <c r="BA169" s="8">
        <f ca="1">IF(BA$5&lt;&gt;"",HLOOKUP(BA$5,Functionalization!$G$6:$R$314,ROW($A169)-5,FALSE),IFERROR(INDEX(BA$278:BA$314,MATCH($F169,$B$278:$B$314,0))/VLOOKUP($F169,$B$278:$BB$314,MATCH(LEFT(TRIM(BA$6),FIND("~",SUBSTITUTE(BA$6,"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169))*HLOOKUP(LEFT(TRIM(BA$6),FIND("~",SUBSTITUTE(BA$6," ","~",LEN(TRIM(BA$6))-LEN(SUBSTITUTE(TRIM(BA$6)," ",""))))-1)&amp;" Total",$B$6:$BB$314,ROW($A169)-5,FALSE))</f>
        <v>0</v>
      </c>
      <c r="BB169" s="8">
        <f ca="1">IF(BB$5&lt;&gt;"",HLOOKUP(BB$5,Functionalization!$G$6:$R$314,ROW($A169)-5,FALSE),IFERROR(INDEX(BB$278:BB$314,MATCH($F169,$B$278:$B$314,0))/VLOOKUP($F169,$B$278:$BB$314,MATCH(LEFT(TRIM(BB$6),FIND("~",SUBSTITUTE(BB$6,"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169))*HLOOKUP(LEFT(TRIM(BB$6),FIND("~",SUBSTITUTE(BB$6," ","~",LEN(TRIM(BB$6))-LEN(SUBSTITUTE(TRIM(BB$6)," ",""))))-1)&amp;" Total",$B$6:$BB$314,ROW($A169)-5,FALSE))</f>
        <v>0</v>
      </c>
      <c r="BD169">
        <f ca="1">IFERROR(IF(SUMIF($G$6:$BB$6,BD$6&amp;" Total",$G169:$BB169)-(SUMIF($G$6:$BB$6,BD$6&amp;" "&amp;'Input-Func_Class'!$D$22,$G169:$BB169)+IFERROR(SUMIF($G$6:$BB$6,BD$6&amp;" "&amp;'Input-Func_Class'!$E$22,$G169:$BB169),SUMIF($G$6:$BB$6,BD$6&amp;" "&amp;'Input-Func_Class'!$B$24,$G169:$BB169))+SUMIF($G$6:$BB$6,BD$6&amp;" "&amp;'Input-Func_Class'!$F$22,$G169:$BB169))&lt;Check_Limit,0,1),1)</f>
        <v>0</v>
      </c>
      <c r="BE169">
        <f ca="1">IFERROR(IF(SUMIF($G$6:$BB$6,BE$6&amp;" Total",$G169:$BB169)-(SUMIF($G$6:$BB$6,BE$6&amp;" "&amp;'Input-Func_Class'!$D$22,$G169:$BB169)+IFERROR(SUMIF($G$6:$BB$6,BE$6&amp;" "&amp;'Input-Func_Class'!$E$22,$G169:$BB169),SUMIF($G$6:$BB$6,BE$6&amp;" "&amp;'Input-Func_Class'!$B$24,$G169:$BB169))+SUMIF($G$6:$BB$6,BE$6&amp;" "&amp;'Input-Func_Class'!$F$22,$G169:$BB169))&lt;Check_Limit,0,1),1)</f>
        <v>0</v>
      </c>
      <c r="BF169">
        <f ca="1">IFERROR(IF(SUMIF($G$6:$BB$6,BF$6&amp;" Total",$G169:$BB169)-(SUMIF($G$6:$BB$6,BF$6&amp;" "&amp;'Input-Func_Class'!$D$22,$G169:$BB169)+IFERROR(SUMIF($G$6:$BB$6,BF$6&amp;" "&amp;'Input-Func_Class'!$E$22,$G169:$BB169),SUMIF($G$6:$BB$6,BF$6&amp;" "&amp;'Input-Func_Class'!$B$24,$G169:$BB169))+SUMIF($G$6:$BB$6,BF$6&amp;" "&amp;'Input-Func_Class'!$F$22,$G169:$BB169))&lt;Check_Limit,0,1),1)</f>
        <v>0</v>
      </c>
      <c r="BG169">
        <f ca="1">IFERROR(IF(SUMIF($G$6:$BB$6,BG$6&amp;" Total",$G169:$BB169)-(SUMIF($G$6:$BB$6,BG$6&amp;" "&amp;'Input-Func_Class'!$D$22,$G169:$BB169)+IFERROR(SUMIF($G$6:$BB$6,BG$6&amp;" "&amp;'Input-Func_Class'!$E$22,$G169:$BB169),SUMIF($G$6:$BB$6,BG$6&amp;" "&amp;'Input-Func_Class'!$B$24,$G169:$BB169))+SUMIF($G$6:$BB$6,BG$6&amp;" "&amp;'Input-Func_Class'!$F$22,$G169:$BB169))&lt;Check_Limit,0,1),1)</f>
        <v>0</v>
      </c>
      <c r="BH169">
        <f ca="1">IFERROR(IF(SUMIF($G$6:$BB$6,BH$6&amp;" Total",$G169:$BB169)-(SUMIF($G$6:$BB$6,BH$6&amp;" "&amp;'Input-Func_Class'!$D$22,$G169:$BB169)+IFERROR(SUMIF($G$6:$BB$6,BH$6&amp;" "&amp;'Input-Func_Class'!$E$22,$G169:$BB169),SUMIF($G$6:$BB$6,BH$6&amp;" "&amp;'Input-Func_Class'!$B$24,$G169:$BB169))+SUMIF($G$6:$BB$6,BH$6&amp;" "&amp;'Input-Func_Class'!$F$22,$G169:$BB169))&lt;Check_Limit,0,1),1)</f>
        <v>0</v>
      </c>
      <c r="BI169">
        <f ca="1">IFERROR(IF(SUMIF($G$6:$BB$6,BI$6&amp;" Total",$G169:$BB169)-(SUMIF($G$6:$BB$6,BI$6&amp;" "&amp;'Input-Func_Class'!$D$22,$G169:$BB169)+IFERROR(SUMIF($G$6:$BB$6,BI$6&amp;" "&amp;'Input-Func_Class'!$E$22,$G169:$BB169),SUMIF($G$6:$BB$6,BI$6&amp;" "&amp;'Input-Func_Class'!$B$24,$G169:$BB169))+SUMIF($G$6:$BB$6,BI$6&amp;" "&amp;'Input-Func_Class'!$F$22,$G169:$BB169))&lt;Check_Limit,0,1),1)</f>
        <v>0</v>
      </c>
      <c r="BJ169">
        <f ca="1">IFERROR(IF(SUMIF($G$6:$BB$6,BJ$6&amp;" Total",$G169:$BB169)-(SUMIF($G$6:$BB$6,BJ$6&amp;" "&amp;'Input-Func_Class'!$D$22,$G169:$BB169)+IFERROR(SUMIF($G$6:$BB$6,BJ$6&amp;" "&amp;'Input-Func_Class'!$E$22,$G169:$BB169),SUMIF($G$6:$BB$6,BJ$6&amp;" "&amp;'Input-Func_Class'!$B$24,$G169:$BB169))+SUMIF($G$6:$BB$6,BJ$6&amp;" "&amp;'Input-Func_Class'!$F$22,$G169:$BB169))&lt;Check_Limit,0,1),1)</f>
        <v>0</v>
      </c>
      <c r="BK169">
        <f ca="1">IFERROR(IF(SUMIF($G$6:$BB$6,BK$6&amp;" Total",$G169:$BB169)-(SUMIF($G$6:$BB$6,BK$6&amp;" "&amp;'Input-Func_Class'!$D$22,$G169:$BB169)+IFERROR(SUMIF($G$6:$BB$6,BK$6&amp;" "&amp;'Input-Func_Class'!$E$22,$G169:$BB169),SUMIF($G$6:$BB$6,BK$6&amp;" "&amp;'Input-Func_Class'!$B$24,$G169:$BB169))+SUMIF($G$6:$BB$6,BK$6&amp;" "&amp;'Input-Func_Class'!$F$22,$G169:$BB169))&lt;Check_Limit,0,1),1)</f>
        <v>0</v>
      </c>
      <c r="BL169">
        <f ca="1">IFERROR(IF(SUMIF($G$6:$BB$6,BL$6&amp;" Total",$G169:$BB169)-(SUMIF($G$6:$BB$6,BL$6&amp;" "&amp;'Input-Func_Class'!$D$22,$G169:$BB169)+IFERROR(SUMIF($G$6:$BB$6,BL$6&amp;" "&amp;'Input-Func_Class'!$E$22,$G169:$BB169),SUMIF($G$6:$BB$6,BL$6&amp;" "&amp;'Input-Func_Class'!$B$24,$G169:$BB169))+SUMIF($G$6:$BB$6,BL$6&amp;" "&amp;'Input-Func_Class'!$F$22,$G169:$BB169))&lt;Check_Limit,0,1),1)</f>
        <v>0</v>
      </c>
      <c r="BM169">
        <f ca="1">IFERROR(IF(SUMIF($G$6:$BB$6,BM$6&amp;" Total",$G169:$BB169)-(SUMIF($G$6:$BB$6,BM$6&amp;" "&amp;'Input-Func_Class'!$D$22,$G169:$BB169)+IFERROR(SUMIF($G$6:$BB$6,BM$6&amp;" "&amp;'Input-Func_Class'!$E$22,$G169:$BB169),SUMIF($G$6:$BB$6,BM$6&amp;" "&amp;'Input-Func_Class'!$B$24,$G169:$BB169))+SUMIF($G$6:$BB$6,BM$6&amp;" "&amp;'Input-Func_Class'!$F$22,$G169:$BB169))&lt;Check_Limit,0,1),1)</f>
        <v>0</v>
      </c>
      <c r="BN169">
        <f ca="1">IFERROR(IF(SUMIF($G$6:$BB$6,BN$6&amp;" Total",$G169:$BB169)-(SUMIF($G$6:$BB$6,BN$6&amp;" "&amp;'Input-Func_Class'!$D$22,$G169:$BB169)+IFERROR(SUMIF($G$6:$BB$6,BN$6&amp;" "&amp;'Input-Func_Class'!$E$22,$G169:$BB169),SUMIF($G$6:$BB$6,BN$6&amp;" "&amp;'Input-Func_Class'!$B$24,$G169:$BB169))+SUMIF($G$6:$BB$6,BN$6&amp;" "&amp;'Input-Func_Class'!$F$22,$G169:$BB169))&lt;Check_Limit,0,1),1)</f>
        <v>0</v>
      </c>
      <c r="BO169">
        <f ca="1">IFERROR(IF(SUMIF($G$6:$BB$6,BO$6&amp;" Total",$G169:$BB169)-(SUMIF($G$6:$BB$6,BO$6&amp;" "&amp;'Input-Func_Class'!$D$22,$G169:$BB169)+IFERROR(SUMIF($G$6:$BB$6,BO$6&amp;" "&amp;'Input-Func_Class'!$E$22,$G169:$BB169),SUMIF($G$6:$BB$6,BO$6&amp;" "&amp;'Input-Func_Class'!$B$24,$G169:$BB169))+SUMIF($G$6:$BB$6,BO$6&amp;" "&amp;'Input-Func_Class'!$F$22,$G169:$BB169))&lt;Check_Limit,0,1),1)</f>
        <v>0</v>
      </c>
    </row>
    <row r="170" spans="1:67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>Functionalization!$D170</f>
        <v>3529.6683294594409</v>
      </c>
      <c r="E170" s="8">
        <f t="shared" ca="1" si="37"/>
        <v>0</v>
      </c>
      <c r="F170" s="2" t="str">
        <f>IF($D170=0,"-",IF('Input-Accounts'!$E170&lt;&gt;0,'Input-Accounts'!$E170,'Input-Accounts'!$G170))</f>
        <v>CUSTOMER</v>
      </c>
      <c r="G170" s="8">
        <f ca="1">IF(G$5&lt;&gt;"",HLOOKUP(G$5,Functionalization!$G$6:$R$314,ROW($A170)-5,FALSE),IFERROR(INDEX(G$278:G$314,MATCH($F170,$B$278:$B$314,0))/VLOOKUP($F170,$B$278:$BB$314,MATCH(LEFT(TRIM(G$6),FIND("~",SUBSTITUTE(G$6,"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170))*HLOOKUP(LEFT(TRIM(G$6),FIND("~",SUBSTITUTE(G$6," ","~",LEN(TRIM(G$6))-LEN(SUBSTITUTE(TRIM(G$6)," ",""))))-1)&amp;" Total",$B$6:$BB$314,ROW($A170)-5,FALSE))</f>
        <v>0</v>
      </c>
      <c r="H170" s="8">
        <f ca="1">IF(H$5&lt;&gt;"",HLOOKUP(H$5,Functionalization!$G$6:$R$314,ROW($A170)-5,FALSE),IFERROR(INDEX(H$278:H$314,MATCH($F170,$B$278:$B$314,0))/VLOOKUP($F170,$B$278:$BB$314,MATCH(LEFT(TRIM(H$6),FIND("~",SUBSTITUTE(H$6,"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170))*HLOOKUP(LEFT(TRIM(H$6),FIND("~",SUBSTITUTE(H$6," ","~",LEN(TRIM(H$6))-LEN(SUBSTITUTE(TRIM(H$6)," ",""))))-1)&amp;" Total",$B$6:$BB$314,ROW($A170)-5,FALSE))</f>
        <v>0</v>
      </c>
      <c r="I170" s="8">
        <f ca="1">IF(I$5&lt;&gt;"",HLOOKUP(I$5,Functionalization!$G$6:$R$314,ROW($A170)-5,FALSE),IFERROR(INDEX(I$278:I$314,MATCH($F170,$B$278:$B$314,0))/VLOOKUP($F170,$B$278:$BB$314,MATCH(LEFT(TRIM(I$6),FIND("~",SUBSTITUTE(I$6,"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170))*HLOOKUP(LEFT(TRIM(I$6),FIND("~",SUBSTITUTE(I$6," ","~",LEN(TRIM(I$6))-LEN(SUBSTITUTE(TRIM(I$6)," ",""))))-1)&amp;" Total",$B$6:$BB$314,ROW($A170)-5,FALSE))</f>
        <v>0</v>
      </c>
      <c r="J170" s="8">
        <f ca="1">IF(J$5&lt;&gt;"",HLOOKUP(J$5,Functionalization!$G$6:$R$314,ROW($A170)-5,FALSE),IFERROR(INDEX(J$278:J$314,MATCH($F170,$B$278:$B$314,0))/VLOOKUP($F170,$B$278:$BB$314,MATCH(LEFT(TRIM(J$6),FIND("~",SUBSTITUTE(J$6,"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170))*HLOOKUP(LEFT(TRIM(J$6),FIND("~",SUBSTITUTE(J$6," ","~",LEN(TRIM(J$6))-LEN(SUBSTITUTE(TRIM(J$6)," ",""))))-1)&amp;" Total",$B$6:$BB$314,ROW($A170)-5,FALSE))</f>
        <v>0</v>
      </c>
      <c r="K170" s="8">
        <f ca="1">IF(K$5&lt;&gt;"",HLOOKUP(K$5,Functionalization!$G$6:$R$314,ROW($A170)-5,FALSE),IFERROR(INDEX(K$278:K$314,MATCH($F170,$B$278:$B$314,0))/VLOOKUP($F170,$B$278:$BB$314,MATCH(LEFT(TRIM(K$6),FIND("~",SUBSTITUTE(K$6,"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170))*HLOOKUP(LEFT(TRIM(K$6),FIND("~",SUBSTITUTE(K$6," ","~",LEN(TRIM(K$6))-LEN(SUBSTITUTE(TRIM(K$6)," ",""))))-1)&amp;" Total",$B$6:$BB$314,ROW($A170)-5,FALSE))</f>
        <v>0</v>
      </c>
      <c r="L170" s="8">
        <f ca="1">IF(L$5&lt;&gt;"",HLOOKUP(L$5,Functionalization!$G$6:$R$314,ROW($A170)-5,FALSE),IFERROR(INDEX(L$278:L$314,MATCH($F170,$B$278:$B$314,0))/VLOOKUP($F170,$B$278:$BB$314,MATCH(LEFT(TRIM(L$6),FIND("~",SUBSTITUTE(L$6,"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170))*HLOOKUP(LEFT(TRIM(L$6),FIND("~",SUBSTITUTE(L$6," ","~",LEN(TRIM(L$6))-LEN(SUBSTITUTE(TRIM(L$6)," ",""))))-1)&amp;" Total",$B$6:$BB$314,ROW($A170)-5,FALSE))</f>
        <v>0</v>
      </c>
      <c r="M170" s="8">
        <f ca="1">IF(M$5&lt;&gt;"",HLOOKUP(M$5,Functionalization!$G$6:$R$314,ROW($A170)-5,FALSE),IFERROR(INDEX(M$278:M$314,MATCH($F170,$B$278:$B$314,0))/VLOOKUP($F170,$B$278:$BB$314,MATCH(LEFT(TRIM(M$6),FIND("~",SUBSTITUTE(M$6,"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170))*HLOOKUP(LEFT(TRIM(M$6),FIND("~",SUBSTITUTE(M$6," ","~",LEN(TRIM(M$6))-LEN(SUBSTITUTE(TRIM(M$6)," ",""))))-1)&amp;" Total",$B$6:$BB$314,ROW($A170)-5,FALSE))</f>
        <v>0</v>
      </c>
      <c r="N170" s="8">
        <f ca="1">IF(N$5&lt;&gt;"",HLOOKUP(N$5,Functionalization!$G$6:$R$314,ROW($A170)-5,FALSE),IFERROR(INDEX(N$278:N$314,MATCH($F170,$B$278:$B$314,0))/VLOOKUP($F170,$B$278:$BB$314,MATCH(LEFT(TRIM(N$6),FIND("~",SUBSTITUTE(N$6,"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170))*HLOOKUP(LEFT(TRIM(N$6),FIND("~",SUBSTITUTE(N$6," ","~",LEN(TRIM(N$6))-LEN(SUBSTITUTE(TRIM(N$6)," ",""))))-1)&amp;" Total",$B$6:$BB$314,ROW($A170)-5,FALSE))</f>
        <v>0</v>
      </c>
      <c r="O170" s="8">
        <f ca="1">IF(O$5&lt;&gt;"",HLOOKUP(O$5,Functionalization!$G$6:$R$314,ROW($A170)-5,FALSE),IFERROR(INDEX(O$278:O$314,MATCH($F170,$B$278:$B$314,0))/VLOOKUP($F170,$B$278:$BB$314,MATCH(LEFT(TRIM(O$6),FIND("~",SUBSTITUTE(O$6,"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170))*HLOOKUP(LEFT(TRIM(O$6),FIND("~",SUBSTITUTE(O$6," ","~",LEN(TRIM(O$6))-LEN(SUBSTITUTE(TRIM(O$6)," ",""))))-1)&amp;" Total",$B$6:$BB$314,ROW($A170)-5,FALSE))</f>
        <v>3529.6683294594409</v>
      </c>
      <c r="P170" s="8">
        <f ca="1">IF(P$5&lt;&gt;"",HLOOKUP(P$5,Functionalization!$G$6:$R$314,ROW($A170)-5,FALSE),IFERROR(INDEX(P$278:P$314,MATCH($F170,$B$278:$B$314,0))/VLOOKUP($F170,$B$278:$BB$314,MATCH(LEFT(TRIM(P$6),FIND("~",SUBSTITUTE(P$6,"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170))*HLOOKUP(LEFT(TRIM(P$6),FIND("~",SUBSTITUTE(P$6," ","~",LEN(TRIM(P$6))-LEN(SUBSTITUTE(TRIM(P$6)," ",""))))-1)&amp;" Total",$B$6:$BB$314,ROW($A170)-5,FALSE))</f>
        <v>0</v>
      </c>
      <c r="Q170" s="8">
        <f ca="1">IF(Q$5&lt;&gt;"",HLOOKUP(Q$5,Functionalization!$G$6:$R$314,ROW($A170)-5,FALSE),IFERROR(INDEX(Q$278:Q$314,MATCH($F170,$B$278:$B$314,0))/VLOOKUP($F170,$B$278:$BB$314,MATCH(LEFT(TRIM(Q$6),FIND("~",SUBSTITUTE(Q$6,"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170))*HLOOKUP(LEFT(TRIM(Q$6),FIND("~",SUBSTITUTE(Q$6," ","~",LEN(TRIM(Q$6))-LEN(SUBSTITUTE(TRIM(Q$6)," ",""))))-1)&amp;" Total",$B$6:$BB$314,ROW($A170)-5,FALSE))</f>
        <v>0</v>
      </c>
      <c r="R170" s="8">
        <f ca="1">IF(R$5&lt;&gt;"",HLOOKUP(R$5,Functionalization!$G$6:$R$314,ROW($A170)-5,FALSE),IFERROR(INDEX(R$278:R$314,MATCH($F170,$B$278:$B$314,0))/VLOOKUP($F170,$B$278:$BB$314,MATCH(LEFT(TRIM(R$6),FIND("~",SUBSTITUTE(R$6,"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170))*HLOOKUP(LEFT(TRIM(R$6),FIND("~",SUBSTITUTE(R$6," ","~",LEN(TRIM(R$6))-LEN(SUBSTITUTE(TRIM(R$6)," ",""))))-1)&amp;" Total",$B$6:$BB$314,ROW($A170)-5,FALSE))</f>
        <v>3529.6683294594409</v>
      </c>
      <c r="S170" s="8">
        <f ca="1">IF(S$5&lt;&gt;"",HLOOKUP(S$5,Functionalization!$G$6:$R$314,ROW($A170)-5,FALSE),IFERROR(INDEX(S$278:S$314,MATCH($F170,$B$278:$B$314,0))/VLOOKUP($F170,$B$278:$BB$314,MATCH(LEFT(TRIM(S$6),FIND("~",SUBSTITUTE(S$6,"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170))*HLOOKUP(LEFT(TRIM(S$6),FIND("~",SUBSTITUTE(S$6," ","~",LEN(TRIM(S$6))-LEN(SUBSTITUTE(TRIM(S$6)," ",""))))-1)&amp;" Total",$B$6:$BB$314,ROW($A170)-5,FALSE))</f>
        <v>0</v>
      </c>
      <c r="T170" s="8">
        <f ca="1">IF(T$5&lt;&gt;"",HLOOKUP(T$5,Functionalization!$G$6:$R$314,ROW($A170)-5,FALSE),IFERROR(INDEX(T$278:T$314,MATCH($F170,$B$278:$B$314,0))/VLOOKUP($F170,$B$278:$BB$314,MATCH(LEFT(TRIM(T$6),FIND("~",SUBSTITUTE(T$6,"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170))*HLOOKUP(LEFT(TRIM(T$6),FIND("~",SUBSTITUTE(T$6," ","~",LEN(TRIM(T$6))-LEN(SUBSTITUTE(TRIM(T$6)," ",""))))-1)&amp;" Total",$B$6:$BB$314,ROW($A170)-5,FALSE))</f>
        <v>0</v>
      </c>
      <c r="U170" s="8">
        <f ca="1">IF(U$5&lt;&gt;"",HLOOKUP(U$5,Functionalization!$G$6:$R$314,ROW($A170)-5,FALSE),IFERROR(INDEX(U$278:U$314,MATCH($F170,$B$278:$B$314,0))/VLOOKUP($F170,$B$278:$BB$314,MATCH(LEFT(TRIM(U$6),FIND("~",SUBSTITUTE(U$6,"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170))*HLOOKUP(LEFT(TRIM(U$6),FIND("~",SUBSTITUTE(U$6," ","~",LEN(TRIM(U$6))-LEN(SUBSTITUTE(TRIM(U$6)," ",""))))-1)&amp;" Total",$B$6:$BB$314,ROW($A170)-5,FALSE))</f>
        <v>0</v>
      </c>
      <c r="V170" s="8">
        <f ca="1">IF(V$5&lt;&gt;"",HLOOKUP(V$5,Functionalization!$G$6:$R$314,ROW($A170)-5,FALSE),IFERROR(INDEX(V$278:V$314,MATCH($F170,$B$278:$B$314,0))/VLOOKUP($F170,$B$278:$BB$314,MATCH(LEFT(TRIM(V$6),FIND("~",SUBSTITUTE(V$6,"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170))*HLOOKUP(LEFT(TRIM(V$6),FIND("~",SUBSTITUTE(V$6," ","~",LEN(TRIM(V$6))-LEN(SUBSTITUTE(TRIM(V$6)," ",""))))-1)&amp;" Total",$B$6:$BB$314,ROW($A170)-5,FALSE))</f>
        <v>0</v>
      </c>
      <c r="W170" s="8">
        <f ca="1">IF(W$5&lt;&gt;"",HLOOKUP(W$5,Functionalization!$G$6:$R$314,ROW($A170)-5,FALSE),IFERROR(INDEX(W$278:W$314,MATCH($F170,$B$278:$B$314,0))/VLOOKUP($F170,$B$278:$BB$314,MATCH(LEFT(TRIM(W$6),FIND("~",SUBSTITUTE(W$6,"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170))*HLOOKUP(LEFT(TRIM(W$6),FIND("~",SUBSTITUTE(W$6," ","~",LEN(TRIM(W$6))-LEN(SUBSTITUTE(TRIM(W$6)," ",""))))-1)&amp;" Total",$B$6:$BB$314,ROW($A170)-5,FALSE))</f>
        <v>0</v>
      </c>
      <c r="X170" s="8">
        <f ca="1">IF(X$5&lt;&gt;"",HLOOKUP(X$5,Functionalization!$G$6:$R$314,ROW($A170)-5,FALSE),IFERROR(INDEX(X$278:X$314,MATCH($F170,$B$278:$B$314,0))/VLOOKUP($F170,$B$278:$BB$314,MATCH(LEFT(TRIM(X$6),FIND("~",SUBSTITUTE(X$6,"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170))*HLOOKUP(LEFT(TRIM(X$6),FIND("~",SUBSTITUTE(X$6," ","~",LEN(TRIM(X$6))-LEN(SUBSTITUTE(TRIM(X$6)," ",""))))-1)&amp;" Total",$B$6:$BB$314,ROW($A170)-5,FALSE))</f>
        <v>0</v>
      </c>
      <c r="Y170" s="8">
        <f ca="1">IF(Y$5&lt;&gt;"",HLOOKUP(Y$5,Functionalization!$G$6:$R$314,ROW($A170)-5,FALSE),IFERROR(INDEX(Y$278:Y$314,MATCH($F170,$B$278:$B$314,0))/VLOOKUP($F170,$B$278:$BB$314,MATCH(LEFT(TRIM(Y$6),FIND("~",SUBSTITUTE(Y$6,"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170))*HLOOKUP(LEFT(TRIM(Y$6),FIND("~",SUBSTITUTE(Y$6," ","~",LEN(TRIM(Y$6))-LEN(SUBSTITUTE(TRIM(Y$6)," ",""))))-1)&amp;" Total",$B$6:$BB$314,ROW($A170)-5,FALSE))</f>
        <v>0</v>
      </c>
      <c r="Z170" s="8">
        <f ca="1">IF(Z$5&lt;&gt;"",HLOOKUP(Z$5,Functionalization!$G$6:$R$314,ROW($A170)-5,FALSE),IFERROR(INDEX(Z$278:Z$314,MATCH($F170,$B$278:$B$314,0))/VLOOKUP($F170,$B$278:$BB$314,MATCH(LEFT(TRIM(Z$6),FIND("~",SUBSTITUTE(Z$6,"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170))*HLOOKUP(LEFT(TRIM(Z$6),FIND("~",SUBSTITUTE(Z$6," ","~",LEN(TRIM(Z$6))-LEN(SUBSTITUTE(TRIM(Z$6)," ",""))))-1)&amp;" Total",$B$6:$BB$314,ROW($A170)-5,FALSE))</f>
        <v>0</v>
      </c>
      <c r="AA170" s="8">
        <f ca="1">IF(AA$5&lt;&gt;"",HLOOKUP(AA$5,Functionalization!$G$6:$R$314,ROW($A170)-5,FALSE),IFERROR(INDEX(AA$278:AA$314,MATCH($F170,$B$278:$B$314,0))/VLOOKUP($F170,$B$278:$BB$314,MATCH(LEFT(TRIM(AA$6),FIND("~",SUBSTITUTE(AA$6,"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170))*HLOOKUP(LEFT(TRIM(AA$6),FIND("~",SUBSTITUTE(AA$6," ","~",LEN(TRIM(AA$6))-LEN(SUBSTITUTE(TRIM(AA$6)," ",""))))-1)&amp;" Total",$B$6:$BB$314,ROW($A170)-5,FALSE))</f>
        <v>0</v>
      </c>
      <c r="AB170" s="8">
        <f ca="1">IF(AB$5&lt;&gt;"",HLOOKUP(AB$5,Functionalization!$G$6:$R$314,ROW($A170)-5,FALSE),IFERROR(INDEX(AB$278:AB$314,MATCH($F170,$B$278:$B$314,0))/VLOOKUP($F170,$B$278:$BB$314,MATCH(LEFT(TRIM(AB$6),FIND("~",SUBSTITUTE(AB$6,"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170))*HLOOKUP(LEFT(TRIM(AB$6),FIND("~",SUBSTITUTE(AB$6," ","~",LEN(TRIM(AB$6))-LEN(SUBSTITUTE(TRIM(AB$6)," ",""))))-1)&amp;" Total",$B$6:$BB$314,ROW($A170)-5,FALSE))</f>
        <v>0</v>
      </c>
      <c r="AC170" s="8">
        <f ca="1">IF(AC$5&lt;&gt;"",HLOOKUP(AC$5,Functionalization!$G$6:$R$314,ROW($A170)-5,FALSE),IFERROR(INDEX(AC$278:AC$314,MATCH($F170,$B$278:$B$314,0))/VLOOKUP($F170,$B$278:$BB$314,MATCH(LEFT(TRIM(AC$6),FIND("~",SUBSTITUTE(AC$6,"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170))*HLOOKUP(LEFT(TRIM(AC$6),FIND("~",SUBSTITUTE(AC$6," ","~",LEN(TRIM(AC$6))-LEN(SUBSTITUTE(TRIM(AC$6)," ",""))))-1)&amp;" Total",$B$6:$BB$314,ROW($A170)-5,FALSE))</f>
        <v>0</v>
      </c>
      <c r="AD170" s="8">
        <f ca="1">IF(AD$5&lt;&gt;"",HLOOKUP(AD$5,Functionalization!$G$6:$R$314,ROW($A170)-5,FALSE),IFERROR(INDEX(AD$278:AD$314,MATCH($F170,$B$278:$B$314,0))/VLOOKUP($F170,$B$278:$BB$314,MATCH(LEFT(TRIM(AD$6),FIND("~",SUBSTITUTE(AD$6,"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170))*HLOOKUP(LEFT(TRIM(AD$6),FIND("~",SUBSTITUTE(AD$6," ","~",LEN(TRIM(AD$6))-LEN(SUBSTITUTE(TRIM(AD$6)," ",""))))-1)&amp;" Total",$B$6:$BB$314,ROW($A170)-5,FALSE))</f>
        <v>0</v>
      </c>
      <c r="AE170" s="8">
        <f ca="1">IF(AE$5&lt;&gt;"",HLOOKUP(AE$5,Functionalization!$G$6:$R$314,ROW($A170)-5,FALSE),IFERROR(INDEX(AE$278:AE$314,MATCH($F170,$B$278:$B$314,0))/VLOOKUP($F170,$B$278:$BB$314,MATCH(LEFT(TRIM(AE$6),FIND("~",SUBSTITUTE(AE$6,"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170))*HLOOKUP(LEFT(TRIM(AE$6),FIND("~",SUBSTITUTE(AE$6," ","~",LEN(TRIM(AE$6))-LEN(SUBSTITUTE(TRIM(AE$6)," ",""))))-1)&amp;" Total",$B$6:$BB$314,ROW($A170)-5,FALSE))</f>
        <v>0</v>
      </c>
      <c r="AF170" s="8">
        <f ca="1">IF(AF$5&lt;&gt;"",HLOOKUP(AF$5,Functionalization!$G$6:$R$314,ROW($A170)-5,FALSE),IFERROR(INDEX(AF$278:AF$314,MATCH($F170,$B$278:$B$314,0))/VLOOKUP($F170,$B$278:$BB$314,MATCH(LEFT(TRIM(AF$6),FIND("~",SUBSTITUTE(AF$6,"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170))*HLOOKUP(LEFT(TRIM(AF$6),FIND("~",SUBSTITUTE(AF$6," ","~",LEN(TRIM(AF$6))-LEN(SUBSTITUTE(TRIM(AF$6)," ",""))))-1)&amp;" Total",$B$6:$BB$314,ROW($A170)-5,FALSE))</f>
        <v>0</v>
      </c>
      <c r="AG170" s="8">
        <f ca="1">IF(AG$5&lt;&gt;"",HLOOKUP(AG$5,Functionalization!$G$6:$R$314,ROW($A170)-5,FALSE),IFERROR(INDEX(AG$278:AG$314,MATCH($F170,$B$278:$B$314,0))/VLOOKUP($F170,$B$278:$BB$314,MATCH(LEFT(TRIM(AG$6),FIND("~",SUBSTITUTE(AG$6,"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170))*HLOOKUP(LEFT(TRIM(AG$6),FIND("~",SUBSTITUTE(AG$6," ","~",LEN(TRIM(AG$6))-LEN(SUBSTITUTE(TRIM(AG$6)," ",""))))-1)&amp;" Total",$B$6:$BB$314,ROW($A170)-5,FALSE))</f>
        <v>0</v>
      </c>
      <c r="AH170" s="8">
        <f ca="1">IF(AH$5&lt;&gt;"",HLOOKUP(AH$5,Functionalization!$G$6:$R$314,ROW($A170)-5,FALSE),IFERROR(INDEX(AH$278:AH$314,MATCH($F170,$B$278:$B$314,0))/VLOOKUP($F170,$B$278:$BB$314,MATCH(LEFT(TRIM(AH$6),FIND("~",SUBSTITUTE(AH$6,"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170))*HLOOKUP(LEFT(TRIM(AH$6),FIND("~",SUBSTITUTE(AH$6," ","~",LEN(TRIM(AH$6))-LEN(SUBSTITUTE(TRIM(AH$6)," ",""))))-1)&amp;" Total",$B$6:$BB$314,ROW($A170)-5,FALSE))</f>
        <v>0</v>
      </c>
      <c r="AI170" s="8">
        <f ca="1">IF(AI$5&lt;&gt;"",HLOOKUP(AI$5,Functionalization!$G$6:$R$314,ROW($A170)-5,FALSE),IFERROR(INDEX(AI$278:AI$314,MATCH($F170,$B$278:$B$314,0))/VLOOKUP($F170,$B$278:$BB$314,MATCH(LEFT(TRIM(AI$6),FIND("~",SUBSTITUTE(AI$6,"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170))*HLOOKUP(LEFT(TRIM(AI$6),FIND("~",SUBSTITUTE(AI$6," ","~",LEN(TRIM(AI$6))-LEN(SUBSTITUTE(TRIM(AI$6)," ",""))))-1)&amp;" Total",$B$6:$BB$314,ROW($A170)-5,FALSE))</f>
        <v>0</v>
      </c>
      <c r="AJ170" s="8">
        <f ca="1">IF(AJ$5&lt;&gt;"",HLOOKUP(AJ$5,Functionalization!$G$6:$R$314,ROW($A170)-5,FALSE),IFERROR(INDEX(AJ$278:AJ$314,MATCH($F170,$B$278:$B$314,0))/VLOOKUP($F170,$B$278:$BB$314,MATCH(LEFT(TRIM(AJ$6),FIND("~",SUBSTITUTE(AJ$6,"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170))*HLOOKUP(LEFT(TRIM(AJ$6),FIND("~",SUBSTITUTE(AJ$6," ","~",LEN(TRIM(AJ$6))-LEN(SUBSTITUTE(TRIM(AJ$6)," ",""))))-1)&amp;" Total",$B$6:$BB$314,ROW($A170)-5,FALSE))</f>
        <v>0</v>
      </c>
      <c r="AK170" s="8">
        <f ca="1">IF(AK$5&lt;&gt;"",HLOOKUP(AK$5,Functionalization!$G$6:$R$314,ROW($A170)-5,FALSE),IFERROR(INDEX(AK$278:AK$314,MATCH($F170,$B$278:$B$314,0))/VLOOKUP($F170,$B$278:$BB$314,MATCH(LEFT(TRIM(AK$6),FIND("~",SUBSTITUTE(AK$6,"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170))*HLOOKUP(LEFT(TRIM(AK$6),FIND("~",SUBSTITUTE(AK$6," ","~",LEN(TRIM(AK$6))-LEN(SUBSTITUTE(TRIM(AK$6)," ",""))))-1)&amp;" Total",$B$6:$BB$314,ROW($A170)-5,FALSE))</f>
        <v>0</v>
      </c>
      <c r="AL170" s="8">
        <f ca="1">IF(AL$5&lt;&gt;"",HLOOKUP(AL$5,Functionalization!$G$6:$R$314,ROW($A170)-5,FALSE),IFERROR(INDEX(AL$278:AL$314,MATCH($F170,$B$278:$B$314,0))/VLOOKUP($F170,$B$278:$BB$314,MATCH(LEFT(TRIM(AL$6),FIND("~",SUBSTITUTE(AL$6,"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170))*HLOOKUP(LEFT(TRIM(AL$6),FIND("~",SUBSTITUTE(AL$6," ","~",LEN(TRIM(AL$6))-LEN(SUBSTITUTE(TRIM(AL$6)," ",""))))-1)&amp;" Total",$B$6:$BB$314,ROW($A170)-5,FALSE))</f>
        <v>0</v>
      </c>
      <c r="AM170" s="8">
        <f ca="1">IF(AM$5&lt;&gt;"",HLOOKUP(AM$5,Functionalization!$G$6:$R$314,ROW($A170)-5,FALSE),IFERROR(INDEX(AM$278:AM$314,MATCH($F170,$B$278:$B$314,0))/VLOOKUP($F170,$B$278:$BB$314,MATCH(LEFT(TRIM(AM$6),FIND("~",SUBSTITUTE(AM$6,"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170))*HLOOKUP(LEFT(TRIM(AM$6),FIND("~",SUBSTITUTE(AM$6," ","~",LEN(TRIM(AM$6))-LEN(SUBSTITUTE(TRIM(AM$6)," ",""))))-1)&amp;" Total",$B$6:$BB$314,ROW($A170)-5,FALSE))</f>
        <v>0</v>
      </c>
      <c r="AN170" s="8">
        <f ca="1">IF(AN$5&lt;&gt;"",HLOOKUP(AN$5,Functionalization!$G$6:$R$314,ROW($A170)-5,FALSE),IFERROR(INDEX(AN$278:AN$314,MATCH($F170,$B$278:$B$314,0))/VLOOKUP($F170,$B$278:$BB$314,MATCH(LEFT(TRIM(AN$6),FIND("~",SUBSTITUTE(AN$6,"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170))*HLOOKUP(LEFT(TRIM(AN$6),FIND("~",SUBSTITUTE(AN$6," ","~",LEN(TRIM(AN$6))-LEN(SUBSTITUTE(TRIM(AN$6)," ",""))))-1)&amp;" Total",$B$6:$BB$314,ROW($A170)-5,FALSE))</f>
        <v>0</v>
      </c>
      <c r="AO170" s="8">
        <f ca="1">IF(AO$5&lt;&gt;"",HLOOKUP(AO$5,Functionalization!$G$6:$R$314,ROW($A170)-5,FALSE),IFERROR(INDEX(AO$278:AO$314,MATCH($F170,$B$278:$B$314,0))/VLOOKUP($F170,$B$278:$BB$314,MATCH(LEFT(TRIM(AO$6),FIND("~",SUBSTITUTE(AO$6,"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170))*HLOOKUP(LEFT(TRIM(AO$6),FIND("~",SUBSTITUTE(AO$6," ","~",LEN(TRIM(AO$6))-LEN(SUBSTITUTE(TRIM(AO$6)," ",""))))-1)&amp;" Total",$B$6:$BB$314,ROW($A170)-5,FALSE))</f>
        <v>0</v>
      </c>
      <c r="AP170" s="8">
        <f ca="1">IF(AP$5&lt;&gt;"",HLOOKUP(AP$5,Functionalization!$G$6:$R$314,ROW($A170)-5,FALSE),IFERROR(INDEX(AP$278:AP$314,MATCH($F170,$B$278:$B$314,0))/VLOOKUP($F170,$B$278:$BB$314,MATCH(LEFT(TRIM(AP$6),FIND("~",SUBSTITUTE(AP$6,"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170))*HLOOKUP(LEFT(TRIM(AP$6),FIND("~",SUBSTITUTE(AP$6," ","~",LEN(TRIM(AP$6))-LEN(SUBSTITUTE(TRIM(AP$6)," ",""))))-1)&amp;" Total",$B$6:$BB$314,ROW($A170)-5,FALSE))</f>
        <v>0</v>
      </c>
      <c r="AQ170" s="8">
        <f ca="1">IF(AQ$5&lt;&gt;"",HLOOKUP(AQ$5,Functionalization!$G$6:$R$314,ROW($A170)-5,FALSE),IFERROR(INDEX(AQ$278:AQ$314,MATCH($F170,$B$278:$B$314,0))/VLOOKUP($F170,$B$278:$BB$314,MATCH(LEFT(TRIM(AQ$6),FIND("~",SUBSTITUTE(AQ$6,"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170))*HLOOKUP(LEFT(TRIM(AQ$6),FIND("~",SUBSTITUTE(AQ$6," ","~",LEN(TRIM(AQ$6))-LEN(SUBSTITUTE(TRIM(AQ$6)," ",""))))-1)&amp;" Total",$B$6:$BB$314,ROW($A170)-5,FALSE))</f>
        <v>0</v>
      </c>
      <c r="AR170" s="8">
        <f ca="1">IF(AR$5&lt;&gt;"",HLOOKUP(AR$5,Functionalization!$G$6:$R$314,ROW($A170)-5,FALSE),IFERROR(INDEX(AR$278:AR$314,MATCH($F170,$B$278:$B$314,0))/VLOOKUP($F170,$B$278:$BB$314,MATCH(LEFT(TRIM(AR$6),FIND("~",SUBSTITUTE(AR$6,"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170))*HLOOKUP(LEFT(TRIM(AR$6),FIND("~",SUBSTITUTE(AR$6," ","~",LEN(TRIM(AR$6))-LEN(SUBSTITUTE(TRIM(AR$6)," ",""))))-1)&amp;" Total",$B$6:$BB$314,ROW($A170)-5,FALSE))</f>
        <v>0</v>
      </c>
      <c r="AS170" s="8">
        <f ca="1">IF(AS$5&lt;&gt;"",HLOOKUP(AS$5,Functionalization!$G$6:$R$314,ROW($A170)-5,FALSE),IFERROR(INDEX(AS$278:AS$314,MATCH($F170,$B$278:$B$314,0))/VLOOKUP($F170,$B$278:$BB$314,MATCH(LEFT(TRIM(AS$6),FIND("~",SUBSTITUTE(AS$6,"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170))*HLOOKUP(LEFT(TRIM(AS$6),FIND("~",SUBSTITUTE(AS$6," ","~",LEN(TRIM(AS$6))-LEN(SUBSTITUTE(TRIM(AS$6)," ",""))))-1)&amp;" Total",$B$6:$BB$314,ROW($A170)-5,FALSE))</f>
        <v>0</v>
      </c>
      <c r="AT170" s="8">
        <f ca="1">IF(AT$5&lt;&gt;"",HLOOKUP(AT$5,Functionalization!$G$6:$R$314,ROW($A170)-5,FALSE),IFERROR(INDEX(AT$278:AT$314,MATCH($F170,$B$278:$B$314,0))/VLOOKUP($F170,$B$278:$BB$314,MATCH(LEFT(TRIM(AT$6),FIND("~",SUBSTITUTE(AT$6,"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170))*HLOOKUP(LEFT(TRIM(AT$6),FIND("~",SUBSTITUTE(AT$6," ","~",LEN(TRIM(AT$6))-LEN(SUBSTITUTE(TRIM(AT$6)," ",""))))-1)&amp;" Total",$B$6:$BB$314,ROW($A170)-5,FALSE))</f>
        <v>0</v>
      </c>
      <c r="AU170" s="8">
        <f ca="1">IF(AU$5&lt;&gt;"",HLOOKUP(AU$5,Functionalization!$G$6:$R$314,ROW($A170)-5,FALSE),IFERROR(INDEX(AU$278:AU$314,MATCH($F170,$B$278:$B$314,0))/VLOOKUP($F170,$B$278:$BB$314,MATCH(LEFT(TRIM(AU$6),FIND("~",SUBSTITUTE(AU$6,"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170))*HLOOKUP(LEFT(TRIM(AU$6),FIND("~",SUBSTITUTE(AU$6," ","~",LEN(TRIM(AU$6))-LEN(SUBSTITUTE(TRIM(AU$6)," ",""))))-1)&amp;" Total",$B$6:$BB$314,ROW($A170)-5,FALSE))</f>
        <v>0</v>
      </c>
      <c r="AV170" s="8">
        <f ca="1">IF(AV$5&lt;&gt;"",HLOOKUP(AV$5,Functionalization!$G$6:$R$314,ROW($A170)-5,FALSE),IFERROR(INDEX(AV$278:AV$314,MATCH($F170,$B$278:$B$314,0))/VLOOKUP($F170,$B$278:$BB$314,MATCH(LEFT(TRIM(AV$6),FIND("~",SUBSTITUTE(AV$6,"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170))*HLOOKUP(LEFT(TRIM(AV$6),FIND("~",SUBSTITUTE(AV$6," ","~",LEN(TRIM(AV$6))-LEN(SUBSTITUTE(TRIM(AV$6)," ",""))))-1)&amp;" Total",$B$6:$BB$314,ROW($A170)-5,FALSE))</f>
        <v>0</v>
      </c>
      <c r="AW170" s="8">
        <f ca="1">IF(AW$5&lt;&gt;"",HLOOKUP(AW$5,Functionalization!$G$6:$R$314,ROW($A170)-5,FALSE),IFERROR(INDEX(AW$278:AW$314,MATCH($F170,$B$278:$B$314,0))/VLOOKUP($F170,$B$278:$BB$314,MATCH(LEFT(TRIM(AW$6),FIND("~",SUBSTITUTE(AW$6,"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170))*HLOOKUP(LEFT(TRIM(AW$6),FIND("~",SUBSTITUTE(AW$6," ","~",LEN(TRIM(AW$6))-LEN(SUBSTITUTE(TRIM(AW$6)," ",""))))-1)&amp;" Total",$B$6:$BB$314,ROW($A170)-5,FALSE))</f>
        <v>0</v>
      </c>
      <c r="AX170" s="8">
        <f ca="1">IF(AX$5&lt;&gt;"",HLOOKUP(AX$5,Functionalization!$G$6:$R$314,ROW($A170)-5,FALSE),IFERROR(INDEX(AX$278:AX$314,MATCH($F170,$B$278:$B$314,0))/VLOOKUP($F170,$B$278:$BB$314,MATCH(LEFT(TRIM(AX$6),FIND("~",SUBSTITUTE(AX$6,"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170))*HLOOKUP(LEFT(TRIM(AX$6),FIND("~",SUBSTITUTE(AX$6," ","~",LEN(TRIM(AX$6))-LEN(SUBSTITUTE(TRIM(AX$6)," ",""))))-1)&amp;" Total",$B$6:$BB$314,ROW($A170)-5,FALSE))</f>
        <v>0</v>
      </c>
      <c r="AY170" s="8">
        <f ca="1">IF(AY$5&lt;&gt;"",HLOOKUP(AY$5,Functionalization!$G$6:$R$314,ROW($A170)-5,FALSE),IFERROR(INDEX(AY$278:AY$314,MATCH($F170,$B$278:$B$314,0))/VLOOKUP($F170,$B$278:$BB$314,MATCH(LEFT(TRIM(AY$6),FIND("~",SUBSTITUTE(AY$6,"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170))*HLOOKUP(LEFT(TRIM(AY$6),FIND("~",SUBSTITUTE(AY$6," ","~",LEN(TRIM(AY$6))-LEN(SUBSTITUTE(TRIM(AY$6)," ",""))))-1)&amp;" Total",$B$6:$BB$314,ROW($A170)-5,FALSE))</f>
        <v>0</v>
      </c>
      <c r="AZ170" s="8">
        <f ca="1">IF(AZ$5&lt;&gt;"",HLOOKUP(AZ$5,Functionalization!$G$6:$R$314,ROW($A170)-5,FALSE),IFERROR(INDEX(AZ$278:AZ$314,MATCH($F170,$B$278:$B$314,0))/VLOOKUP($F170,$B$278:$BB$314,MATCH(LEFT(TRIM(AZ$6),FIND("~",SUBSTITUTE(AZ$6,"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170))*HLOOKUP(LEFT(TRIM(AZ$6),FIND("~",SUBSTITUTE(AZ$6," ","~",LEN(TRIM(AZ$6))-LEN(SUBSTITUTE(TRIM(AZ$6)," ",""))))-1)&amp;" Total",$B$6:$BB$314,ROW($A170)-5,FALSE))</f>
        <v>0</v>
      </c>
      <c r="BA170" s="8">
        <f ca="1">IF(BA$5&lt;&gt;"",HLOOKUP(BA$5,Functionalization!$G$6:$R$314,ROW($A170)-5,FALSE),IFERROR(INDEX(BA$278:BA$314,MATCH($F170,$B$278:$B$314,0))/VLOOKUP($F170,$B$278:$BB$314,MATCH(LEFT(TRIM(BA$6),FIND("~",SUBSTITUTE(BA$6,"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170))*HLOOKUP(LEFT(TRIM(BA$6),FIND("~",SUBSTITUTE(BA$6," ","~",LEN(TRIM(BA$6))-LEN(SUBSTITUTE(TRIM(BA$6)," ",""))))-1)&amp;" Total",$B$6:$BB$314,ROW($A170)-5,FALSE))</f>
        <v>0</v>
      </c>
      <c r="BB170" s="8">
        <f ca="1">IF(BB$5&lt;&gt;"",HLOOKUP(BB$5,Functionalization!$G$6:$R$314,ROW($A170)-5,FALSE),IFERROR(INDEX(BB$278:BB$314,MATCH($F170,$B$278:$B$314,0))/VLOOKUP($F170,$B$278:$BB$314,MATCH(LEFT(TRIM(BB$6),FIND("~",SUBSTITUTE(BB$6,"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170))*HLOOKUP(LEFT(TRIM(BB$6),FIND("~",SUBSTITUTE(BB$6," ","~",LEN(TRIM(BB$6))-LEN(SUBSTITUTE(TRIM(BB$6)," ",""))))-1)&amp;" Total",$B$6:$BB$314,ROW($A170)-5,FALSE))</f>
        <v>0</v>
      </c>
      <c r="BD170">
        <f ca="1">IFERROR(IF(SUMIF($G$6:$BB$6,BD$6&amp;" Total",$G170:$BB170)-(SUMIF($G$6:$BB$6,BD$6&amp;" "&amp;'Input-Func_Class'!$D$22,$G170:$BB170)+IFERROR(SUMIF($G$6:$BB$6,BD$6&amp;" "&amp;'Input-Func_Class'!$E$22,$G170:$BB170),SUMIF($G$6:$BB$6,BD$6&amp;" "&amp;'Input-Func_Class'!$B$24,$G170:$BB170))+SUMIF($G$6:$BB$6,BD$6&amp;" "&amp;'Input-Func_Class'!$F$22,$G170:$BB170))&lt;Check_Limit,0,1),1)</f>
        <v>0</v>
      </c>
      <c r="BE170">
        <f ca="1">IFERROR(IF(SUMIF($G$6:$BB$6,BE$6&amp;" Total",$G170:$BB170)-(SUMIF($G$6:$BB$6,BE$6&amp;" "&amp;'Input-Func_Class'!$D$22,$G170:$BB170)+IFERROR(SUMIF($G$6:$BB$6,BE$6&amp;" "&amp;'Input-Func_Class'!$E$22,$G170:$BB170),SUMIF($G$6:$BB$6,BE$6&amp;" "&amp;'Input-Func_Class'!$B$24,$G170:$BB170))+SUMIF($G$6:$BB$6,BE$6&amp;" "&amp;'Input-Func_Class'!$F$22,$G170:$BB170))&lt;Check_Limit,0,1),1)</f>
        <v>0</v>
      </c>
      <c r="BF170">
        <f ca="1">IFERROR(IF(SUMIF($G$6:$BB$6,BF$6&amp;" Total",$G170:$BB170)-(SUMIF($G$6:$BB$6,BF$6&amp;" "&amp;'Input-Func_Class'!$D$22,$G170:$BB170)+IFERROR(SUMIF($G$6:$BB$6,BF$6&amp;" "&amp;'Input-Func_Class'!$E$22,$G170:$BB170),SUMIF($G$6:$BB$6,BF$6&amp;" "&amp;'Input-Func_Class'!$B$24,$G170:$BB170))+SUMIF($G$6:$BB$6,BF$6&amp;" "&amp;'Input-Func_Class'!$F$22,$G170:$BB170))&lt;Check_Limit,0,1),1)</f>
        <v>0</v>
      </c>
      <c r="BG170">
        <f ca="1">IFERROR(IF(SUMIF($G$6:$BB$6,BG$6&amp;" Total",$G170:$BB170)-(SUMIF($G$6:$BB$6,BG$6&amp;" "&amp;'Input-Func_Class'!$D$22,$G170:$BB170)+IFERROR(SUMIF($G$6:$BB$6,BG$6&amp;" "&amp;'Input-Func_Class'!$E$22,$G170:$BB170),SUMIF($G$6:$BB$6,BG$6&amp;" "&amp;'Input-Func_Class'!$B$24,$G170:$BB170))+SUMIF($G$6:$BB$6,BG$6&amp;" "&amp;'Input-Func_Class'!$F$22,$G170:$BB170))&lt;Check_Limit,0,1),1)</f>
        <v>0</v>
      </c>
      <c r="BH170">
        <f ca="1">IFERROR(IF(SUMIF($G$6:$BB$6,BH$6&amp;" Total",$G170:$BB170)-(SUMIF($G$6:$BB$6,BH$6&amp;" "&amp;'Input-Func_Class'!$D$22,$G170:$BB170)+IFERROR(SUMIF($G$6:$BB$6,BH$6&amp;" "&amp;'Input-Func_Class'!$E$22,$G170:$BB170),SUMIF($G$6:$BB$6,BH$6&amp;" "&amp;'Input-Func_Class'!$B$24,$G170:$BB170))+SUMIF($G$6:$BB$6,BH$6&amp;" "&amp;'Input-Func_Class'!$F$22,$G170:$BB170))&lt;Check_Limit,0,1),1)</f>
        <v>0</v>
      </c>
      <c r="BI170">
        <f ca="1">IFERROR(IF(SUMIF($G$6:$BB$6,BI$6&amp;" Total",$G170:$BB170)-(SUMIF($G$6:$BB$6,BI$6&amp;" "&amp;'Input-Func_Class'!$D$22,$G170:$BB170)+IFERROR(SUMIF($G$6:$BB$6,BI$6&amp;" "&amp;'Input-Func_Class'!$E$22,$G170:$BB170),SUMIF($G$6:$BB$6,BI$6&amp;" "&amp;'Input-Func_Class'!$B$24,$G170:$BB170))+SUMIF($G$6:$BB$6,BI$6&amp;" "&amp;'Input-Func_Class'!$F$22,$G170:$BB170))&lt;Check_Limit,0,1),1)</f>
        <v>0</v>
      </c>
      <c r="BJ170">
        <f ca="1">IFERROR(IF(SUMIF($G$6:$BB$6,BJ$6&amp;" Total",$G170:$BB170)-(SUMIF($G$6:$BB$6,BJ$6&amp;" "&amp;'Input-Func_Class'!$D$22,$G170:$BB170)+IFERROR(SUMIF($G$6:$BB$6,BJ$6&amp;" "&amp;'Input-Func_Class'!$E$22,$G170:$BB170),SUMIF($G$6:$BB$6,BJ$6&amp;" "&amp;'Input-Func_Class'!$B$24,$G170:$BB170))+SUMIF($G$6:$BB$6,BJ$6&amp;" "&amp;'Input-Func_Class'!$F$22,$G170:$BB170))&lt;Check_Limit,0,1),1)</f>
        <v>0</v>
      </c>
      <c r="BK170">
        <f ca="1">IFERROR(IF(SUMIF($G$6:$BB$6,BK$6&amp;" Total",$G170:$BB170)-(SUMIF($G$6:$BB$6,BK$6&amp;" "&amp;'Input-Func_Class'!$D$22,$G170:$BB170)+IFERROR(SUMIF($G$6:$BB$6,BK$6&amp;" "&amp;'Input-Func_Class'!$E$22,$G170:$BB170),SUMIF($G$6:$BB$6,BK$6&amp;" "&amp;'Input-Func_Class'!$B$24,$G170:$BB170))+SUMIF($G$6:$BB$6,BK$6&amp;" "&amp;'Input-Func_Class'!$F$22,$G170:$BB170))&lt;Check_Limit,0,1),1)</f>
        <v>0</v>
      </c>
      <c r="BL170">
        <f ca="1">IFERROR(IF(SUMIF($G$6:$BB$6,BL$6&amp;" Total",$G170:$BB170)-(SUMIF($G$6:$BB$6,BL$6&amp;" "&amp;'Input-Func_Class'!$D$22,$G170:$BB170)+IFERROR(SUMIF($G$6:$BB$6,BL$6&amp;" "&amp;'Input-Func_Class'!$E$22,$G170:$BB170),SUMIF($G$6:$BB$6,BL$6&amp;" "&amp;'Input-Func_Class'!$B$24,$G170:$BB170))+SUMIF($G$6:$BB$6,BL$6&amp;" "&amp;'Input-Func_Class'!$F$22,$G170:$BB170))&lt;Check_Limit,0,1),1)</f>
        <v>0</v>
      </c>
      <c r="BM170">
        <f ca="1">IFERROR(IF(SUMIF($G$6:$BB$6,BM$6&amp;" Total",$G170:$BB170)-(SUMIF($G$6:$BB$6,BM$6&amp;" "&amp;'Input-Func_Class'!$D$22,$G170:$BB170)+IFERROR(SUMIF($G$6:$BB$6,BM$6&amp;" "&amp;'Input-Func_Class'!$E$22,$G170:$BB170),SUMIF($G$6:$BB$6,BM$6&amp;" "&amp;'Input-Func_Class'!$B$24,$G170:$BB170))+SUMIF($G$6:$BB$6,BM$6&amp;" "&amp;'Input-Func_Class'!$F$22,$G170:$BB170))&lt;Check_Limit,0,1),1)</f>
        <v>0</v>
      </c>
      <c r="BN170">
        <f ca="1">IFERROR(IF(SUMIF($G$6:$BB$6,BN$6&amp;" Total",$G170:$BB170)-(SUMIF($G$6:$BB$6,BN$6&amp;" "&amp;'Input-Func_Class'!$D$22,$G170:$BB170)+IFERROR(SUMIF($G$6:$BB$6,BN$6&amp;" "&amp;'Input-Func_Class'!$E$22,$G170:$BB170),SUMIF($G$6:$BB$6,BN$6&amp;" "&amp;'Input-Func_Class'!$B$24,$G170:$BB170))+SUMIF($G$6:$BB$6,BN$6&amp;" "&amp;'Input-Func_Class'!$F$22,$G170:$BB170))&lt;Check_Limit,0,1),1)</f>
        <v>0</v>
      </c>
      <c r="BO170">
        <f ca="1">IFERROR(IF(SUMIF($G$6:$BB$6,BO$6&amp;" Total",$G170:$BB170)-(SUMIF($G$6:$BB$6,BO$6&amp;" "&amp;'Input-Func_Class'!$D$22,$G170:$BB170)+IFERROR(SUMIF($G$6:$BB$6,BO$6&amp;" "&amp;'Input-Func_Class'!$E$22,$G170:$BB170),SUMIF($G$6:$BB$6,BO$6&amp;" "&amp;'Input-Func_Class'!$B$24,$G170:$BB170))+SUMIF($G$6:$BB$6,BO$6&amp;" "&amp;'Input-Func_Class'!$F$22,$G170:$BB170))&lt;Check_Limit,0,1),1)</f>
        <v>0</v>
      </c>
    </row>
    <row r="171" spans="1:67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>Functionalization!$D171</f>
        <v>298768.56607465603</v>
      </c>
      <c r="E171" s="8">
        <f ca="1">IFERROR(IF(D171="",0,IF(D171=0,0,IF(ABS(D171-SUM(G171,K171,O171,S171,W171,AA171,AE171,AI171,AM171,AQ171,AU171,AY171))&lt;Check_Limit,0,1))),1)</f>
        <v>0</v>
      </c>
      <c r="F171" s="2" t="str">
        <f>IF($D171=0,"-",IF('Input-Accounts'!$E171&lt;&gt;0,'Input-Accounts'!$E171,'Input-Accounts'!$G171))</f>
        <v>CUSTOMER</v>
      </c>
      <c r="G171" s="8">
        <f ca="1">IF(G$5&lt;&gt;"",HLOOKUP(G$5,Functionalization!$G$6:$R$314,ROW($A171)-5,FALSE),IFERROR(INDEX(G$278:G$314,MATCH($F171,$B$278:$B$314,0))/VLOOKUP($F171,$B$278:$BB$314,MATCH(LEFT(TRIM(G$6),FIND("~",SUBSTITUTE(G$6,"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171))*HLOOKUP(LEFT(TRIM(G$6),FIND("~",SUBSTITUTE(G$6," ","~",LEN(TRIM(G$6))-LEN(SUBSTITUTE(TRIM(G$6)," ",""))))-1)&amp;" Total",$B$6:$BB$314,ROW($A171)-5,FALSE))</f>
        <v>0</v>
      </c>
      <c r="H171" s="8">
        <f ca="1">IF(H$5&lt;&gt;"",HLOOKUP(H$5,Functionalization!$G$6:$R$314,ROW($A171)-5,FALSE),IFERROR(INDEX(H$278:H$314,MATCH($F171,$B$278:$B$314,0))/VLOOKUP($F171,$B$278:$BB$314,MATCH(LEFT(TRIM(H$6),FIND("~",SUBSTITUTE(H$6,"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171))*HLOOKUP(LEFT(TRIM(H$6),FIND("~",SUBSTITUTE(H$6," ","~",LEN(TRIM(H$6))-LEN(SUBSTITUTE(TRIM(H$6)," ",""))))-1)&amp;" Total",$B$6:$BB$314,ROW($A171)-5,FALSE))</f>
        <v>0</v>
      </c>
      <c r="I171" s="8">
        <f ca="1">IF(I$5&lt;&gt;"",HLOOKUP(I$5,Functionalization!$G$6:$R$314,ROW($A171)-5,FALSE),IFERROR(INDEX(I$278:I$314,MATCH($F171,$B$278:$B$314,0))/VLOOKUP($F171,$B$278:$BB$314,MATCH(LEFT(TRIM(I$6),FIND("~",SUBSTITUTE(I$6,"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171))*HLOOKUP(LEFT(TRIM(I$6),FIND("~",SUBSTITUTE(I$6," ","~",LEN(TRIM(I$6))-LEN(SUBSTITUTE(TRIM(I$6)," ",""))))-1)&amp;" Total",$B$6:$BB$314,ROW($A171)-5,FALSE))</f>
        <v>0</v>
      </c>
      <c r="J171" s="8">
        <f ca="1">IF(J$5&lt;&gt;"",HLOOKUP(J$5,Functionalization!$G$6:$R$314,ROW($A171)-5,FALSE),IFERROR(INDEX(J$278:J$314,MATCH($F171,$B$278:$B$314,0))/VLOOKUP($F171,$B$278:$BB$314,MATCH(LEFT(TRIM(J$6),FIND("~",SUBSTITUTE(J$6,"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171))*HLOOKUP(LEFT(TRIM(J$6),FIND("~",SUBSTITUTE(J$6," ","~",LEN(TRIM(J$6))-LEN(SUBSTITUTE(TRIM(J$6)," ",""))))-1)&amp;" Total",$B$6:$BB$314,ROW($A171)-5,FALSE))</f>
        <v>0</v>
      </c>
      <c r="K171" s="8">
        <f ca="1">IF(K$5&lt;&gt;"",HLOOKUP(K$5,Functionalization!$G$6:$R$314,ROW($A171)-5,FALSE),IFERROR(INDEX(K$278:K$314,MATCH($F171,$B$278:$B$314,0))/VLOOKUP($F171,$B$278:$BB$314,MATCH(LEFT(TRIM(K$6),FIND("~",SUBSTITUTE(K$6,"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171))*HLOOKUP(LEFT(TRIM(K$6),FIND("~",SUBSTITUTE(K$6," ","~",LEN(TRIM(K$6))-LEN(SUBSTITUTE(TRIM(K$6)," ",""))))-1)&amp;" Total",$B$6:$BB$314,ROW($A171)-5,FALSE))</f>
        <v>0</v>
      </c>
      <c r="L171" s="8">
        <f ca="1">IF(L$5&lt;&gt;"",HLOOKUP(L$5,Functionalization!$G$6:$R$314,ROW($A171)-5,FALSE),IFERROR(INDEX(L$278:L$314,MATCH($F171,$B$278:$B$314,0))/VLOOKUP($F171,$B$278:$BB$314,MATCH(LEFT(TRIM(L$6),FIND("~",SUBSTITUTE(L$6,"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171))*HLOOKUP(LEFT(TRIM(L$6),FIND("~",SUBSTITUTE(L$6," ","~",LEN(TRIM(L$6))-LEN(SUBSTITUTE(TRIM(L$6)," ",""))))-1)&amp;" Total",$B$6:$BB$314,ROW($A171)-5,FALSE))</f>
        <v>0</v>
      </c>
      <c r="M171" s="8">
        <f ca="1">IF(M$5&lt;&gt;"",HLOOKUP(M$5,Functionalization!$G$6:$R$314,ROW($A171)-5,FALSE),IFERROR(INDEX(M$278:M$314,MATCH($F171,$B$278:$B$314,0))/VLOOKUP($F171,$B$278:$BB$314,MATCH(LEFT(TRIM(M$6),FIND("~",SUBSTITUTE(M$6,"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171))*HLOOKUP(LEFT(TRIM(M$6),FIND("~",SUBSTITUTE(M$6," ","~",LEN(TRIM(M$6))-LEN(SUBSTITUTE(TRIM(M$6)," ",""))))-1)&amp;" Total",$B$6:$BB$314,ROW($A171)-5,FALSE))</f>
        <v>0</v>
      </c>
      <c r="N171" s="8">
        <f ca="1">IF(N$5&lt;&gt;"",HLOOKUP(N$5,Functionalization!$G$6:$R$314,ROW($A171)-5,FALSE),IFERROR(INDEX(N$278:N$314,MATCH($F171,$B$278:$B$314,0))/VLOOKUP($F171,$B$278:$BB$314,MATCH(LEFT(TRIM(N$6),FIND("~",SUBSTITUTE(N$6,"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171))*HLOOKUP(LEFT(TRIM(N$6),FIND("~",SUBSTITUTE(N$6," ","~",LEN(TRIM(N$6))-LEN(SUBSTITUTE(TRIM(N$6)," ",""))))-1)&amp;" Total",$B$6:$BB$314,ROW($A171)-5,FALSE))</f>
        <v>0</v>
      </c>
      <c r="O171" s="8">
        <f ca="1">IF(O$5&lt;&gt;"",HLOOKUP(O$5,Functionalization!$G$6:$R$314,ROW($A171)-5,FALSE),IFERROR(INDEX(O$278:O$314,MATCH($F171,$B$278:$B$314,0))/VLOOKUP($F171,$B$278:$BB$314,MATCH(LEFT(TRIM(O$6),FIND("~",SUBSTITUTE(O$6,"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171))*HLOOKUP(LEFT(TRIM(O$6),FIND("~",SUBSTITUTE(O$6," ","~",LEN(TRIM(O$6))-LEN(SUBSTITUTE(TRIM(O$6)," ",""))))-1)&amp;" Total",$B$6:$BB$314,ROW($A171)-5,FALSE))</f>
        <v>298768.56607465603</v>
      </c>
      <c r="P171" s="8">
        <f ca="1">IF(P$5&lt;&gt;"",HLOOKUP(P$5,Functionalization!$G$6:$R$314,ROW($A171)-5,FALSE),IFERROR(INDEX(P$278:P$314,MATCH($F171,$B$278:$B$314,0))/VLOOKUP($F171,$B$278:$BB$314,MATCH(LEFT(TRIM(P$6),FIND("~",SUBSTITUTE(P$6,"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171))*HLOOKUP(LEFT(TRIM(P$6),FIND("~",SUBSTITUTE(P$6," ","~",LEN(TRIM(P$6))-LEN(SUBSTITUTE(TRIM(P$6)," ",""))))-1)&amp;" Total",$B$6:$BB$314,ROW($A171)-5,FALSE))</f>
        <v>0</v>
      </c>
      <c r="Q171" s="8">
        <f ca="1">IF(Q$5&lt;&gt;"",HLOOKUP(Q$5,Functionalization!$G$6:$R$314,ROW($A171)-5,FALSE),IFERROR(INDEX(Q$278:Q$314,MATCH($F171,$B$278:$B$314,0))/VLOOKUP($F171,$B$278:$BB$314,MATCH(LEFT(TRIM(Q$6),FIND("~",SUBSTITUTE(Q$6,"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171))*HLOOKUP(LEFT(TRIM(Q$6),FIND("~",SUBSTITUTE(Q$6," ","~",LEN(TRIM(Q$6))-LEN(SUBSTITUTE(TRIM(Q$6)," ",""))))-1)&amp;" Total",$B$6:$BB$314,ROW($A171)-5,FALSE))</f>
        <v>0</v>
      </c>
      <c r="R171" s="8">
        <f ca="1">IF(R$5&lt;&gt;"",HLOOKUP(R$5,Functionalization!$G$6:$R$314,ROW($A171)-5,FALSE),IFERROR(INDEX(R$278:R$314,MATCH($F171,$B$278:$B$314,0))/VLOOKUP($F171,$B$278:$BB$314,MATCH(LEFT(TRIM(R$6),FIND("~",SUBSTITUTE(R$6,"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171))*HLOOKUP(LEFT(TRIM(R$6),FIND("~",SUBSTITUTE(R$6," ","~",LEN(TRIM(R$6))-LEN(SUBSTITUTE(TRIM(R$6)," ",""))))-1)&amp;" Total",$B$6:$BB$314,ROW($A171)-5,FALSE))</f>
        <v>298768.56607465603</v>
      </c>
      <c r="S171" s="8">
        <f ca="1">IF(S$5&lt;&gt;"",HLOOKUP(S$5,Functionalization!$G$6:$R$314,ROW($A171)-5,FALSE),IFERROR(INDEX(S$278:S$314,MATCH($F171,$B$278:$B$314,0))/VLOOKUP($F171,$B$278:$BB$314,MATCH(LEFT(TRIM(S$6),FIND("~",SUBSTITUTE(S$6,"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171))*HLOOKUP(LEFT(TRIM(S$6),FIND("~",SUBSTITUTE(S$6," ","~",LEN(TRIM(S$6))-LEN(SUBSTITUTE(TRIM(S$6)," ",""))))-1)&amp;" Total",$B$6:$BB$314,ROW($A171)-5,FALSE))</f>
        <v>0</v>
      </c>
      <c r="T171" s="8">
        <f ca="1">IF(T$5&lt;&gt;"",HLOOKUP(T$5,Functionalization!$G$6:$R$314,ROW($A171)-5,FALSE),IFERROR(INDEX(T$278:T$314,MATCH($F171,$B$278:$B$314,0))/VLOOKUP($F171,$B$278:$BB$314,MATCH(LEFT(TRIM(T$6),FIND("~",SUBSTITUTE(T$6,"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171))*HLOOKUP(LEFT(TRIM(T$6),FIND("~",SUBSTITUTE(T$6," ","~",LEN(TRIM(T$6))-LEN(SUBSTITUTE(TRIM(T$6)," ",""))))-1)&amp;" Total",$B$6:$BB$314,ROW($A171)-5,FALSE))</f>
        <v>0</v>
      </c>
      <c r="U171" s="8">
        <f ca="1">IF(U$5&lt;&gt;"",HLOOKUP(U$5,Functionalization!$G$6:$R$314,ROW($A171)-5,FALSE),IFERROR(INDEX(U$278:U$314,MATCH($F171,$B$278:$B$314,0))/VLOOKUP($F171,$B$278:$BB$314,MATCH(LEFT(TRIM(U$6),FIND("~",SUBSTITUTE(U$6,"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171))*HLOOKUP(LEFT(TRIM(U$6),FIND("~",SUBSTITUTE(U$6," ","~",LEN(TRIM(U$6))-LEN(SUBSTITUTE(TRIM(U$6)," ",""))))-1)&amp;" Total",$B$6:$BB$314,ROW($A171)-5,FALSE))</f>
        <v>0</v>
      </c>
      <c r="V171" s="8">
        <f ca="1">IF(V$5&lt;&gt;"",HLOOKUP(V$5,Functionalization!$G$6:$R$314,ROW($A171)-5,FALSE),IFERROR(INDEX(V$278:V$314,MATCH($F171,$B$278:$B$314,0))/VLOOKUP($F171,$B$278:$BB$314,MATCH(LEFT(TRIM(V$6),FIND("~",SUBSTITUTE(V$6,"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171))*HLOOKUP(LEFT(TRIM(V$6),FIND("~",SUBSTITUTE(V$6," ","~",LEN(TRIM(V$6))-LEN(SUBSTITUTE(TRIM(V$6)," ",""))))-1)&amp;" Total",$B$6:$BB$314,ROW($A171)-5,FALSE))</f>
        <v>0</v>
      </c>
      <c r="W171" s="8">
        <f ca="1">IF(W$5&lt;&gt;"",HLOOKUP(W$5,Functionalization!$G$6:$R$314,ROW($A171)-5,FALSE),IFERROR(INDEX(W$278:W$314,MATCH($F171,$B$278:$B$314,0))/VLOOKUP($F171,$B$278:$BB$314,MATCH(LEFT(TRIM(W$6),FIND("~",SUBSTITUTE(W$6,"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171))*HLOOKUP(LEFT(TRIM(W$6),FIND("~",SUBSTITUTE(W$6," ","~",LEN(TRIM(W$6))-LEN(SUBSTITUTE(TRIM(W$6)," ",""))))-1)&amp;" Total",$B$6:$BB$314,ROW($A171)-5,FALSE))</f>
        <v>0</v>
      </c>
      <c r="X171" s="8">
        <f ca="1">IF(X$5&lt;&gt;"",HLOOKUP(X$5,Functionalization!$G$6:$R$314,ROW($A171)-5,FALSE),IFERROR(INDEX(X$278:X$314,MATCH($F171,$B$278:$B$314,0))/VLOOKUP($F171,$B$278:$BB$314,MATCH(LEFT(TRIM(X$6),FIND("~",SUBSTITUTE(X$6,"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171))*HLOOKUP(LEFT(TRIM(X$6),FIND("~",SUBSTITUTE(X$6," ","~",LEN(TRIM(X$6))-LEN(SUBSTITUTE(TRIM(X$6)," ",""))))-1)&amp;" Total",$B$6:$BB$314,ROW($A171)-5,FALSE))</f>
        <v>0</v>
      </c>
      <c r="Y171" s="8">
        <f ca="1">IF(Y$5&lt;&gt;"",HLOOKUP(Y$5,Functionalization!$G$6:$R$314,ROW($A171)-5,FALSE),IFERROR(INDEX(Y$278:Y$314,MATCH($F171,$B$278:$B$314,0))/VLOOKUP($F171,$B$278:$BB$314,MATCH(LEFT(TRIM(Y$6),FIND("~",SUBSTITUTE(Y$6,"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171))*HLOOKUP(LEFT(TRIM(Y$6),FIND("~",SUBSTITUTE(Y$6," ","~",LEN(TRIM(Y$6))-LEN(SUBSTITUTE(TRIM(Y$6)," ",""))))-1)&amp;" Total",$B$6:$BB$314,ROW($A171)-5,FALSE))</f>
        <v>0</v>
      </c>
      <c r="Z171" s="8">
        <f ca="1">IF(Z$5&lt;&gt;"",HLOOKUP(Z$5,Functionalization!$G$6:$R$314,ROW($A171)-5,FALSE),IFERROR(INDEX(Z$278:Z$314,MATCH($F171,$B$278:$B$314,0))/VLOOKUP($F171,$B$278:$BB$314,MATCH(LEFT(TRIM(Z$6),FIND("~",SUBSTITUTE(Z$6,"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171))*HLOOKUP(LEFT(TRIM(Z$6),FIND("~",SUBSTITUTE(Z$6," ","~",LEN(TRIM(Z$6))-LEN(SUBSTITUTE(TRIM(Z$6)," ",""))))-1)&amp;" Total",$B$6:$BB$314,ROW($A171)-5,FALSE))</f>
        <v>0</v>
      </c>
      <c r="AA171" s="8">
        <f ca="1">IF(AA$5&lt;&gt;"",HLOOKUP(AA$5,Functionalization!$G$6:$R$314,ROW($A171)-5,FALSE),IFERROR(INDEX(AA$278:AA$314,MATCH($F171,$B$278:$B$314,0))/VLOOKUP($F171,$B$278:$BB$314,MATCH(LEFT(TRIM(AA$6),FIND("~",SUBSTITUTE(AA$6,"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171))*HLOOKUP(LEFT(TRIM(AA$6),FIND("~",SUBSTITUTE(AA$6," ","~",LEN(TRIM(AA$6))-LEN(SUBSTITUTE(TRIM(AA$6)," ",""))))-1)&amp;" Total",$B$6:$BB$314,ROW($A171)-5,FALSE))</f>
        <v>0</v>
      </c>
      <c r="AB171" s="8">
        <f ca="1">IF(AB$5&lt;&gt;"",HLOOKUP(AB$5,Functionalization!$G$6:$R$314,ROW($A171)-5,FALSE),IFERROR(INDEX(AB$278:AB$314,MATCH($F171,$B$278:$B$314,0))/VLOOKUP($F171,$B$278:$BB$314,MATCH(LEFT(TRIM(AB$6),FIND("~",SUBSTITUTE(AB$6,"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171))*HLOOKUP(LEFT(TRIM(AB$6),FIND("~",SUBSTITUTE(AB$6," ","~",LEN(TRIM(AB$6))-LEN(SUBSTITUTE(TRIM(AB$6)," ",""))))-1)&amp;" Total",$B$6:$BB$314,ROW($A171)-5,FALSE))</f>
        <v>0</v>
      </c>
      <c r="AC171" s="8">
        <f ca="1">IF(AC$5&lt;&gt;"",HLOOKUP(AC$5,Functionalization!$G$6:$R$314,ROW($A171)-5,FALSE),IFERROR(INDEX(AC$278:AC$314,MATCH($F171,$B$278:$B$314,0))/VLOOKUP($F171,$B$278:$BB$314,MATCH(LEFT(TRIM(AC$6),FIND("~",SUBSTITUTE(AC$6,"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171))*HLOOKUP(LEFT(TRIM(AC$6),FIND("~",SUBSTITUTE(AC$6," ","~",LEN(TRIM(AC$6))-LEN(SUBSTITUTE(TRIM(AC$6)," ",""))))-1)&amp;" Total",$B$6:$BB$314,ROW($A171)-5,FALSE))</f>
        <v>0</v>
      </c>
      <c r="AD171" s="8">
        <f ca="1">IF(AD$5&lt;&gt;"",HLOOKUP(AD$5,Functionalization!$G$6:$R$314,ROW($A171)-5,FALSE),IFERROR(INDEX(AD$278:AD$314,MATCH($F171,$B$278:$B$314,0))/VLOOKUP($F171,$B$278:$BB$314,MATCH(LEFT(TRIM(AD$6),FIND("~",SUBSTITUTE(AD$6,"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171))*HLOOKUP(LEFT(TRIM(AD$6),FIND("~",SUBSTITUTE(AD$6," ","~",LEN(TRIM(AD$6))-LEN(SUBSTITUTE(TRIM(AD$6)," ",""))))-1)&amp;" Total",$B$6:$BB$314,ROW($A171)-5,FALSE))</f>
        <v>0</v>
      </c>
      <c r="AE171" s="8">
        <f ca="1">IF(AE$5&lt;&gt;"",HLOOKUP(AE$5,Functionalization!$G$6:$R$314,ROW($A171)-5,FALSE),IFERROR(INDEX(AE$278:AE$314,MATCH($F171,$B$278:$B$314,0))/VLOOKUP($F171,$B$278:$BB$314,MATCH(LEFT(TRIM(AE$6),FIND("~",SUBSTITUTE(AE$6,"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171))*HLOOKUP(LEFT(TRIM(AE$6),FIND("~",SUBSTITUTE(AE$6," ","~",LEN(TRIM(AE$6))-LEN(SUBSTITUTE(TRIM(AE$6)," ",""))))-1)&amp;" Total",$B$6:$BB$314,ROW($A171)-5,FALSE))</f>
        <v>0</v>
      </c>
      <c r="AF171" s="8">
        <f ca="1">IF(AF$5&lt;&gt;"",HLOOKUP(AF$5,Functionalization!$G$6:$R$314,ROW($A171)-5,FALSE),IFERROR(INDEX(AF$278:AF$314,MATCH($F171,$B$278:$B$314,0))/VLOOKUP($F171,$B$278:$BB$314,MATCH(LEFT(TRIM(AF$6),FIND("~",SUBSTITUTE(AF$6,"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171))*HLOOKUP(LEFT(TRIM(AF$6),FIND("~",SUBSTITUTE(AF$6," ","~",LEN(TRIM(AF$6))-LEN(SUBSTITUTE(TRIM(AF$6)," ",""))))-1)&amp;" Total",$B$6:$BB$314,ROW($A171)-5,FALSE))</f>
        <v>0</v>
      </c>
      <c r="AG171" s="8">
        <f ca="1">IF(AG$5&lt;&gt;"",HLOOKUP(AG$5,Functionalization!$G$6:$R$314,ROW($A171)-5,FALSE),IFERROR(INDEX(AG$278:AG$314,MATCH($F171,$B$278:$B$314,0))/VLOOKUP($F171,$B$278:$BB$314,MATCH(LEFT(TRIM(AG$6),FIND("~",SUBSTITUTE(AG$6,"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171))*HLOOKUP(LEFT(TRIM(AG$6),FIND("~",SUBSTITUTE(AG$6," ","~",LEN(TRIM(AG$6))-LEN(SUBSTITUTE(TRIM(AG$6)," ",""))))-1)&amp;" Total",$B$6:$BB$314,ROW($A171)-5,FALSE))</f>
        <v>0</v>
      </c>
      <c r="AH171" s="8">
        <f ca="1">IF(AH$5&lt;&gt;"",HLOOKUP(AH$5,Functionalization!$G$6:$R$314,ROW($A171)-5,FALSE),IFERROR(INDEX(AH$278:AH$314,MATCH($F171,$B$278:$B$314,0))/VLOOKUP($F171,$B$278:$BB$314,MATCH(LEFT(TRIM(AH$6),FIND("~",SUBSTITUTE(AH$6,"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171))*HLOOKUP(LEFT(TRIM(AH$6),FIND("~",SUBSTITUTE(AH$6," ","~",LEN(TRIM(AH$6))-LEN(SUBSTITUTE(TRIM(AH$6)," ",""))))-1)&amp;" Total",$B$6:$BB$314,ROW($A171)-5,FALSE))</f>
        <v>0</v>
      </c>
      <c r="AI171" s="8">
        <f ca="1">IF(AI$5&lt;&gt;"",HLOOKUP(AI$5,Functionalization!$G$6:$R$314,ROW($A171)-5,FALSE),IFERROR(INDEX(AI$278:AI$314,MATCH($F171,$B$278:$B$314,0))/VLOOKUP($F171,$B$278:$BB$314,MATCH(LEFT(TRIM(AI$6),FIND("~",SUBSTITUTE(AI$6,"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171))*HLOOKUP(LEFT(TRIM(AI$6),FIND("~",SUBSTITUTE(AI$6," ","~",LEN(TRIM(AI$6))-LEN(SUBSTITUTE(TRIM(AI$6)," ",""))))-1)&amp;" Total",$B$6:$BB$314,ROW($A171)-5,FALSE))</f>
        <v>0</v>
      </c>
      <c r="AJ171" s="8">
        <f ca="1">IF(AJ$5&lt;&gt;"",HLOOKUP(AJ$5,Functionalization!$G$6:$R$314,ROW($A171)-5,FALSE),IFERROR(INDEX(AJ$278:AJ$314,MATCH($F171,$B$278:$B$314,0))/VLOOKUP($F171,$B$278:$BB$314,MATCH(LEFT(TRIM(AJ$6),FIND("~",SUBSTITUTE(AJ$6,"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171))*HLOOKUP(LEFT(TRIM(AJ$6),FIND("~",SUBSTITUTE(AJ$6," ","~",LEN(TRIM(AJ$6))-LEN(SUBSTITUTE(TRIM(AJ$6)," ",""))))-1)&amp;" Total",$B$6:$BB$314,ROW($A171)-5,FALSE))</f>
        <v>0</v>
      </c>
      <c r="AK171" s="8">
        <f ca="1">IF(AK$5&lt;&gt;"",HLOOKUP(AK$5,Functionalization!$G$6:$R$314,ROW($A171)-5,FALSE),IFERROR(INDEX(AK$278:AK$314,MATCH($F171,$B$278:$B$314,0))/VLOOKUP($F171,$B$278:$BB$314,MATCH(LEFT(TRIM(AK$6),FIND("~",SUBSTITUTE(AK$6,"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171))*HLOOKUP(LEFT(TRIM(AK$6),FIND("~",SUBSTITUTE(AK$6," ","~",LEN(TRIM(AK$6))-LEN(SUBSTITUTE(TRIM(AK$6)," ",""))))-1)&amp;" Total",$B$6:$BB$314,ROW($A171)-5,FALSE))</f>
        <v>0</v>
      </c>
      <c r="AL171" s="8">
        <f ca="1">IF(AL$5&lt;&gt;"",HLOOKUP(AL$5,Functionalization!$G$6:$R$314,ROW($A171)-5,FALSE),IFERROR(INDEX(AL$278:AL$314,MATCH($F171,$B$278:$B$314,0))/VLOOKUP($F171,$B$278:$BB$314,MATCH(LEFT(TRIM(AL$6),FIND("~",SUBSTITUTE(AL$6,"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171))*HLOOKUP(LEFT(TRIM(AL$6),FIND("~",SUBSTITUTE(AL$6," ","~",LEN(TRIM(AL$6))-LEN(SUBSTITUTE(TRIM(AL$6)," ",""))))-1)&amp;" Total",$B$6:$BB$314,ROW($A171)-5,FALSE))</f>
        <v>0</v>
      </c>
      <c r="AM171" s="8">
        <f ca="1">IF(AM$5&lt;&gt;"",HLOOKUP(AM$5,Functionalization!$G$6:$R$314,ROW($A171)-5,FALSE),IFERROR(INDEX(AM$278:AM$314,MATCH($F171,$B$278:$B$314,0))/VLOOKUP($F171,$B$278:$BB$314,MATCH(LEFT(TRIM(AM$6),FIND("~",SUBSTITUTE(AM$6,"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171))*HLOOKUP(LEFT(TRIM(AM$6),FIND("~",SUBSTITUTE(AM$6," ","~",LEN(TRIM(AM$6))-LEN(SUBSTITUTE(TRIM(AM$6)," ",""))))-1)&amp;" Total",$B$6:$BB$314,ROW($A171)-5,FALSE))</f>
        <v>0</v>
      </c>
      <c r="AN171" s="8">
        <f ca="1">IF(AN$5&lt;&gt;"",HLOOKUP(AN$5,Functionalization!$G$6:$R$314,ROW($A171)-5,FALSE),IFERROR(INDEX(AN$278:AN$314,MATCH($F171,$B$278:$B$314,0))/VLOOKUP($F171,$B$278:$BB$314,MATCH(LEFT(TRIM(AN$6),FIND("~",SUBSTITUTE(AN$6,"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171))*HLOOKUP(LEFT(TRIM(AN$6),FIND("~",SUBSTITUTE(AN$6," ","~",LEN(TRIM(AN$6))-LEN(SUBSTITUTE(TRIM(AN$6)," ",""))))-1)&amp;" Total",$B$6:$BB$314,ROW($A171)-5,FALSE))</f>
        <v>0</v>
      </c>
      <c r="AO171" s="8">
        <f ca="1">IF(AO$5&lt;&gt;"",HLOOKUP(AO$5,Functionalization!$G$6:$R$314,ROW($A171)-5,FALSE),IFERROR(INDEX(AO$278:AO$314,MATCH($F171,$B$278:$B$314,0))/VLOOKUP($F171,$B$278:$BB$314,MATCH(LEFT(TRIM(AO$6),FIND("~",SUBSTITUTE(AO$6,"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171))*HLOOKUP(LEFT(TRIM(AO$6),FIND("~",SUBSTITUTE(AO$6," ","~",LEN(TRIM(AO$6))-LEN(SUBSTITUTE(TRIM(AO$6)," ",""))))-1)&amp;" Total",$B$6:$BB$314,ROW($A171)-5,FALSE))</f>
        <v>0</v>
      </c>
      <c r="AP171" s="8">
        <f ca="1">IF(AP$5&lt;&gt;"",HLOOKUP(AP$5,Functionalization!$G$6:$R$314,ROW($A171)-5,FALSE),IFERROR(INDEX(AP$278:AP$314,MATCH($F171,$B$278:$B$314,0))/VLOOKUP($F171,$B$278:$BB$314,MATCH(LEFT(TRIM(AP$6),FIND("~",SUBSTITUTE(AP$6,"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171))*HLOOKUP(LEFT(TRIM(AP$6),FIND("~",SUBSTITUTE(AP$6," ","~",LEN(TRIM(AP$6))-LEN(SUBSTITUTE(TRIM(AP$6)," ",""))))-1)&amp;" Total",$B$6:$BB$314,ROW($A171)-5,FALSE))</f>
        <v>0</v>
      </c>
      <c r="AQ171" s="8">
        <f ca="1">IF(AQ$5&lt;&gt;"",HLOOKUP(AQ$5,Functionalization!$G$6:$R$314,ROW($A171)-5,FALSE),IFERROR(INDEX(AQ$278:AQ$314,MATCH($F171,$B$278:$B$314,0))/VLOOKUP($F171,$B$278:$BB$314,MATCH(LEFT(TRIM(AQ$6),FIND("~",SUBSTITUTE(AQ$6,"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171))*HLOOKUP(LEFT(TRIM(AQ$6),FIND("~",SUBSTITUTE(AQ$6," ","~",LEN(TRIM(AQ$6))-LEN(SUBSTITUTE(TRIM(AQ$6)," ",""))))-1)&amp;" Total",$B$6:$BB$314,ROW($A171)-5,FALSE))</f>
        <v>0</v>
      </c>
      <c r="AR171" s="8">
        <f ca="1">IF(AR$5&lt;&gt;"",HLOOKUP(AR$5,Functionalization!$G$6:$R$314,ROW($A171)-5,FALSE),IFERROR(INDEX(AR$278:AR$314,MATCH($F171,$B$278:$B$314,0))/VLOOKUP($F171,$B$278:$BB$314,MATCH(LEFT(TRIM(AR$6),FIND("~",SUBSTITUTE(AR$6,"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171))*HLOOKUP(LEFT(TRIM(AR$6),FIND("~",SUBSTITUTE(AR$6," ","~",LEN(TRIM(AR$6))-LEN(SUBSTITUTE(TRIM(AR$6)," ",""))))-1)&amp;" Total",$B$6:$BB$314,ROW($A171)-5,FALSE))</f>
        <v>0</v>
      </c>
      <c r="AS171" s="8">
        <f ca="1">IF(AS$5&lt;&gt;"",HLOOKUP(AS$5,Functionalization!$G$6:$R$314,ROW($A171)-5,FALSE),IFERROR(INDEX(AS$278:AS$314,MATCH($F171,$B$278:$B$314,0))/VLOOKUP($F171,$B$278:$BB$314,MATCH(LEFT(TRIM(AS$6),FIND("~",SUBSTITUTE(AS$6,"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171))*HLOOKUP(LEFT(TRIM(AS$6),FIND("~",SUBSTITUTE(AS$6," ","~",LEN(TRIM(AS$6))-LEN(SUBSTITUTE(TRIM(AS$6)," ",""))))-1)&amp;" Total",$B$6:$BB$314,ROW($A171)-5,FALSE))</f>
        <v>0</v>
      </c>
      <c r="AT171" s="8">
        <f ca="1">IF(AT$5&lt;&gt;"",HLOOKUP(AT$5,Functionalization!$G$6:$R$314,ROW($A171)-5,FALSE),IFERROR(INDEX(AT$278:AT$314,MATCH($F171,$B$278:$B$314,0))/VLOOKUP($F171,$B$278:$BB$314,MATCH(LEFT(TRIM(AT$6),FIND("~",SUBSTITUTE(AT$6,"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171))*HLOOKUP(LEFT(TRIM(AT$6),FIND("~",SUBSTITUTE(AT$6," ","~",LEN(TRIM(AT$6))-LEN(SUBSTITUTE(TRIM(AT$6)," ",""))))-1)&amp;" Total",$B$6:$BB$314,ROW($A171)-5,FALSE))</f>
        <v>0</v>
      </c>
      <c r="AU171" s="8">
        <f ca="1">IF(AU$5&lt;&gt;"",HLOOKUP(AU$5,Functionalization!$G$6:$R$314,ROW($A171)-5,FALSE),IFERROR(INDEX(AU$278:AU$314,MATCH($F171,$B$278:$B$314,0))/VLOOKUP($F171,$B$278:$BB$314,MATCH(LEFT(TRIM(AU$6),FIND("~",SUBSTITUTE(AU$6,"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171))*HLOOKUP(LEFT(TRIM(AU$6),FIND("~",SUBSTITUTE(AU$6," ","~",LEN(TRIM(AU$6))-LEN(SUBSTITUTE(TRIM(AU$6)," ",""))))-1)&amp;" Total",$B$6:$BB$314,ROW($A171)-5,FALSE))</f>
        <v>0</v>
      </c>
      <c r="AV171" s="8">
        <f ca="1">IF(AV$5&lt;&gt;"",HLOOKUP(AV$5,Functionalization!$G$6:$R$314,ROW($A171)-5,FALSE),IFERROR(INDEX(AV$278:AV$314,MATCH($F171,$B$278:$B$314,0))/VLOOKUP($F171,$B$278:$BB$314,MATCH(LEFT(TRIM(AV$6),FIND("~",SUBSTITUTE(AV$6,"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171))*HLOOKUP(LEFT(TRIM(AV$6),FIND("~",SUBSTITUTE(AV$6," ","~",LEN(TRIM(AV$6))-LEN(SUBSTITUTE(TRIM(AV$6)," ",""))))-1)&amp;" Total",$B$6:$BB$314,ROW($A171)-5,FALSE))</f>
        <v>0</v>
      </c>
      <c r="AW171" s="8">
        <f ca="1">IF(AW$5&lt;&gt;"",HLOOKUP(AW$5,Functionalization!$G$6:$R$314,ROW($A171)-5,FALSE),IFERROR(INDEX(AW$278:AW$314,MATCH($F171,$B$278:$B$314,0))/VLOOKUP($F171,$B$278:$BB$314,MATCH(LEFT(TRIM(AW$6),FIND("~",SUBSTITUTE(AW$6,"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171))*HLOOKUP(LEFT(TRIM(AW$6),FIND("~",SUBSTITUTE(AW$6," ","~",LEN(TRIM(AW$6))-LEN(SUBSTITUTE(TRIM(AW$6)," ",""))))-1)&amp;" Total",$B$6:$BB$314,ROW($A171)-5,FALSE))</f>
        <v>0</v>
      </c>
      <c r="AX171" s="8">
        <f ca="1">IF(AX$5&lt;&gt;"",HLOOKUP(AX$5,Functionalization!$G$6:$R$314,ROW($A171)-5,FALSE),IFERROR(INDEX(AX$278:AX$314,MATCH($F171,$B$278:$B$314,0))/VLOOKUP($F171,$B$278:$BB$314,MATCH(LEFT(TRIM(AX$6),FIND("~",SUBSTITUTE(AX$6,"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171))*HLOOKUP(LEFT(TRIM(AX$6),FIND("~",SUBSTITUTE(AX$6," ","~",LEN(TRIM(AX$6))-LEN(SUBSTITUTE(TRIM(AX$6)," ",""))))-1)&amp;" Total",$B$6:$BB$314,ROW($A171)-5,FALSE))</f>
        <v>0</v>
      </c>
      <c r="AY171" s="8">
        <f ca="1">IF(AY$5&lt;&gt;"",HLOOKUP(AY$5,Functionalization!$G$6:$R$314,ROW($A171)-5,FALSE),IFERROR(INDEX(AY$278:AY$314,MATCH($F171,$B$278:$B$314,0))/VLOOKUP($F171,$B$278:$BB$314,MATCH(LEFT(TRIM(AY$6),FIND("~",SUBSTITUTE(AY$6,"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171))*HLOOKUP(LEFT(TRIM(AY$6),FIND("~",SUBSTITUTE(AY$6," ","~",LEN(TRIM(AY$6))-LEN(SUBSTITUTE(TRIM(AY$6)," ",""))))-1)&amp;" Total",$B$6:$BB$314,ROW($A171)-5,FALSE))</f>
        <v>0</v>
      </c>
      <c r="AZ171" s="8">
        <f ca="1">IF(AZ$5&lt;&gt;"",HLOOKUP(AZ$5,Functionalization!$G$6:$R$314,ROW($A171)-5,FALSE),IFERROR(INDEX(AZ$278:AZ$314,MATCH($F171,$B$278:$B$314,0))/VLOOKUP($F171,$B$278:$BB$314,MATCH(LEFT(TRIM(AZ$6),FIND("~",SUBSTITUTE(AZ$6,"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171))*HLOOKUP(LEFT(TRIM(AZ$6),FIND("~",SUBSTITUTE(AZ$6," ","~",LEN(TRIM(AZ$6))-LEN(SUBSTITUTE(TRIM(AZ$6)," ",""))))-1)&amp;" Total",$B$6:$BB$314,ROW($A171)-5,FALSE))</f>
        <v>0</v>
      </c>
      <c r="BA171" s="8">
        <f ca="1">IF(BA$5&lt;&gt;"",HLOOKUP(BA$5,Functionalization!$G$6:$R$314,ROW($A171)-5,FALSE),IFERROR(INDEX(BA$278:BA$314,MATCH($F171,$B$278:$B$314,0))/VLOOKUP($F171,$B$278:$BB$314,MATCH(LEFT(TRIM(BA$6),FIND("~",SUBSTITUTE(BA$6,"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171))*HLOOKUP(LEFT(TRIM(BA$6),FIND("~",SUBSTITUTE(BA$6," ","~",LEN(TRIM(BA$6))-LEN(SUBSTITUTE(TRIM(BA$6)," ",""))))-1)&amp;" Total",$B$6:$BB$314,ROW($A171)-5,FALSE))</f>
        <v>0</v>
      </c>
      <c r="BB171" s="8">
        <f ca="1">IF(BB$5&lt;&gt;"",HLOOKUP(BB$5,Functionalization!$G$6:$R$314,ROW($A171)-5,FALSE),IFERROR(INDEX(BB$278:BB$314,MATCH($F171,$B$278:$B$314,0))/VLOOKUP($F171,$B$278:$BB$314,MATCH(LEFT(TRIM(BB$6),FIND("~",SUBSTITUTE(BB$6,"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171))*HLOOKUP(LEFT(TRIM(BB$6),FIND("~",SUBSTITUTE(BB$6," ","~",LEN(TRIM(BB$6))-LEN(SUBSTITUTE(TRIM(BB$6)," ",""))))-1)&amp;" Total",$B$6:$BB$314,ROW($A171)-5,FALSE))</f>
        <v>0</v>
      </c>
      <c r="BD171">
        <f ca="1">IFERROR(IF(SUMIF($G$6:$BB$6,BD$6&amp;" Total",$G171:$BB171)-(SUMIF($G$6:$BB$6,BD$6&amp;" "&amp;'Input-Func_Class'!$D$22,$G171:$BB171)+IFERROR(SUMIF($G$6:$BB$6,BD$6&amp;" "&amp;'Input-Func_Class'!$E$22,$G171:$BB171),SUMIF($G$6:$BB$6,BD$6&amp;" "&amp;'Input-Func_Class'!$B$24,$G171:$BB171))+SUMIF($G$6:$BB$6,BD$6&amp;" "&amp;'Input-Func_Class'!$F$22,$G171:$BB171))&lt;Check_Limit,0,1),1)</f>
        <v>0</v>
      </c>
      <c r="BE171">
        <f ca="1">IFERROR(IF(SUMIF($G$6:$BB$6,BE$6&amp;" Total",$G171:$BB171)-(SUMIF($G$6:$BB$6,BE$6&amp;" "&amp;'Input-Func_Class'!$D$22,$G171:$BB171)+IFERROR(SUMIF($G$6:$BB$6,BE$6&amp;" "&amp;'Input-Func_Class'!$E$22,$G171:$BB171),SUMIF($G$6:$BB$6,BE$6&amp;" "&amp;'Input-Func_Class'!$B$24,$G171:$BB171))+SUMIF($G$6:$BB$6,BE$6&amp;" "&amp;'Input-Func_Class'!$F$22,$G171:$BB171))&lt;Check_Limit,0,1),1)</f>
        <v>0</v>
      </c>
      <c r="BF171">
        <f ca="1">IFERROR(IF(SUMIF($G$6:$BB$6,BF$6&amp;" Total",$G171:$BB171)-(SUMIF($G$6:$BB$6,BF$6&amp;" "&amp;'Input-Func_Class'!$D$22,$G171:$BB171)+IFERROR(SUMIF($G$6:$BB$6,BF$6&amp;" "&amp;'Input-Func_Class'!$E$22,$G171:$BB171),SUMIF($G$6:$BB$6,BF$6&amp;" "&amp;'Input-Func_Class'!$B$24,$G171:$BB171))+SUMIF($G$6:$BB$6,BF$6&amp;" "&amp;'Input-Func_Class'!$F$22,$G171:$BB171))&lt;Check_Limit,0,1),1)</f>
        <v>0</v>
      </c>
      <c r="BG171">
        <f ca="1">IFERROR(IF(SUMIF($G$6:$BB$6,BG$6&amp;" Total",$G171:$BB171)-(SUMIF($G$6:$BB$6,BG$6&amp;" "&amp;'Input-Func_Class'!$D$22,$G171:$BB171)+IFERROR(SUMIF($G$6:$BB$6,BG$6&amp;" "&amp;'Input-Func_Class'!$E$22,$G171:$BB171),SUMIF($G$6:$BB$6,BG$6&amp;" "&amp;'Input-Func_Class'!$B$24,$G171:$BB171))+SUMIF($G$6:$BB$6,BG$6&amp;" "&amp;'Input-Func_Class'!$F$22,$G171:$BB171))&lt;Check_Limit,0,1),1)</f>
        <v>0</v>
      </c>
      <c r="BH171">
        <f ca="1">IFERROR(IF(SUMIF($G$6:$BB$6,BH$6&amp;" Total",$G171:$BB171)-(SUMIF($G$6:$BB$6,BH$6&amp;" "&amp;'Input-Func_Class'!$D$22,$G171:$BB171)+IFERROR(SUMIF($G$6:$BB$6,BH$6&amp;" "&amp;'Input-Func_Class'!$E$22,$G171:$BB171),SUMIF($G$6:$BB$6,BH$6&amp;" "&amp;'Input-Func_Class'!$B$24,$G171:$BB171))+SUMIF($G$6:$BB$6,BH$6&amp;" "&amp;'Input-Func_Class'!$F$22,$G171:$BB171))&lt;Check_Limit,0,1),1)</f>
        <v>0</v>
      </c>
      <c r="BI171">
        <f ca="1">IFERROR(IF(SUMIF($G$6:$BB$6,BI$6&amp;" Total",$G171:$BB171)-(SUMIF($G$6:$BB$6,BI$6&amp;" "&amp;'Input-Func_Class'!$D$22,$G171:$BB171)+IFERROR(SUMIF($G$6:$BB$6,BI$6&amp;" "&amp;'Input-Func_Class'!$E$22,$G171:$BB171),SUMIF($G$6:$BB$6,BI$6&amp;" "&amp;'Input-Func_Class'!$B$24,$G171:$BB171))+SUMIF($G$6:$BB$6,BI$6&amp;" "&amp;'Input-Func_Class'!$F$22,$G171:$BB171))&lt;Check_Limit,0,1),1)</f>
        <v>0</v>
      </c>
      <c r="BJ171">
        <f ca="1">IFERROR(IF(SUMIF($G$6:$BB$6,BJ$6&amp;" Total",$G171:$BB171)-(SUMIF($G$6:$BB$6,BJ$6&amp;" "&amp;'Input-Func_Class'!$D$22,$G171:$BB171)+IFERROR(SUMIF($G$6:$BB$6,BJ$6&amp;" "&amp;'Input-Func_Class'!$E$22,$G171:$BB171),SUMIF($G$6:$BB$6,BJ$6&amp;" "&amp;'Input-Func_Class'!$B$24,$G171:$BB171))+SUMIF($G$6:$BB$6,BJ$6&amp;" "&amp;'Input-Func_Class'!$F$22,$G171:$BB171))&lt;Check_Limit,0,1),1)</f>
        <v>0</v>
      </c>
      <c r="BK171">
        <f ca="1">IFERROR(IF(SUMIF($G$6:$BB$6,BK$6&amp;" Total",$G171:$BB171)-(SUMIF($G$6:$BB$6,BK$6&amp;" "&amp;'Input-Func_Class'!$D$22,$G171:$BB171)+IFERROR(SUMIF($G$6:$BB$6,BK$6&amp;" "&amp;'Input-Func_Class'!$E$22,$G171:$BB171),SUMIF($G$6:$BB$6,BK$6&amp;" "&amp;'Input-Func_Class'!$B$24,$G171:$BB171))+SUMIF($G$6:$BB$6,BK$6&amp;" "&amp;'Input-Func_Class'!$F$22,$G171:$BB171))&lt;Check_Limit,0,1),1)</f>
        <v>0</v>
      </c>
      <c r="BL171">
        <f ca="1">IFERROR(IF(SUMIF($G$6:$BB$6,BL$6&amp;" Total",$G171:$BB171)-(SUMIF($G$6:$BB$6,BL$6&amp;" "&amp;'Input-Func_Class'!$D$22,$G171:$BB171)+IFERROR(SUMIF($G$6:$BB$6,BL$6&amp;" "&amp;'Input-Func_Class'!$E$22,$G171:$BB171),SUMIF($G$6:$BB$6,BL$6&amp;" "&amp;'Input-Func_Class'!$B$24,$G171:$BB171))+SUMIF($G$6:$BB$6,BL$6&amp;" "&amp;'Input-Func_Class'!$F$22,$G171:$BB171))&lt;Check_Limit,0,1),1)</f>
        <v>0</v>
      </c>
      <c r="BM171">
        <f ca="1">IFERROR(IF(SUMIF($G$6:$BB$6,BM$6&amp;" Total",$G171:$BB171)-(SUMIF($G$6:$BB$6,BM$6&amp;" "&amp;'Input-Func_Class'!$D$22,$G171:$BB171)+IFERROR(SUMIF($G$6:$BB$6,BM$6&amp;" "&amp;'Input-Func_Class'!$E$22,$G171:$BB171),SUMIF($G$6:$BB$6,BM$6&amp;" "&amp;'Input-Func_Class'!$B$24,$G171:$BB171))+SUMIF($G$6:$BB$6,BM$6&amp;" "&amp;'Input-Func_Class'!$F$22,$G171:$BB171))&lt;Check_Limit,0,1),1)</f>
        <v>0</v>
      </c>
      <c r="BN171">
        <f ca="1">IFERROR(IF(SUMIF($G$6:$BB$6,BN$6&amp;" Total",$G171:$BB171)-(SUMIF($G$6:$BB$6,BN$6&amp;" "&amp;'Input-Func_Class'!$D$22,$G171:$BB171)+IFERROR(SUMIF($G$6:$BB$6,BN$6&amp;" "&amp;'Input-Func_Class'!$E$22,$G171:$BB171),SUMIF($G$6:$BB$6,BN$6&amp;" "&amp;'Input-Func_Class'!$B$24,$G171:$BB171))+SUMIF($G$6:$BB$6,BN$6&amp;" "&amp;'Input-Func_Class'!$F$22,$G171:$BB171))&lt;Check_Limit,0,1),1)</f>
        <v>0</v>
      </c>
      <c r="BO171">
        <f ca="1">IFERROR(IF(SUMIF($G$6:$BB$6,BO$6&amp;" Total",$G171:$BB171)-(SUMIF($G$6:$BB$6,BO$6&amp;" "&amp;'Input-Func_Class'!$D$22,$G171:$BB171)+IFERROR(SUMIF($G$6:$BB$6,BO$6&amp;" "&amp;'Input-Func_Class'!$E$22,$G171:$BB171),SUMIF($G$6:$BB$6,BO$6&amp;" "&amp;'Input-Func_Class'!$B$24,$G171:$BB171))+SUMIF($G$6:$BB$6,BO$6&amp;" "&amp;'Input-Func_Class'!$F$22,$G171:$BB171))&lt;Check_Limit,0,1),1)</f>
        <v>0</v>
      </c>
    </row>
    <row r="172" spans="1:67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>SUBTOTAL(9,D168:D171)</f>
        <v>407905.34440411546</v>
      </c>
      <c r="E172" s="8">
        <f t="shared" ca="1" si="37"/>
        <v>0</v>
      </c>
      <c r="G172" s="77">
        <f t="shared" ref="G172:R172" ca="1" si="47">SUBTOTAL(9,G168:G171)</f>
        <v>0</v>
      </c>
      <c r="H172" s="77">
        <f t="shared" ca="1" si="47"/>
        <v>0</v>
      </c>
      <c r="I172" s="77">
        <f t="shared" ca="1" si="47"/>
        <v>0</v>
      </c>
      <c r="J172" s="77">
        <f t="shared" ca="1" si="47"/>
        <v>0</v>
      </c>
      <c r="K172" s="77">
        <f t="shared" ca="1" si="47"/>
        <v>0</v>
      </c>
      <c r="L172" s="77">
        <f t="shared" ca="1" si="47"/>
        <v>0</v>
      </c>
      <c r="M172" s="77">
        <f t="shared" ca="1" si="47"/>
        <v>0</v>
      </c>
      <c r="N172" s="77">
        <f t="shared" ca="1" si="47"/>
        <v>0</v>
      </c>
      <c r="O172" s="77">
        <f t="shared" ca="1" si="47"/>
        <v>407905.34440411546</v>
      </c>
      <c r="P172" s="77">
        <f t="shared" ca="1" si="47"/>
        <v>0</v>
      </c>
      <c r="Q172" s="77">
        <f t="shared" ca="1" si="47"/>
        <v>0</v>
      </c>
      <c r="R172" s="77">
        <f t="shared" ca="1" si="47"/>
        <v>407905.34440411546</v>
      </c>
      <c r="S172" s="77">
        <f t="shared" ref="S172:BB172" ca="1" si="48">SUBTOTAL(9,S168:S171)</f>
        <v>0</v>
      </c>
      <c r="T172" s="77">
        <f t="shared" ca="1" si="48"/>
        <v>0</v>
      </c>
      <c r="U172" s="77">
        <f t="shared" ca="1" si="48"/>
        <v>0</v>
      </c>
      <c r="V172" s="77">
        <f t="shared" ca="1" si="48"/>
        <v>0</v>
      </c>
      <c r="W172" s="77">
        <f t="shared" ca="1" si="48"/>
        <v>0</v>
      </c>
      <c r="X172" s="77">
        <f t="shared" ca="1" si="48"/>
        <v>0</v>
      </c>
      <c r="Y172" s="77">
        <f t="shared" ca="1" si="48"/>
        <v>0</v>
      </c>
      <c r="Z172" s="77">
        <f t="shared" ca="1" si="48"/>
        <v>0</v>
      </c>
      <c r="AA172" s="77">
        <f t="shared" ca="1" si="48"/>
        <v>0</v>
      </c>
      <c r="AB172" s="77">
        <f t="shared" ca="1" si="48"/>
        <v>0</v>
      </c>
      <c r="AC172" s="77">
        <f t="shared" ca="1" si="48"/>
        <v>0</v>
      </c>
      <c r="AD172" s="77">
        <f t="shared" ca="1" si="48"/>
        <v>0</v>
      </c>
      <c r="AE172" s="77">
        <f t="shared" ca="1" si="48"/>
        <v>0</v>
      </c>
      <c r="AF172" s="77">
        <f t="shared" ca="1" si="48"/>
        <v>0</v>
      </c>
      <c r="AG172" s="77">
        <f t="shared" ca="1" si="48"/>
        <v>0</v>
      </c>
      <c r="AH172" s="77">
        <f t="shared" ca="1" si="48"/>
        <v>0</v>
      </c>
      <c r="AI172" s="77">
        <f t="shared" ca="1" si="48"/>
        <v>0</v>
      </c>
      <c r="AJ172" s="77">
        <f t="shared" ca="1" si="48"/>
        <v>0</v>
      </c>
      <c r="AK172" s="77">
        <f t="shared" ca="1" si="48"/>
        <v>0</v>
      </c>
      <c r="AL172" s="77">
        <f t="shared" ca="1" si="48"/>
        <v>0</v>
      </c>
      <c r="AM172" s="77">
        <f t="shared" ca="1" si="48"/>
        <v>0</v>
      </c>
      <c r="AN172" s="77">
        <f t="shared" ca="1" si="48"/>
        <v>0</v>
      </c>
      <c r="AO172" s="77">
        <f t="shared" ca="1" si="48"/>
        <v>0</v>
      </c>
      <c r="AP172" s="77">
        <f t="shared" ca="1" si="48"/>
        <v>0</v>
      </c>
      <c r="AQ172" s="77">
        <f t="shared" ca="1" si="48"/>
        <v>0</v>
      </c>
      <c r="AR172" s="77">
        <f t="shared" ca="1" si="48"/>
        <v>0</v>
      </c>
      <c r="AS172" s="77">
        <f t="shared" ca="1" si="48"/>
        <v>0</v>
      </c>
      <c r="AT172" s="77">
        <f t="shared" ca="1" si="48"/>
        <v>0</v>
      </c>
      <c r="AU172" s="77">
        <f t="shared" ca="1" si="48"/>
        <v>0</v>
      </c>
      <c r="AV172" s="77">
        <f t="shared" ca="1" si="48"/>
        <v>0</v>
      </c>
      <c r="AW172" s="77">
        <f t="shared" ca="1" si="48"/>
        <v>0</v>
      </c>
      <c r="AX172" s="77">
        <f t="shared" ca="1" si="48"/>
        <v>0</v>
      </c>
      <c r="AY172" s="77">
        <f t="shared" ca="1" si="48"/>
        <v>0</v>
      </c>
      <c r="AZ172" s="77">
        <f t="shared" ca="1" si="48"/>
        <v>0</v>
      </c>
      <c r="BA172" s="77">
        <f t="shared" ca="1" si="48"/>
        <v>0</v>
      </c>
      <c r="BB172" s="77">
        <f t="shared" ca="1" si="48"/>
        <v>0</v>
      </c>
      <c r="BD172">
        <f ca="1">IFERROR(IF(SUMIF($G$6:$BB$6,BD$6&amp;" Total",$G172:$BB172)-(SUMIF($G$6:$BB$6,BD$6&amp;" "&amp;'Input-Func_Class'!$D$22,$G172:$BB172)+IFERROR(SUMIF($G$6:$BB$6,BD$6&amp;" "&amp;'Input-Func_Class'!$E$22,$G172:$BB172),SUMIF($G$6:$BB$6,BD$6&amp;" "&amp;'Input-Func_Class'!$B$24,$G172:$BB172))+SUMIF($G$6:$BB$6,BD$6&amp;" "&amp;'Input-Func_Class'!$F$22,$G172:$BB172))&lt;Check_Limit,0,1),1)</f>
        <v>0</v>
      </c>
      <c r="BE172">
        <f ca="1">IFERROR(IF(SUMIF($G$6:$BB$6,BE$6&amp;" Total",$G172:$BB172)-(SUMIF($G$6:$BB$6,BE$6&amp;" "&amp;'Input-Func_Class'!$D$22,$G172:$BB172)+IFERROR(SUMIF($G$6:$BB$6,BE$6&amp;" "&amp;'Input-Func_Class'!$E$22,$G172:$BB172),SUMIF($G$6:$BB$6,BE$6&amp;" "&amp;'Input-Func_Class'!$B$24,$G172:$BB172))+SUMIF($G$6:$BB$6,BE$6&amp;" "&amp;'Input-Func_Class'!$F$22,$G172:$BB172))&lt;Check_Limit,0,1),1)</f>
        <v>0</v>
      </c>
      <c r="BF172">
        <f ca="1">IFERROR(IF(SUMIF($G$6:$BB$6,BF$6&amp;" Total",$G172:$BB172)-(SUMIF($G$6:$BB$6,BF$6&amp;" "&amp;'Input-Func_Class'!$D$22,$G172:$BB172)+IFERROR(SUMIF($G$6:$BB$6,BF$6&amp;" "&amp;'Input-Func_Class'!$E$22,$G172:$BB172),SUMIF($G$6:$BB$6,BF$6&amp;" "&amp;'Input-Func_Class'!$B$24,$G172:$BB172))+SUMIF($G$6:$BB$6,BF$6&amp;" "&amp;'Input-Func_Class'!$F$22,$G172:$BB172))&lt;Check_Limit,0,1),1)</f>
        <v>0</v>
      </c>
      <c r="BG172">
        <f ca="1">IFERROR(IF(SUMIF($G$6:$BB$6,BG$6&amp;" Total",$G172:$BB172)-(SUMIF($G$6:$BB$6,BG$6&amp;" "&amp;'Input-Func_Class'!$D$22,$G172:$BB172)+IFERROR(SUMIF($G$6:$BB$6,BG$6&amp;" "&amp;'Input-Func_Class'!$E$22,$G172:$BB172),SUMIF($G$6:$BB$6,BG$6&amp;" "&amp;'Input-Func_Class'!$B$24,$G172:$BB172))+SUMIF($G$6:$BB$6,BG$6&amp;" "&amp;'Input-Func_Class'!$F$22,$G172:$BB172))&lt;Check_Limit,0,1),1)</f>
        <v>0</v>
      </c>
      <c r="BH172">
        <f ca="1">IFERROR(IF(SUMIF($G$6:$BB$6,BH$6&amp;" Total",$G172:$BB172)-(SUMIF($G$6:$BB$6,BH$6&amp;" "&amp;'Input-Func_Class'!$D$22,$G172:$BB172)+IFERROR(SUMIF($G$6:$BB$6,BH$6&amp;" "&amp;'Input-Func_Class'!$E$22,$G172:$BB172),SUMIF($G$6:$BB$6,BH$6&amp;" "&amp;'Input-Func_Class'!$B$24,$G172:$BB172))+SUMIF($G$6:$BB$6,BH$6&amp;" "&amp;'Input-Func_Class'!$F$22,$G172:$BB172))&lt;Check_Limit,0,1),1)</f>
        <v>0</v>
      </c>
      <c r="BI172">
        <f ca="1">IFERROR(IF(SUMIF($G$6:$BB$6,BI$6&amp;" Total",$G172:$BB172)-(SUMIF($G$6:$BB$6,BI$6&amp;" "&amp;'Input-Func_Class'!$D$22,$G172:$BB172)+IFERROR(SUMIF($G$6:$BB$6,BI$6&amp;" "&amp;'Input-Func_Class'!$E$22,$G172:$BB172),SUMIF($G$6:$BB$6,BI$6&amp;" "&amp;'Input-Func_Class'!$B$24,$G172:$BB172))+SUMIF($G$6:$BB$6,BI$6&amp;" "&amp;'Input-Func_Class'!$F$22,$G172:$BB172))&lt;Check_Limit,0,1),1)</f>
        <v>0</v>
      </c>
      <c r="BJ172">
        <f ca="1">IFERROR(IF(SUMIF($G$6:$BB$6,BJ$6&amp;" Total",$G172:$BB172)-(SUMIF($G$6:$BB$6,BJ$6&amp;" "&amp;'Input-Func_Class'!$D$22,$G172:$BB172)+IFERROR(SUMIF($G$6:$BB$6,BJ$6&amp;" "&amp;'Input-Func_Class'!$E$22,$G172:$BB172),SUMIF($G$6:$BB$6,BJ$6&amp;" "&amp;'Input-Func_Class'!$B$24,$G172:$BB172))+SUMIF($G$6:$BB$6,BJ$6&amp;" "&amp;'Input-Func_Class'!$F$22,$G172:$BB172))&lt;Check_Limit,0,1),1)</f>
        <v>0</v>
      </c>
      <c r="BK172">
        <f ca="1">IFERROR(IF(SUMIF($G$6:$BB$6,BK$6&amp;" Total",$G172:$BB172)-(SUMIF($G$6:$BB$6,BK$6&amp;" "&amp;'Input-Func_Class'!$D$22,$G172:$BB172)+IFERROR(SUMIF($G$6:$BB$6,BK$6&amp;" "&amp;'Input-Func_Class'!$E$22,$G172:$BB172),SUMIF($G$6:$BB$6,BK$6&amp;" "&amp;'Input-Func_Class'!$B$24,$G172:$BB172))+SUMIF($G$6:$BB$6,BK$6&amp;" "&amp;'Input-Func_Class'!$F$22,$G172:$BB172))&lt;Check_Limit,0,1),1)</f>
        <v>0</v>
      </c>
      <c r="BL172">
        <f ca="1">IFERROR(IF(SUMIF($G$6:$BB$6,BL$6&amp;" Total",$G172:$BB172)-(SUMIF($G$6:$BB$6,BL$6&amp;" "&amp;'Input-Func_Class'!$D$22,$G172:$BB172)+IFERROR(SUMIF($G$6:$BB$6,BL$6&amp;" "&amp;'Input-Func_Class'!$E$22,$G172:$BB172),SUMIF($G$6:$BB$6,BL$6&amp;" "&amp;'Input-Func_Class'!$B$24,$G172:$BB172))+SUMIF($G$6:$BB$6,BL$6&amp;" "&amp;'Input-Func_Class'!$F$22,$G172:$BB172))&lt;Check_Limit,0,1),1)</f>
        <v>0</v>
      </c>
      <c r="BM172">
        <f ca="1">IFERROR(IF(SUMIF($G$6:$BB$6,BM$6&amp;" Total",$G172:$BB172)-(SUMIF($G$6:$BB$6,BM$6&amp;" "&amp;'Input-Func_Class'!$D$22,$G172:$BB172)+IFERROR(SUMIF($G$6:$BB$6,BM$6&amp;" "&amp;'Input-Func_Class'!$E$22,$G172:$BB172),SUMIF($G$6:$BB$6,BM$6&amp;" "&amp;'Input-Func_Class'!$B$24,$G172:$BB172))+SUMIF($G$6:$BB$6,BM$6&amp;" "&amp;'Input-Func_Class'!$F$22,$G172:$BB172))&lt;Check_Limit,0,1),1)</f>
        <v>0</v>
      </c>
      <c r="BN172">
        <f ca="1">IFERROR(IF(SUMIF($G$6:$BB$6,BN$6&amp;" Total",$G172:$BB172)-(SUMIF($G$6:$BB$6,BN$6&amp;" "&amp;'Input-Func_Class'!$D$22,$G172:$BB172)+IFERROR(SUMIF($G$6:$BB$6,BN$6&amp;" "&amp;'Input-Func_Class'!$E$22,$G172:$BB172),SUMIF($G$6:$BB$6,BN$6&amp;" "&amp;'Input-Func_Class'!$B$24,$G172:$BB172))+SUMIF($G$6:$BB$6,BN$6&amp;" "&amp;'Input-Func_Class'!$F$22,$G172:$BB172))&lt;Check_Limit,0,1),1)</f>
        <v>0</v>
      </c>
      <c r="BO172">
        <f ca="1">IFERROR(IF(SUMIF($G$6:$BB$6,BO$6&amp;" Total",$G172:$BB172)-(SUMIF($G$6:$BB$6,BO$6&amp;" "&amp;'Input-Func_Class'!$D$22,$G172:$BB172)+IFERROR(SUMIF($G$6:$BB$6,BO$6&amp;" "&amp;'Input-Func_Class'!$E$22,$G172:$BB172),SUMIF($G$6:$BB$6,BO$6&amp;" "&amp;'Input-Func_Class'!$B$24,$G172:$BB172))+SUMIF($G$6:$BB$6,BO$6&amp;" "&amp;'Input-Func_Class'!$F$22,$G172:$BB172))&lt;Check_Limit,0,1),1)</f>
        <v>0</v>
      </c>
    </row>
    <row r="173" spans="1:67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D173">
        <f>IFERROR(IF(SUMIF($G$6:$BB$6,BD$6&amp;" Total",$G173:$BB173)-(SUMIF($G$6:$BB$6,BD$6&amp;" "&amp;'Input-Func_Class'!$D$22,$G173:$BB173)+IFERROR(SUMIF($G$6:$BB$6,BD$6&amp;" "&amp;'Input-Func_Class'!$E$22,$G173:$BB173),SUMIF($G$6:$BB$6,BD$6&amp;" "&amp;'Input-Func_Class'!$B$24,$G173:$BB173))+SUMIF($G$6:$BB$6,BD$6&amp;" "&amp;'Input-Func_Class'!$F$22,$G173:$BB173))&lt;Check_Limit,0,1),1)</f>
        <v>0</v>
      </c>
      <c r="BE173">
        <f>IFERROR(IF(SUMIF($G$6:$BB$6,BE$6&amp;" Total",$G173:$BB173)-(SUMIF($G$6:$BB$6,BE$6&amp;" "&amp;'Input-Func_Class'!$D$22,$G173:$BB173)+IFERROR(SUMIF($G$6:$BB$6,BE$6&amp;" "&amp;'Input-Func_Class'!$E$22,$G173:$BB173),SUMIF($G$6:$BB$6,BE$6&amp;" "&amp;'Input-Func_Class'!$B$24,$G173:$BB173))+SUMIF($G$6:$BB$6,BE$6&amp;" "&amp;'Input-Func_Class'!$F$22,$G173:$BB173))&lt;Check_Limit,0,1),1)</f>
        <v>0</v>
      </c>
      <c r="BF173">
        <f>IFERROR(IF(SUMIF($G$6:$BB$6,BF$6&amp;" Total",$G173:$BB173)-(SUMIF($G$6:$BB$6,BF$6&amp;" "&amp;'Input-Func_Class'!$D$22,$G173:$BB173)+IFERROR(SUMIF($G$6:$BB$6,BF$6&amp;" "&amp;'Input-Func_Class'!$E$22,$G173:$BB173),SUMIF($G$6:$BB$6,BF$6&amp;" "&amp;'Input-Func_Class'!$B$24,$G173:$BB173))+SUMIF($G$6:$BB$6,BF$6&amp;" "&amp;'Input-Func_Class'!$F$22,$G173:$BB173))&lt;Check_Limit,0,1),1)</f>
        <v>0</v>
      </c>
      <c r="BG173">
        <f>IFERROR(IF(SUMIF($G$6:$BB$6,BG$6&amp;" Total",$G173:$BB173)-(SUMIF($G$6:$BB$6,BG$6&amp;" "&amp;'Input-Func_Class'!$D$22,$G173:$BB173)+IFERROR(SUMIF($G$6:$BB$6,BG$6&amp;" "&amp;'Input-Func_Class'!$E$22,$G173:$BB173),SUMIF($G$6:$BB$6,BG$6&amp;" "&amp;'Input-Func_Class'!$B$24,$G173:$BB173))+SUMIF($G$6:$BB$6,BG$6&amp;" "&amp;'Input-Func_Class'!$F$22,$G173:$BB173))&lt;Check_Limit,0,1),1)</f>
        <v>0</v>
      </c>
      <c r="BH173">
        <f>IFERROR(IF(SUMIF($G$6:$BB$6,BH$6&amp;" Total",$G173:$BB173)-(SUMIF($G$6:$BB$6,BH$6&amp;" "&amp;'Input-Func_Class'!$D$22,$G173:$BB173)+IFERROR(SUMIF($G$6:$BB$6,BH$6&amp;" "&amp;'Input-Func_Class'!$E$22,$G173:$BB173),SUMIF($G$6:$BB$6,BH$6&amp;" "&amp;'Input-Func_Class'!$B$24,$G173:$BB173))+SUMIF($G$6:$BB$6,BH$6&amp;" "&amp;'Input-Func_Class'!$F$22,$G173:$BB173))&lt;Check_Limit,0,1),1)</f>
        <v>0</v>
      </c>
      <c r="BI173">
        <f>IFERROR(IF(SUMIF($G$6:$BB$6,BI$6&amp;" Total",$G173:$BB173)-(SUMIF($G$6:$BB$6,BI$6&amp;" "&amp;'Input-Func_Class'!$D$22,$G173:$BB173)+IFERROR(SUMIF($G$6:$BB$6,BI$6&amp;" "&amp;'Input-Func_Class'!$E$22,$G173:$BB173),SUMIF($G$6:$BB$6,BI$6&amp;" "&amp;'Input-Func_Class'!$B$24,$G173:$BB173))+SUMIF($G$6:$BB$6,BI$6&amp;" "&amp;'Input-Func_Class'!$F$22,$G173:$BB173))&lt;Check_Limit,0,1),1)</f>
        <v>0</v>
      </c>
      <c r="BJ173">
        <f>IFERROR(IF(SUMIF($G$6:$BB$6,BJ$6&amp;" Total",$G173:$BB173)-(SUMIF($G$6:$BB$6,BJ$6&amp;" "&amp;'Input-Func_Class'!$D$22,$G173:$BB173)+IFERROR(SUMIF($G$6:$BB$6,BJ$6&amp;" "&amp;'Input-Func_Class'!$E$22,$G173:$BB173),SUMIF($G$6:$BB$6,BJ$6&amp;" "&amp;'Input-Func_Class'!$B$24,$G173:$BB173))+SUMIF($G$6:$BB$6,BJ$6&amp;" "&amp;'Input-Func_Class'!$F$22,$G173:$BB173))&lt;Check_Limit,0,1),1)</f>
        <v>0</v>
      </c>
      <c r="BK173">
        <f>IFERROR(IF(SUMIF($G$6:$BB$6,BK$6&amp;" Total",$G173:$BB173)-(SUMIF($G$6:$BB$6,BK$6&amp;" "&amp;'Input-Func_Class'!$D$22,$G173:$BB173)+IFERROR(SUMIF($G$6:$BB$6,BK$6&amp;" "&amp;'Input-Func_Class'!$E$22,$G173:$BB173),SUMIF($G$6:$BB$6,BK$6&amp;" "&amp;'Input-Func_Class'!$B$24,$G173:$BB173))+SUMIF($G$6:$BB$6,BK$6&amp;" "&amp;'Input-Func_Class'!$F$22,$G173:$BB173))&lt;Check_Limit,0,1),1)</f>
        <v>0</v>
      </c>
      <c r="BL173">
        <f>IFERROR(IF(SUMIF($G$6:$BB$6,BL$6&amp;" Total",$G173:$BB173)-(SUMIF($G$6:$BB$6,BL$6&amp;" "&amp;'Input-Func_Class'!$D$22,$G173:$BB173)+IFERROR(SUMIF($G$6:$BB$6,BL$6&amp;" "&amp;'Input-Func_Class'!$E$22,$G173:$BB173),SUMIF($G$6:$BB$6,BL$6&amp;" "&amp;'Input-Func_Class'!$B$24,$G173:$BB173))+SUMIF($G$6:$BB$6,BL$6&amp;" "&amp;'Input-Func_Class'!$F$22,$G173:$BB173))&lt;Check_Limit,0,1),1)</f>
        <v>0</v>
      </c>
      <c r="BM173">
        <f>IFERROR(IF(SUMIF($G$6:$BB$6,BM$6&amp;" Total",$G173:$BB173)-(SUMIF($G$6:$BB$6,BM$6&amp;" "&amp;'Input-Func_Class'!$D$22,$G173:$BB173)+IFERROR(SUMIF($G$6:$BB$6,BM$6&amp;" "&amp;'Input-Func_Class'!$E$22,$G173:$BB173),SUMIF($G$6:$BB$6,BM$6&amp;" "&amp;'Input-Func_Class'!$B$24,$G173:$BB173))+SUMIF($G$6:$BB$6,BM$6&amp;" "&amp;'Input-Func_Class'!$F$22,$G173:$BB173))&lt;Check_Limit,0,1),1)</f>
        <v>0</v>
      </c>
      <c r="BN173">
        <f>IFERROR(IF(SUMIF($G$6:$BB$6,BN$6&amp;" Total",$G173:$BB173)-(SUMIF($G$6:$BB$6,BN$6&amp;" "&amp;'Input-Func_Class'!$D$22,$G173:$BB173)+IFERROR(SUMIF($G$6:$BB$6,BN$6&amp;" "&amp;'Input-Func_Class'!$E$22,$G173:$BB173),SUMIF($G$6:$BB$6,BN$6&amp;" "&amp;'Input-Func_Class'!$B$24,$G173:$BB173))+SUMIF($G$6:$BB$6,BN$6&amp;" "&amp;'Input-Func_Class'!$F$22,$G173:$BB173))&lt;Check_Limit,0,1),1)</f>
        <v>0</v>
      </c>
      <c r="BO173">
        <f>IFERROR(IF(SUMIF($G$6:$BB$6,BO$6&amp;" Total",$G173:$BB173)-(SUMIF($G$6:$BB$6,BO$6&amp;" "&amp;'Input-Func_Class'!$D$22,$G173:$BB173)+IFERROR(SUMIF($G$6:$BB$6,BO$6&amp;" "&amp;'Input-Func_Class'!$E$22,$G173:$BB173),SUMIF($G$6:$BB$6,BO$6&amp;" "&amp;'Input-Func_Class'!$B$24,$G173:$BB173))+SUMIF($G$6:$BB$6,BO$6&amp;" "&amp;'Input-Func_Class'!$F$22,$G173:$BB173))&lt;Check_Limit,0,1),1)</f>
        <v>0</v>
      </c>
    </row>
    <row r="174" spans="1:67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D174">
        <f>IFERROR(IF(SUMIF($G$6:$BB$6,BD$6&amp;" Total",$G174:$BB174)-(SUMIF($G$6:$BB$6,BD$6&amp;" "&amp;'Input-Func_Class'!$D$22,$G174:$BB174)+IFERROR(SUMIF($G$6:$BB$6,BD$6&amp;" "&amp;'Input-Func_Class'!$E$22,$G174:$BB174),SUMIF($G$6:$BB$6,BD$6&amp;" "&amp;'Input-Func_Class'!$B$24,$G174:$BB174))+SUMIF($G$6:$BB$6,BD$6&amp;" "&amp;'Input-Func_Class'!$F$22,$G174:$BB174))&lt;Check_Limit,0,1),1)</f>
        <v>0</v>
      </c>
      <c r="BE174">
        <f>IFERROR(IF(SUMIF($G$6:$BB$6,BE$6&amp;" Total",$G174:$BB174)-(SUMIF($G$6:$BB$6,BE$6&amp;" "&amp;'Input-Func_Class'!$D$22,$G174:$BB174)+IFERROR(SUMIF($G$6:$BB$6,BE$6&amp;" "&amp;'Input-Func_Class'!$E$22,$G174:$BB174),SUMIF($G$6:$BB$6,BE$6&amp;" "&amp;'Input-Func_Class'!$B$24,$G174:$BB174))+SUMIF($G$6:$BB$6,BE$6&amp;" "&amp;'Input-Func_Class'!$F$22,$G174:$BB174))&lt;Check_Limit,0,1),1)</f>
        <v>0</v>
      </c>
      <c r="BF174">
        <f>IFERROR(IF(SUMIF($G$6:$BB$6,BF$6&amp;" Total",$G174:$BB174)-(SUMIF($G$6:$BB$6,BF$6&amp;" "&amp;'Input-Func_Class'!$D$22,$G174:$BB174)+IFERROR(SUMIF($G$6:$BB$6,BF$6&amp;" "&amp;'Input-Func_Class'!$E$22,$G174:$BB174),SUMIF($G$6:$BB$6,BF$6&amp;" "&amp;'Input-Func_Class'!$B$24,$G174:$BB174))+SUMIF($G$6:$BB$6,BF$6&amp;" "&amp;'Input-Func_Class'!$F$22,$G174:$BB174))&lt;Check_Limit,0,1),1)</f>
        <v>0</v>
      </c>
      <c r="BG174">
        <f>IFERROR(IF(SUMIF($G$6:$BB$6,BG$6&amp;" Total",$G174:$BB174)-(SUMIF($G$6:$BB$6,BG$6&amp;" "&amp;'Input-Func_Class'!$D$22,$G174:$BB174)+IFERROR(SUMIF($G$6:$BB$6,BG$6&amp;" "&amp;'Input-Func_Class'!$E$22,$G174:$BB174),SUMIF($G$6:$BB$6,BG$6&amp;" "&amp;'Input-Func_Class'!$B$24,$G174:$BB174))+SUMIF($G$6:$BB$6,BG$6&amp;" "&amp;'Input-Func_Class'!$F$22,$G174:$BB174))&lt;Check_Limit,0,1),1)</f>
        <v>0</v>
      </c>
      <c r="BH174">
        <f>IFERROR(IF(SUMIF($G$6:$BB$6,BH$6&amp;" Total",$G174:$BB174)-(SUMIF($G$6:$BB$6,BH$6&amp;" "&amp;'Input-Func_Class'!$D$22,$G174:$BB174)+IFERROR(SUMIF($G$6:$BB$6,BH$6&amp;" "&amp;'Input-Func_Class'!$E$22,$G174:$BB174),SUMIF($G$6:$BB$6,BH$6&amp;" "&amp;'Input-Func_Class'!$B$24,$G174:$BB174))+SUMIF($G$6:$BB$6,BH$6&amp;" "&amp;'Input-Func_Class'!$F$22,$G174:$BB174))&lt;Check_Limit,0,1),1)</f>
        <v>0</v>
      </c>
      <c r="BI174">
        <f>IFERROR(IF(SUMIF($G$6:$BB$6,BI$6&amp;" Total",$G174:$BB174)-(SUMIF($G$6:$BB$6,BI$6&amp;" "&amp;'Input-Func_Class'!$D$22,$G174:$BB174)+IFERROR(SUMIF($G$6:$BB$6,BI$6&amp;" "&amp;'Input-Func_Class'!$E$22,$G174:$BB174),SUMIF($G$6:$BB$6,BI$6&amp;" "&amp;'Input-Func_Class'!$B$24,$G174:$BB174))+SUMIF($G$6:$BB$6,BI$6&amp;" "&amp;'Input-Func_Class'!$F$22,$G174:$BB174))&lt;Check_Limit,0,1),1)</f>
        <v>0</v>
      </c>
      <c r="BJ174">
        <f>IFERROR(IF(SUMIF($G$6:$BB$6,BJ$6&amp;" Total",$G174:$BB174)-(SUMIF($G$6:$BB$6,BJ$6&amp;" "&amp;'Input-Func_Class'!$D$22,$G174:$BB174)+IFERROR(SUMIF($G$6:$BB$6,BJ$6&amp;" "&amp;'Input-Func_Class'!$E$22,$G174:$BB174),SUMIF($G$6:$BB$6,BJ$6&amp;" "&amp;'Input-Func_Class'!$B$24,$G174:$BB174))+SUMIF($G$6:$BB$6,BJ$6&amp;" "&amp;'Input-Func_Class'!$F$22,$G174:$BB174))&lt;Check_Limit,0,1),1)</f>
        <v>0</v>
      </c>
      <c r="BK174">
        <f>IFERROR(IF(SUMIF($G$6:$BB$6,BK$6&amp;" Total",$G174:$BB174)-(SUMIF($G$6:$BB$6,BK$6&amp;" "&amp;'Input-Func_Class'!$D$22,$G174:$BB174)+IFERROR(SUMIF($G$6:$BB$6,BK$6&amp;" "&amp;'Input-Func_Class'!$E$22,$G174:$BB174),SUMIF($G$6:$BB$6,BK$6&amp;" "&amp;'Input-Func_Class'!$B$24,$G174:$BB174))+SUMIF($G$6:$BB$6,BK$6&amp;" "&amp;'Input-Func_Class'!$F$22,$G174:$BB174))&lt;Check_Limit,0,1),1)</f>
        <v>0</v>
      </c>
      <c r="BL174">
        <f>IFERROR(IF(SUMIF($G$6:$BB$6,BL$6&amp;" Total",$G174:$BB174)-(SUMIF($G$6:$BB$6,BL$6&amp;" "&amp;'Input-Func_Class'!$D$22,$G174:$BB174)+IFERROR(SUMIF($G$6:$BB$6,BL$6&amp;" "&amp;'Input-Func_Class'!$E$22,$G174:$BB174),SUMIF($G$6:$BB$6,BL$6&amp;" "&amp;'Input-Func_Class'!$B$24,$G174:$BB174))+SUMIF($G$6:$BB$6,BL$6&amp;" "&amp;'Input-Func_Class'!$F$22,$G174:$BB174))&lt;Check_Limit,0,1),1)</f>
        <v>0</v>
      </c>
      <c r="BM174">
        <f>IFERROR(IF(SUMIF($G$6:$BB$6,BM$6&amp;" Total",$G174:$BB174)-(SUMIF($G$6:$BB$6,BM$6&amp;" "&amp;'Input-Func_Class'!$D$22,$G174:$BB174)+IFERROR(SUMIF($G$6:$BB$6,BM$6&amp;" "&amp;'Input-Func_Class'!$E$22,$G174:$BB174),SUMIF($G$6:$BB$6,BM$6&amp;" "&amp;'Input-Func_Class'!$B$24,$G174:$BB174))+SUMIF($G$6:$BB$6,BM$6&amp;" "&amp;'Input-Func_Class'!$F$22,$G174:$BB174))&lt;Check_Limit,0,1),1)</f>
        <v>0</v>
      </c>
      <c r="BN174">
        <f>IFERROR(IF(SUMIF($G$6:$BB$6,BN$6&amp;" Total",$G174:$BB174)-(SUMIF($G$6:$BB$6,BN$6&amp;" "&amp;'Input-Func_Class'!$D$22,$G174:$BB174)+IFERROR(SUMIF($G$6:$BB$6,BN$6&amp;" "&amp;'Input-Func_Class'!$E$22,$G174:$BB174),SUMIF($G$6:$BB$6,BN$6&amp;" "&amp;'Input-Func_Class'!$B$24,$G174:$BB174))+SUMIF($G$6:$BB$6,BN$6&amp;" "&amp;'Input-Func_Class'!$F$22,$G174:$BB174))&lt;Check_Limit,0,1),1)</f>
        <v>0</v>
      </c>
      <c r="BO174">
        <f>IFERROR(IF(SUMIF($G$6:$BB$6,BO$6&amp;" Total",$G174:$BB174)-(SUMIF($G$6:$BB$6,BO$6&amp;" "&amp;'Input-Func_Class'!$D$22,$G174:$BB174)+IFERROR(SUMIF($G$6:$BB$6,BO$6&amp;" "&amp;'Input-Func_Class'!$E$22,$G174:$BB174),SUMIF($G$6:$BB$6,BO$6&amp;" "&amp;'Input-Func_Class'!$B$24,$G174:$BB174))+SUMIF($G$6:$BB$6,BO$6&amp;" "&amp;'Input-Func_Class'!$F$22,$G174:$BB174))&lt;Check_Limit,0,1),1)</f>
        <v>0</v>
      </c>
    </row>
    <row r="175" spans="1:67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>Functionalization!$D175</f>
        <v>0</v>
      </c>
      <c r="E175" s="8">
        <f t="shared" si="37"/>
        <v>0</v>
      </c>
      <c r="F175" s="2" t="str">
        <f>IF($D175=0,"-",IF('Input-Accounts'!$E175&lt;&gt;0,'Input-Accounts'!$E175,'Input-Accounts'!$G175))</f>
        <v>-</v>
      </c>
      <c r="G175" s="8">
        <f ca="1">IF(G$5&lt;&gt;"",HLOOKUP(G$5,Functionalization!$G$6:$R$314,ROW($A175)-5,FALSE),IFERROR(INDEX(G$278:G$314,MATCH($F175,$B$278:$B$314,0))/VLOOKUP($F175,$B$278:$BB$314,MATCH(LEFT(TRIM(G$6),FIND("~",SUBSTITUTE(G$6,"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175))*HLOOKUP(LEFT(TRIM(G$6),FIND("~",SUBSTITUTE(G$6," ","~",LEN(TRIM(G$6))-LEN(SUBSTITUTE(TRIM(G$6)," ",""))))-1)&amp;" Total",$B$6:$BB$314,ROW($A175)-5,FALSE))</f>
        <v>0</v>
      </c>
      <c r="H175" s="8">
        <f ca="1">IF(H$5&lt;&gt;"",HLOOKUP(H$5,Functionalization!$G$6:$R$314,ROW($A175)-5,FALSE),IFERROR(INDEX(H$278:H$314,MATCH($F175,$B$278:$B$314,0))/VLOOKUP($F175,$B$278:$BB$314,MATCH(LEFT(TRIM(H$6),FIND("~",SUBSTITUTE(H$6,"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175))*HLOOKUP(LEFT(TRIM(H$6),FIND("~",SUBSTITUTE(H$6," ","~",LEN(TRIM(H$6))-LEN(SUBSTITUTE(TRIM(H$6)," ",""))))-1)&amp;" Total",$B$6:$BB$314,ROW($A175)-5,FALSE))</f>
        <v>0</v>
      </c>
      <c r="I175" s="8">
        <f ca="1">IF(I$5&lt;&gt;"",HLOOKUP(I$5,Functionalization!$G$6:$R$314,ROW($A175)-5,FALSE),IFERROR(INDEX(I$278:I$314,MATCH($F175,$B$278:$B$314,0))/VLOOKUP($F175,$B$278:$BB$314,MATCH(LEFT(TRIM(I$6),FIND("~",SUBSTITUTE(I$6,"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175))*HLOOKUP(LEFT(TRIM(I$6),FIND("~",SUBSTITUTE(I$6," ","~",LEN(TRIM(I$6))-LEN(SUBSTITUTE(TRIM(I$6)," ",""))))-1)&amp;" Total",$B$6:$BB$314,ROW($A175)-5,FALSE))</f>
        <v>0</v>
      </c>
      <c r="J175" s="8">
        <f ca="1">IF(J$5&lt;&gt;"",HLOOKUP(J$5,Functionalization!$G$6:$R$314,ROW($A175)-5,FALSE),IFERROR(INDEX(J$278:J$314,MATCH($F175,$B$278:$B$314,0))/VLOOKUP($F175,$B$278:$BB$314,MATCH(LEFT(TRIM(J$6),FIND("~",SUBSTITUTE(J$6,"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175))*HLOOKUP(LEFT(TRIM(J$6),FIND("~",SUBSTITUTE(J$6," ","~",LEN(TRIM(J$6))-LEN(SUBSTITUTE(TRIM(J$6)," ",""))))-1)&amp;" Total",$B$6:$BB$314,ROW($A175)-5,FALSE))</f>
        <v>0</v>
      </c>
      <c r="K175" s="8">
        <f ca="1">IF(K$5&lt;&gt;"",HLOOKUP(K$5,Functionalization!$G$6:$R$314,ROW($A175)-5,FALSE),IFERROR(INDEX(K$278:K$314,MATCH($F175,$B$278:$B$314,0))/VLOOKUP($F175,$B$278:$BB$314,MATCH(LEFT(TRIM(K$6),FIND("~",SUBSTITUTE(K$6,"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175))*HLOOKUP(LEFT(TRIM(K$6),FIND("~",SUBSTITUTE(K$6," ","~",LEN(TRIM(K$6))-LEN(SUBSTITUTE(TRIM(K$6)," ",""))))-1)&amp;" Total",$B$6:$BB$314,ROW($A175)-5,FALSE))</f>
        <v>0</v>
      </c>
      <c r="L175" s="8">
        <f ca="1">IF(L$5&lt;&gt;"",HLOOKUP(L$5,Functionalization!$G$6:$R$314,ROW($A175)-5,FALSE),IFERROR(INDEX(L$278:L$314,MATCH($F175,$B$278:$B$314,0))/VLOOKUP($F175,$B$278:$BB$314,MATCH(LEFT(TRIM(L$6),FIND("~",SUBSTITUTE(L$6,"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175))*HLOOKUP(LEFT(TRIM(L$6),FIND("~",SUBSTITUTE(L$6," ","~",LEN(TRIM(L$6))-LEN(SUBSTITUTE(TRIM(L$6)," ",""))))-1)&amp;" Total",$B$6:$BB$314,ROW($A175)-5,FALSE))</f>
        <v>0</v>
      </c>
      <c r="M175" s="8">
        <f ca="1">IF(M$5&lt;&gt;"",HLOOKUP(M$5,Functionalization!$G$6:$R$314,ROW($A175)-5,FALSE),IFERROR(INDEX(M$278:M$314,MATCH($F175,$B$278:$B$314,0))/VLOOKUP($F175,$B$278:$BB$314,MATCH(LEFT(TRIM(M$6),FIND("~",SUBSTITUTE(M$6,"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175))*HLOOKUP(LEFT(TRIM(M$6),FIND("~",SUBSTITUTE(M$6," ","~",LEN(TRIM(M$6))-LEN(SUBSTITUTE(TRIM(M$6)," ",""))))-1)&amp;" Total",$B$6:$BB$314,ROW($A175)-5,FALSE))</f>
        <v>0</v>
      </c>
      <c r="N175" s="8">
        <f ca="1">IF(N$5&lt;&gt;"",HLOOKUP(N$5,Functionalization!$G$6:$R$314,ROW($A175)-5,FALSE),IFERROR(INDEX(N$278:N$314,MATCH($F175,$B$278:$B$314,0))/VLOOKUP($F175,$B$278:$BB$314,MATCH(LEFT(TRIM(N$6),FIND("~",SUBSTITUTE(N$6,"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175))*HLOOKUP(LEFT(TRIM(N$6),FIND("~",SUBSTITUTE(N$6," ","~",LEN(TRIM(N$6))-LEN(SUBSTITUTE(TRIM(N$6)," ",""))))-1)&amp;" Total",$B$6:$BB$314,ROW($A175)-5,FALSE))</f>
        <v>0</v>
      </c>
      <c r="O175" s="8">
        <f ca="1">IF(O$5&lt;&gt;"",HLOOKUP(O$5,Functionalization!$G$6:$R$314,ROW($A175)-5,FALSE),IFERROR(INDEX(O$278:O$314,MATCH($F175,$B$278:$B$314,0))/VLOOKUP($F175,$B$278:$BB$314,MATCH(LEFT(TRIM(O$6),FIND("~",SUBSTITUTE(O$6,"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175))*HLOOKUP(LEFT(TRIM(O$6),FIND("~",SUBSTITUTE(O$6," ","~",LEN(TRIM(O$6))-LEN(SUBSTITUTE(TRIM(O$6)," ",""))))-1)&amp;" Total",$B$6:$BB$314,ROW($A175)-5,FALSE))</f>
        <v>0</v>
      </c>
      <c r="P175" s="8">
        <f ca="1">IF(P$5&lt;&gt;"",HLOOKUP(P$5,Functionalization!$G$6:$R$314,ROW($A175)-5,FALSE),IFERROR(INDEX(P$278:P$314,MATCH($F175,$B$278:$B$314,0))/VLOOKUP($F175,$B$278:$BB$314,MATCH(LEFT(TRIM(P$6),FIND("~",SUBSTITUTE(P$6,"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175))*HLOOKUP(LEFT(TRIM(P$6),FIND("~",SUBSTITUTE(P$6," ","~",LEN(TRIM(P$6))-LEN(SUBSTITUTE(TRIM(P$6)," ",""))))-1)&amp;" Total",$B$6:$BB$314,ROW($A175)-5,FALSE))</f>
        <v>0</v>
      </c>
      <c r="Q175" s="8">
        <f ca="1">IF(Q$5&lt;&gt;"",HLOOKUP(Q$5,Functionalization!$G$6:$R$314,ROW($A175)-5,FALSE),IFERROR(INDEX(Q$278:Q$314,MATCH($F175,$B$278:$B$314,0))/VLOOKUP($F175,$B$278:$BB$314,MATCH(LEFT(TRIM(Q$6),FIND("~",SUBSTITUTE(Q$6,"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175))*HLOOKUP(LEFT(TRIM(Q$6),FIND("~",SUBSTITUTE(Q$6," ","~",LEN(TRIM(Q$6))-LEN(SUBSTITUTE(TRIM(Q$6)," ",""))))-1)&amp;" Total",$B$6:$BB$314,ROW($A175)-5,FALSE))</f>
        <v>0</v>
      </c>
      <c r="R175" s="8">
        <f ca="1">IF(R$5&lt;&gt;"",HLOOKUP(R$5,Functionalization!$G$6:$R$314,ROW($A175)-5,FALSE),IFERROR(INDEX(R$278:R$314,MATCH($F175,$B$278:$B$314,0))/VLOOKUP($F175,$B$278:$BB$314,MATCH(LEFT(TRIM(R$6),FIND("~",SUBSTITUTE(R$6,"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175))*HLOOKUP(LEFT(TRIM(R$6),FIND("~",SUBSTITUTE(R$6," ","~",LEN(TRIM(R$6))-LEN(SUBSTITUTE(TRIM(R$6)," ",""))))-1)&amp;" Total",$B$6:$BB$314,ROW($A175)-5,FALSE))</f>
        <v>0</v>
      </c>
      <c r="S175" s="8">
        <f ca="1">IF(S$5&lt;&gt;"",HLOOKUP(S$5,Functionalization!$G$6:$R$314,ROW($A175)-5,FALSE),IFERROR(INDEX(S$278:S$314,MATCH($F175,$B$278:$B$314,0))/VLOOKUP($F175,$B$278:$BB$314,MATCH(LEFT(TRIM(S$6),FIND("~",SUBSTITUTE(S$6,"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175))*HLOOKUP(LEFT(TRIM(S$6),FIND("~",SUBSTITUTE(S$6," ","~",LEN(TRIM(S$6))-LEN(SUBSTITUTE(TRIM(S$6)," ",""))))-1)&amp;" Total",$B$6:$BB$314,ROW($A175)-5,FALSE))</f>
        <v>0</v>
      </c>
      <c r="T175" s="8">
        <f ca="1">IF(T$5&lt;&gt;"",HLOOKUP(T$5,Functionalization!$G$6:$R$314,ROW($A175)-5,FALSE),IFERROR(INDEX(T$278:T$314,MATCH($F175,$B$278:$B$314,0))/VLOOKUP($F175,$B$278:$BB$314,MATCH(LEFT(TRIM(T$6),FIND("~",SUBSTITUTE(T$6,"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175))*HLOOKUP(LEFT(TRIM(T$6),FIND("~",SUBSTITUTE(T$6," ","~",LEN(TRIM(T$6))-LEN(SUBSTITUTE(TRIM(T$6)," ",""))))-1)&amp;" Total",$B$6:$BB$314,ROW($A175)-5,FALSE))</f>
        <v>0</v>
      </c>
      <c r="U175" s="8">
        <f ca="1">IF(U$5&lt;&gt;"",HLOOKUP(U$5,Functionalization!$G$6:$R$314,ROW($A175)-5,FALSE),IFERROR(INDEX(U$278:U$314,MATCH($F175,$B$278:$B$314,0))/VLOOKUP($F175,$B$278:$BB$314,MATCH(LEFT(TRIM(U$6),FIND("~",SUBSTITUTE(U$6,"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175))*HLOOKUP(LEFT(TRIM(U$6),FIND("~",SUBSTITUTE(U$6," ","~",LEN(TRIM(U$6))-LEN(SUBSTITUTE(TRIM(U$6)," ",""))))-1)&amp;" Total",$B$6:$BB$314,ROW($A175)-5,FALSE))</f>
        <v>0</v>
      </c>
      <c r="V175" s="8">
        <f ca="1">IF(V$5&lt;&gt;"",HLOOKUP(V$5,Functionalization!$G$6:$R$314,ROW($A175)-5,FALSE),IFERROR(INDEX(V$278:V$314,MATCH($F175,$B$278:$B$314,0))/VLOOKUP($F175,$B$278:$BB$314,MATCH(LEFT(TRIM(V$6),FIND("~",SUBSTITUTE(V$6,"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175))*HLOOKUP(LEFT(TRIM(V$6),FIND("~",SUBSTITUTE(V$6," ","~",LEN(TRIM(V$6))-LEN(SUBSTITUTE(TRIM(V$6)," ",""))))-1)&amp;" Total",$B$6:$BB$314,ROW($A175)-5,FALSE))</f>
        <v>0</v>
      </c>
      <c r="W175" s="8">
        <f ca="1">IF(W$5&lt;&gt;"",HLOOKUP(W$5,Functionalization!$G$6:$R$314,ROW($A175)-5,FALSE),IFERROR(INDEX(W$278:W$314,MATCH($F175,$B$278:$B$314,0))/VLOOKUP($F175,$B$278:$BB$314,MATCH(LEFT(TRIM(W$6),FIND("~",SUBSTITUTE(W$6,"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175))*HLOOKUP(LEFT(TRIM(W$6),FIND("~",SUBSTITUTE(W$6," ","~",LEN(TRIM(W$6))-LEN(SUBSTITUTE(TRIM(W$6)," ",""))))-1)&amp;" Total",$B$6:$BB$314,ROW($A175)-5,FALSE))</f>
        <v>0</v>
      </c>
      <c r="X175" s="8">
        <f ca="1">IF(X$5&lt;&gt;"",HLOOKUP(X$5,Functionalization!$G$6:$R$314,ROW($A175)-5,FALSE),IFERROR(INDEX(X$278:X$314,MATCH($F175,$B$278:$B$314,0))/VLOOKUP($F175,$B$278:$BB$314,MATCH(LEFT(TRIM(X$6),FIND("~",SUBSTITUTE(X$6,"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175))*HLOOKUP(LEFT(TRIM(X$6),FIND("~",SUBSTITUTE(X$6," ","~",LEN(TRIM(X$6))-LEN(SUBSTITUTE(TRIM(X$6)," ",""))))-1)&amp;" Total",$B$6:$BB$314,ROW($A175)-5,FALSE))</f>
        <v>0</v>
      </c>
      <c r="Y175" s="8">
        <f ca="1">IF(Y$5&lt;&gt;"",HLOOKUP(Y$5,Functionalization!$G$6:$R$314,ROW($A175)-5,FALSE),IFERROR(INDEX(Y$278:Y$314,MATCH($F175,$B$278:$B$314,0))/VLOOKUP($F175,$B$278:$BB$314,MATCH(LEFT(TRIM(Y$6),FIND("~",SUBSTITUTE(Y$6,"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175))*HLOOKUP(LEFT(TRIM(Y$6),FIND("~",SUBSTITUTE(Y$6," ","~",LEN(TRIM(Y$6))-LEN(SUBSTITUTE(TRIM(Y$6)," ",""))))-1)&amp;" Total",$B$6:$BB$314,ROW($A175)-5,FALSE))</f>
        <v>0</v>
      </c>
      <c r="Z175" s="8">
        <f ca="1">IF(Z$5&lt;&gt;"",HLOOKUP(Z$5,Functionalization!$G$6:$R$314,ROW($A175)-5,FALSE),IFERROR(INDEX(Z$278:Z$314,MATCH($F175,$B$278:$B$314,0))/VLOOKUP($F175,$B$278:$BB$314,MATCH(LEFT(TRIM(Z$6),FIND("~",SUBSTITUTE(Z$6,"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175))*HLOOKUP(LEFT(TRIM(Z$6),FIND("~",SUBSTITUTE(Z$6," ","~",LEN(TRIM(Z$6))-LEN(SUBSTITUTE(TRIM(Z$6)," ",""))))-1)&amp;" Total",$B$6:$BB$314,ROW($A175)-5,FALSE))</f>
        <v>0</v>
      </c>
      <c r="AA175" s="8">
        <f ca="1">IF(AA$5&lt;&gt;"",HLOOKUP(AA$5,Functionalization!$G$6:$R$314,ROW($A175)-5,FALSE),IFERROR(INDEX(AA$278:AA$314,MATCH($F175,$B$278:$B$314,0))/VLOOKUP($F175,$B$278:$BB$314,MATCH(LEFT(TRIM(AA$6),FIND("~",SUBSTITUTE(AA$6,"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175))*HLOOKUP(LEFT(TRIM(AA$6),FIND("~",SUBSTITUTE(AA$6," ","~",LEN(TRIM(AA$6))-LEN(SUBSTITUTE(TRIM(AA$6)," ",""))))-1)&amp;" Total",$B$6:$BB$314,ROW($A175)-5,FALSE))</f>
        <v>0</v>
      </c>
      <c r="AB175" s="8">
        <f ca="1">IF(AB$5&lt;&gt;"",HLOOKUP(AB$5,Functionalization!$G$6:$R$314,ROW($A175)-5,FALSE),IFERROR(INDEX(AB$278:AB$314,MATCH($F175,$B$278:$B$314,0))/VLOOKUP($F175,$B$278:$BB$314,MATCH(LEFT(TRIM(AB$6),FIND("~",SUBSTITUTE(AB$6,"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175))*HLOOKUP(LEFT(TRIM(AB$6),FIND("~",SUBSTITUTE(AB$6," ","~",LEN(TRIM(AB$6))-LEN(SUBSTITUTE(TRIM(AB$6)," ",""))))-1)&amp;" Total",$B$6:$BB$314,ROW($A175)-5,FALSE))</f>
        <v>0</v>
      </c>
      <c r="AC175" s="8">
        <f ca="1">IF(AC$5&lt;&gt;"",HLOOKUP(AC$5,Functionalization!$G$6:$R$314,ROW($A175)-5,FALSE),IFERROR(INDEX(AC$278:AC$314,MATCH($F175,$B$278:$B$314,0))/VLOOKUP($F175,$B$278:$BB$314,MATCH(LEFT(TRIM(AC$6),FIND("~",SUBSTITUTE(AC$6,"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175))*HLOOKUP(LEFT(TRIM(AC$6),FIND("~",SUBSTITUTE(AC$6," ","~",LEN(TRIM(AC$6))-LEN(SUBSTITUTE(TRIM(AC$6)," ",""))))-1)&amp;" Total",$B$6:$BB$314,ROW($A175)-5,FALSE))</f>
        <v>0</v>
      </c>
      <c r="AD175" s="8">
        <f ca="1">IF(AD$5&lt;&gt;"",HLOOKUP(AD$5,Functionalization!$G$6:$R$314,ROW($A175)-5,FALSE),IFERROR(INDEX(AD$278:AD$314,MATCH($F175,$B$278:$B$314,0))/VLOOKUP($F175,$B$278:$BB$314,MATCH(LEFT(TRIM(AD$6),FIND("~",SUBSTITUTE(AD$6,"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175))*HLOOKUP(LEFT(TRIM(AD$6),FIND("~",SUBSTITUTE(AD$6," ","~",LEN(TRIM(AD$6))-LEN(SUBSTITUTE(TRIM(AD$6)," ",""))))-1)&amp;" Total",$B$6:$BB$314,ROW($A175)-5,FALSE))</f>
        <v>0</v>
      </c>
      <c r="AE175" s="8">
        <f ca="1">IF(AE$5&lt;&gt;"",HLOOKUP(AE$5,Functionalization!$G$6:$R$314,ROW($A175)-5,FALSE),IFERROR(INDEX(AE$278:AE$314,MATCH($F175,$B$278:$B$314,0))/VLOOKUP($F175,$B$278:$BB$314,MATCH(LEFT(TRIM(AE$6),FIND("~",SUBSTITUTE(AE$6,"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175))*HLOOKUP(LEFT(TRIM(AE$6),FIND("~",SUBSTITUTE(AE$6," ","~",LEN(TRIM(AE$6))-LEN(SUBSTITUTE(TRIM(AE$6)," ",""))))-1)&amp;" Total",$B$6:$BB$314,ROW($A175)-5,FALSE))</f>
        <v>0</v>
      </c>
      <c r="AF175" s="8">
        <f ca="1">IF(AF$5&lt;&gt;"",HLOOKUP(AF$5,Functionalization!$G$6:$R$314,ROW($A175)-5,FALSE),IFERROR(INDEX(AF$278:AF$314,MATCH($F175,$B$278:$B$314,0))/VLOOKUP($F175,$B$278:$BB$314,MATCH(LEFT(TRIM(AF$6),FIND("~",SUBSTITUTE(AF$6,"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175))*HLOOKUP(LEFT(TRIM(AF$6),FIND("~",SUBSTITUTE(AF$6," ","~",LEN(TRIM(AF$6))-LEN(SUBSTITUTE(TRIM(AF$6)," ",""))))-1)&amp;" Total",$B$6:$BB$314,ROW($A175)-5,FALSE))</f>
        <v>0</v>
      </c>
      <c r="AG175" s="8">
        <f ca="1">IF(AG$5&lt;&gt;"",HLOOKUP(AG$5,Functionalization!$G$6:$R$314,ROW($A175)-5,FALSE),IFERROR(INDEX(AG$278:AG$314,MATCH($F175,$B$278:$B$314,0))/VLOOKUP($F175,$B$278:$BB$314,MATCH(LEFT(TRIM(AG$6),FIND("~",SUBSTITUTE(AG$6,"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175))*HLOOKUP(LEFT(TRIM(AG$6),FIND("~",SUBSTITUTE(AG$6," ","~",LEN(TRIM(AG$6))-LEN(SUBSTITUTE(TRIM(AG$6)," ",""))))-1)&amp;" Total",$B$6:$BB$314,ROW($A175)-5,FALSE))</f>
        <v>0</v>
      </c>
      <c r="AH175" s="8">
        <f ca="1">IF(AH$5&lt;&gt;"",HLOOKUP(AH$5,Functionalization!$G$6:$R$314,ROW($A175)-5,FALSE),IFERROR(INDEX(AH$278:AH$314,MATCH($F175,$B$278:$B$314,0))/VLOOKUP($F175,$B$278:$BB$314,MATCH(LEFT(TRIM(AH$6),FIND("~",SUBSTITUTE(AH$6,"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175))*HLOOKUP(LEFT(TRIM(AH$6),FIND("~",SUBSTITUTE(AH$6," ","~",LEN(TRIM(AH$6))-LEN(SUBSTITUTE(TRIM(AH$6)," ",""))))-1)&amp;" Total",$B$6:$BB$314,ROW($A175)-5,FALSE))</f>
        <v>0</v>
      </c>
      <c r="AI175" s="8">
        <f ca="1">IF(AI$5&lt;&gt;"",HLOOKUP(AI$5,Functionalization!$G$6:$R$314,ROW($A175)-5,FALSE),IFERROR(INDEX(AI$278:AI$314,MATCH($F175,$B$278:$B$314,0))/VLOOKUP($F175,$B$278:$BB$314,MATCH(LEFT(TRIM(AI$6),FIND("~",SUBSTITUTE(AI$6,"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175))*HLOOKUP(LEFT(TRIM(AI$6),FIND("~",SUBSTITUTE(AI$6," ","~",LEN(TRIM(AI$6))-LEN(SUBSTITUTE(TRIM(AI$6)," ",""))))-1)&amp;" Total",$B$6:$BB$314,ROW($A175)-5,FALSE))</f>
        <v>0</v>
      </c>
      <c r="AJ175" s="8">
        <f ca="1">IF(AJ$5&lt;&gt;"",HLOOKUP(AJ$5,Functionalization!$G$6:$R$314,ROW($A175)-5,FALSE),IFERROR(INDEX(AJ$278:AJ$314,MATCH($F175,$B$278:$B$314,0))/VLOOKUP($F175,$B$278:$BB$314,MATCH(LEFT(TRIM(AJ$6),FIND("~",SUBSTITUTE(AJ$6,"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175))*HLOOKUP(LEFT(TRIM(AJ$6),FIND("~",SUBSTITUTE(AJ$6," ","~",LEN(TRIM(AJ$6))-LEN(SUBSTITUTE(TRIM(AJ$6)," ",""))))-1)&amp;" Total",$B$6:$BB$314,ROW($A175)-5,FALSE))</f>
        <v>0</v>
      </c>
      <c r="AK175" s="8">
        <f ca="1">IF(AK$5&lt;&gt;"",HLOOKUP(AK$5,Functionalization!$G$6:$R$314,ROW($A175)-5,FALSE),IFERROR(INDEX(AK$278:AK$314,MATCH($F175,$B$278:$B$314,0))/VLOOKUP($F175,$B$278:$BB$314,MATCH(LEFT(TRIM(AK$6),FIND("~",SUBSTITUTE(AK$6,"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175))*HLOOKUP(LEFT(TRIM(AK$6),FIND("~",SUBSTITUTE(AK$6," ","~",LEN(TRIM(AK$6))-LEN(SUBSTITUTE(TRIM(AK$6)," ",""))))-1)&amp;" Total",$B$6:$BB$314,ROW($A175)-5,FALSE))</f>
        <v>0</v>
      </c>
      <c r="AL175" s="8">
        <f ca="1">IF(AL$5&lt;&gt;"",HLOOKUP(AL$5,Functionalization!$G$6:$R$314,ROW($A175)-5,FALSE),IFERROR(INDEX(AL$278:AL$314,MATCH($F175,$B$278:$B$314,0))/VLOOKUP($F175,$B$278:$BB$314,MATCH(LEFT(TRIM(AL$6),FIND("~",SUBSTITUTE(AL$6,"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175))*HLOOKUP(LEFT(TRIM(AL$6),FIND("~",SUBSTITUTE(AL$6," ","~",LEN(TRIM(AL$6))-LEN(SUBSTITUTE(TRIM(AL$6)," ",""))))-1)&amp;" Total",$B$6:$BB$314,ROW($A175)-5,FALSE))</f>
        <v>0</v>
      </c>
      <c r="AM175" s="8">
        <f ca="1">IF(AM$5&lt;&gt;"",HLOOKUP(AM$5,Functionalization!$G$6:$R$314,ROW($A175)-5,FALSE),IFERROR(INDEX(AM$278:AM$314,MATCH($F175,$B$278:$B$314,0))/VLOOKUP($F175,$B$278:$BB$314,MATCH(LEFT(TRIM(AM$6),FIND("~",SUBSTITUTE(AM$6,"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175))*HLOOKUP(LEFT(TRIM(AM$6),FIND("~",SUBSTITUTE(AM$6," ","~",LEN(TRIM(AM$6))-LEN(SUBSTITUTE(TRIM(AM$6)," ",""))))-1)&amp;" Total",$B$6:$BB$314,ROW($A175)-5,FALSE))</f>
        <v>0</v>
      </c>
      <c r="AN175" s="8">
        <f ca="1">IF(AN$5&lt;&gt;"",HLOOKUP(AN$5,Functionalization!$G$6:$R$314,ROW($A175)-5,FALSE),IFERROR(INDEX(AN$278:AN$314,MATCH($F175,$B$278:$B$314,0))/VLOOKUP($F175,$B$278:$BB$314,MATCH(LEFT(TRIM(AN$6),FIND("~",SUBSTITUTE(AN$6,"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175))*HLOOKUP(LEFT(TRIM(AN$6),FIND("~",SUBSTITUTE(AN$6," ","~",LEN(TRIM(AN$6))-LEN(SUBSTITUTE(TRIM(AN$6)," ",""))))-1)&amp;" Total",$B$6:$BB$314,ROW($A175)-5,FALSE))</f>
        <v>0</v>
      </c>
      <c r="AO175" s="8">
        <f ca="1">IF(AO$5&lt;&gt;"",HLOOKUP(AO$5,Functionalization!$G$6:$R$314,ROW($A175)-5,FALSE),IFERROR(INDEX(AO$278:AO$314,MATCH($F175,$B$278:$B$314,0))/VLOOKUP($F175,$B$278:$BB$314,MATCH(LEFT(TRIM(AO$6),FIND("~",SUBSTITUTE(AO$6,"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175))*HLOOKUP(LEFT(TRIM(AO$6),FIND("~",SUBSTITUTE(AO$6," ","~",LEN(TRIM(AO$6))-LEN(SUBSTITUTE(TRIM(AO$6)," ",""))))-1)&amp;" Total",$B$6:$BB$314,ROW($A175)-5,FALSE))</f>
        <v>0</v>
      </c>
      <c r="AP175" s="8">
        <f ca="1">IF(AP$5&lt;&gt;"",HLOOKUP(AP$5,Functionalization!$G$6:$R$314,ROW($A175)-5,FALSE),IFERROR(INDEX(AP$278:AP$314,MATCH($F175,$B$278:$B$314,0))/VLOOKUP($F175,$B$278:$BB$314,MATCH(LEFT(TRIM(AP$6),FIND("~",SUBSTITUTE(AP$6,"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175))*HLOOKUP(LEFT(TRIM(AP$6),FIND("~",SUBSTITUTE(AP$6," ","~",LEN(TRIM(AP$6))-LEN(SUBSTITUTE(TRIM(AP$6)," ",""))))-1)&amp;" Total",$B$6:$BB$314,ROW($A175)-5,FALSE))</f>
        <v>0</v>
      </c>
      <c r="AQ175" s="8">
        <f ca="1">IF(AQ$5&lt;&gt;"",HLOOKUP(AQ$5,Functionalization!$G$6:$R$314,ROW($A175)-5,FALSE),IFERROR(INDEX(AQ$278:AQ$314,MATCH($F175,$B$278:$B$314,0))/VLOOKUP($F175,$B$278:$BB$314,MATCH(LEFT(TRIM(AQ$6),FIND("~",SUBSTITUTE(AQ$6,"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175))*HLOOKUP(LEFT(TRIM(AQ$6),FIND("~",SUBSTITUTE(AQ$6," ","~",LEN(TRIM(AQ$6))-LEN(SUBSTITUTE(TRIM(AQ$6)," ",""))))-1)&amp;" Total",$B$6:$BB$314,ROW($A175)-5,FALSE))</f>
        <v>0</v>
      </c>
      <c r="AR175" s="8">
        <f ca="1">IF(AR$5&lt;&gt;"",HLOOKUP(AR$5,Functionalization!$G$6:$R$314,ROW($A175)-5,FALSE),IFERROR(INDEX(AR$278:AR$314,MATCH($F175,$B$278:$B$314,0))/VLOOKUP($F175,$B$278:$BB$314,MATCH(LEFT(TRIM(AR$6),FIND("~",SUBSTITUTE(AR$6,"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175))*HLOOKUP(LEFT(TRIM(AR$6),FIND("~",SUBSTITUTE(AR$6," ","~",LEN(TRIM(AR$6))-LEN(SUBSTITUTE(TRIM(AR$6)," ",""))))-1)&amp;" Total",$B$6:$BB$314,ROW($A175)-5,FALSE))</f>
        <v>0</v>
      </c>
      <c r="AS175" s="8">
        <f ca="1">IF(AS$5&lt;&gt;"",HLOOKUP(AS$5,Functionalization!$G$6:$R$314,ROW($A175)-5,FALSE),IFERROR(INDEX(AS$278:AS$314,MATCH($F175,$B$278:$B$314,0))/VLOOKUP($F175,$B$278:$BB$314,MATCH(LEFT(TRIM(AS$6),FIND("~",SUBSTITUTE(AS$6,"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175))*HLOOKUP(LEFT(TRIM(AS$6),FIND("~",SUBSTITUTE(AS$6," ","~",LEN(TRIM(AS$6))-LEN(SUBSTITUTE(TRIM(AS$6)," ",""))))-1)&amp;" Total",$B$6:$BB$314,ROW($A175)-5,FALSE))</f>
        <v>0</v>
      </c>
      <c r="AT175" s="8">
        <f ca="1">IF(AT$5&lt;&gt;"",HLOOKUP(AT$5,Functionalization!$G$6:$R$314,ROW($A175)-5,FALSE),IFERROR(INDEX(AT$278:AT$314,MATCH($F175,$B$278:$B$314,0))/VLOOKUP($F175,$B$278:$BB$314,MATCH(LEFT(TRIM(AT$6),FIND("~",SUBSTITUTE(AT$6,"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175))*HLOOKUP(LEFT(TRIM(AT$6),FIND("~",SUBSTITUTE(AT$6," ","~",LEN(TRIM(AT$6))-LEN(SUBSTITUTE(TRIM(AT$6)," ",""))))-1)&amp;" Total",$B$6:$BB$314,ROW($A175)-5,FALSE))</f>
        <v>0</v>
      </c>
      <c r="AU175" s="8">
        <f ca="1">IF(AU$5&lt;&gt;"",HLOOKUP(AU$5,Functionalization!$G$6:$R$314,ROW($A175)-5,FALSE),IFERROR(INDEX(AU$278:AU$314,MATCH($F175,$B$278:$B$314,0))/VLOOKUP($F175,$B$278:$BB$314,MATCH(LEFT(TRIM(AU$6),FIND("~",SUBSTITUTE(AU$6,"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175))*HLOOKUP(LEFT(TRIM(AU$6),FIND("~",SUBSTITUTE(AU$6," ","~",LEN(TRIM(AU$6))-LEN(SUBSTITUTE(TRIM(AU$6)," ",""))))-1)&amp;" Total",$B$6:$BB$314,ROW($A175)-5,FALSE))</f>
        <v>0</v>
      </c>
      <c r="AV175" s="8">
        <f ca="1">IF(AV$5&lt;&gt;"",HLOOKUP(AV$5,Functionalization!$G$6:$R$314,ROW($A175)-5,FALSE),IFERROR(INDEX(AV$278:AV$314,MATCH($F175,$B$278:$B$314,0))/VLOOKUP($F175,$B$278:$BB$314,MATCH(LEFT(TRIM(AV$6),FIND("~",SUBSTITUTE(AV$6,"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175))*HLOOKUP(LEFT(TRIM(AV$6),FIND("~",SUBSTITUTE(AV$6," ","~",LEN(TRIM(AV$6))-LEN(SUBSTITUTE(TRIM(AV$6)," ",""))))-1)&amp;" Total",$B$6:$BB$314,ROW($A175)-5,FALSE))</f>
        <v>0</v>
      </c>
      <c r="AW175" s="8">
        <f ca="1">IF(AW$5&lt;&gt;"",HLOOKUP(AW$5,Functionalization!$G$6:$R$314,ROW($A175)-5,FALSE),IFERROR(INDEX(AW$278:AW$314,MATCH($F175,$B$278:$B$314,0))/VLOOKUP($F175,$B$278:$BB$314,MATCH(LEFT(TRIM(AW$6),FIND("~",SUBSTITUTE(AW$6,"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175))*HLOOKUP(LEFT(TRIM(AW$6),FIND("~",SUBSTITUTE(AW$6," ","~",LEN(TRIM(AW$6))-LEN(SUBSTITUTE(TRIM(AW$6)," ",""))))-1)&amp;" Total",$B$6:$BB$314,ROW($A175)-5,FALSE))</f>
        <v>0</v>
      </c>
      <c r="AX175" s="8">
        <f ca="1">IF(AX$5&lt;&gt;"",HLOOKUP(AX$5,Functionalization!$G$6:$R$314,ROW($A175)-5,FALSE),IFERROR(INDEX(AX$278:AX$314,MATCH($F175,$B$278:$B$314,0))/VLOOKUP($F175,$B$278:$BB$314,MATCH(LEFT(TRIM(AX$6),FIND("~",SUBSTITUTE(AX$6,"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175))*HLOOKUP(LEFT(TRIM(AX$6),FIND("~",SUBSTITUTE(AX$6," ","~",LEN(TRIM(AX$6))-LEN(SUBSTITUTE(TRIM(AX$6)," ",""))))-1)&amp;" Total",$B$6:$BB$314,ROW($A175)-5,FALSE))</f>
        <v>0</v>
      </c>
      <c r="AY175" s="8">
        <f ca="1">IF(AY$5&lt;&gt;"",HLOOKUP(AY$5,Functionalization!$G$6:$R$314,ROW($A175)-5,FALSE),IFERROR(INDEX(AY$278:AY$314,MATCH($F175,$B$278:$B$314,0))/VLOOKUP($F175,$B$278:$BB$314,MATCH(LEFT(TRIM(AY$6),FIND("~",SUBSTITUTE(AY$6,"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175))*HLOOKUP(LEFT(TRIM(AY$6),FIND("~",SUBSTITUTE(AY$6," ","~",LEN(TRIM(AY$6))-LEN(SUBSTITUTE(TRIM(AY$6)," ",""))))-1)&amp;" Total",$B$6:$BB$314,ROW($A175)-5,FALSE))</f>
        <v>0</v>
      </c>
      <c r="AZ175" s="8">
        <f ca="1">IF(AZ$5&lt;&gt;"",HLOOKUP(AZ$5,Functionalization!$G$6:$R$314,ROW($A175)-5,FALSE),IFERROR(INDEX(AZ$278:AZ$314,MATCH($F175,$B$278:$B$314,0))/VLOOKUP($F175,$B$278:$BB$314,MATCH(LEFT(TRIM(AZ$6),FIND("~",SUBSTITUTE(AZ$6,"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175))*HLOOKUP(LEFT(TRIM(AZ$6),FIND("~",SUBSTITUTE(AZ$6," ","~",LEN(TRIM(AZ$6))-LEN(SUBSTITUTE(TRIM(AZ$6)," ",""))))-1)&amp;" Total",$B$6:$BB$314,ROW($A175)-5,FALSE))</f>
        <v>0</v>
      </c>
      <c r="BA175" s="8">
        <f ca="1">IF(BA$5&lt;&gt;"",HLOOKUP(BA$5,Functionalization!$G$6:$R$314,ROW($A175)-5,FALSE),IFERROR(INDEX(BA$278:BA$314,MATCH($F175,$B$278:$B$314,0))/VLOOKUP($F175,$B$278:$BB$314,MATCH(LEFT(TRIM(BA$6),FIND("~",SUBSTITUTE(BA$6,"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175))*HLOOKUP(LEFT(TRIM(BA$6),FIND("~",SUBSTITUTE(BA$6," ","~",LEN(TRIM(BA$6))-LEN(SUBSTITUTE(TRIM(BA$6)," ",""))))-1)&amp;" Total",$B$6:$BB$314,ROW($A175)-5,FALSE))</f>
        <v>0</v>
      </c>
      <c r="BB175" s="8">
        <f ca="1">IF(BB$5&lt;&gt;"",HLOOKUP(BB$5,Functionalization!$G$6:$R$314,ROW($A175)-5,FALSE),IFERROR(INDEX(BB$278:BB$314,MATCH($F175,$B$278:$B$314,0))/VLOOKUP($F175,$B$278:$BB$314,MATCH(LEFT(TRIM(BB$6),FIND("~",SUBSTITUTE(BB$6,"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175))*HLOOKUP(LEFT(TRIM(BB$6),FIND("~",SUBSTITUTE(BB$6," ","~",LEN(TRIM(BB$6))-LEN(SUBSTITUTE(TRIM(BB$6)," ",""))))-1)&amp;" Total",$B$6:$BB$314,ROW($A175)-5,FALSE))</f>
        <v>0</v>
      </c>
      <c r="BD175">
        <f ca="1">IFERROR(IF(SUMIF($G$6:$BB$6,BD$6&amp;" Total",$G175:$BB175)-(SUMIF($G$6:$BB$6,BD$6&amp;" "&amp;'Input-Func_Class'!$D$22,$G175:$BB175)+IFERROR(SUMIF($G$6:$BB$6,BD$6&amp;" "&amp;'Input-Func_Class'!$E$22,$G175:$BB175),SUMIF($G$6:$BB$6,BD$6&amp;" "&amp;'Input-Func_Class'!$B$24,$G175:$BB175))+SUMIF($G$6:$BB$6,BD$6&amp;" "&amp;'Input-Func_Class'!$F$22,$G175:$BB175))&lt;Check_Limit,0,1),1)</f>
        <v>0</v>
      </c>
      <c r="BE175">
        <f ca="1">IFERROR(IF(SUMIF($G$6:$BB$6,BE$6&amp;" Total",$G175:$BB175)-(SUMIF($G$6:$BB$6,BE$6&amp;" "&amp;'Input-Func_Class'!$D$22,$G175:$BB175)+IFERROR(SUMIF($G$6:$BB$6,BE$6&amp;" "&amp;'Input-Func_Class'!$E$22,$G175:$BB175),SUMIF($G$6:$BB$6,BE$6&amp;" "&amp;'Input-Func_Class'!$B$24,$G175:$BB175))+SUMIF($G$6:$BB$6,BE$6&amp;" "&amp;'Input-Func_Class'!$F$22,$G175:$BB175))&lt;Check_Limit,0,1),1)</f>
        <v>0</v>
      </c>
      <c r="BF175">
        <f ca="1">IFERROR(IF(SUMIF($G$6:$BB$6,BF$6&amp;" Total",$G175:$BB175)-(SUMIF($G$6:$BB$6,BF$6&amp;" "&amp;'Input-Func_Class'!$D$22,$G175:$BB175)+IFERROR(SUMIF($G$6:$BB$6,BF$6&amp;" "&amp;'Input-Func_Class'!$E$22,$G175:$BB175),SUMIF($G$6:$BB$6,BF$6&amp;" "&amp;'Input-Func_Class'!$B$24,$G175:$BB175))+SUMIF($G$6:$BB$6,BF$6&amp;" "&amp;'Input-Func_Class'!$F$22,$G175:$BB175))&lt;Check_Limit,0,1),1)</f>
        <v>0</v>
      </c>
      <c r="BG175">
        <f ca="1">IFERROR(IF(SUMIF($G$6:$BB$6,BG$6&amp;" Total",$G175:$BB175)-(SUMIF($G$6:$BB$6,BG$6&amp;" "&amp;'Input-Func_Class'!$D$22,$G175:$BB175)+IFERROR(SUMIF($G$6:$BB$6,BG$6&amp;" "&amp;'Input-Func_Class'!$E$22,$G175:$BB175),SUMIF($G$6:$BB$6,BG$6&amp;" "&amp;'Input-Func_Class'!$B$24,$G175:$BB175))+SUMIF($G$6:$BB$6,BG$6&amp;" "&amp;'Input-Func_Class'!$F$22,$G175:$BB175))&lt;Check_Limit,0,1),1)</f>
        <v>0</v>
      </c>
      <c r="BH175">
        <f ca="1">IFERROR(IF(SUMIF($G$6:$BB$6,BH$6&amp;" Total",$G175:$BB175)-(SUMIF($G$6:$BB$6,BH$6&amp;" "&amp;'Input-Func_Class'!$D$22,$G175:$BB175)+IFERROR(SUMIF($G$6:$BB$6,BH$6&amp;" "&amp;'Input-Func_Class'!$E$22,$G175:$BB175),SUMIF($G$6:$BB$6,BH$6&amp;" "&amp;'Input-Func_Class'!$B$24,$G175:$BB175))+SUMIF($G$6:$BB$6,BH$6&amp;" "&amp;'Input-Func_Class'!$F$22,$G175:$BB175))&lt;Check_Limit,0,1),1)</f>
        <v>0</v>
      </c>
      <c r="BI175">
        <f ca="1">IFERROR(IF(SUMIF($G$6:$BB$6,BI$6&amp;" Total",$G175:$BB175)-(SUMIF($G$6:$BB$6,BI$6&amp;" "&amp;'Input-Func_Class'!$D$22,$G175:$BB175)+IFERROR(SUMIF($G$6:$BB$6,BI$6&amp;" "&amp;'Input-Func_Class'!$E$22,$G175:$BB175),SUMIF($G$6:$BB$6,BI$6&amp;" "&amp;'Input-Func_Class'!$B$24,$G175:$BB175))+SUMIF($G$6:$BB$6,BI$6&amp;" "&amp;'Input-Func_Class'!$F$22,$G175:$BB175))&lt;Check_Limit,0,1),1)</f>
        <v>0</v>
      </c>
      <c r="BJ175">
        <f ca="1">IFERROR(IF(SUMIF($G$6:$BB$6,BJ$6&amp;" Total",$G175:$BB175)-(SUMIF($G$6:$BB$6,BJ$6&amp;" "&amp;'Input-Func_Class'!$D$22,$G175:$BB175)+IFERROR(SUMIF($G$6:$BB$6,BJ$6&amp;" "&amp;'Input-Func_Class'!$E$22,$G175:$BB175),SUMIF($G$6:$BB$6,BJ$6&amp;" "&amp;'Input-Func_Class'!$B$24,$G175:$BB175))+SUMIF($G$6:$BB$6,BJ$6&amp;" "&amp;'Input-Func_Class'!$F$22,$G175:$BB175))&lt;Check_Limit,0,1),1)</f>
        <v>0</v>
      </c>
      <c r="BK175">
        <f ca="1">IFERROR(IF(SUMIF($G$6:$BB$6,BK$6&amp;" Total",$G175:$BB175)-(SUMIF($G$6:$BB$6,BK$6&amp;" "&amp;'Input-Func_Class'!$D$22,$G175:$BB175)+IFERROR(SUMIF($G$6:$BB$6,BK$6&amp;" "&amp;'Input-Func_Class'!$E$22,$G175:$BB175),SUMIF($G$6:$BB$6,BK$6&amp;" "&amp;'Input-Func_Class'!$B$24,$G175:$BB175))+SUMIF($G$6:$BB$6,BK$6&amp;" "&amp;'Input-Func_Class'!$F$22,$G175:$BB175))&lt;Check_Limit,0,1),1)</f>
        <v>0</v>
      </c>
      <c r="BL175">
        <f ca="1">IFERROR(IF(SUMIF($G$6:$BB$6,BL$6&amp;" Total",$G175:$BB175)-(SUMIF($G$6:$BB$6,BL$6&amp;" "&amp;'Input-Func_Class'!$D$22,$G175:$BB175)+IFERROR(SUMIF($G$6:$BB$6,BL$6&amp;" "&amp;'Input-Func_Class'!$E$22,$G175:$BB175),SUMIF($G$6:$BB$6,BL$6&amp;" "&amp;'Input-Func_Class'!$B$24,$G175:$BB175))+SUMIF($G$6:$BB$6,BL$6&amp;" "&amp;'Input-Func_Class'!$F$22,$G175:$BB175))&lt;Check_Limit,0,1),1)</f>
        <v>0</v>
      </c>
      <c r="BM175">
        <f ca="1">IFERROR(IF(SUMIF($G$6:$BB$6,BM$6&amp;" Total",$G175:$BB175)-(SUMIF($G$6:$BB$6,BM$6&amp;" "&amp;'Input-Func_Class'!$D$22,$G175:$BB175)+IFERROR(SUMIF($G$6:$BB$6,BM$6&amp;" "&amp;'Input-Func_Class'!$E$22,$G175:$BB175),SUMIF($G$6:$BB$6,BM$6&amp;" "&amp;'Input-Func_Class'!$B$24,$G175:$BB175))+SUMIF($G$6:$BB$6,BM$6&amp;" "&amp;'Input-Func_Class'!$F$22,$G175:$BB175))&lt;Check_Limit,0,1),1)</f>
        <v>0</v>
      </c>
      <c r="BN175">
        <f ca="1">IFERROR(IF(SUMIF($G$6:$BB$6,BN$6&amp;" Total",$G175:$BB175)-(SUMIF($G$6:$BB$6,BN$6&amp;" "&amp;'Input-Func_Class'!$D$22,$G175:$BB175)+IFERROR(SUMIF($G$6:$BB$6,BN$6&amp;" "&amp;'Input-Func_Class'!$E$22,$G175:$BB175),SUMIF($G$6:$BB$6,BN$6&amp;" "&amp;'Input-Func_Class'!$B$24,$G175:$BB175))+SUMIF($G$6:$BB$6,BN$6&amp;" "&amp;'Input-Func_Class'!$F$22,$G175:$BB175))&lt;Check_Limit,0,1),1)</f>
        <v>0</v>
      </c>
      <c r="BO175">
        <f ca="1">IFERROR(IF(SUMIF($G$6:$BB$6,BO$6&amp;" Total",$G175:$BB175)-(SUMIF($G$6:$BB$6,BO$6&amp;" "&amp;'Input-Func_Class'!$D$22,$G175:$BB175)+IFERROR(SUMIF($G$6:$BB$6,BO$6&amp;" "&amp;'Input-Func_Class'!$E$22,$G175:$BB175),SUMIF($G$6:$BB$6,BO$6&amp;" "&amp;'Input-Func_Class'!$B$24,$G175:$BB175))+SUMIF($G$6:$BB$6,BO$6&amp;" "&amp;'Input-Func_Class'!$F$22,$G175:$BB175))&lt;Check_Limit,0,1),1)</f>
        <v>0</v>
      </c>
    </row>
    <row r="176" spans="1:67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>Functionalization!$D176</f>
        <v>1284.483227306918</v>
      </c>
      <c r="E176" s="8">
        <f t="shared" ca="1" si="37"/>
        <v>0</v>
      </c>
      <c r="F176" s="2" t="str">
        <f>IF($D176=0,"-",IF('Input-Accounts'!$E176&lt;&gt;0,'Input-Accounts'!$E176,'Input-Accounts'!$G176))</f>
        <v>CUSTOMER</v>
      </c>
      <c r="G176" s="8">
        <f ca="1">IF(G$5&lt;&gt;"",HLOOKUP(G$5,Functionalization!$G$6:$R$314,ROW($A176)-5,FALSE),IFERROR(INDEX(G$278:G$314,MATCH($F176,$B$278:$B$314,0))/VLOOKUP($F176,$B$278:$BB$314,MATCH(LEFT(TRIM(G$6),FIND("~",SUBSTITUTE(G$6,"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176))*HLOOKUP(LEFT(TRIM(G$6),FIND("~",SUBSTITUTE(G$6," ","~",LEN(TRIM(G$6))-LEN(SUBSTITUTE(TRIM(G$6)," ",""))))-1)&amp;" Total",$B$6:$BB$314,ROW($A176)-5,FALSE))</f>
        <v>0</v>
      </c>
      <c r="H176" s="8">
        <f ca="1">IF(H$5&lt;&gt;"",HLOOKUP(H$5,Functionalization!$G$6:$R$314,ROW($A176)-5,FALSE),IFERROR(INDEX(H$278:H$314,MATCH($F176,$B$278:$B$314,0))/VLOOKUP($F176,$B$278:$BB$314,MATCH(LEFT(TRIM(H$6),FIND("~",SUBSTITUTE(H$6,"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176))*HLOOKUP(LEFT(TRIM(H$6),FIND("~",SUBSTITUTE(H$6," ","~",LEN(TRIM(H$6))-LEN(SUBSTITUTE(TRIM(H$6)," ",""))))-1)&amp;" Total",$B$6:$BB$314,ROW($A176)-5,FALSE))</f>
        <v>0</v>
      </c>
      <c r="I176" s="8">
        <f ca="1">IF(I$5&lt;&gt;"",HLOOKUP(I$5,Functionalization!$G$6:$R$314,ROW($A176)-5,FALSE),IFERROR(INDEX(I$278:I$314,MATCH($F176,$B$278:$B$314,0))/VLOOKUP($F176,$B$278:$BB$314,MATCH(LEFT(TRIM(I$6),FIND("~",SUBSTITUTE(I$6,"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176))*HLOOKUP(LEFT(TRIM(I$6),FIND("~",SUBSTITUTE(I$6," ","~",LEN(TRIM(I$6))-LEN(SUBSTITUTE(TRIM(I$6)," ",""))))-1)&amp;" Total",$B$6:$BB$314,ROW($A176)-5,FALSE))</f>
        <v>0</v>
      </c>
      <c r="J176" s="8">
        <f ca="1">IF(J$5&lt;&gt;"",HLOOKUP(J$5,Functionalization!$G$6:$R$314,ROW($A176)-5,FALSE),IFERROR(INDEX(J$278:J$314,MATCH($F176,$B$278:$B$314,0))/VLOOKUP($F176,$B$278:$BB$314,MATCH(LEFT(TRIM(J$6),FIND("~",SUBSTITUTE(J$6,"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176))*HLOOKUP(LEFT(TRIM(J$6),FIND("~",SUBSTITUTE(J$6," ","~",LEN(TRIM(J$6))-LEN(SUBSTITUTE(TRIM(J$6)," ",""))))-1)&amp;" Total",$B$6:$BB$314,ROW($A176)-5,FALSE))</f>
        <v>0</v>
      </c>
      <c r="K176" s="8">
        <f ca="1">IF(K$5&lt;&gt;"",HLOOKUP(K$5,Functionalization!$G$6:$R$314,ROW($A176)-5,FALSE),IFERROR(INDEX(K$278:K$314,MATCH($F176,$B$278:$B$314,0))/VLOOKUP($F176,$B$278:$BB$314,MATCH(LEFT(TRIM(K$6),FIND("~",SUBSTITUTE(K$6,"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176))*HLOOKUP(LEFT(TRIM(K$6),FIND("~",SUBSTITUTE(K$6," ","~",LEN(TRIM(K$6))-LEN(SUBSTITUTE(TRIM(K$6)," ",""))))-1)&amp;" Total",$B$6:$BB$314,ROW($A176)-5,FALSE))</f>
        <v>0</v>
      </c>
      <c r="L176" s="8">
        <f ca="1">IF(L$5&lt;&gt;"",HLOOKUP(L$5,Functionalization!$G$6:$R$314,ROW($A176)-5,FALSE),IFERROR(INDEX(L$278:L$314,MATCH($F176,$B$278:$B$314,0))/VLOOKUP($F176,$B$278:$BB$314,MATCH(LEFT(TRIM(L$6),FIND("~",SUBSTITUTE(L$6,"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176))*HLOOKUP(LEFT(TRIM(L$6),FIND("~",SUBSTITUTE(L$6," ","~",LEN(TRIM(L$6))-LEN(SUBSTITUTE(TRIM(L$6)," ",""))))-1)&amp;" Total",$B$6:$BB$314,ROW($A176)-5,FALSE))</f>
        <v>0</v>
      </c>
      <c r="M176" s="8">
        <f ca="1">IF(M$5&lt;&gt;"",HLOOKUP(M$5,Functionalization!$G$6:$R$314,ROW($A176)-5,FALSE),IFERROR(INDEX(M$278:M$314,MATCH($F176,$B$278:$B$314,0))/VLOOKUP($F176,$B$278:$BB$314,MATCH(LEFT(TRIM(M$6),FIND("~",SUBSTITUTE(M$6,"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176))*HLOOKUP(LEFT(TRIM(M$6),FIND("~",SUBSTITUTE(M$6," ","~",LEN(TRIM(M$6))-LEN(SUBSTITUTE(TRIM(M$6)," ",""))))-1)&amp;" Total",$B$6:$BB$314,ROW($A176)-5,FALSE))</f>
        <v>0</v>
      </c>
      <c r="N176" s="8">
        <f ca="1">IF(N$5&lt;&gt;"",HLOOKUP(N$5,Functionalization!$G$6:$R$314,ROW($A176)-5,FALSE),IFERROR(INDEX(N$278:N$314,MATCH($F176,$B$278:$B$314,0))/VLOOKUP($F176,$B$278:$BB$314,MATCH(LEFT(TRIM(N$6),FIND("~",SUBSTITUTE(N$6,"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176))*HLOOKUP(LEFT(TRIM(N$6),FIND("~",SUBSTITUTE(N$6," ","~",LEN(TRIM(N$6))-LEN(SUBSTITUTE(TRIM(N$6)," ",""))))-1)&amp;" Total",$B$6:$BB$314,ROW($A176)-5,FALSE))</f>
        <v>0</v>
      </c>
      <c r="O176" s="8">
        <f ca="1">IF(O$5&lt;&gt;"",HLOOKUP(O$5,Functionalization!$G$6:$R$314,ROW($A176)-5,FALSE),IFERROR(INDEX(O$278:O$314,MATCH($F176,$B$278:$B$314,0))/VLOOKUP($F176,$B$278:$BB$314,MATCH(LEFT(TRIM(O$6),FIND("~",SUBSTITUTE(O$6,"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176))*HLOOKUP(LEFT(TRIM(O$6),FIND("~",SUBSTITUTE(O$6," ","~",LEN(TRIM(O$6))-LEN(SUBSTITUTE(TRIM(O$6)," ",""))))-1)&amp;" Total",$B$6:$BB$314,ROW($A176)-5,FALSE))</f>
        <v>1284.483227306918</v>
      </c>
      <c r="P176" s="8">
        <f ca="1">IF(P$5&lt;&gt;"",HLOOKUP(P$5,Functionalization!$G$6:$R$314,ROW($A176)-5,FALSE),IFERROR(INDEX(P$278:P$314,MATCH($F176,$B$278:$B$314,0))/VLOOKUP($F176,$B$278:$BB$314,MATCH(LEFT(TRIM(P$6),FIND("~",SUBSTITUTE(P$6,"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176))*HLOOKUP(LEFT(TRIM(P$6),FIND("~",SUBSTITUTE(P$6," ","~",LEN(TRIM(P$6))-LEN(SUBSTITUTE(TRIM(P$6)," ",""))))-1)&amp;" Total",$B$6:$BB$314,ROW($A176)-5,FALSE))</f>
        <v>0</v>
      </c>
      <c r="Q176" s="8">
        <f ca="1">IF(Q$5&lt;&gt;"",HLOOKUP(Q$5,Functionalization!$G$6:$R$314,ROW($A176)-5,FALSE),IFERROR(INDEX(Q$278:Q$314,MATCH($F176,$B$278:$B$314,0))/VLOOKUP($F176,$B$278:$BB$314,MATCH(LEFT(TRIM(Q$6),FIND("~",SUBSTITUTE(Q$6,"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176))*HLOOKUP(LEFT(TRIM(Q$6),FIND("~",SUBSTITUTE(Q$6," ","~",LEN(TRIM(Q$6))-LEN(SUBSTITUTE(TRIM(Q$6)," ",""))))-1)&amp;" Total",$B$6:$BB$314,ROW($A176)-5,FALSE))</f>
        <v>0</v>
      </c>
      <c r="R176" s="8">
        <f ca="1">IF(R$5&lt;&gt;"",HLOOKUP(R$5,Functionalization!$G$6:$R$314,ROW($A176)-5,FALSE),IFERROR(INDEX(R$278:R$314,MATCH($F176,$B$278:$B$314,0))/VLOOKUP($F176,$B$278:$BB$314,MATCH(LEFT(TRIM(R$6),FIND("~",SUBSTITUTE(R$6,"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176))*HLOOKUP(LEFT(TRIM(R$6),FIND("~",SUBSTITUTE(R$6," ","~",LEN(TRIM(R$6))-LEN(SUBSTITUTE(TRIM(R$6)," ",""))))-1)&amp;" Total",$B$6:$BB$314,ROW($A176)-5,FALSE))</f>
        <v>1284.483227306918</v>
      </c>
      <c r="S176" s="8">
        <f ca="1">IF(S$5&lt;&gt;"",HLOOKUP(S$5,Functionalization!$G$6:$R$314,ROW($A176)-5,FALSE),IFERROR(INDEX(S$278:S$314,MATCH($F176,$B$278:$B$314,0))/VLOOKUP($F176,$B$278:$BB$314,MATCH(LEFT(TRIM(S$6),FIND("~",SUBSTITUTE(S$6,"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176))*HLOOKUP(LEFT(TRIM(S$6),FIND("~",SUBSTITUTE(S$6," ","~",LEN(TRIM(S$6))-LEN(SUBSTITUTE(TRIM(S$6)," ",""))))-1)&amp;" Total",$B$6:$BB$314,ROW($A176)-5,FALSE))</f>
        <v>0</v>
      </c>
      <c r="T176" s="8">
        <f ca="1">IF(T$5&lt;&gt;"",HLOOKUP(T$5,Functionalization!$G$6:$R$314,ROW($A176)-5,FALSE),IFERROR(INDEX(T$278:T$314,MATCH($F176,$B$278:$B$314,0))/VLOOKUP($F176,$B$278:$BB$314,MATCH(LEFT(TRIM(T$6),FIND("~",SUBSTITUTE(T$6,"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176))*HLOOKUP(LEFT(TRIM(T$6),FIND("~",SUBSTITUTE(T$6," ","~",LEN(TRIM(T$6))-LEN(SUBSTITUTE(TRIM(T$6)," ",""))))-1)&amp;" Total",$B$6:$BB$314,ROW($A176)-5,FALSE))</f>
        <v>0</v>
      </c>
      <c r="U176" s="8">
        <f ca="1">IF(U$5&lt;&gt;"",HLOOKUP(U$5,Functionalization!$G$6:$R$314,ROW($A176)-5,FALSE),IFERROR(INDEX(U$278:U$314,MATCH($F176,$B$278:$B$314,0))/VLOOKUP($F176,$B$278:$BB$314,MATCH(LEFT(TRIM(U$6),FIND("~",SUBSTITUTE(U$6,"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176))*HLOOKUP(LEFT(TRIM(U$6),FIND("~",SUBSTITUTE(U$6," ","~",LEN(TRIM(U$6))-LEN(SUBSTITUTE(TRIM(U$6)," ",""))))-1)&amp;" Total",$B$6:$BB$314,ROW($A176)-5,FALSE))</f>
        <v>0</v>
      </c>
      <c r="V176" s="8">
        <f ca="1">IF(V$5&lt;&gt;"",HLOOKUP(V$5,Functionalization!$G$6:$R$314,ROW($A176)-5,FALSE),IFERROR(INDEX(V$278:V$314,MATCH($F176,$B$278:$B$314,0))/VLOOKUP($F176,$B$278:$BB$314,MATCH(LEFT(TRIM(V$6),FIND("~",SUBSTITUTE(V$6,"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176))*HLOOKUP(LEFT(TRIM(V$6),FIND("~",SUBSTITUTE(V$6," ","~",LEN(TRIM(V$6))-LEN(SUBSTITUTE(TRIM(V$6)," ",""))))-1)&amp;" Total",$B$6:$BB$314,ROW($A176)-5,FALSE))</f>
        <v>0</v>
      </c>
      <c r="W176" s="8">
        <f ca="1">IF(W$5&lt;&gt;"",HLOOKUP(W$5,Functionalization!$G$6:$R$314,ROW($A176)-5,FALSE),IFERROR(INDEX(W$278:W$314,MATCH($F176,$B$278:$B$314,0))/VLOOKUP($F176,$B$278:$BB$314,MATCH(LEFT(TRIM(W$6),FIND("~",SUBSTITUTE(W$6,"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176))*HLOOKUP(LEFT(TRIM(W$6),FIND("~",SUBSTITUTE(W$6," ","~",LEN(TRIM(W$6))-LEN(SUBSTITUTE(TRIM(W$6)," ",""))))-1)&amp;" Total",$B$6:$BB$314,ROW($A176)-5,FALSE))</f>
        <v>0</v>
      </c>
      <c r="X176" s="8">
        <f ca="1">IF(X$5&lt;&gt;"",HLOOKUP(X$5,Functionalization!$G$6:$R$314,ROW($A176)-5,FALSE),IFERROR(INDEX(X$278:X$314,MATCH($F176,$B$278:$B$314,0))/VLOOKUP($F176,$B$278:$BB$314,MATCH(LEFT(TRIM(X$6),FIND("~",SUBSTITUTE(X$6,"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176))*HLOOKUP(LEFT(TRIM(X$6),FIND("~",SUBSTITUTE(X$6," ","~",LEN(TRIM(X$6))-LEN(SUBSTITUTE(TRIM(X$6)," ",""))))-1)&amp;" Total",$B$6:$BB$314,ROW($A176)-5,FALSE))</f>
        <v>0</v>
      </c>
      <c r="Y176" s="8">
        <f ca="1">IF(Y$5&lt;&gt;"",HLOOKUP(Y$5,Functionalization!$G$6:$R$314,ROW($A176)-5,FALSE),IFERROR(INDEX(Y$278:Y$314,MATCH($F176,$B$278:$B$314,0))/VLOOKUP($F176,$B$278:$BB$314,MATCH(LEFT(TRIM(Y$6),FIND("~",SUBSTITUTE(Y$6,"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176))*HLOOKUP(LEFT(TRIM(Y$6),FIND("~",SUBSTITUTE(Y$6," ","~",LEN(TRIM(Y$6))-LEN(SUBSTITUTE(TRIM(Y$6)," ",""))))-1)&amp;" Total",$B$6:$BB$314,ROW($A176)-5,FALSE))</f>
        <v>0</v>
      </c>
      <c r="Z176" s="8">
        <f ca="1">IF(Z$5&lt;&gt;"",HLOOKUP(Z$5,Functionalization!$G$6:$R$314,ROW($A176)-5,FALSE),IFERROR(INDEX(Z$278:Z$314,MATCH($F176,$B$278:$B$314,0))/VLOOKUP($F176,$B$278:$BB$314,MATCH(LEFT(TRIM(Z$6),FIND("~",SUBSTITUTE(Z$6,"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176))*HLOOKUP(LEFT(TRIM(Z$6),FIND("~",SUBSTITUTE(Z$6," ","~",LEN(TRIM(Z$6))-LEN(SUBSTITUTE(TRIM(Z$6)," ",""))))-1)&amp;" Total",$B$6:$BB$314,ROW($A176)-5,FALSE))</f>
        <v>0</v>
      </c>
      <c r="AA176" s="8">
        <f ca="1">IF(AA$5&lt;&gt;"",HLOOKUP(AA$5,Functionalization!$G$6:$R$314,ROW($A176)-5,FALSE),IFERROR(INDEX(AA$278:AA$314,MATCH($F176,$B$278:$B$314,0))/VLOOKUP($F176,$B$278:$BB$314,MATCH(LEFT(TRIM(AA$6),FIND("~",SUBSTITUTE(AA$6,"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176))*HLOOKUP(LEFT(TRIM(AA$6),FIND("~",SUBSTITUTE(AA$6," ","~",LEN(TRIM(AA$6))-LEN(SUBSTITUTE(TRIM(AA$6)," ",""))))-1)&amp;" Total",$B$6:$BB$314,ROW($A176)-5,FALSE))</f>
        <v>0</v>
      </c>
      <c r="AB176" s="8">
        <f ca="1">IF(AB$5&lt;&gt;"",HLOOKUP(AB$5,Functionalization!$G$6:$R$314,ROW($A176)-5,FALSE),IFERROR(INDEX(AB$278:AB$314,MATCH($F176,$B$278:$B$314,0))/VLOOKUP($F176,$B$278:$BB$314,MATCH(LEFT(TRIM(AB$6),FIND("~",SUBSTITUTE(AB$6,"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176))*HLOOKUP(LEFT(TRIM(AB$6),FIND("~",SUBSTITUTE(AB$6," ","~",LEN(TRIM(AB$6))-LEN(SUBSTITUTE(TRIM(AB$6)," ",""))))-1)&amp;" Total",$B$6:$BB$314,ROW($A176)-5,FALSE))</f>
        <v>0</v>
      </c>
      <c r="AC176" s="8">
        <f ca="1">IF(AC$5&lt;&gt;"",HLOOKUP(AC$5,Functionalization!$G$6:$R$314,ROW($A176)-5,FALSE),IFERROR(INDEX(AC$278:AC$314,MATCH($F176,$B$278:$B$314,0))/VLOOKUP($F176,$B$278:$BB$314,MATCH(LEFT(TRIM(AC$6),FIND("~",SUBSTITUTE(AC$6,"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176))*HLOOKUP(LEFT(TRIM(AC$6),FIND("~",SUBSTITUTE(AC$6," ","~",LEN(TRIM(AC$6))-LEN(SUBSTITUTE(TRIM(AC$6)," ",""))))-1)&amp;" Total",$B$6:$BB$314,ROW($A176)-5,FALSE))</f>
        <v>0</v>
      </c>
      <c r="AD176" s="8">
        <f ca="1">IF(AD$5&lt;&gt;"",HLOOKUP(AD$5,Functionalization!$G$6:$R$314,ROW($A176)-5,FALSE),IFERROR(INDEX(AD$278:AD$314,MATCH($F176,$B$278:$B$314,0))/VLOOKUP($F176,$B$278:$BB$314,MATCH(LEFT(TRIM(AD$6),FIND("~",SUBSTITUTE(AD$6,"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176))*HLOOKUP(LEFT(TRIM(AD$6),FIND("~",SUBSTITUTE(AD$6," ","~",LEN(TRIM(AD$6))-LEN(SUBSTITUTE(TRIM(AD$6)," ",""))))-1)&amp;" Total",$B$6:$BB$314,ROW($A176)-5,FALSE))</f>
        <v>0</v>
      </c>
      <c r="AE176" s="8">
        <f ca="1">IF(AE$5&lt;&gt;"",HLOOKUP(AE$5,Functionalization!$G$6:$R$314,ROW($A176)-5,FALSE),IFERROR(INDEX(AE$278:AE$314,MATCH($F176,$B$278:$B$314,0))/VLOOKUP($F176,$B$278:$BB$314,MATCH(LEFT(TRIM(AE$6),FIND("~",SUBSTITUTE(AE$6,"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176))*HLOOKUP(LEFT(TRIM(AE$6),FIND("~",SUBSTITUTE(AE$6," ","~",LEN(TRIM(AE$6))-LEN(SUBSTITUTE(TRIM(AE$6)," ",""))))-1)&amp;" Total",$B$6:$BB$314,ROW($A176)-5,FALSE))</f>
        <v>0</v>
      </c>
      <c r="AF176" s="8">
        <f ca="1">IF(AF$5&lt;&gt;"",HLOOKUP(AF$5,Functionalization!$G$6:$R$314,ROW($A176)-5,FALSE),IFERROR(INDEX(AF$278:AF$314,MATCH($F176,$B$278:$B$314,0))/VLOOKUP($F176,$B$278:$BB$314,MATCH(LEFT(TRIM(AF$6),FIND("~",SUBSTITUTE(AF$6,"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176))*HLOOKUP(LEFT(TRIM(AF$6),FIND("~",SUBSTITUTE(AF$6," ","~",LEN(TRIM(AF$6))-LEN(SUBSTITUTE(TRIM(AF$6)," ",""))))-1)&amp;" Total",$B$6:$BB$314,ROW($A176)-5,FALSE))</f>
        <v>0</v>
      </c>
      <c r="AG176" s="8">
        <f ca="1">IF(AG$5&lt;&gt;"",HLOOKUP(AG$5,Functionalization!$G$6:$R$314,ROW($A176)-5,FALSE),IFERROR(INDEX(AG$278:AG$314,MATCH($F176,$B$278:$B$314,0))/VLOOKUP($F176,$B$278:$BB$314,MATCH(LEFT(TRIM(AG$6),FIND("~",SUBSTITUTE(AG$6,"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176))*HLOOKUP(LEFT(TRIM(AG$6),FIND("~",SUBSTITUTE(AG$6," ","~",LEN(TRIM(AG$6))-LEN(SUBSTITUTE(TRIM(AG$6)," ",""))))-1)&amp;" Total",$B$6:$BB$314,ROW($A176)-5,FALSE))</f>
        <v>0</v>
      </c>
      <c r="AH176" s="8">
        <f ca="1">IF(AH$5&lt;&gt;"",HLOOKUP(AH$5,Functionalization!$G$6:$R$314,ROW($A176)-5,FALSE),IFERROR(INDEX(AH$278:AH$314,MATCH($F176,$B$278:$B$314,0))/VLOOKUP($F176,$B$278:$BB$314,MATCH(LEFT(TRIM(AH$6),FIND("~",SUBSTITUTE(AH$6,"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176))*HLOOKUP(LEFT(TRIM(AH$6),FIND("~",SUBSTITUTE(AH$6," ","~",LEN(TRIM(AH$6))-LEN(SUBSTITUTE(TRIM(AH$6)," ",""))))-1)&amp;" Total",$B$6:$BB$314,ROW($A176)-5,FALSE))</f>
        <v>0</v>
      </c>
      <c r="AI176" s="8">
        <f ca="1">IF(AI$5&lt;&gt;"",HLOOKUP(AI$5,Functionalization!$G$6:$R$314,ROW($A176)-5,FALSE),IFERROR(INDEX(AI$278:AI$314,MATCH($F176,$B$278:$B$314,0))/VLOOKUP($F176,$B$278:$BB$314,MATCH(LEFT(TRIM(AI$6),FIND("~",SUBSTITUTE(AI$6,"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176))*HLOOKUP(LEFT(TRIM(AI$6),FIND("~",SUBSTITUTE(AI$6," ","~",LEN(TRIM(AI$6))-LEN(SUBSTITUTE(TRIM(AI$6)," ",""))))-1)&amp;" Total",$B$6:$BB$314,ROW($A176)-5,FALSE))</f>
        <v>0</v>
      </c>
      <c r="AJ176" s="8">
        <f ca="1">IF(AJ$5&lt;&gt;"",HLOOKUP(AJ$5,Functionalization!$G$6:$R$314,ROW($A176)-5,FALSE),IFERROR(INDEX(AJ$278:AJ$314,MATCH($F176,$B$278:$B$314,0))/VLOOKUP($F176,$B$278:$BB$314,MATCH(LEFT(TRIM(AJ$6),FIND("~",SUBSTITUTE(AJ$6,"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176))*HLOOKUP(LEFT(TRIM(AJ$6),FIND("~",SUBSTITUTE(AJ$6," ","~",LEN(TRIM(AJ$6))-LEN(SUBSTITUTE(TRIM(AJ$6)," ",""))))-1)&amp;" Total",$B$6:$BB$314,ROW($A176)-5,FALSE))</f>
        <v>0</v>
      </c>
      <c r="AK176" s="8">
        <f ca="1">IF(AK$5&lt;&gt;"",HLOOKUP(AK$5,Functionalization!$G$6:$R$314,ROW($A176)-5,FALSE),IFERROR(INDEX(AK$278:AK$314,MATCH($F176,$B$278:$B$314,0))/VLOOKUP($F176,$B$278:$BB$314,MATCH(LEFT(TRIM(AK$6),FIND("~",SUBSTITUTE(AK$6,"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176))*HLOOKUP(LEFT(TRIM(AK$6),FIND("~",SUBSTITUTE(AK$6," ","~",LEN(TRIM(AK$6))-LEN(SUBSTITUTE(TRIM(AK$6)," ",""))))-1)&amp;" Total",$B$6:$BB$314,ROW($A176)-5,FALSE))</f>
        <v>0</v>
      </c>
      <c r="AL176" s="8">
        <f ca="1">IF(AL$5&lt;&gt;"",HLOOKUP(AL$5,Functionalization!$G$6:$R$314,ROW($A176)-5,FALSE),IFERROR(INDEX(AL$278:AL$314,MATCH($F176,$B$278:$B$314,0))/VLOOKUP($F176,$B$278:$BB$314,MATCH(LEFT(TRIM(AL$6),FIND("~",SUBSTITUTE(AL$6,"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176))*HLOOKUP(LEFT(TRIM(AL$6),FIND("~",SUBSTITUTE(AL$6," ","~",LEN(TRIM(AL$6))-LEN(SUBSTITUTE(TRIM(AL$6)," ",""))))-1)&amp;" Total",$B$6:$BB$314,ROW($A176)-5,FALSE))</f>
        <v>0</v>
      </c>
      <c r="AM176" s="8">
        <f ca="1">IF(AM$5&lt;&gt;"",HLOOKUP(AM$5,Functionalization!$G$6:$R$314,ROW($A176)-5,FALSE),IFERROR(INDEX(AM$278:AM$314,MATCH($F176,$B$278:$B$314,0))/VLOOKUP($F176,$B$278:$BB$314,MATCH(LEFT(TRIM(AM$6),FIND("~",SUBSTITUTE(AM$6,"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176))*HLOOKUP(LEFT(TRIM(AM$6),FIND("~",SUBSTITUTE(AM$6," ","~",LEN(TRIM(AM$6))-LEN(SUBSTITUTE(TRIM(AM$6)," ",""))))-1)&amp;" Total",$B$6:$BB$314,ROW($A176)-5,FALSE))</f>
        <v>0</v>
      </c>
      <c r="AN176" s="8">
        <f ca="1">IF(AN$5&lt;&gt;"",HLOOKUP(AN$5,Functionalization!$G$6:$R$314,ROW($A176)-5,FALSE),IFERROR(INDEX(AN$278:AN$314,MATCH($F176,$B$278:$B$314,0))/VLOOKUP($F176,$B$278:$BB$314,MATCH(LEFT(TRIM(AN$6),FIND("~",SUBSTITUTE(AN$6,"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176))*HLOOKUP(LEFT(TRIM(AN$6),FIND("~",SUBSTITUTE(AN$6," ","~",LEN(TRIM(AN$6))-LEN(SUBSTITUTE(TRIM(AN$6)," ",""))))-1)&amp;" Total",$B$6:$BB$314,ROW($A176)-5,FALSE))</f>
        <v>0</v>
      </c>
      <c r="AO176" s="8">
        <f ca="1">IF(AO$5&lt;&gt;"",HLOOKUP(AO$5,Functionalization!$G$6:$R$314,ROW($A176)-5,FALSE),IFERROR(INDEX(AO$278:AO$314,MATCH($F176,$B$278:$B$314,0))/VLOOKUP($F176,$B$278:$BB$314,MATCH(LEFT(TRIM(AO$6),FIND("~",SUBSTITUTE(AO$6,"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176))*HLOOKUP(LEFT(TRIM(AO$6),FIND("~",SUBSTITUTE(AO$6," ","~",LEN(TRIM(AO$6))-LEN(SUBSTITUTE(TRIM(AO$6)," ",""))))-1)&amp;" Total",$B$6:$BB$314,ROW($A176)-5,FALSE))</f>
        <v>0</v>
      </c>
      <c r="AP176" s="8">
        <f ca="1">IF(AP$5&lt;&gt;"",HLOOKUP(AP$5,Functionalization!$G$6:$R$314,ROW($A176)-5,FALSE),IFERROR(INDEX(AP$278:AP$314,MATCH($F176,$B$278:$B$314,0))/VLOOKUP($F176,$B$278:$BB$314,MATCH(LEFT(TRIM(AP$6),FIND("~",SUBSTITUTE(AP$6,"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176))*HLOOKUP(LEFT(TRIM(AP$6),FIND("~",SUBSTITUTE(AP$6," ","~",LEN(TRIM(AP$6))-LEN(SUBSTITUTE(TRIM(AP$6)," ",""))))-1)&amp;" Total",$B$6:$BB$314,ROW($A176)-5,FALSE))</f>
        <v>0</v>
      </c>
      <c r="AQ176" s="8">
        <f ca="1">IF(AQ$5&lt;&gt;"",HLOOKUP(AQ$5,Functionalization!$G$6:$R$314,ROW($A176)-5,FALSE),IFERROR(INDEX(AQ$278:AQ$314,MATCH($F176,$B$278:$B$314,0))/VLOOKUP($F176,$B$278:$BB$314,MATCH(LEFT(TRIM(AQ$6),FIND("~",SUBSTITUTE(AQ$6,"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176))*HLOOKUP(LEFT(TRIM(AQ$6),FIND("~",SUBSTITUTE(AQ$6," ","~",LEN(TRIM(AQ$6))-LEN(SUBSTITUTE(TRIM(AQ$6)," ",""))))-1)&amp;" Total",$B$6:$BB$314,ROW($A176)-5,FALSE))</f>
        <v>0</v>
      </c>
      <c r="AR176" s="8">
        <f ca="1">IF(AR$5&lt;&gt;"",HLOOKUP(AR$5,Functionalization!$G$6:$R$314,ROW($A176)-5,FALSE),IFERROR(INDEX(AR$278:AR$314,MATCH($F176,$B$278:$B$314,0))/VLOOKUP($F176,$B$278:$BB$314,MATCH(LEFT(TRIM(AR$6),FIND("~",SUBSTITUTE(AR$6,"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176))*HLOOKUP(LEFT(TRIM(AR$6),FIND("~",SUBSTITUTE(AR$6," ","~",LEN(TRIM(AR$6))-LEN(SUBSTITUTE(TRIM(AR$6)," ",""))))-1)&amp;" Total",$B$6:$BB$314,ROW($A176)-5,FALSE))</f>
        <v>0</v>
      </c>
      <c r="AS176" s="8">
        <f ca="1">IF(AS$5&lt;&gt;"",HLOOKUP(AS$5,Functionalization!$G$6:$R$314,ROW($A176)-5,FALSE),IFERROR(INDEX(AS$278:AS$314,MATCH($F176,$B$278:$B$314,0))/VLOOKUP($F176,$B$278:$BB$314,MATCH(LEFT(TRIM(AS$6),FIND("~",SUBSTITUTE(AS$6,"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176))*HLOOKUP(LEFT(TRIM(AS$6),FIND("~",SUBSTITUTE(AS$6," ","~",LEN(TRIM(AS$6))-LEN(SUBSTITUTE(TRIM(AS$6)," ",""))))-1)&amp;" Total",$B$6:$BB$314,ROW($A176)-5,FALSE))</f>
        <v>0</v>
      </c>
      <c r="AT176" s="8">
        <f ca="1">IF(AT$5&lt;&gt;"",HLOOKUP(AT$5,Functionalization!$G$6:$R$314,ROW($A176)-5,FALSE),IFERROR(INDEX(AT$278:AT$314,MATCH($F176,$B$278:$B$314,0))/VLOOKUP($F176,$B$278:$BB$314,MATCH(LEFT(TRIM(AT$6),FIND("~",SUBSTITUTE(AT$6,"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176))*HLOOKUP(LEFT(TRIM(AT$6),FIND("~",SUBSTITUTE(AT$6," ","~",LEN(TRIM(AT$6))-LEN(SUBSTITUTE(TRIM(AT$6)," ",""))))-1)&amp;" Total",$B$6:$BB$314,ROW($A176)-5,FALSE))</f>
        <v>0</v>
      </c>
      <c r="AU176" s="8">
        <f ca="1">IF(AU$5&lt;&gt;"",HLOOKUP(AU$5,Functionalization!$G$6:$R$314,ROW($A176)-5,FALSE),IFERROR(INDEX(AU$278:AU$314,MATCH($F176,$B$278:$B$314,0))/VLOOKUP($F176,$B$278:$BB$314,MATCH(LEFT(TRIM(AU$6),FIND("~",SUBSTITUTE(AU$6,"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176))*HLOOKUP(LEFT(TRIM(AU$6),FIND("~",SUBSTITUTE(AU$6," ","~",LEN(TRIM(AU$6))-LEN(SUBSTITUTE(TRIM(AU$6)," ",""))))-1)&amp;" Total",$B$6:$BB$314,ROW($A176)-5,FALSE))</f>
        <v>0</v>
      </c>
      <c r="AV176" s="8">
        <f ca="1">IF(AV$5&lt;&gt;"",HLOOKUP(AV$5,Functionalization!$G$6:$R$314,ROW($A176)-5,FALSE),IFERROR(INDEX(AV$278:AV$314,MATCH($F176,$B$278:$B$314,0))/VLOOKUP($F176,$B$278:$BB$314,MATCH(LEFT(TRIM(AV$6),FIND("~",SUBSTITUTE(AV$6,"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176))*HLOOKUP(LEFT(TRIM(AV$6),FIND("~",SUBSTITUTE(AV$6," ","~",LEN(TRIM(AV$6))-LEN(SUBSTITUTE(TRIM(AV$6)," ",""))))-1)&amp;" Total",$B$6:$BB$314,ROW($A176)-5,FALSE))</f>
        <v>0</v>
      </c>
      <c r="AW176" s="8">
        <f ca="1">IF(AW$5&lt;&gt;"",HLOOKUP(AW$5,Functionalization!$G$6:$R$314,ROW($A176)-5,FALSE),IFERROR(INDEX(AW$278:AW$314,MATCH($F176,$B$278:$B$314,0))/VLOOKUP($F176,$B$278:$BB$314,MATCH(LEFT(TRIM(AW$6),FIND("~",SUBSTITUTE(AW$6,"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176))*HLOOKUP(LEFT(TRIM(AW$6),FIND("~",SUBSTITUTE(AW$6," ","~",LEN(TRIM(AW$6))-LEN(SUBSTITUTE(TRIM(AW$6)," ",""))))-1)&amp;" Total",$B$6:$BB$314,ROW($A176)-5,FALSE))</f>
        <v>0</v>
      </c>
      <c r="AX176" s="8">
        <f ca="1">IF(AX$5&lt;&gt;"",HLOOKUP(AX$5,Functionalization!$G$6:$R$314,ROW($A176)-5,FALSE),IFERROR(INDEX(AX$278:AX$314,MATCH($F176,$B$278:$B$314,0))/VLOOKUP($F176,$B$278:$BB$314,MATCH(LEFT(TRIM(AX$6),FIND("~",SUBSTITUTE(AX$6,"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176))*HLOOKUP(LEFT(TRIM(AX$6),FIND("~",SUBSTITUTE(AX$6," ","~",LEN(TRIM(AX$6))-LEN(SUBSTITUTE(TRIM(AX$6)," ",""))))-1)&amp;" Total",$B$6:$BB$314,ROW($A176)-5,FALSE))</f>
        <v>0</v>
      </c>
      <c r="AY176" s="8">
        <f ca="1">IF(AY$5&lt;&gt;"",HLOOKUP(AY$5,Functionalization!$G$6:$R$314,ROW($A176)-5,FALSE),IFERROR(INDEX(AY$278:AY$314,MATCH($F176,$B$278:$B$314,0))/VLOOKUP($F176,$B$278:$BB$314,MATCH(LEFT(TRIM(AY$6),FIND("~",SUBSTITUTE(AY$6,"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176))*HLOOKUP(LEFT(TRIM(AY$6),FIND("~",SUBSTITUTE(AY$6," ","~",LEN(TRIM(AY$6))-LEN(SUBSTITUTE(TRIM(AY$6)," ",""))))-1)&amp;" Total",$B$6:$BB$314,ROW($A176)-5,FALSE))</f>
        <v>0</v>
      </c>
      <c r="AZ176" s="8">
        <f ca="1">IF(AZ$5&lt;&gt;"",HLOOKUP(AZ$5,Functionalization!$G$6:$R$314,ROW($A176)-5,FALSE),IFERROR(INDEX(AZ$278:AZ$314,MATCH($F176,$B$278:$B$314,0))/VLOOKUP($F176,$B$278:$BB$314,MATCH(LEFT(TRIM(AZ$6),FIND("~",SUBSTITUTE(AZ$6,"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176))*HLOOKUP(LEFT(TRIM(AZ$6),FIND("~",SUBSTITUTE(AZ$6," ","~",LEN(TRIM(AZ$6))-LEN(SUBSTITUTE(TRIM(AZ$6)," ",""))))-1)&amp;" Total",$B$6:$BB$314,ROW($A176)-5,FALSE))</f>
        <v>0</v>
      </c>
      <c r="BA176" s="8">
        <f ca="1">IF(BA$5&lt;&gt;"",HLOOKUP(BA$5,Functionalization!$G$6:$R$314,ROW($A176)-5,FALSE),IFERROR(INDEX(BA$278:BA$314,MATCH($F176,$B$278:$B$314,0))/VLOOKUP($F176,$B$278:$BB$314,MATCH(LEFT(TRIM(BA$6),FIND("~",SUBSTITUTE(BA$6,"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176))*HLOOKUP(LEFT(TRIM(BA$6),FIND("~",SUBSTITUTE(BA$6," ","~",LEN(TRIM(BA$6))-LEN(SUBSTITUTE(TRIM(BA$6)," ",""))))-1)&amp;" Total",$B$6:$BB$314,ROW($A176)-5,FALSE))</f>
        <v>0</v>
      </c>
      <c r="BB176" s="8">
        <f ca="1">IF(BB$5&lt;&gt;"",HLOOKUP(BB$5,Functionalization!$G$6:$R$314,ROW($A176)-5,FALSE),IFERROR(INDEX(BB$278:BB$314,MATCH($F176,$B$278:$B$314,0))/VLOOKUP($F176,$B$278:$BB$314,MATCH(LEFT(TRIM(BB$6),FIND("~",SUBSTITUTE(BB$6,"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176))*HLOOKUP(LEFT(TRIM(BB$6),FIND("~",SUBSTITUTE(BB$6," ","~",LEN(TRIM(BB$6))-LEN(SUBSTITUTE(TRIM(BB$6)," ",""))))-1)&amp;" Total",$B$6:$BB$314,ROW($A176)-5,FALSE))</f>
        <v>0</v>
      </c>
      <c r="BD176">
        <f ca="1">IFERROR(IF(SUMIF($G$6:$BB$6,BD$6&amp;" Total",$G176:$BB176)-(SUMIF($G$6:$BB$6,BD$6&amp;" "&amp;'Input-Func_Class'!$D$22,$G176:$BB176)+IFERROR(SUMIF($G$6:$BB$6,BD$6&amp;" "&amp;'Input-Func_Class'!$E$22,$G176:$BB176),SUMIF($G$6:$BB$6,BD$6&amp;" "&amp;'Input-Func_Class'!$B$24,$G176:$BB176))+SUMIF($G$6:$BB$6,BD$6&amp;" "&amp;'Input-Func_Class'!$F$22,$G176:$BB176))&lt;Check_Limit,0,1),1)</f>
        <v>0</v>
      </c>
      <c r="BE176">
        <f ca="1">IFERROR(IF(SUMIF($G$6:$BB$6,BE$6&amp;" Total",$G176:$BB176)-(SUMIF($G$6:$BB$6,BE$6&amp;" "&amp;'Input-Func_Class'!$D$22,$G176:$BB176)+IFERROR(SUMIF($G$6:$BB$6,BE$6&amp;" "&amp;'Input-Func_Class'!$E$22,$G176:$BB176),SUMIF($G$6:$BB$6,BE$6&amp;" "&amp;'Input-Func_Class'!$B$24,$G176:$BB176))+SUMIF($G$6:$BB$6,BE$6&amp;" "&amp;'Input-Func_Class'!$F$22,$G176:$BB176))&lt;Check_Limit,0,1),1)</f>
        <v>0</v>
      </c>
      <c r="BF176">
        <f ca="1">IFERROR(IF(SUMIF($G$6:$BB$6,BF$6&amp;" Total",$G176:$BB176)-(SUMIF($G$6:$BB$6,BF$6&amp;" "&amp;'Input-Func_Class'!$D$22,$G176:$BB176)+IFERROR(SUMIF($G$6:$BB$6,BF$6&amp;" "&amp;'Input-Func_Class'!$E$22,$G176:$BB176),SUMIF($G$6:$BB$6,BF$6&amp;" "&amp;'Input-Func_Class'!$B$24,$G176:$BB176))+SUMIF($G$6:$BB$6,BF$6&amp;" "&amp;'Input-Func_Class'!$F$22,$G176:$BB176))&lt;Check_Limit,0,1),1)</f>
        <v>0</v>
      </c>
      <c r="BG176">
        <f ca="1">IFERROR(IF(SUMIF($G$6:$BB$6,BG$6&amp;" Total",$G176:$BB176)-(SUMIF($G$6:$BB$6,BG$6&amp;" "&amp;'Input-Func_Class'!$D$22,$G176:$BB176)+IFERROR(SUMIF($G$6:$BB$6,BG$6&amp;" "&amp;'Input-Func_Class'!$E$22,$G176:$BB176),SUMIF($G$6:$BB$6,BG$6&amp;" "&amp;'Input-Func_Class'!$B$24,$G176:$BB176))+SUMIF($G$6:$BB$6,BG$6&amp;" "&amp;'Input-Func_Class'!$F$22,$G176:$BB176))&lt;Check_Limit,0,1),1)</f>
        <v>0</v>
      </c>
      <c r="BH176">
        <f ca="1">IFERROR(IF(SUMIF($G$6:$BB$6,BH$6&amp;" Total",$G176:$BB176)-(SUMIF($G$6:$BB$6,BH$6&amp;" "&amp;'Input-Func_Class'!$D$22,$G176:$BB176)+IFERROR(SUMIF($G$6:$BB$6,BH$6&amp;" "&amp;'Input-Func_Class'!$E$22,$G176:$BB176),SUMIF($G$6:$BB$6,BH$6&amp;" "&amp;'Input-Func_Class'!$B$24,$G176:$BB176))+SUMIF($G$6:$BB$6,BH$6&amp;" "&amp;'Input-Func_Class'!$F$22,$G176:$BB176))&lt;Check_Limit,0,1),1)</f>
        <v>0</v>
      </c>
      <c r="BI176">
        <f ca="1">IFERROR(IF(SUMIF($G$6:$BB$6,BI$6&amp;" Total",$G176:$BB176)-(SUMIF($G$6:$BB$6,BI$6&amp;" "&amp;'Input-Func_Class'!$D$22,$G176:$BB176)+IFERROR(SUMIF($G$6:$BB$6,BI$6&amp;" "&amp;'Input-Func_Class'!$E$22,$G176:$BB176),SUMIF($G$6:$BB$6,BI$6&amp;" "&amp;'Input-Func_Class'!$B$24,$G176:$BB176))+SUMIF($G$6:$BB$6,BI$6&amp;" "&amp;'Input-Func_Class'!$F$22,$G176:$BB176))&lt;Check_Limit,0,1),1)</f>
        <v>0</v>
      </c>
      <c r="BJ176">
        <f ca="1">IFERROR(IF(SUMIF($G$6:$BB$6,BJ$6&amp;" Total",$G176:$BB176)-(SUMIF($G$6:$BB$6,BJ$6&amp;" "&amp;'Input-Func_Class'!$D$22,$G176:$BB176)+IFERROR(SUMIF($G$6:$BB$6,BJ$6&amp;" "&amp;'Input-Func_Class'!$E$22,$G176:$BB176),SUMIF($G$6:$BB$6,BJ$6&amp;" "&amp;'Input-Func_Class'!$B$24,$G176:$BB176))+SUMIF($G$6:$BB$6,BJ$6&amp;" "&amp;'Input-Func_Class'!$F$22,$G176:$BB176))&lt;Check_Limit,0,1),1)</f>
        <v>0</v>
      </c>
      <c r="BK176">
        <f ca="1">IFERROR(IF(SUMIF($G$6:$BB$6,BK$6&amp;" Total",$G176:$BB176)-(SUMIF($G$6:$BB$6,BK$6&amp;" "&amp;'Input-Func_Class'!$D$22,$G176:$BB176)+IFERROR(SUMIF($G$6:$BB$6,BK$6&amp;" "&amp;'Input-Func_Class'!$E$22,$G176:$BB176),SUMIF($G$6:$BB$6,BK$6&amp;" "&amp;'Input-Func_Class'!$B$24,$G176:$BB176))+SUMIF($G$6:$BB$6,BK$6&amp;" "&amp;'Input-Func_Class'!$F$22,$G176:$BB176))&lt;Check_Limit,0,1),1)</f>
        <v>0</v>
      </c>
      <c r="BL176">
        <f ca="1">IFERROR(IF(SUMIF($G$6:$BB$6,BL$6&amp;" Total",$G176:$BB176)-(SUMIF($G$6:$BB$6,BL$6&amp;" "&amp;'Input-Func_Class'!$D$22,$G176:$BB176)+IFERROR(SUMIF($G$6:$BB$6,BL$6&amp;" "&amp;'Input-Func_Class'!$E$22,$G176:$BB176),SUMIF($G$6:$BB$6,BL$6&amp;" "&amp;'Input-Func_Class'!$B$24,$G176:$BB176))+SUMIF($G$6:$BB$6,BL$6&amp;" "&amp;'Input-Func_Class'!$F$22,$G176:$BB176))&lt;Check_Limit,0,1),1)</f>
        <v>0</v>
      </c>
      <c r="BM176">
        <f ca="1">IFERROR(IF(SUMIF($G$6:$BB$6,BM$6&amp;" Total",$G176:$BB176)-(SUMIF($G$6:$BB$6,BM$6&amp;" "&amp;'Input-Func_Class'!$D$22,$G176:$BB176)+IFERROR(SUMIF($G$6:$BB$6,BM$6&amp;" "&amp;'Input-Func_Class'!$E$22,$G176:$BB176),SUMIF($G$6:$BB$6,BM$6&amp;" "&amp;'Input-Func_Class'!$B$24,$G176:$BB176))+SUMIF($G$6:$BB$6,BM$6&amp;" "&amp;'Input-Func_Class'!$F$22,$G176:$BB176))&lt;Check_Limit,0,1),1)</f>
        <v>0</v>
      </c>
      <c r="BN176">
        <f ca="1">IFERROR(IF(SUMIF($G$6:$BB$6,BN$6&amp;" Total",$G176:$BB176)-(SUMIF($G$6:$BB$6,BN$6&amp;" "&amp;'Input-Func_Class'!$D$22,$G176:$BB176)+IFERROR(SUMIF($G$6:$BB$6,BN$6&amp;" "&amp;'Input-Func_Class'!$E$22,$G176:$BB176),SUMIF($G$6:$BB$6,BN$6&amp;" "&amp;'Input-Func_Class'!$B$24,$G176:$BB176))+SUMIF($G$6:$BB$6,BN$6&amp;" "&amp;'Input-Func_Class'!$F$22,$G176:$BB176))&lt;Check_Limit,0,1),1)</f>
        <v>0</v>
      </c>
      <c r="BO176">
        <f ca="1">IFERROR(IF(SUMIF($G$6:$BB$6,BO$6&amp;" Total",$G176:$BB176)-(SUMIF($G$6:$BB$6,BO$6&amp;" "&amp;'Input-Func_Class'!$D$22,$G176:$BB176)+IFERROR(SUMIF($G$6:$BB$6,BO$6&amp;" "&amp;'Input-Func_Class'!$E$22,$G176:$BB176),SUMIF($G$6:$BB$6,BO$6&amp;" "&amp;'Input-Func_Class'!$B$24,$G176:$BB176))+SUMIF($G$6:$BB$6,BO$6&amp;" "&amp;'Input-Func_Class'!$F$22,$G176:$BB176))&lt;Check_Limit,0,1),1)</f>
        <v>0</v>
      </c>
    </row>
    <row r="177" spans="1:67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>Functionalization!$D177</f>
        <v>0</v>
      </c>
      <c r="E177" s="8">
        <f t="shared" si="37"/>
        <v>0</v>
      </c>
      <c r="F177" s="2" t="str">
        <f>IF($D177=0,"-",IF('Input-Accounts'!$E177&lt;&gt;0,'Input-Accounts'!$E177,'Input-Accounts'!$G177))</f>
        <v>-</v>
      </c>
      <c r="G177" s="8">
        <f ca="1">IF(G$5&lt;&gt;"",HLOOKUP(G$5,Functionalization!$G$6:$R$314,ROW($A177)-5,FALSE),IFERROR(INDEX(G$278:G$314,MATCH($F177,$B$278:$B$314,0))/VLOOKUP($F177,$B$278:$BB$314,MATCH(LEFT(TRIM(G$6),FIND("~",SUBSTITUTE(G$6,"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177))*HLOOKUP(LEFT(TRIM(G$6),FIND("~",SUBSTITUTE(G$6," ","~",LEN(TRIM(G$6))-LEN(SUBSTITUTE(TRIM(G$6)," ",""))))-1)&amp;" Total",$B$6:$BB$314,ROW($A177)-5,FALSE))</f>
        <v>0</v>
      </c>
      <c r="H177" s="8">
        <f ca="1">IF(H$5&lt;&gt;"",HLOOKUP(H$5,Functionalization!$G$6:$R$314,ROW($A177)-5,FALSE),IFERROR(INDEX(H$278:H$314,MATCH($F177,$B$278:$B$314,0))/VLOOKUP($F177,$B$278:$BB$314,MATCH(LEFT(TRIM(H$6),FIND("~",SUBSTITUTE(H$6,"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177))*HLOOKUP(LEFT(TRIM(H$6),FIND("~",SUBSTITUTE(H$6," ","~",LEN(TRIM(H$6))-LEN(SUBSTITUTE(TRIM(H$6)," ",""))))-1)&amp;" Total",$B$6:$BB$314,ROW($A177)-5,FALSE))</f>
        <v>0</v>
      </c>
      <c r="I177" s="8">
        <f ca="1">IF(I$5&lt;&gt;"",HLOOKUP(I$5,Functionalization!$G$6:$R$314,ROW($A177)-5,FALSE),IFERROR(INDEX(I$278:I$314,MATCH($F177,$B$278:$B$314,0))/VLOOKUP($F177,$B$278:$BB$314,MATCH(LEFT(TRIM(I$6),FIND("~",SUBSTITUTE(I$6,"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177))*HLOOKUP(LEFT(TRIM(I$6),FIND("~",SUBSTITUTE(I$6," ","~",LEN(TRIM(I$6))-LEN(SUBSTITUTE(TRIM(I$6)," ",""))))-1)&amp;" Total",$B$6:$BB$314,ROW($A177)-5,FALSE))</f>
        <v>0</v>
      </c>
      <c r="J177" s="8">
        <f ca="1">IF(J$5&lt;&gt;"",HLOOKUP(J$5,Functionalization!$G$6:$R$314,ROW($A177)-5,FALSE),IFERROR(INDEX(J$278:J$314,MATCH($F177,$B$278:$B$314,0))/VLOOKUP($F177,$B$278:$BB$314,MATCH(LEFT(TRIM(J$6),FIND("~",SUBSTITUTE(J$6,"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177))*HLOOKUP(LEFT(TRIM(J$6),FIND("~",SUBSTITUTE(J$6," ","~",LEN(TRIM(J$6))-LEN(SUBSTITUTE(TRIM(J$6)," ",""))))-1)&amp;" Total",$B$6:$BB$314,ROW($A177)-5,FALSE))</f>
        <v>0</v>
      </c>
      <c r="K177" s="8">
        <f ca="1">IF(K$5&lt;&gt;"",HLOOKUP(K$5,Functionalization!$G$6:$R$314,ROW($A177)-5,FALSE),IFERROR(INDEX(K$278:K$314,MATCH($F177,$B$278:$B$314,0))/VLOOKUP($F177,$B$278:$BB$314,MATCH(LEFT(TRIM(K$6),FIND("~",SUBSTITUTE(K$6,"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177))*HLOOKUP(LEFT(TRIM(K$6),FIND("~",SUBSTITUTE(K$6," ","~",LEN(TRIM(K$6))-LEN(SUBSTITUTE(TRIM(K$6)," ",""))))-1)&amp;" Total",$B$6:$BB$314,ROW($A177)-5,FALSE))</f>
        <v>0</v>
      </c>
      <c r="L177" s="8">
        <f ca="1">IF(L$5&lt;&gt;"",HLOOKUP(L$5,Functionalization!$G$6:$R$314,ROW($A177)-5,FALSE),IFERROR(INDEX(L$278:L$314,MATCH($F177,$B$278:$B$314,0))/VLOOKUP($F177,$B$278:$BB$314,MATCH(LEFT(TRIM(L$6),FIND("~",SUBSTITUTE(L$6,"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177))*HLOOKUP(LEFT(TRIM(L$6),FIND("~",SUBSTITUTE(L$6," ","~",LEN(TRIM(L$6))-LEN(SUBSTITUTE(TRIM(L$6)," ",""))))-1)&amp;" Total",$B$6:$BB$314,ROW($A177)-5,FALSE))</f>
        <v>0</v>
      </c>
      <c r="M177" s="8">
        <f ca="1">IF(M$5&lt;&gt;"",HLOOKUP(M$5,Functionalization!$G$6:$R$314,ROW($A177)-5,FALSE),IFERROR(INDEX(M$278:M$314,MATCH($F177,$B$278:$B$314,0))/VLOOKUP($F177,$B$278:$BB$314,MATCH(LEFT(TRIM(M$6),FIND("~",SUBSTITUTE(M$6,"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177))*HLOOKUP(LEFT(TRIM(M$6),FIND("~",SUBSTITUTE(M$6," ","~",LEN(TRIM(M$6))-LEN(SUBSTITUTE(TRIM(M$6)," ",""))))-1)&amp;" Total",$B$6:$BB$314,ROW($A177)-5,FALSE))</f>
        <v>0</v>
      </c>
      <c r="N177" s="8">
        <f ca="1">IF(N$5&lt;&gt;"",HLOOKUP(N$5,Functionalization!$G$6:$R$314,ROW($A177)-5,FALSE),IFERROR(INDEX(N$278:N$314,MATCH($F177,$B$278:$B$314,0))/VLOOKUP($F177,$B$278:$BB$314,MATCH(LEFT(TRIM(N$6),FIND("~",SUBSTITUTE(N$6,"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177))*HLOOKUP(LEFT(TRIM(N$6),FIND("~",SUBSTITUTE(N$6," ","~",LEN(TRIM(N$6))-LEN(SUBSTITUTE(TRIM(N$6)," ",""))))-1)&amp;" Total",$B$6:$BB$314,ROW($A177)-5,FALSE))</f>
        <v>0</v>
      </c>
      <c r="O177" s="8">
        <f ca="1">IF(O$5&lt;&gt;"",HLOOKUP(O$5,Functionalization!$G$6:$R$314,ROW($A177)-5,FALSE),IFERROR(INDEX(O$278:O$314,MATCH($F177,$B$278:$B$314,0))/VLOOKUP($F177,$B$278:$BB$314,MATCH(LEFT(TRIM(O$6),FIND("~",SUBSTITUTE(O$6,"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177))*HLOOKUP(LEFT(TRIM(O$6),FIND("~",SUBSTITUTE(O$6," ","~",LEN(TRIM(O$6))-LEN(SUBSTITUTE(TRIM(O$6)," ",""))))-1)&amp;" Total",$B$6:$BB$314,ROW($A177)-5,FALSE))</f>
        <v>0</v>
      </c>
      <c r="P177" s="8">
        <f ca="1">IF(P$5&lt;&gt;"",HLOOKUP(P$5,Functionalization!$G$6:$R$314,ROW($A177)-5,FALSE),IFERROR(INDEX(P$278:P$314,MATCH($F177,$B$278:$B$314,0))/VLOOKUP($F177,$B$278:$BB$314,MATCH(LEFT(TRIM(P$6),FIND("~",SUBSTITUTE(P$6,"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177))*HLOOKUP(LEFT(TRIM(P$6),FIND("~",SUBSTITUTE(P$6," ","~",LEN(TRIM(P$6))-LEN(SUBSTITUTE(TRIM(P$6)," ",""))))-1)&amp;" Total",$B$6:$BB$314,ROW($A177)-5,FALSE))</f>
        <v>0</v>
      </c>
      <c r="Q177" s="8">
        <f ca="1">IF(Q$5&lt;&gt;"",HLOOKUP(Q$5,Functionalization!$G$6:$R$314,ROW($A177)-5,FALSE),IFERROR(INDEX(Q$278:Q$314,MATCH($F177,$B$278:$B$314,0))/VLOOKUP($F177,$B$278:$BB$314,MATCH(LEFT(TRIM(Q$6),FIND("~",SUBSTITUTE(Q$6,"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177))*HLOOKUP(LEFT(TRIM(Q$6),FIND("~",SUBSTITUTE(Q$6," ","~",LEN(TRIM(Q$6))-LEN(SUBSTITUTE(TRIM(Q$6)," ",""))))-1)&amp;" Total",$B$6:$BB$314,ROW($A177)-5,FALSE))</f>
        <v>0</v>
      </c>
      <c r="R177" s="8">
        <f ca="1">IF(R$5&lt;&gt;"",HLOOKUP(R$5,Functionalization!$G$6:$R$314,ROW($A177)-5,FALSE),IFERROR(INDEX(R$278:R$314,MATCH($F177,$B$278:$B$314,0))/VLOOKUP($F177,$B$278:$BB$314,MATCH(LEFT(TRIM(R$6),FIND("~",SUBSTITUTE(R$6,"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177))*HLOOKUP(LEFT(TRIM(R$6),FIND("~",SUBSTITUTE(R$6," ","~",LEN(TRIM(R$6))-LEN(SUBSTITUTE(TRIM(R$6)," ",""))))-1)&amp;" Total",$B$6:$BB$314,ROW($A177)-5,FALSE))</f>
        <v>0</v>
      </c>
      <c r="S177" s="8">
        <f ca="1">IF(S$5&lt;&gt;"",HLOOKUP(S$5,Functionalization!$G$6:$R$314,ROW($A177)-5,FALSE),IFERROR(INDEX(S$278:S$314,MATCH($F177,$B$278:$B$314,0))/VLOOKUP($F177,$B$278:$BB$314,MATCH(LEFT(TRIM(S$6),FIND("~",SUBSTITUTE(S$6,"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177))*HLOOKUP(LEFT(TRIM(S$6),FIND("~",SUBSTITUTE(S$6," ","~",LEN(TRIM(S$6))-LEN(SUBSTITUTE(TRIM(S$6)," ",""))))-1)&amp;" Total",$B$6:$BB$314,ROW($A177)-5,FALSE))</f>
        <v>0</v>
      </c>
      <c r="T177" s="8">
        <f ca="1">IF(T$5&lt;&gt;"",HLOOKUP(T$5,Functionalization!$G$6:$R$314,ROW($A177)-5,FALSE),IFERROR(INDEX(T$278:T$314,MATCH($F177,$B$278:$B$314,0))/VLOOKUP($F177,$B$278:$BB$314,MATCH(LEFT(TRIM(T$6),FIND("~",SUBSTITUTE(T$6,"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177))*HLOOKUP(LEFT(TRIM(T$6),FIND("~",SUBSTITUTE(T$6," ","~",LEN(TRIM(T$6))-LEN(SUBSTITUTE(TRIM(T$6)," ",""))))-1)&amp;" Total",$B$6:$BB$314,ROW($A177)-5,FALSE))</f>
        <v>0</v>
      </c>
      <c r="U177" s="8">
        <f ca="1">IF(U$5&lt;&gt;"",HLOOKUP(U$5,Functionalization!$G$6:$R$314,ROW($A177)-5,FALSE),IFERROR(INDEX(U$278:U$314,MATCH($F177,$B$278:$B$314,0))/VLOOKUP($F177,$B$278:$BB$314,MATCH(LEFT(TRIM(U$6),FIND("~",SUBSTITUTE(U$6,"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177))*HLOOKUP(LEFT(TRIM(U$6),FIND("~",SUBSTITUTE(U$6," ","~",LEN(TRIM(U$6))-LEN(SUBSTITUTE(TRIM(U$6)," ",""))))-1)&amp;" Total",$B$6:$BB$314,ROW($A177)-5,FALSE))</f>
        <v>0</v>
      </c>
      <c r="V177" s="8">
        <f ca="1">IF(V$5&lt;&gt;"",HLOOKUP(V$5,Functionalization!$G$6:$R$314,ROW($A177)-5,FALSE),IFERROR(INDEX(V$278:V$314,MATCH($F177,$B$278:$B$314,0))/VLOOKUP($F177,$B$278:$BB$314,MATCH(LEFT(TRIM(V$6),FIND("~",SUBSTITUTE(V$6,"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177))*HLOOKUP(LEFT(TRIM(V$6),FIND("~",SUBSTITUTE(V$6," ","~",LEN(TRIM(V$6))-LEN(SUBSTITUTE(TRIM(V$6)," ",""))))-1)&amp;" Total",$B$6:$BB$314,ROW($A177)-5,FALSE))</f>
        <v>0</v>
      </c>
      <c r="W177" s="8">
        <f ca="1">IF(W$5&lt;&gt;"",HLOOKUP(W$5,Functionalization!$G$6:$R$314,ROW($A177)-5,FALSE),IFERROR(INDEX(W$278:W$314,MATCH($F177,$B$278:$B$314,0))/VLOOKUP($F177,$B$278:$BB$314,MATCH(LEFT(TRIM(W$6),FIND("~",SUBSTITUTE(W$6,"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177))*HLOOKUP(LEFT(TRIM(W$6),FIND("~",SUBSTITUTE(W$6," ","~",LEN(TRIM(W$6))-LEN(SUBSTITUTE(TRIM(W$6)," ",""))))-1)&amp;" Total",$B$6:$BB$314,ROW($A177)-5,FALSE))</f>
        <v>0</v>
      </c>
      <c r="X177" s="8">
        <f ca="1">IF(X$5&lt;&gt;"",HLOOKUP(X$5,Functionalization!$G$6:$R$314,ROW($A177)-5,FALSE),IFERROR(INDEX(X$278:X$314,MATCH($F177,$B$278:$B$314,0))/VLOOKUP($F177,$B$278:$BB$314,MATCH(LEFT(TRIM(X$6),FIND("~",SUBSTITUTE(X$6,"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177))*HLOOKUP(LEFT(TRIM(X$6),FIND("~",SUBSTITUTE(X$6," ","~",LEN(TRIM(X$6))-LEN(SUBSTITUTE(TRIM(X$6)," ",""))))-1)&amp;" Total",$B$6:$BB$314,ROW($A177)-5,FALSE))</f>
        <v>0</v>
      </c>
      <c r="Y177" s="8">
        <f ca="1">IF(Y$5&lt;&gt;"",HLOOKUP(Y$5,Functionalization!$G$6:$R$314,ROW($A177)-5,FALSE),IFERROR(INDEX(Y$278:Y$314,MATCH($F177,$B$278:$B$314,0))/VLOOKUP($F177,$B$278:$BB$314,MATCH(LEFT(TRIM(Y$6),FIND("~",SUBSTITUTE(Y$6,"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177))*HLOOKUP(LEFT(TRIM(Y$6),FIND("~",SUBSTITUTE(Y$6," ","~",LEN(TRIM(Y$6))-LEN(SUBSTITUTE(TRIM(Y$6)," ",""))))-1)&amp;" Total",$B$6:$BB$314,ROW($A177)-5,FALSE))</f>
        <v>0</v>
      </c>
      <c r="Z177" s="8">
        <f ca="1">IF(Z$5&lt;&gt;"",HLOOKUP(Z$5,Functionalization!$G$6:$R$314,ROW($A177)-5,FALSE),IFERROR(INDEX(Z$278:Z$314,MATCH($F177,$B$278:$B$314,0))/VLOOKUP($F177,$B$278:$BB$314,MATCH(LEFT(TRIM(Z$6),FIND("~",SUBSTITUTE(Z$6,"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177))*HLOOKUP(LEFT(TRIM(Z$6),FIND("~",SUBSTITUTE(Z$6," ","~",LEN(TRIM(Z$6))-LEN(SUBSTITUTE(TRIM(Z$6)," ",""))))-1)&amp;" Total",$B$6:$BB$314,ROW($A177)-5,FALSE))</f>
        <v>0</v>
      </c>
      <c r="AA177" s="8">
        <f ca="1">IF(AA$5&lt;&gt;"",HLOOKUP(AA$5,Functionalization!$G$6:$R$314,ROW($A177)-5,FALSE),IFERROR(INDEX(AA$278:AA$314,MATCH($F177,$B$278:$B$314,0))/VLOOKUP($F177,$B$278:$BB$314,MATCH(LEFT(TRIM(AA$6),FIND("~",SUBSTITUTE(AA$6,"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177))*HLOOKUP(LEFT(TRIM(AA$6),FIND("~",SUBSTITUTE(AA$6," ","~",LEN(TRIM(AA$6))-LEN(SUBSTITUTE(TRIM(AA$6)," ",""))))-1)&amp;" Total",$B$6:$BB$314,ROW($A177)-5,FALSE))</f>
        <v>0</v>
      </c>
      <c r="AB177" s="8">
        <f ca="1">IF(AB$5&lt;&gt;"",HLOOKUP(AB$5,Functionalization!$G$6:$R$314,ROW($A177)-5,FALSE),IFERROR(INDEX(AB$278:AB$314,MATCH($F177,$B$278:$B$314,0))/VLOOKUP($F177,$B$278:$BB$314,MATCH(LEFT(TRIM(AB$6),FIND("~",SUBSTITUTE(AB$6,"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177))*HLOOKUP(LEFT(TRIM(AB$6),FIND("~",SUBSTITUTE(AB$6," ","~",LEN(TRIM(AB$6))-LEN(SUBSTITUTE(TRIM(AB$6)," ",""))))-1)&amp;" Total",$B$6:$BB$314,ROW($A177)-5,FALSE))</f>
        <v>0</v>
      </c>
      <c r="AC177" s="8">
        <f ca="1">IF(AC$5&lt;&gt;"",HLOOKUP(AC$5,Functionalization!$G$6:$R$314,ROW($A177)-5,FALSE),IFERROR(INDEX(AC$278:AC$314,MATCH($F177,$B$278:$B$314,0))/VLOOKUP($F177,$B$278:$BB$314,MATCH(LEFT(TRIM(AC$6),FIND("~",SUBSTITUTE(AC$6,"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177))*HLOOKUP(LEFT(TRIM(AC$6),FIND("~",SUBSTITUTE(AC$6," ","~",LEN(TRIM(AC$6))-LEN(SUBSTITUTE(TRIM(AC$6)," ",""))))-1)&amp;" Total",$B$6:$BB$314,ROW($A177)-5,FALSE))</f>
        <v>0</v>
      </c>
      <c r="AD177" s="8">
        <f ca="1">IF(AD$5&lt;&gt;"",HLOOKUP(AD$5,Functionalization!$G$6:$R$314,ROW($A177)-5,FALSE),IFERROR(INDEX(AD$278:AD$314,MATCH($F177,$B$278:$B$314,0))/VLOOKUP($F177,$B$278:$BB$314,MATCH(LEFT(TRIM(AD$6),FIND("~",SUBSTITUTE(AD$6,"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177))*HLOOKUP(LEFT(TRIM(AD$6),FIND("~",SUBSTITUTE(AD$6," ","~",LEN(TRIM(AD$6))-LEN(SUBSTITUTE(TRIM(AD$6)," ",""))))-1)&amp;" Total",$B$6:$BB$314,ROW($A177)-5,FALSE))</f>
        <v>0</v>
      </c>
      <c r="AE177" s="8">
        <f ca="1">IF(AE$5&lt;&gt;"",HLOOKUP(AE$5,Functionalization!$G$6:$R$314,ROW($A177)-5,FALSE),IFERROR(INDEX(AE$278:AE$314,MATCH($F177,$B$278:$B$314,0))/VLOOKUP($F177,$B$278:$BB$314,MATCH(LEFT(TRIM(AE$6),FIND("~",SUBSTITUTE(AE$6,"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177))*HLOOKUP(LEFT(TRIM(AE$6),FIND("~",SUBSTITUTE(AE$6," ","~",LEN(TRIM(AE$6))-LEN(SUBSTITUTE(TRIM(AE$6)," ",""))))-1)&amp;" Total",$B$6:$BB$314,ROW($A177)-5,FALSE))</f>
        <v>0</v>
      </c>
      <c r="AF177" s="8">
        <f ca="1">IF(AF$5&lt;&gt;"",HLOOKUP(AF$5,Functionalization!$G$6:$R$314,ROW($A177)-5,FALSE),IFERROR(INDEX(AF$278:AF$314,MATCH($F177,$B$278:$B$314,0))/VLOOKUP($F177,$B$278:$BB$314,MATCH(LEFT(TRIM(AF$6),FIND("~",SUBSTITUTE(AF$6,"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177))*HLOOKUP(LEFT(TRIM(AF$6),FIND("~",SUBSTITUTE(AF$6," ","~",LEN(TRIM(AF$6))-LEN(SUBSTITUTE(TRIM(AF$6)," ",""))))-1)&amp;" Total",$B$6:$BB$314,ROW($A177)-5,FALSE))</f>
        <v>0</v>
      </c>
      <c r="AG177" s="8">
        <f ca="1">IF(AG$5&lt;&gt;"",HLOOKUP(AG$5,Functionalization!$G$6:$R$314,ROW($A177)-5,FALSE),IFERROR(INDEX(AG$278:AG$314,MATCH($F177,$B$278:$B$314,0))/VLOOKUP($F177,$B$278:$BB$314,MATCH(LEFT(TRIM(AG$6),FIND("~",SUBSTITUTE(AG$6,"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177))*HLOOKUP(LEFT(TRIM(AG$6),FIND("~",SUBSTITUTE(AG$6," ","~",LEN(TRIM(AG$6))-LEN(SUBSTITUTE(TRIM(AG$6)," ",""))))-1)&amp;" Total",$B$6:$BB$314,ROW($A177)-5,FALSE))</f>
        <v>0</v>
      </c>
      <c r="AH177" s="8">
        <f ca="1">IF(AH$5&lt;&gt;"",HLOOKUP(AH$5,Functionalization!$G$6:$R$314,ROW($A177)-5,FALSE),IFERROR(INDEX(AH$278:AH$314,MATCH($F177,$B$278:$B$314,0))/VLOOKUP($F177,$B$278:$BB$314,MATCH(LEFT(TRIM(AH$6),FIND("~",SUBSTITUTE(AH$6,"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177))*HLOOKUP(LEFT(TRIM(AH$6),FIND("~",SUBSTITUTE(AH$6," ","~",LEN(TRIM(AH$6))-LEN(SUBSTITUTE(TRIM(AH$6)," ",""))))-1)&amp;" Total",$B$6:$BB$314,ROW($A177)-5,FALSE))</f>
        <v>0</v>
      </c>
      <c r="AI177" s="8">
        <f ca="1">IF(AI$5&lt;&gt;"",HLOOKUP(AI$5,Functionalization!$G$6:$R$314,ROW($A177)-5,FALSE),IFERROR(INDEX(AI$278:AI$314,MATCH($F177,$B$278:$B$314,0))/VLOOKUP($F177,$B$278:$BB$314,MATCH(LEFT(TRIM(AI$6),FIND("~",SUBSTITUTE(AI$6,"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177))*HLOOKUP(LEFT(TRIM(AI$6),FIND("~",SUBSTITUTE(AI$6," ","~",LEN(TRIM(AI$6))-LEN(SUBSTITUTE(TRIM(AI$6)," ",""))))-1)&amp;" Total",$B$6:$BB$314,ROW($A177)-5,FALSE))</f>
        <v>0</v>
      </c>
      <c r="AJ177" s="8">
        <f ca="1">IF(AJ$5&lt;&gt;"",HLOOKUP(AJ$5,Functionalization!$G$6:$R$314,ROW($A177)-5,FALSE),IFERROR(INDEX(AJ$278:AJ$314,MATCH($F177,$B$278:$B$314,0))/VLOOKUP($F177,$B$278:$BB$314,MATCH(LEFT(TRIM(AJ$6),FIND("~",SUBSTITUTE(AJ$6,"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177))*HLOOKUP(LEFT(TRIM(AJ$6),FIND("~",SUBSTITUTE(AJ$6," ","~",LEN(TRIM(AJ$6))-LEN(SUBSTITUTE(TRIM(AJ$6)," ",""))))-1)&amp;" Total",$B$6:$BB$314,ROW($A177)-5,FALSE))</f>
        <v>0</v>
      </c>
      <c r="AK177" s="8">
        <f ca="1">IF(AK$5&lt;&gt;"",HLOOKUP(AK$5,Functionalization!$G$6:$R$314,ROW($A177)-5,FALSE),IFERROR(INDEX(AK$278:AK$314,MATCH($F177,$B$278:$B$314,0))/VLOOKUP($F177,$B$278:$BB$314,MATCH(LEFT(TRIM(AK$6),FIND("~",SUBSTITUTE(AK$6,"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177))*HLOOKUP(LEFT(TRIM(AK$6),FIND("~",SUBSTITUTE(AK$6," ","~",LEN(TRIM(AK$6))-LEN(SUBSTITUTE(TRIM(AK$6)," ",""))))-1)&amp;" Total",$B$6:$BB$314,ROW($A177)-5,FALSE))</f>
        <v>0</v>
      </c>
      <c r="AL177" s="8">
        <f ca="1">IF(AL$5&lt;&gt;"",HLOOKUP(AL$5,Functionalization!$G$6:$R$314,ROW($A177)-5,FALSE),IFERROR(INDEX(AL$278:AL$314,MATCH($F177,$B$278:$B$314,0))/VLOOKUP($F177,$B$278:$BB$314,MATCH(LEFT(TRIM(AL$6),FIND("~",SUBSTITUTE(AL$6,"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177))*HLOOKUP(LEFT(TRIM(AL$6),FIND("~",SUBSTITUTE(AL$6," ","~",LEN(TRIM(AL$6))-LEN(SUBSTITUTE(TRIM(AL$6)," ",""))))-1)&amp;" Total",$B$6:$BB$314,ROW($A177)-5,FALSE))</f>
        <v>0</v>
      </c>
      <c r="AM177" s="8">
        <f ca="1">IF(AM$5&lt;&gt;"",HLOOKUP(AM$5,Functionalization!$G$6:$R$314,ROW($A177)-5,FALSE),IFERROR(INDEX(AM$278:AM$314,MATCH($F177,$B$278:$B$314,0))/VLOOKUP($F177,$B$278:$BB$314,MATCH(LEFT(TRIM(AM$6),FIND("~",SUBSTITUTE(AM$6,"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177))*HLOOKUP(LEFT(TRIM(AM$6),FIND("~",SUBSTITUTE(AM$6," ","~",LEN(TRIM(AM$6))-LEN(SUBSTITUTE(TRIM(AM$6)," ",""))))-1)&amp;" Total",$B$6:$BB$314,ROW($A177)-5,FALSE))</f>
        <v>0</v>
      </c>
      <c r="AN177" s="8">
        <f ca="1">IF(AN$5&lt;&gt;"",HLOOKUP(AN$5,Functionalization!$G$6:$R$314,ROW($A177)-5,FALSE),IFERROR(INDEX(AN$278:AN$314,MATCH($F177,$B$278:$B$314,0))/VLOOKUP($F177,$B$278:$BB$314,MATCH(LEFT(TRIM(AN$6),FIND("~",SUBSTITUTE(AN$6,"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177))*HLOOKUP(LEFT(TRIM(AN$6),FIND("~",SUBSTITUTE(AN$6," ","~",LEN(TRIM(AN$6))-LEN(SUBSTITUTE(TRIM(AN$6)," ",""))))-1)&amp;" Total",$B$6:$BB$314,ROW($A177)-5,FALSE))</f>
        <v>0</v>
      </c>
      <c r="AO177" s="8">
        <f ca="1">IF(AO$5&lt;&gt;"",HLOOKUP(AO$5,Functionalization!$G$6:$R$314,ROW($A177)-5,FALSE),IFERROR(INDEX(AO$278:AO$314,MATCH($F177,$B$278:$B$314,0))/VLOOKUP($F177,$B$278:$BB$314,MATCH(LEFT(TRIM(AO$6),FIND("~",SUBSTITUTE(AO$6,"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177))*HLOOKUP(LEFT(TRIM(AO$6),FIND("~",SUBSTITUTE(AO$6," ","~",LEN(TRIM(AO$6))-LEN(SUBSTITUTE(TRIM(AO$6)," ",""))))-1)&amp;" Total",$B$6:$BB$314,ROW($A177)-5,FALSE))</f>
        <v>0</v>
      </c>
      <c r="AP177" s="8">
        <f ca="1">IF(AP$5&lt;&gt;"",HLOOKUP(AP$5,Functionalization!$G$6:$R$314,ROW($A177)-5,FALSE),IFERROR(INDEX(AP$278:AP$314,MATCH($F177,$B$278:$B$314,0))/VLOOKUP($F177,$B$278:$BB$314,MATCH(LEFT(TRIM(AP$6),FIND("~",SUBSTITUTE(AP$6,"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177))*HLOOKUP(LEFT(TRIM(AP$6),FIND("~",SUBSTITUTE(AP$6," ","~",LEN(TRIM(AP$6))-LEN(SUBSTITUTE(TRIM(AP$6)," ",""))))-1)&amp;" Total",$B$6:$BB$314,ROW($A177)-5,FALSE))</f>
        <v>0</v>
      </c>
      <c r="AQ177" s="8">
        <f ca="1">IF(AQ$5&lt;&gt;"",HLOOKUP(AQ$5,Functionalization!$G$6:$R$314,ROW($A177)-5,FALSE),IFERROR(INDEX(AQ$278:AQ$314,MATCH($F177,$B$278:$B$314,0))/VLOOKUP($F177,$B$278:$BB$314,MATCH(LEFT(TRIM(AQ$6),FIND("~",SUBSTITUTE(AQ$6,"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177))*HLOOKUP(LEFT(TRIM(AQ$6),FIND("~",SUBSTITUTE(AQ$6," ","~",LEN(TRIM(AQ$6))-LEN(SUBSTITUTE(TRIM(AQ$6)," ",""))))-1)&amp;" Total",$B$6:$BB$314,ROW($A177)-5,FALSE))</f>
        <v>0</v>
      </c>
      <c r="AR177" s="8">
        <f ca="1">IF(AR$5&lt;&gt;"",HLOOKUP(AR$5,Functionalization!$G$6:$R$314,ROW($A177)-5,FALSE),IFERROR(INDEX(AR$278:AR$314,MATCH($F177,$B$278:$B$314,0))/VLOOKUP($F177,$B$278:$BB$314,MATCH(LEFT(TRIM(AR$6),FIND("~",SUBSTITUTE(AR$6,"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177))*HLOOKUP(LEFT(TRIM(AR$6),FIND("~",SUBSTITUTE(AR$6," ","~",LEN(TRIM(AR$6))-LEN(SUBSTITUTE(TRIM(AR$6)," ",""))))-1)&amp;" Total",$B$6:$BB$314,ROW($A177)-5,FALSE))</f>
        <v>0</v>
      </c>
      <c r="AS177" s="8">
        <f ca="1">IF(AS$5&lt;&gt;"",HLOOKUP(AS$5,Functionalization!$G$6:$R$314,ROW($A177)-5,FALSE),IFERROR(INDEX(AS$278:AS$314,MATCH($F177,$B$278:$B$314,0))/VLOOKUP($F177,$B$278:$BB$314,MATCH(LEFT(TRIM(AS$6),FIND("~",SUBSTITUTE(AS$6,"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177))*HLOOKUP(LEFT(TRIM(AS$6),FIND("~",SUBSTITUTE(AS$6," ","~",LEN(TRIM(AS$6))-LEN(SUBSTITUTE(TRIM(AS$6)," ",""))))-1)&amp;" Total",$B$6:$BB$314,ROW($A177)-5,FALSE))</f>
        <v>0</v>
      </c>
      <c r="AT177" s="8">
        <f ca="1">IF(AT$5&lt;&gt;"",HLOOKUP(AT$5,Functionalization!$G$6:$R$314,ROW($A177)-5,FALSE),IFERROR(INDEX(AT$278:AT$314,MATCH($F177,$B$278:$B$314,0))/VLOOKUP($F177,$B$278:$BB$314,MATCH(LEFT(TRIM(AT$6),FIND("~",SUBSTITUTE(AT$6,"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177))*HLOOKUP(LEFT(TRIM(AT$6),FIND("~",SUBSTITUTE(AT$6," ","~",LEN(TRIM(AT$6))-LEN(SUBSTITUTE(TRIM(AT$6)," ",""))))-1)&amp;" Total",$B$6:$BB$314,ROW($A177)-5,FALSE))</f>
        <v>0</v>
      </c>
      <c r="AU177" s="8">
        <f ca="1">IF(AU$5&lt;&gt;"",HLOOKUP(AU$5,Functionalization!$G$6:$R$314,ROW($A177)-5,FALSE),IFERROR(INDEX(AU$278:AU$314,MATCH($F177,$B$278:$B$314,0))/VLOOKUP($F177,$B$278:$BB$314,MATCH(LEFT(TRIM(AU$6),FIND("~",SUBSTITUTE(AU$6,"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177))*HLOOKUP(LEFT(TRIM(AU$6),FIND("~",SUBSTITUTE(AU$6," ","~",LEN(TRIM(AU$6))-LEN(SUBSTITUTE(TRIM(AU$6)," ",""))))-1)&amp;" Total",$B$6:$BB$314,ROW($A177)-5,FALSE))</f>
        <v>0</v>
      </c>
      <c r="AV177" s="8">
        <f ca="1">IF(AV$5&lt;&gt;"",HLOOKUP(AV$5,Functionalization!$G$6:$R$314,ROW($A177)-5,FALSE),IFERROR(INDEX(AV$278:AV$314,MATCH($F177,$B$278:$B$314,0))/VLOOKUP($F177,$B$278:$BB$314,MATCH(LEFT(TRIM(AV$6),FIND("~",SUBSTITUTE(AV$6,"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177))*HLOOKUP(LEFT(TRIM(AV$6),FIND("~",SUBSTITUTE(AV$6," ","~",LEN(TRIM(AV$6))-LEN(SUBSTITUTE(TRIM(AV$6)," ",""))))-1)&amp;" Total",$B$6:$BB$314,ROW($A177)-5,FALSE))</f>
        <v>0</v>
      </c>
      <c r="AW177" s="8">
        <f ca="1">IF(AW$5&lt;&gt;"",HLOOKUP(AW$5,Functionalization!$G$6:$R$314,ROW($A177)-5,FALSE),IFERROR(INDEX(AW$278:AW$314,MATCH($F177,$B$278:$B$314,0))/VLOOKUP($F177,$B$278:$BB$314,MATCH(LEFT(TRIM(AW$6),FIND("~",SUBSTITUTE(AW$6,"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177))*HLOOKUP(LEFT(TRIM(AW$6),FIND("~",SUBSTITUTE(AW$6," ","~",LEN(TRIM(AW$6))-LEN(SUBSTITUTE(TRIM(AW$6)," ",""))))-1)&amp;" Total",$B$6:$BB$314,ROW($A177)-5,FALSE))</f>
        <v>0</v>
      </c>
      <c r="AX177" s="8">
        <f ca="1">IF(AX$5&lt;&gt;"",HLOOKUP(AX$5,Functionalization!$G$6:$R$314,ROW($A177)-5,FALSE),IFERROR(INDEX(AX$278:AX$314,MATCH($F177,$B$278:$B$314,0))/VLOOKUP($F177,$B$278:$BB$314,MATCH(LEFT(TRIM(AX$6),FIND("~",SUBSTITUTE(AX$6,"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177))*HLOOKUP(LEFT(TRIM(AX$6),FIND("~",SUBSTITUTE(AX$6," ","~",LEN(TRIM(AX$6))-LEN(SUBSTITUTE(TRIM(AX$6)," ",""))))-1)&amp;" Total",$B$6:$BB$314,ROW($A177)-5,FALSE))</f>
        <v>0</v>
      </c>
      <c r="AY177" s="8">
        <f ca="1">IF(AY$5&lt;&gt;"",HLOOKUP(AY$5,Functionalization!$G$6:$R$314,ROW($A177)-5,FALSE),IFERROR(INDEX(AY$278:AY$314,MATCH($F177,$B$278:$B$314,0))/VLOOKUP($F177,$B$278:$BB$314,MATCH(LEFT(TRIM(AY$6),FIND("~",SUBSTITUTE(AY$6,"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177))*HLOOKUP(LEFT(TRIM(AY$6),FIND("~",SUBSTITUTE(AY$6," ","~",LEN(TRIM(AY$6))-LEN(SUBSTITUTE(TRIM(AY$6)," ",""))))-1)&amp;" Total",$B$6:$BB$314,ROW($A177)-5,FALSE))</f>
        <v>0</v>
      </c>
      <c r="AZ177" s="8">
        <f ca="1">IF(AZ$5&lt;&gt;"",HLOOKUP(AZ$5,Functionalization!$G$6:$R$314,ROW($A177)-5,FALSE),IFERROR(INDEX(AZ$278:AZ$314,MATCH($F177,$B$278:$B$314,0))/VLOOKUP($F177,$B$278:$BB$314,MATCH(LEFT(TRIM(AZ$6),FIND("~",SUBSTITUTE(AZ$6,"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177))*HLOOKUP(LEFT(TRIM(AZ$6),FIND("~",SUBSTITUTE(AZ$6," ","~",LEN(TRIM(AZ$6))-LEN(SUBSTITUTE(TRIM(AZ$6)," ",""))))-1)&amp;" Total",$B$6:$BB$314,ROW($A177)-5,FALSE))</f>
        <v>0</v>
      </c>
      <c r="BA177" s="8">
        <f ca="1">IF(BA$5&lt;&gt;"",HLOOKUP(BA$5,Functionalization!$G$6:$R$314,ROW($A177)-5,FALSE),IFERROR(INDEX(BA$278:BA$314,MATCH($F177,$B$278:$B$314,0))/VLOOKUP($F177,$B$278:$BB$314,MATCH(LEFT(TRIM(BA$6),FIND("~",SUBSTITUTE(BA$6,"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177))*HLOOKUP(LEFT(TRIM(BA$6),FIND("~",SUBSTITUTE(BA$6," ","~",LEN(TRIM(BA$6))-LEN(SUBSTITUTE(TRIM(BA$6)," ",""))))-1)&amp;" Total",$B$6:$BB$314,ROW($A177)-5,FALSE))</f>
        <v>0</v>
      </c>
      <c r="BB177" s="8">
        <f ca="1">IF(BB$5&lt;&gt;"",HLOOKUP(BB$5,Functionalization!$G$6:$R$314,ROW($A177)-5,FALSE),IFERROR(INDEX(BB$278:BB$314,MATCH($F177,$B$278:$B$314,0))/VLOOKUP($F177,$B$278:$BB$314,MATCH(LEFT(TRIM(BB$6),FIND("~",SUBSTITUTE(BB$6,"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177))*HLOOKUP(LEFT(TRIM(BB$6),FIND("~",SUBSTITUTE(BB$6," ","~",LEN(TRIM(BB$6))-LEN(SUBSTITUTE(TRIM(BB$6)," ",""))))-1)&amp;" Total",$B$6:$BB$314,ROW($A177)-5,FALSE))</f>
        <v>0</v>
      </c>
      <c r="BD177">
        <f ca="1">IFERROR(IF(SUMIF($G$6:$BB$6,BD$6&amp;" Total",$G177:$BB177)-(SUMIF($G$6:$BB$6,BD$6&amp;" "&amp;'Input-Func_Class'!$D$22,$G177:$BB177)+IFERROR(SUMIF($G$6:$BB$6,BD$6&amp;" "&amp;'Input-Func_Class'!$E$22,$G177:$BB177),SUMIF($G$6:$BB$6,BD$6&amp;" "&amp;'Input-Func_Class'!$B$24,$G177:$BB177))+SUMIF($G$6:$BB$6,BD$6&amp;" "&amp;'Input-Func_Class'!$F$22,$G177:$BB177))&lt;Check_Limit,0,1),1)</f>
        <v>0</v>
      </c>
      <c r="BE177">
        <f ca="1">IFERROR(IF(SUMIF($G$6:$BB$6,BE$6&amp;" Total",$G177:$BB177)-(SUMIF($G$6:$BB$6,BE$6&amp;" "&amp;'Input-Func_Class'!$D$22,$G177:$BB177)+IFERROR(SUMIF($G$6:$BB$6,BE$6&amp;" "&amp;'Input-Func_Class'!$E$22,$G177:$BB177),SUMIF($G$6:$BB$6,BE$6&amp;" "&amp;'Input-Func_Class'!$B$24,$G177:$BB177))+SUMIF($G$6:$BB$6,BE$6&amp;" "&amp;'Input-Func_Class'!$F$22,$G177:$BB177))&lt;Check_Limit,0,1),1)</f>
        <v>0</v>
      </c>
      <c r="BF177">
        <f ca="1">IFERROR(IF(SUMIF($G$6:$BB$6,BF$6&amp;" Total",$G177:$BB177)-(SUMIF($G$6:$BB$6,BF$6&amp;" "&amp;'Input-Func_Class'!$D$22,$G177:$BB177)+IFERROR(SUMIF($G$6:$BB$6,BF$6&amp;" "&amp;'Input-Func_Class'!$E$22,$G177:$BB177),SUMIF($G$6:$BB$6,BF$6&amp;" "&amp;'Input-Func_Class'!$B$24,$G177:$BB177))+SUMIF($G$6:$BB$6,BF$6&amp;" "&amp;'Input-Func_Class'!$F$22,$G177:$BB177))&lt;Check_Limit,0,1),1)</f>
        <v>0</v>
      </c>
      <c r="BG177">
        <f ca="1">IFERROR(IF(SUMIF($G$6:$BB$6,BG$6&amp;" Total",$G177:$BB177)-(SUMIF($G$6:$BB$6,BG$6&amp;" "&amp;'Input-Func_Class'!$D$22,$G177:$BB177)+IFERROR(SUMIF($G$6:$BB$6,BG$6&amp;" "&amp;'Input-Func_Class'!$E$22,$G177:$BB177),SUMIF($G$6:$BB$6,BG$6&amp;" "&amp;'Input-Func_Class'!$B$24,$G177:$BB177))+SUMIF($G$6:$BB$6,BG$6&amp;" "&amp;'Input-Func_Class'!$F$22,$G177:$BB177))&lt;Check_Limit,0,1),1)</f>
        <v>0</v>
      </c>
      <c r="BH177">
        <f ca="1">IFERROR(IF(SUMIF($G$6:$BB$6,BH$6&amp;" Total",$G177:$BB177)-(SUMIF($G$6:$BB$6,BH$6&amp;" "&amp;'Input-Func_Class'!$D$22,$G177:$BB177)+IFERROR(SUMIF($G$6:$BB$6,BH$6&amp;" "&amp;'Input-Func_Class'!$E$22,$G177:$BB177),SUMIF($G$6:$BB$6,BH$6&amp;" "&amp;'Input-Func_Class'!$B$24,$G177:$BB177))+SUMIF($G$6:$BB$6,BH$6&amp;" "&amp;'Input-Func_Class'!$F$22,$G177:$BB177))&lt;Check_Limit,0,1),1)</f>
        <v>0</v>
      </c>
      <c r="BI177">
        <f ca="1">IFERROR(IF(SUMIF($G$6:$BB$6,BI$6&amp;" Total",$G177:$BB177)-(SUMIF($G$6:$BB$6,BI$6&amp;" "&amp;'Input-Func_Class'!$D$22,$G177:$BB177)+IFERROR(SUMIF($G$6:$BB$6,BI$6&amp;" "&amp;'Input-Func_Class'!$E$22,$G177:$BB177),SUMIF($G$6:$BB$6,BI$6&amp;" "&amp;'Input-Func_Class'!$B$24,$G177:$BB177))+SUMIF($G$6:$BB$6,BI$6&amp;" "&amp;'Input-Func_Class'!$F$22,$G177:$BB177))&lt;Check_Limit,0,1),1)</f>
        <v>0</v>
      </c>
      <c r="BJ177">
        <f ca="1">IFERROR(IF(SUMIF($G$6:$BB$6,BJ$6&amp;" Total",$G177:$BB177)-(SUMIF($G$6:$BB$6,BJ$6&amp;" "&amp;'Input-Func_Class'!$D$22,$G177:$BB177)+IFERROR(SUMIF($G$6:$BB$6,BJ$6&amp;" "&amp;'Input-Func_Class'!$E$22,$G177:$BB177),SUMIF($G$6:$BB$6,BJ$6&amp;" "&amp;'Input-Func_Class'!$B$24,$G177:$BB177))+SUMIF($G$6:$BB$6,BJ$6&amp;" "&amp;'Input-Func_Class'!$F$22,$G177:$BB177))&lt;Check_Limit,0,1),1)</f>
        <v>0</v>
      </c>
      <c r="BK177">
        <f ca="1">IFERROR(IF(SUMIF($G$6:$BB$6,BK$6&amp;" Total",$G177:$BB177)-(SUMIF($G$6:$BB$6,BK$6&amp;" "&amp;'Input-Func_Class'!$D$22,$G177:$BB177)+IFERROR(SUMIF($G$6:$BB$6,BK$6&amp;" "&amp;'Input-Func_Class'!$E$22,$G177:$BB177),SUMIF($G$6:$BB$6,BK$6&amp;" "&amp;'Input-Func_Class'!$B$24,$G177:$BB177))+SUMIF($G$6:$BB$6,BK$6&amp;" "&amp;'Input-Func_Class'!$F$22,$G177:$BB177))&lt;Check_Limit,0,1),1)</f>
        <v>0</v>
      </c>
      <c r="BL177">
        <f ca="1">IFERROR(IF(SUMIF($G$6:$BB$6,BL$6&amp;" Total",$G177:$BB177)-(SUMIF($G$6:$BB$6,BL$6&amp;" "&amp;'Input-Func_Class'!$D$22,$G177:$BB177)+IFERROR(SUMIF($G$6:$BB$6,BL$6&amp;" "&amp;'Input-Func_Class'!$E$22,$G177:$BB177),SUMIF($G$6:$BB$6,BL$6&amp;" "&amp;'Input-Func_Class'!$B$24,$G177:$BB177))+SUMIF($G$6:$BB$6,BL$6&amp;" "&amp;'Input-Func_Class'!$F$22,$G177:$BB177))&lt;Check_Limit,0,1),1)</f>
        <v>0</v>
      </c>
      <c r="BM177">
        <f ca="1">IFERROR(IF(SUMIF($G$6:$BB$6,BM$6&amp;" Total",$G177:$BB177)-(SUMIF($G$6:$BB$6,BM$6&amp;" "&amp;'Input-Func_Class'!$D$22,$G177:$BB177)+IFERROR(SUMIF($G$6:$BB$6,BM$6&amp;" "&amp;'Input-Func_Class'!$E$22,$G177:$BB177),SUMIF($G$6:$BB$6,BM$6&amp;" "&amp;'Input-Func_Class'!$B$24,$G177:$BB177))+SUMIF($G$6:$BB$6,BM$6&amp;" "&amp;'Input-Func_Class'!$F$22,$G177:$BB177))&lt;Check_Limit,0,1),1)</f>
        <v>0</v>
      </c>
      <c r="BN177">
        <f ca="1">IFERROR(IF(SUMIF($G$6:$BB$6,BN$6&amp;" Total",$G177:$BB177)-(SUMIF($G$6:$BB$6,BN$6&amp;" "&amp;'Input-Func_Class'!$D$22,$G177:$BB177)+IFERROR(SUMIF($G$6:$BB$6,BN$6&amp;" "&amp;'Input-Func_Class'!$E$22,$G177:$BB177),SUMIF($G$6:$BB$6,BN$6&amp;" "&amp;'Input-Func_Class'!$B$24,$G177:$BB177))+SUMIF($G$6:$BB$6,BN$6&amp;" "&amp;'Input-Func_Class'!$F$22,$G177:$BB177))&lt;Check_Limit,0,1),1)</f>
        <v>0</v>
      </c>
      <c r="BO177">
        <f ca="1">IFERROR(IF(SUMIF($G$6:$BB$6,BO$6&amp;" Total",$G177:$BB177)-(SUMIF($G$6:$BB$6,BO$6&amp;" "&amp;'Input-Func_Class'!$D$22,$G177:$BB177)+IFERROR(SUMIF($G$6:$BB$6,BO$6&amp;" "&amp;'Input-Func_Class'!$E$22,$G177:$BB177),SUMIF($G$6:$BB$6,BO$6&amp;" "&amp;'Input-Func_Class'!$B$24,$G177:$BB177))+SUMIF($G$6:$BB$6,BO$6&amp;" "&amp;'Input-Func_Class'!$F$22,$G177:$BB177))&lt;Check_Limit,0,1),1)</f>
        <v>0</v>
      </c>
    </row>
    <row r="178" spans="1:67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>Functionalization!$D178</f>
        <v>0</v>
      </c>
      <c r="E178" s="8">
        <f t="shared" si="37"/>
        <v>0</v>
      </c>
      <c r="F178" s="2" t="str">
        <f>IF($D178=0,"-",IF('Input-Accounts'!$E178&lt;&gt;0,'Input-Accounts'!$E178,'Input-Accounts'!$G178))</f>
        <v>-</v>
      </c>
      <c r="G178" s="8">
        <f ca="1">IF(G$5&lt;&gt;"",HLOOKUP(G$5,Functionalization!$G$6:$R$314,ROW($A178)-5,FALSE),IFERROR(INDEX(G$278:G$314,MATCH($F178,$B$278:$B$314,0))/VLOOKUP($F178,$B$278:$BB$314,MATCH(LEFT(TRIM(G$6),FIND("~",SUBSTITUTE(G$6,"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178))*HLOOKUP(LEFT(TRIM(G$6),FIND("~",SUBSTITUTE(G$6," ","~",LEN(TRIM(G$6))-LEN(SUBSTITUTE(TRIM(G$6)," ",""))))-1)&amp;" Total",$B$6:$BB$314,ROW($A178)-5,FALSE))</f>
        <v>0</v>
      </c>
      <c r="H178" s="8">
        <f ca="1">IF(H$5&lt;&gt;"",HLOOKUP(H$5,Functionalization!$G$6:$R$314,ROW($A178)-5,FALSE),IFERROR(INDEX(H$278:H$314,MATCH($F178,$B$278:$B$314,0))/VLOOKUP($F178,$B$278:$BB$314,MATCH(LEFT(TRIM(H$6),FIND("~",SUBSTITUTE(H$6,"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178))*HLOOKUP(LEFT(TRIM(H$6),FIND("~",SUBSTITUTE(H$6," ","~",LEN(TRIM(H$6))-LEN(SUBSTITUTE(TRIM(H$6)," ",""))))-1)&amp;" Total",$B$6:$BB$314,ROW($A178)-5,FALSE))</f>
        <v>0</v>
      </c>
      <c r="I178" s="8">
        <f ca="1">IF(I$5&lt;&gt;"",HLOOKUP(I$5,Functionalization!$G$6:$R$314,ROW($A178)-5,FALSE),IFERROR(INDEX(I$278:I$314,MATCH($F178,$B$278:$B$314,0))/VLOOKUP($F178,$B$278:$BB$314,MATCH(LEFT(TRIM(I$6),FIND("~",SUBSTITUTE(I$6,"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178))*HLOOKUP(LEFT(TRIM(I$6),FIND("~",SUBSTITUTE(I$6," ","~",LEN(TRIM(I$6))-LEN(SUBSTITUTE(TRIM(I$6)," ",""))))-1)&amp;" Total",$B$6:$BB$314,ROW($A178)-5,FALSE))</f>
        <v>0</v>
      </c>
      <c r="J178" s="8">
        <f ca="1">IF(J$5&lt;&gt;"",HLOOKUP(J$5,Functionalization!$G$6:$R$314,ROW($A178)-5,FALSE),IFERROR(INDEX(J$278:J$314,MATCH($F178,$B$278:$B$314,0))/VLOOKUP($F178,$B$278:$BB$314,MATCH(LEFT(TRIM(J$6),FIND("~",SUBSTITUTE(J$6,"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178))*HLOOKUP(LEFT(TRIM(J$6),FIND("~",SUBSTITUTE(J$6," ","~",LEN(TRIM(J$6))-LEN(SUBSTITUTE(TRIM(J$6)," ",""))))-1)&amp;" Total",$B$6:$BB$314,ROW($A178)-5,FALSE))</f>
        <v>0</v>
      </c>
      <c r="K178" s="8">
        <f ca="1">IF(K$5&lt;&gt;"",HLOOKUP(K$5,Functionalization!$G$6:$R$314,ROW($A178)-5,FALSE),IFERROR(INDEX(K$278:K$314,MATCH($F178,$B$278:$B$314,0))/VLOOKUP($F178,$B$278:$BB$314,MATCH(LEFT(TRIM(K$6),FIND("~",SUBSTITUTE(K$6,"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178))*HLOOKUP(LEFT(TRIM(K$6),FIND("~",SUBSTITUTE(K$6," ","~",LEN(TRIM(K$6))-LEN(SUBSTITUTE(TRIM(K$6)," ",""))))-1)&amp;" Total",$B$6:$BB$314,ROW($A178)-5,FALSE))</f>
        <v>0</v>
      </c>
      <c r="L178" s="8">
        <f ca="1">IF(L$5&lt;&gt;"",HLOOKUP(L$5,Functionalization!$G$6:$R$314,ROW($A178)-5,FALSE),IFERROR(INDEX(L$278:L$314,MATCH($F178,$B$278:$B$314,0))/VLOOKUP($F178,$B$278:$BB$314,MATCH(LEFT(TRIM(L$6),FIND("~",SUBSTITUTE(L$6,"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178))*HLOOKUP(LEFT(TRIM(L$6),FIND("~",SUBSTITUTE(L$6," ","~",LEN(TRIM(L$6))-LEN(SUBSTITUTE(TRIM(L$6)," ",""))))-1)&amp;" Total",$B$6:$BB$314,ROW($A178)-5,FALSE))</f>
        <v>0</v>
      </c>
      <c r="M178" s="8">
        <f ca="1">IF(M$5&lt;&gt;"",HLOOKUP(M$5,Functionalization!$G$6:$R$314,ROW($A178)-5,FALSE),IFERROR(INDEX(M$278:M$314,MATCH($F178,$B$278:$B$314,0))/VLOOKUP($F178,$B$278:$BB$314,MATCH(LEFT(TRIM(M$6),FIND("~",SUBSTITUTE(M$6,"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178))*HLOOKUP(LEFT(TRIM(M$6),FIND("~",SUBSTITUTE(M$6," ","~",LEN(TRIM(M$6))-LEN(SUBSTITUTE(TRIM(M$6)," ",""))))-1)&amp;" Total",$B$6:$BB$314,ROW($A178)-5,FALSE))</f>
        <v>0</v>
      </c>
      <c r="N178" s="8">
        <f ca="1">IF(N$5&lt;&gt;"",HLOOKUP(N$5,Functionalization!$G$6:$R$314,ROW($A178)-5,FALSE),IFERROR(INDEX(N$278:N$314,MATCH($F178,$B$278:$B$314,0))/VLOOKUP($F178,$B$278:$BB$314,MATCH(LEFT(TRIM(N$6),FIND("~",SUBSTITUTE(N$6,"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178))*HLOOKUP(LEFT(TRIM(N$6),FIND("~",SUBSTITUTE(N$6," ","~",LEN(TRIM(N$6))-LEN(SUBSTITUTE(TRIM(N$6)," ",""))))-1)&amp;" Total",$B$6:$BB$314,ROW($A178)-5,FALSE))</f>
        <v>0</v>
      </c>
      <c r="O178" s="8">
        <f ca="1">IF(O$5&lt;&gt;"",HLOOKUP(O$5,Functionalization!$G$6:$R$314,ROW($A178)-5,FALSE),IFERROR(INDEX(O$278:O$314,MATCH($F178,$B$278:$B$314,0))/VLOOKUP($F178,$B$278:$BB$314,MATCH(LEFT(TRIM(O$6),FIND("~",SUBSTITUTE(O$6,"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178))*HLOOKUP(LEFT(TRIM(O$6),FIND("~",SUBSTITUTE(O$6," ","~",LEN(TRIM(O$6))-LEN(SUBSTITUTE(TRIM(O$6)," ",""))))-1)&amp;" Total",$B$6:$BB$314,ROW($A178)-5,FALSE))</f>
        <v>0</v>
      </c>
      <c r="P178" s="8">
        <f ca="1">IF(P$5&lt;&gt;"",HLOOKUP(P$5,Functionalization!$G$6:$R$314,ROW($A178)-5,FALSE),IFERROR(INDEX(P$278:P$314,MATCH($F178,$B$278:$B$314,0))/VLOOKUP($F178,$B$278:$BB$314,MATCH(LEFT(TRIM(P$6),FIND("~",SUBSTITUTE(P$6,"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178))*HLOOKUP(LEFT(TRIM(P$6),FIND("~",SUBSTITUTE(P$6," ","~",LEN(TRIM(P$6))-LEN(SUBSTITUTE(TRIM(P$6)," ",""))))-1)&amp;" Total",$B$6:$BB$314,ROW($A178)-5,FALSE))</f>
        <v>0</v>
      </c>
      <c r="Q178" s="8">
        <f ca="1">IF(Q$5&lt;&gt;"",HLOOKUP(Q$5,Functionalization!$G$6:$R$314,ROW($A178)-5,FALSE),IFERROR(INDEX(Q$278:Q$314,MATCH($F178,$B$278:$B$314,0))/VLOOKUP($F178,$B$278:$BB$314,MATCH(LEFT(TRIM(Q$6),FIND("~",SUBSTITUTE(Q$6,"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178))*HLOOKUP(LEFT(TRIM(Q$6),FIND("~",SUBSTITUTE(Q$6," ","~",LEN(TRIM(Q$6))-LEN(SUBSTITUTE(TRIM(Q$6)," ",""))))-1)&amp;" Total",$B$6:$BB$314,ROW($A178)-5,FALSE))</f>
        <v>0</v>
      </c>
      <c r="R178" s="8">
        <f ca="1">IF(R$5&lt;&gt;"",HLOOKUP(R$5,Functionalization!$G$6:$R$314,ROW($A178)-5,FALSE),IFERROR(INDEX(R$278:R$314,MATCH($F178,$B$278:$B$314,0))/VLOOKUP($F178,$B$278:$BB$314,MATCH(LEFT(TRIM(R$6),FIND("~",SUBSTITUTE(R$6,"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178))*HLOOKUP(LEFT(TRIM(R$6),FIND("~",SUBSTITUTE(R$6," ","~",LEN(TRIM(R$6))-LEN(SUBSTITUTE(TRIM(R$6)," ",""))))-1)&amp;" Total",$B$6:$BB$314,ROW($A178)-5,FALSE))</f>
        <v>0</v>
      </c>
      <c r="S178" s="8">
        <f ca="1">IF(S$5&lt;&gt;"",HLOOKUP(S$5,Functionalization!$G$6:$R$314,ROW($A178)-5,FALSE),IFERROR(INDEX(S$278:S$314,MATCH($F178,$B$278:$B$314,0))/VLOOKUP($F178,$B$278:$BB$314,MATCH(LEFT(TRIM(S$6),FIND("~",SUBSTITUTE(S$6,"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178))*HLOOKUP(LEFT(TRIM(S$6),FIND("~",SUBSTITUTE(S$6," ","~",LEN(TRIM(S$6))-LEN(SUBSTITUTE(TRIM(S$6)," ",""))))-1)&amp;" Total",$B$6:$BB$314,ROW($A178)-5,FALSE))</f>
        <v>0</v>
      </c>
      <c r="T178" s="8">
        <f ca="1">IF(T$5&lt;&gt;"",HLOOKUP(T$5,Functionalization!$G$6:$R$314,ROW($A178)-5,FALSE),IFERROR(INDEX(T$278:T$314,MATCH($F178,$B$278:$B$314,0))/VLOOKUP($F178,$B$278:$BB$314,MATCH(LEFT(TRIM(T$6),FIND("~",SUBSTITUTE(T$6,"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178))*HLOOKUP(LEFT(TRIM(T$6),FIND("~",SUBSTITUTE(T$6," ","~",LEN(TRIM(T$6))-LEN(SUBSTITUTE(TRIM(T$6)," ",""))))-1)&amp;" Total",$B$6:$BB$314,ROW($A178)-5,FALSE))</f>
        <v>0</v>
      </c>
      <c r="U178" s="8">
        <f ca="1">IF(U$5&lt;&gt;"",HLOOKUP(U$5,Functionalization!$G$6:$R$314,ROW($A178)-5,FALSE),IFERROR(INDEX(U$278:U$314,MATCH($F178,$B$278:$B$314,0))/VLOOKUP($F178,$B$278:$BB$314,MATCH(LEFT(TRIM(U$6),FIND("~",SUBSTITUTE(U$6,"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178))*HLOOKUP(LEFT(TRIM(U$6),FIND("~",SUBSTITUTE(U$6," ","~",LEN(TRIM(U$6))-LEN(SUBSTITUTE(TRIM(U$6)," ",""))))-1)&amp;" Total",$B$6:$BB$314,ROW($A178)-5,FALSE))</f>
        <v>0</v>
      </c>
      <c r="V178" s="8">
        <f ca="1">IF(V$5&lt;&gt;"",HLOOKUP(V$5,Functionalization!$G$6:$R$314,ROW($A178)-5,FALSE),IFERROR(INDEX(V$278:V$314,MATCH($F178,$B$278:$B$314,0))/VLOOKUP($F178,$B$278:$BB$314,MATCH(LEFT(TRIM(V$6),FIND("~",SUBSTITUTE(V$6,"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178))*HLOOKUP(LEFT(TRIM(V$6),FIND("~",SUBSTITUTE(V$6," ","~",LEN(TRIM(V$6))-LEN(SUBSTITUTE(TRIM(V$6)," ",""))))-1)&amp;" Total",$B$6:$BB$314,ROW($A178)-5,FALSE))</f>
        <v>0</v>
      </c>
      <c r="W178" s="8">
        <f ca="1">IF(W$5&lt;&gt;"",HLOOKUP(W$5,Functionalization!$G$6:$R$314,ROW($A178)-5,FALSE),IFERROR(INDEX(W$278:W$314,MATCH($F178,$B$278:$B$314,0))/VLOOKUP($F178,$B$278:$BB$314,MATCH(LEFT(TRIM(W$6),FIND("~",SUBSTITUTE(W$6,"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178))*HLOOKUP(LEFT(TRIM(W$6),FIND("~",SUBSTITUTE(W$6," ","~",LEN(TRIM(W$6))-LEN(SUBSTITUTE(TRIM(W$6)," ",""))))-1)&amp;" Total",$B$6:$BB$314,ROW($A178)-5,FALSE))</f>
        <v>0</v>
      </c>
      <c r="X178" s="8">
        <f ca="1">IF(X$5&lt;&gt;"",HLOOKUP(X$5,Functionalization!$G$6:$R$314,ROW($A178)-5,FALSE),IFERROR(INDEX(X$278:X$314,MATCH($F178,$B$278:$B$314,0))/VLOOKUP($F178,$B$278:$BB$314,MATCH(LEFT(TRIM(X$6),FIND("~",SUBSTITUTE(X$6,"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178))*HLOOKUP(LEFT(TRIM(X$6),FIND("~",SUBSTITUTE(X$6," ","~",LEN(TRIM(X$6))-LEN(SUBSTITUTE(TRIM(X$6)," ",""))))-1)&amp;" Total",$B$6:$BB$314,ROW($A178)-5,FALSE))</f>
        <v>0</v>
      </c>
      <c r="Y178" s="8">
        <f ca="1">IF(Y$5&lt;&gt;"",HLOOKUP(Y$5,Functionalization!$G$6:$R$314,ROW($A178)-5,FALSE),IFERROR(INDEX(Y$278:Y$314,MATCH($F178,$B$278:$B$314,0))/VLOOKUP($F178,$B$278:$BB$314,MATCH(LEFT(TRIM(Y$6),FIND("~",SUBSTITUTE(Y$6,"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178))*HLOOKUP(LEFT(TRIM(Y$6),FIND("~",SUBSTITUTE(Y$6," ","~",LEN(TRIM(Y$6))-LEN(SUBSTITUTE(TRIM(Y$6)," ",""))))-1)&amp;" Total",$B$6:$BB$314,ROW($A178)-5,FALSE))</f>
        <v>0</v>
      </c>
      <c r="Z178" s="8">
        <f ca="1">IF(Z$5&lt;&gt;"",HLOOKUP(Z$5,Functionalization!$G$6:$R$314,ROW($A178)-5,FALSE),IFERROR(INDEX(Z$278:Z$314,MATCH($F178,$B$278:$B$314,0))/VLOOKUP($F178,$B$278:$BB$314,MATCH(LEFT(TRIM(Z$6),FIND("~",SUBSTITUTE(Z$6,"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178))*HLOOKUP(LEFT(TRIM(Z$6),FIND("~",SUBSTITUTE(Z$6," ","~",LEN(TRIM(Z$6))-LEN(SUBSTITUTE(TRIM(Z$6)," ",""))))-1)&amp;" Total",$B$6:$BB$314,ROW($A178)-5,FALSE))</f>
        <v>0</v>
      </c>
      <c r="AA178" s="8">
        <f ca="1">IF(AA$5&lt;&gt;"",HLOOKUP(AA$5,Functionalization!$G$6:$R$314,ROW($A178)-5,FALSE),IFERROR(INDEX(AA$278:AA$314,MATCH($F178,$B$278:$B$314,0))/VLOOKUP($F178,$B$278:$BB$314,MATCH(LEFT(TRIM(AA$6),FIND("~",SUBSTITUTE(AA$6,"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178))*HLOOKUP(LEFT(TRIM(AA$6),FIND("~",SUBSTITUTE(AA$6," ","~",LEN(TRIM(AA$6))-LEN(SUBSTITUTE(TRIM(AA$6)," ",""))))-1)&amp;" Total",$B$6:$BB$314,ROW($A178)-5,FALSE))</f>
        <v>0</v>
      </c>
      <c r="AB178" s="8">
        <f ca="1">IF(AB$5&lt;&gt;"",HLOOKUP(AB$5,Functionalization!$G$6:$R$314,ROW($A178)-5,FALSE),IFERROR(INDEX(AB$278:AB$314,MATCH($F178,$B$278:$B$314,0))/VLOOKUP($F178,$B$278:$BB$314,MATCH(LEFT(TRIM(AB$6),FIND("~",SUBSTITUTE(AB$6,"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178))*HLOOKUP(LEFT(TRIM(AB$6),FIND("~",SUBSTITUTE(AB$6," ","~",LEN(TRIM(AB$6))-LEN(SUBSTITUTE(TRIM(AB$6)," ",""))))-1)&amp;" Total",$B$6:$BB$314,ROW($A178)-5,FALSE))</f>
        <v>0</v>
      </c>
      <c r="AC178" s="8">
        <f ca="1">IF(AC$5&lt;&gt;"",HLOOKUP(AC$5,Functionalization!$G$6:$R$314,ROW($A178)-5,FALSE),IFERROR(INDEX(AC$278:AC$314,MATCH($F178,$B$278:$B$314,0))/VLOOKUP($F178,$B$278:$BB$314,MATCH(LEFT(TRIM(AC$6),FIND("~",SUBSTITUTE(AC$6,"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178))*HLOOKUP(LEFT(TRIM(AC$6),FIND("~",SUBSTITUTE(AC$6," ","~",LEN(TRIM(AC$6))-LEN(SUBSTITUTE(TRIM(AC$6)," ",""))))-1)&amp;" Total",$B$6:$BB$314,ROW($A178)-5,FALSE))</f>
        <v>0</v>
      </c>
      <c r="AD178" s="8">
        <f ca="1">IF(AD$5&lt;&gt;"",HLOOKUP(AD$5,Functionalization!$G$6:$R$314,ROW($A178)-5,FALSE),IFERROR(INDEX(AD$278:AD$314,MATCH($F178,$B$278:$B$314,0))/VLOOKUP($F178,$B$278:$BB$314,MATCH(LEFT(TRIM(AD$6),FIND("~",SUBSTITUTE(AD$6,"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178))*HLOOKUP(LEFT(TRIM(AD$6),FIND("~",SUBSTITUTE(AD$6," ","~",LEN(TRIM(AD$6))-LEN(SUBSTITUTE(TRIM(AD$6)," ",""))))-1)&amp;" Total",$B$6:$BB$314,ROW($A178)-5,FALSE))</f>
        <v>0</v>
      </c>
      <c r="AE178" s="8">
        <f ca="1">IF(AE$5&lt;&gt;"",HLOOKUP(AE$5,Functionalization!$G$6:$R$314,ROW($A178)-5,FALSE),IFERROR(INDEX(AE$278:AE$314,MATCH($F178,$B$278:$B$314,0))/VLOOKUP($F178,$B$278:$BB$314,MATCH(LEFT(TRIM(AE$6),FIND("~",SUBSTITUTE(AE$6,"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178))*HLOOKUP(LEFT(TRIM(AE$6),FIND("~",SUBSTITUTE(AE$6," ","~",LEN(TRIM(AE$6))-LEN(SUBSTITUTE(TRIM(AE$6)," ",""))))-1)&amp;" Total",$B$6:$BB$314,ROW($A178)-5,FALSE))</f>
        <v>0</v>
      </c>
      <c r="AF178" s="8">
        <f ca="1">IF(AF$5&lt;&gt;"",HLOOKUP(AF$5,Functionalization!$G$6:$R$314,ROW($A178)-5,FALSE),IFERROR(INDEX(AF$278:AF$314,MATCH($F178,$B$278:$B$314,0))/VLOOKUP($F178,$B$278:$BB$314,MATCH(LEFT(TRIM(AF$6),FIND("~",SUBSTITUTE(AF$6,"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178))*HLOOKUP(LEFT(TRIM(AF$6),FIND("~",SUBSTITUTE(AF$6," ","~",LEN(TRIM(AF$6))-LEN(SUBSTITUTE(TRIM(AF$6)," ",""))))-1)&amp;" Total",$B$6:$BB$314,ROW($A178)-5,FALSE))</f>
        <v>0</v>
      </c>
      <c r="AG178" s="8">
        <f ca="1">IF(AG$5&lt;&gt;"",HLOOKUP(AG$5,Functionalization!$G$6:$R$314,ROW($A178)-5,FALSE),IFERROR(INDEX(AG$278:AG$314,MATCH($F178,$B$278:$B$314,0))/VLOOKUP($F178,$B$278:$BB$314,MATCH(LEFT(TRIM(AG$6),FIND("~",SUBSTITUTE(AG$6,"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178))*HLOOKUP(LEFT(TRIM(AG$6),FIND("~",SUBSTITUTE(AG$6," ","~",LEN(TRIM(AG$6))-LEN(SUBSTITUTE(TRIM(AG$6)," ",""))))-1)&amp;" Total",$B$6:$BB$314,ROW($A178)-5,FALSE))</f>
        <v>0</v>
      </c>
      <c r="AH178" s="8">
        <f ca="1">IF(AH$5&lt;&gt;"",HLOOKUP(AH$5,Functionalization!$G$6:$R$314,ROW($A178)-5,FALSE),IFERROR(INDEX(AH$278:AH$314,MATCH($F178,$B$278:$B$314,0))/VLOOKUP($F178,$B$278:$BB$314,MATCH(LEFT(TRIM(AH$6),FIND("~",SUBSTITUTE(AH$6,"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178))*HLOOKUP(LEFT(TRIM(AH$6),FIND("~",SUBSTITUTE(AH$6," ","~",LEN(TRIM(AH$6))-LEN(SUBSTITUTE(TRIM(AH$6)," ",""))))-1)&amp;" Total",$B$6:$BB$314,ROW($A178)-5,FALSE))</f>
        <v>0</v>
      </c>
      <c r="AI178" s="8">
        <f ca="1">IF(AI$5&lt;&gt;"",HLOOKUP(AI$5,Functionalization!$G$6:$R$314,ROW($A178)-5,FALSE),IFERROR(INDEX(AI$278:AI$314,MATCH($F178,$B$278:$B$314,0))/VLOOKUP($F178,$B$278:$BB$314,MATCH(LEFT(TRIM(AI$6),FIND("~",SUBSTITUTE(AI$6,"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178))*HLOOKUP(LEFT(TRIM(AI$6),FIND("~",SUBSTITUTE(AI$6," ","~",LEN(TRIM(AI$6))-LEN(SUBSTITUTE(TRIM(AI$6)," ",""))))-1)&amp;" Total",$B$6:$BB$314,ROW($A178)-5,FALSE))</f>
        <v>0</v>
      </c>
      <c r="AJ178" s="8">
        <f ca="1">IF(AJ$5&lt;&gt;"",HLOOKUP(AJ$5,Functionalization!$G$6:$R$314,ROW($A178)-5,FALSE),IFERROR(INDEX(AJ$278:AJ$314,MATCH($F178,$B$278:$B$314,0))/VLOOKUP($F178,$B$278:$BB$314,MATCH(LEFT(TRIM(AJ$6),FIND("~",SUBSTITUTE(AJ$6,"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178))*HLOOKUP(LEFT(TRIM(AJ$6),FIND("~",SUBSTITUTE(AJ$6," ","~",LEN(TRIM(AJ$6))-LEN(SUBSTITUTE(TRIM(AJ$6)," ",""))))-1)&amp;" Total",$B$6:$BB$314,ROW($A178)-5,FALSE))</f>
        <v>0</v>
      </c>
      <c r="AK178" s="8">
        <f ca="1">IF(AK$5&lt;&gt;"",HLOOKUP(AK$5,Functionalization!$G$6:$R$314,ROW($A178)-5,FALSE),IFERROR(INDEX(AK$278:AK$314,MATCH($F178,$B$278:$B$314,0))/VLOOKUP($F178,$B$278:$BB$314,MATCH(LEFT(TRIM(AK$6),FIND("~",SUBSTITUTE(AK$6,"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178))*HLOOKUP(LEFT(TRIM(AK$6),FIND("~",SUBSTITUTE(AK$6," ","~",LEN(TRIM(AK$6))-LEN(SUBSTITUTE(TRIM(AK$6)," ",""))))-1)&amp;" Total",$B$6:$BB$314,ROW($A178)-5,FALSE))</f>
        <v>0</v>
      </c>
      <c r="AL178" s="8">
        <f ca="1">IF(AL$5&lt;&gt;"",HLOOKUP(AL$5,Functionalization!$G$6:$R$314,ROW($A178)-5,FALSE),IFERROR(INDEX(AL$278:AL$314,MATCH($F178,$B$278:$B$314,0))/VLOOKUP($F178,$B$278:$BB$314,MATCH(LEFT(TRIM(AL$6),FIND("~",SUBSTITUTE(AL$6,"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178))*HLOOKUP(LEFT(TRIM(AL$6),FIND("~",SUBSTITUTE(AL$6," ","~",LEN(TRIM(AL$6))-LEN(SUBSTITUTE(TRIM(AL$6)," ",""))))-1)&amp;" Total",$B$6:$BB$314,ROW($A178)-5,FALSE))</f>
        <v>0</v>
      </c>
      <c r="AM178" s="8">
        <f ca="1">IF(AM$5&lt;&gt;"",HLOOKUP(AM$5,Functionalization!$G$6:$R$314,ROW($A178)-5,FALSE),IFERROR(INDEX(AM$278:AM$314,MATCH($F178,$B$278:$B$314,0))/VLOOKUP($F178,$B$278:$BB$314,MATCH(LEFT(TRIM(AM$6),FIND("~",SUBSTITUTE(AM$6,"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178))*HLOOKUP(LEFT(TRIM(AM$6),FIND("~",SUBSTITUTE(AM$6," ","~",LEN(TRIM(AM$6))-LEN(SUBSTITUTE(TRIM(AM$6)," ",""))))-1)&amp;" Total",$B$6:$BB$314,ROW($A178)-5,FALSE))</f>
        <v>0</v>
      </c>
      <c r="AN178" s="8">
        <f ca="1">IF(AN$5&lt;&gt;"",HLOOKUP(AN$5,Functionalization!$G$6:$R$314,ROW($A178)-5,FALSE),IFERROR(INDEX(AN$278:AN$314,MATCH($F178,$B$278:$B$314,0))/VLOOKUP($F178,$B$278:$BB$314,MATCH(LEFT(TRIM(AN$6),FIND("~",SUBSTITUTE(AN$6,"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178))*HLOOKUP(LEFT(TRIM(AN$6),FIND("~",SUBSTITUTE(AN$6," ","~",LEN(TRIM(AN$6))-LEN(SUBSTITUTE(TRIM(AN$6)," ",""))))-1)&amp;" Total",$B$6:$BB$314,ROW($A178)-5,FALSE))</f>
        <v>0</v>
      </c>
      <c r="AO178" s="8">
        <f ca="1">IF(AO$5&lt;&gt;"",HLOOKUP(AO$5,Functionalization!$G$6:$R$314,ROW($A178)-5,FALSE),IFERROR(INDEX(AO$278:AO$314,MATCH($F178,$B$278:$B$314,0))/VLOOKUP($F178,$B$278:$BB$314,MATCH(LEFT(TRIM(AO$6),FIND("~",SUBSTITUTE(AO$6,"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178))*HLOOKUP(LEFT(TRIM(AO$6),FIND("~",SUBSTITUTE(AO$6," ","~",LEN(TRIM(AO$6))-LEN(SUBSTITUTE(TRIM(AO$6)," ",""))))-1)&amp;" Total",$B$6:$BB$314,ROW($A178)-5,FALSE))</f>
        <v>0</v>
      </c>
      <c r="AP178" s="8">
        <f ca="1">IF(AP$5&lt;&gt;"",HLOOKUP(AP$5,Functionalization!$G$6:$R$314,ROW($A178)-5,FALSE),IFERROR(INDEX(AP$278:AP$314,MATCH($F178,$B$278:$B$314,0))/VLOOKUP($F178,$B$278:$BB$314,MATCH(LEFT(TRIM(AP$6),FIND("~",SUBSTITUTE(AP$6,"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178))*HLOOKUP(LEFT(TRIM(AP$6),FIND("~",SUBSTITUTE(AP$6," ","~",LEN(TRIM(AP$6))-LEN(SUBSTITUTE(TRIM(AP$6)," ",""))))-1)&amp;" Total",$B$6:$BB$314,ROW($A178)-5,FALSE))</f>
        <v>0</v>
      </c>
      <c r="AQ178" s="8">
        <f ca="1">IF(AQ$5&lt;&gt;"",HLOOKUP(AQ$5,Functionalization!$G$6:$R$314,ROW($A178)-5,FALSE),IFERROR(INDEX(AQ$278:AQ$314,MATCH($F178,$B$278:$B$314,0))/VLOOKUP($F178,$B$278:$BB$314,MATCH(LEFT(TRIM(AQ$6),FIND("~",SUBSTITUTE(AQ$6,"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178))*HLOOKUP(LEFT(TRIM(AQ$6),FIND("~",SUBSTITUTE(AQ$6," ","~",LEN(TRIM(AQ$6))-LEN(SUBSTITUTE(TRIM(AQ$6)," ",""))))-1)&amp;" Total",$B$6:$BB$314,ROW($A178)-5,FALSE))</f>
        <v>0</v>
      </c>
      <c r="AR178" s="8">
        <f ca="1">IF(AR$5&lt;&gt;"",HLOOKUP(AR$5,Functionalization!$G$6:$R$314,ROW($A178)-5,FALSE),IFERROR(INDEX(AR$278:AR$314,MATCH($F178,$B$278:$B$314,0))/VLOOKUP($F178,$B$278:$BB$314,MATCH(LEFT(TRIM(AR$6),FIND("~",SUBSTITUTE(AR$6,"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178))*HLOOKUP(LEFT(TRIM(AR$6),FIND("~",SUBSTITUTE(AR$6," ","~",LEN(TRIM(AR$6))-LEN(SUBSTITUTE(TRIM(AR$6)," ",""))))-1)&amp;" Total",$B$6:$BB$314,ROW($A178)-5,FALSE))</f>
        <v>0</v>
      </c>
      <c r="AS178" s="8">
        <f ca="1">IF(AS$5&lt;&gt;"",HLOOKUP(AS$5,Functionalization!$G$6:$R$314,ROW($A178)-5,FALSE),IFERROR(INDEX(AS$278:AS$314,MATCH($F178,$B$278:$B$314,0))/VLOOKUP($F178,$B$278:$BB$314,MATCH(LEFT(TRIM(AS$6),FIND("~",SUBSTITUTE(AS$6,"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178))*HLOOKUP(LEFT(TRIM(AS$6),FIND("~",SUBSTITUTE(AS$6," ","~",LEN(TRIM(AS$6))-LEN(SUBSTITUTE(TRIM(AS$6)," ",""))))-1)&amp;" Total",$B$6:$BB$314,ROW($A178)-5,FALSE))</f>
        <v>0</v>
      </c>
      <c r="AT178" s="8">
        <f ca="1">IF(AT$5&lt;&gt;"",HLOOKUP(AT$5,Functionalization!$G$6:$R$314,ROW($A178)-5,FALSE),IFERROR(INDEX(AT$278:AT$314,MATCH($F178,$B$278:$B$314,0))/VLOOKUP($F178,$B$278:$BB$314,MATCH(LEFT(TRIM(AT$6),FIND("~",SUBSTITUTE(AT$6,"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178))*HLOOKUP(LEFT(TRIM(AT$6),FIND("~",SUBSTITUTE(AT$6," ","~",LEN(TRIM(AT$6))-LEN(SUBSTITUTE(TRIM(AT$6)," ",""))))-1)&amp;" Total",$B$6:$BB$314,ROW($A178)-5,FALSE))</f>
        <v>0</v>
      </c>
      <c r="AU178" s="8">
        <f ca="1">IF(AU$5&lt;&gt;"",HLOOKUP(AU$5,Functionalization!$G$6:$R$314,ROW($A178)-5,FALSE),IFERROR(INDEX(AU$278:AU$314,MATCH($F178,$B$278:$B$314,0))/VLOOKUP($F178,$B$278:$BB$314,MATCH(LEFT(TRIM(AU$6),FIND("~",SUBSTITUTE(AU$6,"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178))*HLOOKUP(LEFT(TRIM(AU$6),FIND("~",SUBSTITUTE(AU$6," ","~",LEN(TRIM(AU$6))-LEN(SUBSTITUTE(TRIM(AU$6)," ",""))))-1)&amp;" Total",$B$6:$BB$314,ROW($A178)-5,FALSE))</f>
        <v>0</v>
      </c>
      <c r="AV178" s="8">
        <f ca="1">IF(AV$5&lt;&gt;"",HLOOKUP(AV$5,Functionalization!$G$6:$R$314,ROW($A178)-5,FALSE),IFERROR(INDEX(AV$278:AV$314,MATCH($F178,$B$278:$B$314,0))/VLOOKUP($F178,$B$278:$BB$314,MATCH(LEFT(TRIM(AV$6),FIND("~",SUBSTITUTE(AV$6,"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178))*HLOOKUP(LEFT(TRIM(AV$6),FIND("~",SUBSTITUTE(AV$6," ","~",LEN(TRIM(AV$6))-LEN(SUBSTITUTE(TRIM(AV$6)," ",""))))-1)&amp;" Total",$B$6:$BB$314,ROW($A178)-5,FALSE))</f>
        <v>0</v>
      </c>
      <c r="AW178" s="8">
        <f ca="1">IF(AW$5&lt;&gt;"",HLOOKUP(AW$5,Functionalization!$G$6:$R$314,ROW($A178)-5,FALSE),IFERROR(INDEX(AW$278:AW$314,MATCH($F178,$B$278:$B$314,0))/VLOOKUP($F178,$B$278:$BB$314,MATCH(LEFT(TRIM(AW$6),FIND("~",SUBSTITUTE(AW$6,"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178))*HLOOKUP(LEFT(TRIM(AW$6),FIND("~",SUBSTITUTE(AW$6," ","~",LEN(TRIM(AW$6))-LEN(SUBSTITUTE(TRIM(AW$6)," ",""))))-1)&amp;" Total",$B$6:$BB$314,ROW($A178)-5,FALSE))</f>
        <v>0</v>
      </c>
      <c r="AX178" s="8">
        <f ca="1">IF(AX$5&lt;&gt;"",HLOOKUP(AX$5,Functionalization!$G$6:$R$314,ROW($A178)-5,FALSE),IFERROR(INDEX(AX$278:AX$314,MATCH($F178,$B$278:$B$314,0))/VLOOKUP($F178,$B$278:$BB$314,MATCH(LEFT(TRIM(AX$6),FIND("~",SUBSTITUTE(AX$6,"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178))*HLOOKUP(LEFT(TRIM(AX$6),FIND("~",SUBSTITUTE(AX$6," ","~",LEN(TRIM(AX$6))-LEN(SUBSTITUTE(TRIM(AX$6)," ",""))))-1)&amp;" Total",$B$6:$BB$314,ROW($A178)-5,FALSE))</f>
        <v>0</v>
      </c>
      <c r="AY178" s="8">
        <f ca="1">IF(AY$5&lt;&gt;"",HLOOKUP(AY$5,Functionalization!$G$6:$R$314,ROW($A178)-5,FALSE),IFERROR(INDEX(AY$278:AY$314,MATCH($F178,$B$278:$B$314,0))/VLOOKUP($F178,$B$278:$BB$314,MATCH(LEFT(TRIM(AY$6),FIND("~",SUBSTITUTE(AY$6,"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178))*HLOOKUP(LEFT(TRIM(AY$6),FIND("~",SUBSTITUTE(AY$6," ","~",LEN(TRIM(AY$6))-LEN(SUBSTITUTE(TRIM(AY$6)," ",""))))-1)&amp;" Total",$B$6:$BB$314,ROW($A178)-5,FALSE))</f>
        <v>0</v>
      </c>
      <c r="AZ178" s="8">
        <f ca="1">IF(AZ$5&lt;&gt;"",HLOOKUP(AZ$5,Functionalization!$G$6:$R$314,ROW($A178)-5,FALSE),IFERROR(INDEX(AZ$278:AZ$314,MATCH($F178,$B$278:$B$314,0))/VLOOKUP($F178,$B$278:$BB$314,MATCH(LEFT(TRIM(AZ$6),FIND("~",SUBSTITUTE(AZ$6,"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178))*HLOOKUP(LEFT(TRIM(AZ$6),FIND("~",SUBSTITUTE(AZ$6," ","~",LEN(TRIM(AZ$6))-LEN(SUBSTITUTE(TRIM(AZ$6)," ",""))))-1)&amp;" Total",$B$6:$BB$314,ROW($A178)-5,FALSE))</f>
        <v>0</v>
      </c>
      <c r="BA178" s="8">
        <f ca="1">IF(BA$5&lt;&gt;"",HLOOKUP(BA$5,Functionalization!$G$6:$R$314,ROW($A178)-5,FALSE),IFERROR(INDEX(BA$278:BA$314,MATCH($F178,$B$278:$B$314,0))/VLOOKUP($F178,$B$278:$BB$314,MATCH(LEFT(TRIM(BA$6),FIND("~",SUBSTITUTE(BA$6,"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178))*HLOOKUP(LEFT(TRIM(BA$6),FIND("~",SUBSTITUTE(BA$6," ","~",LEN(TRIM(BA$6))-LEN(SUBSTITUTE(TRIM(BA$6)," ",""))))-1)&amp;" Total",$B$6:$BB$314,ROW($A178)-5,FALSE))</f>
        <v>0</v>
      </c>
      <c r="BB178" s="8">
        <f ca="1">IF(BB$5&lt;&gt;"",HLOOKUP(BB$5,Functionalization!$G$6:$R$314,ROW($A178)-5,FALSE),IFERROR(INDEX(BB$278:BB$314,MATCH($F178,$B$278:$B$314,0))/VLOOKUP($F178,$B$278:$BB$314,MATCH(LEFT(TRIM(BB$6),FIND("~",SUBSTITUTE(BB$6,"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178))*HLOOKUP(LEFT(TRIM(BB$6),FIND("~",SUBSTITUTE(BB$6," ","~",LEN(TRIM(BB$6))-LEN(SUBSTITUTE(TRIM(BB$6)," ",""))))-1)&amp;" Total",$B$6:$BB$314,ROW($A178)-5,FALSE))</f>
        <v>0</v>
      </c>
      <c r="BD178">
        <f ca="1">IFERROR(IF(SUMIF($G$6:$BB$6,BD$6&amp;" Total",$G178:$BB178)-(SUMIF($G$6:$BB$6,BD$6&amp;" "&amp;'Input-Func_Class'!$D$22,$G178:$BB178)+IFERROR(SUMIF($G$6:$BB$6,BD$6&amp;" "&amp;'Input-Func_Class'!$E$22,$G178:$BB178),SUMIF($G$6:$BB$6,BD$6&amp;" "&amp;'Input-Func_Class'!$B$24,$G178:$BB178))+SUMIF($G$6:$BB$6,BD$6&amp;" "&amp;'Input-Func_Class'!$F$22,$G178:$BB178))&lt;Check_Limit,0,1),1)</f>
        <v>0</v>
      </c>
      <c r="BE178">
        <f ca="1">IFERROR(IF(SUMIF($G$6:$BB$6,BE$6&amp;" Total",$G178:$BB178)-(SUMIF($G$6:$BB$6,BE$6&amp;" "&amp;'Input-Func_Class'!$D$22,$G178:$BB178)+IFERROR(SUMIF($G$6:$BB$6,BE$6&amp;" "&amp;'Input-Func_Class'!$E$22,$G178:$BB178),SUMIF($G$6:$BB$6,BE$6&amp;" "&amp;'Input-Func_Class'!$B$24,$G178:$BB178))+SUMIF($G$6:$BB$6,BE$6&amp;" "&amp;'Input-Func_Class'!$F$22,$G178:$BB178))&lt;Check_Limit,0,1),1)</f>
        <v>0</v>
      </c>
      <c r="BF178">
        <f ca="1">IFERROR(IF(SUMIF($G$6:$BB$6,BF$6&amp;" Total",$G178:$BB178)-(SUMIF($G$6:$BB$6,BF$6&amp;" "&amp;'Input-Func_Class'!$D$22,$G178:$BB178)+IFERROR(SUMIF($G$6:$BB$6,BF$6&amp;" "&amp;'Input-Func_Class'!$E$22,$G178:$BB178),SUMIF($G$6:$BB$6,BF$6&amp;" "&amp;'Input-Func_Class'!$B$24,$G178:$BB178))+SUMIF($G$6:$BB$6,BF$6&amp;" "&amp;'Input-Func_Class'!$F$22,$G178:$BB178))&lt;Check_Limit,0,1),1)</f>
        <v>0</v>
      </c>
      <c r="BG178">
        <f ca="1">IFERROR(IF(SUMIF($G$6:$BB$6,BG$6&amp;" Total",$G178:$BB178)-(SUMIF($G$6:$BB$6,BG$6&amp;" "&amp;'Input-Func_Class'!$D$22,$G178:$BB178)+IFERROR(SUMIF($G$6:$BB$6,BG$6&amp;" "&amp;'Input-Func_Class'!$E$22,$G178:$BB178),SUMIF($G$6:$BB$6,BG$6&amp;" "&amp;'Input-Func_Class'!$B$24,$G178:$BB178))+SUMIF($G$6:$BB$6,BG$6&amp;" "&amp;'Input-Func_Class'!$F$22,$G178:$BB178))&lt;Check_Limit,0,1),1)</f>
        <v>0</v>
      </c>
      <c r="BH178">
        <f ca="1">IFERROR(IF(SUMIF($G$6:$BB$6,BH$6&amp;" Total",$G178:$BB178)-(SUMIF($G$6:$BB$6,BH$6&amp;" "&amp;'Input-Func_Class'!$D$22,$G178:$BB178)+IFERROR(SUMIF($G$6:$BB$6,BH$6&amp;" "&amp;'Input-Func_Class'!$E$22,$G178:$BB178),SUMIF($G$6:$BB$6,BH$6&amp;" "&amp;'Input-Func_Class'!$B$24,$G178:$BB178))+SUMIF($G$6:$BB$6,BH$6&amp;" "&amp;'Input-Func_Class'!$F$22,$G178:$BB178))&lt;Check_Limit,0,1),1)</f>
        <v>0</v>
      </c>
      <c r="BI178">
        <f ca="1">IFERROR(IF(SUMIF($G$6:$BB$6,BI$6&amp;" Total",$G178:$BB178)-(SUMIF($G$6:$BB$6,BI$6&amp;" "&amp;'Input-Func_Class'!$D$22,$G178:$BB178)+IFERROR(SUMIF($G$6:$BB$6,BI$6&amp;" "&amp;'Input-Func_Class'!$E$22,$G178:$BB178),SUMIF($G$6:$BB$6,BI$6&amp;" "&amp;'Input-Func_Class'!$B$24,$G178:$BB178))+SUMIF($G$6:$BB$6,BI$6&amp;" "&amp;'Input-Func_Class'!$F$22,$G178:$BB178))&lt;Check_Limit,0,1),1)</f>
        <v>0</v>
      </c>
      <c r="BJ178">
        <f ca="1">IFERROR(IF(SUMIF($G$6:$BB$6,BJ$6&amp;" Total",$G178:$BB178)-(SUMIF($G$6:$BB$6,BJ$6&amp;" "&amp;'Input-Func_Class'!$D$22,$G178:$BB178)+IFERROR(SUMIF($G$6:$BB$6,BJ$6&amp;" "&amp;'Input-Func_Class'!$E$22,$G178:$BB178),SUMIF($G$6:$BB$6,BJ$6&amp;" "&amp;'Input-Func_Class'!$B$24,$G178:$BB178))+SUMIF($G$6:$BB$6,BJ$6&amp;" "&amp;'Input-Func_Class'!$F$22,$G178:$BB178))&lt;Check_Limit,0,1),1)</f>
        <v>0</v>
      </c>
      <c r="BK178">
        <f ca="1">IFERROR(IF(SUMIF($G$6:$BB$6,BK$6&amp;" Total",$G178:$BB178)-(SUMIF($G$6:$BB$6,BK$6&amp;" "&amp;'Input-Func_Class'!$D$22,$G178:$BB178)+IFERROR(SUMIF($G$6:$BB$6,BK$6&amp;" "&amp;'Input-Func_Class'!$E$22,$G178:$BB178),SUMIF($G$6:$BB$6,BK$6&amp;" "&amp;'Input-Func_Class'!$B$24,$G178:$BB178))+SUMIF($G$6:$BB$6,BK$6&amp;" "&amp;'Input-Func_Class'!$F$22,$G178:$BB178))&lt;Check_Limit,0,1),1)</f>
        <v>0</v>
      </c>
      <c r="BL178">
        <f ca="1">IFERROR(IF(SUMIF($G$6:$BB$6,BL$6&amp;" Total",$G178:$BB178)-(SUMIF($G$6:$BB$6,BL$6&amp;" "&amp;'Input-Func_Class'!$D$22,$G178:$BB178)+IFERROR(SUMIF($G$6:$BB$6,BL$6&amp;" "&amp;'Input-Func_Class'!$E$22,$G178:$BB178),SUMIF($G$6:$BB$6,BL$6&amp;" "&amp;'Input-Func_Class'!$B$24,$G178:$BB178))+SUMIF($G$6:$BB$6,BL$6&amp;" "&amp;'Input-Func_Class'!$F$22,$G178:$BB178))&lt;Check_Limit,0,1),1)</f>
        <v>0</v>
      </c>
      <c r="BM178">
        <f ca="1">IFERROR(IF(SUMIF($G$6:$BB$6,BM$6&amp;" Total",$G178:$BB178)-(SUMIF($G$6:$BB$6,BM$6&amp;" "&amp;'Input-Func_Class'!$D$22,$G178:$BB178)+IFERROR(SUMIF($G$6:$BB$6,BM$6&amp;" "&amp;'Input-Func_Class'!$E$22,$G178:$BB178),SUMIF($G$6:$BB$6,BM$6&amp;" "&amp;'Input-Func_Class'!$B$24,$G178:$BB178))+SUMIF($G$6:$BB$6,BM$6&amp;" "&amp;'Input-Func_Class'!$F$22,$G178:$BB178))&lt;Check_Limit,0,1),1)</f>
        <v>0</v>
      </c>
      <c r="BN178">
        <f ca="1">IFERROR(IF(SUMIF($G$6:$BB$6,BN$6&amp;" Total",$G178:$BB178)-(SUMIF($G$6:$BB$6,BN$6&amp;" "&amp;'Input-Func_Class'!$D$22,$G178:$BB178)+IFERROR(SUMIF($G$6:$BB$6,BN$6&amp;" "&amp;'Input-Func_Class'!$E$22,$G178:$BB178),SUMIF($G$6:$BB$6,BN$6&amp;" "&amp;'Input-Func_Class'!$B$24,$G178:$BB178))+SUMIF($G$6:$BB$6,BN$6&amp;" "&amp;'Input-Func_Class'!$F$22,$G178:$BB178))&lt;Check_Limit,0,1),1)</f>
        <v>0</v>
      </c>
      <c r="BO178">
        <f ca="1">IFERROR(IF(SUMIF($G$6:$BB$6,BO$6&amp;" Total",$G178:$BB178)-(SUMIF($G$6:$BB$6,BO$6&amp;" "&amp;'Input-Func_Class'!$D$22,$G178:$BB178)+IFERROR(SUMIF($G$6:$BB$6,BO$6&amp;" "&amp;'Input-Func_Class'!$E$22,$G178:$BB178),SUMIF($G$6:$BB$6,BO$6&amp;" "&amp;'Input-Func_Class'!$B$24,$G178:$BB178))+SUMIF($G$6:$BB$6,BO$6&amp;" "&amp;'Input-Func_Class'!$F$22,$G178:$BB178))&lt;Check_Limit,0,1),1)</f>
        <v>0</v>
      </c>
    </row>
    <row r="179" spans="1:67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>SUBTOTAL(9,D175:D178)</f>
        <v>1284.483227306918</v>
      </c>
      <c r="E179" s="8">
        <f t="shared" ca="1" si="37"/>
        <v>0</v>
      </c>
      <c r="G179" s="77">
        <f t="shared" ref="G179:R179" ca="1" si="49">SUBTOTAL(9,G175:G178)</f>
        <v>0</v>
      </c>
      <c r="H179" s="77">
        <f t="shared" ca="1" si="49"/>
        <v>0</v>
      </c>
      <c r="I179" s="77">
        <f t="shared" ca="1" si="49"/>
        <v>0</v>
      </c>
      <c r="J179" s="77">
        <f t="shared" ca="1" si="49"/>
        <v>0</v>
      </c>
      <c r="K179" s="77">
        <f t="shared" ca="1" si="49"/>
        <v>0</v>
      </c>
      <c r="L179" s="77">
        <f t="shared" ca="1" si="49"/>
        <v>0</v>
      </c>
      <c r="M179" s="77">
        <f t="shared" ca="1" si="49"/>
        <v>0</v>
      </c>
      <c r="N179" s="77">
        <f t="shared" ca="1" si="49"/>
        <v>0</v>
      </c>
      <c r="O179" s="77">
        <f t="shared" ca="1" si="49"/>
        <v>1284.483227306918</v>
      </c>
      <c r="P179" s="77">
        <f t="shared" ca="1" si="49"/>
        <v>0</v>
      </c>
      <c r="Q179" s="77">
        <f t="shared" ca="1" si="49"/>
        <v>0</v>
      </c>
      <c r="R179" s="77">
        <f t="shared" ca="1" si="49"/>
        <v>1284.483227306918</v>
      </c>
      <c r="S179" s="77">
        <f t="shared" ref="S179:AQ179" ca="1" si="50">SUBTOTAL(9,S175:S178)</f>
        <v>0</v>
      </c>
      <c r="T179" s="77">
        <f t="shared" ca="1" si="50"/>
        <v>0</v>
      </c>
      <c r="U179" s="77">
        <f t="shared" ca="1" si="50"/>
        <v>0</v>
      </c>
      <c r="V179" s="77">
        <f t="shared" ca="1" si="50"/>
        <v>0</v>
      </c>
      <c r="W179" s="77">
        <f t="shared" ca="1" si="50"/>
        <v>0</v>
      </c>
      <c r="X179" s="77">
        <f t="shared" ca="1" si="50"/>
        <v>0</v>
      </c>
      <c r="Y179" s="77">
        <f t="shared" ca="1" si="50"/>
        <v>0</v>
      </c>
      <c r="Z179" s="77">
        <f t="shared" ca="1" si="50"/>
        <v>0</v>
      </c>
      <c r="AA179" s="77">
        <f t="shared" ca="1" si="50"/>
        <v>0</v>
      </c>
      <c r="AB179" s="77">
        <f t="shared" ca="1" si="50"/>
        <v>0</v>
      </c>
      <c r="AC179" s="77">
        <f t="shared" ca="1" si="50"/>
        <v>0</v>
      </c>
      <c r="AD179" s="77">
        <f t="shared" ca="1" si="50"/>
        <v>0</v>
      </c>
      <c r="AE179" s="77">
        <f t="shared" ca="1" si="50"/>
        <v>0</v>
      </c>
      <c r="AF179" s="77">
        <f t="shared" ca="1" si="50"/>
        <v>0</v>
      </c>
      <c r="AG179" s="77">
        <f t="shared" ca="1" si="50"/>
        <v>0</v>
      </c>
      <c r="AH179" s="77">
        <f t="shared" ca="1" si="50"/>
        <v>0</v>
      </c>
      <c r="AI179" s="77">
        <f t="shared" ca="1" si="50"/>
        <v>0</v>
      </c>
      <c r="AJ179" s="77">
        <f t="shared" ca="1" si="50"/>
        <v>0</v>
      </c>
      <c r="AK179" s="77">
        <f t="shared" ca="1" si="50"/>
        <v>0</v>
      </c>
      <c r="AL179" s="77">
        <f t="shared" ca="1" si="50"/>
        <v>0</v>
      </c>
      <c r="AM179" s="77">
        <f t="shared" ca="1" si="50"/>
        <v>0</v>
      </c>
      <c r="AN179" s="77">
        <f t="shared" ca="1" si="50"/>
        <v>0</v>
      </c>
      <c r="AO179" s="77">
        <f t="shared" ca="1" si="50"/>
        <v>0</v>
      </c>
      <c r="AP179" s="77">
        <f t="shared" ca="1" si="50"/>
        <v>0</v>
      </c>
      <c r="AQ179" s="77">
        <f t="shared" ca="1" si="50"/>
        <v>0</v>
      </c>
      <c r="AR179" s="77">
        <f t="shared" ref="AR179:BB179" ca="1" si="51">SUBTOTAL(9,AR175:AR178)</f>
        <v>0</v>
      </c>
      <c r="AS179" s="77">
        <f t="shared" ca="1" si="51"/>
        <v>0</v>
      </c>
      <c r="AT179" s="77">
        <f t="shared" ca="1" si="51"/>
        <v>0</v>
      </c>
      <c r="AU179" s="77">
        <f t="shared" ca="1" si="51"/>
        <v>0</v>
      </c>
      <c r="AV179" s="77">
        <f t="shared" ca="1" si="51"/>
        <v>0</v>
      </c>
      <c r="AW179" s="77">
        <f t="shared" ca="1" si="51"/>
        <v>0</v>
      </c>
      <c r="AX179" s="77">
        <f t="shared" ca="1" si="51"/>
        <v>0</v>
      </c>
      <c r="AY179" s="77">
        <f t="shared" ca="1" si="51"/>
        <v>0</v>
      </c>
      <c r="AZ179" s="77">
        <f t="shared" ca="1" si="51"/>
        <v>0</v>
      </c>
      <c r="BA179" s="77">
        <f t="shared" ca="1" si="51"/>
        <v>0</v>
      </c>
      <c r="BB179" s="77">
        <f t="shared" ca="1" si="51"/>
        <v>0</v>
      </c>
      <c r="BD179">
        <f ca="1">IFERROR(IF(SUMIF($G$6:$BB$6,BD$6&amp;" Total",$G179:$BB179)-(SUMIF($G$6:$BB$6,BD$6&amp;" "&amp;'Input-Func_Class'!$D$22,$G179:$BB179)+IFERROR(SUMIF($G$6:$BB$6,BD$6&amp;" "&amp;'Input-Func_Class'!$E$22,$G179:$BB179),SUMIF($G$6:$BB$6,BD$6&amp;" "&amp;'Input-Func_Class'!$B$24,$G179:$BB179))+SUMIF($G$6:$BB$6,BD$6&amp;" "&amp;'Input-Func_Class'!$F$22,$G179:$BB179))&lt;Check_Limit,0,1),1)</f>
        <v>0</v>
      </c>
      <c r="BE179">
        <f ca="1">IFERROR(IF(SUMIF($G$6:$BB$6,BE$6&amp;" Total",$G179:$BB179)-(SUMIF($G$6:$BB$6,BE$6&amp;" "&amp;'Input-Func_Class'!$D$22,$G179:$BB179)+IFERROR(SUMIF($G$6:$BB$6,BE$6&amp;" "&amp;'Input-Func_Class'!$E$22,$G179:$BB179),SUMIF($G$6:$BB$6,BE$6&amp;" "&amp;'Input-Func_Class'!$B$24,$G179:$BB179))+SUMIF($G$6:$BB$6,BE$6&amp;" "&amp;'Input-Func_Class'!$F$22,$G179:$BB179))&lt;Check_Limit,0,1),1)</f>
        <v>0</v>
      </c>
      <c r="BF179">
        <f ca="1">IFERROR(IF(SUMIF($G$6:$BB$6,BF$6&amp;" Total",$G179:$BB179)-(SUMIF($G$6:$BB$6,BF$6&amp;" "&amp;'Input-Func_Class'!$D$22,$G179:$BB179)+IFERROR(SUMIF($G$6:$BB$6,BF$6&amp;" "&amp;'Input-Func_Class'!$E$22,$G179:$BB179),SUMIF($G$6:$BB$6,BF$6&amp;" "&amp;'Input-Func_Class'!$B$24,$G179:$BB179))+SUMIF($G$6:$BB$6,BF$6&amp;" "&amp;'Input-Func_Class'!$F$22,$G179:$BB179))&lt;Check_Limit,0,1),1)</f>
        <v>0</v>
      </c>
      <c r="BG179">
        <f ca="1">IFERROR(IF(SUMIF($G$6:$BB$6,BG$6&amp;" Total",$G179:$BB179)-(SUMIF($G$6:$BB$6,BG$6&amp;" "&amp;'Input-Func_Class'!$D$22,$G179:$BB179)+IFERROR(SUMIF($G$6:$BB$6,BG$6&amp;" "&amp;'Input-Func_Class'!$E$22,$G179:$BB179),SUMIF($G$6:$BB$6,BG$6&amp;" "&amp;'Input-Func_Class'!$B$24,$G179:$BB179))+SUMIF($G$6:$BB$6,BG$6&amp;" "&amp;'Input-Func_Class'!$F$22,$G179:$BB179))&lt;Check_Limit,0,1),1)</f>
        <v>0</v>
      </c>
      <c r="BH179">
        <f ca="1">IFERROR(IF(SUMIF($G$6:$BB$6,BH$6&amp;" Total",$G179:$BB179)-(SUMIF($G$6:$BB$6,BH$6&amp;" "&amp;'Input-Func_Class'!$D$22,$G179:$BB179)+IFERROR(SUMIF($G$6:$BB$6,BH$6&amp;" "&amp;'Input-Func_Class'!$E$22,$G179:$BB179),SUMIF($G$6:$BB$6,BH$6&amp;" "&amp;'Input-Func_Class'!$B$24,$G179:$BB179))+SUMIF($G$6:$BB$6,BH$6&amp;" "&amp;'Input-Func_Class'!$F$22,$G179:$BB179))&lt;Check_Limit,0,1),1)</f>
        <v>0</v>
      </c>
      <c r="BI179">
        <f ca="1">IFERROR(IF(SUMIF($G$6:$BB$6,BI$6&amp;" Total",$G179:$BB179)-(SUMIF($G$6:$BB$6,BI$6&amp;" "&amp;'Input-Func_Class'!$D$22,$G179:$BB179)+IFERROR(SUMIF($G$6:$BB$6,BI$6&amp;" "&amp;'Input-Func_Class'!$E$22,$G179:$BB179),SUMIF($G$6:$BB$6,BI$6&amp;" "&amp;'Input-Func_Class'!$B$24,$G179:$BB179))+SUMIF($G$6:$BB$6,BI$6&amp;" "&amp;'Input-Func_Class'!$F$22,$G179:$BB179))&lt;Check_Limit,0,1),1)</f>
        <v>0</v>
      </c>
      <c r="BJ179">
        <f ca="1">IFERROR(IF(SUMIF($G$6:$BB$6,BJ$6&amp;" Total",$G179:$BB179)-(SUMIF($G$6:$BB$6,BJ$6&amp;" "&amp;'Input-Func_Class'!$D$22,$G179:$BB179)+IFERROR(SUMIF($G$6:$BB$6,BJ$6&amp;" "&amp;'Input-Func_Class'!$E$22,$G179:$BB179),SUMIF($G$6:$BB$6,BJ$6&amp;" "&amp;'Input-Func_Class'!$B$24,$G179:$BB179))+SUMIF($G$6:$BB$6,BJ$6&amp;" "&amp;'Input-Func_Class'!$F$22,$G179:$BB179))&lt;Check_Limit,0,1),1)</f>
        <v>0</v>
      </c>
      <c r="BK179">
        <f ca="1">IFERROR(IF(SUMIF($G$6:$BB$6,BK$6&amp;" Total",$G179:$BB179)-(SUMIF($G$6:$BB$6,BK$6&amp;" "&amp;'Input-Func_Class'!$D$22,$G179:$BB179)+IFERROR(SUMIF($G$6:$BB$6,BK$6&amp;" "&amp;'Input-Func_Class'!$E$22,$G179:$BB179),SUMIF($G$6:$BB$6,BK$6&amp;" "&amp;'Input-Func_Class'!$B$24,$G179:$BB179))+SUMIF($G$6:$BB$6,BK$6&amp;" "&amp;'Input-Func_Class'!$F$22,$G179:$BB179))&lt;Check_Limit,0,1),1)</f>
        <v>0</v>
      </c>
      <c r="BL179">
        <f ca="1">IFERROR(IF(SUMIF($G$6:$BB$6,BL$6&amp;" Total",$G179:$BB179)-(SUMIF($G$6:$BB$6,BL$6&amp;" "&amp;'Input-Func_Class'!$D$22,$G179:$BB179)+IFERROR(SUMIF($G$6:$BB$6,BL$6&amp;" "&amp;'Input-Func_Class'!$E$22,$G179:$BB179),SUMIF($G$6:$BB$6,BL$6&amp;" "&amp;'Input-Func_Class'!$B$24,$G179:$BB179))+SUMIF($G$6:$BB$6,BL$6&amp;" "&amp;'Input-Func_Class'!$F$22,$G179:$BB179))&lt;Check_Limit,0,1),1)</f>
        <v>0</v>
      </c>
      <c r="BM179">
        <f ca="1">IFERROR(IF(SUMIF($G$6:$BB$6,BM$6&amp;" Total",$G179:$BB179)-(SUMIF($G$6:$BB$6,BM$6&amp;" "&amp;'Input-Func_Class'!$D$22,$G179:$BB179)+IFERROR(SUMIF($G$6:$BB$6,BM$6&amp;" "&amp;'Input-Func_Class'!$E$22,$G179:$BB179),SUMIF($G$6:$BB$6,BM$6&amp;" "&amp;'Input-Func_Class'!$B$24,$G179:$BB179))+SUMIF($G$6:$BB$6,BM$6&amp;" "&amp;'Input-Func_Class'!$F$22,$G179:$BB179))&lt;Check_Limit,0,1),1)</f>
        <v>0</v>
      </c>
      <c r="BN179">
        <f ca="1">IFERROR(IF(SUMIF($G$6:$BB$6,BN$6&amp;" Total",$G179:$BB179)-(SUMIF($G$6:$BB$6,BN$6&amp;" "&amp;'Input-Func_Class'!$D$22,$G179:$BB179)+IFERROR(SUMIF($G$6:$BB$6,BN$6&amp;" "&amp;'Input-Func_Class'!$E$22,$G179:$BB179),SUMIF($G$6:$BB$6,BN$6&amp;" "&amp;'Input-Func_Class'!$B$24,$G179:$BB179))+SUMIF($G$6:$BB$6,BN$6&amp;" "&amp;'Input-Func_Class'!$F$22,$G179:$BB179))&lt;Check_Limit,0,1),1)</f>
        <v>0</v>
      </c>
      <c r="BO179">
        <f ca="1">IFERROR(IF(SUMIF($G$6:$BB$6,BO$6&amp;" Total",$G179:$BB179)-(SUMIF($G$6:$BB$6,BO$6&amp;" "&amp;'Input-Func_Class'!$D$22,$G179:$BB179)+IFERROR(SUMIF($G$6:$BB$6,BO$6&amp;" "&amp;'Input-Func_Class'!$E$22,$G179:$BB179),SUMIF($G$6:$BB$6,BO$6&amp;" "&amp;'Input-Func_Class'!$B$24,$G179:$BB179))+SUMIF($G$6:$BB$6,BO$6&amp;" "&amp;'Input-Func_Class'!$F$22,$G179:$BB179))&lt;Check_Limit,0,1),1)</f>
        <v>0</v>
      </c>
    </row>
    <row r="180" spans="1:67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D180">
        <f>IFERROR(IF(SUMIF($G$6:$BB$6,BD$6&amp;" Total",$G180:$BB180)-(SUMIF($G$6:$BB$6,BD$6&amp;" "&amp;'Input-Func_Class'!$D$22,$G180:$BB180)+IFERROR(SUMIF($G$6:$BB$6,BD$6&amp;" "&amp;'Input-Func_Class'!$E$22,$G180:$BB180),SUMIF($G$6:$BB$6,BD$6&amp;" "&amp;'Input-Func_Class'!$B$24,$G180:$BB180))+SUMIF($G$6:$BB$6,BD$6&amp;" "&amp;'Input-Func_Class'!$F$22,$G180:$BB180))&lt;Check_Limit,0,1),1)</f>
        <v>0</v>
      </c>
      <c r="BE180">
        <f>IFERROR(IF(SUMIF($G$6:$BB$6,BE$6&amp;" Total",$G180:$BB180)-(SUMIF($G$6:$BB$6,BE$6&amp;" "&amp;'Input-Func_Class'!$D$22,$G180:$BB180)+IFERROR(SUMIF($G$6:$BB$6,BE$6&amp;" "&amp;'Input-Func_Class'!$E$22,$G180:$BB180),SUMIF($G$6:$BB$6,BE$6&amp;" "&amp;'Input-Func_Class'!$B$24,$G180:$BB180))+SUMIF($G$6:$BB$6,BE$6&amp;" "&amp;'Input-Func_Class'!$F$22,$G180:$BB180))&lt;Check_Limit,0,1),1)</f>
        <v>0</v>
      </c>
      <c r="BF180">
        <f>IFERROR(IF(SUMIF($G$6:$BB$6,BF$6&amp;" Total",$G180:$BB180)-(SUMIF($G$6:$BB$6,BF$6&amp;" "&amp;'Input-Func_Class'!$D$22,$G180:$BB180)+IFERROR(SUMIF($G$6:$BB$6,BF$6&amp;" "&amp;'Input-Func_Class'!$E$22,$G180:$BB180),SUMIF($G$6:$BB$6,BF$6&amp;" "&amp;'Input-Func_Class'!$B$24,$G180:$BB180))+SUMIF($G$6:$BB$6,BF$6&amp;" "&amp;'Input-Func_Class'!$F$22,$G180:$BB180))&lt;Check_Limit,0,1),1)</f>
        <v>0</v>
      </c>
      <c r="BG180">
        <f>IFERROR(IF(SUMIF($G$6:$BB$6,BG$6&amp;" Total",$G180:$BB180)-(SUMIF($G$6:$BB$6,BG$6&amp;" "&amp;'Input-Func_Class'!$D$22,$G180:$BB180)+IFERROR(SUMIF($G$6:$BB$6,BG$6&amp;" "&amp;'Input-Func_Class'!$E$22,$G180:$BB180),SUMIF($G$6:$BB$6,BG$6&amp;" "&amp;'Input-Func_Class'!$B$24,$G180:$BB180))+SUMIF($G$6:$BB$6,BG$6&amp;" "&amp;'Input-Func_Class'!$F$22,$G180:$BB180))&lt;Check_Limit,0,1),1)</f>
        <v>0</v>
      </c>
      <c r="BH180">
        <f>IFERROR(IF(SUMIF($G$6:$BB$6,BH$6&amp;" Total",$G180:$BB180)-(SUMIF($G$6:$BB$6,BH$6&amp;" "&amp;'Input-Func_Class'!$D$22,$G180:$BB180)+IFERROR(SUMIF($G$6:$BB$6,BH$6&amp;" "&amp;'Input-Func_Class'!$E$22,$G180:$BB180),SUMIF($G$6:$BB$6,BH$6&amp;" "&amp;'Input-Func_Class'!$B$24,$G180:$BB180))+SUMIF($G$6:$BB$6,BH$6&amp;" "&amp;'Input-Func_Class'!$F$22,$G180:$BB180))&lt;Check_Limit,0,1),1)</f>
        <v>0</v>
      </c>
      <c r="BI180">
        <f>IFERROR(IF(SUMIF($G$6:$BB$6,BI$6&amp;" Total",$G180:$BB180)-(SUMIF($G$6:$BB$6,BI$6&amp;" "&amp;'Input-Func_Class'!$D$22,$G180:$BB180)+IFERROR(SUMIF($G$6:$BB$6,BI$6&amp;" "&amp;'Input-Func_Class'!$E$22,$G180:$BB180),SUMIF($G$6:$BB$6,BI$6&amp;" "&amp;'Input-Func_Class'!$B$24,$G180:$BB180))+SUMIF($G$6:$BB$6,BI$6&amp;" "&amp;'Input-Func_Class'!$F$22,$G180:$BB180))&lt;Check_Limit,0,1),1)</f>
        <v>0</v>
      </c>
      <c r="BJ180">
        <f>IFERROR(IF(SUMIF($G$6:$BB$6,BJ$6&amp;" Total",$G180:$BB180)-(SUMIF($G$6:$BB$6,BJ$6&amp;" "&amp;'Input-Func_Class'!$D$22,$G180:$BB180)+IFERROR(SUMIF($G$6:$BB$6,BJ$6&amp;" "&amp;'Input-Func_Class'!$E$22,$G180:$BB180),SUMIF($G$6:$BB$6,BJ$6&amp;" "&amp;'Input-Func_Class'!$B$24,$G180:$BB180))+SUMIF($G$6:$BB$6,BJ$6&amp;" "&amp;'Input-Func_Class'!$F$22,$G180:$BB180))&lt;Check_Limit,0,1),1)</f>
        <v>0</v>
      </c>
      <c r="BK180">
        <f>IFERROR(IF(SUMIF($G$6:$BB$6,BK$6&amp;" Total",$G180:$BB180)-(SUMIF($G$6:$BB$6,BK$6&amp;" "&amp;'Input-Func_Class'!$D$22,$G180:$BB180)+IFERROR(SUMIF($G$6:$BB$6,BK$6&amp;" "&amp;'Input-Func_Class'!$E$22,$G180:$BB180),SUMIF($G$6:$BB$6,BK$6&amp;" "&amp;'Input-Func_Class'!$B$24,$G180:$BB180))+SUMIF($G$6:$BB$6,BK$6&amp;" "&amp;'Input-Func_Class'!$F$22,$G180:$BB180))&lt;Check_Limit,0,1),1)</f>
        <v>0</v>
      </c>
      <c r="BL180">
        <f>IFERROR(IF(SUMIF($G$6:$BB$6,BL$6&amp;" Total",$G180:$BB180)-(SUMIF($G$6:$BB$6,BL$6&amp;" "&amp;'Input-Func_Class'!$D$22,$G180:$BB180)+IFERROR(SUMIF($G$6:$BB$6,BL$6&amp;" "&amp;'Input-Func_Class'!$E$22,$G180:$BB180),SUMIF($G$6:$BB$6,BL$6&amp;" "&amp;'Input-Func_Class'!$B$24,$G180:$BB180))+SUMIF($G$6:$BB$6,BL$6&amp;" "&amp;'Input-Func_Class'!$F$22,$G180:$BB180))&lt;Check_Limit,0,1),1)</f>
        <v>0</v>
      </c>
      <c r="BM180">
        <f>IFERROR(IF(SUMIF($G$6:$BB$6,BM$6&amp;" Total",$G180:$BB180)-(SUMIF($G$6:$BB$6,BM$6&amp;" "&amp;'Input-Func_Class'!$D$22,$G180:$BB180)+IFERROR(SUMIF($G$6:$BB$6,BM$6&amp;" "&amp;'Input-Func_Class'!$E$22,$G180:$BB180),SUMIF($G$6:$BB$6,BM$6&amp;" "&amp;'Input-Func_Class'!$B$24,$G180:$BB180))+SUMIF($G$6:$BB$6,BM$6&amp;" "&amp;'Input-Func_Class'!$F$22,$G180:$BB180))&lt;Check_Limit,0,1),1)</f>
        <v>0</v>
      </c>
      <c r="BN180">
        <f>IFERROR(IF(SUMIF($G$6:$BB$6,BN$6&amp;" Total",$G180:$BB180)-(SUMIF($G$6:$BB$6,BN$6&amp;" "&amp;'Input-Func_Class'!$D$22,$G180:$BB180)+IFERROR(SUMIF($G$6:$BB$6,BN$6&amp;" "&amp;'Input-Func_Class'!$E$22,$G180:$BB180),SUMIF($G$6:$BB$6,BN$6&amp;" "&amp;'Input-Func_Class'!$B$24,$G180:$BB180))+SUMIF($G$6:$BB$6,BN$6&amp;" "&amp;'Input-Func_Class'!$F$22,$G180:$BB180))&lt;Check_Limit,0,1),1)</f>
        <v>0</v>
      </c>
      <c r="BO180">
        <f>IFERROR(IF(SUMIF($G$6:$BB$6,BO$6&amp;" Total",$G180:$BB180)-(SUMIF($G$6:$BB$6,BO$6&amp;" "&amp;'Input-Func_Class'!$D$22,$G180:$BB180)+IFERROR(SUMIF($G$6:$BB$6,BO$6&amp;" "&amp;'Input-Func_Class'!$E$22,$G180:$BB180),SUMIF($G$6:$BB$6,BO$6&amp;" "&amp;'Input-Func_Class'!$B$24,$G180:$BB180))+SUMIF($G$6:$BB$6,BO$6&amp;" "&amp;'Input-Func_Class'!$F$22,$G180:$BB180))&lt;Check_Limit,0,1),1)</f>
        <v>0</v>
      </c>
    </row>
    <row r="181" spans="1:67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>SUBTOTAL(9,D160:D179)</f>
        <v>5130415.0956293428</v>
      </c>
      <c r="E181" s="8">
        <f ca="1">IFERROR(IF(D181="",0,IF(D181=0,0,IF(ABS(D181-SUM(G181,K181,O181,S181,W181,AA181,AE181,AI181,AM181,AQ181,AU181,AY181))&lt;Check_Limit,0,1))),1)</f>
        <v>0</v>
      </c>
      <c r="F181" s="2"/>
      <c r="G181" s="8">
        <f t="shared" ref="G181:R181" ca="1" si="52">SUBTOTAL(9,G160:G179)</f>
        <v>0</v>
      </c>
      <c r="H181" s="8">
        <f t="shared" ca="1" si="52"/>
        <v>0</v>
      </c>
      <c r="I181" s="8">
        <f t="shared" ca="1" si="52"/>
        <v>0</v>
      </c>
      <c r="J181" s="8">
        <f t="shared" ca="1" si="52"/>
        <v>0</v>
      </c>
      <c r="K181" s="8">
        <f t="shared" ca="1" si="52"/>
        <v>0</v>
      </c>
      <c r="L181" s="8">
        <f t="shared" ca="1" si="52"/>
        <v>0</v>
      </c>
      <c r="M181" s="8">
        <f t="shared" ca="1" si="52"/>
        <v>0</v>
      </c>
      <c r="N181" s="8">
        <f t="shared" ca="1" si="52"/>
        <v>0</v>
      </c>
      <c r="O181" s="8">
        <f t="shared" ca="1" si="52"/>
        <v>5130415.0956293428</v>
      </c>
      <c r="P181" s="8">
        <f t="shared" ca="1" si="52"/>
        <v>0</v>
      </c>
      <c r="Q181" s="8">
        <f t="shared" ca="1" si="52"/>
        <v>0</v>
      </c>
      <c r="R181" s="8">
        <f t="shared" ca="1" si="52"/>
        <v>5130415.0956293428</v>
      </c>
      <c r="S181" s="8">
        <f t="shared" ref="S181:AQ181" ca="1" si="53">SUBTOTAL(9,S160:S179)</f>
        <v>0</v>
      </c>
      <c r="T181" s="8">
        <f t="shared" ca="1" si="53"/>
        <v>0</v>
      </c>
      <c r="U181" s="8">
        <f t="shared" ca="1" si="53"/>
        <v>0</v>
      </c>
      <c r="V181" s="8">
        <f t="shared" ca="1" si="53"/>
        <v>0</v>
      </c>
      <c r="W181" s="8">
        <f t="shared" ca="1" si="53"/>
        <v>0</v>
      </c>
      <c r="X181" s="8">
        <f t="shared" ca="1" si="53"/>
        <v>0</v>
      </c>
      <c r="Y181" s="8">
        <f t="shared" ca="1" si="53"/>
        <v>0</v>
      </c>
      <c r="Z181" s="8">
        <f t="shared" ca="1" si="53"/>
        <v>0</v>
      </c>
      <c r="AA181" s="8">
        <f t="shared" ca="1" si="53"/>
        <v>0</v>
      </c>
      <c r="AB181" s="8">
        <f t="shared" ca="1" si="53"/>
        <v>0</v>
      </c>
      <c r="AC181" s="8">
        <f t="shared" ca="1" si="53"/>
        <v>0</v>
      </c>
      <c r="AD181" s="8">
        <f t="shared" ca="1" si="53"/>
        <v>0</v>
      </c>
      <c r="AE181" s="8">
        <f t="shared" ca="1" si="53"/>
        <v>0</v>
      </c>
      <c r="AF181" s="8">
        <f t="shared" ca="1" si="53"/>
        <v>0</v>
      </c>
      <c r="AG181" s="8">
        <f t="shared" ca="1" si="53"/>
        <v>0</v>
      </c>
      <c r="AH181" s="8">
        <f t="shared" ca="1" si="53"/>
        <v>0</v>
      </c>
      <c r="AI181" s="8">
        <f t="shared" ca="1" si="53"/>
        <v>0</v>
      </c>
      <c r="AJ181" s="8">
        <f t="shared" ca="1" si="53"/>
        <v>0</v>
      </c>
      <c r="AK181" s="8">
        <f t="shared" ca="1" si="53"/>
        <v>0</v>
      </c>
      <c r="AL181" s="8">
        <f t="shared" ca="1" si="53"/>
        <v>0</v>
      </c>
      <c r="AM181" s="8">
        <f t="shared" ca="1" si="53"/>
        <v>0</v>
      </c>
      <c r="AN181" s="8">
        <f t="shared" ca="1" si="53"/>
        <v>0</v>
      </c>
      <c r="AO181" s="8">
        <f t="shared" ca="1" si="53"/>
        <v>0</v>
      </c>
      <c r="AP181" s="8">
        <f t="shared" ca="1" si="53"/>
        <v>0</v>
      </c>
      <c r="AQ181" s="8">
        <f t="shared" ca="1" si="53"/>
        <v>0</v>
      </c>
      <c r="AR181" s="8">
        <f t="shared" ref="AR181:BB181" ca="1" si="54">SUBTOTAL(9,AR160:AR179)</f>
        <v>0</v>
      </c>
      <c r="AS181" s="8">
        <f t="shared" ca="1" si="54"/>
        <v>0</v>
      </c>
      <c r="AT181" s="8">
        <f t="shared" ca="1" si="54"/>
        <v>0</v>
      </c>
      <c r="AU181" s="8">
        <f t="shared" ca="1" si="54"/>
        <v>0</v>
      </c>
      <c r="AV181" s="8">
        <f t="shared" ca="1" si="54"/>
        <v>0</v>
      </c>
      <c r="AW181" s="8">
        <f t="shared" ca="1" si="54"/>
        <v>0</v>
      </c>
      <c r="AX181" s="8">
        <f t="shared" ca="1" si="54"/>
        <v>0</v>
      </c>
      <c r="AY181" s="8">
        <f t="shared" ca="1" si="54"/>
        <v>0</v>
      </c>
      <c r="AZ181" s="8">
        <f t="shared" ca="1" si="54"/>
        <v>0</v>
      </c>
      <c r="BA181" s="8">
        <f t="shared" ca="1" si="54"/>
        <v>0</v>
      </c>
      <c r="BB181" s="8">
        <f t="shared" ca="1" si="54"/>
        <v>0</v>
      </c>
      <c r="BD181">
        <f ca="1">IFERROR(IF(SUMIF($G$6:$BB$6,BD$6&amp;" Total",$G181:$BB181)-(SUMIF($G$6:$BB$6,BD$6&amp;" "&amp;'Input-Func_Class'!$D$22,$G181:$BB181)+IFERROR(SUMIF($G$6:$BB$6,BD$6&amp;" "&amp;'Input-Func_Class'!$E$22,$G181:$BB181),SUMIF($G$6:$BB$6,BD$6&amp;" "&amp;'Input-Func_Class'!$B$24,$G181:$BB181))+SUMIF($G$6:$BB$6,BD$6&amp;" "&amp;'Input-Func_Class'!$F$22,$G181:$BB181))&lt;Check_Limit,0,1),1)</f>
        <v>0</v>
      </c>
      <c r="BE181">
        <f ca="1">IFERROR(IF(SUMIF($G$6:$BB$6,BE$6&amp;" Total",$G181:$BB181)-(SUMIF($G$6:$BB$6,BE$6&amp;" "&amp;'Input-Func_Class'!$D$22,$G181:$BB181)+IFERROR(SUMIF($G$6:$BB$6,BE$6&amp;" "&amp;'Input-Func_Class'!$E$22,$G181:$BB181),SUMIF($G$6:$BB$6,BE$6&amp;" "&amp;'Input-Func_Class'!$B$24,$G181:$BB181))+SUMIF($G$6:$BB$6,BE$6&amp;" "&amp;'Input-Func_Class'!$F$22,$G181:$BB181))&lt;Check_Limit,0,1),1)</f>
        <v>0</v>
      </c>
      <c r="BF181">
        <f ca="1">IFERROR(IF(SUMIF($G$6:$BB$6,BF$6&amp;" Total",$G181:$BB181)-(SUMIF($G$6:$BB$6,BF$6&amp;" "&amp;'Input-Func_Class'!$D$22,$G181:$BB181)+IFERROR(SUMIF($G$6:$BB$6,BF$6&amp;" "&amp;'Input-Func_Class'!$E$22,$G181:$BB181),SUMIF($G$6:$BB$6,BF$6&amp;" "&amp;'Input-Func_Class'!$B$24,$G181:$BB181))+SUMIF($G$6:$BB$6,BF$6&amp;" "&amp;'Input-Func_Class'!$F$22,$G181:$BB181))&lt;Check_Limit,0,1),1)</f>
        <v>0</v>
      </c>
      <c r="BG181">
        <f ca="1">IFERROR(IF(SUMIF($G$6:$BB$6,BG$6&amp;" Total",$G181:$BB181)-(SUMIF($G$6:$BB$6,BG$6&amp;" "&amp;'Input-Func_Class'!$D$22,$G181:$BB181)+IFERROR(SUMIF($G$6:$BB$6,BG$6&amp;" "&amp;'Input-Func_Class'!$E$22,$G181:$BB181),SUMIF($G$6:$BB$6,BG$6&amp;" "&amp;'Input-Func_Class'!$B$24,$G181:$BB181))+SUMIF($G$6:$BB$6,BG$6&amp;" "&amp;'Input-Func_Class'!$F$22,$G181:$BB181))&lt;Check_Limit,0,1),1)</f>
        <v>0</v>
      </c>
      <c r="BH181">
        <f ca="1">IFERROR(IF(SUMIF($G$6:$BB$6,BH$6&amp;" Total",$G181:$BB181)-(SUMIF($G$6:$BB$6,BH$6&amp;" "&amp;'Input-Func_Class'!$D$22,$G181:$BB181)+IFERROR(SUMIF($G$6:$BB$6,BH$6&amp;" "&amp;'Input-Func_Class'!$E$22,$G181:$BB181),SUMIF($G$6:$BB$6,BH$6&amp;" "&amp;'Input-Func_Class'!$B$24,$G181:$BB181))+SUMIF($G$6:$BB$6,BH$6&amp;" "&amp;'Input-Func_Class'!$F$22,$G181:$BB181))&lt;Check_Limit,0,1),1)</f>
        <v>0</v>
      </c>
      <c r="BI181">
        <f ca="1">IFERROR(IF(SUMIF($G$6:$BB$6,BI$6&amp;" Total",$G181:$BB181)-(SUMIF($G$6:$BB$6,BI$6&amp;" "&amp;'Input-Func_Class'!$D$22,$G181:$BB181)+IFERROR(SUMIF($G$6:$BB$6,BI$6&amp;" "&amp;'Input-Func_Class'!$E$22,$G181:$BB181),SUMIF($G$6:$BB$6,BI$6&amp;" "&amp;'Input-Func_Class'!$B$24,$G181:$BB181))+SUMIF($G$6:$BB$6,BI$6&amp;" "&amp;'Input-Func_Class'!$F$22,$G181:$BB181))&lt;Check_Limit,0,1),1)</f>
        <v>0</v>
      </c>
      <c r="BJ181">
        <f ca="1">IFERROR(IF(SUMIF($G$6:$BB$6,BJ$6&amp;" Total",$G181:$BB181)-(SUMIF($G$6:$BB$6,BJ$6&amp;" "&amp;'Input-Func_Class'!$D$22,$G181:$BB181)+IFERROR(SUMIF($G$6:$BB$6,BJ$6&amp;" "&amp;'Input-Func_Class'!$E$22,$G181:$BB181),SUMIF($G$6:$BB$6,BJ$6&amp;" "&amp;'Input-Func_Class'!$B$24,$G181:$BB181))+SUMIF($G$6:$BB$6,BJ$6&amp;" "&amp;'Input-Func_Class'!$F$22,$G181:$BB181))&lt;Check_Limit,0,1),1)</f>
        <v>0</v>
      </c>
      <c r="BK181">
        <f ca="1">IFERROR(IF(SUMIF($G$6:$BB$6,BK$6&amp;" Total",$G181:$BB181)-(SUMIF($G$6:$BB$6,BK$6&amp;" "&amp;'Input-Func_Class'!$D$22,$G181:$BB181)+IFERROR(SUMIF($G$6:$BB$6,BK$6&amp;" "&amp;'Input-Func_Class'!$E$22,$G181:$BB181),SUMIF($G$6:$BB$6,BK$6&amp;" "&amp;'Input-Func_Class'!$B$24,$G181:$BB181))+SUMIF($G$6:$BB$6,BK$6&amp;" "&amp;'Input-Func_Class'!$F$22,$G181:$BB181))&lt;Check_Limit,0,1),1)</f>
        <v>0</v>
      </c>
      <c r="BL181">
        <f ca="1">IFERROR(IF(SUMIF($G$6:$BB$6,BL$6&amp;" Total",$G181:$BB181)-(SUMIF($G$6:$BB$6,BL$6&amp;" "&amp;'Input-Func_Class'!$D$22,$G181:$BB181)+IFERROR(SUMIF($G$6:$BB$6,BL$6&amp;" "&amp;'Input-Func_Class'!$E$22,$G181:$BB181),SUMIF($G$6:$BB$6,BL$6&amp;" "&amp;'Input-Func_Class'!$B$24,$G181:$BB181))+SUMIF($G$6:$BB$6,BL$6&amp;" "&amp;'Input-Func_Class'!$F$22,$G181:$BB181))&lt;Check_Limit,0,1),1)</f>
        <v>0</v>
      </c>
      <c r="BM181">
        <f ca="1">IFERROR(IF(SUMIF($G$6:$BB$6,BM$6&amp;" Total",$G181:$BB181)-(SUMIF($G$6:$BB$6,BM$6&amp;" "&amp;'Input-Func_Class'!$D$22,$G181:$BB181)+IFERROR(SUMIF($G$6:$BB$6,BM$6&amp;" "&amp;'Input-Func_Class'!$E$22,$G181:$BB181),SUMIF($G$6:$BB$6,BM$6&amp;" "&amp;'Input-Func_Class'!$B$24,$G181:$BB181))+SUMIF($G$6:$BB$6,BM$6&amp;" "&amp;'Input-Func_Class'!$F$22,$G181:$BB181))&lt;Check_Limit,0,1),1)</f>
        <v>0</v>
      </c>
      <c r="BN181">
        <f ca="1">IFERROR(IF(SUMIF($G$6:$BB$6,BN$6&amp;" Total",$G181:$BB181)-(SUMIF($G$6:$BB$6,BN$6&amp;" "&amp;'Input-Func_Class'!$D$22,$G181:$BB181)+IFERROR(SUMIF($G$6:$BB$6,BN$6&amp;" "&amp;'Input-Func_Class'!$E$22,$G181:$BB181),SUMIF($G$6:$BB$6,BN$6&amp;" "&amp;'Input-Func_Class'!$B$24,$G181:$BB181))+SUMIF($G$6:$BB$6,BN$6&amp;" "&amp;'Input-Func_Class'!$F$22,$G181:$BB181))&lt;Check_Limit,0,1),1)</f>
        <v>0</v>
      </c>
      <c r="BO181">
        <f ca="1">IFERROR(IF(SUMIF($G$6:$BB$6,BO$6&amp;" Total",$G181:$BB181)-(SUMIF($G$6:$BB$6,BO$6&amp;" "&amp;'Input-Func_Class'!$D$22,$G181:$BB181)+IFERROR(SUMIF($G$6:$BB$6,BO$6&amp;" "&amp;'Input-Func_Class'!$E$22,$G181:$BB181),SUMIF($G$6:$BB$6,BO$6&amp;" "&amp;'Input-Func_Class'!$B$24,$G181:$BB181))+SUMIF($G$6:$BB$6,BO$6&amp;" "&amp;'Input-Func_Class'!$F$22,$G181:$BB181))&lt;Check_Limit,0,1),1)</f>
        <v>0</v>
      </c>
    </row>
    <row r="182" spans="1:67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D182">
        <f>IFERROR(IF(SUMIF($G$6:$BB$6,BD$6&amp;" Total",$G182:$BB182)-(SUMIF($G$6:$BB$6,BD$6&amp;" "&amp;'Input-Func_Class'!$D$22,$G182:$BB182)+IFERROR(SUMIF($G$6:$BB$6,BD$6&amp;" "&amp;'Input-Func_Class'!$E$22,$G182:$BB182),SUMIF($G$6:$BB$6,BD$6&amp;" "&amp;'Input-Func_Class'!$B$24,$G182:$BB182))+SUMIF($G$6:$BB$6,BD$6&amp;" "&amp;'Input-Func_Class'!$F$22,$G182:$BB182))&lt;Check_Limit,0,1),1)</f>
        <v>0</v>
      </c>
      <c r="BE182">
        <f>IFERROR(IF(SUMIF($G$6:$BB$6,BE$6&amp;" Total",$G182:$BB182)-(SUMIF($G$6:$BB$6,BE$6&amp;" "&amp;'Input-Func_Class'!$D$22,$G182:$BB182)+IFERROR(SUMIF($G$6:$BB$6,BE$6&amp;" "&amp;'Input-Func_Class'!$E$22,$G182:$BB182),SUMIF($G$6:$BB$6,BE$6&amp;" "&amp;'Input-Func_Class'!$B$24,$G182:$BB182))+SUMIF($G$6:$BB$6,BE$6&amp;" "&amp;'Input-Func_Class'!$F$22,$G182:$BB182))&lt;Check_Limit,0,1),1)</f>
        <v>0</v>
      </c>
      <c r="BF182">
        <f>IFERROR(IF(SUMIF($G$6:$BB$6,BF$6&amp;" Total",$G182:$BB182)-(SUMIF($G$6:$BB$6,BF$6&amp;" "&amp;'Input-Func_Class'!$D$22,$G182:$BB182)+IFERROR(SUMIF($G$6:$BB$6,BF$6&amp;" "&amp;'Input-Func_Class'!$E$22,$G182:$BB182),SUMIF($G$6:$BB$6,BF$6&amp;" "&amp;'Input-Func_Class'!$B$24,$G182:$BB182))+SUMIF($G$6:$BB$6,BF$6&amp;" "&amp;'Input-Func_Class'!$F$22,$G182:$BB182))&lt;Check_Limit,0,1),1)</f>
        <v>0</v>
      </c>
      <c r="BG182">
        <f>IFERROR(IF(SUMIF($G$6:$BB$6,BG$6&amp;" Total",$G182:$BB182)-(SUMIF($G$6:$BB$6,BG$6&amp;" "&amp;'Input-Func_Class'!$D$22,$G182:$BB182)+IFERROR(SUMIF($G$6:$BB$6,BG$6&amp;" "&amp;'Input-Func_Class'!$E$22,$G182:$BB182),SUMIF($G$6:$BB$6,BG$6&amp;" "&amp;'Input-Func_Class'!$B$24,$G182:$BB182))+SUMIF($G$6:$BB$6,BG$6&amp;" "&amp;'Input-Func_Class'!$F$22,$G182:$BB182))&lt;Check_Limit,0,1),1)</f>
        <v>0</v>
      </c>
      <c r="BH182">
        <f>IFERROR(IF(SUMIF($G$6:$BB$6,BH$6&amp;" Total",$G182:$BB182)-(SUMIF($G$6:$BB$6,BH$6&amp;" "&amp;'Input-Func_Class'!$D$22,$G182:$BB182)+IFERROR(SUMIF($G$6:$BB$6,BH$6&amp;" "&amp;'Input-Func_Class'!$E$22,$G182:$BB182),SUMIF($G$6:$BB$6,BH$6&amp;" "&amp;'Input-Func_Class'!$B$24,$G182:$BB182))+SUMIF($G$6:$BB$6,BH$6&amp;" "&amp;'Input-Func_Class'!$F$22,$G182:$BB182))&lt;Check_Limit,0,1),1)</f>
        <v>0</v>
      </c>
      <c r="BI182">
        <f>IFERROR(IF(SUMIF($G$6:$BB$6,BI$6&amp;" Total",$G182:$BB182)-(SUMIF($G$6:$BB$6,BI$6&amp;" "&amp;'Input-Func_Class'!$D$22,$G182:$BB182)+IFERROR(SUMIF($G$6:$BB$6,BI$6&amp;" "&amp;'Input-Func_Class'!$E$22,$G182:$BB182),SUMIF($G$6:$BB$6,BI$6&amp;" "&amp;'Input-Func_Class'!$B$24,$G182:$BB182))+SUMIF($G$6:$BB$6,BI$6&amp;" "&amp;'Input-Func_Class'!$F$22,$G182:$BB182))&lt;Check_Limit,0,1),1)</f>
        <v>0</v>
      </c>
      <c r="BJ182">
        <f>IFERROR(IF(SUMIF($G$6:$BB$6,BJ$6&amp;" Total",$G182:$BB182)-(SUMIF($G$6:$BB$6,BJ$6&amp;" "&amp;'Input-Func_Class'!$D$22,$G182:$BB182)+IFERROR(SUMIF($G$6:$BB$6,BJ$6&amp;" "&amp;'Input-Func_Class'!$E$22,$G182:$BB182),SUMIF($G$6:$BB$6,BJ$6&amp;" "&amp;'Input-Func_Class'!$B$24,$G182:$BB182))+SUMIF($G$6:$BB$6,BJ$6&amp;" "&amp;'Input-Func_Class'!$F$22,$G182:$BB182))&lt;Check_Limit,0,1),1)</f>
        <v>0</v>
      </c>
      <c r="BK182">
        <f>IFERROR(IF(SUMIF($G$6:$BB$6,BK$6&amp;" Total",$G182:$BB182)-(SUMIF($G$6:$BB$6,BK$6&amp;" "&amp;'Input-Func_Class'!$D$22,$G182:$BB182)+IFERROR(SUMIF($G$6:$BB$6,BK$6&amp;" "&amp;'Input-Func_Class'!$E$22,$G182:$BB182),SUMIF($G$6:$BB$6,BK$6&amp;" "&amp;'Input-Func_Class'!$B$24,$G182:$BB182))+SUMIF($G$6:$BB$6,BK$6&amp;" "&amp;'Input-Func_Class'!$F$22,$G182:$BB182))&lt;Check_Limit,0,1),1)</f>
        <v>0</v>
      </c>
      <c r="BL182">
        <f>IFERROR(IF(SUMIF($G$6:$BB$6,BL$6&amp;" Total",$G182:$BB182)-(SUMIF($G$6:$BB$6,BL$6&amp;" "&amp;'Input-Func_Class'!$D$22,$G182:$BB182)+IFERROR(SUMIF($G$6:$BB$6,BL$6&amp;" "&amp;'Input-Func_Class'!$E$22,$G182:$BB182),SUMIF($G$6:$BB$6,BL$6&amp;" "&amp;'Input-Func_Class'!$B$24,$G182:$BB182))+SUMIF($G$6:$BB$6,BL$6&amp;" "&amp;'Input-Func_Class'!$F$22,$G182:$BB182))&lt;Check_Limit,0,1),1)</f>
        <v>0</v>
      </c>
      <c r="BM182">
        <f>IFERROR(IF(SUMIF($G$6:$BB$6,BM$6&amp;" Total",$G182:$BB182)-(SUMIF($G$6:$BB$6,BM$6&amp;" "&amp;'Input-Func_Class'!$D$22,$G182:$BB182)+IFERROR(SUMIF($G$6:$BB$6,BM$6&amp;" "&amp;'Input-Func_Class'!$E$22,$G182:$BB182),SUMIF($G$6:$BB$6,BM$6&amp;" "&amp;'Input-Func_Class'!$B$24,$G182:$BB182))+SUMIF($G$6:$BB$6,BM$6&amp;" "&amp;'Input-Func_Class'!$F$22,$G182:$BB182))&lt;Check_Limit,0,1),1)</f>
        <v>0</v>
      </c>
      <c r="BN182">
        <f>IFERROR(IF(SUMIF($G$6:$BB$6,BN$6&amp;" Total",$G182:$BB182)-(SUMIF($G$6:$BB$6,BN$6&amp;" "&amp;'Input-Func_Class'!$D$22,$G182:$BB182)+IFERROR(SUMIF($G$6:$BB$6,BN$6&amp;" "&amp;'Input-Func_Class'!$E$22,$G182:$BB182),SUMIF($G$6:$BB$6,BN$6&amp;" "&amp;'Input-Func_Class'!$B$24,$G182:$BB182))+SUMIF($G$6:$BB$6,BN$6&amp;" "&amp;'Input-Func_Class'!$F$22,$G182:$BB182))&lt;Check_Limit,0,1),1)</f>
        <v>0</v>
      </c>
      <c r="BO182">
        <f>IFERROR(IF(SUMIF($G$6:$BB$6,BO$6&amp;" Total",$G182:$BB182)-(SUMIF($G$6:$BB$6,BO$6&amp;" "&amp;'Input-Func_Class'!$D$22,$G182:$BB182)+IFERROR(SUMIF($G$6:$BB$6,BO$6&amp;" "&amp;'Input-Func_Class'!$E$22,$G182:$BB182),SUMIF($G$6:$BB$6,BO$6&amp;" "&amp;'Input-Func_Class'!$B$24,$G182:$BB182))+SUMIF($G$6:$BB$6,BO$6&amp;" "&amp;'Input-Func_Class'!$F$22,$G182:$BB182))&lt;Check_Limit,0,1),1)</f>
        <v>0</v>
      </c>
    </row>
    <row r="183" spans="1:67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D183">
        <f>IFERROR(IF(SUMIF($G$6:$BB$6,BD$6&amp;" Total",$G183:$BB183)-(SUMIF($G$6:$BB$6,BD$6&amp;" "&amp;'Input-Func_Class'!$D$22,$G183:$BB183)+IFERROR(SUMIF($G$6:$BB$6,BD$6&amp;" "&amp;'Input-Func_Class'!$E$22,$G183:$BB183),SUMIF($G$6:$BB$6,BD$6&amp;" "&amp;'Input-Func_Class'!$B$24,$G183:$BB183))+SUMIF($G$6:$BB$6,BD$6&amp;" "&amp;'Input-Func_Class'!$F$22,$G183:$BB183))&lt;Check_Limit,0,1),1)</f>
        <v>0</v>
      </c>
      <c r="BE183">
        <f>IFERROR(IF(SUMIF($G$6:$BB$6,BE$6&amp;" Total",$G183:$BB183)-(SUMIF($G$6:$BB$6,BE$6&amp;" "&amp;'Input-Func_Class'!$D$22,$G183:$BB183)+IFERROR(SUMIF($G$6:$BB$6,BE$6&amp;" "&amp;'Input-Func_Class'!$E$22,$G183:$BB183),SUMIF($G$6:$BB$6,BE$6&amp;" "&amp;'Input-Func_Class'!$B$24,$G183:$BB183))+SUMIF($G$6:$BB$6,BE$6&amp;" "&amp;'Input-Func_Class'!$F$22,$G183:$BB183))&lt;Check_Limit,0,1),1)</f>
        <v>0</v>
      </c>
      <c r="BF183">
        <f>IFERROR(IF(SUMIF($G$6:$BB$6,BF$6&amp;" Total",$G183:$BB183)-(SUMIF($G$6:$BB$6,BF$6&amp;" "&amp;'Input-Func_Class'!$D$22,$G183:$BB183)+IFERROR(SUMIF($G$6:$BB$6,BF$6&amp;" "&amp;'Input-Func_Class'!$E$22,$G183:$BB183),SUMIF($G$6:$BB$6,BF$6&amp;" "&amp;'Input-Func_Class'!$B$24,$G183:$BB183))+SUMIF($G$6:$BB$6,BF$6&amp;" "&amp;'Input-Func_Class'!$F$22,$G183:$BB183))&lt;Check_Limit,0,1),1)</f>
        <v>0</v>
      </c>
      <c r="BG183">
        <f>IFERROR(IF(SUMIF($G$6:$BB$6,BG$6&amp;" Total",$G183:$BB183)-(SUMIF($G$6:$BB$6,BG$6&amp;" "&amp;'Input-Func_Class'!$D$22,$G183:$BB183)+IFERROR(SUMIF($G$6:$BB$6,BG$6&amp;" "&amp;'Input-Func_Class'!$E$22,$G183:$BB183),SUMIF($G$6:$BB$6,BG$6&amp;" "&amp;'Input-Func_Class'!$B$24,$G183:$BB183))+SUMIF($G$6:$BB$6,BG$6&amp;" "&amp;'Input-Func_Class'!$F$22,$G183:$BB183))&lt;Check_Limit,0,1),1)</f>
        <v>0</v>
      </c>
      <c r="BH183">
        <f>IFERROR(IF(SUMIF($G$6:$BB$6,BH$6&amp;" Total",$G183:$BB183)-(SUMIF($G$6:$BB$6,BH$6&amp;" "&amp;'Input-Func_Class'!$D$22,$G183:$BB183)+IFERROR(SUMIF($G$6:$BB$6,BH$6&amp;" "&amp;'Input-Func_Class'!$E$22,$G183:$BB183),SUMIF($G$6:$BB$6,BH$6&amp;" "&amp;'Input-Func_Class'!$B$24,$G183:$BB183))+SUMIF($G$6:$BB$6,BH$6&amp;" "&amp;'Input-Func_Class'!$F$22,$G183:$BB183))&lt;Check_Limit,0,1),1)</f>
        <v>0</v>
      </c>
      <c r="BI183">
        <f>IFERROR(IF(SUMIF($G$6:$BB$6,BI$6&amp;" Total",$G183:$BB183)-(SUMIF($G$6:$BB$6,BI$6&amp;" "&amp;'Input-Func_Class'!$D$22,$G183:$BB183)+IFERROR(SUMIF($G$6:$BB$6,BI$6&amp;" "&amp;'Input-Func_Class'!$E$22,$G183:$BB183),SUMIF($G$6:$BB$6,BI$6&amp;" "&amp;'Input-Func_Class'!$B$24,$G183:$BB183))+SUMIF($G$6:$BB$6,BI$6&amp;" "&amp;'Input-Func_Class'!$F$22,$G183:$BB183))&lt;Check_Limit,0,1),1)</f>
        <v>0</v>
      </c>
      <c r="BJ183">
        <f>IFERROR(IF(SUMIF($G$6:$BB$6,BJ$6&amp;" Total",$G183:$BB183)-(SUMIF($G$6:$BB$6,BJ$6&amp;" "&amp;'Input-Func_Class'!$D$22,$G183:$BB183)+IFERROR(SUMIF($G$6:$BB$6,BJ$6&amp;" "&amp;'Input-Func_Class'!$E$22,$G183:$BB183),SUMIF($G$6:$BB$6,BJ$6&amp;" "&amp;'Input-Func_Class'!$B$24,$G183:$BB183))+SUMIF($G$6:$BB$6,BJ$6&amp;" "&amp;'Input-Func_Class'!$F$22,$G183:$BB183))&lt;Check_Limit,0,1),1)</f>
        <v>0</v>
      </c>
      <c r="BK183">
        <f>IFERROR(IF(SUMIF($G$6:$BB$6,BK$6&amp;" Total",$G183:$BB183)-(SUMIF($G$6:$BB$6,BK$6&amp;" "&amp;'Input-Func_Class'!$D$22,$G183:$BB183)+IFERROR(SUMIF($G$6:$BB$6,BK$6&amp;" "&amp;'Input-Func_Class'!$E$22,$G183:$BB183),SUMIF($G$6:$BB$6,BK$6&amp;" "&amp;'Input-Func_Class'!$B$24,$G183:$BB183))+SUMIF($G$6:$BB$6,BK$6&amp;" "&amp;'Input-Func_Class'!$F$22,$G183:$BB183))&lt;Check_Limit,0,1),1)</f>
        <v>0</v>
      </c>
      <c r="BL183">
        <f>IFERROR(IF(SUMIF($G$6:$BB$6,BL$6&amp;" Total",$G183:$BB183)-(SUMIF($G$6:$BB$6,BL$6&amp;" "&amp;'Input-Func_Class'!$D$22,$G183:$BB183)+IFERROR(SUMIF($G$6:$BB$6,BL$6&amp;" "&amp;'Input-Func_Class'!$E$22,$G183:$BB183),SUMIF($G$6:$BB$6,BL$6&amp;" "&amp;'Input-Func_Class'!$B$24,$G183:$BB183))+SUMIF($G$6:$BB$6,BL$6&amp;" "&amp;'Input-Func_Class'!$F$22,$G183:$BB183))&lt;Check_Limit,0,1),1)</f>
        <v>0</v>
      </c>
      <c r="BM183">
        <f>IFERROR(IF(SUMIF($G$6:$BB$6,BM$6&amp;" Total",$G183:$BB183)-(SUMIF($G$6:$BB$6,BM$6&amp;" "&amp;'Input-Func_Class'!$D$22,$G183:$BB183)+IFERROR(SUMIF($G$6:$BB$6,BM$6&amp;" "&amp;'Input-Func_Class'!$E$22,$G183:$BB183),SUMIF($G$6:$BB$6,BM$6&amp;" "&amp;'Input-Func_Class'!$B$24,$G183:$BB183))+SUMIF($G$6:$BB$6,BM$6&amp;" "&amp;'Input-Func_Class'!$F$22,$G183:$BB183))&lt;Check_Limit,0,1),1)</f>
        <v>0</v>
      </c>
      <c r="BN183">
        <f>IFERROR(IF(SUMIF($G$6:$BB$6,BN$6&amp;" Total",$G183:$BB183)-(SUMIF($G$6:$BB$6,BN$6&amp;" "&amp;'Input-Func_Class'!$D$22,$G183:$BB183)+IFERROR(SUMIF($G$6:$BB$6,BN$6&amp;" "&amp;'Input-Func_Class'!$E$22,$G183:$BB183),SUMIF($G$6:$BB$6,BN$6&amp;" "&amp;'Input-Func_Class'!$B$24,$G183:$BB183))+SUMIF($G$6:$BB$6,BN$6&amp;" "&amp;'Input-Func_Class'!$F$22,$G183:$BB183))&lt;Check_Limit,0,1),1)</f>
        <v>0</v>
      </c>
      <c r="BO183">
        <f>IFERROR(IF(SUMIF($G$6:$BB$6,BO$6&amp;" Total",$G183:$BB183)-(SUMIF($G$6:$BB$6,BO$6&amp;" "&amp;'Input-Func_Class'!$D$22,$G183:$BB183)+IFERROR(SUMIF($G$6:$BB$6,BO$6&amp;" "&amp;'Input-Func_Class'!$E$22,$G183:$BB183),SUMIF($G$6:$BB$6,BO$6&amp;" "&amp;'Input-Func_Class'!$B$24,$G183:$BB183))+SUMIF($G$6:$BB$6,BO$6&amp;" "&amp;'Input-Func_Class'!$F$22,$G183:$BB183))&lt;Check_Limit,0,1),1)</f>
        <v>0</v>
      </c>
    </row>
    <row r="184" spans="1:67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>Functionalization!$D184</f>
        <v>11434627.094828423</v>
      </c>
      <c r="E184" s="8">
        <f t="shared" ref="E184:E195" ca="1" si="55">IFERROR(IF(D184="",0,IF(D184=0,0,IF(ABS(D184-SUM(G184,K184,O184,S184,W184,AA184,AE184,AI184,AM184,AQ184,AU184,AY184))&lt;Check_Limit,0,1))),1)</f>
        <v>0</v>
      </c>
      <c r="F184" s="2" t="str">
        <f>IF($D184=0,"-",IF('Input-Accounts'!$E184&lt;&gt;0,'Input-Accounts'!$E184,'Input-Accounts'!$G184))</f>
        <v>INT_OM_Exc_A&amp;G,Gas,Uncoll</v>
      </c>
      <c r="G184" s="8">
        <f ca="1">IF(G$5&lt;&gt;"",HLOOKUP(G$5,Functionalization!$G$6:$R$314,ROW($A184)-5,FALSE),IFERROR(INDEX(G$278:G$314,MATCH($F184,$B$278:$B$314,0))/VLOOKUP($F184,$B$278:$BB$314,MATCH(LEFT(TRIM(G$6),FIND("~",SUBSTITUTE(G$6,"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184))*HLOOKUP(LEFT(TRIM(G$6),FIND("~",SUBSTITUTE(G$6," ","~",LEN(TRIM(G$6))-LEN(SUBSTITUTE(TRIM(G$6)," ",""))))-1)&amp;" Total",$B$6:$BB$314,ROW($A184)-5,FALSE))</f>
        <v>5027385.9786854303</v>
      </c>
      <c r="H184" s="8">
        <f ca="1">IF(H$5&lt;&gt;"",HLOOKUP(H$5,Functionalization!$G$6:$R$314,ROW($A184)-5,FALSE),IFERROR(INDEX(H$278:H$314,MATCH($F184,$B$278:$B$314,0))/VLOOKUP($F184,$B$278:$BB$314,MATCH(LEFT(TRIM(H$6),FIND("~",SUBSTITUTE(H$6,"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184))*HLOOKUP(LEFT(TRIM(H$6),FIND("~",SUBSTITUTE(H$6," ","~",LEN(TRIM(H$6))-LEN(SUBSTITUTE(TRIM(H$6)," ",""))))-1)&amp;" Total",$B$6:$BB$314,ROW($A184)-5,FALSE))</f>
        <v>3761703.9746826952</v>
      </c>
      <c r="I184" s="8">
        <f ca="1">IF(I$5&lt;&gt;"",HLOOKUP(I$5,Functionalization!$G$6:$R$314,ROW($A184)-5,FALSE),IFERROR(INDEX(I$278:I$314,MATCH($F184,$B$278:$B$314,0))/VLOOKUP($F184,$B$278:$BB$314,MATCH(LEFT(TRIM(I$6),FIND("~",SUBSTITUTE(I$6,"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184))*HLOOKUP(LEFT(TRIM(I$6),FIND("~",SUBSTITUTE(I$6," ","~",LEN(TRIM(I$6))-LEN(SUBSTITUTE(TRIM(I$6)," ",""))))-1)&amp;" Total",$B$6:$BB$314,ROW($A184)-5,FALSE))</f>
        <v>0</v>
      </c>
      <c r="J184" s="8">
        <f ca="1">IF(J$5&lt;&gt;"",HLOOKUP(J$5,Functionalization!$G$6:$R$314,ROW($A184)-5,FALSE),IFERROR(INDEX(J$278:J$314,MATCH($F184,$B$278:$B$314,0))/VLOOKUP($F184,$B$278:$BB$314,MATCH(LEFT(TRIM(J$6),FIND("~",SUBSTITUTE(J$6,"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184))*HLOOKUP(LEFT(TRIM(J$6),FIND("~",SUBSTITUTE(J$6," ","~",LEN(TRIM(J$6))-LEN(SUBSTITUTE(TRIM(J$6)," ",""))))-1)&amp;" Total",$B$6:$BB$314,ROW($A184)-5,FALSE))</f>
        <v>1265682.0040027341</v>
      </c>
      <c r="K184" s="8">
        <f ca="1">IF(K$5&lt;&gt;"",HLOOKUP(K$5,Functionalization!$G$6:$R$314,ROW($A184)-5,FALSE),IFERROR(INDEX(K$278:K$314,MATCH($F184,$B$278:$B$314,0))/VLOOKUP($F184,$B$278:$BB$314,MATCH(LEFT(TRIM(K$6),FIND("~",SUBSTITUTE(K$6,"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184))*HLOOKUP(LEFT(TRIM(K$6),FIND("~",SUBSTITUTE(K$6," ","~",LEN(TRIM(K$6))-LEN(SUBSTITUTE(TRIM(K$6)," ",""))))-1)&amp;" Total",$B$6:$BB$314,ROW($A184)-5,FALSE))</f>
        <v>4753487.4075151952</v>
      </c>
      <c r="L184" s="8">
        <f ca="1">IF(L$5&lt;&gt;"",HLOOKUP(L$5,Functionalization!$G$6:$R$314,ROW($A184)-5,FALSE),IFERROR(INDEX(L$278:L$314,MATCH($F184,$B$278:$B$314,0))/VLOOKUP($F184,$B$278:$BB$314,MATCH(LEFT(TRIM(L$6),FIND("~",SUBSTITUTE(L$6,"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184))*HLOOKUP(LEFT(TRIM(L$6),FIND("~",SUBSTITUTE(L$6," ","~",LEN(TRIM(L$6))-LEN(SUBSTITUTE(TRIM(L$6)," ",""))))-1)&amp;" Total",$B$6:$BB$314,ROW($A184)-5,FALSE))</f>
        <v>0</v>
      </c>
      <c r="M184" s="8">
        <f ca="1">IF(M$5&lt;&gt;"",HLOOKUP(M$5,Functionalization!$G$6:$R$314,ROW($A184)-5,FALSE),IFERROR(INDEX(M$278:M$314,MATCH($F184,$B$278:$B$314,0))/VLOOKUP($F184,$B$278:$BB$314,MATCH(LEFT(TRIM(M$6),FIND("~",SUBSTITUTE(M$6,"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184))*HLOOKUP(LEFT(TRIM(M$6),FIND("~",SUBSTITUTE(M$6," ","~",LEN(TRIM(M$6))-LEN(SUBSTITUTE(TRIM(M$6)," ",""))))-1)&amp;" Total",$B$6:$BB$314,ROW($A184)-5,FALSE))</f>
        <v>0</v>
      </c>
      <c r="N184" s="8">
        <f ca="1">IF(N$5&lt;&gt;"",HLOOKUP(N$5,Functionalization!$G$6:$R$314,ROW($A184)-5,FALSE),IFERROR(INDEX(N$278:N$314,MATCH($F184,$B$278:$B$314,0))/VLOOKUP($F184,$B$278:$BB$314,MATCH(LEFT(TRIM(N$6),FIND("~",SUBSTITUTE(N$6,"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184))*HLOOKUP(LEFT(TRIM(N$6),FIND("~",SUBSTITUTE(N$6," ","~",LEN(TRIM(N$6))-LEN(SUBSTITUTE(TRIM(N$6)," ",""))))-1)&amp;" Total",$B$6:$BB$314,ROW($A184)-5,FALSE))</f>
        <v>4753487.4075151952</v>
      </c>
      <c r="O184" s="8">
        <f ca="1">IF(O$5&lt;&gt;"",HLOOKUP(O$5,Functionalization!$G$6:$R$314,ROW($A184)-5,FALSE),IFERROR(INDEX(O$278:O$314,MATCH($F184,$B$278:$B$314,0))/VLOOKUP($F184,$B$278:$BB$314,MATCH(LEFT(TRIM(O$6),FIND("~",SUBSTITUTE(O$6,"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184))*HLOOKUP(LEFT(TRIM(O$6),FIND("~",SUBSTITUTE(O$6," ","~",LEN(TRIM(O$6))-LEN(SUBSTITUTE(TRIM(O$6)," ",""))))-1)&amp;" Total",$B$6:$BB$314,ROW($A184)-5,FALSE))</f>
        <v>1653753.7086277967</v>
      </c>
      <c r="P184" s="8">
        <f ca="1">IF(P$5&lt;&gt;"",HLOOKUP(P$5,Functionalization!$G$6:$R$314,ROW($A184)-5,FALSE),IFERROR(INDEX(P$278:P$314,MATCH($F184,$B$278:$B$314,0))/VLOOKUP($F184,$B$278:$BB$314,MATCH(LEFT(TRIM(P$6),FIND("~",SUBSTITUTE(P$6,"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184))*HLOOKUP(LEFT(TRIM(P$6),FIND("~",SUBSTITUTE(P$6," ","~",LEN(TRIM(P$6))-LEN(SUBSTITUTE(TRIM(P$6)," ",""))))-1)&amp;" Total",$B$6:$BB$314,ROW($A184)-5,FALSE))</f>
        <v>0</v>
      </c>
      <c r="Q184" s="8">
        <f ca="1">IF(Q$5&lt;&gt;"",HLOOKUP(Q$5,Functionalization!$G$6:$R$314,ROW($A184)-5,FALSE),IFERROR(INDEX(Q$278:Q$314,MATCH($F184,$B$278:$B$314,0))/VLOOKUP($F184,$B$278:$BB$314,MATCH(LEFT(TRIM(Q$6),FIND("~",SUBSTITUTE(Q$6,"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184))*HLOOKUP(LEFT(TRIM(Q$6),FIND("~",SUBSTITUTE(Q$6," ","~",LEN(TRIM(Q$6))-LEN(SUBSTITUTE(TRIM(Q$6)," ",""))))-1)&amp;" Total",$B$6:$BB$314,ROW($A184)-5,FALSE))</f>
        <v>0</v>
      </c>
      <c r="R184" s="8">
        <f ca="1">IF(R$5&lt;&gt;"",HLOOKUP(R$5,Functionalization!$G$6:$R$314,ROW($A184)-5,FALSE),IFERROR(INDEX(R$278:R$314,MATCH($F184,$B$278:$B$314,0))/VLOOKUP($F184,$B$278:$BB$314,MATCH(LEFT(TRIM(R$6),FIND("~",SUBSTITUTE(R$6,"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184))*HLOOKUP(LEFT(TRIM(R$6),FIND("~",SUBSTITUTE(R$6," ","~",LEN(TRIM(R$6))-LEN(SUBSTITUTE(TRIM(R$6)," ",""))))-1)&amp;" Total",$B$6:$BB$314,ROW($A184)-5,FALSE))</f>
        <v>1653753.7086277967</v>
      </c>
      <c r="S184" s="8">
        <f ca="1">IF(S$5&lt;&gt;"",HLOOKUP(S$5,Functionalization!$G$6:$R$314,ROW($A184)-5,FALSE),IFERROR(INDEX(S$278:S$314,MATCH($F184,$B$278:$B$314,0))/VLOOKUP($F184,$B$278:$BB$314,MATCH(LEFT(TRIM(S$6),FIND("~",SUBSTITUTE(S$6,"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184))*HLOOKUP(LEFT(TRIM(S$6),FIND("~",SUBSTITUTE(S$6," ","~",LEN(TRIM(S$6))-LEN(SUBSTITUTE(TRIM(S$6)," ",""))))-1)&amp;" Total",$B$6:$BB$314,ROW($A184)-5,FALSE))</f>
        <v>0</v>
      </c>
      <c r="T184" s="8">
        <f ca="1">IF(T$5&lt;&gt;"",HLOOKUP(T$5,Functionalization!$G$6:$R$314,ROW($A184)-5,FALSE),IFERROR(INDEX(T$278:T$314,MATCH($F184,$B$278:$B$314,0))/VLOOKUP($F184,$B$278:$BB$314,MATCH(LEFT(TRIM(T$6),FIND("~",SUBSTITUTE(T$6,"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184))*HLOOKUP(LEFT(TRIM(T$6),FIND("~",SUBSTITUTE(T$6," ","~",LEN(TRIM(T$6))-LEN(SUBSTITUTE(TRIM(T$6)," ",""))))-1)&amp;" Total",$B$6:$BB$314,ROW($A184)-5,FALSE))</f>
        <v>0</v>
      </c>
      <c r="U184" s="8">
        <f ca="1">IF(U$5&lt;&gt;"",HLOOKUP(U$5,Functionalization!$G$6:$R$314,ROW($A184)-5,FALSE),IFERROR(INDEX(U$278:U$314,MATCH($F184,$B$278:$B$314,0))/VLOOKUP($F184,$B$278:$BB$314,MATCH(LEFT(TRIM(U$6),FIND("~",SUBSTITUTE(U$6,"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184))*HLOOKUP(LEFT(TRIM(U$6),FIND("~",SUBSTITUTE(U$6," ","~",LEN(TRIM(U$6))-LEN(SUBSTITUTE(TRIM(U$6)," ",""))))-1)&amp;" Total",$B$6:$BB$314,ROW($A184)-5,FALSE))</f>
        <v>0</v>
      </c>
      <c r="V184" s="8">
        <f ca="1">IF(V$5&lt;&gt;"",HLOOKUP(V$5,Functionalization!$G$6:$R$314,ROW($A184)-5,FALSE),IFERROR(INDEX(V$278:V$314,MATCH($F184,$B$278:$B$314,0))/VLOOKUP($F184,$B$278:$BB$314,MATCH(LEFT(TRIM(V$6),FIND("~",SUBSTITUTE(V$6,"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184))*HLOOKUP(LEFT(TRIM(V$6),FIND("~",SUBSTITUTE(V$6," ","~",LEN(TRIM(V$6))-LEN(SUBSTITUTE(TRIM(V$6)," ",""))))-1)&amp;" Total",$B$6:$BB$314,ROW($A184)-5,FALSE))</f>
        <v>0</v>
      </c>
      <c r="W184" s="8">
        <f ca="1">IF(W$5&lt;&gt;"",HLOOKUP(W$5,Functionalization!$G$6:$R$314,ROW($A184)-5,FALSE),IFERROR(INDEX(W$278:W$314,MATCH($F184,$B$278:$B$314,0))/VLOOKUP($F184,$B$278:$BB$314,MATCH(LEFT(TRIM(W$6),FIND("~",SUBSTITUTE(W$6,"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184))*HLOOKUP(LEFT(TRIM(W$6),FIND("~",SUBSTITUTE(W$6," ","~",LEN(TRIM(W$6))-LEN(SUBSTITUTE(TRIM(W$6)," ",""))))-1)&amp;" Total",$B$6:$BB$314,ROW($A184)-5,FALSE))</f>
        <v>0</v>
      </c>
      <c r="X184" s="8">
        <f ca="1">IF(X$5&lt;&gt;"",HLOOKUP(X$5,Functionalization!$G$6:$R$314,ROW($A184)-5,FALSE),IFERROR(INDEX(X$278:X$314,MATCH($F184,$B$278:$B$314,0))/VLOOKUP($F184,$B$278:$BB$314,MATCH(LEFT(TRIM(X$6),FIND("~",SUBSTITUTE(X$6,"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184))*HLOOKUP(LEFT(TRIM(X$6),FIND("~",SUBSTITUTE(X$6," ","~",LEN(TRIM(X$6))-LEN(SUBSTITUTE(TRIM(X$6)," ",""))))-1)&amp;" Total",$B$6:$BB$314,ROW($A184)-5,FALSE))</f>
        <v>0</v>
      </c>
      <c r="Y184" s="8">
        <f ca="1">IF(Y$5&lt;&gt;"",HLOOKUP(Y$5,Functionalization!$G$6:$R$314,ROW($A184)-5,FALSE),IFERROR(INDEX(Y$278:Y$314,MATCH($F184,$B$278:$B$314,0))/VLOOKUP($F184,$B$278:$BB$314,MATCH(LEFT(TRIM(Y$6),FIND("~",SUBSTITUTE(Y$6,"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184))*HLOOKUP(LEFT(TRIM(Y$6),FIND("~",SUBSTITUTE(Y$6," ","~",LEN(TRIM(Y$6))-LEN(SUBSTITUTE(TRIM(Y$6)," ",""))))-1)&amp;" Total",$B$6:$BB$314,ROW($A184)-5,FALSE))</f>
        <v>0</v>
      </c>
      <c r="Z184" s="8">
        <f ca="1">IF(Z$5&lt;&gt;"",HLOOKUP(Z$5,Functionalization!$G$6:$R$314,ROW($A184)-5,FALSE),IFERROR(INDEX(Z$278:Z$314,MATCH($F184,$B$278:$B$314,0))/VLOOKUP($F184,$B$278:$BB$314,MATCH(LEFT(TRIM(Z$6),FIND("~",SUBSTITUTE(Z$6,"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184))*HLOOKUP(LEFT(TRIM(Z$6),FIND("~",SUBSTITUTE(Z$6," ","~",LEN(TRIM(Z$6))-LEN(SUBSTITUTE(TRIM(Z$6)," ",""))))-1)&amp;" Total",$B$6:$BB$314,ROW($A184)-5,FALSE))</f>
        <v>0</v>
      </c>
      <c r="AA184" s="8">
        <f ca="1">IF(AA$5&lt;&gt;"",HLOOKUP(AA$5,Functionalization!$G$6:$R$314,ROW($A184)-5,FALSE),IFERROR(INDEX(AA$278:AA$314,MATCH($F184,$B$278:$B$314,0))/VLOOKUP($F184,$B$278:$BB$314,MATCH(LEFT(TRIM(AA$6),FIND("~",SUBSTITUTE(AA$6,"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184))*HLOOKUP(LEFT(TRIM(AA$6),FIND("~",SUBSTITUTE(AA$6," ","~",LEN(TRIM(AA$6))-LEN(SUBSTITUTE(TRIM(AA$6)," ",""))))-1)&amp;" Total",$B$6:$BB$314,ROW($A184)-5,FALSE))</f>
        <v>0</v>
      </c>
      <c r="AB184" s="8">
        <f ca="1">IF(AB$5&lt;&gt;"",HLOOKUP(AB$5,Functionalization!$G$6:$R$314,ROW($A184)-5,FALSE),IFERROR(INDEX(AB$278:AB$314,MATCH($F184,$B$278:$B$314,0))/VLOOKUP($F184,$B$278:$BB$314,MATCH(LEFT(TRIM(AB$6),FIND("~",SUBSTITUTE(AB$6,"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184))*HLOOKUP(LEFT(TRIM(AB$6),FIND("~",SUBSTITUTE(AB$6," ","~",LEN(TRIM(AB$6))-LEN(SUBSTITUTE(TRIM(AB$6)," ",""))))-1)&amp;" Total",$B$6:$BB$314,ROW($A184)-5,FALSE))</f>
        <v>0</v>
      </c>
      <c r="AC184" s="8">
        <f ca="1">IF(AC$5&lt;&gt;"",HLOOKUP(AC$5,Functionalization!$G$6:$R$314,ROW($A184)-5,FALSE),IFERROR(INDEX(AC$278:AC$314,MATCH($F184,$B$278:$B$314,0))/VLOOKUP($F184,$B$278:$BB$314,MATCH(LEFT(TRIM(AC$6),FIND("~",SUBSTITUTE(AC$6,"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184))*HLOOKUP(LEFT(TRIM(AC$6),FIND("~",SUBSTITUTE(AC$6," ","~",LEN(TRIM(AC$6))-LEN(SUBSTITUTE(TRIM(AC$6)," ",""))))-1)&amp;" Total",$B$6:$BB$314,ROW($A184)-5,FALSE))</f>
        <v>0</v>
      </c>
      <c r="AD184" s="8">
        <f ca="1">IF(AD$5&lt;&gt;"",HLOOKUP(AD$5,Functionalization!$G$6:$R$314,ROW($A184)-5,FALSE),IFERROR(INDEX(AD$278:AD$314,MATCH($F184,$B$278:$B$314,0))/VLOOKUP($F184,$B$278:$BB$314,MATCH(LEFT(TRIM(AD$6),FIND("~",SUBSTITUTE(AD$6,"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184))*HLOOKUP(LEFT(TRIM(AD$6),FIND("~",SUBSTITUTE(AD$6," ","~",LEN(TRIM(AD$6))-LEN(SUBSTITUTE(TRIM(AD$6)," ",""))))-1)&amp;" Total",$B$6:$BB$314,ROW($A184)-5,FALSE))</f>
        <v>0</v>
      </c>
      <c r="AE184" s="8">
        <f ca="1">IF(AE$5&lt;&gt;"",HLOOKUP(AE$5,Functionalization!$G$6:$R$314,ROW($A184)-5,FALSE),IFERROR(INDEX(AE$278:AE$314,MATCH($F184,$B$278:$B$314,0))/VLOOKUP($F184,$B$278:$BB$314,MATCH(LEFT(TRIM(AE$6),FIND("~",SUBSTITUTE(AE$6,"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184))*HLOOKUP(LEFT(TRIM(AE$6),FIND("~",SUBSTITUTE(AE$6," ","~",LEN(TRIM(AE$6))-LEN(SUBSTITUTE(TRIM(AE$6)," ",""))))-1)&amp;" Total",$B$6:$BB$314,ROW($A184)-5,FALSE))</f>
        <v>0</v>
      </c>
      <c r="AF184" s="8">
        <f ca="1">IF(AF$5&lt;&gt;"",HLOOKUP(AF$5,Functionalization!$G$6:$R$314,ROW($A184)-5,FALSE),IFERROR(INDEX(AF$278:AF$314,MATCH($F184,$B$278:$B$314,0))/VLOOKUP($F184,$B$278:$BB$314,MATCH(LEFT(TRIM(AF$6),FIND("~",SUBSTITUTE(AF$6,"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184))*HLOOKUP(LEFT(TRIM(AF$6),FIND("~",SUBSTITUTE(AF$6," ","~",LEN(TRIM(AF$6))-LEN(SUBSTITUTE(TRIM(AF$6)," ",""))))-1)&amp;" Total",$B$6:$BB$314,ROW($A184)-5,FALSE))</f>
        <v>0</v>
      </c>
      <c r="AG184" s="8">
        <f ca="1">IF(AG$5&lt;&gt;"",HLOOKUP(AG$5,Functionalization!$G$6:$R$314,ROW($A184)-5,FALSE),IFERROR(INDEX(AG$278:AG$314,MATCH($F184,$B$278:$B$314,0))/VLOOKUP($F184,$B$278:$BB$314,MATCH(LEFT(TRIM(AG$6),FIND("~",SUBSTITUTE(AG$6,"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184))*HLOOKUP(LEFT(TRIM(AG$6),FIND("~",SUBSTITUTE(AG$6," ","~",LEN(TRIM(AG$6))-LEN(SUBSTITUTE(TRIM(AG$6)," ",""))))-1)&amp;" Total",$B$6:$BB$314,ROW($A184)-5,FALSE))</f>
        <v>0</v>
      </c>
      <c r="AH184" s="8">
        <f ca="1">IF(AH$5&lt;&gt;"",HLOOKUP(AH$5,Functionalization!$G$6:$R$314,ROW($A184)-5,FALSE),IFERROR(INDEX(AH$278:AH$314,MATCH($F184,$B$278:$B$314,0))/VLOOKUP($F184,$B$278:$BB$314,MATCH(LEFT(TRIM(AH$6),FIND("~",SUBSTITUTE(AH$6,"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184))*HLOOKUP(LEFT(TRIM(AH$6),FIND("~",SUBSTITUTE(AH$6," ","~",LEN(TRIM(AH$6))-LEN(SUBSTITUTE(TRIM(AH$6)," ",""))))-1)&amp;" Total",$B$6:$BB$314,ROW($A184)-5,FALSE))</f>
        <v>0</v>
      </c>
      <c r="AI184" s="8">
        <f ca="1">IF(AI$5&lt;&gt;"",HLOOKUP(AI$5,Functionalization!$G$6:$R$314,ROW($A184)-5,FALSE),IFERROR(INDEX(AI$278:AI$314,MATCH($F184,$B$278:$B$314,0))/VLOOKUP($F184,$B$278:$BB$314,MATCH(LEFT(TRIM(AI$6),FIND("~",SUBSTITUTE(AI$6,"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184))*HLOOKUP(LEFT(TRIM(AI$6),FIND("~",SUBSTITUTE(AI$6," ","~",LEN(TRIM(AI$6))-LEN(SUBSTITUTE(TRIM(AI$6)," ",""))))-1)&amp;" Total",$B$6:$BB$314,ROW($A184)-5,FALSE))</f>
        <v>0</v>
      </c>
      <c r="AJ184" s="8">
        <f ca="1">IF(AJ$5&lt;&gt;"",HLOOKUP(AJ$5,Functionalization!$G$6:$R$314,ROW($A184)-5,FALSE),IFERROR(INDEX(AJ$278:AJ$314,MATCH($F184,$B$278:$B$314,0))/VLOOKUP($F184,$B$278:$BB$314,MATCH(LEFT(TRIM(AJ$6),FIND("~",SUBSTITUTE(AJ$6,"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184))*HLOOKUP(LEFT(TRIM(AJ$6),FIND("~",SUBSTITUTE(AJ$6," ","~",LEN(TRIM(AJ$6))-LEN(SUBSTITUTE(TRIM(AJ$6)," ",""))))-1)&amp;" Total",$B$6:$BB$314,ROW($A184)-5,FALSE))</f>
        <v>0</v>
      </c>
      <c r="AK184" s="8">
        <f ca="1">IF(AK$5&lt;&gt;"",HLOOKUP(AK$5,Functionalization!$G$6:$R$314,ROW($A184)-5,FALSE),IFERROR(INDEX(AK$278:AK$314,MATCH($F184,$B$278:$B$314,0))/VLOOKUP($F184,$B$278:$BB$314,MATCH(LEFT(TRIM(AK$6),FIND("~",SUBSTITUTE(AK$6,"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184))*HLOOKUP(LEFT(TRIM(AK$6),FIND("~",SUBSTITUTE(AK$6," ","~",LEN(TRIM(AK$6))-LEN(SUBSTITUTE(TRIM(AK$6)," ",""))))-1)&amp;" Total",$B$6:$BB$314,ROW($A184)-5,FALSE))</f>
        <v>0</v>
      </c>
      <c r="AL184" s="8">
        <f ca="1">IF(AL$5&lt;&gt;"",HLOOKUP(AL$5,Functionalization!$G$6:$R$314,ROW($A184)-5,FALSE),IFERROR(INDEX(AL$278:AL$314,MATCH($F184,$B$278:$B$314,0))/VLOOKUP($F184,$B$278:$BB$314,MATCH(LEFT(TRIM(AL$6),FIND("~",SUBSTITUTE(AL$6,"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184))*HLOOKUP(LEFT(TRIM(AL$6),FIND("~",SUBSTITUTE(AL$6," ","~",LEN(TRIM(AL$6))-LEN(SUBSTITUTE(TRIM(AL$6)," ",""))))-1)&amp;" Total",$B$6:$BB$314,ROW($A184)-5,FALSE))</f>
        <v>0</v>
      </c>
      <c r="AM184" s="8">
        <f ca="1">IF(AM$5&lt;&gt;"",HLOOKUP(AM$5,Functionalization!$G$6:$R$314,ROW($A184)-5,FALSE),IFERROR(INDEX(AM$278:AM$314,MATCH($F184,$B$278:$B$314,0))/VLOOKUP($F184,$B$278:$BB$314,MATCH(LEFT(TRIM(AM$6),FIND("~",SUBSTITUTE(AM$6,"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184))*HLOOKUP(LEFT(TRIM(AM$6),FIND("~",SUBSTITUTE(AM$6," ","~",LEN(TRIM(AM$6))-LEN(SUBSTITUTE(TRIM(AM$6)," ",""))))-1)&amp;" Total",$B$6:$BB$314,ROW($A184)-5,FALSE))</f>
        <v>0</v>
      </c>
      <c r="AN184" s="8">
        <f ca="1">IF(AN$5&lt;&gt;"",HLOOKUP(AN$5,Functionalization!$G$6:$R$314,ROW($A184)-5,FALSE),IFERROR(INDEX(AN$278:AN$314,MATCH($F184,$B$278:$B$314,0))/VLOOKUP($F184,$B$278:$BB$314,MATCH(LEFT(TRIM(AN$6),FIND("~",SUBSTITUTE(AN$6,"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184))*HLOOKUP(LEFT(TRIM(AN$6),FIND("~",SUBSTITUTE(AN$6," ","~",LEN(TRIM(AN$6))-LEN(SUBSTITUTE(TRIM(AN$6)," ",""))))-1)&amp;" Total",$B$6:$BB$314,ROW($A184)-5,FALSE))</f>
        <v>0</v>
      </c>
      <c r="AO184" s="8">
        <f ca="1">IF(AO$5&lt;&gt;"",HLOOKUP(AO$5,Functionalization!$G$6:$R$314,ROW($A184)-5,FALSE),IFERROR(INDEX(AO$278:AO$314,MATCH($F184,$B$278:$B$314,0))/VLOOKUP($F184,$B$278:$BB$314,MATCH(LEFT(TRIM(AO$6),FIND("~",SUBSTITUTE(AO$6,"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184))*HLOOKUP(LEFT(TRIM(AO$6),FIND("~",SUBSTITUTE(AO$6," ","~",LEN(TRIM(AO$6))-LEN(SUBSTITUTE(TRIM(AO$6)," ",""))))-1)&amp;" Total",$B$6:$BB$314,ROW($A184)-5,FALSE))</f>
        <v>0</v>
      </c>
      <c r="AP184" s="8">
        <f ca="1">IF(AP$5&lt;&gt;"",HLOOKUP(AP$5,Functionalization!$G$6:$R$314,ROW($A184)-5,FALSE),IFERROR(INDEX(AP$278:AP$314,MATCH($F184,$B$278:$B$314,0))/VLOOKUP($F184,$B$278:$BB$314,MATCH(LEFT(TRIM(AP$6),FIND("~",SUBSTITUTE(AP$6,"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184))*HLOOKUP(LEFT(TRIM(AP$6),FIND("~",SUBSTITUTE(AP$6," ","~",LEN(TRIM(AP$6))-LEN(SUBSTITUTE(TRIM(AP$6)," ",""))))-1)&amp;" Total",$B$6:$BB$314,ROW($A184)-5,FALSE))</f>
        <v>0</v>
      </c>
      <c r="AQ184" s="8">
        <f ca="1">IF(AQ$5&lt;&gt;"",HLOOKUP(AQ$5,Functionalization!$G$6:$R$314,ROW($A184)-5,FALSE),IFERROR(INDEX(AQ$278:AQ$314,MATCH($F184,$B$278:$B$314,0))/VLOOKUP($F184,$B$278:$BB$314,MATCH(LEFT(TRIM(AQ$6),FIND("~",SUBSTITUTE(AQ$6,"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184))*HLOOKUP(LEFT(TRIM(AQ$6),FIND("~",SUBSTITUTE(AQ$6," ","~",LEN(TRIM(AQ$6))-LEN(SUBSTITUTE(TRIM(AQ$6)," ",""))))-1)&amp;" Total",$B$6:$BB$314,ROW($A184)-5,FALSE))</f>
        <v>0</v>
      </c>
      <c r="AR184" s="8">
        <f ca="1">IF(AR$5&lt;&gt;"",HLOOKUP(AR$5,Functionalization!$G$6:$R$314,ROW($A184)-5,FALSE),IFERROR(INDEX(AR$278:AR$314,MATCH($F184,$B$278:$B$314,0))/VLOOKUP($F184,$B$278:$BB$314,MATCH(LEFT(TRIM(AR$6),FIND("~",SUBSTITUTE(AR$6,"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184))*HLOOKUP(LEFT(TRIM(AR$6),FIND("~",SUBSTITUTE(AR$6," ","~",LEN(TRIM(AR$6))-LEN(SUBSTITUTE(TRIM(AR$6)," ",""))))-1)&amp;" Total",$B$6:$BB$314,ROW($A184)-5,FALSE))</f>
        <v>0</v>
      </c>
      <c r="AS184" s="8">
        <f ca="1">IF(AS$5&lt;&gt;"",HLOOKUP(AS$5,Functionalization!$G$6:$R$314,ROW($A184)-5,FALSE),IFERROR(INDEX(AS$278:AS$314,MATCH($F184,$B$278:$B$314,0))/VLOOKUP($F184,$B$278:$BB$314,MATCH(LEFT(TRIM(AS$6),FIND("~",SUBSTITUTE(AS$6,"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184))*HLOOKUP(LEFT(TRIM(AS$6),FIND("~",SUBSTITUTE(AS$6," ","~",LEN(TRIM(AS$6))-LEN(SUBSTITUTE(TRIM(AS$6)," ",""))))-1)&amp;" Total",$B$6:$BB$314,ROW($A184)-5,FALSE))</f>
        <v>0</v>
      </c>
      <c r="AT184" s="8">
        <f ca="1">IF(AT$5&lt;&gt;"",HLOOKUP(AT$5,Functionalization!$G$6:$R$314,ROW($A184)-5,FALSE),IFERROR(INDEX(AT$278:AT$314,MATCH($F184,$B$278:$B$314,0))/VLOOKUP($F184,$B$278:$BB$314,MATCH(LEFT(TRIM(AT$6),FIND("~",SUBSTITUTE(AT$6,"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184))*HLOOKUP(LEFT(TRIM(AT$6),FIND("~",SUBSTITUTE(AT$6," ","~",LEN(TRIM(AT$6))-LEN(SUBSTITUTE(TRIM(AT$6)," ",""))))-1)&amp;" Total",$B$6:$BB$314,ROW($A184)-5,FALSE))</f>
        <v>0</v>
      </c>
      <c r="AU184" s="8">
        <f ca="1">IF(AU$5&lt;&gt;"",HLOOKUP(AU$5,Functionalization!$G$6:$R$314,ROW($A184)-5,FALSE),IFERROR(INDEX(AU$278:AU$314,MATCH($F184,$B$278:$B$314,0))/VLOOKUP($F184,$B$278:$BB$314,MATCH(LEFT(TRIM(AU$6),FIND("~",SUBSTITUTE(AU$6,"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184))*HLOOKUP(LEFT(TRIM(AU$6),FIND("~",SUBSTITUTE(AU$6," ","~",LEN(TRIM(AU$6))-LEN(SUBSTITUTE(TRIM(AU$6)," ",""))))-1)&amp;" Total",$B$6:$BB$314,ROW($A184)-5,FALSE))</f>
        <v>0</v>
      </c>
      <c r="AV184" s="8">
        <f ca="1">IF(AV$5&lt;&gt;"",HLOOKUP(AV$5,Functionalization!$G$6:$R$314,ROW($A184)-5,FALSE),IFERROR(INDEX(AV$278:AV$314,MATCH($F184,$B$278:$B$314,0))/VLOOKUP($F184,$B$278:$BB$314,MATCH(LEFT(TRIM(AV$6),FIND("~",SUBSTITUTE(AV$6,"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184))*HLOOKUP(LEFT(TRIM(AV$6),FIND("~",SUBSTITUTE(AV$6," ","~",LEN(TRIM(AV$6))-LEN(SUBSTITUTE(TRIM(AV$6)," ",""))))-1)&amp;" Total",$B$6:$BB$314,ROW($A184)-5,FALSE))</f>
        <v>0</v>
      </c>
      <c r="AW184" s="8">
        <f ca="1">IF(AW$5&lt;&gt;"",HLOOKUP(AW$5,Functionalization!$G$6:$R$314,ROW($A184)-5,FALSE),IFERROR(INDEX(AW$278:AW$314,MATCH($F184,$B$278:$B$314,0))/VLOOKUP($F184,$B$278:$BB$314,MATCH(LEFT(TRIM(AW$6),FIND("~",SUBSTITUTE(AW$6,"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184))*HLOOKUP(LEFT(TRIM(AW$6),FIND("~",SUBSTITUTE(AW$6," ","~",LEN(TRIM(AW$6))-LEN(SUBSTITUTE(TRIM(AW$6)," ",""))))-1)&amp;" Total",$B$6:$BB$314,ROW($A184)-5,FALSE))</f>
        <v>0</v>
      </c>
      <c r="AX184" s="8">
        <f ca="1">IF(AX$5&lt;&gt;"",HLOOKUP(AX$5,Functionalization!$G$6:$R$314,ROW($A184)-5,FALSE),IFERROR(INDEX(AX$278:AX$314,MATCH($F184,$B$278:$B$314,0))/VLOOKUP($F184,$B$278:$BB$314,MATCH(LEFT(TRIM(AX$6),FIND("~",SUBSTITUTE(AX$6,"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184))*HLOOKUP(LEFT(TRIM(AX$6),FIND("~",SUBSTITUTE(AX$6," ","~",LEN(TRIM(AX$6))-LEN(SUBSTITUTE(TRIM(AX$6)," ",""))))-1)&amp;" Total",$B$6:$BB$314,ROW($A184)-5,FALSE))</f>
        <v>0</v>
      </c>
      <c r="AY184" s="8">
        <f ca="1">IF(AY$5&lt;&gt;"",HLOOKUP(AY$5,Functionalization!$G$6:$R$314,ROW($A184)-5,FALSE),IFERROR(INDEX(AY$278:AY$314,MATCH($F184,$B$278:$B$314,0))/VLOOKUP($F184,$B$278:$BB$314,MATCH(LEFT(TRIM(AY$6),FIND("~",SUBSTITUTE(AY$6,"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184))*HLOOKUP(LEFT(TRIM(AY$6),FIND("~",SUBSTITUTE(AY$6," ","~",LEN(TRIM(AY$6))-LEN(SUBSTITUTE(TRIM(AY$6)," ",""))))-1)&amp;" Total",$B$6:$BB$314,ROW($A184)-5,FALSE))</f>
        <v>0</v>
      </c>
      <c r="AZ184" s="8">
        <f ca="1">IF(AZ$5&lt;&gt;"",HLOOKUP(AZ$5,Functionalization!$G$6:$R$314,ROW($A184)-5,FALSE),IFERROR(INDEX(AZ$278:AZ$314,MATCH($F184,$B$278:$B$314,0))/VLOOKUP($F184,$B$278:$BB$314,MATCH(LEFT(TRIM(AZ$6),FIND("~",SUBSTITUTE(AZ$6,"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184))*HLOOKUP(LEFT(TRIM(AZ$6),FIND("~",SUBSTITUTE(AZ$6," ","~",LEN(TRIM(AZ$6))-LEN(SUBSTITUTE(TRIM(AZ$6)," ",""))))-1)&amp;" Total",$B$6:$BB$314,ROW($A184)-5,FALSE))</f>
        <v>0</v>
      </c>
      <c r="BA184" s="8">
        <f ca="1">IF(BA$5&lt;&gt;"",HLOOKUP(BA$5,Functionalization!$G$6:$R$314,ROW($A184)-5,FALSE),IFERROR(INDEX(BA$278:BA$314,MATCH($F184,$B$278:$B$314,0))/VLOOKUP($F184,$B$278:$BB$314,MATCH(LEFT(TRIM(BA$6),FIND("~",SUBSTITUTE(BA$6,"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184))*HLOOKUP(LEFT(TRIM(BA$6),FIND("~",SUBSTITUTE(BA$6," ","~",LEN(TRIM(BA$6))-LEN(SUBSTITUTE(TRIM(BA$6)," ",""))))-1)&amp;" Total",$B$6:$BB$314,ROW($A184)-5,FALSE))</f>
        <v>0</v>
      </c>
      <c r="BB184" s="8">
        <f ca="1">IF(BB$5&lt;&gt;"",HLOOKUP(BB$5,Functionalization!$G$6:$R$314,ROW($A184)-5,FALSE),IFERROR(INDEX(BB$278:BB$314,MATCH($F184,$B$278:$B$314,0))/VLOOKUP($F184,$B$278:$BB$314,MATCH(LEFT(TRIM(BB$6),FIND("~",SUBSTITUTE(BB$6,"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184))*HLOOKUP(LEFT(TRIM(BB$6),FIND("~",SUBSTITUTE(BB$6," ","~",LEN(TRIM(BB$6))-LEN(SUBSTITUTE(TRIM(BB$6)," ",""))))-1)&amp;" Total",$B$6:$BB$314,ROW($A184)-5,FALSE))</f>
        <v>0</v>
      </c>
      <c r="BD184">
        <f ca="1">IFERROR(IF(SUMIF($G$6:$BB$6,BD$6&amp;" Total",$G184:$BB184)-(SUMIF($G$6:$BB$6,BD$6&amp;" "&amp;'Input-Func_Class'!$D$22,$G184:$BB184)+IFERROR(SUMIF($G$6:$BB$6,BD$6&amp;" "&amp;'Input-Func_Class'!$E$22,$G184:$BB184),SUMIF($G$6:$BB$6,BD$6&amp;" "&amp;'Input-Func_Class'!$B$24,$G184:$BB184))+SUMIF($G$6:$BB$6,BD$6&amp;" "&amp;'Input-Func_Class'!$F$22,$G184:$BB184))&lt;Check_Limit,0,1),1)</f>
        <v>0</v>
      </c>
      <c r="BE184">
        <f ca="1">IFERROR(IF(SUMIF($G$6:$BB$6,BE$6&amp;" Total",$G184:$BB184)-(SUMIF($G$6:$BB$6,BE$6&amp;" "&amp;'Input-Func_Class'!$D$22,$G184:$BB184)+IFERROR(SUMIF($G$6:$BB$6,BE$6&amp;" "&amp;'Input-Func_Class'!$E$22,$G184:$BB184),SUMIF($G$6:$BB$6,BE$6&amp;" "&amp;'Input-Func_Class'!$B$24,$G184:$BB184))+SUMIF($G$6:$BB$6,BE$6&amp;" "&amp;'Input-Func_Class'!$F$22,$G184:$BB184))&lt;Check_Limit,0,1),1)</f>
        <v>0</v>
      </c>
      <c r="BF184">
        <f ca="1">IFERROR(IF(SUMIF($G$6:$BB$6,BF$6&amp;" Total",$G184:$BB184)-(SUMIF($G$6:$BB$6,BF$6&amp;" "&amp;'Input-Func_Class'!$D$22,$G184:$BB184)+IFERROR(SUMIF($G$6:$BB$6,BF$6&amp;" "&amp;'Input-Func_Class'!$E$22,$G184:$BB184),SUMIF($G$6:$BB$6,BF$6&amp;" "&amp;'Input-Func_Class'!$B$24,$G184:$BB184))+SUMIF($G$6:$BB$6,BF$6&amp;" "&amp;'Input-Func_Class'!$F$22,$G184:$BB184))&lt;Check_Limit,0,1),1)</f>
        <v>0</v>
      </c>
      <c r="BG184">
        <f ca="1">IFERROR(IF(SUMIF($G$6:$BB$6,BG$6&amp;" Total",$G184:$BB184)-(SUMIF($G$6:$BB$6,BG$6&amp;" "&amp;'Input-Func_Class'!$D$22,$G184:$BB184)+IFERROR(SUMIF($G$6:$BB$6,BG$6&amp;" "&amp;'Input-Func_Class'!$E$22,$G184:$BB184),SUMIF($G$6:$BB$6,BG$6&amp;" "&amp;'Input-Func_Class'!$B$24,$G184:$BB184))+SUMIF($G$6:$BB$6,BG$6&amp;" "&amp;'Input-Func_Class'!$F$22,$G184:$BB184))&lt;Check_Limit,0,1),1)</f>
        <v>0</v>
      </c>
      <c r="BH184">
        <f ca="1">IFERROR(IF(SUMIF($G$6:$BB$6,BH$6&amp;" Total",$G184:$BB184)-(SUMIF($G$6:$BB$6,BH$6&amp;" "&amp;'Input-Func_Class'!$D$22,$G184:$BB184)+IFERROR(SUMIF($G$6:$BB$6,BH$6&amp;" "&amp;'Input-Func_Class'!$E$22,$G184:$BB184),SUMIF($G$6:$BB$6,BH$6&amp;" "&amp;'Input-Func_Class'!$B$24,$G184:$BB184))+SUMIF($G$6:$BB$6,BH$6&amp;" "&amp;'Input-Func_Class'!$F$22,$G184:$BB184))&lt;Check_Limit,0,1),1)</f>
        <v>0</v>
      </c>
      <c r="BI184">
        <f ca="1">IFERROR(IF(SUMIF($G$6:$BB$6,BI$6&amp;" Total",$G184:$BB184)-(SUMIF($G$6:$BB$6,BI$6&amp;" "&amp;'Input-Func_Class'!$D$22,$G184:$BB184)+IFERROR(SUMIF($G$6:$BB$6,BI$6&amp;" "&amp;'Input-Func_Class'!$E$22,$G184:$BB184),SUMIF($G$6:$BB$6,BI$6&amp;" "&amp;'Input-Func_Class'!$B$24,$G184:$BB184))+SUMIF($G$6:$BB$6,BI$6&amp;" "&amp;'Input-Func_Class'!$F$22,$G184:$BB184))&lt;Check_Limit,0,1),1)</f>
        <v>0</v>
      </c>
      <c r="BJ184">
        <f ca="1">IFERROR(IF(SUMIF($G$6:$BB$6,BJ$6&amp;" Total",$G184:$BB184)-(SUMIF($G$6:$BB$6,BJ$6&amp;" "&amp;'Input-Func_Class'!$D$22,$G184:$BB184)+IFERROR(SUMIF($G$6:$BB$6,BJ$6&amp;" "&amp;'Input-Func_Class'!$E$22,$G184:$BB184),SUMIF($G$6:$BB$6,BJ$6&amp;" "&amp;'Input-Func_Class'!$B$24,$G184:$BB184))+SUMIF($G$6:$BB$6,BJ$6&amp;" "&amp;'Input-Func_Class'!$F$22,$G184:$BB184))&lt;Check_Limit,0,1),1)</f>
        <v>0</v>
      </c>
      <c r="BK184">
        <f ca="1">IFERROR(IF(SUMIF($G$6:$BB$6,BK$6&amp;" Total",$G184:$BB184)-(SUMIF($G$6:$BB$6,BK$6&amp;" "&amp;'Input-Func_Class'!$D$22,$G184:$BB184)+IFERROR(SUMIF($G$6:$BB$6,BK$6&amp;" "&amp;'Input-Func_Class'!$E$22,$G184:$BB184),SUMIF($G$6:$BB$6,BK$6&amp;" "&amp;'Input-Func_Class'!$B$24,$G184:$BB184))+SUMIF($G$6:$BB$6,BK$6&amp;" "&amp;'Input-Func_Class'!$F$22,$G184:$BB184))&lt;Check_Limit,0,1),1)</f>
        <v>0</v>
      </c>
      <c r="BL184">
        <f ca="1">IFERROR(IF(SUMIF($G$6:$BB$6,BL$6&amp;" Total",$G184:$BB184)-(SUMIF($G$6:$BB$6,BL$6&amp;" "&amp;'Input-Func_Class'!$D$22,$G184:$BB184)+IFERROR(SUMIF($G$6:$BB$6,BL$6&amp;" "&amp;'Input-Func_Class'!$E$22,$G184:$BB184),SUMIF($G$6:$BB$6,BL$6&amp;" "&amp;'Input-Func_Class'!$B$24,$G184:$BB184))+SUMIF($G$6:$BB$6,BL$6&amp;" "&amp;'Input-Func_Class'!$F$22,$G184:$BB184))&lt;Check_Limit,0,1),1)</f>
        <v>0</v>
      </c>
      <c r="BM184">
        <f ca="1">IFERROR(IF(SUMIF($G$6:$BB$6,BM$6&amp;" Total",$G184:$BB184)-(SUMIF($G$6:$BB$6,BM$6&amp;" "&amp;'Input-Func_Class'!$D$22,$G184:$BB184)+IFERROR(SUMIF($G$6:$BB$6,BM$6&amp;" "&amp;'Input-Func_Class'!$E$22,$G184:$BB184),SUMIF($G$6:$BB$6,BM$6&amp;" "&amp;'Input-Func_Class'!$B$24,$G184:$BB184))+SUMIF($G$6:$BB$6,BM$6&amp;" "&amp;'Input-Func_Class'!$F$22,$G184:$BB184))&lt;Check_Limit,0,1),1)</f>
        <v>0</v>
      </c>
      <c r="BN184">
        <f ca="1">IFERROR(IF(SUMIF($G$6:$BB$6,BN$6&amp;" Total",$G184:$BB184)-(SUMIF($G$6:$BB$6,BN$6&amp;" "&amp;'Input-Func_Class'!$D$22,$G184:$BB184)+IFERROR(SUMIF($G$6:$BB$6,BN$6&amp;" "&amp;'Input-Func_Class'!$E$22,$G184:$BB184),SUMIF($G$6:$BB$6,BN$6&amp;" "&amp;'Input-Func_Class'!$B$24,$G184:$BB184))+SUMIF($G$6:$BB$6,BN$6&amp;" "&amp;'Input-Func_Class'!$F$22,$G184:$BB184))&lt;Check_Limit,0,1),1)</f>
        <v>0</v>
      </c>
      <c r="BO184">
        <f ca="1">IFERROR(IF(SUMIF($G$6:$BB$6,BO$6&amp;" Total",$G184:$BB184)-(SUMIF($G$6:$BB$6,BO$6&amp;" "&amp;'Input-Func_Class'!$D$22,$G184:$BB184)+IFERROR(SUMIF($G$6:$BB$6,BO$6&amp;" "&amp;'Input-Func_Class'!$E$22,$G184:$BB184),SUMIF($G$6:$BB$6,BO$6&amp;" "&amp;'Input-Func_Class'!$B$24,$G184:$BB184))+SUMIF($G$6:$BB$6,BO$6&amp;" "&amp;'Input-Func_Class'!$F$22,$G184:$BB184))&lt;Check_Limit,0,1),1)</f>
        <v>0</v>
      </c>
    </row>
    <row r="185" spans="1:67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>Functionalization!$D185</f>
        <v>1177047.2170753249</v>
      </c>
      <c r="E185" s="8">
        <f t="shared" ca="1" si="55"/>
        <v>0</v>
      </c>
      <c r="F185" s="2" t="str">
        <f>IF($D185=0,"-",IF('Input-Accounts'!$E185&lt;&gt;0,'Input-Accounts'!$E185,'Input-Accounts'!$G185))</f>
        <v>INT_OM_Exc_A&amp;G,Gas,Uncoll</v>
      </c>
      <c r="G185" s="8">
        <f ca="1">IF(G$5&lt;&gt;"",HLOOKUP(G$5,Functionalization!$G$6:$R$314,ROW($A185)-5,FALSE),IFERROR(INDEX(G$278:G$314,MATCH($F185,$B$278:$B$314,0))/VLOOKUP($F185,$B$278:$BB$314,MATCH(LEFT(TRIM(G$6),FIND("~",SUBSTITUTE(G$6,"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185))*HLOOKUP(LEFT(TRIM(G$6),FIND("~",SUBSTITUTE(G$6," ","~",LEN(TRIM(G$6))-LEN(SUBSTITUTE(TRIM(G$6)," ",""))))-1)&amp;" Total",$B$6:$BB$314,ROW($A185)-5,FALSE))</f>
        <v>517504.47358720668</v>
      </c>
      <c r="H185" s="8">
        <f ca="1">IF(H$5&lt;&gt;"",HLOOKUP(H$5,Functionalization!$G$6:$R$314,ROW($A185)-5,FALSE),IFERROR(INDEX(H$278:H$314,MATCH($F185,$B$278:$B$314,0))/VLOOKUP($F185,$B$278:$BB$314,MATCH(LEFT(TRIM(H$6),FIND("~",SUBSTITUTE(H$6,"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185))*HLOOKUP(LEFT(TRIM(H$6),FIND("~",SUBSTITUTE(H$6," ","~",LEN(TRIM(H$6))-LEN(SUBSTITUTE(TRIM(H$6)," ",""))))-1)&amp;" Total",$B$6:$BB$314,ROW($A185)-5,FALSE))</f>
        <v>387218.85358762479</v>
      </c>
      <c r="I185" s="8">
        <f ca="1">IF(I$5&lt;&gt;"",HLOOKUP(I$5,Functionalization!$G$6:$R$314,ROW($A185)-5,FALSE),IFERROR(INDEX(I$278:I$314,MATCH($F185,$B$278:$B$314,0))/VLOOKUP($F185,$B$278:$BB$314,MATCH(LEFT(TRIM(I$6),FIND("~",SUBSTITUTE(I$6,"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185))*HLOOKUP(LEFT(TRIM(I$6),FIND("~",SUBSTITUTE(I$6," ","~",LEN(TRIM(I$6))-LEN(SUBSTITUTE(TRIM(I$6)," ",""))))-1)&amp;" Total",$B$6:$BB$314,ROW($A185)-5,FALSE))</f>
        <v>0</v>
      </c>
      <c r="J185" s="8">
        <f ca="1">IF(J$5&lt;&gt;"",HLOOKUP(J$5,Functionalization!$G$6:$R$314,ROW($A185)-5,FALSE),IFERROR(INDEX(J$278:J$314,MATCH($F185,$B$278:$B$314,0))/VLOOKUP($F185,$B$278:$BB$314,MATCH(LEFT(TRIM(J$6),FIND("~",SUBSTITUTE(J$6,"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185))*HLOOKUP(LEFT(TRIM(J$6),FIND("~",SUBSTITUTE(J$6," ","~",LEN(TRIM(J$6))-LEN(SUBSTITUTE(TRIM(J$6)," ",""))))-1)&amp;" Total",$B$6:$BB$314,ROW($A185)-5,FALSE))</f>
        <v>130285.61999958183</v>
      </c>
      <c r="K185" s="8">
        <f ca="1">IF(K$5&lt;&gt;"",HLOOKUP(K$5,Functionalization!$G$6:$R$314,ROW($A185)-5,FALSE),IFERROR(INDEX(K$278:K$314,MATCH($F185,$B$278:$B$314,0))/VLOOKUP($F185,$B$278:$BB$314,MATCH(LEFT(TRIM(K$6),FIND("~",SUBSTITUTE(K$6,"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185))*HLOOKUP(LEFT(TRIM(K$6),FIND("~",SUBSTITUTE(K$6," ","~",LEN(TRIM(K$6))-LEN(SUBSTITUTE(TRIM(K$6)," ",""))))-1)&amp;" Total",$B$6:$BB$314,ROW($A185)-5,FALSE))</f>
        <v>489310.15222602809</v>
      </c>
      <c r="L185" s="8">
        <f ca="1">IF(L$5&lt;&gt;"",HLOOKUP(L$5,Functionalization!$G$6:$R$314,ROW($A185)-5,FALSE),IFERROR(INDEX(L$278:L$314,MATCH($F185,$B$278:$B$314,0))/VLOOKUP($F185,$B$278:$BB$314,MATCH(LEFT(TRIM(L$6),FIND("~",SUBSTITUTE(L$6,"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185))*HLOOKUP(LEFT(TRIM(L$6),FIND("~",SUBSTITUTE(L$6," ","~",LEN(TRIM(L$6))-LEN(SUBSTITUTE(TRIM(L$6)," ",""))))-1)&amp;" Total",$B$6:$BB$314,ROW($A185)-5,FALSE))</f>
        <v>0</v>
      </c>
      <c r="M185" s="8">
        <f ca="1">IF(M$5&lt;&gt;"",HLOOKUP(M$5,Functionalization!$G$6:$R$314,ROW($A185)-5,FALSE),IFERROR(INDEX(M$278:M$314,MATCH($F185,$B$278:$B$314,0))/VLOOKUP($F185,$B$278:$BB$314,MATCH(LEFT(TRIM(M$6),FIND("~",SUBSTITUTE(M$6,"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185))*HLOOKUP(LEFT(TRIM(M$6),FIND("~",SUBSTITUTE(M$6," ","~",LEN(TRIM(M$6))-LEN(SUBSTITUTE(TRIM(M$6)," ",""))))-1)&amp;" Total",$B$6:$BB$314,ROW($A185)-5,FALSE))</f>
        <v>0</v>
      </c>
      <c r="N185" s="8">
        <f ca="1">IF(N$5&lt;&gt;"",HLOOKUP(N$5,Functionalization!$G$6:$R$314,ROW($A185)-5,FALSE),IFERROR(INDEX(N$278:N$314,MATCH($F185,$B$278:$B$314,0))/VLOOKUP($F185,$B$278:$BB$314,MATCH(LEFT(TRIM(N$6),FIND("~",SUBSTITUTE(N$6,"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185))*HLOOKUP(LEFT(TRIM(N$6),FIND("~",SUBSTITUTE(N$6," ","~",LEN(TRIM(N$6))-LEN(SUBSTITUTE(TRIM(N$6)," ",""))))-1)&amp;" Total",$B$6:$BB$314,ROW($A185)-5,FALSE))</f>
        <v>489310.15222602809</v>
      </c>
      <c r="O185" s="8">
        <f ca="1">IF(O$5&lt;&gt;"",HLOOKUP(O$5,Functionalization!$G$6:$R$314,ROW($A185)-5,FALSE),IFERROR(INDEX(O$278:O$314,MATCH($F185,$B$278:$B$314,0))/VLOOKUP($F185,$B$278:$BB$314,MATCH(LEFT(TRIM(O$6),FIND("~",SUBSTITUTE(O$6,"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185))*HLOOKUP(LEFT(TRIM(O$6),FIND("~",SUBSTITUTE(O$6," ","~",LEN(TRIM(O$6))-LEN(SUBSTITUTE(TRIM(O$6)," ",""))))-1)&amp;" Total",$B$6:$BB$314,ROW($A185)-5,FALSE))</f>
        <v>170232.59126208993</v>
      </c>
      <c r="P185" s="8">
        <f ca="1">IF(P$5&lt;&gt;"",HLOOKUP(P$5,Functionalization!$G$6:$R$314,ROW($A185)-5,FALSE),IFERROR(INDEX(P$278:P$314,MATCH($F185,$B$278:$B$314,0))/VLOOKUP($F185,$B$278:$BB$314,MATCH(LEFT(TRIM(P$6),FIND("~",SUBSTITUTE(P$6,"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185))*HLOOKUP(LEFT(TRIM(P$6),FIND("~",SUBSTITUTE(P$6," ","~",LEN(TRIM(P$6))-LEN(SUBSTITUTE(TRIM(P$6)," ",""))))-1)&amp;" Total",$B$6:$BB$314,ROW($A185)-5,FALSE))</f>
        <v>0</v>
      </c>
      <c r="Q185" s="8">
        <f ca="1">IF(Q$5&lt;&gt;"",HLOOKUP(Q$5,Functionalization!$G$6:$R$314,ROW($A185)-5,FALSE),IFERROR(INDEX(Q$278:Q$314,MATCH($F185,$B$278:$B$314,0))/VLOOKUP($F185,$B$278:$BB$314,MATCH(LEFT(TRIM(Q$6),FIND("~",SUBSTITUTE(Q$6,"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185))*HLOOKUP(LEFT(TRIM(Q$6),FIND("~",SUBSTITUTE(Q$6," ","~",LEN(TRIM(Q$6))-LEN(SUBSTITUTE(TRIM(Q$6)," ",""))))-1)&amp;" Total",$B$6:$BB$314,ROW($A185)-5,FALSE))</f>
        <v>0</v>
      </c>
      <c r="R185" s="8">
        <f ca="1">IF(R$5&lt;&gt;"",HLOOKUP(R$5,Functionalization!$G$6:$R$314,ROW($A185)-5,FALSE),IFERROR(INDEX(R$278:R$314,MATCH($F185,$B$278:$B$314,0))/VLOOKUP($F185,$B$278:$BB$314,MATCH(LEFT(TRIM(R$6),FIND("~",SUBSTITUTE(R$6,"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185))*HLOOKUP(LEFT(TRIM(R$6),FIND("~",SUBSTITUTE(R$6," ","~",LEN(TRIM(R$6))-LEN(SUBSTITUTE(TRIM(R$6)," ",""))))-1)&amp;" Total",$B$6:$BB$314,ROW($A185)-5,FALSE))</f>
        <v>170232.59126208993</v>
      </c>
      <c r="S185" s="8">
        <f ca="1">IF(S$5&lt;&gt;"",HLOOKUP(S$5,Functionalization!$G$6:$R$314,ROW($A185)-5,FALSE),IFERROR(INDEX(S$278:S$314,MATCH($F185,$B$278:$B$314,0))/VLOOKUP($F185,$B$278:$BB$314,MATCH(LEFT(TRIM(S$6),FIND("~",SUBSTITUTE(S$6,"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185))*HLOOKUP(LEFT(TRIM(S$6),FIND("~",SUBSTITUTE(S$6," ","~",LEN(TRIM(S$6))-LEN(SUBSTITUTE(TRIM(S$6)," ",""))))-1)&amp;" Total",$B$6:$BB$314,ROW($A185)-5,FALSE))</f>
        <v>0</v>
      </c>
      <c r="T185" s="8">
        <f ca="1">IF(T$5&lt;&gt;"",HLOOKUP(T$5,Functionalization!$G$6:$R$314,ROW($A185)-5,FALSE),IFERROR(INDEX(T$278:T$314,MATCH($F185,$B$278:$B$314,0))/VLOOKUP($F185,$B$278:$BB$314,MATCH(LEFT(TRIM(T$6),FIND("~",SUBSTITUTE(T$6,"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185))*HLOOKUP(LEFT(TRIM(T$6),FIND("~",SUBSTITUTE(T$6," ","~",LEN(TRIM(T$6))-LEN(SUBSTITUTE(TRIM(T$6)," ",""))))-1)&amp;" Total",$B$6:$BB$314,ROW($A185)-5,FALSE))</f>
        <v>0</v>
      </c>
      <c r="U185" s="8">
        <f ca="1">IF(U$5&lt;&gt;"",HLOOKUP(U$5,Functionalization!$G$6:$R$314,ROW($A185)-5,FALSE),IFERROR(INDEX(U$278:U$314,MATCH($F185,$B$278:$B$314,0))/VLOOKUP($F185,$B$278:$BB$314,MATCH(LEFT(TRIM(U$6),FIND("~",SUBSTITUTE(U$6,"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185))*HLOOKUP(LEFT(TRIM(U$6),FIND("~",SUBSTITUTE(U$6," ","~",LEN(TRIM(U$6))-LEN(SUBSTITUTE(TRIM(U$6)," ",""))))-1)&amp;" Total",$B$6:$BB$314,ROW($A185)-5,FALSE))</f>
        <v>0</v>
      </c>
      <c r="V185" s="8">
        <f ca="1">IF(V$5&lt;&gt;"",HLOOKUP(V$5,Functionalization!$G$6:$R$314,ROW($A185)-5,FALSE),IFERROR(INDEX(V$278:V$314,MATCH($F185,$B$278:$B$314,0))/VLOOKUP($F185,$B$278:$BB$314,MATCH(LEFT(TRIM(V$6),FIND("~",SUBSTITUTE(V$6,"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185))*HLOOKUP(LEFT(TRIM(V$6),FIND("~",SUBSTITUTE(V$6," ","~",LEN(TRIM(V$6))-LEN(SUBSTITUTE(TRIM(V$6)," ",""))))-1)&amp;" Total",$B$6:$BB$314,ROW($A185)-5,FALSE))</f>
        <v>0</v>
      </c>
      <c r="W185" s="8">
        <f ca="1">IF(W$5&lt;&gt;"",HLOOKUP(W$5,Functionalization!$G$6:$R$314,ROW($A185)-5,FALSE),IFERROR(INDEX(W$278:W$314,MATCH($F185,$B$278:$B$314,0))/VLOOKUP($F185,$B$278:$BB$314,MATCH(LEFT(TRIM(W$6),FIND("~",SUBSTITUTE(W$6,"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185))*HLOOKUP(LEFT(TRIM(W$6),FIND("~",SUBSTITUTE(W$6," ","~",LEN(TRIM(W$6))-LEN(SUBSTITUTE(TRIM(W$6)," ",""))))-1)&amp;" Total",$B$6:$BB$314,ROW($A185)-5,FALSE))</f>
        <v>0</v>
      </c>
      <c r="X185" s="8">
        <f ca="1">IF(X$5&lt;&gt;"",HLOOKUP(X$5,Functionalization!$G$6:$R$314,ROW($A185)-5,FALSE),IFERROR(INDEX(X$278:X$314,MATCH($F185,$B$278:$B$314,0))/VLOOKUP($F185,$B$278:$BB$314,MATCH(LEFT(TRIM(X$6),FIND("~",SUBSTITUTE(X$6,"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185))*HLOOKUP(LEFT(TRIM(X$6),FIND("~",SUBSTITUTE(X$6," ","~",LEN(TRIM(X$6))-LEN(SUBSTITUTE(TRIM(X$6)," ",""))))-1)&amp;" Total",$B$6:$BB$314,ROW($A185)-5,FALSE))</f>
        <v>0</v>
      </c>
      <c r="Y185" s="8">
        <f ca="1">IF(Y$5&lt;&gt;"",HLOOKUP(Y$5,Functionalization!$G$6:$R$314,ROW($A185)-5,FALSE),IFERROR(INDEX(Y$278:Y$314,MATCH($F185,$B$278:$B$314,0))/VLOOKUP($F185,$B$278:$BB$314,MATCH(LEFT(TRIM(Y$6),FIND("~",SUBSTITUTE(Y$6,"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185))*HLOOKUP(LEFT(TRIM(Y$6),FIND("~",SUBSTITUTE(Y$6," ","~",LEN(TRIM(Y$6))-LEN(SUBSTITUTE(TRIM(Y$6)," ",""))))-1)&amp;" Total",$B$6:$BB$314,ROW($A185)-5,FALSE))</f>
        <v>0</v>
      </c>
      <c r="Z185" s="8">
        <f ca="1">IF(Z$5&lt;&gt;"",HLOOKUP(Z$5,Functionalization!$G$6:$R$314,ROW($A185)-5,FALSE),IFERROR(INDEX(Z$278:Z$314,MATCH($F185,$B$278:$B$314,0))/VLOOKUP($F185,$B$278:$BB$314,MATCH(LEFT(TRIM(Z$6),FIND("~",SUBSTITUTE(Z$6,"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185))*HLOOKUP(LEFT(TRIM(Z$6),FIND("~",SUBSTITUTE(Z$6," ","~",LEN(TRIM(Z$6))-LEN(SUBSTITUTE(TRIM(Z$6)," ",""))))-1)&amp;" Total",$B$6:$BB$314,ROW($A185)-5,FALSE))</f>
        <v>0</v>
      </c>
      <c r="AA185" s="8">
        <f ca="1">IF(AA$5&lt;&gt;"",HLOOKUP(AA$5,Functionalization!$G$6:$R$314,ROW($A185)-5,FALSE),IFERROR(INDEX(AA$278:AA$314,MATCH($F185,$B$278:$B$314,0))/VLOOKUP($F185,$B$278:$BB$314,MATCH(LEFT(TRIM(AA$6),FIND("~",SUBSTITUTE(AA$6,"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185))*HLOOKUP(LEFT(TRIM(AA$6),FIND("~",SUBSTITUTE(AA$6," ","~",LEN(TRIM(AA$6))-LEN(SUBSTITUTE(TRIM(AA$6)," ",""))))-1)&amp;" Total",$B$6:$BB$314,ROW($A185)-5,FALSE))</f>
        <v>0</v>
      </c>
      <c r="AB185" s="8">
        <f ca="1">IF(AB$5&lt;&gt;"",HLOOKUP(AB$5,Functionalization!$G$6:$R$314,ROW($A185)-5,FALSE),IFERROR(INDEX(AB$278:AB$314,MATCH($F185,$B$278:$B$314,0))/VLOOKUP($F185,$B$278:$BB$314,MATCH(LEFT(TRIM(AB$6),FIND("~",SUBSTITUTE(AB$6,"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185))*HLOOKUP(LEFT(TRIM(AB$6),FIND("~",SUBSTITUTE(AB$6," ","~",LEN(TRIM(AB$6))-LEN(SUBSTITUTE(TRIM(AB$6)," ",""))))-1)&amp;" Total",$B$6:$BB$314,ROW($A185)-5,FALSE))</f>
        <v>0</v>
      </c>
      <c r="AC185" s="8">
        <f ca="1">IF(AC$5&lt;&gt;"",HLOOKUP(AC$5,Functionalization!$G$6:$R$314,ROW($A185)-5,FALSE),IFERROR(INDEX(AC$278:AC$314,MATCH($F185,$B$278:$B$314,0))/VLOOKUP($F185,$B$278:$BB$314,MATCH(LEFT(TRIM(AC$6),FIND("~",SUBSTITUTE(AC$6,"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185))*HLOOKUP(LEFT(TRIM(AC$6),FIND("~",SUBSTITUTE(AC$6," ","~",LEN(TRIM(AC$6))-LEN(SUBSTITUTE(TRIM(AC$6)," ",""))))-1)&amp;" Total",$B$6:$BB$314,ROW($A185)-5,FALSE))</f>
        <v>0</v>
      </c>
      <c r="AD185" s="8">
        <f ca="1">IF(AD$5&lt;&gt;"",HLOOKUP(AD$5,Functionalization!$G$6:$R$314,ROW($A185)-5,FALSE),IFERROR(INDEX(AD$278:AD$314,MATCH($F185,$B$278:$B$314,0))/VLOOKUP($F185,$B$278:$BB$314,MATCH(LEFT(TRIM(AD$6),FIND("~",SUBSTITUTE(AD$6,"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185))*HLOOKUP(LEFT(TRIM(AD$6),FIND("~",SUBSTITUTE(AD$6," ","~",LEN(TRIM(AD$6))-LEN(SUBSTITUTE(TRIM(AD$6)," ",""))))-1)&amp;" Total",$B$6:$BB$314,ROW($A185)-5,FALSE))</f>
        <v>0</v>
      </c>
      <c r="AE185" s="8">
        <f ca="1">IF(AE$5&lt;&gt;"",HLOOKUP(AE$5,Functionalization!$G$6:$R$314,ROW($A185)-5,FALSE),IFERROR(INDEX(AE$278:AE$314,MATCH($F185,$B$278:$B$314,0))/VLOOKUP($F185,$B$278:$BB$314,MATCH(LEFT(TRIM(AE$6),FIND("~",SUBSTITUTE(AE$6,"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185))*HLOOKUP(LEFT(TRIM(AE$6),FIND("~",SUBSTITUTE(AE$6," ","~",LEN(TRIM(AE$6))-LEN(SUBSTITUTE(TRIM(AE$6)," ",""))))-1)&amp;" Total",$B$6:$BB$314,ROW($A185)-5,FALSE))</f>
        <v>0</v>
      </c>
      <c r="AF185" s="8">
        <f ca="1">IF(AF$5&lt;&gt;"",HLOOKUP(AF$5,Functionalization!$G$6:$R$314,ROW($A185)-5,FALSE),IFERROR(INDEX(AF$278:AF$314,MATCH($F185,$B$278:$B$314,0))/VLOOKUP($F185,$B$278:$BB$314,MATCH(LEFT(TRIM(AF$6),FIND("~",SUBSTITUTE(AF$6,"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185))*HLOOKUP(LEFT(TRIM(AF$6),FIND("~",SUBSTITUTE(AF$6," ","~",LEN(TRIM(AF$6))-LEN(SUBSTITUTE(TRIM(AF$6)," ",""))))-1)&amp;" Total",$B$6:$BB$314,ROW($A185)-5,FALSE))</f>
        <v>0</v>
      </c>
      <c r="AG185" s="8">
        <f ca="1">IF(AG$5&lt;&gt;"",HLOOKUP(AG$5,Functionalization!$G$6:$R$314,ROW($A185)-5,FALSE),IFERROR(INDEX(AG$278:AG$314,MATCH($F185,$B$278:$B$314,0))/VLOOKUP($F185,$B$278:$BB$314,MATCH(LEFT(TRIM(AG$6),FIND("~",SUBSTITUTE(AG$6,"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185))*HLOOKUP(LEFT(TRIM(AG$6),FIND("~",SUBSTITUTE(AG$6," ","~",LEN(TRIM(AG$6))-LEN(SUBSTITUTE(TRIM(AG$6)," ",""))))-1)&amp;" Total",$B$6:$BB$314,ROW($A185)-5,FALSE))</f>
        <v>0</v>
      </c>
      <c r="AH185" s="8">
        <f ca="1">IF(AH$5&lt;&gt;"",HLOOKUP(AH$5,Functionalization!$G$6:$R$314,ROW($A185)-5,FALSE),IFERROR(INDEX(AH$278:AH$314,MATCH($F185,$B$278:$B$314,0))/VLOOKUP($F185,$B$278:$BB$314,MATCH(LEFT(TRIM(AH$6),FIND("~",SUBSTITUTE(AH$6,"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185))*HLOOKUP(LEFT(TRIM(AH$6),FIND("~",SUBSTITUTE(AH$6," ","~",LEN(TRIM(AH$6))-LEN(SUBSTITUTE(TRIM(AH$6)," ",""))))-1)&amp;" Total",$B$6:$BB$314,ROW($A185)-5,FALSE))</f>
        <v>0</v>
      </c>
      <c r="AI185" s="8">
        <f ca="1">IF(AI$5&lt;&gt;"",HLOOKUP(AI$5,Functionalization!$G$6:$R$314,ROW($A185)-5,FALSE),IFERROR(INDEX(AI$278:AI$314,MATCH($F185,$B$278:$B$314,0))/VLOOKUP($F185,$B$278:$BB$314,MATCH(LEFT(TRIM(AI$6),FIND("~",SUBSTITUTE(AI$6,"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185))*HLOOKUP(LEFT(TRIM(AI$6),FIND("~",SUBSTITUTE(AI$6," ","~",LEN(TRIM(AI$6))-LEN(SUBSTITUTE(TRIM(AI$6)," ",""))))-1)&amp;" Total",$B$6:$BB$314,ROW($A185)-5,FALSE))</f>
        <v>0</v>
      </c>
      <c r="AJ185" s="8">
        <f ca="1">IF(AJ$5&lt;&gt;"",HLOOKUP(AJ$5,Functionalization!$G$6:$R$314,ROW($A185)-5,FALSE),IFERROR(INDEX(AJ$278:AJ$314,MATCH($F185,$B$278:$B$314,0))/VLOOKUP($F185,$B$278:$BB$314,MATCH(LEFT(TRIM(AJ$6),FIND("~",SUBSTITUTE(AJ$6,"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185))*HLOOKUP(LEFT(TRIM(AJ$6),FIND("~",SUBSTITUTE(AJ$6," ","~",LEN(TRIM(AJ$6))-LEN(SUBSTITUTE(TRIM(AJ$6)," ",""))))-1)&amp;" Total",$B$6:$BB$314,ROW($A185)-5,FALSE))</f>
        <v>0</v>
      </c>
      <c r="AK185" s="8">
        <f ca="1">IF(AK$5&lt;&gt;"",HLOOKUP(AK$5,Functionalization!$G$6:$R$314,ROW($A185)-5,FALSE),IFERROR(INDEX(AK$278:AK$314,MATCH($F185,$B$278:$B$314,0))/VLOOKUP($F185,$B$278:$BB$314,MATCH(LEFT(TRIM(AK$6),FIND("~",SUBSTITUTE(AK$6,"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185))*HLOOKUP(LEFT(TRIM(AK$6),FIND("~",SUBSTITUTE(AK$6," ","~",LEN(TRIM(AK$6))-LEN(SUBSTITUTE(TRIM(AK$6)," ",""))))-1)&amp;" Total",$B$6:$BB$314,ROW($A185)-5,FALSE))</f>
        <v>0</v>
      </c>
      <c r="AL185" s="8">
        <f ca="1">IF(AL$5&lt;&gt;"",HLOOKUP(AL$5,Functionalization!$G$6:$R$314,ROW($A185)-5,FALSE),IFERROR(INDEX(AL$278:AL$314,MATCH($F185,$B$278:$B$314,0))/VLOOKUP($F185,$B$278:$BB$314,MATCH(LEFT(TRIM(AL$6),FIND("~",SUBSTITUTE(AL$6,"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185))*HLOOKUP(LEFT(TRIM(AL$6),FIND("~",SUBSTITUTE(AL$6," ","~",LEN(TRIM(AL$6))-LEN(SUBSTITUTE(TRIM(AL$6)," ",""))))-1)&amp;" Total",$B$6:$BB$314,ROW($A185)-5,FALSE))</f>
        <v>0</v>
      </c>
      <c r="AM185" s="8">
        <f ca="1">IF(AM$5&lt;&gt;"",HLOOKUP(AM$5,Functionalization!$G$6:$R$314,ROW($A185)-5,FALSE),IFERROR(INDEX(AM$278:AM$314,MATCH($F185,$B$278:$B$314,0))/VLOOKUP($F185,$B$278:$BB$314,MATCH(LEFT(TRIM(AM$6),FIND("~",SUBSTITUTE(AM$6,"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185))*HLOOKUP(LEFT(TRIM(AM$6),FIND("~",SUBSTITUTE(AM$6," ","~",LEN(TRIM(AM$6))-LEN(SUBSTITUTE(TRIM(AM$6)," ",""))))-1)&amp;" Total",$B$6:$BB$314,ROW($A185)-5,FALSE))</f>
        <v>0</v>
      </c>
      <c r="AN185" s="8">
        <f ca="1">IF(AN$5&lt;&gt;"",HLOOKUP(AN$5,Functionalization!$G$6:$R$314,ROW($A185)-5,FALSE),IFERROR(INDEX(AN$278:AN$314,MATCH($F185,$B$278:$B$314,0))/VLOOKUP($F185,$B$278:$BB$314,MATCH(LEFT(TRIM(AN$6),FIND("~",SUBSTITUTE(AN$6,"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185))*HLOOKUP(LEFT(TRIM(AN$6),FIND("~",SUBSTITUTE(AN$6," ","~",LEN(TRIM(AN$6))-LEN(SUBSTITUTE(TRIM(AN$6)," ",""))))-1)&amp;" Total",$B$6:$BB$314,ROW($A185)-5,FALSE))</f>
        <v>0</v>
      </c>
      <c r="AO185" s="8">
        <f ca="1">IF(AO$5&lt;&gt;"",HLOOKUP(AO$5,Functionalization!$G$6:$R$314,ROW($A185)-5,FALSE),IFERROR(INDEX(AO$278:AO$314,MATCH($F185,$B$278:$B$314,0))/VLOOKUP($F185,$B$278:$BB$314,MATCH(LEFT(TRIM(AO$6),FIND("~",SUBSTITUTE(AO$6,"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185))*HLOOKUP(LEFT(TRIM(AO$6),FIND("~",SUBSTITUTE(AO$6," ","~",LEN(TRIM(AO$6))-LEN(SUBSTITUTE(TRIM(AO$6)," ",""))))-1)&amp;" Total",$B$6:$BB$314,ROW($A185)-5,FALSE))</f>
        <v>0</v>
      </c>
      <c r="AP185" s="8">
        <f ca="1">IF(AP$5&lt;&gt;"",HLOOKUP(AP$5,Functionalization!$G$6:$R$314,ROW($A185)-5,FALSE),IFERROR(INDEX(AP$278:AP$314,MATCH($F185,$B$278:$B$314,0))/VLOOKUP($F185,$B$278:$BB$314,MATCH(LEFT(TRIM(AP$6),FIND("~",SUBSTITUTE(AP$6,"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185))*HLOOKUP(LEFT(TRIM(AP$6),FIND("~",SUBSTITUTE(AP$6," ","~",LEN(TRIM(AP$6))-LEN(SUBSTITUTE(TRIM(AP$6)," ",""))))-1)&amp;" Total",$B$6:$BB$314,ROW($A185)-5,FALSE))</f>
        <v>0</v>
      </c>
      <c r="AQ185" s="8">
        <f ca="1">IF(AQ$5&lt;&gt;"",HLOOKUP(AQ$5,Functionalization!$G$6:$R$314,ROW($A185)-5,FALSE),IFERROR(INDEX(AQ$278:AQ$314,MATCH($F185,$B$278:$B$314,0))/VLOOKUP($F185,$B$278:$BB$314,MATCH(LEFT(TRIM(AQ$6),FIND("~",SUBSTITUTE(AQ$6,"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185))*HLOOKUP(LEFT(TRIM(AQ$6),FIND("~",SUBSTITUTE(AQ$6," ","~",LEN(TRIM(AQ$6))-LEN(SUBSTITUTE(TRIM(AQ$6)," ",""))))-1)&amp;" Total",$B$6:$BB$314,ROW($A185)-5,FALSE))</f>
        <v>0</v>
      </c>
      <c r="AR185" s="8">
        <f ca="1">IF(AR$5&lt;&gt;"",HLOOKUP(AR$5,Functionalization!$G$6:$R$314,ROW($A185)-5,FALSE),IFERROR(INDEX(AR$278:AR$314,MATCH($F185,$B$278:$B$314,0))/VLOOKUP($F185,$B$278:$BB$314,MATCH(LEFT(TRIM(AR$6),FIND("~",SUBSTITUTE(AR$6,"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185))*HLOOKUP(LEFT(TRIM(AR$6),FIND("~",SUBSTITUTE(AR$6," ","~",LEN(TRIM(AR$6))-LEN(SUBSTITUTE(TRIM(AR$6)," ",""))))-1)&amp;" Total",$B$6:$BB$314,ROW($A185)-5,FALSE))</f>
        <v>0</v>
      </c>
      <c r="AS185" s="8">
        <f ca="1">IF(AS$5&lt;&gt;"",HLOOKUP(AS$5,Functionalization!$G$6:$R$314,ROW($A185)-5,FALSE),IFERROR(INDEX(AS$278:AS$314,MATCH($F185,$B$278:$B$314,0))/VLOOKUP($F185,$B$278:$BB$314,MATCH(LEFT(TRIM(AS$6),FIND("~",SUBSTITUTE(AS$6,"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185))*HLOOKUP(LEFT(TRIM(AS$6),FIND("~",SUBSTITUTE(AS$6," ","~",LEN(TRIM(AS$6))-LEN(SUBSTITUTE(TRIM(AS$6)," ",""))))-1)&amp;" Total",$B$6:$BB$314,ROW($A185)-5,FALSE))</f>
        <v>0</v>
      </c>
      <c r="AT185" s="8">
        <f ca="1">IF(AT$5&lt;&gt;"",HLOOKUP(AT$5,Functionalization!$G$6:$R$314,ROW($A185)-5,FALSE),IFERROR(INDEX(AT$278:AT$314,MATCH($F185,$B$278:$B$314,0))/VLOOKUP($F185,$B$278:$BB$314,MATCH(LEFT(TRIM(AT$6),FIND("~",SUBSTITUTE(AT$6,"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185))*HLOOKUP(LEFT(TRIM(AT$6),FIND("~",SUBSTITUTE(AT$6," ","~",LEN(TRIM(AT$6))-LEN(SUBSTITUTE(TRIM(AT$6)," ",""))))-1)&amp;" Total",$B$6:$BB$314,ROW($A185)-5,FALSE))</f>
        <v>0</v>
      </c>
      <c r="AU185" s="8">
        <f ca="1">IF(AU$5&lt;&gt;"",HLOOKUP(AU$5,Functionalization!$G$6:$R$314,ROW($A185)-5,FALSE),IFERROR(INDEX(AU$278:AU$314,MATCH($F185,$B$278:$B$314,0))/VLOOKUP($F185,$B$278:$BB$314,MATCH(LEFT(TRIM(AU$6),FIND("~",SUBSTITUTE(AU$6,"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185))*HLOOKUP(LEFT(TRIM(AU$6),FIND("~",SUBSTITUTE(AU$6," ","~",LEN(TRIM(AU$6))-LEN(SUBSTITUTE(TRIM(AU$6)," ",""))))-1)&amp;" Total",$B$6:$BB$314,ROW($A185)-5,FALSE))</f>
        <v>0</v>
      </c>
      <c r="AV185" s="8">
        <f ca="1">IF(AV$5&lt;&gt;"",HLOOKUP(AV$5,Functionalization!$G$6:$R$314,ROW($A185)-5,FALSE),IFERROR(INDEX(AV$278:AV$314,MATCH($F185,$B$278:$B$314,0))/VLOOKUP($F185,$B$278:$BB$314,MATCH(LEFT(TRIM(AV$6),FIND("~",SUBSTITUTE(AV$6,"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185))*HLOOKUP(LEFT(TRIM(AV$6),FIND("~",SUBSTITUTE(AV$6," ","~",LEN(TRIM(AV$6))-LEN(SUBSTITUTE(TRIM(AV$6)," ",""))))-1)&amp;" Total",$B$6:$BB$314,ROW($A185)-5,FALSE))</f>
        <v>0</v>
      </c>
      <c r="AW185" s="8">
        <f ca="1">IF(AW$5&lt;&gt;"",HLOOKUP(AW$5,Functionalization!$G$6:$R$314,ROW($A185)-5,FALSE),IFERROR(INDEX(AW$278:AW$314,MATCH($F185,$B$278:$B$314,0))/VLOOKUP($F185,$B$278:$BB$314,MATCH(LEFT(TRIM(AW$6),FIND("~",SUBSTITUTE(AW$6,"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185))*HLOOKUP(LEFT(TRIM(AW$6),FIND("~",SUBSTITUTE(AW$6," ","~",LEN(TRIM(AW$6))-LEN(SUBSTITUTE(TRIM(AW$6)," ",""))))-1)&amp;" Total",$B$6:$BB$314,ROW($A185)-5,FALSE))</f>
        <v>0</v>
      </c>
      <c r="AX185" s="8">
        <f ca="1">IF(AX$5&lt;&gt;"",HLOOKUP(AX$5,Functionalization!$G$6:$R$314,ROW($A185)-5,FALSE),IFERROR(INDEX(AX$278:AX$314,MATCH($F185,$B$278:$B$314,0))/VLOOKUP($F185,$B$278:$BB$314,MATCH(LEFT(TRIM(AX$6),FIND("~",SUBSTITUTE(AX$6,"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185))*HLOOKUP(LEFT(TRIM(AX$6),FIND("~",SUBSTITUTE(AX$6," ","~",LEN(TRIM(AX$6))-LEN(SUBSTITUTE(TRIM(AX$6)," ",""))))-1)&amp;" Total",$B$6:$BB$314,ROW($A185)-5,FALSE))</f>
        <v>0</v>
      </c>
      <c r="AY185" s="8">
        <f ca="1">IF(AY$5&lt;&gt;"",HLOOKUP(AY$5,Functionalization!$G$6:$R$314,ROW($A185)-5,FALSE),IFERROR(INDEX(AY$278:AY$314,MATCH($F185,$B$278:$B$314,0))/VLOOKUP($F185,$B$278:$BB$314,MATCH(LEFT(TRIM(AY$6),FIND("~",SUBSTITUTE(AY$6,"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185))*HLOOKUP(LEFT(TRIM(AY$6),FIND("~",SUBSTITUTE(AY$6," ","~",LEN(TRIM(AY$6))-LEN(SUBSTITUTE(TRIM(AY$6)," ",""))))-1)&amp;" Total",$B$6:$BB$314,ROW($A185)-5,FALSE))</f>
        <v>0</v>
      </c>
      <c r="AZ185" s="8">
        <f ca="1">IF(AZ$5&lt;&gt;"",HLOOKUP(AZ$5,Functionalization!$G$6:$R$314,ROW($A185)-5,FALSE),IFERROR(INDEX(AZ$278:AZ$314,MATCH($F185,$B$278:$B$314,0))/VLOOKUP($F185,$B$278:$BB$314,MATCH(LEFT(TRIM(AZ$6),FIND("~",SUBSTITUTE(AZ$6,"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185))*HLOOKUP(LEFT(TRIM(AZ$6),FIND("~",SUBSTITUTE(AZ$6," ","~",LEN(TRIM(AZ$6))-LEN(SUBSTITUTE(TRIM(AZ$6)," ",""))))-1)&amp;" Total",$B$6:$BB$314,ROW($A185)-5,FALSE))</f>
        <v>0</v>
      </c>
      <c r="BA185" s="8">
        <f ca="1">IF(BA$5&lt;&gt;"",HLOOKUP(BA$5,Functionalization!$G$6:$R$314,ROW($A185)-5,FALSE),IFERROR(INDEX(BA$278:BA$314,MATCH($F185,$B$278:$B$314,0))/VLOOKUP($F185,$B$278:$BB$314,MATCH(LEFT(TRIM(BA$6),FIND("~",SUBSTITUTE(BA$6,"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185))*HLOOKUP(LEFT(TRIM(BA$6),FIND("~",SUBSTITUTE(BA$6," ","~",LEN(TRIM(BA$6))-LEN(SUBSTITUTE(TRIM(BA$6)," ",""))))-1)&amp;" Total",$B$6:$BB$314,ROW($A185)-5,FALSE))</f>
        <v>0</v>
      </c>
      <c r="BB185" s="8">
        <f ca="1">IF(BB$5&lt;&gt;"",HLOOKUP(BB$5,Functionalization!$G$6:$R$314,ROW($A185)-5,FALSE),IFERROR(INDEX(BB$278:BB$314,MATCH($F185,$B$278:$B$314,0))/VLOOKUP($F185,$B$278:$BB$314,MATCH(LEFT(TRIM(BB$6),FIND("~",SUBSTITUTE(BB$6,"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185))*HLOOKUP(LEFT(TRIM(BB$6),FIND("~",SUBSTITUTE(BB$6," ","~",LEN(TRIM(BB$6))-LEN(SUBSTITUTE(TRIM(BB$6)," ",""))))-1)&amp;" Total",$B$6:$BB$314,ROW($A185)-5,FALSE))</f>
        <v>0</v>
      </c>
      <c r="BD185">
        <f ca="1">IFERROR(IF(SUMIF($G$6:$BB$6,BD$6&amp;" Total",$G185:$BB185)-(SUMIF($G$6:$BB$6,BD$6&amp;" "&amp;'Input-Func_Class'!$D$22,$G185:$BB185)+IFERROR(SUMIF($G$6:$BB$6,BD$6&amp;" "&amp;'Input-Func_Class'!$E$22,$G185:$BB185),SUMIF($G$6:$BB$6,BD$6&amp;" "&amp;'Input-Func_Class'!$B$24,$G185:$BB185))+SUMIF($G$6:$BB$6,BD$6&amp;" "&amp;'Input-Func_Class'!$F$22,$G185:$BB185))&lt;Check_Limit,0,1),1)</f>
        <v>0</v>
      </c>
      <c r="BE185">
        <f ca="1">IFERROR(IF(SUMIF($G$6:$BB$6,BE$6&amp;" Total",$G185:$BB185)-(SUMIF($G$6:$BB$6,BE$6&amp;" "&amp;'Input-Func_Class'!$D$22,$G185:$BB185)+IFERROR(SUMIF($G$6:$BB$6,BE$6&amp;" "&amp;'Input-Func_Class'!$E$22,$G185:$BB185),SUMIF($G$6:$BB$6,BE$6&amp;" "&amp;'Input-Func_Class'!$B$24,$G185:$BB185))+SUMIF($G$6:$BB$6,BE$6&amp;" "&amp;'Input-Func_Class'!$F$22,$G185:$BB185))&lt;Check_Limit,0,1),1)</f>
        <v>0</v>
      </c>
      <c r="BF185">
        <f ca="1">IFERROR(IF(SUMIF($G$6:$BB$6,BF$6&amp;" Total",$G185:$BB185)-(SUMIF($G$6:$BB$6,BF$6&amp;" "&amp;'Input-Func_Class'!$D$22,$G185:$BB185)+IFERROR(SUMIF($G$6:$BB$6,BF$6&amp;" "&amp;'Input-Func_Class'!$E$22,$G185:$BB185),SUMIF($G$6:$BB$6,BF$6&amp;" "&amp;'Input-Func_Class'!$B$24,$G185:$BB185))+SUMIF($G$6:$BB$6,BF$6&amp;" "&amp;'Input-Func_Class'!$F$22,$G185:$BB185))&lt;Check_Limit,0,1),1)</f>
        <v>0</v>
      </c>
      <c r="BG185">
        <f ca="1">IFERROR(IF(SUMIF($G$6:$BB$6,BG$6&amp;" Total",$G185:$BB185)-(SUMIF($G$6:$BB$6,BG$6&amp;" "&amp;'Input-Func_Class'!$D$22,$G185:$BB185)+IFERROR(SUMIF($G$6:$BB$6,BG$6&amp;" "&amp;'Input-Func_Class'!$E$22,$G185:$BB185),SUMIF($G$6:$BB$6,BG$6&amp;" "&amp;'Input-Func_Class'!$B$24,$G185:$BB185))+SUMIF($G$6:$BB$6,BG$6&amp;" "&amp;'Input-Func_Class'!$F$22,$G185:$BB185))&lt;Check_Limit,0,1),1)</f>
        <v>0</v>
      </c>
      <c r="BH185">
        <f ca="1">IFERROR(IF(SUMIF($G$6:$BB$6,BH$6&amp;" Total",$G185:$BB185)-(SUMIF($G$6:$BB$6,BH$6&amp;" "&amp;'Input-Func_Class'!$D$22,$G185:$BB185)+IFERROR(SUMIF($G$6:$BB$6,BH$6&amp;" "&amp;'Input-Func_Class'!$E$22,$G185:$BB185),SUMIF($G$6:$BB$6,BH$6&amp;" "&amp;'Input-Func_Class'!$B$24,$G185:$BB185))+SUMIF($G$6:$BB$6,BH$6&amp;" "&amp;'Input-Func_Class'!$F$22,$G185:$BB185))&lt;Check_Limit,0,1),1)</f>
        <v>0</v>
      </c>
      <c r="BI185">
        <f ca="1">IFERROR(IF(SUMIF($G$6:$BB$6,BI$6&amp;" Total",$G185:$BB185)-(SUMIF($G$6:$BB$6,BI$6&amp;" "&amp;'Input-Func_Class'!$D$22,$G185:$BB185)+IFERROR(SUMIF($G$6:$BB$6,BI$6&amp;" "&amp;'Input-Func_Class'!$E$22,$G185:$BB185),SUMIF($G$6:$BB$6,BI$6&amp;" "&amp;'Input-Func_Class'!$B$24,$G185:$BB185))+SUMIF($G$6:$BB$6,BI$6&amp;" "&amp;'Input-Func_Class'!$F$22,$G185:$BB185))&lt;Check_Limit,0,1),1)</f>
        <v>0</v>
      </c>
      <c r="BJ185">
        <f ca="1">IFERROR(IF(SUMIF($G$6:$BB$6,BJ$6&amp;" Total",$G185:$BB185)-(SUMIF($G$6:$BB$6,BJ$6&amp;" "&amp;'Input-Func_Class'!$D$22,$G185:$BB185)+IFERROR(SUMIF($G$6:$BB$6,BJ$6&amp;" "&amp;'Input-Func_Class'!$E$22,$G185:$BB185),SUMIF($G$6:$BB$6,BJ$6&amp;" "&amp;'Input-Func_Class'!$B$24,$G185:$BB185))+SUMIF($G$6:$BB$6,BJ$6&amp;" "&amp;'Input-Func_Class'!$F$22,$G185:$BB185))&lt;Check_Limit,0,1),1)</f>
        <v>0</v>
      </c>
      <c r="BK185">
        <f ca="1">IFERROR(IF(SUMIF($G$6:$BB$6,BK$6&amp;" Total",$G185:$BB185)-(SUMIF($G$6:$BB$6,BK$6&amp;" "&amp;'Input-Func_Class'!$D$22,$G185:$BB185)+IFERROR(SUMIF($G$6:$BB$6,BK$6&amp;" "&amp;'Input-Func_Class'!$E$22,$G185:$BB185),SUMIF($G$6:$BB$6,BK$6&amp;" "&amp;'Input-Func_Class'!$B$24,$G185:$BB185))+SUMIF($G$6:$BB$6,BK$6&amp;" "&amp;'Input-Func_Class'!$F$22,$G185:$BB185))&lt;Check_Limit,0,1),1)</f>
        <v>0</v>
      </c>
      <c r="BL185">
        <f ca="1">IFERROR(IF(SUMIF($G$6:$BB$6,BL$6&amp;" Total",$G185:$BB185)-(SUMIF($G$6:$BB$6,BL$6&amp;" "&amp;'Input-Func_Class'!$D$22,$G185:$BB185)+IFERROR(SUMIF($G$6:$BB$6,BL$6&amp;" "&amp;'Input-Func_Class'!$E$22,$G185:$BB185),SUMIF($G$6:$BB$6,BL$6&amp;" "&amp;'Input-Func_Class'!$B$24,$G185:$BB185))+SUMIF($G$6:$BB$6,BL$6&amp;" "&amp;'Input-Func_Class'!$F$22,$G185:$BB185))&lt;Check_Limit,0,1),1)</f>
        <v>0</v>
      </c>
      <c r="BM185">
        <f ca="1">IFERROR(IF(SUMIF($G$6:$BB$6,BM$6&amp;" Total",$G185:$BB185)-(SUMIF($G$6:$BB$6,BM$6&amp;" "&amp;'Input-Func_Class'!$D$22,$G185:$BB185)+IFERROR(SUMIF($G$6:$BB$6,BM$6&amp;" "&amp;'Input-Func_Class'!$E$22,$G185:$BB185),SUMIF($G$6:$BB$6,BM$6&amp;" "&amp;'Input-Func_Class'!$B$24,$G185:$BB185))+SUMIF($G$6:$BB$6,BM$6&amp;" "&amp;'Input-Func_Class'!$F$22,$G185:$BB185))&lt;Check_Limit,0,1),1)</f>
        <v>0</v>
      </c>
      <c r="BN185">
        <f ca="1">IFERROR(IF(SUMIF($G$6:$BB$6,BN$6&amp;" Total",$G185:$BB185)-(SUMIF($G$6:$BB$6,BN$6&amp;" "&amp;'Input-Func_Class'!$D$22,$G185:$BB185)+IFERROR(SUMIF($G$6:$BB$6,BN$6&amp;" "&amp;'Input-Func_Class'!$E$22,$G185:$BB185),SUMIF($G$6:$BB$6,BN$6&amp;" "&amp;'Input-Func_Class'!$B$24,$G185:$BB185))+SUMIF($G$6:$BB$6,BN$6&amp;" "&amp;'Input-Func_Class'!$F$22,$G185:$BB185))&lt;Check_Limit,0,1),1)</f>
        <v>0</v>
      </c>
      <c r="BO185">
        <f ca="1">IFERROR(IF(SUMIF($G$6:$BB$6,BO$6&amp;" Total",$G185:$BB185)-(SUMIF($G$6:$BB$6,BO$6&amp;" "&amp;'Input-Func_Class'!$D$22,$G185:$BB185)+IFERROR(SUMIF($G$6:$BB$6,BO$6&amp;" "&amp;'Input-Func_Class'!$E$22,$G185:$BB185),SUMIF($G$6:$BB$6,BO$6&amp;" "&amp;'Input-Func_Class'!$B$24,$G185:$BB185))+SUMIF($G$6:$BB$6,BO$6&amp;" "&amp;'Input-Func_Class'!$F$22,$G185:$BB185))&lt;Check_Limit,0,1),1)</f>
        <v>0</v>
      </c>
    </row>
    <row r="186" spans="1:67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>Functionalization!$D186</f>
        <v>7781407.9629630316</v>
      </c>
      <c r="E186" s="8">
        <f t="shared" ca="1" si="55"/>
        <v>0</v>
      </c>
      <c r="F186" s="2" t="str">
        <f>IF($D186=0,"-",IF('Input-Accounts'!$E186&lt;&gt;0,'Input-Accounts'!$E186,'Input-Accounts'!$G186))</f>
        <v>INT_OM_Exc_A&amp;G,Gas,Uncoll</v>
      </c>
      <c r="G186" s="8">
        <f ca="1">IF(G$5&lt;&gt;"",HLOOKUP(G$5,Functionalization!$G$6:$R$314,ROW($A186)-5,FALSE),IFERROR(INDEX(G$278:G$314,MATCH($F186,$B$278:$B$314,0))/VLOOKUP($F186,$B$278:$BB$314,MATCH(LEFT(TRIM(G$6),FIND("~",SUBSTITUTE(G$6,"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186))*HLOOKUP(LEFT(TRIM(G$6),FIND("~",SUBSTITUTE(G$6," ","~",LEN(TRIM(G$6))-LEN(SUBSTITUTE(TRIM(G$6)," ",""))))-1)&amp;" Total",$B$6:$BB$314,ROW($A186)-5,FALSE))</f>
        <v>3421199.5689063175</v>
      </c>
      <c r="H186" s="8">
        <f ca="1">IF(H$5&lt;&gt;"",HLOOKUP(H$5,Functionalization!$G$6:$R$314,ROW($A186)-5,FALSE),IFERROR(INDEX(H$278:H$314,MATCH($F186,$B$278:$B$314,0))/VLOOKUP($F186,$B$278:$BB$314,MATCH(LEFT(TRIM(H$6),FIND("~",SUBSTITUTE(H$6,"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186))*HLOOKUP(LEFT(TRIM(H$6),FIND("~",SUBSTITUTE(H$6," ","~",LEN(TRIM(H$6))-LEN(SUBSTITUTE(TRIM(H$6)," ",""))))-1)&amp;" Total",$B$6:$BB$314,ROW($A186)-5,FALSE))</f>
        <v>2559887.0011374713</v>
      </c>
      <c r="I186" s="8">
        <f ca="1">IF(I$5&lt;&gt;"",HLOOKUP(I$5,Functionalization!$G$6:$R$314,ROW($A186)-5,FALSE),IFERROR(INDEX(I$278:I$314,MATCH($F186,$B$278:$B$314,0))/VLOOKUP($F186,$B$278:$BB$314,MATCH(LEFT(TRIM(I$6),FIND("~",SUBSTITUTE(I$6,"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186))*HLOOKUP(LEFT(TRIM(I$6),FIND("~",SUBSTITUTE(I$6," ","~",LEN(TRIM(I$6))-LEN(SUBSTITUTE(TRIM(I$6)," ",""))))-1)&amp;" Total",$B$6:$BB$314,ROW($A186)-5,FALSE))</f>
        <v>0</v>
      </c>
      <c r="J186" s="8">
        <f ca="1">IF(J$5&lt;&gt;"",HLOOKUP(J$5,Functionalization!$G$6:$R$314,ROW($A186)-5,FALSE),IFERROR(INDEX(J$278:J$314,MATCH($F186,$B$278:$B$314,0))/VLOOKUP($F186,$B$278:$BB$314,MATCH(LEFT(TRIM(J$6),FIND("~",SUBSTITUTE(J$6,"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186))*HLOOKUP(LEFT(TRIM(J$6),FIND("~",SUBSTITUTE(J$6," ","~",LEN(TRIM(J$6))-LEN(SUBSTITUTE(TRIM(J$6)," ",""))))-1)&amp;" Total",$B$6:$BB$314,ROW($A186)-5,FALSE))</f>
        <v>861312.56776884547</v>
      </c>
      <c r="K186" s="8">
        <f ca="1">IF(K$5&lt;&gt;"",HLOOKUP(K$5,Functionalization!$G$6:$R$314,ROW($A186)-5,FALSE),IFERROR(INDEX(K$278:K$314,MATCH($F186,$B$278:$B$314,0))/VLOOKUP($F186,$B$278:$BB$314,MATCH(LEFT(TRIM(K$6),FIND("~",SUBSTITUTE(K$6,"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186))*HLOOKUP(LEFT(TRIM(K$6),FIND("~",SUBSTITUTE(K$6," ","~",LEN(TRIM(K$6))-LEN(SUBSTITUTE(TRIM(K$6)," ",""))))-1)&amp;" Total",$B$6:$BB$314,ROW($A186)-5,FALSE))</f>
        <v>3234808.1365427561</v>
      </c>
      <c r="L186" s="8">
        <f ca="1">IF(L$5&lt;&gt;"",HLOOKUP(L$5,Functionalization!$G$6:$R$314,ROW($A186)-5,FALSE),IFERROR(INDEX(L$278:L$314,MATCH($F186,$B$278:$B$314,0))/VLOOKUP($F186,$B$278:$BB$314,MATCH(LEFT(TRIM(L$6),FIND("~",SUBSTITUTE(L$6,"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186))*HLOOKUP(LEFT(TRIM(L$6),FIND("~",SUBSTITUTE(L$6," ","~",LEN(TRIM(L$6))-LEN(SUBSTITUTE(TRIM(L$6)," ",""))))-1)&amp;" Total",$B$6:$BB$314,ROW($A186)-5,FALSE))</f>
        <v>0</v>
      </c>
      <c r="M186" s="8">
        <f ca="1">IF(M$5&lt;&gt;"",HLOOKUP(M$5,Functionalization!$G$6:$R$314,ROW($A186)-5,FALSE),IFERROR(INDEX(M$278:M$314,MATCH($F186,$B$278:$B$314,0))/VLOOKUP($F186,$B$278:$BB$314,MATCH(LEFT(TRIM(M$6),FIND("~",SUBSTITUTE(M$6,"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186))*HLOOKUP(LEFT(TRIM(M$6),FIND("~",SUBSTITUTE(M$6," ","~",LEN(TRIM(M$6))-LEN(SUBSTITUTE(TRIM(M$6)," ",""))))-1)&amp;" Total",$B$6:$BB$314,ROW($A186)-5,FALSE))</f>
        <v>0</v>
      </c>
      <c r="N186" s="8">
        <f ca="1">IF(N$5&lt;&gt;"",HLOOKUP(N$5,Functionalization!$G$6:$R$314,ROW($A186)-5,FALSE),IFERROR(INDEX(N$278:N$314,MATCH($F186,$B$278:$B$314,0))/VLOOKUP($F186,$B$278:$BB$314,MATCH(LEFT(TRIM(N$6),FIND("~",SUBSTITUTE(N$6,"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186))*HLOOKUP(LEFT(TRIM(N$6),FIND("~",SUBSTITUTE(N$6," ","~",LEN(TRIM(N$6))-LEN(SUBSTITUTE(TRIM(N$6)," ",""))))-1)&amp;" Total",$B$6:$BB$314,ROW($A186)-5,FALSE))</f>
        <v>3234808.1365427561</v>
      </c>
      <c r="O186" s="8">
        <f ca="1">IF(O$5&lt;&gt;"",HLOOKUP(O$5,Functionalization!$G$6:$R$314,ROW($A186)-5,FALSE),IFERROR(INDEX(O$278:O$314,MATCH($F186,$B$278:$B$314,0))/VLOOKUP($F186,$B$278:$BB$314,MATCH(LEFT(TRIM(O$6),FIND("~",SUBSTITUTE(O$6,"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186))*HLOOKUP(LEFT(TRIM(O$6),FIND("~",SUBSTITUTE(O$6," ","~",LEN(TRIM(O$6))-LEN(SUBSTITUTE(TRIM(O$6)," ",""))))-1)&amp;" Total",$B$6:$BB$314,ROW($A186)-5,FALSE))</f>
        <v>1125400.2575139576</v>
      </c>
      <c r="P186" s="8">
        <f ca="1">IF(P$5&lt;&gt;"",HLOOKUP(P$5,Functionalization!$G$6:$R$314,ROW($A186)-5,FALSE),IFERROR(INDEX(P$278:P$314,MATCH($F186,$B$278:$B$314,0))/VLOOKUP($F186,$B$278:$BB$314,MATCH(LEFT(TRIM(P$6),FIND("~",SUBSTITUTE(P$6,"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186))*HLOOKUP(LEFT(TRIM(P$6),FIND("~",SUBSTITUTE(P$6," ","~",LEN(TRIM(P$6))-LEN(SUBSTITUTE(TRIM(P$6)," ",""))))-1)&amp;" Total",$B$6:$BB$314,ROW($A186)-5,FALSE))</f>
        <v>0</v>
      </c>
      <c r="Q186" s="8">
        <f ca="1">IF(Q$5&lt;&gt;"",HLOOKUP(Q$5,Functionalization!$G$6:$R$314,ROW($A186)-5,FALSE),IFERROR(INDEX(Q$278:Q$314,MATCH($F186,$B$278:$B$314,0))/VLOOKUP($F186,$B$278:$BB$314,MATCH(LEFT(TRIM(Q$6),FIND("~",SUBSTITUTE(Q$6,"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186))*HLOOKUP(LEFT(TRIM(Q$6),FIND("~",SUBSTITUTE(Q$6," ","~",LEN(TRIM(Q$6))-LEN(SUBSTITUTE(TRIM(Q$6)," ",""))))-1)&amp;" Total",$B$6:$BB$314,ROW($A186)-5,FALSE))</f>
        <v>0</v>
      </c>
      <c r="R186" s="8">
        <f ca="1">IF(R$5&lt;&gt;"",HLOOKUP(R$5,Functionalization!$G$6:$R$314,ROW($A186)-5,FALSE),IFERROR(INDEX(R$278:R$314,MATCH($F186,$B$278:$B$314,0))/VLOOKUP($F186,$B$278:$BB$314,MATCH(LEFT(TRIM(R$6),FIND("~",SUBSTITUTE(R$6,"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186))*HLOOKUP(LEFT(TRIM(R$6),FIND("~",SUBSTITUTE(R$6," ","~",LEN(TRIM(R$6))-LEN(SUBSTITUTE(TRIM(R$6)," ",""))))-1)&amp;" Total",$B$6:$BB$314,ROW($A186)-5,FALSE))</f>
        <v>1125400.2575139576</v>
      </c>
      <c r="S186" s="8">
        <f ca="1">IF(S$5&lt;&gt;"",HLOOKUP(S$5,Functionalization!$G$6:$R$314,ROW($A186)-5,FALSE),IFERROR(INDEX(S$278:S$314,MATCH($F186,$B$278:$B$314,0))/VLOOKUP($F186,$B$278:$BB$314,MATCH(LEFT(TRIM(S$6),FIND("~",SUBSTITUTE(S$6,"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186))*HLOOKUP(LEFT(TRIM(S$6),FIND("~",SUBSTITUTE(S$6," ","~",LEN(TRIM(S$6))-LEN(SUBSTITUTE(TRIM(S$6)," ",""))))-1)&amp;" Total",$B$6:$BB$314,ROW($A186)-5,FALSE))</f>
        <v>0</v>
      </c>
      <c r="T186" s="8">
        <f ca="1">IF(T$5&lt;&gt;"",HLOOKUP(T$5,Functionalization!$G$6:$R$314,ROW($A186)-5,FALSE),IFERROR(INDEX(T$278:T$314,MATCH($F186,$B$278:$B$314,0))/VLOOKUP($F186,$B$278:$BB$314,MATCH(LEFT(TRIM(T$6),FIND("~",SUBSTITUTE(T$6,"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186))*HLOOKUP(LEFT(TRIM(T$6),FIND("~",SUBSTITUTE(T$6," ","~",LEN(TRIM(T$6))-LEN(SUBSTITUTE(TRIM(T$6)," ",""))))-1)&amp;" Total",$B$6:$BB$314,ROW($A186)-5,FALSE))</f>
        <v>0</v>
      </c>
      <c r="U186" s="8">
        <f ca="1">IF(U$5&lt;&gt;"",HLOOKUP(U$5,Functionalization!$G$6:$R$314,ROW($A186)-5,FALSE),IFERROR(INDEX(U$278:U$314,MATCH($F186,$B$278:$B$314,0))/VLOOKUP($F186,$B$278:$BB$314,MATCH(LEFT(TRIM(U$6),FIND("~",SUBSTITUTE(U$6,"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186))*HLOOKUP(LEFT(TRIM(U$6),FIND("~",SUBSTITUTE(U$6," ","~",LEN(TRIM(U$6))-LEN(SUBSTITUTE(TRIM(U$6)," ",""))))-1)&amp;" Total",$B$6:$BB$314,ROW($A186)-5,FALSE))</f>
        <v>0</v>
      </c>
      <c r="V186" s="8">
        <f ca="1">IF(V$5&lt;&gt;"",HLOOKUP(V$5,Functionalization!$G$6:$R$314,ROW($A186)-5,FALSE),IFERROR(INDEX(V$278:V$314,MATCH($F186,$B$278:$B$314,0))/VLOOKUP($F186,$B$278:$BB$314,MATCH(LEFT(TRIM(V$6),FIND("~",SUBSTITUTE(V$6,"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186))*HLOOKUP(LEFT(TRIM(V$6),FIND("~",SUBSTITUTE(V$6," ","~",LEN(TRIM(V$6))-LEN(SUBSTITUTE(TRIM(V$6)," ",""))))-1)&amp;" Total",$B$6:$BB$314,ROW($A186)-5,FALSE))</f>
        <v>0</v>
      </c>
      <c r="W186" s="8">
        <f ca="1">IF(W$5&lt;&gt;"",HLOOKUP(W$5,Functionalization!$G$6:$R$314,ROW($A186)-5,FALSE),IFERROR(INDEX(W$278:W$314,MATCH($F186,$B$278:$B$314,0))/VLOOKUP($F186,$B$278:$BB$314,MATCH(LEFT(TRIM(W$6),FIND("~",SUBSTITUTE(W$6,"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186))*HLOOKUP(LEFT(TRIM(W$6),FIND("~",SUBSTITUTE(W$6," ","~",LEN(TRIM(W$6))-LEN(SUBSTITUTE(TRIM(W$6)," ",""))))-1)&amp;" Total",$B$6:$BB$314,ROW($A186)-5,FALSE))</f>
        <v>0</v>
      </c>
      <c r="X186" s="8">
        <f ca="1">IF(X$5&lt;&gt;"",HLOOKUP(X$5,Functionalization!$G$6:$R$314,ROW($A186)-5,FALSE),IFERROR(INDEX(X$278:X$314,MATCH($F186,$B$278:$B$314,0))/VLOOKUP($F186,$B$278:$BB$314,MATCH(LEFT(TRIM(X$6),FIND("~",SUBSTITUTE(X$6,"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186))*HLOOKUP(LEFT(TRIM(X$6),FIND("~",SUBSTITUTE(X$6," ","~",LEN(TRIM(X$6))-LEN(SUBSTITUTE(TRIM(X$6)," ",""))))-1)&amp;" Total",$B$6:$BB$314,ROW($A186)-5,FALSE))</f>
        <v>0</v>
      </c>
      <c r="Y186" s="8">
        <f ca="1">IF(Y$5&lt;&gt;"",HLOOKUP(Y$5,Functionalization!$G$6:$R$314,ROW($A186)-5,FALSE),IFERROR(INDEX(Y$278:Y$314,MATCH($F186,$B$278:$B$314,0))/VLOOKUP($F186,$B$278:$BB$314,MATCH(LEFT(TRIM(Y$6),FIND("~",SUBSTITUTE(Y$6,"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186))*HLOOKUP(LEFT(TRIM(Y$6),FIND("~",SUBSTITUTE(Y$6," ","~",LEN(TRIM(Y$6))-LEN(SUBSTITUTE(TRIM(Y$6)," ",""))))-1)&amp;" Total",$B$6:$BB$314,ROW($A186)-5,FALSE))</f>
        <v>0</v>
      </c>
      <c r="Z186" s="8">
        <f ca="1">IF(Z$5&lt;&gt;"",HLOOKUP(Z$5,Functionalization!$G$6:$R$314,ROW($A186)-5,FALSE),IFERROR(INDEX(Z$278:Z$314,MATCH($F186,$B$278:$B$314,0))/VLOOKUP($F186,$B$278:$BB$314,MATCH(LEFT(TRIM(Z$6),FIND("~",SUBSTITUTE(Z$6,"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186))*HLOOKUP(LEFT(TRIM(Z$6),FIND("~",SUBSTITUTE(Z$6," ","~",LEN(TRIM(Z$6))-LEN(SUBSTITUTE(TRIM(Z$6)," ",""))))-1)&amp;" Total",$B$6:$BB$314,ROW($A186)-5,FALSE))</f>
        <v>0</v>
      </c>
      <c r="AA186" s="8">
        <f ca="1">IF(AA$5&lt;&gt;"",HLOOKUP(AA$5,Functionalization!$G$6:$R$314,ROW($A186)-5,FALSE),IFERROR(INDEX(AA$278:AA$314,MATCH($F186,$B$278:$B$314,0))/VLOOKUP($F186,$B$278:$BB$314,MATCH(LEFT(TRIM(AA$6),FIND("~",SUBSTITUTE(AA$6,"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186))*HLOOKUP(LEFT(TRIM(AA$6),FIND("~",SUBSTITUTE(AA$6," ","~",LEN(TRIM(AA$6))-LEN(SUBSTITUTE(TRIM(AA$6)," ",""))))-1)&amp;" Total",$B$6:$BB$314,ROW($A186)-5,FALSE))</f>
        <v>0</v>
      </c>
      <c r="AB186" s="8">
        <f ca="1">IF(AB$5&lt;&gt;"",HLOOKUP(AB$5,Functionalization!$G$6:$R$314,ROW($A186)-5,FALSE),IFERROR(INDEX(AB$278:AB$314,MATCH($F186,$B$278:$B$314,0))/VLOOKUP($F186,$B$278:$BB$314,MATCH(LEFT(TRIM(AB$6),FIND("~",SUBSTITUTE(AB$6,"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186))*HLOOKUP(LEFT(TRIM(AB$6),FIND("~",SUBSTITUTE(AB$6," ","~",LEN(TRIM(AB$6))-LEN(SUBSTITUTE(TRIM(AB$6)," ",""))))-1)&amp;" Total",$B$6:$BB$314,ROW($A186)-5,FALSE))</f>
        <v>0</v>
      </c>
      <c r="AC186" s="8">
        <f ca="1">IF(AC$5&lt;&gt;"",HLOOKUP(AC$5,Functionalization!$G$6:$R$314,ROW($A186)-5,FALSE),IFERROR(INDEX(AC$278:AC$314,MATCH($F186,$B$278:$B$314,0))/VLOOKUP($F186,$B$278:$BB$314,MATCH(LEFT(TRIM(AC$6),FIND("~",SUBSTITUTE(AC$6,"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186))*HLOOKUP(LEFT(TRIM(AC$6),FIND("~",SUBSTITUTE(AC$6," ","~",LEN(TRIM(AC$6))-LEN(SUBSTITUTE(TRIM(AC$6)," ",""))))-1)&amp;" Total",$B$6:$BB$314,ROW($A186)-5,FALSE))</f>
        <v>0</v>
      </c>
      <c r="AD186" s="8">
        <f ca="1">IF(AD$5&lt;&gt;"",HLOOKUP(AD$5,Functionalization!$G$6:$R$314,ROW($A186)-5,FALSE),IFERROR(INDEX(AD$278:AD$314,MATCH($F186,$B$278:$B$314,0))/VLOOKUP($F186,$B$278:$BB$314,MATCH(LEFT(TRIM(AD$6),FIND("~",SUBSTITUTE(AD$6,"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186))*HLOOKUP(LEFT(TRIM(AD$6),FIND("~",SUBSTITUTE(AD$6," ","~",LEN(TRIM(AD$6))-LEN(SUBSTITUTE(TRIM(AD$6)," ",""))))-1)&amp;" Total",$B$6:$BB$314,ROW($A186)-5,FALSE))</f>
        <v>0</v>
      </c>
      <c r="AE186" s="8">
        <f ca="1">IF(AE$5&lt;&gt;"",HLOOKUP(AE$5,Functionalization!$G$6:$R$314,ROW($A186)-5,FALSE),IFERROR(INDEX(AE$278:AE$314,MATCH($F186,$B$278:$B$314,0))/VLOOKUP($F186,$B$278:$BB$314,MATCH(LEFT(TRIM(AE$6),FIND("~",SUBSTITUTE(AE$6,"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186))*HLOOKUP(LEFT(TRIM(AE$6),FIND("~",SUBSTITUTE(AE$6," ","~",LEN(TRIM(AE$6))-LEN(SUBSTITUTE(TRIM(AE$6)," ",""))))-1)&amp;" Total",$B$6:$BB$314,ROW($A186)-5,FALSE))</f>
        <v>0</v>
      </c>
      <c r="AF186" s="8">
        <f ca="1">IF(AF$5&lt;&gt;"",HLOOKUP(AF$5,Functionalization!$G$6:$R$314,ROW($A186)-5,FALSE),IFERROR(INDEX(AF$278:AF$314,MATCH($F186,$B$278:$B$314,0))/VLOOKUP($F186,$B$278:$BB$314,MATCH(LEFT(TRIM(AF$6),FIND("~",SUBSTITUTE(AF$6,"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186))*HLOOKUP(LEFT(TRIM(AF$6),FIND("~",SUBSTITUTE(AF$6," ","~",LEN(TRIM(AF$6))-LEN(SUBSTITUTE(TRIM(AF$6)," ",""))))-1)&amp;" Total",$B$6:$BB$314,ROW($A186)-5,FALSE))</f>
        <v>0</v>
      </c>
      <c r="AG186" s="8">
        <f ca="1">IF(AG$5&lt;&gt;"",HLOOKUP(AG$5,Functionalization!$G$6:$R$314,ROW($A186)-5,FALSE),IFERROR(INDEX(AG$278:AG$314,MATCH($F186,$B$278:$B$314,0))/VLOOKUP($F186,$B$278:$BB$314,MATCH(LEFT(TRIM(AG$6),FIND("~",SUBSTITUTE(AG$6,"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186))*HLOOKUP(LEFT(TRIM(AG$6),FIND("~",SUBSTITUTE(AG$6," ","~",LEN(TRIM(AG$6))-LEN(SUBSTITUTE(TRIM(AG$6)," ",""))))-1)&amp;" Total",$B$6:$BB$314,ROW($A186)-5,FALSE))</f>
        <v>0</v>
      </c>
      <c r="AH186" s="8">
        <f ca="1">IF(AH$5&lt;&gt;"",HLOOKUP(AH$5,Functionalization!$G$6:$R$314,ROW($A186)-5,FALSE),IFERROR(INDEX(AH$278:AH$314,MATCH($F186,$B$278:$B$314,0))/VLOOKUP($F186,$B$278:$BB$314,MATCH(LEFT(TRIM(AH$6),FIND("~",SUBSTITUTE(AH$6,"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186))*HLOOKUP(LEFT(TRIM(AH$6),FIND("~",SUBSTITUTE(AH$6," ","~",LEN(TRIM(AH$6))-LEN(SUBSTITUTE(TRIM(AH$6)," ",""))))-1)&amp;" Total",$B$6:$BB$314,ROW($A186)-5,FALSE))</f>
        <v>0</v>
      </c>
      <c r="AI186" s="8">
        <f ca="1">IF(AI$5&lt;&gt;"",HLOOKUP(AI$5,Functionalization!$G$6:$R$314,ROW($A186)-5,FALSE),IFERROR(INDEX(AI$278:AI$314,MATCH($F186,$B$278:$B$314,0))/VLOOKUP($F186,$B$278:$BB$314,MATCH(LEFT(TRIM(AI$6),FIND("~",SUBSTITUTE(AI$6,"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186))*HLOOKUP(LEFT(TRIM(AI$6),FIND("~",SUBSTITUTE(AI$6," ","~",LEN(TRIM(AI$6))-LEN(SUBSTITUTE(TRIM(AI$6)," ",""))))-1)&amp;" Total",$B$6:$BB$314,ROW($A186)-5,FALSE))</f>
        <v>0</v>
      </c>
      <c r="AJ186" s="8">
        <f ca="1">IF(AJ$5&lt;&gt;"",HLOOKUP(AJ$5,Functionalization!$G$6:$R$314,ROW($A186)-5,FALSE),IFERROR(INDEX(AJ$278:AJ$314,MATCH($F186,$B$278:$B$314,0))/VLOOKUP($F186,$B$278:$BB$314,MATCH(LEFT(TRIM(AJ$6),FIND("~",SUBSTITUTE(AJ$6,"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186))*HLOOKUP(LEFT(TRIM(AJ$6),FIND("~",SUBSTITUTE(AJ$6," ","~",LEN(TRIM(AJ$6))-LEN(SUBSTITUTE(TRIM(AJ$6)," ",""))))-1)&amp;" Total",$B$6:$BB$314,ROW($A186)-5,FALSE))</f>
        <v>0</v>
      </c>
      <c r="AK186" s="8">
        <f ca="1">IF(AK$5&lt;&gt;"",HLOOKUP(AK$5,Functionalization!$G$6:$R$314,ROW($A186)-5,FALSE),IFERROR(INDEX(AK$278:AK$314,MATCH($F186,$B$278:$B$314,0))/VLOOKUP($F186,$B$278:$BB$314,MATCH(LEFT(TRIM(AK$6),FIND("~",SUBSTITUTE(AK$6,"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186))*HLOOKUP(LEFT(TRIM(AK$6),FIND("~",SUBSTITUTE(AK$6," ","~",LEN(TRIM(AK$6))-LEN(SUBSTITUTE(TRIM(AK$6)," ",""))))-1)&amp;" Total",$B$6:$BB$314,ROW($A186)-5,FALSE))</f>
        <v>0</v>
      </c>
      <c r="AL186" s="8">
        <f ca="1">IF(AL$5&lt;&gt;"",HLOOKUP(AL$5,Functionalization!$G$6:$R$314,ROW($A186)-5,FALSE),IFERROR(INDEX(AL$278:AL$314,MATCH($F186,$B$278:$B$314,0))/VLOOKUP($F186,$B$278:$BB$314,MATCH(LEFT(TRIM(AL$6),FIND("~",SUBSTITUTE(AL$6,"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186))*HLOOKUP(LEFT(TRIM(AL$6),FIND("~",SUBSTITUTE(AL$6," ","~",LEN(TRIM(AL$6))-LEN(SUBSTITUTE(TRIM(AL$6)," ",""))))-1)&amp;" Total",$B$6:$BB$314,ROW($A186)-5,FALSE))</f>
        <v>0</v>
      </c>
      <c r="AM186" s="8">
        <f ca="1">IF(AM$5&lt;&gt;"",HLOOKUP(AM$5,Functionalization!$G$6:$R$314,ROW($A186)-5,FALSE),IFERROR(INDEX(AM$278:AM$314,MATCH($F186,$B$278:$B$314,0))/VLOOKUP($F186,$B$278:$BB$314,MATCH(LEFT(TRIM(AM$6),FIND("~",SUBSTITUTE(AM$6,"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186))*HLOOKUP(LEFT(TRIM(AM$6),FIND("~",SUBSTITUTE(AM$6," ","~",LEN(TRIM(AM$6))-LEN(SUBSTITUTE(TRIM(AM$6)," ",""))))-1)&amp;" Total",$B$6:$BB$314,ROW($A186)-5,FALSE))</f>
        <v>0</v>
      </c>
      <c r="AN186" s="8">
        <f ca="1">IF(AN$5&lt;&gt;"",HLOOKUP(AN$5,Functionalization!$G$6:$R$314,ROW($A186)-5,FALSE),IFERROR(INDEX(AN$278:AN$314,MATCH($F186,$B$278:$B$314,0))/VLOOKUP($F186,$B$278:$BB$314,MATCH(LEFT(TRIM(AN$6),FIND("~",SUBSTITUTE(AN$6,"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186))*HLOOKUP(LEFT(TRIM(AN$6),FIND("~",SUBSTITUTE(AN$6," ","~",LEN(TRIM(AN$6))-LEN(SUBSTITUTE(TRIM(AN$6)," ",""))))-1)&amp;" Total",$B$6:$BB$314,ROW($A186)-5,FALSE))</f>
        <v>0</v>
      </c>
      <c r="AO186" s="8">
        <f ca="1">IF(AO$5&lt;&gt;"",HLOOKUP(AO$5,Functionalization!$G$6:$R$314,ROW($A186)-5,FALSE),IFERROR(INDEX(AO$278:AO$314,MATCH($F186,$B$278:$B$314,0))/VLOOKUP($F186,$B$278:$BB$314,MATCH(LEFT(TRIM(AO$6),FIND("~",SUBSTITUTE(AO$6,"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186))*HLOOKUP(LEFT(TRIM(AO$6),FIND("~",SUBSTITUTE(AO$6," ","~",LEN(TRIM(AO$6))-LEN(SUBSTITUTE(TRIM(AO$6)," ",""))))-1)&amp;" Total",$B$6:$BB$314,ROW($A186)-5,FALSE))</f>
        <v>0</v>
      </c>
      <c r="AP186" s="8">
        <f ca="1">IF(AP$5&lt;&gt;"",HLOOKUP(AP$5,Functionalization!$G$6:$R$314,ROW($A186)-5,FALSE),IFERROR(INDEX(AP$278:AP$314,MATCH($F186,$B$278:$B$314,0))/VLOOKUP($F186,$B$278:$BB$314,MATCH(LEFT(TRIM(AP$6),FIND("~",SUBSTITUTE(AP$6,"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186))*HLOOKUP(LEFT(TRIM(AP$6),FIND("~",SUBSTITUTE(AP$6," ","~",LEN(TRIM(AP$6))-LEN(SUBSTITUTE(TRIM(AP$6)," ",""))))-1)&amp;" Total",$B$6:$BB$314,ROW($A186)-5,FALSE))</f>
        <v>0</v>
      </c>
      <c r="AQ186" s="8">
        <f ca="1">IF(AQ$5&lt;&gt;"",HLOOKUP(AQ$5,Functionalization!$G$6:$R$314,ROW($A186)-5,FALSE),IFERROR(INDEX(AQ$278:AQ$314,MATCH($F186,$B$278:$B$314,0))/VLOOKUP($F186,$B$278:$BB$314,MATCH(LEFT(TRIM(AQ$6),FIND("~",SUBSTITUTE(AQ$6,"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186))*HLOOKUP(LEFT(TRIM(AQ$6),FIND("~",SUBSTITUTE(AQ$6," ","~",LEN(TRIM(AQ$6))-LEN(SUBSTITUTE(TRIM(AQ$6)," ",""))))-1)&amp;" Total",$B$6:$BB$314,ROW($A186)-5,FALSE))</f>
        <v>0</v>
      </c>
      <c r="AR186" s="8">
        <f ca="1">IF(AR$5&lt;&gt;"",HLOOKUP(AR$5,Functionalization!$G$6:$R$314,ROW($A186)-5,FALSE),IFERROR(INDEX(AR$278:AR$314,MATCH($F186,$B$278:$B$314,0))/VLOOKUP($F186,$B$278:$BB$314,MATCH(LEFT(TRIM(AR$6),FIND("~",SUBSTITUTE(AR$6,"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186))*HLOOKUP(LEFT(TRIM(AR$6),FIND("~",SUBSTITUTE(AR$6," ","~",LEN(TRIM(AR$6))-LEN(SUBSTITUTE(TRIM(AR$6)," ",""))))-1)&amp;" Total",$B$6:$BB$314,ROW($A186)-5,FALSE))</f>
        <v>0</v>
      </c>
      <c r="AS186" s="8">
        <f ca="1">IF(AS$5&lt;&gt;"",HLOOKUP(AS$5,Functionalization!$G$6:$R$314,ROW($A186)-5,FALSE),IFERROR(INDEX(AS$278:AS$314,MATCH($F186,$B$278:$B$314,0))/VLOOKUP($F186,$B$278:$BB$314,MATCH(LEFT(TRIM(AS$6),FIND("~",SUBSTITUTE(AS$6,"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186))*HLOOKUP(LEFT(TRIM(AS$6),FIND("~",SUBSTITUTE(AS$6," ","~",LEN(TRIM(AS$6))-LEN(SUBSTITUTE(TRIM(AS$6)," ",""))))-1)&amp;" Total",$B$6:$BB$314,ROW($A186)-5,FALSE))</f>
        <v>0</v>
      </c>
      <c r="AT186" s="8">
        <f ca="1">IF(AT$5&lt;&gt;"",HLOOKUP(AT$5,Functionalization!$G$6:$R$314,ROW($A186)-5,FALSE),IFERROR(INDEX(AT$278:AT$314,MATCH($F186,$B$278:$B$314,0))/VLOOKUP($F186,$B$278:$BB$314,MATCH(LEFT(TRIM(AT$6),FIND("~",SUBSTITUTE(AT$6,"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186))*HLOOKUP(LEFT(TRIM(AT$6),FIND("~",SUBSTITUTE(AT$6," ","~",LEN(TRIM(AT$6))-LEN(SUBSTITUTE(TRIM(AT$6)," ",""))))-1)&amp;" Total",$B$6:$BB$314,ROW($A186)-5,FALSE))</f>
        <v>0</v>
      </c>
      <c r="AU186" s="8">
        <f ca="1">IF(AU$5&lt;&gt;"",HLOOKUP(AU$5,Functionalization!$G$6:$R$314,ROW($A186)-5,FALSE),IFERROR(INDEX(AU$278:AU$314,MATCH($F186,$B$278:$B$314,0))/VLOOKUP($F186,$B$278:$BB$314,MATCH(LEFT(TRIM(AU$6),FIND("~",SUBSTITUTE(AU$6,"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186))*HLOOKUP(LEFT(TRIM(AU$6),FIND("~",SUBSTITUTE(AU$6," ","~",LEN(TRIM(AU$6))-LEN(SUBSTITUTE(TRIM(AU$6)," ",""))))-1)&amp;" Total",$B$6:$BB$314,ROW($A186)-5,FALSE))</f>
        <v>0</v>
      </c>
      <c r="AV186" s="8">
        <f ca="1">IF(AV$5&lt;&gt;"",HLOOKUP(AV$5,Functionalization!$G$6:$R$314,ROW($A186)-5,FALSE),IFERROR(INDEX(AV$278:AV$314,MATCH($F186,$B$278:$B$314,0))/VLOOKUP($F186,$B$278:$BB$314,MATCH(LEFT(TRIM(AV$6),FIND("~",SUBSTITUTE(AV$6,"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186))*HLOOKUP(LEFT(TRIM(AV$6),FIND("~",SUBSTITUTE(AV$6," ","~",LEN(TRIM(AV$6))-LEN(SUBSTITUTE(TRIM(AV$6)," ",""))))-1)&amp;" Total",$B$6:$BB$314,ROW($A186)-5,FALSE))</f>
        <v>0</v>
      </c>
      <c r="AW186" s="8">
        <f ca="1">IF(AW$5&lt;&gt;"",HLOOKUP(AW$5,Functionalization!$G$6:$R$314,ROW($A186)-5,FALSE),IFERROR(INDEX(AW$278:AW$314,MATCH($F186,$B$278:$B$314,0))/VLOOKUP($F186,$B$278:$BB$314,MATCH(LEFT(TRIM(AW$6),FIND("~",SUBSTITUTE(AW$6,"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186))*HLOOKUP(LEFT(TRIM(AW$6),FIND("~",SUBSTITUTE(AW$6," ","~",LEN(TRIM(AW$6))-LEN(SUBSTITUTE(TRIM(AW$6)," ",""))))-1)&amp;" Total",$B$6:$BB$314,ROW($A186)-5,FALSE))</f>
        <v>0</v>
      </c>
      <c r="AX186" s="8">
        <f ca="1">IF(AX$5&lt;&gt;"",HLOOKUP(AX$5,Functionalization!$G$6:$R$314,ROW($A186)-5,FALSE),IFERROR(INDEX(AX$278:AX$314,MATCH($F186,$B$278:$B$314,0))/VLOOKUP($F186,$B$278:$BB$314,MATCH(LEFT(TRIM(AX$6),FIND("~",SUBSTITUTE(AX$6,"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186))*HLOOKUP(LEFT(TRIM(AX$6),FIND("~",SUBSTITUTE(AX$6," ","~",LEN(TRIM(AX$6))-LEN(SUBSTITUTE(TRIM(AX$6)," ",""))))-1)&amp;" Total",$B$6:$BB$314,ROW($A186)-5,FALSE))</f>
        <v>0</v>
      </c>
      <c r="AY186" s="8">
        <f ca="1">IF(AY$5&lt;&gt;"",HLOOKUP(AY$5,Functionalization!$G$6:$R$314,ROW($A186)-5,FALSE),IFERROR(INDEX(AY$278:AY$314,MATCH($F186,$B$278:$B$314,0))/VLOOKUP($F186,$B$278:$BB$314,MATCH(LEFT(TRIM(AY$6),FIND("~",SUBSTITUTE(AY$6,"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186))*HLOOKUP(LEFT(TRIM(AY$6),FIND("~",SUBSTITUTE(AY$6," ","~",LEN(TRIM(AY$6))-LEN(SUBSTITUTE(TRIM(AY$6)," ",""))))-1)&amp;" Total",$B$6:$BB$314,ROW($A186)-5,FALSE))</f>
        <v>0</v>
      </c>
      <c r="AZ186" s="8">
        <f ca="1">IF(AZ$5&lt;&gt;"",HLOOKUP(AZ$5,Functionalization!$G$6:$R$314,ROW($A186)-5,FALSE),IFERROR(INDEX(AZ$278:AZ$314,MATCH($F186,$B$278:$B$314,0))/VLOOKUP($F186,$B$278:$BB$314,MATCH(LEFT(TRIM(AZ$6),FIND("~",SUBSTITUTE(AZ$6,"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186))*HLOOKUP(LEFT(TRIM(AZ$6),FIND("~",SUBSTITUTE(AZ$6," ","~",LEN(TRIM(AZ$6))-LEN(SUBSTITUTE(TRIM(AZ$6)," ",""))))-1)&amp;" Total",$B$6:$BB$314,ROW($A186)-5,FALSE))</f>
        <v>0</v>
      </c>
      <c r="BA186" s="8">
        <f ca="1">IF(BA$5&lt;&gt;"",HLOOKUP(BA$5,Functionalization!$G$6:$R$314,ROW($A186)-5,FALSE),IFERROR(INDEX(BA$278:BA$314,MATCH($F186,$B$278:$B$314,0))/VLOOKUP($F186,$B$278:$BB$314,MATCH(LEFT(TRIM(BA$6),FIND("~",SUBSTITUTE(BA$6,"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186))*HLOOKUP(LEFT(TRIM(BA$6),FIND("~",SUBSTITUTE(BA$6," ","~",LEN(TRIM(BA$6))-LEN(SUBSTITUTE(TRIM(BA$6)," ",""))))-1)&amp;" Total",$B$6:$BB$314,ROW($A186)-5,FALSE))</f>
        <v>0</v>
      </c>
      <c r="BB186" s="8">
        <f ca="1">IF(BB$5&lt;&gt;"",HLOOKUP(BB$5,Functionalization!$G$6:$R$314,ROW($A186)-5,FALSE),IFERROR(INDEX(BB$278:BB$314,MATCH($F186,$B$278:$B$314,0))/VLOOKUP($F186,$B$278:$BB$314,MATCH(LEFT(TRIM(BB$6),FIND("~",SUBSTITUTE(BB$6,"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186))*HLOOKUP(LEFT(TRIM(BB$6),FIND("~",SUBSTITUTE(BB$6," ","~",LEN(TRIM(BB$6))-LEN(SUBSTITUTE(TRIM(BB$6)," ",""))))-1)&amp;" Total",$B$6:$BB$314,ROW($A186)-5,FALSE))</f>
        <v>0</v>
      </c>
      <c r="BD186">
        <f ca="1">IFERROR(IF(SUMIF($G$6:$BB$6,BD$6&amp;" Total",$G186:$BB186)-(SUMIF($G$6:$BB$6,BD$6&amp;" "&amp;'Input-Func_Class'!$D$22,$G186:$BB186)+IFERROR(SUMIF($G$6:$BB$6,BD$6&amp;" "&amp;'Input-Func_Class'!$E$22,$G186:$BB186),SUMIF($G$6:$BB$6,BD$6&amp;" "&amp;'Input-Func_Class'!$B$24,$G186:$BB186))+SUMIF($G$6:$BB$6,BD$6&amp;" "&amp;'Input-Func_Class'!$F$22,$G186:$BB186))&lt;Check_Limit,0,1),1)</f>
        <v>0</v>
      </c>
      <c r="BE186">
        <f ca="1">IFERROR(IF(SUMIF($G$6:$BB$6,BE$6&amp;" Total",$G186:$BB186)-(SUMIF($G$6:$BB$6,BE$6&amp;" "&amp;'Input-Func_Class'!$D$22,$G186:$BB186)+IFERROR(SUMIF($G$6:$BB$6,BE$6&amp;" "&amp;'Input-Func_Class'!$E$22,$G186:$BB186),SUMIF($G$6:$BB$6,BE$6&amp;" "&amp;'Input-Func_Class'!$B$24,$G186:$BB186))+SUMIF($G$6:$BB$6,BE$6&amp;" "&amp;'Input-Func_Class'!$F$22,$G186:$BB186))&lt;Check_Limit,0,1),1)</f>
        <v>0</v>
      </c>
      <c r="BF186">
        <f ca="1">IFERROR(IF(SUMIF($G$6:$BB$6,BF$6&amp;" Total",$G186:$BB186)-(SUMIF($G$6:$BB$6,BF$6&amp;" "&amp;'Input-Func_Class'!$D$22,$G186:$BB186)+IFERROR(SUMIF($G$6:$BB$6,BF$6&amp;" "&amp;'Input-Func_Class'!$E$22,$G186:$BB186),SUMIF($G$6:$BB$6,BF$6&amp;" "&amp;'Input-Func_Class'!$B$24,$G186:$BB186))+SUMIF($G$6:$BB$6,BF$6&amp;" "&amp;'Input-Func_Class'!$F$22,$G186:$BB186))&lt;Check_Limit,0,1),1)</f>
        <v>0</v>
      </c>
      <c r="BG186">
        <f ca="1">IFERROR(IF(SUMIF($G$6:$BB$6,BG$6&amp;" Total",$G186:$BB186)-(SUMIF($G$6:$BB$6,BG$6&amp;" "&amp;'Input-Func_Class'!$D$22,$G186:$BB186)+IFERROR(SUMIF($G$6:$BB$6,BG$6&amp;" "&amp;'Input-Func_Class'!$E$22,$G186:$BB186),SUMIF($G$6:$BB$6,BG$6&amp;" "&amp;'Input-Func_Class'!$B$24,$G186:$BB186))+SUMIF($G$6:$BB$6,BG$6&amp;" "&amp;'Input-Func_Class'!$F$22,$G186:$BB186))&lt;Check_Limit,0,1),1)</f>
        <v>0</v>
      </c>
      <c r="BH186">
        <f ca="1">IFERROR(IF(SUMIF($G$6:$BB$6,BH$6&amp;" Total",$G186:$BB186)-(SUMIF($G$6:$BB$6,BH$6&amp;" "&amp;'Input-Func_Class'!$D$22,$G186:$BB186)+IFERROR(SUMIF($G$6:$BB$6,BH$6&amp;" "&amp;'Input-Func_Class'!$E$22,$G186:$BB186),SUMIF($G$6:$BB$6,BH$6&amp;" "&amp;'Input-Func_Class'!$B$24,$G186:$BB186))+SUMIF($G$6:$BB$6,BH$6&amp;" "&amp;'Input-Func_Class'!$F$22,$G186:$BB186))&lt;Check_Limit,0,1),1)</f>
        <v>0</v>
      </c>
      <c r="BI186">
        <f ca="1">IFERROR(IF(SUMIF($G$6:$BB$6,BI$6&amp;" Total",$G186:$BB186)-(SUMIF($G$6:$BB$6,BI$6&amp;" "&amp;'Input-Func_Class'!$D$22,$G186:$BB186)+IFERROR(SUMIF($G$6:$BB$6,BI$6&amp;" "&amp;'Input-Func_Class'!$E$22,$G186:$BB186),SUMIF($G$6:$BB$6,BI$6&amp;" "&amp;'Input-Func_Class'!$B$24,$G186:$BB186))+SUMIF($G$6:$BB$6,BI$6&amp;" "&amp;'Input-Func_Class'!$F$22,$G186:$BB186))&lt;Check_Limit,0,1),1)</f>
        <v>0</v>
      </c>
      <c r="BJ186">
        <f ca="1">IFERROR(IF(SUMIF($G$6:$BB$6,BJ$6&amp;" Total",$G186:$BB186)-(SUMIF($G$6:$BB$6,BJ$6&amp;" "&amp;'Input-Func_Class'!$D$22,$G186:$BB186)+IFERROR(SUMIF($G$6:$BB$6,BJ$6&amp;" "&amp;'Input-Func_Class'!$E$22,$G186:$BB186),SUMIF($G$6:$BB$6,BJ$6&amp;" "&amp;'Input-Func_Class'!$B$24,$G186:$BB186))+SUMIF($G$6:$BB$6,BJ$6&amp;" "&amp;'Input-Func_Class'!$F$22,$G186:$BB186))&lt;Check_Limit,0,1),1)</f>
        <v>0</v>
      </c>
      <c r="BK186">
        <f ca="1">IFERROR(IF(SUMIF($G$6:$BB$6,BK$6&amp;" Total",$G186:$BB186)-(SUMIF($G$6:$BB$6,BK$6&amp;" "&amp;'Input-Func_Class'!$D$22,$G186:$BB186)+IFERROR(SUMIF($G$6:$BB$6,BK$6&amp;" "&amp;'Input-Func_Class'!$E$22,$G186:$BB186),SUMIF($G$6:$BB$6,BK$6&amp;" "&amp;'Input-Func_Class'!$B$24,$G186:$BB186))+SUMIF($G$6:$BB$6,BK$6&amp;" "&amp;'Input-Func_Class'!$F$22,$G186:$BB186))&lt;Check_Limit,0,1),1)</f>
        <v>0</v>
      </c>
      <c r="BL186">
        <f ca="1">IFERROR(IF(SUMIF($G$6:$BB$6,BL$6&amp;" Total",$G186:$BB186)-(SUMIF($G$6:$BB$6,BL$6&amp;" "&amp;'Input-Func_Class'!$D$22,$G186:$BB186)+IFERROR(SUMIF($G$6:$BB$6,BL$6&amp;" "&amp;'Input-Func_Class'!$E$22,$G186:$BB186),SUMIF($G$6:$BB$6,BL$6&amp;" "&amp;'Input-Func_Class'!$B$24,$G186:$BB186))+SUMIF($G$6:$BB$6,BL$6&amp;" "&amp;'Input-Func_Class'!$F$22,$G186:$BB186))&lt;Check_Limit,0,1),1)</f>
        <v>0</v>
      </c>
      <c r="BM186">
        <f ca="1">IFERROR(IF(SUMIF($G$6:$BB$6,BM$6&amp;" Total",$G186:$BB186)-(SUMIF($G$6:$BB$6,BM$6&amp;" "&amp;'Input-Func_Class'!$D$22,$G186:$BB186)+IFERROR(SUMIF($G$6:$BB$6,BM$6&amp;" "&amp;'Input-Func_Class'!$E$22,$G186:$BB186),SUMIF($G$6:$BB$6,BM$6&amp;" "&amp;'Input-Func_Class'!$B$24,$G186:$BB186))+SUMIF($G$6:$BB$6,BM$6&amp;" "&amp;'Input-Func_Class'!$F$22,$G186:$BB186))&lt;Check_Limit,0,1),1)</f>
        <v>0</v>
      </c>
      <c r="BN186">
        <f ca="1">IFERROR(IF(SUMIF($G$6:$BB$6,BN$6&amp;" Total",$G186:$BB186)-(SUMIF($G$6:$BB$6,BN$6&amp;" "&amp;'Input-Func_Class'!$D$22,$G186:$BB186)+IFERROR(SUMIF($G$6:$BB$6,BN$6&amp;" "&amp;'Input-Func_Class'!$E$22,$G186:$BB186),SUMIF($G$6:$BB$6,BN$6&amp;" "&amp;'Input-Func_Class'!$B$24,$G186:$BB186))+SUMIF($G$6:$BB$6,BN$6&amp;" "&amp;'Input-Func_Class'!$F$22,$G186:$BB186))&lt;Check_Limit,0,1),1)</f>
        <v>0</v>
      </c>
      <c r="BO186">
        <f ca="1">IFERROR(IF(SUMIF($G$6:$BB$6,BO$6&amp;" Total",$G186:$BB186)-(SUMIF($G$6:$BB$6,BO$6&amp;" "&amp;'Input-Func_Class'!$D$22,$G186:$BB186)+IFERROR(SUMIF($G$6:$BB$6,BO$6&amp;" "&amp;'Input-Func_Class'!$E$22,$G186:$BB186),SUMIF($G$6:$BB$6,BO$6&amp;" "&amp;'Input-Func_Class'!$B$24,$G186:$BB186))+SUMIF($G$6:$BB$6,BO$6&amp;" "&amp;'Input-Func_Class'!$F$22,$G186:$BB186))&lt;Check_Limit,0,1),1)</f>
        <v>0</v>
      </c>
    </row>
    <row r="187" spans="1:67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>Functionalization!$D187</f>
        <v>59156.794118509715</v>
      </c>
      <c r="E187" s="8">
        <f t="shared" ca="1" si="55"/>
        <v>0</v>
      </c>
      <c r="F187" s="2" t="str">
        <f>IF($D187=0,"-",IF('Input-Accounts'!$E187&lt;&gt;0,'Input-Accounts'!$E187,'Input-Accounts'!$G187))</f>
        <v>INT_OM_Exc_A&amp;G,Gas,Uncoll</v>
      </c>
      <c r="G187" s="8">
        <f ca="1">IF(G$5&lt;&gt;"",HLOOKUP(G$5,Functionalization!$G$6:$R$314,ROW($A187)-5,FALSE),IFERROR(INDEX(G$278:G$314,MATCH($F187,$B$278:$B$314,0))/VLOOKUP($F187,$B$278:$BB$314,MATCH(LEFT(TRIM(G$6),FIND("~",SUBSTITUTE(G$6,"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187))*HLOOKUP(LEFT(TRIM(G$6),FIND("~",SUBSTITUTE(G$6," ","~",LEN(TRIM(G$6))-LEN(SUBSTITUTE(TRIM(G$6)," ",""))))-1)&amp;" Total",$B$6:$BB$314,ROW($A187)-5,FALSE))</f>
        <v>26009.071815720545</v>
      </c>
      <c r="H187" s="8">
        <f ca="1">IF(H$5&lt;&gt;"",HLOOKUP(H$5,Functionalization!$G$6:$R$314,ROW($A187)-5,FALSE),IFERROR(INDEX(H$278:H$314,MATCH($F187,$B$278:$B$314,0))/VLOOKUP($F187,$B$278:$BB$314,MATCH(LEFT(TRIM(H$6),FIND("~",SUBSTITUTE(H$6,"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187))*HLOOKUP(LEFT(TRIM(H$6),FIND("~",SUBSTITUTE(H$6," ","~",LEN(TRIM(H$6))-LEN(SUBSTITUTE(TRIM(H$6)," ",""))))-1)&amp;" Total",$B$6:$BB$314,ROW($A187)-5,FALSE))</f>
        <v>19461.093546787233</v>
      </c>
      <c r="I187" s="8">
        <f ca="1">IF(I$5&lt;&gt;"",HLOOKUP(I$5,Functionalization!$G$6:$R$314,ROW($A187)-5,FALSE),IFERROR(INDEX(I$278:I$314,MATCH($F187,$B$278:$B$314,0))/VLOOKUP($F187,$B$278:$BB$314,MATCH(LEFT(TRIM(I$6),FIND("~",SUBSTITUTE(I$6,"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187))*HLOOKUP(LEFT(TRIM(I$6),FIND("~",SUBSTITUTE(I$6," ","~",LEN(TRIM(I$6))-LEN(SUBSTITUTE(TRIM(I$6)," ",""))))-1)&amp;" Total",$B$6:$BB$314,ROW($A187)-5,FALSE))</f>
        <v>0</v>
      </c>
      <c r="J187" s="8">
        <f ca="1">IF(J$5&lt;&gt;"",HLOOKUP(J$5,Functionalization!$G$6:$R$314,ROW($A187)-5,FALSE),IFERROR(INDEX(J$278:J$314,MATCH($F187,$B$278:$B$314,0))/VLOOKUP($F187,$B$278:$BB$314,MATCH(LEFT(TRIM(J$6),FIND("~",SUBSTITUTE(J$6,"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187))*HLOOKUP(LEFT(TRIM(J$6),FIND("~",SUBSTITUTE(J$6," ","~",LEN(TRIM(J$6))-LEN(SUBSTITUTE(TRIM(J$6)," ",""))))-1)&amp;" Total",$B$6:$BB$314,ROW($A187)-5,FALSE))</f>
        <v>6547.9782689333088</v>
      </c>
      <c r="K187" s="8">
        <f ca="1">IF(K$5&lt;&gt;"",HLOOKUP(K$5,Functionalization!$G$6:$R$314,ROW($A187)-5,FALSE),IFERROR(INDEX(K$278:K$314,MATCH($F187,$B$278:$B$314,0))/VLOOKUP($F187,$B$278:$BB$314,MATCH(LEFT(TRIM(K$6),FIND("~",SUBSTITUTE(K$6,"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187))*HLOOKUP(LEFT(TRIM(K$6),FIND("~",SUBSTITUTE(K$6," ","~",LEN(TRIM(K$6))-LEN(SUBSTITUTE(TRIM(K$6)," ",""))))-1)&amp;" Total",$B$6:$BB$314,ROW($A187)-5,FALSE))</f>
        <v>24592.063525926846</v>
      </c>
      <c r="L187" s="8">
        <f ca="1">IF(L$5&lt;&gt;"",HLOOKUP(L$5,Functionalization!$G$6:$R$314,ROW($A187)-5,FALSE),IFERROR(INDEX(L$278:L$314,MATCH($F187,$B$278:$B$314,0))/VLOOKUP($F187,$B$278:$BB$314,MATCH(LEFT(TRIM(L$6),FIND("~",SUBSTITUTE(L$6,"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187))*HLOOKUP(LEFT(TRIM(L$6),FIND("~",SUBSTITUTE(L$6," ","~",LEN(TRIM(L$6))-LEN(SUBSTITUTE(TRIM(L$6)," ",""))))-1)&amp;" Total",$B$6:$BB$314,ROW($A187)-5,FALSE))</f>
        <v>0</v>
      </c>
      <c r="M187" s="8">
        <f ca="1">IF(M$5&lt;&gt;"",HLOOKUP(M$5,Functionalization!$G$6:$R$314,ROW($A187)-5,FALSE),IFERROR(INDEX(M$278:M$314,MATCH($F187,$B$278:$B$314,0))/VLOOKUP($F187,$B$278:$BB$314,MATCH(LEFT(TRIM(M$6),FIND("~",SUBSTITUTE(M$6,"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187))*HLOOKUP(LEFT(TRIM(M$6),FIND("~",SUBSTITUTE(M$6," ","~",LEN(TRIM(M$6))-LEN(SUBSTITUTE(TRIM(M$6)," ",""))))-1)&amp;" Total",$B$6:$BB$314,ROW($A187)-5,FALSE))</f>
        <v>0</v>
      </c>
      <c r="N187" s="8">
        <f ca="1">IF(N$5&lt;&gt;"",HLOOKUP(N$5,Functionalization!$G$6:$R$314,ROW($A187)-5,FALSE),IFERROR(INDEX(N$278:N$314,MATCH($F187,$B$278:$B$314,0))/VLOOKUP($F187,$B$278:$BB$314,MATCH(LEFT(TRIM(N$6),FIND("~",SUBSTITUTE(N$6,"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187))*HLOOKUP(LEFT(TRIM(N$6),FIND("~",SUBSTITUTE(N$6," ","~",LEN(TRIM(N$6))-LEN(SUBSTITUTE(TRIM(N$6)," ",""))))-1)&amp;" Total",$B$6:$BB$314,ROW($A187)-5,FALSE))</f>
        <v>24592.063525926846</v>
      </c>
      <c r="O187" s="8">
        <f ca="1">IF(O$5&lt;&gt;"",HLOOKUP(O$5,Functionalization!$G$6:$R$314,ROW($A187)-5,FALSE),IFERROR(INDEX(O$278:O$314,MATCH($F187,$B$278:$B$314,0))/VLOOKUP($F187,$B$278:$BB$314,MATCH(LEFT(TRIM(O$6),FIND("~",SUBSTITUTE(O$6,"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187))*HLOOKUP(LEFT(TRIM(O$6),FIND("~",SUBSTITUTE(O$6," ","~",LEN(TRIM(O$6))-LEN(SUBSTITUTE(TRIM(O$6)," ",""))))-1)&amp;" Total",$B$6:$BB$314,ROW($A187)-5,FALSE))</f>
        <v>8555.6587768623194</v>
      </c>
      <c r="P187" s="8">
        <f ca="1">IF(P$5&lt;&gt;"",HLOOKUP(P$5,Functionalization!$G$6:$R$314,ROW($A187)-5,FALSE),IFERROR(INDEX(P$278:P$314,MATCH($F187,$B$278:$B$314,0))/VLOOKUP($F187,$B$278:$BB$314,MATCH(LEFT(TRIM(P$6),FIND("~",SUBSTITUTE(P$6,"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187))*HLOOKUP(LEFT(TRIM(P$6),FIND("~",SUBSTITUTE(P$6," ","~",LEN(TRIM(P$6))-LEN(SUBSTITUTE(TRIM(P$6)," ",""))))-1)&amp;" Total",$B$6:$BB$314,ROW($A187)-5,FALSE))</f>
        <v>0</v>
      </c>
      <c r="Q187" s="8">
        <f ca="1">IF(Q$5&lt;&gt;"",HLOOKUP(Q$5,Functionalization!$G$6:$R$314,ROW($A187)-5,FALSE),IFERROR(INDEX(Q$278:Q$314,MATCH($F187,$B$278:$B$314,0))/VLOOKUP($F187,$B$278:$BB$314,MATCH(LEFT(TRIM(Q$6),FIND("~",SUBSTITUTE(Q$6,"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187))*HLOOKUP(LEFT(TRIM(Q$6),FIND("~",SUBSTITUTE(Q$6," ","~",LEN(TRIM(Q$6))-LEN(SUBSTITUTE(TRIM(Q$6)," ",""))))-1)&amp;" Total",$B$6:$BB$314,ROW($A187)-5,FALSE))</f>
        <v>0</v>
      </c>
      <c r="R187" s="8">
        <f ca="1">IF(R$5&lt;&gt;"",HLOOKUP(R$5,Functionalization!$G$6:$R$314,ROW($A187)-5,FALSE),IFERROR(INDEX(R$278:R$314,MATCH($F187,$B$278:$B$314,0))/VLOOKUP($F187,$B$278:$BB$314,MATCH(LEFT(TRIM(R$6),FIND("~",SUBSTITUTE(R$6,"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187))*HLOOKUP(LEFT(TRIM(R$6),FIND("~",SUBSTITUTE(R$6," ","~",LEN(TRIM(R$6))-LEN(SUBSTITUTE(TRIM(R$6)," ",""))))-1)&amp;" Total",$B$6:$BB$314,ROW($A187)-5,FALSE))</f>
        <v>8555.6587768623194</v>
      </c>
      <c r="S187" s="8">
        <f ca="1">IF(S$5&lt;&gt;"",HLOOKUP(S$5,Functionalization!$G$6:$R$314,ROW($A187)-5,FALSE),IFERROR(INDEX(S$278:S$314,MATCH($F187,$B$278:$B$314,0))/VLOOKUP($F187,$B$278:$BB$314,MATCH(LEFT(TRIM(S$6),FIND("~",SUBSTITUTE(S$6,"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187))*HLOOKUP(LEFT(TRIM(S$6),FIND("~",SUBSTITUTE(S$6," ","~",LEN(TRIM(S$6))-LEN(SUBSTITUTE(TRIM(S$6)," ",""))))-1)&amp;" Total",$B$6:$BB$314,ROW($A187)-5,FALSE))</f>
        <v>0</v>
      </c>
      <c r="T187" s="8">
        <f ca="1">IF(T$5&lt;&gt;"",HLOOKUP(T$5,Functionalization!$G$6:$R$314,ROW($A187)-5,FALSE),IFERROR(INDEX(T$278:T$314,MATCH($F187,$B$278:$B$314,0))/VLOOKUP($F187,$B$278:$BB$314,MATCH(LEFT(TRIM(T$6),FIND("~",SUBSTITUTE(T$6,"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187))*HLOOKUP(LEFT(TRIM(T$6),FIND("~",SUBSTITUTE(T$6," ","~",LEN(TRIM(T$6))-LEN(SUBSTITUTE(TRIM(T$6)," ",""))))-1)&amp;" Total",$B$6:$BB$314,ROW($A187)-5,FALSE))</f>
        <v>0</v>
      </c>
      <c r="U187" s="8">
        <f ca="1">IF(U$5&lt;&gt;"",HLOOKUP(U$5,Functionalization!$G$6:$R$314,ROW($A187)-5,FALSE),IFERROR(INDEX(U$278:U$314,MATCH($F187,$B$278:$B$314,0))/VLOOKUP($F187,$B$278:$BB$314,MATCH(LEFT(TRIM(U$6),FIND("~",SUBSTITUTE(U$6,"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187))*HLOOKUP(LEFT(TRIM(U$6),FIND("~",SUBSTITUTE(U$6," ","~",LEN(TRIM(U$6))-LEN(SUBSTITUTE(TRIM(U$6)," ",""))))-1)&amp;" Total",$B$6:$BB$314,ROW($A187)-5,FALSE))</f>
        <v>0</v>
      </c>
      <c r="V187" s="8">
        <f ca="1">IF(V$5&lt;&gt;"",HLOOKUP(V$5,Functionalization!$G$6:$R$314,ROW($A187)-5,FALSE),IFERROR(INDEX(V$278:V$314,MATCH($F187,$B$278:$B$314,0))/VLOOKUP($F187,$B$278:$BB$314,MATCH(LEFT(TRIM(V$6),FIND("~",SUBSTITUTE(V$6,"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187))*HLOOKUP(LEFT(TRIM(V$6),FIND("~",SUBSTITUTE(V$6," ","~",LEN(TRIM(V$6))-LEN(SUBSTITUTE(TRIM(V$6)," ",""))))-1)&amp;" Total",$B$6:$BB$314,ROW($A187)-5,FALSE))</f>
        <v>0</v>
      </c>
      <c r="W187" s="8">
        <f ca="1">IF(W$5&lt;&gt;"",HLOOKUP(W$5,Functionalization!$G$6:$R$314,ROW($A187)-5,FALSE),IFERROR(INDEX(W$278:W$314,MATCH($F187,$B$278:$B$314,0))/VLOOKUP($F187,$B$278:$BB$314,MATCH(LEFT(TRIM(W$6),FIND("~",SUBSTITUTE(W$6,"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187))*HLOOKUP(LEFT(TRIM(W$6),FIND("~",SUBSTITUTE(W$6," ","~",LEN(TRIM(W$6))-LEN(SUBSTITUTE(TRIM(W$6)," ",""))))-1)&amp;" Total",$B$6:$BB$314,ROW($A187)-5,FALSE))</f>
        <v>0</v>
      </c>
      <c r="X187" s="8">
        <f ca="1">IF(X$5&lt;&gt;"",HLOOKUP(X$5,Functionalization!$G$6:$R$314,ROW($A187)-5,FALSE),IFERROR(INDEX(X$278:X$314,MATCH($F187,$B$278:$B$314,0))/VLOOKUP($F187,$B$278:$BB$314,MATCH(LEFT(TRIM(X$6),FIND("~",SUBSTITUTE(X$6,"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187))*HLOOKUP(LEFT(TRIM(X$6),FIND("~",SUBSTITUTE(X$6," ","~",LEN(TRIM(X$6))-LEN(SUBSTITUTE(TRIM(X$6)," ",""))))-1)&amp;" Total",$B$6:$BB$314,ROW($A187)-5,FALSE))</f>
        <v>0</v>
      </c>
      <c r="Y187" s="8">
        <f ca="1">IF(Y$5&lt;&gt;"",HLOOKUP(Y$5,Functionalization!$G$6:$R$314,ROW($A187)-5,FALSE),IFERROR(INDEX(Y$278:Y$314,MATCH($F187,$B$278:$B$314,0))/VLOOKUP($F187,$B$278:$BB$314,MATCH(LEFT(TRIM(Y$6),FIND("~",SUBSTITUTE(Y$6,"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187))*HLOOKUP(LEFT(TRIM(Y$6),FIND("~",SUBSTITUTE(Y$6," ","~",LEN(TRIM(Y$6))-LEN(SUBSTITUTE(TRIM(Y$6)," ",""))))-1)&amp;" Total",$B$6:$BB$314,ROW($A187)-5,FALSE))</f>
        <v>0</v>
      </c>
      <c r="Z187" s="8">
        <f ca="1">IF(Z$5&lt;&gt;"",HLOOKUP(Z$5,Functionalization!$G$6:$R$314,ROW($A187)-5,FALSE),IFERROR(INDEX(Z$278:Z$314,MATCH($F187,$B$278:$B$314,0))/VLOOKUP($F187,$B$278:$BB$314,MATCH(LEFT(TRIM(Z$6),FIND("~",SUBSTITUTE(Z$6,"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187))*HLOOKUP(LEFT(TRIM(Z$6),FIND("~",SUBSTITUTE(Z$6," ","~",LEN(TRIM(Z$6))-LEN(SUBSTITUTE(TRIM(Z$6)," ",""))))-1)&amp;" Total",$B$6:$BB$314,ROW($A187)-5,FALSE))</f>
        <v>0</v>
      </c>
      <c r="AA187" s="8">
        <f ca="1">IF(AA$5&lt;&gt;"",HLOOKUP(AA$5,Functionalization!$G$6:$R$314,ROW($A187)-5,FALSE),IFERROR(INDEX(AA$278:AA$314,MATCH($F187,$B$278:$B$314,0))/VLOOKUP($F187,$B$278:$BB$314,MATCH(LEFT(TRIM(AA$6),FIND("~",SUBSTITUTE(AA$6,"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187))*HLOOKUP(LEFT(TRIM(AA$6),FIND("~",SUBSTITUTE(AA$6," ","~",LEN(TRIM(AA$6))-LEN(SUBSTITUTE(TRIM(AA$6)," ",""))))-1)&amp;" Total",$B$6:$BB$314,ROW($A187)-5,FALSE))</f>
        <v>0</v>
      </c>
      <c r="AB187" s="8">
        <f ca="1">IF(AB$5&lt;&gt;"",HLOOKUP(AB$5,Functionalization!$G$6:$R$314,ROW($A187)-5,FALSE),IFERROR(INDEX(AB$278:AB$314,MATCH($F187,$B$278:$B$314,0))/VLOOKUP($F187,$B$278:$BB$314,MATCH(LEFT(TRIM(AB$6),FIND("~",SUBSTITUTE(AB$6,"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187))*HLOOKUP(LEFT(TRIM(AB$6),FIND("~",SUBSTITUTE(AB$6," ","~",LEN(TRIM(AB$6))-LEN(SUBSTITUTE(TRIM(AB$6)," ",""))))-1)&amp;" Total",$B$6:$BB$314,ROW($A187)-5,FALSE))</f>
        <v>0</v>
      </c>
      <c r="AC187" s="8">
        <f ca="1">IF(AC$5&lt;&gt;"",HLOOKUP(AC$5,Functionalization!$G$6:$R$314,ROW($A187)-5,FALSE),IFERROR(INDEX(AC$278:AC$314,MATCH($F187,$B$278:$B$314,0))/VLOOKUP($F187,$B$278:$BB$314,MATCH(LEFT(TRIM(AC$6),FIND("~",SUBSTITUTE(AC$6,"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187))*HLOOKUP(LEFT(TRIM(AC$6),FIND("~",SUBSTITUTE(AC$6," ","~",LEN(TRIM(AC$6))-LEN(SUBSTITUTE(TRIM(AC$6)," ",""))))-1)&amp;" Total",$B$6:$BB$314,ROW($A187)-5,FALSE))</f>
        <v>0</v>
      </c>
      <c r="AD187" s="8">
        <f ca="1">IF(AD$5&lt;&gt;"",HLOOKUP(AD$5,Functionalization!$G$6:$R$314,ROW($A187)-5,FALSE),IFERROR(INDEX(AD$278:AD$314,MATCH($F187,$B$278:$B$314,0))/VLOOKUP($F187,$B$278:$BB$314,MATCH(LEFT(TRIM(AD$6),FIND("~",SUBSTITUTE(AD$6,"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187))*HLOOKUP(LEFT(TRIM(AD$6),FIND("~",SUBSTITUTE(AD$6," ","~",LEN(TRIM(AD$6))-LEN(SUBSTITUTE(TRIM(AD$6)," ",""))))-1)&amp;" Total",$B$6:$BB$314,ROW($A187)-5,FALSE))</f>
        <v>0</v>
      </c>
      <c r="AE187" s="8">
        <f ca="1">IF(AE$5&lt;&gt;"",HLOOKUP(AE$5,Functionalization!$G$6:$R$314,ROW($A187)-5,FALSE),IFERROR(INDEX(AE$278:AE$314,MATCH($F187,$B$278:$B$314,0))/VLOOKUP($F187,$B$278:$BB$314,MATCH(LEFT(TRIM(AE$6),FIND("~",SUBSTITUTE(AE$6,"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187))*HLOOKUP(LEFT(TRIM(AE$6),FIND("~",SUBSTITUTE(AE$6," ","~",LEN(TRIM(AE$6))-LEN(SUBSTITUTE(TRIM(AE$6)," ",""))))-1)&amp;" Total",$B$6:$BB$314,ROW($A187)-5,FALSE))</f>
        <v>0</v>
      </c>
      <c r="AF187" s="8">
        <f ca="1">IF(AF$5&lt;&gt;"",HLOOKUP(AF$5,Functionalization!$G$6:$R$314,ROW($A187)-5,FALSE),IFERROR(INDEX(AF$278:AF$314,MATCH($F187,$B$278:$B$314,0))/VLOOKUP($F187,$B$278:$BB$314,MATCH(LEFT(TRIM(AF$6),FIND("~",SUBSTITUTE(AF$6,"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187))*HLOOKUP(LEFT(TRIM(AF$6),FIND("~",SUBSTITUTE(AF$6," ","~",LEN(TRIM(AF$6))-LEN(SUBSTITUTE(TRIM(AF$6)," ",""))))-1)&amp;" Total",$B$6:$BB$314,ROW($A187)-5,FALSE))</f>
        <v>0</v>
      </c>
      <c r="AG187" s="8">
        <f ca="1">IF(AG$5&lt;&gt;"",HLOOKUP(AG$5,Functionalization!$G$6:$R$314,ROW($A187)-5,FALSE),IFERROR(INDEX(AG$278:AG$314,MATCH($F187,$B$278:$B$314,0))/VLOOKUP($F187,$B$278:$BB$314,MATCH(LEFT(TRIM(AG$6),FIND("~",SUBSTITUTE(AG$6,"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187))*HLOOKUP(LEFT(TRIM(AG$6),FIND("~",SUBSTITUTE(AG$6," ","~",LEN(TRIM(AG$6))-LEN(SUBSTITUTE(TRIM(AG$6)," ",""))))-1)&amp;" Total",$B$6:$BB$314,ROW($A187)-5,FALSE))</f>
        <v>0</v>
      </c>
      <c r="AH187" s="8">
        <f ca="1">IF(AH$5&lt;&gt;"",HLOOKUP(AH$5,Functionalization!$G$6:$R$314,ROW($A187)-5,FALSE),IFERROR(INDEX(AH$278:AH$314,MATCH($F187,$B$278:$B$314,0))/VLOOKUP($F187,$B$278:$BB$314,MATCH(LEFT(TRIM(AH$6),FIND("~",SUBSTITUTE(AH$6,"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187))*HLOOKUP(LEFT(TRIM(AH$6),FIND("~",SUBSTITUTE(AH$6," ","~",LEN(TRIM(AH$6))-LEN(SUBSTITUTE(TRIM(AH$6)," ",""))))-1)&amp;" Total",$B$6:$BB$314,ROW($A187)-5,FALSE))</f>
        <v>0</v>
      </c>
      <c r="AI187" s="8">
        <f ca="1">IF(AI$5&lt;&gt;"",HLOOKUP(AI$5,Functionalization!$G$6:$R$314,ROW($A187)-5,FALSE),IFERROR(INDEX(AI$278:AI$314,MATCH($F187,$B$278:$B$314,0))/VLOOKUP($F187,$B$278:$BB$314,MATCH(LEFT(TRIM(AI$6),FIND("~",SUBSTITUTE(AI$6,"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187))*HLOOKUP(LEFT(TRIM(AI$6),FIND("~",SUBSTITUTE(AI$6," ","~",LEN(TRIM(AI$6))-LEN(SUBSTITUTE(TRIM(AI$6)," ",""))))-1)&amp;" Total",$B$6:$BB$314,ROW($A187)-5,FALSE))</f>
        <v>0</v>
      </c>
      <c r="AJ187" s="8">
        <f ca="1">IF(AJ$5&lt;&gt;"",HLOOKUP(AJ$5,Functionalization!$G$6:$R$314,ROW($A187)-5,FALSE),IFERROR(INDEX(AJ$278:AJ$314,MATCH($F187,$B$278:$B$314,0))/VLOOKUP($F187,$B$278:$BB$314,MATCH(LEFT(TRIM(AJ$6),FIND("~",SUBSTITUTE(AJ$6,"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187))*HLOOKUP(LEFT(TRIM(AJ$6),FIND("~",SUBSTITUTE(AJ$6," ","~",LEN(TRIM(AJ$6))-LEN(SUBSTITUTE(TRIM(AJ$6)," ",""))))-1)&amp;" Total",$B$6:$BB$314,ROW($A187)-5,FALSE))</f>
        <v>0</v>
      </c>
      <c r="AK187" s="8">
        <f ca="1">IF(AK$5&lt;&gt;"",HLOOKUP(AK$5,Functionalization!$G$6:$R$314,ROW($A187)-5,FALSE),IFERROR(INDEX(AK$278:AK$314,MATCH($F187,$B$278:$B$314,0))/VLOOKUP($F187,$B$278:$BB$314,MATCH(LEFT(TRIM(AK$6),FIND("~",SUBSTITUTE(AK$6,"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187))*HLOOKUP(LEFT(TRIM(AK$6),FIND("~",SUBSTITUTE(AK$6," ","~",LEN(TRIM(AK$6))-LEN(SUBSTITUTE(TRIM(AK$6)," ",""))))-1)&amp;" Total",$B$6:$BB$314,ROW($A187)-5,FALSE))</f>
        <v>0</v>
      </c>
      <c r="AL187" s="8">
        <f ca="1">IF(AL$5&lt;&gt;"",HLOOKUP(AL$5,Functionalization!$G$6:$R$314,ROW($A187)-5,FALSE),IFERROR(INDEX(AL$278:AL$314,MATCH($F187,$B$278:$B$314,0))/VLOOKUP($F187,$B$278:$BB$314,MATCH(LEFT(TRIM(AL$6),FIND("~",SUBSTITUTE(AL$6,"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187))*HLOOKUP(LEFT(TRIM(AL$6),FIND("~",SUBSTITUTE(AL$6," ","~",LEN(TRIM(AL$6))-LEN(SUBSTITUTE(TRIM(AL$6)," ",""))))-1)&amp;" Total",$B$6:$BB$314,ROW($A187)-5,FALSE))</f>
        <v>0</v>
      </c>
      <c r="AM187" s="8">
        <f ca="1">IF(AM$5&lt;&gt;"",HLOOKUP(AM$5,Functionalization!$G$6:$R$314,ROW($A187)-5,FALSE),IFERROR(INDEX(AM$278:AM$314,MATCH($F187,$B$278:$B$314,0))/VLOOKUP($F187,$B$278:$BB$314,MATCH(LEFT(TRIM(AM$6),FIND("~",SUBSTITUTE(AM$6,"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187))*HLOOKUP(LEFT(TRIM(AM$6),FIND("~",SUBSTITUTE(AM$6," ","~",LEN(TRIM(AM$6))-LEN(SUBSTITUTE(TRIM(AM$6)," ",""))))-1)&amp;" Total",$B$6:$BB$314,ROW($A187)-5,FALSE))</f>
        <v>0</v>
      </c>
      <c r="AN187" s="8">
        <f ca="1">IF(AN$5&lt;&gt;"",HLOOKUP(AN$5,Functionalization!$G$6:$R$314,ROW($A187)-5,FALSE),IFERROR(INDEX(AN$278:AN$314,MATCH($F187,$B$278:$B$314,0))/VLOOKUP($F187,$B$278:$BB$314,MATCH(LEFT(TRIM(AN$6),FIND("~",SUBSTITUTE(AN$6,"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187))*HLOOKUP(LEFT(TRIM(AN$6),FIND("~",SUBSTITUTE(AN$6," ","~",LEN(TRIM(AN$6))-LEN(SUBSTITUTE(TRIM(AN$6)," ",""))))-1)&amp;" Total",$B$6:$BB$314,ROW($A187)-5,FALSE))</f>
        <v>0</v>
      </c>
      <c r="AO187" s="8">
        <f ca="1">IF(AO$5&lt;&gt;"",HLOOKUP(AO$5,Functionalization!$G$6:$R$314,ROW($A187)-5,FALSE),IFERROR(INDEX(AO$278:AO$314,MATCH($F187,$B$278:$B$314,0))/VLOOKUP($F187,$B$278:$BB$314,MATCH(LEFT(TRIM(AO$6),FIND("~",SUBSTITUTE(AO$6,"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187))*HLOOKUP(LEFT(TRIM(AO$6),FIND("~",SUBSTITUTE(AO$6," ","~",LEN(TRIM(AO$6))-LEN(SUBSTITUTE(TRIM(AO$6)," ",""))))-1)&amp;" Total",$B$6:$BB$314,ROW($A187)-5,FALSE))</f>
        <v>0</v>
      </c>
      <c r="AP187" s="8">
        <f ca="1">IF(AP$5&lt;&gt;"",HLOOKUP(AP$5,Functionalization!$G$6:$R$314,ROW($A187)-5,FALSE),IFERROR(INDEX(AP$278:AP$314,MATCH($F187,$B$278:$B$314,0))/VLOOKUP($F187,$B$278:$BB$314,MATCH(LEFT(TRIM(AP$6),FIND("~",SUBSTITUTE(AP$6,"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187))*HLOOKUP(LEFT(TRIM(AP$6),FIND("~",SUBSTITUTE(AP$6," ","~",LEN(TRIM(AP$6))-LEN(SUBSTITUTE(TRIM(AP$6)," ",""))))-1)&amp;" Total",$B$6:$BB$314,ROW($A187)-5,FALSE))</f>
        <v>0</v>
      </c>
      <c r="AQ187" s="8">
        <f ca="1">IF(AQ$5&lt;&gt;"",HLOOKUP(AQ$5,Functionalization!$G$6:$R$314,ROW($A187)-5,FALSE),IFERROR(INDEX(AQ$278:AQ$314,MATCH($F187,$B$278:$B$314,0))/VLOOKUP($F187,$B$278:$BB$314,MATCH(LEFT(TRIM(AQ$6),FIND("~",SUBSTITUTE(AQ$6,"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187))*HLOOKUP(LEFT(TRIM(AQ$6),FIND("~",SUBSTITUTE(AQ$6," ","~",LEN(TRIM(AQ$6))-LEN(SUBSTITUTE(TRIM(AQ$6)," ",""))))-1)&amp;" Total",$B$6:$BB$314,ROW($A187)-5,FALSE))</f>
        <v>0</v>
      </c>
      <c r="AR187" s="8">
        <f ca="1">IF(AR$5&lt;&gt;"",HLOOKUP(AR$5,Functionalization!$G$6:$R$314,ROW($A187)-5,FALSE),IFERROR(INDEX(AR$278:AR$314,MATCH($F187,$B$278:$B$314,0))/VLOOKUP($F187,$B$278:$BB$314,MATCH(LEFT(TRIM(AR$6),FIND("~",SUBSTITUTE(AR$6,"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187))*HLOOKUP(LEFT(TRIM(AR$6),FIND("~",SUBSTITUTE(AR$6," ","~",LEN(TRIM(AR$6))-LEN(SUBSTITUTE(TRIM(AR$6)," ",""))))-1)&amp;" Total",$B$6:$BB$314,ROW($A187)-5,FALSE))</f>
        <v>0</v>
      </c>
      <c r="AS187" s="8">
        <f ca="1">IF(AS$5&lt;&gt;"",HLOOKUP(AS$5,Functionalization!$G$6:$R$314,ROW($A187)-5,FALSE),IFERROR(INDEX(AS$278:AS$314,MATCH($F187,$B$278:$B$314,0))/VLOOKUP($F187,$B$278:$BB$314,MATCH(LEFT(TRIM(AS$6),FIND("~",SUBSTITUTE(AS$6,"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187))*HLOOKUP(LEFT(TRIM(AS$6),FIND("~",SUBSTITUTE(AS$6," ","~",LEN(TRIM(AS$6))-LEN(SUBSTITUTE(TRIM(AS$6)," ",""))))-1)&amp;" Total",$B$6:$BB$314,ROW($A187)-5,FALSE))</f>
        <v>0</v>
      </c>
      <c r="AT187" s="8">
        <f ca="1">IF(AT$5&lt;&gt;"",HLOOKUP(AT$5,Functionalization!$G$6:$R$314,ROW($A187)-5,FALSE),IFERROR(INDEX(AT$278:AT$314,MATCH($F187,$B$278:$B$314,0))/VLOOKUP($F187,$B$278:$BB$314,MATCH(LEFT(TRIM(AT$6),FIND("~",SUBSTITUTE(AT$6,"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187))*HLOOKUP(LEFT(TRIM(AT$6),FIND("~",SUBSTITUTE(AT$6," ","~",LEN(TRIM(AT$6))-LEN(SUBSTITUTE(TRIM(AT$6)," ",""))))-1)&amp;" Total",$B$6:$BB$314,ROW($A187)-5,FALSE))</f>
        <v>0</v>
      </c>
      <c r="AU187" s="8">
        <f ca="1">IF(AU$5&lt;&gt;"",HLOOKUP(AU$5,Functionalization!$G$6:$R$314,ROW($A187)-5,FALSE),IFERROR(INDEX(AU$278:AU$314,MATCH($F187,$B$278:$B$314,0))/VLOOKUP($F187,$B$278:$BB$314,MATCH(LEFT(TRIM(AU$6),FIND("~",SUBSTITUTE(AU$6,"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187))*HLOOKUP(LEFT(TRIM(AU$6),FIND("~",SUBSTITUTE(AU$6," ","~",LEN(TRIM(AU$6))-LEN(SUBSTITUTE(TRIM(AU$6)," ",""))))-1)&amp;" Total",$B$6:$BB$314,ROW($A187)-5,FALSE))</f>
        <v>0</v>
      </c>
      <c r="AV187" s="8">
        <f ca="1">IF(AV$5&lt;&gt;"",HLOOKUP(AV$5,Functionalization!$G$6:$R$314,ROW($A187)-5,FALSE),IFERROR(INDEX(AV$278:AV$314,MATCH($F187,$B$278:$B$314,0))/VLOOKUP($F187,$B$278:$BB$314,MATCH(LEFT(TRIM(AV$6),FIND("~",SUBSTITUTE(AV$6,"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187))*HLOOKUP(LEFT(TRIM(AV$6),FIND("~",SUBSTITUTE(AV$6," ","~",LEN(TRIM(AV$6))-LEN(SUBSTITUTE(TRIM(AV$6)," ",""))))-1)&amp;" Total",$B$6:$BB$314,ROW($A187)-5,FALSE))</f>
        <v>0</v>
      </c>
      <c r="AW187" s="8">
        <f ca="1">IF(AW$5&lt;&gt;"",HLOOKUP(AW$5,Functionalization!$G$6:$R$314,ROW($A187)-5,FALSE),IFERROR(INDEX(AW$278:AW$314,MATCH($F187,$B$278:$B$314,0))/VLOOKUP($F187,$B$278:$BB$314,MATCH(LEFT(TRIM(AW$6),FIND("~",SUBSTITUTE(AW$6,"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187))*HLOOKUP(LEFT(TRIM(AW$6),FIND("~",SUBSTITUTE(AW$6," ","~",LEN(TRIM(AW$6))-LEN(SUBSTITUTE(TRIM(AW$6)," ",""))))-1)&amp;" Total",$B$6:$BB$314,ROW($A187)-5,FALSE))</f>
        <v>0</v>
      </c>
      <c r="AX187" s="8">
        <f ca="1">IF(AX$5&lt;&gt;"",HLOOKUP(AX$5,Functionalization!$G$6:$R$314,ROW($A187)-5,FALSE),IFERROR(INDEX(AX$278:AX$314,MATCH($F187,$B$278:$B$314,0))/VLOOKUP($F187,$B$278:$BB$314,MATCH(LEFT(TRIM(AX$6),FIND("~",SUBSTITUTE(AX$6,"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187))*HLOOKUP(LEFT(TRIM(AX$6),FIND("~",SUBSTITUTE(AX$6," ","~",LEN(TRIM(AX$6))-LEN(SUBSTITUTE(TRIM(AX$6)," ",""))))-1)&amp;" Total",$B$6:$BB$314,ROW($A187)-5,FALSE))</f>
        <v>0</v>
      </c>
      <c r="AY187" s="8">
        <f ca="1">IF(AY$5&lt;&gt;"",HLOOKUP(AY$5,Functionalization!$G$6:$R$314,ROW($A187)-5,FALSE),IFERROR(INDEX(AY$278:AY$314,MATCH($F187,$B$278:$B$314,0))/VLOOKUP($F187,$B$278:$BB$314,MATCH(LEFT(TRIM(AY$6),FIND("~",SUBSTITUTE(AY$6,"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187))*HLOOKUP(LEFT(TRIM(AY$6),FIND("~",SUBSTITUTE(AY$6," ","~",LEN(TRIM(AY$6))-LEN(SUBSTITUTE(TRIM(AY$6)," ",""))))-1)&amp;" Total",$B$6:$BB$314,ROW($A187)-5,FALSE))</f>
        <v>0</v>
      </c>
      <c r="AZ187" s="8">
        <f ca="1">IF(AZ$5&lt;&gt;"",HLOOKUP(AZ$5,Functionalization!$G$6:$R$314,ROW($A187)-5,FALSE),IFERROR(INDEX(AZ$278:AZ$314,MATCH($F187,$B$278:$B$314,0))/VLOOKUP($F187,$B$278:$BB$314,MATCH(LEFT(TRIM(AZ$6),FIND("~",SUBSTITUTE(AZ$6,"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187))*HLOOKUP(LEFT(TRIM(AZ$6),FIND("~",SUBSTITUTE(AZ$6," ","~",LEN(TRIM(AZ$6))-LEN(SUBSTITUTE(TRIM(AZ$6)," ",""))))-1)&amp;" Total",$B$6:$BB$314,ROW($A187)-5,FALSE))</f>
        <v>0</v>
      </c>
      <c r="BA187" s="8">
        <f ca="1">IF(BA$5&lt;&gt;"",HLOOKUP(BA$5,Functionalization!$G$6:$R$314,ROW($A187)-5,FALSE),IFERROR(INDEX(BA$278:BA$314,MATCH($F187,$B$278:$B$314,0))/VLOOKUP($F187,$B$278:$BB$314,MATCH(LEFT(TRIM(BA$6),FIND("~",SUBSTITUTE(BA$6,"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187))*HLOOKUP(LEFT(TRIM(BA$6),FIND("~",SUBSTITUTE(BA$6," ","~",LEN(TRIM(BA$6))-LEN(SUBSTITUTE(TRIM(BA$6)," ",""))))-1)&amp;" Total",$B$6:$BB$314,ROW($A187)-5,FALSE))</f>
        <v>0</v>
      </c>
      <c r="BB187" s="8">
        <f ca="1">IF(BB$5&lt;&gt;"",HLOOKUP(BB$5,Functionalization!$G$6:$R$314,ROW($A187)-5,FALSE),IFERROR(INDEX(BB$278:BB$314,MATCH($F187,$B$278:$B$314,0))/VLOOKUP($F187,$B$278:$BB$314,MATCH(LEFT(TRIM(BB$6),FIND("~",SUBSTITUTE(BB$6,"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187))*HLOOKUP(LEFT(TRIM(BB$6),FIND("~",SUBSTITUTE(BB$6," ","~",LEN(TRIM(BB$6))-LEN(SUBSTITUTE(TRIM(BB$6)," ",""))))-1)&amp;" Total",$B$6:$BB$314,ROW($A187)-5,FALSE))</f>
        <v>0</v>
      </c>
      <c r="BD187">
        <f ca="1">IFERROR(IF(SUMIF($G$6:$BB$6,BD$6&amp;" Total",$G187:$BB187)-(SUMIF($G$6:$BB$6,BD$6&amp;" "&amp;'Input-Func_Class'!$D$22,$G187:$BB187)+IFERROR(SUMIF($G$6:$BB$6,BD$6&amp;" "&amp;'Input-Func_Class'!$E$22,$G187:$BB187),SUMIF($G$6:$BB$6,BD$6&amp;" "&amp;'Input-Func_Class'!$B$24,$G187:$BB187))+SUMIF($G$6:$BB$6,BD$6&amp;" "&amp;'Input-Func_Class'!$F$22,$G187:$BB187))&lt;Check_Limit,0,1),1)</f>
        <v>0</v>
      </c>
      <c r="BE187">
        <f ca="1">IFERROR(IF(SUMIF($G$6:$BB$6,BE$6&amp;" Total",$G187:$BB187)-(SUMIF($G$6:$BB$6,BE$6&amp;" "&amp;'Input-Func_Class'!$D$22,$G187:$BB187)+IFERROR(SUMIF($G$6:$BB$6,BE$6&amp;" "&amp;'Input-Func_Class'!$E$22,$G187:$BB187),SUMIF($G$6:$BB$6,BE$6&amp;" "&amp;'Input-Func_Class'!$B$24,$G187:$BB187))+SUMIF($G$6:$BB$6,BE$6&amp;" "&amp;'Input-Func_Class'!$F$22,$G187:$BB187))&lt;Check_Limit,0,1),1)</f>
        <v>0</v>
      </c>
      <c r="BF187">
        <f ca="1">IFERROR(IF(SUMIF($G$6:$BB$6,BF$6&amp;" Total",$G187:$BB187)-(SUMIF($G$6:$BB$6,BF$6&amp;" "&amp;'Input-Func_Class'!$D$22,$G187:$BB187)+IFERROR(SUMIF($G$6:$BB$6,BF$6&amp;" "&amp;'Input-Func_Class'!$E$22,$G187:$BB187),SUMIF($G$6:$BB$6,BF$6&amp;" "&amp;'Input-Func_Class'!$B$24,$G187:$BB187))+SUMIF($G$6:$BB$6,BF$6&amp;" "&amp;'Input-Func_Class'!$F$22,$G187:$BB187))&lt;Check_Limit,0,1),1)</f>
        <v>0</v>
      </c>
      <c r="BG187">
        <f ca="1">IFERROR(IF(SUMIF($G$6:$BB$6,BG$6&amp;" Total",$G187:$BB187)-(SUMIF($G$6:$BB$6,BG$6&amp;" "&amp;'Input-Func_Class'!$D$22,$G187:$BB187)+IFERROR(SUMIF($G$6:$BB$6,BG$6&amp;" "&amp;'Input-Func_Class'!$E$22,$G187:$BB187),SUMIF($G$6:$BB$6,BG$6&amp;" "&amp;'Input-Func_Class'!$B$24,$G187:$BB187))+SUMIF($G$6:$BB$6,BG$6&amp;" "&amp;'Input-Func_Class'!$F$22,$G187:$BB187))&lt;Check_Limit,0,1),1)</f>
        <v>0</v>
      </c>
      <c r="BH187">
        <f ca="1">IFERROR(IF(SUMIF($G$6:$BB$6,BH$6&amp;" Total",$G187:$BB187)-(SUMIF($G$6:$BB$6,BH$6&amp;" "&amp;'Input-Func_Class'!$D$22,$G187:$BB187)+IFERROR(SUMIF($G$6:$BB$6,BH$6&amp;" "&amp;'Input-Func_Class'!$E$22,$G187:$BB187),SUMIF($G$6:$BB$6,BH$6&amp;" "&amp;'Input-Func_Class'!$B$24,$G187:$BB187))+SUMIF($G$6:$BB$6,BH$6&amp;" "&amp;'Input-Func_Class'!$F$22,$G187:$BB187))&lt;Check_Limit,0,1),1)</f>
        <v>0</v>
      </c>
      <c r="BI187">
        <f ca="1">IFERROR(IF(SUMIF($G$6:$BB$6,BI$6&amp;" Total",$G187:$BB187)-(SUMIF($G$6:$BB$6,BI$6&amp;" "&amp;'Input-Func_Class'!$D$22,$G187:$BB187)+IFERROR(SUMIF($G$6:$BB$6,BI$6&amp;" "&amp;'Input-Func_Class'!$E$22,$G187:$BB187),SUMIF($G$6:$BB$6,BI$6&amp;" "&amp;'Input-Func_Class'!$B$24,$G187:$BB187))+SUMIF($G$6:$BB$6,BI$6&amp;" "&amp;'Input-Func_Class'!$F$22,$G187:$BB187))&lt;Check_Limit,0,1),1)</f>
        <v>0</v>
      </c>
      <c r="BJ187">
        <f ca="1">IFERROR(IF(SUMIF($G$6:$BB$6,BJ$6&amp;" Total",$G187:$BB187)-(SUMIF($G$6:$BB$6,BJ$6&amp;" "&amp;'Input-Func_Class'!$D$22,$G187:$BB187)+IFERROR(SUMIF($G$6:$BB$6,BJ$6&amp;" "&amp;'Input-Func_Class'!$E$22,$G187:$BB187),SUMIF($G$6:$BB$6,BJ$6&amp;" "&amp;'Input-Func_Class'!$B$24,$G187:$BB187))+SUMIF($G$6:$BB$6,BJ$6&amp;" "&amp;'Input-Func_Class'!$F$22,$G187:$BB187))&lt;Check_Limit,0,1),1)</f>
        <v>0</v>
      </c>
      <c r="BK187">
        <f ca="1">IFERROR(IF(SUMIF($G$6:$BB$6,BK$6&amp;" Total",$G187:$BB187)-(SUMIF($G$6:$BB$6,BK$6&amp;" "&amp;'Input-Func_Class'!$D$22,$G187:$BB187)+IFERROR(SUMIF($G$6:$BB$6,BK$6&amp;" "&amp;'Input-Func_Class'!$E$22,$G187:$BB187),SUMIF($G$6:$BB$6,BK$6&amp;" "&amp;'Input-Func_Class'!$B$24,$G187:$BB187))+SUMIF($G$6:$BB$6,BK$6&amp;" "&amp;'Input-Func_Class'!$F$22,$G187:$BB187))&lt;Check_Limit,0,1),1)</f>
        <v>0</v>
      </c>
      <c r="BL187">
        <f ca="1">IFERROR(IF(SUMIF($G$6:$BB$6,BL$6&amp;" Total",$G187:$BB187)-(SUMIF($G$6:$BB$6,BL$6&amp;" "&amp;'Input-Func_Class'!$D$22,$G187:$BB187)+IFERROR(SUMIF($G$6:$BB$6,BL$6&amp;" "&amp;'Input-Func_Class'!$E$22,$G187:$BB187),SUMIF($G$6:$BB$6,BL$6&amp;" "&amp;'Input-Func_Class'!$B$24,$G187:$BB187))+SUMIF($G$6:$BB$6,BL$6&amp;" "&amp;'Input-Func_Class'!$F$22,$G187:$BB187))&lt;Check_Limit,0,1),1)</f>
        <v>0</v>
      </c>
      <c r="BM187">
        <f ca="1">IFERROR(IF(SUMIF($G$6:$BB$6,BM$6&amp;" Total",$G187:$BB187)-(SUMIF($G$6:$BB$6,BM$6&amp;" "&amp;'Input-Func_Class'!$D$22,$G187:$BB187)+IFERROR(SUMIF($G$6:$BB$6,BM$6&amp;" "&amp;'Input-Func_Class'!$E$22,$G187:$BB187),SUMIF($G$6:$BB$6,BM$6&amp;" "&amp;'Input-Func_Class'!$B$24,$G187:$BB187))+SUMIF($G$6:$BB$6,BM$6&amp;" "&amp;'Input-Func_Class'!$F$22,$G187:$BB187))&lt;Check_Limit,0,1),1)</f>
        <v>0</v>
      </c>
      <c r="BN187">
        <f ca="1">IFERROR(IF(SUMIF($G$6:$BB$6,BN$6&amp;" Total",$G187:$BB187)-(SUMIF($G$6:$BB$6,BN$6&amp;" "&amp;'Input-Func_Class'!$D$22,$G187:$BB187)+IFERROR(SUMIF($G$6:$BB$6,BN$6&amp;" "&amp;'Input-Func_Class'!$E$22,$G187:$BB187),SUMIF($G$6:$BB$6,BN$6&amp;" "&amp;'Input-Func_Class'!$B$24,$G187:$BB187))+SUMIF($G$6:$BB$6,BN$6&amp;" "&amp;'Input-Func_Class'!$F$22,$G187:$BB187))&lt;Check_Limit,0,1),1)</f>
        <v>0</v>
      </c>
      <c r="BO187">
        <f ca="1">IFERROR(IF(SUMIF($G$6:$BB$6,BO$6&amp;" Total",$G187:$BB187)-(SUMIF($G$6:$BB$6,BO$6&amp;" "&amp;'Input-Func_Class'!$D$22,$G187:$BB187)+IFERROR(SUMIF($G$6:$BB$6,BO$6&amp;" "&amp;'Input-Func_Class'!$E$22,$G187:$BB187),SUMIF($G$6:$BB$6,BO$6&amp;" "&amp;'Input-Func_Class'!$B$24,$G187:$BB187))+SUMIF($G$6:$BB$6,BO$6&amp;" "&amp;'Input-Func_Class'!$F$22,$G187:$BB187))&lt;Check_Limit,0,1),1)</f>
        <v>0</v>
      </c>
    </row>
    <row r="188" spans="1:67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>Functionalization!$D188</f>
        <v>1541663.5292324889</v>
      </c>
      <c r="E188" s="8">
        <f t="shared" ca="1" si="55"/>
        <v>0</v>
      </c>
      <c r="F188" s="2" t="str">
        <f>IF($D188=0,"-",IF('Input-Accounts'!$E188&lt;&gt;0,'Input-Accounts'!$E188,'Input-Accounts'!$G188))</f>
        <v>INT_LABOR</v>
      </c>
      <c r="G188" s="8">
        <f ca="1">IF(G$5&lt;&gt;"",HLOOKUP(G$5,Functionalization!$G$6:$R$314,ROW($A188)-5,FALSE),IFERROR(INDEX(G$278:G$314,MATCH($F188,$B$278:$B$314,0))/VLOOKUP($F188,$B$278:$BB$314,MATCH(LEFT(TRIM(G$6),FIND("~",SUBSTITUTE(G$6,"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188))*HLOOKUP(LEFT(TRIM(G$6),FIND("~",SUBSTITUTE(G$6," ","~",LEN(TRIM(G$6))-LEN(SUBSTITUTE(TRIM(G$6)," ",""))))-1)&amp;" Total",$B$6:$BB$314,ROW($A188)-5,FALSE))</f>
        <v>570652.21697074454</v>
      </c>
      <c r="H188" s="8">
        <f ca="1">IF(H$5&lt;&gt;"",HLOOKUP(H$5,Functionalization!$G$6:$R$314,ROW($A188)-5,FALSE),IFERROR(INDEX(H$278:H$314,MATCH($F188,$B$278:$B$314,0))/VLOOKUP($F188,$B$278:$BB$314,MATCH(LEFT(TRIM(H$6),FIND("~",SUBSTITUTE(H$6,"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188))*HLOOKUP(LEFT(TRIM(H$6),FIND("~",SUBSTITUTE(H$6," ","~",LEN(TRIM(H$6))-LEN(SUBSTITUTE(TRIM(H$6)," ",""))))-1)&amp;" Total",$B$6:$BB$314,ROW($A188)-5,FALSE))</f>
        <v>395433.11763686995</v>
      </c>
      <c r="I188" s="8">
        <f ca="1">IF(I$5&lt;&gt;"",HLOOKUP(I$5,Functionalization!$G$6:$R$314,ROW($A188)-5,FALSE),IFERROR(INDEX(I$278:I$314,MATCH($F188,$B$278:$B$314,0))/VLOOKUP($F188,$B$278:$BB$314,MATCH(LEFT(TRIM(I$6),FIND("~",SUBSTITUTE(I$6,"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188))*HLOOKUP(LEFT(TRIM(I$6),FIND("~",SUBSTITUTE(I$6," ","~",LEN(TRIM(I$6))-LEN(SUBSTITUTE(TRIM(I$6)," ",""))))-1)&amp;" Total",$B$6:$BB$314,ROW($A188)-5,FALSE))</f>
        <v>39099.271149373351</v>
      </c>
      <c r="J188" s="8">
        <f ca="1">IF(J$5&lt;&gt;"",HLOOKUP(J$5,Functionalization!$G$6:$R$314,ROW($A188)-5,FALSE),IFERROR(INDEX(J$278:J$314,MATCH($F188,$B$278:$B$314,0))/VLOOKUP($F188,$B$278:$BB$314,MATCH(LEFT(TRIM(J$6),FIND("~",SUBSTITUTE(J$6,"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188))*HLOOKUP(LEFT(TRIM(J$6),FIND("~",SUBSTITUTE(J$6," ","~",LEN(TRIM(J$6))-LEN(SUBSTITUTE(TRIM(J$6)," ",""))))-1)&amp;" Total",$B$6:$BB$314,ROW($A188)-5,FALSE))</f>
        <v>136119.82818450136</v>
      </c>
      <c r="K188" s="8">
        <f ca="1">IF(K$5&lt;&gt;"",HLOOKUP(K$5,Functionalization!$G$6:$R$314,ROW($A188)-5,FALSE),IFERROR(INDEX(K$278:K$314,MATCH($F188,$B$278:$B$314,0))/VLOOKUP($F188,$B$278:$BB$314,MATCH(LEFT(TRIM(K$6),FIND("~",SUBSTITUTE(K$6,"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188))*HLOOKUP(LEFT(TRIM(K$6),FIND("~",SUBSTITUTE(K$6," ","~",LEN(TRIM(K$6))-LEN(SUBSTITUTE(TRIM(K$6)," ",""))))-1)&amp;" Total",$B$6:$BB$314,ROW($A188)-5,FALSE))</f>
        <v>711861.25123739068</v>
      </c>
      <c r="L188" s="8">
        <f ca="1">IF(L$5&lt;&gt;"",HLOOKUP(L$5,Functionalization!$G$6:$R$314,ROW($A188)-5,FALSE),IFERROR(INDEX(L$278:L$314,MATCH($F188,$B$278:$B$314,0))/VLOOKUP($F188,$B$278:$BB$314,MATCH(LEFT(TRIM(L$6),FIND("~",SUBSTITUTE(L$6,"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188))*HLOOKUP(LEFT(TRIM(L$6),FIND("~",SUBSTITUTE(L$6," ","~",LEN(TRIM(L$6))-LEN(SUBSTITUTE(TRIM(L$6)," ",""))))-1)&amp;" Total",$B$6:$BB$314,ROW($A188)-5,FALSE))</f>
        <v>0</v>
      </c>
      <c r="M188" s="8">
        <f ca="1">IF(M$5&lt;&gt;"",HLOOKUP(M$5,Functionalization!$G$6:$R$314,ROW($A188)-5,FALSE),IFERROR(INDEX(M$278:M$314,MATCH($F188,$B$278:$B$314,0))/VLOOKUP($F188,$B$278:$BB$314,MATCH(LEFT(TRIM(M$6),FIND("~",SUBSTITUTE(M$6,"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188))*HLOOKUP(LEFT(TRIM(M$6),FIND("~",SUBSTITUTE(M$6," ","~",LEN(TRIM(M$6))-LEN(SUBSTITUTE(TRIM(M$6)," ",""))))-1)&amp;" Total",$B$6:$BB$314,ROW($A188)-5,FALSE))</f>
        <v>0</v>
      </c>
      <c r="N188" s="8">
        <f ca="1">IF(N$5&lt;&gt;"",HLOOKUP(N$5,Functionalization!$G$6:$R$314,ROW($A188)-5,FALSE),IFERROR(INDEX(N$278:N$314,MATCH($F188,$B$278:$B$314,0))/VLOOKUP($F188,$B$278:$BB$314,MATCH(LEFT(TRIM(N$6),FIND("~",SUBSTITUTE(N$6,"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188))*HLOOKUP(LEFT(TRIM(N$6),FIND("~",SUBSTITUTE(N$6," ","~",LEN(TRIM(N$6))-LEN(SUBSTITUTE(TRIM(N$6)," ",""))))-1)&amp;" Total",$B$6:$BB$314,ROW($A188)-5,FALSE))</f>
        <v>711861.25123739068</v>
      </c>
      <c r="O188" s="8">
        <f ca="1">IF(O$5&lt;&gt;"",HLOOKUP(O$5,Functionalization!$G$6:$R$314,ROW($A188)-5,FALSE),IFERROR(INDEX(O$278:O$314,MATCH($F188,$B$278:$B$314,0))/VLOOKUP($F188,$B$278:$BB$314,MATCH(LEFT(TRIM(O$6),FIND("~",SUBSTITUTE(O$6,"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188))*HLOOKUP(LEFT(TRIM(O$6),FIND("~",SUBSTITUTE(O$6," ","~",LEN(TRIM(O$6))-LEN(SUBSTITUTE(TRIM(O$6)," ",""))))-1)&amp;" Total",$B$6:$BB$314,ROW($A188)-5,FALSE))</f>
        <v>259150.06102435378</v>
      </c>
      <c r="P188" s="8">
        <f ca="1">IF(P$5&lt;&gt;"",HLOOKUP(P$5,Functionalization!$G$6:$R$314,ROW($A188)-5,FALSE),IFERROR(INDEX(P$278:P$314,MATCH($F188,$B$278:$B$314,0))/VLOOKUP($F188,$B$278:$BB$314,MATCH(LEFT(TRIM(P$6),FIND("~",SUBSTITUTE(P$6,"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188))*HLOOKUP(LEFT(TRIM(P$6),FIND("~",SUBSTITUTE(P$6," ","~",LEN(TRIM(P$6))-LEN(SUBSTITUTE(TRIM(P$6)," ",""))))-1)&amp;" Total",$B$6:$BB$314,ROW($A188)-5,FALSE))</f>
        <v>0</v>
      </c>
      <c r="Q188" s="8">
        <f ca="1">IF(Q$5&lt;&gt;"",HLOOKUP(Q$5,Functionalization!$G$6:$R$314,ROW($A188)-5,FALSE),IFERROR(INDEX(Q$278:Q$314,MATCH($F188,$B$278:$B$314,0))/VLOOKUP($F188,$B$278:$BB$314,MATCH(LEFT(TRIM(Q$6),FIND("~",SUBSTITUTE(Q$6,"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188))*HLOOKUP(LEFT(TRIM(Q$6),FIND("~",SUBSTITUTE(Q$6," ","~",LEN(TRIM(Q$6))-LEN(SUBSTITUTE(TRIM(Q$6)," ",""))))-1)&amp;" Total",$B$6:$BB$314,ROW($A188)-5,FALSE))</f>
        <v>0</v>
      </c>
      <c r="R188" s="8">
        <f ca="1">IF(R$5&lt;&gt;"",HLOOKUP(R$5,Functionalization!$G$6:$R$314,ROW($A188)-5,FALSE),IFERROR(INDEX(R$278:R$314,MATCH($F188,$B$278:$B$314,0))/VLOOKUP($F188,$B$278:$BB$314,MATCH(LEFT(TRIM(R$6),FIND("~",SUBSTITUTE(R$6,"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188))*HLOOKUP(LEFT(TRIM(R$6),FIND("~",SUBSTITUTE(R$6," ","~",LEN(TRIM(R$6))-LEN(SUBSTITUTE(TRIM(R$6)," ",""))))-1)&amp;" Total",$B$6:$BB$314,ROW($A188)-5,FALSE))</f>
        <v>259150.06102435378</v>
      </c>
      <c r="S188" s="8">
        <f ca="1">IF(S$5&lt;&gt;"",HLOOKUP(S$5,Functionalization!$G$6:$R$314,ROW($A188)-5,FALSE),IFERROR(INDEX(S$278:S$314,MATCH($F188,$B$278:$B$314,0))/VLOOKUP($F188,$B$278:$BB$314,MATCH(LEFT(TRIM(S$6),FIND("~",SUBSTITUTE(S$6,"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188))*HLOOKUP(LEFT(TRIM(S$6),FIND("~",SUBSTITUTE(S$6," ","~",LEN(TRIM(S$6))-LEN(SUBSTITUTE(TRIM(S$6)," ",""))))-1)&amp;" Total",$B$6:$BB$314,ROW($A188)-5,FALSE))</f>
        <v>0</v>
      </c>
      <c r="T188" s="8">
        <f ca="1">IF(T$5&lt;&gt;"",HLOOKUP(T$5,Functionalization!$G$6:$R$314,ROW($A188)-5,FALSE),IFERROR(INDEX(T$278:T$314,MATCH($F188,$B$278:$B$314,0))/VLOOKUP($F188,$B$278:$BB$314,MATCH(LEFT(TRIM(T$6),FIND("~",SUBSTITUTE(T$6,"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188))*HLOOKUP(LEFT(TRIM(T$6),FIND("~",SUBSTITUTE(T$6," ","~",LEN(TRIM(T$6))-LEN(SUBSTITUTE(TRIM(T$6)," ",""))))-1)&amp;" Total",$B$6:$BB$314,ROW($A188)-5,FALSE))</f>
        <v>0</v>
      </c>
      <c r="U188" s="8">
        <f ca="1">IF(U$5&lt;&gt;"",HLOOKUP(U$5,Functionalization!$G$6:$R$314,ROW($A188)-5,FALSE),IFERROR(INDEX(U$278:U$314,MATCH($F188,$B$278:$B$314,0))/VLOOKUP($F188,$B$278:$BB$314,MATCH(LEFT(TRIM(U$6),FIND("~",SUBSTITUTE(U$6,"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188))*HLOOKUP(LEFT(TRIM(U$6),FIND("~",SUBSTITUTE(U$6," ","~",LEN(TRIM(U$6))-LEN(SUBSTITUTE(TRIM(U$6)," ",""))))-1)&amp;" Total",$B$6:$BB$314,ROW($A188)-5,FALSE))</f>
        <v>0</v>
      </c>
      <c r="V188" s="8">
        <f ca="1">IF(V$5&lt;&gt;"",HLOOKUP(V$5,Functionalization!$G$6:$R$314,ROW($A188)-5,FALSE),IFERROR(INDEX(V$278:V$314,MATCH($F188,$B$278:$B$314,0))/VLOOKUP($F188,$B$278:$BB$314,MATCH(LEFT(TRIM(V$6),FIND("~",SUBSTITUTE(V$6,"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188))*HLOOKUP(LEFT(TRIM(V$6),FIND("~",SUBSTITUTE(V$6," ","~",LEN(TRIM(V$6))-LEN(SUBSTITUTE(TRIM(V$6)," ",""))))-1)&amp;" Total",$B$6:$BB$314,ROW($A188)-5,FALSE))</f>
        <v>0</v>
      </c>
      <c r="W188" s="8">
        <f ca="1">IF(W$5&lt;&gt;"",HLOOKUP(W$5,Functionalization!$G$6:$R$314,ROW($A188)-5,FALSE),IFERROR(INDEX(W$278:W$314,MATCH($F188,$B$278:$B$314,0))/VLOOKUP($F188,$B$278:$BB$314,MATCH(LEFT(TRIM(W$6),FIND("~",SUBSTITUTE(W$6,"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188))*HLOOKUP(LEFT(TRIM(W$6),FIND("~",SUBSTITUTE(W$6," ","~",LEN(TRIM(W$6))-LEN(SUBSTITUTE(TRIM(W$6)," ",""))))-1)&amp;" Total",$B$6:$BB$314,ROW($A188)-5,FALSE))</f>
        <v>0</v>
      </c>
      <c r="X188" s="8">
        <f ca="1">IF(X$5&lt;&gt;"",HLOOKUP(X$5,Functionalization!$G$6:$R$314,ROW($A188)-5,FALSE),IFERROR(INDEX(X$278:X$314,MATCH($F188,$B$278:$B$314,0))/VLOOKUP($F188,$B$278:$BB$314,MATCH(LEFT(TRIM(X$6),FIND("~",SUBSTITUTE(X$6,"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188))*HLOOKUP(LEFT(TRIM(X$6),FIND("~",SUBSTITUTE(X$6," ","~",LEN(TRIM(X$6))-LEN(SUBSTITUTE(TRIM(X$6)," ",""))))-1)&amp;" Total",$B$6:$BB$314,ROW($A188)-5,FALSE))</f>
        <v>0</v>
      </c>
      <c r="Y188" s="8">
        <f ca="1">IF(Y$5&lt;&gt;"",HLOOKUP(Y$5,Functionalization!$G$6:$R$314,ROW($A188)-5,FALSE),IFERROR(INDEX(Y$278:Y$314,MATCH($F188,$B$278:$B$314,0))/VLOOKUP($F188,$B$278:$BB$314,MATCH(LEFT(TRIM(Y$6),FIND("~",SUBSTITUTE(Y$6,"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188))*HLOOKUP(LEFT(TRIM(Y$6),FIND("~",SUBSTITUTE(Y$6," ","~",LEN(TRIM(Y$6))-LEN(SUBSTITUTE(TRIM(Y$6)," ",""))))-1)&amp;" Total",$B$6:$BB$314,ROW($A188)-5,FALSE))</f>
        <v>0</v>
      </c>
      <c r="Z188" s="8">
        <f ca="1">IF(Z$5&lt;&gt;"",HLOOKUP(Z$5,Functionalization!$G$6:$R$314,ROW($A188)-5,FALSE),IFERROR(INDEX(Z$278:Z$314,MATCH($F188,$B$278:$B$314,0))/VLOOKUP($F188,$B$278:$BB$314,MATCH(LEFT(TRIM(Z$6),FIND("~",SUBSTITUTE(Z$6,"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188))*HLOOKUP(LEFT(TRIM(Z$6),FIND("~",SUBSTITUTE(Z$6," ","~",LEN(TRIM(Z$6))-LEN(SUBSTITUTE(TRIM(Z$6)," ",""))))-1)&amp;" Total",$B$6:$BB$314,ROW($A188)-5,FALSE))</f>
        <v>0</v>
      </c>
      <c r="AA188" s="8">
        <f ca="1">IF(AA$5&lt;&gt;"",HLOOKUP(AA$5,Functionalization!$G$6:$R$314,ROW($A188)-5,FALSE),IFERROR(INDEX(AA$278:AA$314,MATCH($F188,$B$278:$B$314,0))/VLOOKUP($F188,$B$278:$BB$314,MATCH(LEFT(TRIM(AA$6),FIND("~",SUBSTITUTE(AA$6,"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188))*HLOOKUP(LEFT(TRIM(AA$6),FIND("~",SUBSTITUTE(AA$6," ","~",LEN(TRIM(AA$6))-LEN(SUBSTITUTE(TRIM(AA$6)," ",""))))-1)&amp;" Total",$B$6:$BB$314,ROW($A188)-5,FALSE))</f>
        <v>0</v>
      </c>
      <c r="AB188" s="8">
        <f ca="1">IF(AB$5&lt;&gt;"",HLOOKUP(AB$5,Functionalization!$G$6:$R$314,ROW($A188)-5,FALSE),IFERROR(INDEX(AB$278:AB$314,MATCH($F188,$B$278:$B$314,0))/VLOOKUP($F188,$B$278:$BB$314,MATCH(LEFT(TRIM(AB$6),FIND("~",SUBSTITUTE(AB$6,"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188))*HLOOKUP(LEFT(TRIM(AB$6),FIND("~",SUBSTITUTE(AB$6," ","~",LEN(TRIM(AB$6))-LEN(SUBSTITUTE(TRIM(AB$6)," ",""))))-1)&amp;" Total",$B$6:$BB$314,ROW($A188)-5,FALSE))</f>
        <v>0</v>
      </c>
      <c r="AC188" s="8">
        <f ca="1">IF(AC$5&lt;&gt;"",HLOOKUP(AC$5,Functionalization!$G$6:$R$314,ROW($A188)-5,FALSE),IFERROR(INDEX(AC$278:AC$314,MATCH($F188,$B$278:$B$314,0))/VLOOKUP($F188,$B$278:$BB$314,MATCH(LEFT(TRIM(AC$6),FIND("~",SUBSTITUTE(AC$6,"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188))*HLOOKUP(LEFT(TRIM(AC$6),FIND("~",SUBSTITUTE(AC$6," ","~",LEN(TRIM(AC$6))-LEN(SUBSTITUTE(TRIM(AC$6)," ",""))))-1)&amp;" Total",$B$6:$BB$314,ROW($A188)-5,FALSE))</f>
        <v>0</v>
      </c>
      <c r="AD188" s="8">
        <f ca="1">IF(AD$5&lt;&gt;"",HLOOKUP(AD$5,Functionalization!$G$6:$R$314,ROW($A188)-5,FALSE),IFERROR(INDEX(AD$278:AD$314,MATCH($F188,$B$278:$B$314,0))/VLOOKUP($F188,$B$278:$BB$314,MATCH(LEFT(TRIM(AD$6),FIND("~",SUBSTITUTE(AD$6,"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188))*HLOOKUP(LEFT(TRIM(AD$6),FIND("~",SUBSTITUTE(AD$6," ","~",LEN(TRIM(AD$6))-LEN(SUBSTITUTE(TRIM(AD$6)," ",""))))-1)&amp;" Total",$B$6:$BB$314,ROW($A188)-5,FALSE))</f>
        <v>0</v>
      </c>
      <c r="AE188" s="8">
        <f ca="1">IF(AE$5&lt;&gt;"",HLOOKUP(AE$5,Functionalization!$G$6:$R$314,ROW($A188)-5,FALSE),IFERROR(INDEX(AE$278:AE$314,MATCH($F188,$B$278:$B$314,0))/VLOOKUP($F188,$B$278:$BB$314,MATCH(LEFT(TRIM(AE$6),FIND("~",SUBSTITUTE(AE$6,"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188))*HLOOKUP(LEFT(TRIM(AE$6),FIND("~",SUBSTITUTE(AE$6," ","~",LEN(TRIM(AE$6))-LEN(SUBSTITUTE(TRIM(AE$6)," ",""))))-1)&amp;" Total",$B$6:$BB$314,ROW($A188)-5,FALSE))</f>
        <v>0</v>
      </c>
      <c r="AF188" s="8">
        <f ca="1">IF(AF$5&lt;&gt;"",HLOOKUP(AF$5,Functionalization!$G$6:$R$314,ROW($A188)-5,FALSE),IFERROR(INDEX(AF$278:AF$314,MATCH($F188,$B$278:$B$314,0))/VLOOKUP($F188,$B$278:$BB$314,MATCH(LEFT(TRIM(AF$6),FIND("~",SUBSTITUTE(AF$6,"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188))*HLOOKUP(LEFT(TRIM(AF$6),FIND("~",SUBSTITUTE(AF$6," ","~",LEN(TRIM(AF$6))-LEN(SUBSTITUTE(TRIM(AF$6)," ",""))))-1)&amp;" Total",$B$6:$BB$314,ROW($A188)-5,FALSE))</f>
        <v>0</v>
      </c>
      <c r="AG188" s="8">
        <f ca="1">IF(AG$5&lt;&gt;"",HLOOKUP(AG$5,Functionalization!$G$6:$R$314,ROW($A188)-5,FALSE),IFERROR(INDEX(AG$278:AG$314,MATCH($F188,$B$278:$B$314,0))/VLOOKUP($F188,$B$278:$BB$314,MATCH(LEFT(TRIM(AG$6),FIND("~",SUBSTITUTE(AG$6,"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188))*HLOOKUP(LEFT(TRIM(AG$6),FIND("~",SUBSTITUTE(AG$6," ","~",LEN(TRIM(AG$6))-LEN(SUBSTITUTE(TRIM(AG$6)," ",""))))-1)&amp;" Total",$B$6:$BB$314,ROW($A188)-5,FALSE))</f>
        <v>0</v>
      </c>
      <c r="AH188" s="8">
        <f ca="1">IF(AH$5&lt;&gt;"",HLOOKUP(AH$5,Functionalization!$G$6:$R$314,ROW($A188)-5,FALSE),IFERROR(INDEX(AH$278:AH$314,MATCH($F188,$B$278:$B$314,0))/VLOOKUP($F188,$B$278:$BB$314,MATCH(LEFT(TRIM(AH$6),FIND("~",SUBSTITUTE(AH$6,"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188))*HLOOKUP(LEFT(TRIM(AH$6),FIND("~",SUBSTITUTE(AH$6," ","~",LEN(TRIM(AH$6))-LEN(SUBSTITUTE(TRIM(AH$6)," ",""))))-1)&amp;" Total",$B$6:$BB$314,ROW($A188)-5,FALSE))</f>
        <v>0</v>
      </c>
      <c r="AI188" s="8">
        <f ca="1">IF(AI$5&lt;&gt;"",HLOOKUP(AI$5,Functionalization!$G$6:$R$314,ROW($A188)-5,FALSE),IFERROR(INDEX(AI$278:AI$314,MATCH($F188,$B$278:$B$314,0))/VLOOKUP($F188,$B$278:$BB$314,MATCH(LEFT(TRIM(AI$6),FIND("~",SUBSTITUTE(AI$6,"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188))*HLOOKUP(LEFT(TRIM(AI$6),FIND("~",SUBSTITUTE(AI$6," ","~",LEN(TRIM(AI$6))-LEN(SUBSTITUTE(TRIM(AI$6)," ",""))))-1)&amp;" Total",$B$6:$BB$314,ROW($A188)-5,FALSE))</f>
        <v>0</v>
      </c>
      <c r="AJ188" s="8">
        <f ca="1">IF(AJ$5&lt;&gt;"",HLOOKUP(AJ$5,Functionalization!$G$6:$R$314,ROW($A188)-5,FALSE),IFERROR(INDEX(AJ$278:AJ$314,MATCH($F188,$B$278:$B$314,0))/VLOOKUP($F188,$B$278:$BB$314,MATCH(LEFT(TRIM(AJ$6),FIND("~",SUBSTITUTE(AJ$6,"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188))*HLOOKUP(LEFT(TRIM(AJ$6),FIND("~",SUBSTITUTE(AJ$6," ","~",LEN(TRIM(AJ$6))-LEN(SUBSTITUTE(TRIM(AJ$6)," ",""))))-1)&amp;" Total",$B$6:$BB$314,ROW($A188)-5,FALSE))</f>
        <v>0</v>
      </c>
      <c r="AK188" s="8">
        <f ca="1">IF(AK$5&lt;&gt;"",HLOOKUP(AK$5,Functionalization!$G$6:$R$314,ROW($A188)-5,FALSE),IFERROR(INDEX(AK$278:AK$314,MATCH($F188,$B$278:$B$314,0))/VLOOKUP($F188,$B$278:$BB$314,MATCH(LEFT(TRIM(AK$6),FIND("~",SUBSTITUTE(AK$6,"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188))*HLOOKUP(LEFT(TRIM(AK$6),FIND("~",SUBSTITUTE(AK$6," ","~",LEN(TRIM(AK$6))-LEN(SUBSTITUTE(TRIM(AK$6)," ",""))))-1)&amp;" Total",$B$6:$BB$314,ROW($A188)-5,FALSE))</f>
        <v>0</v>
      </c>
      <c r="AL188" s="8">
        <f ca="1">IF(AL$5&lt;&gt;"",HLOOKUP(AL$5,Functionalization!$G$6:$R$314,ROW($A188)-5,FALSE),IFERROR(INDEX(AL$278:AL$314,MATCH($F188,$B$278:$B$314,0))/VLOOKUP($F188,$B$278:$BB$314,MATCH(LEFT(TRIM(AL$6),FIND("~",SUBSTITUTE(AL$6,"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188))*HLOOKUP(LEFT(TRIM(AL$6),FIND("~",SUBSTITUTE(AL$6," ","~",LEN(TRIM(AL$6))-LEN(SUBSTITUTE(TRIM(AL$6)," ",""))))-1)&amp;" Total",$B$6:$BB$314,ROW($A188)-5,FALSE))</f>
        <v>0</v>
      </c>
      <c r="AM188" s="8">
        <f ca="1">IF(AM$5&lt;&gt;"",HLOOKUP(AM$5,Functionalization!$G$6:$R$314,ROW($A188)-5,FALSE),IFERROR(INDEX(AM$278:AM$314,MATCH($F188,$B$278:$B$314,0))/VLOOKUP($F188,$B$278:$BB$314,MATCH(LEFT(TRIM(AM$6),FIND("~",SUBSTITUTE(AM$6,"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188))*HLOOKUP(LEFT(TRIM(AM$6),FIND("~",SUBSTITUTE(AM$6," ","~",LEN(TRIM(AM$6))-LEN(SUBSTITUTE(TRIM(AM$6)," ",""))))-1)&amp;" Total",$B$6:$BB$314,ROW($A188)-5,FALSE))</f>
        <v>0</v>
      </c>
      <c r="AN188" s="8">
        <f ca="1">IF(AN$5&lt;&gt;"",HLOOKUP(AN$5,Functionalization!$G$6:$R$314,ROW($A188)-5,FALSE),IFERROR(INDEX(AN$278:AN$314,MATCH($F188,$B$278:$B$314,0))/VLOOKUP($F188,$B$278:$BB$314,MATCH(LEFT(TRIM(AN$6),FIND("~",SUBSTITUTE(AN$6,"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188))*HLOOKUP(LEFT(TRIM(AN$6),FIND("~",SUBSTITUTE(AN$6," ","~",LEN(TRIM(AN$6))-LEN(SUBSTITUTE(TRIM(AN$6)," ",""))))-1)&amp;" Total",$B$6:$BB$314,ROW($A188)-5,FALSE))</f>
        <v>0</v>
      </c>
      <c r="AO188" s="8">
        <f ca="1">IF(AO$5&lt;&gt;"",HLOOKUP(AO$5,Functionalization!$G$6:$R$314,ROW($A188)-5,FALSE),IFERROR(INDEX(AO$278:AO$314,MATCH($F188,$B$278:$B$314,0))/VLOOKUP($F188,$B$278:$BB$314,MATCH(LEFT(TRIM(AO$6),FIND("~",SUBSTITUTE(AO$6,"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188))*HLOOKUP(LEFT(TRIM(AO$6),FIND("~",SUBSTITUTE(AO$6," ","~",LEN(TRIM(AO$6))-LEN(SUBSTITUTE(TRIM(AO$6)," ",""))))-1)&amp;" Total",$B$6:$BB$314,ROW($A188)-5,FALSE))</f>
        <v>0</v>
      </c>
      <c r="AP188" s="8">
        <f ca="1">IF(AP$5&lt;&gt;"",HLOOKUP(AP$5,Functionalization!$G$6:$R$314,ROW($A188)-5,FALSE),IFERROR(INDEX(AP$278:AP$314,MATCH($F188,$B$278:$B$314,0))/VLOOKUP($F188,$B$278:$BB$314,MATCH(LEFT(TRIM(AP$6),FIND("~",SUBSTITUTE(AP$6,"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188))*HLOOKUP(LEFT(TRIM(AP$6),FIND("~",SUBSTITUTE(AP$6," ","~",LEN(TRIM(AP$6))-LEN(SUBSTITUTE(TRIM(AP$6)," ",""))))-1)&amp;" Total",$B$6:$BB$314,ROW($A188)-5,FALSE))</f>
        <v>0</v>
      </c>
      <c r="AQ188" s="8">
        <f ca="1">IF(AQ$5&lt;&gt;"",HLOOKUP(AQ$5,Functionalization!$G$6:$R$314,ROW($A188)-5,FALSE),IFERROR(INDEX(AQ$278:AQ$314,MATCH($F188,$B$278:$B$314,0))/VLOOKUP($F188,$B$278:$BB$314,MATCH(LEFT(TRIM(AQ$6),FIND("~",SUBSTITUTE(AQ$6,"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188))*HLOOKUP(LEFT(TRIM(AQ$6),FIND("~",SUBSTITUTE(AQ$6," ","~",LEN(TRIM(AQ$6))-LEN(SUBSTITUTE(TRIM(AQ$6)," ",""))))-1)&amp;" Total",$B$6:$BB$314,ROW($A188)-5,FALSE))</f>
        <v>0</v>
      </c>
      <c r="AR188" s="8">
        <f ca="1">IF(AR$5&lt;&gt;"",HLOOKUP(AR$5,Functionalization!$G$6:$R$314,ROW($A188)-5,FALSE),IFERROR(INDEX(AR$278:AR$314,MATCH($F188,$B$278:$B$314,0))/VLOOKUP($F188,$B$278:$BB$314,MATCH(LEFT(TRIM(AR$6),FIND("~",SUBSTITUTE(AR$6,"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188))*HLOOKUP(LEFT(TRIM(AR$6),FIND("~",SUBSTITUTE(AR$6," ","~",LEN(TRIM(AR$6))-LEN(SUBSTITUTE(TRIM(AR$6)," ",""))))-1)&amp;" Total",$B$6:$BB$314,ROW($A188)-5,FALSE))</f>
        <v>0</v>
      </c>
      <c r="AS188" s="8">
        <f ca="1">IF(AS$5&lt;&gt;"",HLOOKUP(AS$5,Functionalization!$G$6:$R$314,ROW($A188)-5,FALSE),IFERROR(INDEX(AS$278:AS$314,MATCH($F188,$B$278:$B$314,0))/VLOOKUP($F188,$B$278:$BB$314,MATCH(LEFT(TRIM(AS$6),FIND("~",SUBSTITUTE(AS$6,"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188))*HLOOKUP(LEFT(TRIM(AS$6),FIND("~",SUBSTITUTE(AS$6," ","~",LEN(TRIM(AS$6))-LEN(SUBSTITUTE(TRIM(AS$6)," ",""))))-1)&amp;" Total",$B$6:$BB$314,ROW($A188)-5,FALSE))</f>
        <v>0</v>
      </c>
      <c r="AT188" s="8">
        <f ca="1">IF(AT$5&lt;&gt;"",HLOOKUP(AT$5,Functionalization!$G$6:$R$314,ROW($A188)-5,FALSE),IFERROR(INDEX(AT$278:AT$314,MATCH($F188,$B$278:$B$314,0))/VLOOKUP($F188,$B$278:$BB$314,MATCH(LEFT(TRIM(AT$6),FIND("~",SUBSTITUTE(AT$6,"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188))*HLOOKUP(LEFT(TRIM(AT$6),FIND("~",SUBSTITUTE(AT$6," ","~",LEN(TRIM(AT$6))-LEN(SUBSTITUTE(TRIM(AT$6)," ",""))))-1)&amp;" Total",$B$6:$BB$314,ROW($A188)-5,FALSE))</f>
        <v>0</v>
      </c>
      <c r="AU188" s="8">
        <f ca="1">IF(AU$5&lt;&gt;"",HLOOKUP(AU$5,Functionalization!$G$6:$R$314,ROW($A188)-5,FALSE),IFERROR(INDEX(AU$278:AU$314,MATCH($F188,$B$278:$B$314,0))/VLOOKUP($F188,$B$278:$BB$314,MATCH(LEFT(TRIM(AU$6),FIND("~",SUBSTITUTE(AU$6,"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188))*HLOOKUP(LEFT(TRIM(AU$6),FIND("~",SUBSTITUTE(AU$6," ","~",LEN(TRIM(AU$6))-LEN(SUBSTITUTE(TRIM(AU$6)," ",""))))-1)&amp;" Total",$B$6:$BB$314,ROW($A188)-5,FALSE))</f>
        <v>0</v>
      </c>
      <c r="AV188" s="8">
        <f ca="1">IF(AV$5&lt;&gt;"",HLOOKUP(AV$5,Functionalization!$G$6:$R$314,ROW($A188)-5,FALSE),IFERROR(INDEX(AV$278:AV$314,MATCH($F188,$B$278:$B$314,0))/VLOOKUP($F188,$B$278:$BB$314,MATCH(LEFT(TRIM(AV$6),FIND("~",SUBSTITUTE(AV$6,"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188))*HLOOKUP(LEFT(TRIM(AV$6),FIND("~",SUBSTITUTE(AV$6," ","~",LEN(TRIM(AV$6))-LEN(SUBSTITUTE(TRIM(AV$6)," ",""))))-1)&amp;" Total",$B$6:$BB$314,ROW($A188)-5,FALSE))</f>
        <v>0</v>
      </c>
      <c r="AW188" s="8">
        <f ca="1">IF(AW$5&lt;&gt;"",HLOOKUP(AW$5,Functionalization!$G$6:$R$314,ROW($A188)-5,FALSE),IFERROR(INDEX(AW$278:AW$314,MATCH($F188,$B$278:$B$314,0))/VLOOKUP($F188,$B$278:$BB$314,MATCH(LEFT(TRIM(AW$6),FIND("~",SUBSTITUTE(AW$6,"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188))*HLOOKUP(LEFT(TRIM(AW$6),FIND("~",SUBSTITUTE(AW$6," ","~",LEN(TRIM(AW$6))-LEN(SUBSTITUTE(TRIM(AW$6)," ",""))))-1)&amp;" Total",$B$6:$BB$314,ROW($A188)-5,FALSE))</f>
        <v>0</v>
      </c>
      <c r="AX188" s="8">
        <f ca="1">IF(AX$5&lt;&gt;"",HLOOKUP(AX$5,Functionalization!$G$6:$R$314,ROW($A188)-5,FALSE),IFERROR(INDEX(AX$278:AX$314,MATCH($F188,$B$278:$B$314,0))/VLOOKUP($F188,$B$278:$BB$314,MATCH(LEFT(TRIM(AX$6),FIND("~",SUBSTITUTE(AX$6,"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188))*HLOOKUP(LEFT(TRIM(AX$6),FIND("~",SUBSTITUTE(AX$6," ","~",LEN(TRIM(AX$6))-LEN(SUBSTITUTE(TRIM(AX$6)," ",""))))-1)&amp;" Total",$B$6:$BB$314,ROW($A188)-5,FALSE))</f>
        <v>0</v>
      </c>
      <c r="AY188" s="8">
        <f ca="1">IF(AY$5&lt;&gt;"",HLOOKUP(AY$5,Functionalization!$G$6:$R$314,ROW($A188)-5,FALSE),IFERROR(INDEX(AY$278:AY$314,MATCH($F188,$B$278:$B$314,0))/VLOOKUP($F188,$B$278:$BB$314,MATCH(LEFT(TRIM(AY$6),FIND("~",SUBSTITUTE(AY$6,"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188))*HLOOKUP(LEFT(TRIM(AY$6),FIND("~",SUBSTITUTE(AY$6," ","~",LEN(TRIM(AY$6))-LEN(SUBSTITUTE(TRIM(AY$6)," ",""))))-1)&amp;" Total",$B$6:$BB$314,ROW($A188)-5,FALSE))</f>
        <v>0</v>
      </c>
      <c r="AZ188" s="8">
        <f ca="1">IF(AZ$5&lt;&gt;"",HLOOKUP(AZ$5,Functionalization!$G$6:$R$314,ROW($A188)-5,FALSE),IFERROR(INDEX(AZ$278:AZ$314,MATCH($F188,$B$278:$B$314,0))/VLOOKUP($F188,$B$278:$BB$314,MATCH(LEFT(TRIM(AZ$6),FIND("~",SUBSTITUTE(AZ$6,"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188))*HLOOKUP(LEFT(TRIM(AZ$6),FIND("~",SUBSTITUTE(AZ$6," ","~",LEN(TRIM(AZ$6))-LEN(SUBSTITUTE(TRIM(AZ$6)," ",""))))-1)&amp;" Total",$B$6:$BB$314,ROW($A188)-5,FALSE))</f>
        <v>0</v>
      </c>
      <c r="BA188" s="8">
        <f ca="1">IF(BA$5&lt;&gt;"",HLOOKUP(BA$5,Functionalization!$G$6:$R$314,ROW($A188)-5,FALSE),IFERROR(INDEX(BA$278:BA$314,MATCH($F188,$B$278:$B$314,0))/VLOOKUP($F188,$B$278:$BB$314,MATCH(LEFT(TRIM(BA$6),FIND("~",SUBSTITUTE(BA$6,"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188))*HLOOKUP(LEFT(TRIM(BA$6),FIND("~",SUBSTITUTE(BA$6," ","~",LEN(TRIM(BA$6))-LEN(SUBSTITUTE(TRIM(BA$6)," ",""))))-1)&amp;" Total",$B$6:$BB$314,ROW($A188)-5,FALSE))</f>
        <v>0</v>
      </c>
      <c r="BB188" s="8">
        <f ca="1">IF(BB$5&lt;&gt;"",HLOOKUP(BB$5,Functionalization!$G$6:$R$314,ROW($A188)-5,FALSE),IFERROR(INDEX(BB$278:BB$314,MATCH($F188,$B$278:$B$314,0))/VLOOKUP($F188,$B$278:$BB$314,MATCH(LEFT(TRIM(BB$6),FIND("~",SUBSTITUTE(BB$6,"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188))*HLOOKUP(LEFT(TRIM(BB$6),FIND("~",SUBSTITUTE(BB$6," ","~",LEN(TRIM(BB$6))-LEN(SUBSTITUTE(TRIM(BB$6)," ",""))))-1)&amp;" Total",$B$6:$BB$314,ROW($A188)-5,FALSE))</f>
        <v>0</v>
      </c>
      <c r="BD188">
        <f ca="1">IFERROR(IF(SUMIF($G$6:$BB$6,BD$6&amp;" Total",$G188:$BB188)-(SUMIF($G$6:$BB$6,BD$6&amp;" "&amp;'Input-Func_Class'!$D$22,$G188:$BB188)+IFERROR(SUMIF($G$6:$BB$6,BD$6&amp;" "&amp;'Input-Func_Class'!$E$22,$G188:$BB188),SUMIF($G$6:$BB$6,BD$6&amp;" "&amp;'Input-Func_Class'!$B$24,$G188:$BB188))+SUMIF($G$6:$BB$6,BD$6&amp;" "&amp;'Input-Func_Class'!$F$22,$G188:$BB188))&lt;Check_Limit,0,1),1)</f>
        <v>0</v>
      </c>
      <c r="BE188">
        <f ca="1">IFERROR(IF(SUMIF($G$6:$BB$6,BE$6&amp;" Total",$G188:$BB188)-(SUMIF($G$6:$BB$6,BE$6&amp;" "&amp;'Input-Func_Class'!$D$22,$G188:$BB188)+IFERROR(SUMIF($G$6:$BB$6,BE$6&amp;" "&amp;'Input-Func_Class'!$E$22,$G188:$BB188),SUMIF($G$6:$BB$6,BE$6&amp;" "&amp;'Input-Func_Class'!$B$24,$G188:$BB188))+SUMIF($G$6:$BB$6,BE$6&amp;" "&amp;'Input-Func_Class'!$F$22,$G188:$BB188))&lt;Check_Limit,0,1),1)</f>
        <v>0</v>
      </c>
      <c r="BF188">
        <f ca="1">IFERROR(IF(SUMIF($G$6:$BB$6,BF$6&amp;" Total",$G188:$BB188)-(SUMIF($G$6:$BB$6,BF$6&amp;" "&amp;'Input-Func_Class'!$D$22,$G188:$BB188)+IFERROR(SUMIF($G$6:$BB$6,BF$6&amp;" "&amp;'Input-Func_Class'!$E$22,$G188:$BB188),SUMIF($G$6:$BB$6,BF$6&amp;" "&amp;'Input-Func_Class'!$B$24,$G188:$BB188))+SUMIF($G$6:$BB$6,BF$6&amp;" "&amp;'Input-Func_Class'!$F$22,$G188:$BB188))&lt;Check_Limit,0,1),1)</f>
        <v>0</v>
      </c>
      <c r="BG188">
        <f ca="1">IFERROR(IF(SUMIF($G$6:$BB$6,BG$6&amp;" Total",$G188:$BB188)-(SUMIF($G$6:$BB$6,BG$6&amp;" "&amp;'Input-Func_Class'!$D$22,$G188:$BB188)+IFERROR(SUMIF($G$6:$BB$6,BG$6&amp;" "&amp;'Input-Func_Class'!$E$22,$G188:$BB188),SUMIF($G$6:$BB$6,BG$6&amp;" "&amp;'Input-Func_Class'!$B$24,$G188:$BB188))+SUMIF($G$6:$BB$6,BG$6&amp;" "&amp;'Input-Func_Class'!$F$22,$G188:$BB188))&lt;Check_Limit,0,1),1)</f>
        <v>0</v>
      </c>
      <c r="BH188">
        <f ca="1">IFERROR(IF(SUMIF($G$6:$BB$6,BH$6&amp;" Total",$G188:$BB188)-(SUMIF($G$6:$BB$6,BH$6&amp;" "&amp;'Input-Func_Class'!$D$22,$G188:$BB188)+IFERROR(SUMIF($G$6:$BB$6,BH$6&amp;" "&amp;'Input-Func_Class'!$E$22,$G188:$BB188),SUMIF($G$6:$BB$6,BH$6&amp;" "&amp;'Input-Func_Class'!$B$24,$G188:$BB188))+SUMIF($G$6:$BB$6,BH$6&amp;" "&amp;'Input-Func_Class'!$F$22,$G188:$BB188))&lt;Check_Limit,0,1),1)</f>
        <v>0</v>
      </c>
      <c r="BI188">
        <f ca="1">IFERROR(IF(SUMIF($G$6:$BB$6,BI$6&amp;" Total",$G188:$BB188)-(SUMIF($G$6:$BB$6,BI$6&amp;" "&amp;'Input-Func_Class'!$D$22,$G188:$BB188)+IFERROR(SUMIF($G$6:$BB$6,BI$6&amp;" "&amp;'Input-Func_Class'!$E$22,$G188:$BB188),SUMIF($G$6:$BB$6,BI$6&amp;" "&amp;'Input-Func_Class'!$B$24,$G188:$BB188))+SUMIF($G$6:$BB$6,BI$6&amp;" "&amp;'Input-Func_Class'!$F$22,$G188:$BB188))&lt;Check_Limit,0,1),1)</f>
        <v>0</v>
      </c>
      <c r="BJ188">
        <f ca="1">IFERROR(IF(SUMIF($G$6:$BB$6,BJ$6&amp;" Total",$G188:$BB188)-(SUMIF($G$6:$BB$6,BJ$6&amp;" "&amp;'Input-Func_Class'!$D$22,$G188:$BB188)+IFERROR(SUMIF($G$6:$BB$6,BJ$6&amp;" "&amp;'Input-Func_Class'!$E$22,$G188:$BB188),SUMIF($G$6:$BB$6,BJ$6&amp;" "&amp;'Input-Func_Class'!$B$24,$G188:$BB188))+SUMIF($G$6:$BB$6,BJ$6&amp;" "&amp;'Input-Func_Class'!$F$22,$G188:$BB188))&lt;Check_Limit,0,1),1)</f>
        <v>0</v>
      </c>
      <c r="BK188">
        <f ca="1">IFERROR(IF(SUMIF($G$6:$BB$6,BK$6&amp;" Total",$G188:$BB188)-(SUMIF($G$6:$BB$6,BK$6&amp;" "&amp;'Input-Func_Class'!$D$22,$G188:$BB188)+IFERROR(SUMIF($G$6:$BB$6,BK$6&amp;" "&amp;'Input-Func_Class'!$E$22,$G188:$BB188),SUMIF($G$6:$BB$6,BK$6&amp;" "&amp;'Input-Func_Class'!$B$24,$G188:$BB188))+SUMIF($G$6:$BB$6,BK$6&amp;" "&amp;'Input-Func_Class'!$F$22,$G188:$BB188))&lt;Check_Limit,0,1),1)</f>
        <v>0</v>
      </c>
      <c r="BL188">
        <f ca="1">IFERROR(IF(SUMIF($G$6:$BB$6,BL$6&amp;" Total",$G188:$BB188)-(SUMIF($G$6:$BB$6,BL$6&amp;" "&amp;'Input-Func_Class'!$D$22,$G188:$BB188)+IFERROR(SUMIF($G$6:$BB$6,BL$6&amp;" "&amp;'Input-Func_Class'!$E$22,$G188:$BB188),SUMIF($G$6:$BB$6,BL$6&amp;" "&amp;'Input-Func_Class'!$B$24,$G188:$BB188))+SUMIF($G$6:$BB$6,BL$6&amp;" "&amp;'Input-Func_Class'!$F$22,$G188:$BB188))&lt;Check_Limit,0,1),1)</f>
        <v>0</v>
      </c>
      <c r="BM188">
        <f ca="1">IFERROR(IF(SUMIF($G$6:$BB$6,BM$6&amp;" Total",$G188:$BB188)-(SUMIF($G$6:$BB$6,BM$6&amp;" "&amp;'Input-Func_Class'!$D$22,$G188:$BB188)+IFERROR(SUMIF($G$6:$BB$6,BM$6&amp;" "&amp;'Input-Func_Class'!$E$22,$G188:$BB188),SUMIF($G$6:$BB$6,BM$6&amp;" "&amp;'Input-Func_Class'!$B$24,$G188:$BB188))+SUMIF($G$6:$BB$6,BM$6&amp;" "&amp;'Input-Func_Class'!$F$22,$G188:$BB188))&lt;Check_Limit,0,1),1)</f>
        <v>0</v>
      </c>
      <c r="BN188">
        <f ca="1">IFERROR(IF(SUMIF($G$6:$BB$6,BN$6&amp;" Total",$G188:$BB188)-(SUMIF($G$6:$BB$6,BN$6&amp;" "&amp;'Input-Func_Class'!$D$22,$G188:$BB188)+IFERROR(SUMIF($G$6:$BB$6,BN$6&amp;" "&amp;'Input-Func_Class'!$E$22,$G188:$BB188),SUMIF($G$6:$BB$6,BN$6&amp;" "&amp;'Input-Func_Class'!$B$24,$G188:$BB188))+SUMIF($G$6:$BB$6,BN$6&amp;" "&amp;'Input-Func_Class'!$F$22,$G188:$BB188))&lt;Check_Limit,0,1),1)</f>
        <v>0</v>
      </c>
      <c r="BO188">
        <f ca="1">IFERROR(IF(SUMIF($G$6:$BB$6,BO$6&amp;" Total",$G188:$BB188)-(SUMIF($G$6:$BB$6,BO$6&amp;" "&amp;'Input-Func_Class'!$D$22,$G188:$BB188)+IFERROR(SUMIF($G$6:$BB$6,BO$6&amp;" "&amp;'Input-Func_Class'!$E$22,$G188:$BB188),SUMIF($G$6:$BB$6,BO$6&amp;" "&amp;'Input-Func_Class'!$B$24,$G188:$BB188))+SUMIF($G$6:$BB$6,BO$6&amp;" "&amp;'Input-Func_Class'!$F$22,$G188:$BB188))&lt;Check_Limit,0,1),1)</f>
        <v>0</v>
      </c>
    </row>
    <row r="189" spans="1:67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>Functionalization!$D189</f>
        <v>5614426.9043554934</v>
      </c>
      <c r="E189" s="8">
        <f t="shared" ca="1" si="55"/>
        <v>0</v>
      </c>
      <c r="F189" s="2" t="str">
        <f>IF($D189=0,"-",IF('Input-Accounts'!$E189&lt;&gt;0,'Input-Accounts'!$E189,'Input-Accounts'!$G189))</f>
        <v>INT_LABOR</v>
      </c>
      <c r="G189" s="8">
        <f ca="1">IF(G$5&lt;&gt;"",HLOOKUP(G$5,Functionalization!$G$6:$R$314,ROW($A189)-5,FALSE),IFERROR(INDEX(G$278:G$314,MATCH($F189,$B$278:$B$314,0))/VLOOKUP($F189,$B$278:$BB$314,MATCH(LEFT(TRIM(G$6),FIND("~",SUBSTITUTE(G$6,"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189))*HLOOKUP(LEFT(TRIM(G$6),FIND("~",SUBSTITUTE(G$6," ","~",LEN(TRIM(G$6))-LEN(SUBSTITUTE(TRIM(G$6)," ",""))))-1)&amp;" Total",$B$6:$BB$314,ROW($A189)-5,FALSE))</f>
        <v>2078200.0087825248</v>
      </c>
      <c r="H189" s="8">
        <f ca="1">IF(H$5&lt;&gt;"",HLOOKUP(H$5,Functionalization!$G$6:$R$314,ROW($A189)-5,FALSE),IFERROR(INDEX(H$278:H$314,MATCH($F189,$B$278:$B$314,0))/VLOOKUP($F189,$B$278:$BB$314,MATCH(LEFT(TRIM(H$6),FIND("~",SUBSTITUTE(H$6,"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189))*HLOOKUP(LEFT(TRIM(H$6),FIND("~",SUBSTITUTE(H$6," ","~",LEN(TRIM(H$6))-LEN(SUBSTITUTE(TRIM(H$6)," ",""))))-1)&amp;" Total",$B$6:$BB$314,ROW($A189)-5,FALSE))</f>
        <v>1440087.4720302273</v>
      </c>
      <c r="I189" s="8">
        <f ca="1">IF(I$5&lt;&gt;"",HLOOKUP(I$5,Functionalization!$G$6:$R$314,ROW($A189)-5,FALSE),IFERROR(INDEX(I$278:I$314,MATCH($F189,$B$278:$B$314,0))/VLOOKUP($F189,$B$278:$BB$314,MATCH(LEFT(TRIM(I$6),FIND("~",SUBSTITUTE(I$6,"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189))*HLOOKUP(LEFT(TRIM(I$6),FIND("~",SUBSTITUTE(I$6," ","~",LEN(TRIM(I$6))-LEN(SUBSTITUTE(TRIM(I$6)," ",""))))-1)&amp;" Total",$B$6:$BB$314,ROW($A189)-5,FALSE))</f>
        <v>142391.64105478933</v>
      </c>
      <c r="J189" s="8">
        <f ca="1">IF(J$5&lt;&gt;"",HLOOKUP(J$5,Functionalization!$G$6:$R$314,ROW($A189)-5,FALSE),IFERROR(INDEX(J$278:J$314,MATCH($F189,$B$278:$B$314,0))/VLOOKUP($F189,$B$278:$BB$314,MATCH(LEFT(TRIM(J$6),FIND("~",SUBSTITUTE(J$6,"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189))*HLOOKUP(LEFT(TRIM(J$6),FIND("~",SUBSTITUTE(J$6," ","~",LEN(TRIM(J$6))-LEN(SUBSTITUTE(TRIM(J$6)," ",""))))-1)&amp;" Total",$B$6:$BB$314,ROW($A189)-5,FALSE))</f>
        <v>495720.89569750853</v>
      </c>
      <c r="K189" s="8">
        <f ca="1">IF(K$5&lt;&gt;"",HLOOKUP(K$5,Functionalization!$G$6:$R$314,ROW($A189)-5,FALSE),IFERROR(INDEX(K$278:K$314,MATCH($F189,$B$278:$B$314,0))/VLOOKUP($F189,$B$278:$BB$314,MATCH(LEFT(TRIM(K$6),FIND("~",SUBSTITUTE(K$6,"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189))*HLOOKUP(LEFT(TRIM(K$6),FIND("~",SUBSTITUTE(K$6," ","~",LEN(TRIM(K$6))-LEN(SUBSTITUTE(TRIM(K$6)," ",""))))-1)&amp;" Total",$B$6:$BB$314,ROW($A189)-5,FALSE))</f>
        <v>2592454.7641761424</v>
      </c>
      <c r="L189" s="8">
        <f ca="1">IF(L$5&lt;&gt;"",HLOOKUP(L$5,Functionalization!$G$6:$R$314,ROW($A189)-5,FALSE),IFERROR(INDEX(L$278:L$314,MATCH($F189,$B$278:$B$314,0))/VLOOKUP($F189,$B$278:$BB$314,MATCH(LEFT(TRIM(L$6),FIND("~",SUBSTITUTE(L$6,"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189))*HLOOKUP(LEFT(TRIM(L$6),FIND("~",SUBSTITUTE(L$6," ","~",LEN(TRIM(L$6))-LEN(SUBSTITUTE(TRIM(L$6)," ",""))))-1)&amp;" Total",$B$6:$BB$314,ROW($A189)-5,FALSE))</f>
        <v>0</v>
      </c>
      <c r="M189" s="8">
        <f ca="1">IF(M$5&lt;&gt;"",HLOOKUP(M$5,Functionalization!$G$6:$R$314,ROW($A189)-5,FALSE),IFERROR(INDEX(M$278:M$314,MATCH($F189,$B$278:$B$314,0))/VLOOKUP($F189,$B$278:$BB$314,MATCH(LEFT(TRIM(M$6),FIND("~",SUBSTITUTE(M$6,"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189))*HLOOKUP(LEFT(TRIM(M$6),FIND("~",SUBSTITUTE(M$6," ","~",LEN(TRIM(M$6))-LEN(SUBSTITUTE(TRIM(M$6)," ",""))))-1)&amp;" Total",$B$6:$BB$314,ROW($A189)-5,FALSE))</f>
        <v>0</v>
      </c>
      <c r="N189" s="8">
        <f ca="1">IF(N$5&lt;&gt;"",HLOOKUP(N$5,Functionalization!$G$6:$R$314,ROW($A189)-5,FALSE),IFERROR(INDEX(N$278:N$314,MATCH($F189,$B$278:$B$314,0))/VLOOKUP($F189,$B$278:$BB$314,MATCH(LEFT(TRIM(N$6),FIND("~",SUBSTITUTE(N$6,"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189))*HLOOKUP(LEFT(TRIM(N$6),FIND("~",SUBSTITUTE(N$6," ","~",LEN(TRIM(N$6))-LEN(SUBSTITUTE(TRIM(N$6)," ",""))))-1)&amp;" Total",$B$6:$BB$314,ROW($A189)-5,FALSE))</f>
        <v>2592454.7641761424</v>
      </c>
      <c r="O189" s="8">
        <f ca="1">IF(O$5&lt;&gt;"",HLOOKUP(O$5,Functionalization!$G$6:$R$314,ROW($A189)-5,FALSE),IFERROR(INDEX(O$278:O$314,MATCH($F189,$B$278:$B$314,0))/VLOOKUP($F189,$B$278:$BB$314,MATCH(LEFT(TRIM(O$6),FIND("~",SUBSTITUTE(O$6,"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189))*HLOOKUP(LEFT(TRIM(O$6),FIND("~",SUBSTITUTE(O$6," ","~",LEN(TRIM(O$6))-LEN(SUBSTITUTE(TRIM(O$6)," ",""))))-1)&amp;" Total",$B$6:$BB$314,ROW($A189)-5,FALSE))</f>
        <v>943772.13139682647</v>
      </c>
      <c r="P189" s="8">
        <f ca="1">IF(P$5&lt;&gt;"",HLOOKUP(P$5,Functionalization!$G$6:$R$314,ROW($A189)-5,FALSE),IFERROR(INDEX(P$278:P$314,MATCH($F189,$B$278:$B$314,0))/VLOOKUP($F189,$B$278:$BB$314,MATCH(LEFT(TRIM(P$6),FIND("~",SUBSTITUTE(P$6,"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189))*HLOOKUP(LEFT(TRIM(P$6),FIND("~",SUBSTITUTE(P$6," ","~",LEN(TRIM(P$6))-LEN(SUBSTITUTE(TRIM(P$6)," ",""))))-1)&amp;" Total",$B$6:$BB$314,ROW($A189)-5,FALSE))</f>
        <v>0</v>
      </c>
      <c r="Q189" s="8">
        <f ca="1">IF(Q$5&lt;&gt;"",HLOOKUP(Q$5,Functionalization!$G$6:$R$314,ROW($A189)-5,FALSE),IFERROR(INDEX(Q$278:Q$314,MATCH($F189,$B$278:$B$314,0))/VLOOKUP($F189,$B$278:$BB$314,MATCH(LEFT(TRIM(Q$6),FIND("~",SUBSTITUTE(Q$6,"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189))*HLOOKUP(LEFT(TRIM(Q$6),FIND("~",SUBSTITUTE(Q$6," ","~",LEN(TRIM(Q$6))-LEN(SUBSTITUTE(TRIM(Q$6)," ",""))))-1)&amp;" Total",$B$6:$BB$314,ROW($A189)-5,FALSE))</f>
        <v>0</v>
      </c>
      <c r="R189" s="8">
        <f ca="1">IF(R$5&lt;&gt;"",HLOOKUP(R$5,Functionalization!$G$6:$R$314,ROW($A189)-5,FALSE),IFERROR(INDEX(R$278:R$314,MATCH($F189,$B$278:$B$314,0))/VLOOKUP($F189,$B$278:$BB$314,MATCH(LEFT(TRIM(R$6),FIND("~",SUBSTITUTE(R$6,"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189))*HLOOKUP(LEFT(TRIM(R$6),FIND("~",SUBSTITUTE(R$6," ","~",LEN(TRIM(R$6))-LEN(SUBSTITUTE(TRIM(R$6)," ",""))))-1)&amp;" Total",$B$6:$BB$314,ROW($A189)-5,FALSE))</f>
        <v>943772.13139682647</v>
      </c>
      <c r="S189" s="8">
        <f ca="1">IF(S$5&lt;&gt;"",HLOOKUP(S$5,Functionalization!$G$6:$R$314,ROW($A189)-5,FALSE),IFERROR(INDEX(S$278:S$314,MATCH($F189,$B$278:$B$314,0))/VLOOKUP($F189,$B$278:$BB$314,MATCH(LEFT(TRIM(S$6),FIND("~",SUBSTITUTE(S$6,"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189))*HLOOKUP(LEFT(TRIM(S$6),FIND("~",SUBSTITUTE(S$6," ","~",LEN(TRIM(S$6))-LEN(SUBSTITUTE(TRIM(S$6)," ",""))))-1)&amp;" Total",$B$6:$BB$314,ROW($A189)-5,FALSE))</f>
        <v>0</v>
      </c>
      <c r="T189" s="8">
        <f ca="1">IF(T$5&lt;&gt;"",HLOOKUP(T$5,Functionalization!$G$6:$R$314,ROW($A189)-5,FALSE),IFERROR(INDEX(T$278:T$314,MATCH($F189,$B$278:$B$314,0))/VLOOKUP($F189,$B$278:$BB$314,MATCH(LEFT(TRIM(T$6),FIND("~",SUBSTITUTE(T$6,"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189))*HLOOKUP(LEFT(TRIM(T$6),FIND("~",SUBSTITUTE(T$6," ","~",LEN(TRIM(T$6))-LEN(SUBSTITUTE(TRIM(T$6)," ",""))))-1)&amp;" Total",$B$6:$BB$314,ROW($A189)-5,FALSE))</f>
        <v>0</v>
      </c>
      <c r="U189" s="8">
        <f ca="1">IF(U$5&lt;&gt;"",HLOOKUP(U$5,Functionalization!$G$6:$R$314,ROW($A189)-5,FALSE),IFERROR(INDEX(U$278:U$314,MATCH($F189,$B$278:$B$314,0))/VLOOKUP($F189,$B$278:$BB$314,MATCH(LEFT(TRIM(U$6),FIND("~",SUBSTITUTE(U$6,"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189))*HLOOKUP(LEFT(TRIM(U$6),FIND("~",SUBSTITUTE(U$6," ","~",LEN(TRIM(U$6))-LEN(SUBSTITUTE(TRIM(U$6)," ",""))))-1)&amp;" Total",$B$6:$BB$314,ROW($A189)-5,FALSE))</f>
        <v>0</v>
      </c>
      <c r="V189" s="8">
        <f ca="1">IF(V$5&lt;&gt;"",HLOOKUP(V$5,Functionalization!$G$6:$R$314,ROW($A189)-5,FALSE),IFERROR(INDEX(V$278:V$314,MATCH($F189,$B$278:$B$314,0))/VLOOKUP($F189,$B$278:$BB$314,MATCH(LEFT(TRIM(V$6),FIND("~",SUBSTITUTE(V$6,"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189))*HLOOKUP(LEFT(TRIM(V$6),FIND("~",SUBSTITUTE(V$6," ","~",LEN(TRIM(V$6))-LEN(SUBSTITUTE(TRIM(V$6)," ",""))))-1)&amp;" Total",$B$6:$BB$314,ROW($A189)-5,FALSE))</f>
        <v>0</v>
      </c>
      <c r="W189" s="8">
        <f ca="1">IF(W$5&lt;&gt;"",HLOOKUP(W$5,Functionalization!$G$6:$R$314,ROW($A189)-5,FALSE),IFERROR(INDEX(W$278:W$314,MATCH($F189,$B$278:$B$314,0))/VLOOKUP($F189,$B$278:$BB$314,MATCH(LEFT(TRIM(W$6),FIND("~",SUBSTITUTE(W$6,"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189))*HLOOKUP(LEFT(TRIM(W$6),FIND("~",SUBSTITUTE(W$6," ","~",LEN(TRIM(W$6))-LEN(SUBSTITUTE(TRIM(W$6)," ",""))))-1)&amp;" Total",$B$6:$BB$314,ROW($A189)-5,FALSE))</f>
        <v>0</v>
      </c>
      <c r="X189" s="8">
        <f ca="1">IF(X$5&lt;&gt;"",HLOOKUP(X$5,Functionalization!$G$6:$R$314,ROW($A189)-5,FALSE),IFERROR(INDEX(X$278:X$314,MATCH($F189,$B$278:$B$314,0))/VLOOKUP($F189,$B$278:$BB$314,MATCH(LEFT(TRIM(X$6),FIND("~",SUBSTITUTE(X$6,"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189))*HLOOKUP(LEFT(TRIM(X$6),FIND("~",SUBSTITUTE(X$6," ","~",LEN(TRIM(X$6))-LEN(SUBSTITUTE(TRIM(X$6)," ",""))))-1)&amp;" Total",$B$6:$BB$314,ROW($A189)-5,FALSE))</f>
        <v>0</v>
      </c>
      <c r="Y189" s="8">
        <f ca="1">IF(Y$5&lt;&gt;"",HLOOKUP(Y$5,Functionalization!$G$6:$R$314,ROW($A189)-5,FALSE),IFERROR(INDEX(Y$278:Y$314,MATCH($F189,$B$278:$B$314,0))/VLOOKUP($F189,$B$278:$BB$314,MATCH(LEFT(TRIM(Y$6),FIND("~",SUBSTITUTE(Y$6,"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189))*HLOOKUP(LEFT(TRIM(Y$6),FIND("~",SUBSTITUTE(Y$6," ","~",LEN(TRIM(Y$6))-LEN(SUBSTITUTE(TRIM(Y$6)," ",""))))-1)&amp;" Total",$B$6:$BB$314,ROW($A189)-5,FALSE))</f>
        <v>0</v>
      </c>
      <c r="Z189" s="8">
        <f ca="1">IF(Z$5&lt;&gt;"",HLOOKUP(Z$5,Functionalization!$G$6:$R$314,ROW($A189)-5,FALSE),IFERROR(INDEX(Z$278:Z$314,MATCH($F189,$B$278:$B$314,0))/VLOOKUP($F189,$B$278:$BB$314,MATCH(LEFT(TRIM(Z$6),FIND("~",SUBSTITUTE(Z$6,"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189))*HLOOKUP(LEFT(TRIM(Z$6),FIND("~",SUBSTITUTE(Z$6," ","~",LEN(TRIM(Z$6))-LEN(SUBSTITUTE(TRIM(Z$6)," ",""))))-1)&amp;" Total",$B$6:$BB$314,ROW($A189)-5,FALSE))</f>
        <v>0</v>
      </c>
      <c r="AA189" s="8">
        <f ca="1">IF(AA$5&lt;&gt;"",HLOOKUP(AA$5,Functionalization!$G$6:$R$314,ROW($A189)-5,FALSE),IFERROR(INDEX(AA$278:AA$314,MATCH($F189,$B$278:$B$314,0))/VLOOKUP($F189,$B$278:$BB$314,MATCH(LEFT(TRIM(AA$6),FIND("~",SUBSTITUTE(AA$6,"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189))*HLOOKUP(LEFT(TRIM(AA$6),FIND("~",SUBSTITUTE(AA$6," ","~",LEN(TRIM(AA$6))-LEN(SUBSTITUTE(TRIM(AA$6)," ",""))))-1)&amp;" Total",$B$6:$BB$314,ROW($A189)-5,FALSE))</f>
        <v>0</v>
      </c>
      <c r="AB189" s="8">
        <f ca="1">IF(AB$5&lt;&gt;"",HLOOKUP(AB$5,Functionalization!$G$6:$R$314,ROW($A189)-5,FALSE),IFERROR(INDEX(AB$278:AB$314,MATCH($F189,$B$278:$B$314,0))/VLOOKUP($F189,$B$278:$BB$314,MATCH(LEFT(TRIM(AB$6),FIND("~",SUBSTITUTE(AB$6,"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189))*HLOOKUP(LEFT(TRIM(AB$6),FIND("~",SUBSTITUTE(AB$6," ","~",LEN(TRIM(AB$6))-LEN(SUBSTITUTE(TRIM(AB$6)," ",""))))-1)&amp;" Total",$B$6:$BB$314,ROW($A189)-5,FALSE))</f>
        <v>0</v>
      </c>
      <c r="AC189" s="8">
        <f ca="1">IF(AC$5&lt;&gt;"",HLOOKUP(AC$5,Functionalization!$G$6:$R$314,ROW($A189)-5,FALSE),IFERROR(INDEX(AC$278:AC$314,MATCH($F189,$B$278:$B$314,0))/VLOOKUP($F189,$B$278:$BB$314,MATCH(LEFT(TRIM(AC$6),FIND("~",SUBSTITUTE(AC$6,"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189))*HLOOKUP(LEFT(TRIM(AC$6),FIND("~",SUBSTITUTE(AC$6," ","~",LEN(TRIM(AC$6))-LEN(SUBSTITUTE(TRIM(AC$6)," ",""))))-1)&amp;" Total",$B$6:$BB$314,ROW($A189)-5,FALSE))</f>
        <v>0</v>
      </c>
      <c r="AD189" s="8">
        <f ca="1">IF(AD$5&lt;&gt;"",HLOOKUP(AD$5,Functionalization!$G$6:$R$314,ROW($A189)-5,FALSE),IFERROR(INDEX(AD$278:AD$314,MATCH($F189,$B$278:$B$314,0))/VLOOKUP($F189,$B$278:$BB$314,MATCH(LEFT(TRIM(AD$6),FIND("~",SUBSTITUTE(AD$6,"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189))*HLOOKUP(LEFT(TRIM(AD$6),FIND("~",SUBSTITUTE(AD$6," ","~",LEN(TRIM(AD$6))-LEN(SUBSTITUTE(TRIM(AD$6)," ",""))))-1)&amp;" Total",$B$6:$BB$314,ROW($A189)-5,FALSE))</f>
        <v>0</v>
      </c>
      <c r="AE189" s="8">
        <f ca="1">IF(AE$5&lt;&gt;"",HLOOKUP(AE$5,Functionalization!$G$6:$R$314,ROW($A189)-5,FALSE),IFERROR(INDEX(AE$278:AE$314,MATCH($F189,$B$278:$B$314,0))/VLOOKUP($F189,$B$278:$BB$314,MATCH(LEFT(TRIM(AE$6),FIND("~",SUBSTITUTE(AE$6,"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189))*HLOOKUP(LEFT(TRIM(AE$6),FIND("~",SUBSTITUTE(AE$6," ","~",LEN(TRIM(AE$6))-LEN(SUBSTITUTE(TRIM(AE$6)," ",""))))-1)&amp;" Total",$B$6:$BB$314,ROW($A189)-5,FALSE))</f>
        <v>0</v>
      </c>
      <c r="AF189" s="8">
        <f ca="1">IF(AF$5&lt;&gt;"",HLOOKUP(AF$5,Functionalization!$G$6:$R$314,ROW($A189)-5,FALSE),IFERROR(INDEX(AF$278:AF$314,MATCH($F189,$B$278:$B$314,0))/VLOOKUP($F189,$B$278:$BB$314,MATCH(LEFT(TRIM(AF$6),FIND("~",SUBSTITUTE(AF$6,"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189))*HLOOKUP(LEFT(TRIM(AF$6),FIND("~",SUBSTITUTE(AF$6," ","~",LEN(TRIM(AF$6))-LEN(SUBSTITUTE(TRIM(AF$6)," ",""))))-1)&amp;" Total",$B$6:$BB$314,ROW($A189)-5,FALSE))</f>
        <v>0</v>
      </c>
      <c r="AG189" s="8">
        <f ca="1">IF(AG$5&lt;&gt;"",HLOOKUP(AG$5,Functionalization!$G$6:$R$314,ROW($A189)-5,FALSE),IFERROR(INDEX(AG$278:AG$314,MATCH($F189,$B$278:$B$314,0))/VLOOKUP($F189,$B$278:$BB$314,MATCH(LEFT(TRIM(AG$6),FIND("~",SUBSTITUTE(AG$6,"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189))*HLOOKUP(LEFT(TRIM(AG$6),FIND("~",SUBSTITUTE(AG$6," ","~",LEN(TRIM(AG$6))-LEN(SUBSTITUTE(TRIM(AG$6)," ",""))))-1)&amp;" Total",$B$6:$BB$314,ROW($A189)-5,FALSE))</f>
        <v>0</v>
      </c>
      <c r="AH189" s="8">
        <f ca="1">IF(AH$5&lt;&gt;"",HLOOKUP(AH$5,Functionalization!$G$6:$R$314,ROW($A189)-5,FALSE),IFERROR(INDEX(AH$278:AH$314,MATCH($F189,$B$278:$B$314,0))/VLOOKUP($F189,$B$278:$BB$314,MATCH(LEFT(TRIM(AH$6),FIND("~",SUBSTITUTE(AH$6,"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189))*HLOOKUP(LEFT(TRIM(AH$6),FIND("~",SUBSTITUTE(AH$6," ","~",LEN(TRIM(AH$6))-LEN(SUBSTITUTE(TRIM(AH$6)," ",""))))-1)&amp;" Total",$B$6:$BB$314,ROW($A189)-5,FALSE))</f>
        <v>0</v>
      </c>
      <c r="AI189" s="8">
        <f ca="1">IF(AI$5&lt;&gt;"",HLOOKUP(AI$5,Functionalization!$G$6:$R$314,ROW($A189)-5,FALSE),IFERROR(INDEX(AI$278:AI$314,MATCH($F189,$B$278:$B$314,0))/VLOOKUP($F189,$B$278:$BB$314,MATCH(LEFT(TRIM(AI$6),FIND("~",SUBSTITUTE(AI$6,"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189))*HLOOKUP(LEFT(TRIM(AI$6),FIND("~",SUBSTITUTE(AI$6," ","~",LEN(TRIM(AI$6))-LEN(SUBSTITUTE(TRIM(AI$6)," ",""))))-1)&amp;" Total",$B$6:$BB$314,ROW($A189)-5,FALSE))</f>
        <v>0</v>
      </c>
      <c r="AJ189" s="8">
        <f ca="1">IF(AJ$5&lt;&gt;"",HLOOKUP(AJ$5,Functionalization!$G$6:$R$314,ROW($A189)-5,FALSE),IFERROR(INDEX(AJ$278:AJ$314,MATCH($F189,$B$278:$B$314,0))/VLOOKUP($F189,$B$278:$BB$314,MATCH(LEFT(TRIM(AJ$6),FIND("~",SUBSTITUTE(AJ$6,"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189))*HLOOKUP(LEFT(TRIM(AJ$6),FIND("~",SUBSTITUTE(AJ$6," ","~",LEN(TRIM(AJ$6))-LEN(SUBSTITUTE(TRIM(AJ$6)," ",""))))-1)&amp;" Total",$B$6:$BB$314,ROW($A189)-5,FALSE))</f>
        <v>0</v>
      </c>
      <c r="AK189" s="8">
        <f ca="1">IF(AK$5&lt;&gt;"",HLOOKUP(AK$5,Functionalization!$G$6:$R$314,ROW($A189)-5,FALSE),IFERROR(INDEX(AK$278:AK$314,MATCH($F189,$B$278:$B$314,0))/VLOOKUP($F189,$B$278:$BB$314,MATCH(LEFT(TRIM(AK$6),FIND("~",SUBSTITUTE(AK$6,"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189))*HLOOKUP(LEFT(TRIM(AK$6),FIND("~",SUBSTITUTE(AK$6," ","~",LEN(TRIM(AK$6))-LEN(SUBSTITUTE(TRIM(AK$6)," ",""))))-1)&amp;" Total",$B$6:$BB$314,ROW($A189)-5,FALSE))</f>
        <v>0</v>
      </c>
      <c r="AL189" s="8">
        <f ca="1">IF(AL$5&lt;&gt;"",HLOOKUP(AL$5,Functionalization!$G$6:$R$314,ROW($A189)-5,FALSE),IFERROR(INDEX(AL$278:AL$314,MATCH($F189,$B$278:$B$314,0))/VLOOKUP($F189,$B$278:$BB$314,MATCH(LEFT(TRIM(AL$6),FIND("~",SUBSTITUTE(AL$6,"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189))*HLOOKUP(LEFT(TRIM(AL$6),FIND("~",SUBSTITUTE(AL$6," ","~",LEN(TRIM(AL$6))-LEN(SUBSTITUTE(TRIM(AL$6)," ",""))))-1)&amp;" Total",$B$6:$BB$314,ROW($A189)-5,FALSE))</f>
        <v>0</v>
      </c>
      <c r="AM189" s="8">
        <f ca="1">IF(AM$5&lt;&gt;"",HLOOKUP(AM$5,Functionalization!$G$6:$R$314,ROW($A189)-5,FALSE),IFERROR(INDEX(AM$278:AM$314,MATCH($F189,$B$278:$B$314,0))/VLOOKUP($F189,$B$278:$BB$314,MATCH(LEFT(TRIM(AM$6),FIND("~",SUBSTITUTE(AM$6,"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189))*HLOOKUP(LEFT(TRIM(AM$6),FIND("~",SUBSTITUTE(AM$6," ","~",LEN(TRIM(AM$6))-LEN(SUBSTITUTE(TRIM(AM$6)," ",""))))-1)&amp;" Total",$B$6:$BB$314,ROW($A189)-5,FALSE))</f>
        <v>0</v>
      </c>
      <c r="AN189" s="8">
        <f ca="1">IF(AN$5&lt;&gt;"",HLOOKUP(AN$5,Functionalization!$G$6:$R$314,ROW($A189)-5,FALSE),IFERROR(INDEX(AN$278:AN$314,MATCH($F189,$B$278:$B$314,0))/VLOOKUP($F189,$B$278:$BB$314,MATCH(LEFT(TRIM(AN$6),FIND("~",SUBSTITUTE(AN$6,"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189))*HLOOKUP(LEFT(TRIM(AN$6),FIND("~",SUBSTITUTE(AN$6," ","~",LEN(TRIM(AN$6))-LEN(SUBSTITUTE(TRIM(AN$6)," ",""))))-1)&amp;" Total",$B$6:$BB$314,ROW($A189)-5,FALSE))</f>
        <v>0</v>
      </c>
      <c r="AO189" s="8">
        <f ca="1">IF(AO$5&lt;&gt;"",HLOOKUP(AO$5,Functionalization!$G$6:$R$314,ROW($A189)-5,FALSE),IFERROR(INDEX(AO$278:AO$314,MATCH($F189,$B$278:$B$314,0))/VLOOKUP($F189,$B$278:$BB$314,MATCH(LEFT(TRIM(AO$6),FIND("~",SUBSTITUTE(AO$6,"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189))*HLOOKUP(LEFT(TRIM(AO$6),FIND("~",SUBSTITUTE(AO$6," ","~",LEN(TRIM(AO$6))-LEN(SUBSTITUTE(TRIM(AO$6)," ",""))))-1)&amp;" Total",$B$6:$BB$314,ROW($A189)-5,FALSE))</f>
        <v>0</v>
      </c>
      <c r="AP189" s="8">
        <f ca="1">IF(AP$5&lt;&gt;"",HLOOKUP(AP$5,Functionalization!$G$6:$R$314,ROW($A189)-5,FALSE),IFERROR(INDEX(AP$278:AP$314,MATCH($F189,$B$278:$B$314,0))/VLOOKUP($F189,$B$278:$BB$314,MATCH(LEFT(TRIM(AP$6),FIND("~",SUBSTITUTE(AP$6,"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189))*HLOOKUP(LEFT(TRIM(AP$6),FIND("~",SUBSTITUTE(AP$6," ","~",LEN(TRIM(AP$6))-LEN(SUBSTITUTE(TRIM(AP$6)," ",""))))-1)&amp;" Total",$B$6:$BB$314,ROW($A189)-5,FALSE))</f>
        <v>0</v>
      </c>
      <c r="AQ189" s="8">
        <f ca="1">IF(AQ$5&lt;&gt;"",HLOOKUP(AQ$5,Functionalization!$G$6:$R$314,ROW($A189)-5,FALSE),IFERROR(INDEX(AQ$278:AQ$314,MATCH($F189,$B$278:$B$314,0))/VLOOKUP($F189,$B$278:$BB$314,MATCH(LEFT(TRIM(AQ$6),FIND("~",SUBSTITUTE(AQ$6,"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189))*HLOOKUP(LEFT(TRIM(AQ$6),FIND("~",SUBSTITUTE(AQ$6," ","~",LEN(TRIM(AQ$6))-LEN(SUBSTITUTE(TRIM(AQ$6)," ",""))))-1)&amp;" Total",$B$6:$BB$314,ROW($A189)-5,FALSE))</f>
        <v>0</v>
      </c>
      <c r="AR189" s="8">
        <f ca="1">IF(AR$5&lt;&gt;"",HLOOKUP(AR$5,Functionalization!$G$6:$R$314,ROW($A189)-5,FALSE),IFERROR(INDEX(AR$278:AR$314,MATCH($F189,$B$278:$B$314,0))/VLOOKUP($F189,$B$278:$BB$314,MATCH(LEFT(TRIM(AR$6),FIND("~",SUBSTITUTE(AR$6,"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189))*HLOOKUP(LEFT(TRIM(AR$6),FIND("~",SUBSTITUTE(AR$6," ","~",LEN(TRIM(AR$6))-LEN(SUBSTITUTE(TRIM(AR$6)," ",""))))-1)&amp;" Total",$B$6:$BB$314,ROW($A189)-5,FALSE))</f>
        <v>0</v>
      </c>
      <c r="AS189" s="8">
        <f ca="1">IF(AS$5&lt;&gt;"",HLOOKUP(AS$5,Functionalization!$G$6:$R$314,ROW($A189)-5,FALSE),IFERROR(INDEX(AS$278:AS$314,MATCH($F189,$B$278:$B$314,0))/VLOOKUP($F189,$B$278:$BB$314,MATCH(LEFT(TRIM(AS$6),FIND("~",SUBSTITUTE(AS$6,"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189))*HLOOKUP(LEFT(TRIM(AS$6),FIND("~",SUBSTITUTE(AS$6," ","~",LEN(TRIM(AS$6))-LEN(SUBSTITUTE(TRIM(AS$6)," ",""))))-1)&amp;" Total",$B$6:$BB$314,ROW($A189)-5,FALSE))</f>
        <v>0</v>
      </c>
      <c r="AT189" s="8">
        <f ca="1">IF(AT$5&lt;&gt;"",HLOOKUP(AT$5,Functionalization!$G$6:$R$314,ROW($A189)-5,FALSE),IFERROR(INDEX(AT$278:AT$314,MATCH($F189,$B$278:$B$314,0))/VLOOKUP($F189,$B$278:$BB$314,MATCH(LEFT(TRIM(AT$6),FIND("~",SUBSTITUTE(AT$6,"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189))*HLOOKUP(LEFT(TRIM(AT$6),FIND("~",SUBSTITUTE(AT$6," ","~",LEN(TRIM(AT$6))-LEN(SUBSTITUTE(TRIM(AT$6)," ",""))))-1)&amp;" Total",$B$6:$BB$314,ROW($A189)-5,FALSE))</f>
        <v>0</v>
      </c>
      <c r="AU189" s="8">
        <f ca="1">IF(AU$5&lt;&gt;"",HLOOKUP(AU$5,Functionalization!$G$6:$R$314,ROW($A189)-5,FALSE),IFERROR(INDEX(AU$278:AU$314,MATCH($F189,$B$278:$B$314,0))/VLOOKUP($F189,$B$278:$BB$314,MATCH(LEFT(TRIM(AU$6),FIND("~",SUBSTITUTE(AU$6,"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189))*HLOOKUP(LEFT(TRIM(AU$6),FIND("~",SUBSTITUTE(AU$6," ","~",LEN(TRIM(AU$6))-LEN(SUBSTITUTE(TRIM(AU$6)," ",""))))-1)&amp;" Total",$B$6:$BB$314,ROW($A189)-5,FALSE))</f>
        <v>0</v>
      </c>
      <c r="AV189" s="8">
        <f ca="1">IF(AV$5&lt;&gt;"",HLOOKUP(AV$5,Functionalization!$G$6:$R$314,ROW($A189)-5,FALSE),IFERROR(INDEX(AV$278:AV$314,MATCH($F189,$B$278:$B$314,0))/VLOOKUP($F189,$B$278:$BB$314,MATCH(LEFT(TRIM(AV$6),FIND("~",SUBSTITUTE(AV$6,"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189))*HLOOKUP(LEFT(TRIM(AV$6),FIND("~",SUBSTITUTE(AV$6," ","~",LEN(TRIM(AV$6))-LEN(SUBSTITUTE(TRIM(AV$6)," ",""))))-1)&amp;" Total",$B$6:$BB$314,ROW($A189)-5,FALSE))</f>
        <v>0</v>
      </c>
      <c r="AW189" s="8">
        <f ca="1">IF(AW$5&lt;&gt;"",HLOOKUP(AW$5,Functionalization!$G$6:$R$314,ROW($A189)-5,FALSE),IFERROR(INDEX(AW$278:AW$314,MATCH($F189,$B$278:$B$314,0))/VLOOKUP($F189,$B$278:$BB$314,MATCH(LEFT(TRIM(AW$6),FIND("~",SUBSTITUTE(AW$6,"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189))*HLOOKUP(LEFT(TRIM(AW$6),FIND("~",SUBSTITUTE(AW$6," ","~",LEN(TRIM(AW$6))-LEN(SUBSTITUTE(TRIM(AW$6)," ",""))))-1)&amp;" Total",$B$6:$BB$314,ROW($A189)-5,FALSE))</f>
        <v>0</v>
      </c>
      <c r="AX189" s="8">
        <f ca="1">IF(AX$5&lt;&gt;"",HLOOKUP(AX$5,Functionalization!$G$6:$R$314,ROW($A189)-5,FALSE),IFERROR(INDEX(AX$278:AX$314,MATCH($F189,$B$278:$B$314,0))/VLOOKUP($F189,$B$278:$BB$314,MATCH(LEFT(TRIM(AX$6),FIND("~",SUBSTITUTE(AX$6,"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189))*HLOOKUP(LEFT(TRIM(AX$6),FIND("~",SUBSTITUTE(AX$6," ","~",LEN(TRIM(AX$6))-LEN(SUBSTITUTE(TRIM(AX$6)," ",""))))-1)&amp;" Total",$B$6:$BB$314,ROW($A189)-5,FALSE))</f>
        <v>0</v>
      </c>
      <c r="AY189" s="8">
        <f ca="1">IF(AY$5&lt;&gt;"",HLOOKUP(AY$5,Functionalization!$G$6:$R$314,ROW($A189)-5,FALSE),IFERROR(INDEX(AY$278:AY$314,MATCH($F189,$B$278:$B$314,0))/VLOOKUP($F189,$B$278:$BB$314,MATCH(LEFT(TRIM(AY$6),FIND("~",SUBSTITUTE(AY$6,"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189))*HLOOKUP(LEFT(TRIM(AY$6),FIND("~",SUBSTITUTE(AY$6," ","~",LEN(TRIM(AY$6))-LEN(SUBSTITUTE(TRIM(AY$6)," ",""))))-1)&amp;" Total",$B$6:$BB$314,ROW($A189)-5,FALSE))</f>
        <v>0</v>
      </c>
      <c r="AZ189" s="8">
        <f ca="1">IF(AZ$5&lt;&gt;"",HLOOKUP(AZ$5,Functionalization!$G$6:$R$314,ROW($A189)-5,FALSE),IFERROR(INDEX(AZ$278:AZ$314,MATCH($F189,$B$278:$B$314,0))/VLOOKUP($F189,$B$278:$BB$314,MATCH(LEFT(TRIM(AZ$6),FIND("~",SUBSTITUTE(AZ$6,"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189))*HLOOKUP(LEFT(TRIM(AZ$6),FIND("~",SUBSTITUTE(AZ$6," ","~",LEN(TRIM(AZ$6))-LEN(SUBSTITUTE(TRIM(AZ$6)," ",""))))-1)&amp;" Total",$B$6:$BB$314,ROW($A189)-5,FALSE))</f>
        <v>0</v>
      </c>
      <c r="BA189" s="8">
        <f ca="1">IF(BA$5&lt;&gt;"",HLOOKUP(BA$5,Functionalization!$G$6:$R$314,ROW($A189)-5,FALSE),IFERROR(INDEX(BA$278:BA$314,MATCH($F189,$B$278:$B$314,0))/VLOOKUP($F189,$B$278:$BB$314,MATCH(LEFT(TRIM(BA$6),FIND("~",SUBSTITUTE(BA$6,"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189))*HLOOKUP(LEFT(TRIM(BA$6),FIND("~",SUBSTITUTE(BA$6," ","~",LEN(TRIM(BA$6))-LEN(SUBSTITUTE(TRIM(BA$6)," ",""))))-1)&amp;" Total",$B$6:$BB$314,ROW($A189)-5,FALSE))</f>
        <v>0</v>
      </c>
      <c r="BB189" s="8">
        <f ca="1">IF(BB$5&lt;&gt;"",HLOOKUP(BB$5,Functionalization!$G$6:$R$314,ROW($A189)-5,FALSE),IFERROR(INDEX(BB$278:BB$314,MATCH($F189,$B$278:$B$314,0))/VLOOKUP($F189,$B$278:$BB$314,MATCH(LEFT(TRIM(BB$6),FIND("~",SUBSTITUTE(BB$6,"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189))*HLOOKUP(LEFT(TRIM(BB$6),FIND("~",SUBSTITUTE(BB$6," ","~",LEN(TRIM(BB$6))-LEN(SUBSTITUTE(TRIM(BB$6)," ",""))))-1)&amp;" Total",$B$6:$BB$314,ROW($A189)-5,FALSE))</f>
        <v>0</v>
      </c>
      <c r="BD189">
        <f ca="1">IFERROR(IF(SUMIF($G$6:$BB$6,BD$6&amp;" Total",$G189:$BB189)-(SUMIF($G$6:$BB$6,BD$6&amp;" "&amp;'Input-Func_Class'!$D$22,$G189:$BB189)+IFERROR(SUMIF($G$6:$BB$6,BD$6&amp;" "&amp;'Input-Func_Class'!$E$22,$G189:$BB189),SUMIF($G$6:$BB$6,BD$6&amp;" "&amp;'Input-Func_Class'!$B$24,$G189:$BB189))+SUMIF($G$6:$BB$6,BD$6&amp;" "&amp;'Input-Func_Class'!$F$22,$G189:$BB189))&lt;Check_Limit,0,1),1)</f>
        <v>0</v>
      </c>
      <c r="BE189">
        <f ca="1">IFERROR(IF(SUMIF($G$6:$BB$6,BE$6&amp;" Total",$G189:$BB189)-(SUMIF($G$6:$BB$6,BE$6&amp;" "&amp;'Input-Func_Class'!$D$22,$G189:$BB189)+IFERROR(SUMIF($G$6:$BB$6,BE$6&amp;" "&amp;'Input-Func_Class'!$E$22,$G189:$BB189),SUMIF($G$6:$BB$6,BE$6&amp;" "&amp;'Input-Func_Class'!$B$24,$G189:$BB189))+SUMIF($G$6:$BB$6,BE$6&amp;" "&amp;'Input-Func_Class'!$F$22,$G189:$BB189))&lt;Check_Limit,0,1),1)</f>
        <v>0</v>
      </c>
      <c r="BF189">
        <f ca="1">IFERROR(IF(SUMIF($G$6:$BB$6,BF$6&amp;" Total",$G189:$BB189)-(SUMIF($G$6:$BB$6,BF$6&amp;" "&amp;'Input-Func_Class'!$D$22,$G189:$BB189)+IFERROR(SUMIF($G$6:$BB$6,BF$6&amp;" "&amp;'Input-Func_Class'!$E$22,$G189:$BB189),SUMIF($G$6:$BB$6,BF$6&amp;" "&amp;'Input-Func_Class'!$B$24,$G189:$BB189))+SUMIF($G$6:$BB$6,BF$6&amp;" "&amp;'Input-Func_Class'!$F$22,$G189:$BB189))&lt;Check_Limit,0,1),1)</f>
        <v>0</v>
      </c>
      <c r="BG189">
        <f ca="1">IFERROR(IF(SUMIF($G$6:$BB$6,BG$6&amp;" Total",$G189:$BB189)-(SUMIF($G$6:$BB$6,BG$6&amp;" "&amp;'Input-Func_Class'!$D$22,$G189:$BB189)+IFERROR(SUMIF($G$6:$BB$6,BG$6&amp;" "&amp;'Input-Func_Class'!$E$22,$G189:$BB189),SUMIF($G$6:$BB$6,BG$6&amp;" "&amp;'Input-Func_Class'!$B$24,$G189:$BB189))+SUMIF($G$6:$BB$6,BG$6&amp;" "&amp;'Input-Func_Class'!$F$22,$G189:$BB189))&lt;Check_Limit,0,1),1)</f>
        <v>0</v>
      </c>
      <c r="BH189">
        <f ca="1">IFERROR(IF(SUMIF($G$6:$BB$6,BH$6&amp;" Total",$G189:$BB189)-(SUMIF($G$6:$BB$6,BH$6&amp;" "&amp;'Input-Func_Class'!$D$22,$G189:$BB189)+IFERROR(SUMIF($G$6:$BB$6,BH$6&amp;" "&amp;'Input-Func_Class'!$E$22,$G189:$BB189),SUMIF($G$6:$BB$6,BH$6&amp;" "&amp;'Input-Func_Class'!$B$24,$G189:$BB189))+SUMIF($G$6:$BB$6,BH$6&amp;" "&amp;'Input-Func_Class'!$F$22,$G189:$BB189))&lt;Check_Limit,0,1),1)</f>
        <v>0</v>
      </c>
      <c r="BI189">
        <f ca="1">IFERROR(IF(SUMIF($G$6:$BB$6,BI$6&amp;" Total",$G189:$BB189)-(SUMIF($G$6:$BB$6,BI$6&amp;" "&amp;'Input-Func_Class'!$D$22,$G189:$BB189)+IFERROR(SUMIF($G$6:$BB$6,BI$6&amp;" "&amp;'Input-Func_Class'!$E$22,$G189:$BB189),SUMIF($G$6:$BB$6,BI$6&amp;" "&amp;'Input-Func_Class'!$B$24,$G189:$BB189))+SUMIF($G$6:$BB$6,BI$6&amp;" "&amp;'Input-Func_Class'!$F$22,$G189:$BB189))&lt;Check_Limit,0,1),1)</f>
        <v>0</v>
      </c>
      <c r="BJ189">
        <f ca="1">IFERROR(IF(SUMIF($G$6:$BB$6,BJ$6&amp;" Total",$G189:$BB189)-(SUMIF($G$6:$BB$6,BJ$6&amp;" "&amp;'Input-Func_Class'!$D$22,$G189:$BB189)+IFERROR(SUMIF($G$6:$BB$6,BJ$6&amp;" "&amp;'Input-Func_Class'!$E$22,$G189:$BB189),SUMIF($G$6:$BB$6,BJ$6&amp;" "&amp;'Input-Func_Class'!$B$24,$G189:$BB189))+SUMIF($G$6:$BB$6,BJ$6&amp;" "&amp;'Input-Func_Class'!$F$22,$G189:$BB189))&lt;Check_Limit,0,1),1)</f>
        <v>0</v>
      </c>
      <c r="BK189">
        <f ca="1">IFERROR(IF(SUMIF($G$6:$BB$6,BK$6&amp;" Total",$G189:$BB189)-(SUMIF($G$6:$BB$6,BK$6&amp;" "&amp;'Input-Func_Class'!$D$22,$G189:$BB189)+IFERROR(SUMIF($G$6:$BB$6,BK$6&amp;" "&amp;'Input-Func_Class'!$E$22,$G189:$BB189),SUMIF($G$6:$BB$6,BK$6&amp;" "&amp;'Input-Func_Class'!$B$24,$G189:$BB189))+SUMIF($G$6:$BB$6,BK$6&amp;" "&amp;'Input-Func_Class'!$F$22,$G189:$BB189))&lt;Check_Limit,0,1),1)</f>
        <v>0</v>
      </c>
      <c r="BL189">
        <f ca="1">IFERROR(IF(SUMIF($G$6:$BB$6,BL$6&amp;" Total",$G189:$BB189)-(SUMIF($G$6:$BB$6,BL$6&amp;" "&amp;'Input-Func_Class'!$D$22,$G189:$BB189)+IFERROR(SUMIF($G$6:$BB$6,BL$6&amp;" "&amp;'Input-Func_Class'!$E$22,$G189:$BB189),SUMIF($G$6:$BB$6,BL$6&amp;" "&amp;'Input-Func_Class'!$B$24,$G189:$BB189))+SUMIF($G$6:$BB$6,BL$6&amp;" "&amp;'Input-Func_Class'!$F$22,$G189:$BB189))&lt;Check_Limit,0,1),1)</f>
        <v>0</v>
      </c>
      <c r="BM189">
        <f ca="1">IFERROR(IF(SUMIF($G$6:$BB$6,BM$6&amp;" Total",$G189:$BB189)-(SUMIF($G$6:$BB$6,BM$6&amp;" "&amp;'Input-Func_Class'!$D$22,$G189:$BB189)+IFERROR(SUMIF($G$6:$BB$6,BM$6&amp;" "&amp;'Input-Func_Class'!$E$22,$G189:$BB189),SUMIF($G$6:$BB$6,BM$6&amp;" "&amp;'Input-Func_Class'!$B$24,$G189:$BB189))+SUMIF($G$6:$BB$6,BM$6&amp;" "&amp;'Input-Func_Class'!$F$22,$G189:$BB189))&lt;Check_Limit,0,1),1)</f>
        <v>0</v>
      </c>
      <c r="BN189">
        <f ca="1">IFERROR(IF(SUMIF($G$6:$BB$6,BN$6&amp;" Total",$G189:$BB189)-(SUMIF($G$6:$BB$6,BN$6&amp;" "&amp;'Input-Func_Class'!$D$22,$G189:$BB189)+IFERROR(SUMIF($G$6:$BB$6,BN$6&amp;" "&amp;'Input-Func_Class'!$E$22,$G189:$BB189),SUMIF($G$6:$BB$6,BN$6&amp;" "&amp;'Input-Func_Class'!$B$24,$G189:$BB189))+SUMIF($G$6:$BB$6,BN$6&amp;" "&amp;'Input-Func_Class'!$F$22,$G189:$BB189))&lt;Check_Limit,0,1),1)</f>
        <v>0</v>
      </c>
      <c r="BO189">
        <f ca="1">IFERROR(IF(SUMIF($G$6:$BB$6,BO$6&amp;" Total",$G189:$BB189)-(SUMIF($G$6:$BB$6,BO$6&amp;" "&amp;'Input-Func_Class'!$D$22,$G189:$BB189)+IFERROR(SUMIF($G$6:$BB$6,BO$6&amp;" "&amp;'Input-Func_Class'!$E$22,$G189:$BB189),SUMIF($G$6:$BB$6,BO$6&amp;" "&amp;'Input-Func_Class'!$B$24,$G189:$BB189))+SUMIF($G$6:$BB$6,BO$6&amp;" "&amp;'Input-Func_Class'!$F$22,$G189:$BB189))&lt;Check_Limit,0,1),1)</f>
        <v>0</v>
      </c>
    </row>
    <row r="190" spans="1:67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>Functionalization!$D190</f>
        <v>1671789.7392962237</v>
      </c>
      <c r="E190" s="8">
        <f t="shared" ca="1" si="55"/>
        <v>0</v>
      </c>
      <c r="F190" s="2" t="str">
        <f>IF($D190=0,"-",IF('Input-Accounts'!$E190&lt;&gt;0,'Input-Accounts'!$E190,'Input-Accounts'!$G190))</f>
        <v>INT_OM_Exc_A&amp;G,Gas,Uncoll</v>
      </c>
      <c r="G190" s="8">
        <f ca="1">IF(G$5&lt;&gt;"",HLOOKUP(G$5,Functionalization!$G$6:$R$314,ROW($A190)-5,FALSE),IFERROR(INDEX(G$278:G$314,MATCH($F190,$B$278:$B$314,0))/VLOOKUP($F190,$B$278:$BB$314,MATCH(LEFT(TRIM(G$6),FIND("~",SUBSTITUTE(G$6,"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190))*HLOOKUP(LEFT(TRIM(G$6),FIND("~",SUBSTITUTE(G$6," ","~",LEN(TRIM(G$6))-LEN(SUBSTITUTE(TRIM(G$6)," ",""))))-1)&amp;" Total",$B$6:$BB$314,ROW($A190)-5,FALSE))</f>
        <v>735024.60770664236</v>
      </c>
      <c r="H190" s="8">
        <f ca="1">IF(H$5&lt;&gt;"",HLOOKUP(H$5,Functionalization!$G$6:$R$314,ROW($A190)-5,FALSE),IFERROR(INDEX(H$278:H$314,MATCH($F190,$B$278:$B$314,0))/VLOOKUP($F190,$B$278:$BB$314,MATCH(LEFT(TRIM(H$6),FIND("~",SUBSTITUTE(H$6,"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190))*HLOOKUP(LEFT(TRIM(H$6),FIND("~",SUBSTITUTE(H$6," ","~",LEN(TRIM(H$6))-LEN(SUBSTITUTE(TRIM(H$6)," ",""))))-1)&amp;" Total",$B$6:$BB$314,ROW($A190)-5,FALSE))</f>
        <v>549976.66779956454</v>
      </c>
      <c r="I190" s="8">
        <f ca="1">IF(I$5&lt;&gt;"",HLOOKUP(I$5,Functionalization!$G$6:$R$314,ROW($A190)-5,FALSE),IFERROR(INDEX(I$278:I$314,MATCH($F190,$B$278:$B$314,0))/VLOOKUP($F190,$B$278:$BB$314,MATCH(LEFT(TRIM(I$6),FIND("~",SUBSTITUTE(I$6,"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190))*HLOOKUP(LEFT(TRIM(I$6),FIND("~",SUBSTITUTE(I$6," ","~",LEN(TRIM(I$6))-LEN(SUBSTITUTE(TRIM(I$6)," ",""))))-1)&amp;" Total",$B$6:$BB$314,ROW($A190)-5,FALSE))</f>
        <v>0</v>
      </c>
      <c r="J190" s="8">
        <f ca="1">IF(J$5&lt;&gt;"",HLOOKUP(J$5,Functionalization!$G$6:$R$314,ROW($A190)-5,FALSE),IFERROR(INDEX(J$278:J$314,MATCH($F190,$B$278:$B$314,0))/VLOOKUP($F190,$B$278:$BB$314,MATCH(LEFT(TRIM(J$6),FIND("~",SUBSTITUTE(J$6,"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190))*HLOOKUP(LEFT(TRIM(J$6),FIND("~",SUBSTITUTE(J$6," ","~",LEN(TRIM(J$6))-LEN(SUBSTITUTE(TRIM(J$6)," ",""))))-1)&amp;" Total",$B$6:$BB$314,ROW($A190)-5,FALSE))</f>
        <v>185047.93990707773</v>
      </c>
      <c r="K190" s="8">
        <f ca="1">IF(K$5&lt;&gt;"",HLOOKUP(K$5,Functionalization!$G$6:$R$314,ROW($A190)-5,FALSE),IFERROR(INDEX(K$278:K$314,MATCH($F190,$B$278:$B$314,0))/VLOOKUP($F190,$B$278:$BB$314,MATCH(LEFT(TRIM(K$6),FIND("~",SUBSTITUTE(K$6,"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190))*HLOOKUP(LEFT(TRIM(K$6),FIND("~",SUBSTITUTE(K$6," ","~",LEN(TRIM(K$6))-LEN(SUBSTITUTE(TRIM(K$6)," ",""))))-1)&amp;" Total",$B$6:$BB$314,ROW($A190)-5,FALSE))</f>
        <v>694979.50460945512</v>
      </c>
      <c r="L190" s="8">
        <f ca="1">IF(L$5&lt;&gt;"",HLOOKUP(L$5,Functionalization!$G$6:$R$314,ROW($A190)-5,FALSE),IFERROR(INDEX(L$278:L$314,MATCH($F190,$B$278:$B$314,0))/VLOOKUP($F190,$B$278:$BB$314,MATCH(LEFT(TRIM(L$6),FIND("~",SUBSTITUTE(L$6,"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190))*HLOOKUP(LEFT(TRIM(L$6),FIND("~",SUBSTITUTE(L$6," ","~",LEN(TRIM(L$6))-LEN(SUBSTITUTE(TRIM(L$6)," ",""))))-1)&amp;" Total",$B$6:$BB$314,ROW($A190)-5,FALSE))</f>
        <v>0</v>
      </c>
      <c r="M190" s="8">
        <f ca="1">IF(M$5&lt;&gt;"",HLOOKUP(M$5,Functionalization!$G$6:$R$314,ROW($A190)-5,FALSE),IFERROR(INDEX(M$278:M$314,MATCH($F190,$B$278:$B$314,0))/VLOOKUP($F190,$B$278:$BB$314,MATCH(LEFT(TRIM(M$6),FIND("~",SUBSTITUTE(M$6,"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190))*HLOOKUP(LEFT(TRIM(M$6),FIND("~",SUBSTITUTE(M$6," ","~",LEN(TRIM(M$6))-LEN(SUBSTITUTE(TRIM(M$6)," ",""))))-1)&amp;" Total",$B$6:$BB$314,ROW($A190)-5,FALSE))</f>
        <v>0</v>
      </c>
      <c r="N190" s="8">
        <f ca="1">IF(N$5&lt;&gt;"",HLOOKUP(N$5,Functionalization!$G$6:$R$314,ROW($A190)-5,FALSE),IFERROR(INDEX(N$278:N$314,MATCH($F190,$B$278:$B$314,0))/VLOOKUP($F190,$B$278:$BB$314,MATCH(LEFT(TRIM(N$6),FIND("~",SUBSTITUTE(N$6,"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190))*HLOOKUP(LEFT(TRIM(N$6),FIND("~",SUBSTITUTE(N$6," ","~",LEN(TRIM(N$6))-LEN(SUBSTITUTE(TRIM(N$6)," ",""))))-1)&amp;" Total",$B$6:$BB$314,ROW($A190)-5,FALSE))</f>
        <v>694979.50460945512</v>
      </c>
      <c r="O190" s="8">
        <f ca="1">IF(O$5&lt;&gt;"",HLOOKUP(O$5,Functionalization!$G$6:$R$314,ROW($A190)-5,FALSE),IFERROR(INDEX(O$278:O$314,MATCH($F190,$B$278:$B$314,0))/VLOOKUP($F190,$B$278:$BB$314,MATCH(LEFT(TRIM(O$6),FIND("~",SUBSTITUTE(O$6,"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190))*HLOOKUP(LEFT(TRIM(O$6),FIND("~",SUBSTITUTE(O$6," ","~",LEN(TRIM(O$6))-LEN(SUBSTITUTE(TRIM(O$6)," ",""))))-1)&amp;" Total",$B$6:$BB$314,ROW($A190)-5,FALSE))</f>
        <v>241785.62698012605</v>
      </c>
      <c r="P190" s="8">
        <f ca="1">IF(P$5&lt;&gt;"",HLOOKUP(P$5,Functionalization!$G$6:$R$314,ROW($A190)-5,FALSE),IFERROR(INDEX(P$278:P$314,MATCH($F190,$B$278:$B$314,0))/VLOOKUP($F190,$B$278:$BB$314,MATCH(LEFT(TRIM(P$6),FIND("~",SUBSTITUTE(P$6,"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190))*HLOOKUP(LEFT(TRIM(P$6),FIND("~",SUBSTITUTE(P$6," ","~",LEN(TRIM(P$6))-LEN(SUBSTITUTE(TRIM(P$6)," ",""))))-1)&amp;" Total",$B$6:$BB$314,ROW($A190)-5,FALSE))</f>
        <v>0</v>
      </c>
      <c r="Q190" s="8">
        <f ca="1">IF(Q$5&lt;&gt;"",HLOOKUP(Q$5,Functionalization!$G$6:$R$314,ROW($A190)-5,FALSE),IFERROR(INDEX(Q$278:Q$314,MATCH($F190,$B$278:$B$314,0))/VLOOKUP($F190,$B$278:$BB$314,MATCH(LEFT(TRIM(Q$6),FIND("~",SUBSTITUTE(Q$6,"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190))*HLOOKUP(LEFT(TRIM(Q$6),FIND("~",SUBSTITUTE(Q$6," ","~",LEN(TRIM(Q$6))-LEN(SUBSTITUTE(TRIM(Q$6)," ",""))))-1)&amp;" Total",$B$6:$BB$314,ROW($A190)-5,FALSE))</f>
        <v>0</v>
      </c>
      <c r="R190" s="8">
        <f ca="1">IF(R$5&lt;&gt;"",HLOOKUP(R$5,Functionalization!$G$6:$R$314,ROW($A190)-5,FALSE),IFERROR(INDEX(R$278:R$314,MATCH($F190,$B$278:$B$314,0))/VLOOKUP($F190,$B$278:$BB$314,MATCH(LEFT(TRIM(R$6),FIND("~",SUBSTITUTE(R$6,"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190))*HLOOKUP(LEFT(TRIM(R$6),FIND("~",SUBSTITUTE(R$6," ","~",LEN(TRIM(R$6))-LEN(SUBSTITUTE(TRIM(R$6)," ",""))))-1)&amp;" Total",$B$6:$BB$314,ROW($A190)-5,FALSE))</f>
        <v>241785.62698012605</v>
      </c>
      <c r="S190" s="8">
        <f ca="1">IF(S$5&lt;&gt;"",HLOOKUP(S$5,Functionalization!$G$6:$R$314,ROW($A190)-5,FALSE),IFERROR(INDEX(S$278:S$314,MATCH($F190,$B$278:$B$314,0))/VLOOKUP($F190,$B$278:$BB$314,MATCH(LEFT(TRIM(S$6),FIND("~",SUBSTITUTE(S$6,"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190))*HLOOKUP(LEFT(TRIM(S$6),FIND("~",SUBSTITUTE(S$6," ","~",LEN(TRIM(S$6))-LEN(SUBSTITUTE(TRIM(S$6)," ",""))))-1)&amp;" Total",$B$6:$BB$314,ROW($A190)-5,FALSE))</f>
        <v>0</v>
      </c>
      <c r="T190" s="8">
        <f ca="1">IF(T$5&lt;&gt;"",HLOOKUP(T$5,Functionalization!$G$6:$R$314,ROW($A190)-5,FALSE),IFERROR(INDEX(T$278:T$314,MATCH($F190,$B$278:$B$314,0))/VLOOKUP($F190,$B$278:$BB$314,MATCH(LEFT(TRIM(T$6),FIND("~",SUBSTITUTE(T$6,"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190))*HLOOKUP(LEFT(TRIM(T$6),FIND("~",SUBSTITUTE(T$6," ","~",LEN(TRIM(T$6))-LEN(SUBSTITUTE(TRIM(T$6)," ",""))))-1)&amp;" Total",$B$6:$BB$314,ROW($A190)-5,FALSE))</f>
        <v>0</v>
      </c>
      <c r="U190" s="8">
        <f ca="1">IF(U$5&lt;&gt;"",HLOOKUP(U$5,Functionalization!$G$6:$R$314,ROW($A190)-5,FALSE),IFERROR(INDEX(U$278:U$314,MATCH($F190,$B$278:$B$314,0))/VLOOKUP($F190,$B$278:$BB$314,MATCH(LEFT(TRIM(U$6),FIND("~",SUBSTITUTE(U$6,"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190))*HLOOKUP(LEFT(TRIM(U$6),FIND("~",SUBSTITUTE(U$6," ","~",LEN(TRIM(U$6))-LEN(SUBSTITUTE(TRIM(U$6)," ",""))))-1)&amp;" Total",$B$6:$BB$314,ROW($A190)-5,FALSE))</f>
        <v>0</v>
      </c>
      <c r="V190" s="8">
        <f ca="1">IF(V$5&lt;&gt;"",HLOOKUP(V$5,Functionalization!$G$6:$R$314,ROW($A190)-5,FALSE),IFERROR(INDEX(V$278:V$314,MATCH($F190,$B$278:$B$314,0))/VLOOKUP($F190,$B$278:$BB$314,MATCH(LEFT(TRIM(V$6),FIND("~",SUBSTITUTE(V$6,"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190))*HLOOKUP(LEFT(TRIM(V$6),FIND("~",SUBSTITUTE(V$6," ","~",LEN(TRIM(V$6))-LEN(SUBSTITUTE(TRIM(V$6)," ",""))))-1)&amp;" Total",$B$6:$BB$314,ROW($A190)-5,FALSE))</f>
        <v>0</v>
      </c>
      <c r="W190" s="8">
        <f ca="1">IF(W$5&lt;&gt;"",HLOOKUP(W$5,Functionalization!$G$6:$R$314,ROW($A190)-5,FALSE),IFERROR(INDEX(W$278:W$314,MATCH($F190,$B$278:$B$314,0))/VLOOKUP($F190,$B$278:$BB$314,MATCH(LEFT(TRIM(W$6),FIND("~",SUBSTITUTE(W$6,"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190))*HLOOKUP(LEFT(TRIM(W$6),FIND("~",SUBSTITUTE(W$6," ","~",LEN(TRIM(W$6))-LEN(SUBSTITUTE(TRIM(W$6)," ",""))))-1)&amp;" Total",$B$6:$BB$314,ROW($A190)-5,FALSE))</f>
        <v>0</v>
      </c>
      <c r="X190" s="8">
        <f ca="1">IF(X$5&lt;&gt;"",HLOOKUP(X$5,Functionalization!$G$6:$R$314,ROW($A190)-5,FALSE),IFERROR(INDEX(X$278:X$314,MATCH($F190,$B$278:$B$314,0))/VLOOKUP($F190,$B$278:$BB$314,MATCH(LEFT(TRIM(X$6),FIND("~",SUBSTITUTE(X$6,"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190))*HLOOKUP(LEFT(TRIM(X$6),FIND("~",SUBSTITUTE(X$6," ","~",LEN(TRIM(X$6))-LEN(SUBSTITUTE(TRIM(X$6)," ",""))))-1)&amp;" Total",$B$6:$BB$314,ROW($A190)-5,FALSE))</f>
        <v>0</v>
      </c>
      <c r="Y190" s="8">
        <f ca="1">IF(Y$5&lt;&gt;"",HLOOKUP(Y$5,Functionalization!$G$6:$R$314,ROW($A190)-5,FALSE),IFERROR(INDEX(Y$278:Y$314,MATCH($F190,$B$278:$B$314,0))/VLOOKUP($F190,$B$278:$BB$314,MATCH(LEFT(TRIM(Y$6),FIND("~",SUBSTITUTE(Y$6,"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190))*HLOOKUP(LEFT(TRIM(Y$6),FIND("~",SUBSTITUTE(Y$6," ","~",LEN(TRIM(Y$6))-LEN(SUBSTITUTE(TRIM(Y$6)," ",""))))-1)&amp;" Total",$B$6:$BB$314,ROW($A190)-5,FALSE))</f>
        <v>0</v>
      </c>
      <c r="Z190" s="8">
        <f ca="1">IF(Z$5&lt;&gt;"",HLOOKUP(Z$5,Functionalization!$G$6:$R$314,ROW($A190)-5,FALSE),IFERROR(INDEX(Z$278:Z$314,MATCH($F190,$B$278:$B$314,0))/VLOOKUP($F190,$B$278:$BB$314,MATCH(LEFT(TRIM(Z$6),FIND("~",SUBSTITUTE(Z$6,"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190))*HLOOKUP(LEFT(TRIM(Z$6),FIND("~",SUBSTITUTE(Z$6," ","~",LEN(TRIM(Z$6))-LEN(SUBSTITUTE(TRIM(Z$6)," ",""))))-1)&amp;" Total",$B$6:$BB$314,ROW($A190)-5,FALSE))</f>
        <v>0</v>
      </c>
      <c r="AA190" s="8">
        <f ca="1">IF(AA$5&lt;&gt;"",HLOOKUP(AA$5,Functionalization!$G$6:$R$314,ROW($A190)-5,FALSE),IFERROR(INDEX(AA$278:AA$314,MATCH($F190,$B$278:$B$314,0))/VLOOKUP($F190,$B$278:$BB$314,MATCH(LEFT(TRIM(AA$6),FIND("~",SUBSTITUTE(AA$6,"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190))*HLOOKUP(LEFT(TRIM(AA$6),FIND("~",SUBSTITUTE(AA$6," ","~",LEN(TRIM(AA$6))-LEN(SUBSTITUTE(TRIM(AA$6)," ",""))))-1)&amp;" Total",$B$6:$BB$314,ROW($A190)-5,FALSE))</f>
        <v>0</v>
      </c>
      <c r="AB190" s="8">
        <f ca="1">IF(AB$5&lt;&gt;"",HLOOKUP(AB$5,Functionalization!$G$6:$R$314,ROW($A190)-5,FALSE),IFERROR(INDEX(AB$278:AB$314,MATCH($F190,$B$278:$B$314,0))/VLOOKUP($F190,$B$278:$BB$314,MATCH(LEFT(TRIM(AB$6),FIND("~",SUBSTITUTE(AB$6,"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190))*HLOOKUP(LEFT(TRIM(AB$6),FIND("~",SUBSTITUTE(AB$6," ","~",LEN(TRIM(AB$6))-LEN(SUBSTITUTE(TRIM(AB$6)," ",""))))-1)&amp;" Total",$B$6:$BB$314,ROW($A190)-5,FALSE))</f>
        <v>0</v>
      </c>
      <c r="AC190" s="8">
        <f ca="1">IF(AC$5&lt;&gt;"",HLOOKUP(AC$5,Functionalization!$G$6:$R$314,ROW($A190)-5,FALSE),IFERROR(INDEX(AC$278:AC$314,MATCH($F190,$B$278:$B$314,0))/VLOOKUP($F190,$B$278:$BB$314,MATCH(LEFT(TRIM(AC$6),FIND("~",SUBSTITUTE(AC$6,"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190))*HLOOKUP(LEFT(TRIM(AC$6),FIND("~",SUBSTITUTE(AC$6," ","~",LEN(TRIM(AC$6))-LEN(SUBSTITUTE(TRIM(AC$6)," ",""))))-1)&amp;" Total",$B$6:$BB$314,ROW($A190)-5,FALSE))</f>
        <v>0</v>
      </c>
      <c r="AD190" s="8">
        <f ca="1">IF(AD$5&lt;&gt;"",HLOOKUP(AD$5,Functionalization!$G$6:$R$314,ROW($A190)-5,FALSE),IFERROR(INDEX(AD$278:AD$314,MATCH($F190,$B$278:$B$314,0))/VLOOKUP($F190,$B$278:$BB$314,MATCH(LEFT(TRIM(AD$6),FIND("~",SUBSTITUTE(AD$6,"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190))*HLOOKUP(LEFT(TRIM(AD$6),FIND("~",SUBSTITUTE(AD$6," ","~",LEN(TRIM(AD$6))-LEN(SUBSTITUTE(TRIM(AD$6)," ",""))))-1)&amp;" Total",$B$6:$BB$314,ROW($A190)-5,FALSE))</f>
        <v>0</v>
      </c>
      <c r="AE190" s="8">
        <f ca="1">IF(AE$5&lt;&gt;"",HLOOKUP(AE$5,Functionalization!$G$6:$R$314,ROW($A190)-5,FALSE),IFERROR(INDEX(AE$278:AE$314,MATCH($F190,$B$278:$B$314,0))/VLOOKUP($F190,$B$278:$BB$314,MATCH(LEFT(TRIM(AE$6),FIND("~",SUBSTITUTE(AE$6,"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190))*HLOOKUP(LEFT(TRIM(AE$6),FIND("~",SUBSTITUTE(AE$6," ","~",LEN(TRIM(AE$6))-LEN(SUBSTITUTE(TRIM(AE$6)," ",""))))-1)&amp;" Total",$B$6:$BB$314,ROW($A190)-5,FALSE))</f>
        <v>0</v>
      </c>
      <c r="AF190" s="8">
        <f ca="1">IF(AF$5&lt;&gt;"",HLOOKUP(AF$5,Functionalization!$G$6:$R$314,ROW($A190)-5,FALSE),IFERROR(INDEX(AF$278:AF$314,MATCH($F190,$B$278:$B$314,0))/VLOOKUP($F190,$B$278:$BB$314,MATCH(LEFT(TRIM(AF$6),FIND("~",SUBSTITUTE(AF$6,"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190))*HLOOKUP(LEFT(TRIM(AF$6),FIND("~",SUBSTITUTE(AF$6," ","~",LEN(TRIM(AF$6))-LEN(SUBSTITUTE(TRIM(AF$6)," ",""))))-1)&amp;" Total",$B$6:$BB$314,ROW($A190)-5,FALSE))</f>
        <v>0</v>
      </c>
      <c r="AG190" s="8">
        <f ca="1">IF(AG$5&lt;&gt;"",HLOOKUP(AG$5,Functionalization!$G$6:$R$314,ROW($A190)-5,FALSE),IFERROR(INDEX(AG$278:AG$314,MATCH($F190,$B$278:$B$314,0))/VLOOKUP($F190,$B$278:$BB$314,MATCH(LEFT(TRIM(AG$6),FIND("~",SUBSTITUTE(AG$6,"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190))*HLOOKUP(LEFT(TRIM(AG$6),FIND("~",SUBSTITUTE(AG$6," ","~",LEN(TRIM(AG$6))-LEN(SUBSTITUTE(TRIM(AG$6)," ",""))))-1)&amp;" Total",$B$6:$BB$314,ROW($A190)-5,FALSE))</f>
        <v>0</v>
      </c>
      <c r="AH190" s="8">
        <f ca="1">IF(AH$5&lt;&gt;"",HLOOKUP(AH$5,Functionalization!$G$6:$R$314,ROW($A190)-5,FALSE),IFERROR(INDEX(AH$278:AH$314,MATCH($F190,$B$278:$B$314,0))/VLOOKUP($F190,$B$278:$BB$314,MATCH(LEFT(TRIM(AH$6),FIND("~",SUBSTITUTE(AH$6,"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190))*HLOOKUP(LEFT(TRIM(AH$6),FIND("~",SUBSTITUTE(AH$6," ","~",LEN(TRIM(AH$6))-LEN(SUBSTITUTE(TRIM(AH$6)," ",""))))-1)&amp;" Total",$B$6:$BB$314,ROW($A190)-5,FALSE))</f>
        <v>0</v>
      </c>
      <c r="AI190" s="8">
        <f ca="1">IF(AI$5&lt;&gt;"",HLOOKUP(AI$5,Functionalization!$G$6:$R$314,ROW($A190)-5,FALSE),IFERROR(INDEX(AI$278:AI$314,MATCH($F190,$B$278:$B$314,0))/VLOOKUP($F190,$B$278:$BB$314,MATCH(LEFT(TRIM(AI$6),FIND("~",SUBSTITUTE(AI$6,"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190))*HLOOKUP(LEFT(TRIM(AI$6),FIND("~",SUBSTITUTE(AI$6," ","~",LEN(TRIM(AI$6))-LEN(SUBSTITUTE(TRIM(AI$6)," ",""))))-1)&amp;" Total",$B$6:$BB$314,ROW($A190)-5,FALSE))</f>
        <v>0</v>
      </c>
      <c r="AJ190" s="8">
        <f ca="1">IF(AJ$5&lt;&gt;"",HLOOKUP(AJ$5,Functionalization!$G$6:$R$314,ROW($A190)-5,FALSE),IFERROR(INDEX(AJ$278:AJ$314,MATCH($F190,$B$278:$B$314,0))/VLOOKUP($F190,$B$278:$BB$314,MATCH(LEFT(TRIM(AJ$6),FIND("~",SUBSTITUTE(AJ$6,"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190))*HLOOKUP(LEFT(TRIM(AJ$6),FIND("~",SUBSTITUTE(AJ$6," ","~",LEN(TRIM(AJ$6))-LEN(SUBSTITUTE(TRIM(AJ$6)," ",""))))-1)&amp;" Total",$B$6:$BB$314,ROW($A190)-5,FALSE))</f>
        <v>0</v>
      </c>
      <c r="AK190" s="8">
        <f ca="1">IF(AK$5&lt;&gt;"",HLOOKUP(AK$5,Functionalization!$G$6:$R$314,ROW($A190)-5,FALSE),IFERROR(INDEX(AK$278:AK$314,MATCH($F190,$B$278:$B$314,0))/VLOOKUP($F190,$B$278:$BB$314,MATCH(LEFT(TRIM(AK$6),FIND("~",SUBSTITUTE(AK$6,"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190))*HLOOKUP(LEFT(TRIM(AK$6),FIND("~",SUBSTITUTE(AK$6," ","~",LEN(TRIM(AK$6))-LEN(SUBSTITUTE(TRIM(AK$6)," ",""))))-1)&amp;" Total",$B$6:$BB$314,ROW($A190)-5,FALSE))</f>
        <v>0</v>
      </c>
      <c r="AL190" s="8">
        <f ca="1">IF(AL$5&lt;&gt;"",HLOOKUP(AL$5,Functionalization!$G$6:$R$314,ROW($A190)-5,FALSE),IFERROR(INDEX(AL$278:AL$314,MATCH($F190,$B$278:$B$314,0))/VLOOKUP($F190,$B$278:$BB$314,MATCH(LEFT(TRIM(AL$6),FIND("~",SUBSTITUTE(AL$6,"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190))*HLOOKUP(LEFT(TRIM(AL$6),FIND("~",SUBSTITUTE(AL$6," ","~",LEN(TRIM(AL$6))-LEN(SUBSTITUTE(TRIM(AL$6)," ",""))))-1)&amp;" Total",$B$6:$BB$314,ROW($A190)-5,FALSE))</f>
        <v>0</v>
      </c>
      <c r="AM190" s="8">
        <f ca="1">IF(AM$5&lt;&gt;"",HLOOKUP(AM$5,Functionalization!$G$6:$R$314,ROW($A190)-5,FALSE),IFERROR(INDEX(AM$278:AM$314,MATCH($F190,$B$278:$B$314,0))/VLOOKUP($F190,$B$278:$BB$314,MATCH(LEFT(TRIM(AM$6),FIND("~",SUBSTITUTE(AM$6,"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190))*HLOOKUP(LEFT(TRIM(AM$6),FIND("~",SUBSTITUTE(AM$6," ","~",LEN(TRIM(AM$6))-LEN(SUBSTITUTE(TRIM(AM$6)," ",""))))-1)&amp;" Total",$B$6:$BB$314,ROW($A190)-5,FALSE))</f>
        <v>0</v>
      </c>
      <c r="AN190" s="8">
        <f ca="1">IF(AN$5&lt;&gt;"",HLOOKUP(AN$5,Functionalization!$G$6:$R$314,ROW($A190)-5,FALSE),IFERROR(INDEX(AN$278:AN$314,MATCH($F190,$B$278:$B$314,0))/VLOOKUP($F190,$B$278:$BB$314,MATCH(LEFT(TRIM(AN$6),FIND("~",SUBSTITUTE(AN$6,"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190))*HLOOKUP(LEFT(TRIM(AN$6),FIND("~",SUBSTITUTE(AN$6," ","~",LEN(TRIM(AN$6))-LEN(SUBSTITUTE(TRIM(AN$6)," ",""))))-1)&amp;" Total",$B$6:$BB$314,ROW($A190)-5,FALSE))</f>
        <v>0</v>
      </c>
      <c r="AO190" s="8">
        <f ca="1">IF(AO$5&lt;&gt;"",HLOOKUP(AO$5,Functionalization!$G$6:$R$314,ROW($A190)-5,FALSE),IFERROR(INDEX(AO$278:AO$314,MATCH($F190,$B$278:$B$314,0))/VLOOKUP($F190,$B$278:$BB$314,MATCH(LEFT(TRIM(AO$6),FIND("~",SUBSTITUTE(AO$6,"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190))*HLOOKUP(LEFT(TRIM(AO$6),FIND("~",SUBSTITUTE(AO$6," ","~",LEN(TRIM(AO$6))-LEN(SUBSTITUTE(TRIM(AO$6)," ",""))))-1)&amp;" Total",$B$6:$BB$314,ROW($A190)-5,FALSE))</f>
        <v>0</v>
      </c>
      <c r="AP190" s="8">
        <f ca="1">IF(AP$5&lt;&gt;"",HLOOKUP(AP$5,Functionalization!$G$6:$R$314,ROW($A190)-5,FALSE),IFERROR(INDEX(AP$278:AP$314,MATCH($F190,$B$278:$B$314,0))/VLOOKUP($F190,$B$278:$BB$314,MATCH(LEFT(TRIM(AP$6),FIND("~",SUBSTITUTE(AP$6,"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190))*HLOOKUP(LEFT(TRIM(AP$6),FIND("~",SUBSTITUTE(AP$6," ","~",LEN(TRIM(AP$6))-LEN(SUBSTITUTE(TRIM(AP$6)," ",""))))-1)&amp;" Total",$B$6:$BB$314,ROW($A190)-5,FALSE))</f>
        <v>0</v>
      </c>
      <c r="AQ190" s="8">
        <f ca="1">IF(AQ$5&lt;&gt;"",HLOOKUP(AQ$5,Functionalization!$G$6:$R$314,ROW($A190)-5,FALSE),IFERROR(INDEX(AQ$278:AQ$314,MATCH($F190,$B$278:$B$314,0))/VLOOKUP($F190,$B$278:$BB$314,MATCH(LEFT(TRIM(AQ$6),FIND("~",SUBSTITUTE(AQ$6,"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190))*HLOOKUP(LEFT(TRIM(AQ$6),FIND("~",SUBSTITUTE(AQ$6," ","~",LEN(TRIM(AQ$6))-LEN(SUBSTITUTE(TRIM(AQ$6)," ",""))))-1)&amp;" Total",$B$6:$BB$314,ROW($A190)-5,FALSE))</f>
        <v>0</v>
      </c>
      <c r="AR190" s="8">
        <f ca="1">IF(AR$5&lt;&gt;"",HLOOKUP(AR$5,Functionalization!$G$6:$R$314,ROW($A190)-5,FALSE),IFERROR(INDEX(AR$278:AR$314,MATCH($F190,$B$278:$B$314,0))/VLOOKUP($F190,$B$278:$BB$314,MATCH(LEFT(TRIM(AR$6),FIND("~",SUBSTITUTE(AR$6,"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190))*HLOOKUP(LEFT(TRIM(AR$6),FIND("~",SUBSTITUTE(AR$6," ","~",LEN(TRIM(AR$6))-LEN(SUBSTITUTE(TRIM(AR$6)," ",""))))-1)&amp;" Total",$B$6:$BB$314,ROW($A190)-5,FALSE))</f>
        <v>0</v>
      </c>
      <c r="AS190" s="8">
        <f ca="1">IF(AS$5&lt;&gt;"",HLOOKUP(AS$5,Functionalization!$G$6:$R$314,ROW($A190)-5,FALSE),IFERROR(INDEX(AS$278:AS$314,MATCH($F190,$B$278:$B$314,0))/VLOOKUP($F190,$B$278:$BB$314,MATCH(LEFT(TRIM(AS$6),FIND("~",SUBSTITUTE(AS$6,"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190))*HLOOKUP(LEFT(TRIM(AS$6),FIND("~",SUBSTITUTE(AS$6," ","~",LEN(TRIM(AS$6))-LEN(SUBSTITUTE(TRIM(AS$6)," ",""))))-1)&amp;" Total",$B$6:$BB$314,ROW($A190)-5,FALSE))</f>
        <v>0</v>
      </c>
      <c r="AT190" s="8">
        <f ca="1">IF(AT$5&lt;&gt;"",HLOOKUP(AT$5,Functionalization!$G$6:$R$314,ROW($A190)-5,FALSE),IFERROR(INDEX(AT$278:AT$314,MATCH($F190,$B$278:$B$314,0))/VLOOKUP($F190,$B$278:$BB$314,MATCH(LEFT(TRIM(AT$6),FIND("~",SUBSTITUTE(AT$6,"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190))*HLOOKUP(LEFT(TRIM(AT$6),FIND("~",SUBSTITUTE(AT$6," ","~",LEN(TRIM(AT$6))-LEN(SUBSTITUTE(TRIM(AT$6)," ",""))))-1)&amp;" Total",$B$6:$BB$314,ROW($A190)-5,FALSE))</f>
        <v>0</v>
      </c>
      <c r="AU190" s="8">
        <f ca="1">IF(AU$5&lt;&gt;"",HLOOKUP(AU$5,Functionalization!$G$6:$R$314,ROW($A190)-5,FALSE),IFERROR(INDEX(AU$278:AU$314,MATCH($F190,$B$278:$B$314,0))/VLOOKUP($F190,$B$278:$BB$314,MATCH(LEFT(TRIM(AU$6),FIND("~",SUBSTITUTE(AU$6,"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190))*HLOOKUP(LEFT(TRIM(AU$6),FIND("~",SUBSTITUTE(AU$6," ","~",LEN(TRIM(AU$6))-LEN(SUBSTITUTE(TRIM(AU$6)," ",""))))-1)&amp;" Total",$B$6:$BB$314,ROW($A190)-5,FALSE))</f>
        <v>0</v>
      </c>
      <c r="AV190" s="8">
        <f ca="1">IF(AV$5&lt;&gt;"",HLOOKUP(AV$5,Functionalization!$G$6:$R$314,ROW($A190)-5,FALSE),IFERROR(INDEX(AV$278:AV$314,MATCH($F190,$B$278:$B$314,0))/VLOOKUP($F190,$B$278:$BB$314,MATCH(LEFT(TRIM(AV$6),FIND("~",SUBSTITUTE(AV$6,"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190))*HLOOKUP(LEFT(TRIM(AV$6),FIND("~",SUBSTITUTE(AV$6," ","~",LEN(TRIM(AV$6))-LEN(SUBSTITUTE(TRIM(AV$6)," ",""))))-1)&amp;" Total",$B$6:$BB$314,ROW($A190)-5,FALSE))</f>
        <v>0</v>
      </c>
      <c r="AW190" s="8">
        <f ca="1">IF(AW$5&lt;&gt;"",HLOOKUP(AW$5,Functionalization!$G$6:$R$314,ROW($A190)-5,FALSE),IFERROR(INDEX(AW$278:AW$314,MATCH($F190,$B$278:$B$314,0))/VLOOKUP($F190,$B$278:$BB$314,MATCH(LEFT(TRIM(AW$6),FIND("~",SUBSTITUTE(AW$6,"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190))*HLOOKUP(LEFT(TRIM(AW$6),FIND("~",SUBSTITUTE(AW$6," ","~",LEN(TRIM(AW$6))-LEN(SUBSTITUTE(TRIM(AW$6)," ",""))))-1)&amp;" Total",$B$6:$BB$314,ROW($A190)-5,FALSE))</f>
        <v>0</v>
      </c>
      <c r="AX190" s="8">
        <f ca="1">IF(AX$5&lt;&gt;"",HLOOKUP(AX$5,Functionalization!$G$6:$R$314,ROW($A190)-5,FALSE),IFERROR(INDEX(AX$278:AX$314,MATCH($F190,$B$278:$B$314,0))/VLOOKUP($F190,$B$278:$BB$314,MATCH(LEFT(TRIM(AX$6),FIND("~",SUBSTITUTE(AX$6,"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190))*HLOOKUP(LEFT(TRIM(AX$6),FIND("~",SUBSTITUTE(AX$6," ","~",LEN(TRIM(AX$6))-LEN(SUBSTITUTE(TRIM(AX$6)," ",""))))-1)&amp;" Total",$B$6:$BB$314,ROW($A190)-5,FALSE))</f>
        <v>0</v>
      </c>
      <c r="AY190" s="8">
        <f ca="1">IF(AY$5&lt;&gt;"",HLOOKUP(AY$5,Functionalization!$G$6:$R$314,ROW($A190)-5,FALSE),IFERROR(INDEX(AY$278:AY$314,MATCH($F190,$B$278:$B$314,0))/VLOOKUP($F190,$B$278:$BB$314,MATCH(LEFT(TRIM(AY$6),FIND("~",SUBSTITUTE(AY$6,"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190))*HLOOKUP(LEFT(TRIM(AY$6),FIND("~",SUBSTITUTE(AY$6," ","~",LEN(TRIM(AY$6))-LEN(SUBSTITUTE(TRIM(AY$6)," ",""))))-1)&amp;" Total",$B$6:$BB$314,ROW($A190)-5,FALSE))</f>
        <v>0</v>
      </c>
      <c r="AZ190" s="8">
        <f ca="1">IF(AZ$5&lt;&gt;"",HLOOKUP(AZ$5,Functionalization!$G$6:$R$314,ROW($A190)-5,FALSE),IFERROR(INDEX(AZ$278:AZ$314,MATCH($F190,$B$278:$B$314,0))/VLOOKUP($F190,$B$278:$BB$314,MATCH(LEFT(TRIM(AZ$6),FIND("~",SUBSTITUTE(AZ$6,"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190))*HLOOKUP(LEFT(TRIM(AZ$6),FIND("~",SUBSTITUTE(AZ$6," ","~",LEN(TRIM(AZ$6))-LEN(SUBSTITUTE(TRIM(AZ$6)," ",""))))-1)&amp;" Total",$B$6:$BB$314,ROW($A190)-5,FALSE))</f>
        <v>0</v>
      </c>
      <c r="BA190" s="8">
        <f ca="1">IF(BA$5&lt;&gt;"",HLOOKUP(BA$5,Functionalization!$G$6:$R$314,ROW($A190)-5,FALSE),IFERROR(INDEX(BA$278:BA$314,MATCH($F190,$B$278:$B$314,0))/VLOOKUP($F190,$B$278:$BB$314,MATCH(LEFT(TRIM(BA$6),FIND("~",SUBSTITUTE(BA$6,"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190))*HLOOKUP(LEFT(TRIM(BA$6),FIND("~",SUBSTITUTE(BA$6," ","~",LEN(TRIM(BA$6))-LEN(SUBSTITUTE(TRIM(BA$6)," ",""))))-1)&amp;" Total",$B$6:$BB$314,ROW($A190)-5,FALSE))</f>
        <v>0</v>
      </c>
      <c r="BB190" s="8">
        <f ca="1">IF(BB$5&lt;&gt;"",HLOOKUP(BB$5,Functionalization!$G$6:$R$314,ROW($A190)-5,FALSE),IFERROR(INDEX(BB$278:BB$314,MATCH($F190,$B$278:$B$314,0))/VLOOKUP($F190,$B$278:$BB$314,MATCH(LEFT(TRIM(BB$6),FIND("~",SUBSTITUTE(BB$6,"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190))*HLOOKUP(LEFT(TRIM(BB$6),FIND("~",SUBSTITUTE(BB$6," ","~",LEN(TRIM(BB$6))-LEN(SUBSTITUTE(TRIM(BB$6)," ",""))))-1)&amp;" Total",$B$6:$BB$314,ROW($A190)-5,FALSE))</f>
        <v>0</v>
      </c>
      <c r="BD190">
        <f ca="1">IFERROR(IF(SUMIF($G$6:$BB$6,BD$6&amp;" Total",$G190:$BB190)-(SUMIF($G$6:$BB$6,BD$6&amp;" "&amp;'Input-Func_Class'!$D$22,$G190:$BB190)+IFERROR(SUMIF($G$6:$BB$6,BD$6&amp;" "&amp;'Input-Func_Class'!$E$22,$G190:$BB190),SUMIF($G$6:$BB$6,BD$6&amp;" "&amp;'Input-Func_Class'!$B$24,$G190:$BB190))+SUMIF($G$6:$BB$6,BD$6&amp;" "&amp;'Input-Func_Class'!$F$22,$G190:$BB190))&lt;Check_Limit,0,1),1)</f>
        <v>0</v>
      </c>
      <c r="BE190">
        <f ca="1">IFERROR(IF(SUMIF($G$6:$BB$6,BE$6&amp;" Total",$G190:$BB190)-(SUMIF($G$6:$BB$6,BE$6&amp;" "&amp;'Input-Func_Class'!$D$22,$G190:$BB190)+IFERROR(SUMIF($G$6:$BB$6,BE$6&amp;" "&amp;'Input-Func_Class'!$E$22,$G190:$BB190),SUMIF($G$6:$BB$6,BE$6&amp;" "&amp;'Input-Func_Class'!$B$24,$G190:$BB190))+SUMIF($G$6:$BB$6,BE$6&amp;" "&amp;'Input-Func_Class'!$F$22,$G190:$BB190))&lt;Check_Limit,0,1),1)</f>
        <v>0</v>
      </c>
      <c r="BF190">
        <f ca="1">IFERROR(IF(SUMIF($G$6:$BB$6,BF$6&amp;" Total",$G190:$BB190)-(SUMIF($G$6:$BB$6,BF$6&amp;" "&amp;'Input-Func_Class'!$D$22,$G190:$BB190)+IFERROR(SUMIF($G$6:$BB$6,BF$6&amp;" "&amp;'Input-Func_Class'!$E$22,$G190:$BB190),SUMIF($G$6:$BB$6,BF$6&amp;" "&amp;'Input-Func_Class'!$B$24,$G190:$BB190))+SUMIF($G$6:$BB$6,BF$6&amp;" "&amp;'Input-Func_Class'!$F$22,$G190:$BB190))&lt;Check_Limit,0,1),1)</f>
        <v>0</v>
      </c>
      <c r="BG190">
        <f ca="1">IFERROR(IF(SUMIF($G$6:$BB$6,BG$6&amp;" Total",$G190:$BB190)-(SUMIF($G$6:$BB$6,BG$6&amp;" "&amp;'Input-Func_Class'!$D$22,$G190:$BB190)+IFERROR(SUMIF($G$6:$BB$6,BG$6&amp;" "&amp;'Input-Func_Class'!$E$22,$G190:$BB190),SUMIF($G$6:$BB$6,BG$6&amp;" "&amp;'Input-Func_Class'!$B$24,$G190:$BB190))+SUMIF($G$6:$BB$6,BG$6&amp;" "&amp;'Input-Func_Class'!$F$22,$G190:$BB190))&lt;Check_Limit,0,1),1)</f>
        <v>0</v>
      </c>
      <c r="BH190">
        <f ca="1">IFERROR(IF(SUMIF($G$6:$BB$6,BH$6&amp;" Total",$G190:$BB190)-(SUMIF($G$6:$BB$6,BH$6&amp;" "&amp;'Input-Func_Class'!$D$22,$G190:$BB190)+IFERROR(SUMIF($G$6:$BB$6,BH$6&amp;" "&amp;'Input-Func_Class'!$E$22,$G190:$BB190),SUMIF($G$6:$BB$6,BH$6&amp;" "&amp;'Input-Func_Class'!$B$24,$G190:$BB190))+SUMIF($G$6:$BB$6,BH$6&amp;" "&amp;'Input-Func_Class'!$F$22,$G190:$BB190))&lt;Check_Limit,0,1),1)</f>
        <v>0</v>
      </c>
      <c r="BI190">
        <f ca="1">IFERROR(IF(SUMIF($G$6:$BB$6,BI$6&amp;" Total",$G190:$BB190)-(SUMIF($G$6:$BB$6,BI$6&amp;" "&amp;'Input-Func_Class'!$D$22,$G190:$BB190)+IFERROR(SUMIF($G$6:$BB$6,BI$6&amp;" "&amp;'Input-Func_Class'!$E$22,$G190:$BB190),SUMIF($G$6:$BB$6,BI$6&amp;" "&amp;'Input-Func_Class'!$B$24,$G190:$BB190))+SUMIF($G$6:$BB$6,BI$6&amp;" "&amp;'Input-Func_Class'!$F$22,$G190:$BB190))&lt;Check_Limit,0,1),1)</f>
        <v>0</v>
      </c>
      <c r="BJ190">
        <f ca="1">IFERROR(IF(SUMIF($G$6:$BB$6,BJ$6&amp;" Total",$G190:$BB190)-(SUMIF($G$6:$BB$6,BJ$6&amp;" "&amp;'Input-Func_Class'!$D$22,$G190:$BB190)+IFERROR(SUMIF($G$6:$BB$6,BJ$6&amp;" "&amp;'Input-Func_Class'!$E$22,$G190:$BB190),SUMIF($G$6:$BB$6,BJ$6&amp;" "&amp;'Input-Func_Class'!$B$24,$G190:$BB190))+SUMIF($G$6:$BB$6,BJ$6&amp;" "&amp;'Input-Func_Class'!$F$22,$G190:$BB190))&lt;Check_Limit,0,1),1)</f>
        <v>0</v>
      </c>
      <c r="BK190">
        <f ca="1">IFERROR(IF(SUMIF($G$6:$BB$6,BK$6&amp;" Total",$G190:$BB190)-(SUMIF($G$6:$BB$6,BK$6&amp;" "&amp;'Input-Func_Class'!$D$22,$G190:$BB190)+IFERROR(SUMIF($G$6:$BB$6,BK$6&amp;" "&amp;'Input-Func_Class'!$E$22,$G190:$BB190),SUMIF($G$6:$BB$6,BK$6&amp;" "&amp;'Input-Func_Class'!$B$24,$G190:$BB190))+SUMIF($G$6:$BB$6,BK$6&amp;" "&amp;'Input-Func_Class'!$F$22,$G190:$BB190))&lt;Check_Limit,0,1),1)</f>
        <v>0</v>
      </c>
      <c r="BL190">
        <f ca="1">IFERROR(IF(SUMIF($G$6:$BB$6,BL$6&amp;" Total",$G190:$BB190)-(SUMIF($G$6:$BB$6,BL$6&amp;" "&amp;'Input-Func_Class'!$D$22,$G190:$BB190)+IFERROR(SUMIF($G$6:$BB$6,BL$6&amp;" "&amp;'Input-Func_Class'!$E$22,$G190:$BB190),SUMIF($G$6:$BB$6,BL$6&amp;" "&amp;'Input-Func_Class'!$B$24,$G190:$BB190))+SUMIF($G$6:$BB$6,BL$6&amp;" "&amp;'Input-Func_Class'!$F$22,$G190:$BB190))&lt;Check_Limit,0,1),1)</f>
        <v>0</v>
      </c>
      <c r="BM190">
        <f ca="1">IFERROR(IF(SUMIF($G$6:$BB$6,BM$6&amp;" Total",$G190:$BB190)-(SUMIF($G$6:$BB$6,BM$6&amp;" "&amp;'Input-Func_Class'!$D$22,$G190:$BB190)+IFERROR(SUMIF($G$6:$BB$6,BM$6&amp;" "&amp;'Input-Func_Class'!$E$22,$G190:$BB190),SUMIF($G$6:$BB$6,BM$6&amp;" "&amp;'Input-Func_Class'!$B$24,$G190:$BB190))+SUMIF($G$6:$BB$6,BM$6&amp;" "&amp;'Input-Func_Class'!$F$22,$G190:$BB190))&lt;Check_Limit,0,1),1)</f>
        <v>0</v>
      </c>
      <c r="BN190">
        <f ca="1">IFERROR(IF(SUMIF($G$6:$BB$6,BN$6&amp;" Total",$G190:$BB190)-(SUMIF($G$6:$BB$6,BN$6&amp;" "&amp;'Input-Func_Class'!$D$22,$G190:$BB190)+IFERROR(SUMIF($G$6:$BB$6,BN$6&amp;" "&amp;'Input-Func_Class'!$E$22,$G190:$BB190),SUMIF($G$6:$BB$6,BN$6&amp;" "&amp;'Input-Func_Class'!$B$24,$G190:$BB190))+SUMIF($G$6:$BB$6,BN$6&amp;" "&amp;'Input-Func_Class'!$F$22,$G190:$BB190))&lt;Check_Limit,0,1),1)</f>
        <v>0</v>
      </c>
      <c r="BO190">
        <f ca="1">IFERROR(IF(SUMIF($G$6:$BB$6,BO$6&amp;" Total",$G190:$BB190)-(SUMIF($G$6:$BB$6,BO$6&amp;" "&amp;'Input-Func_Class'!$D$22,$G190:$BB190)+IFERROR(SUMIF($G$6:$BB$6,BO$6&amp;" "&amp;'Input-Func_Class'!$E$22,$G190:$BB190),SUMIF($G$6:$BB$6,BO$6&amp;" "&amp;'Input-Func_Class'!$B$24,$G190:$BB190))+SUMIF($G$6:$BB$6,BO$6&amp;" "&amp;'Input-Func_Class'!$F$22,$G190:$BB190))&lt;Check_Limit,0,1),1)</f>
        <v>0</v>
      </c>
    </row>
    <row r="191" spans="1:67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>Functionalization!$D191</f>
        <v>9938.4874232167822</v>
      </c>
      <c r="E191" s="8">
        <f t="shared" ca="1" si="55"/>
        <v>0</v>
      </c>
      <c r="F191" s="2" t="str">
        <f>IF($D191=0,"-",IF('Input-Accounts'!$E191&lt;&gt;0,'Input-Accounts'!$E191,'Input-Accounts'!$G191))</f>
        <v>INT_OM_Exc_A&amp;G,Gas,Uncoll</v>
      </c>
      <c r="G191" s="8">
        <f ca="1">IF(G$5&lt;&gt;"",HLOOKUP(G$5,Functionalization!$G$6:$R$314,ROW($A191)-5,FALSE),IFERROR(INDEX(G$278:G$314,MATCH($F191,$B$278:$B$314,0))/VLOOKUP($F191,$B$278:$BB$314,MATCH(LEFT(TRIM(G$6),FIND("~",SUBSTITUTE(G$6,"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191))*HLOOKUP(LEFT(TRIM(G$6),FIND("~",SUBSTITUTE(G$6," ","~",LEN(TRIM(G$6))-LEN(SUBSTITUTE(TRIM(G$6)," ",""))))-1)&amp;" Total",$B$6:$BB$314,ROW($A191)-5,FALSE))</f>
        <v>4369.5882608554157</v>
      </c>
      <c r="H191" s="8">
        <f ca="1">IF(H$5&lt;&gt;"",HLOOKUP(H$5,Functionalization!$G$6:$R$314,ROW($A191)-5,FALSE),IFERROR(INDEX(H$278:H$314,MATCH($F191,$B$278:$B$314,0))/VLOOKUP($F191,$B$278:$BB$314,MATCH(LEFT(TRIM(H$6),FIND("~",SUBSTITUTE(H$6,"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191))*HLOOKUP(LEFT(TRIM(H$6),FIND("~",SUBSTITUTE(H$6," ","~",LEN(TRIM(H$6))-LEN(SUBSTITUTE(TRIM(H$6)," ",""))))-1)&amp;" Total",$B$6:$BB$314,ROW($A191)-5,FALSE))</f>
        <v>3269.5117498984359</v>
      </c>
      <c r="I191" s="8">
        <f ca="1">IF(I$5&lt;&gt;"",HLOOKUP(I$5,Functionalization!$G$6:$R$314,ROW($A191)-5,FALSE),IFERROR(INDEX(I$278:I$314,MATCH($F191,$B$278:$B$314,0))/VLOOKUP($F191,$B$278:$BB$314,MATCH(LEFT(TRIM(I$6),FIND("~",SUBSTITUTE(I$6,"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191))*HLOOKUP(LEFT(TRIM(I$6),FIND("~",SUBSTITUTE(I$6," ","~",LEN(TRIM(I$6))-LEN(SUBSTITUTE(TRIM(I$6)," ",""))))-1)&amp;" Total",$B$6:$BB$314,ROW($A191)-5,FALSE))</f>
        <v>0</v>
      </c>
      <c r="J191" s="8">
        <f ca="1">IF(J$5&lt;&gt;"",HLOOKUP(J$5,Functionalization!$G$6:$R$314,ROW($A191)-5,FALSE),IFERROR(INDEX(J$278:J$314,MATCH($F191,$B$278:$B$314,0))/VLOOKUP($F191,$B$278:$BB$314,MATCH(LEFT(TRIM(J$6),FIND("~",SUBSTITUTE(J$6,"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191))*HLOOKUP(LEFT(TRIM(J$6),FIND("~",SUBSTITUTE(J$6," ","~",LEN(TRIM(J$6))-LEN(SUBSTITUTE(TRIM(J$6)," ",""))))-1)&amp;" Total",$B$6:$BB$314,ROW($A191)-5,FALSE))</f>
        <v>1100.0765109569788</v>
      </c>
      <c r="K191" s="8">
        <f ca="1">IF(K$5&lt;&gt;"",HLOOKUP(K$5,Functionalization!$G$6:$R$314,ROW($A191)-5,FALSE),IFERROR(INDEX(K$278:K$314,MATCH($F191,$B$278:$B$314,0))/VLOOKUP($F191,$B$278:$BB$314,MATCH(LEFT(TRIM(K$6),FIND("~",SUBSTITUTE(K$6,"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191))*HLOOKUP(LEFT(TRIM(K$6),FIND("~",SUBSTITUTE(K$6," ","~",LEN(TRIM(K$6))-LEN(SUBSTITUTE(TRIM(K$6)," ",""))))-1)&amp;" Total",$B$6:$BB$314,ROW($A191)-5,FALSE))</f>
        <v>4131.5273706980461</v>
      </c>
      <c r="L191" s="8">
        <f ca="1">IF(L$5&lt;&gt;"",HLOOKUP(L$5,Functionalization!$G$6:$R$314,ROW($A191)-5,FALSE),IFERROR(INDEX(L$278:L$314,MATCH($F191,$B$278:$B$314,0))/VLOOKUP($F191,$B$278:$BB$314,MATCH(LEFT(TRIM(L$6),FIND("~",SUBSTITUTE(L$6,"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191))*HLOOKUP(LEFT(TRIM(L$6),FIND("~",SUBSTITUTE(L$6," ","~",LEN(TRIM(L$6))-LEN(SUBSTITUTE(TRIM(L$6)," ",""))))-1)&amp;" Total",$B$6:$BB$314,ROW($A191)-5,FALSE))</f>
        <v>0</v>
      </c>
      <c r="M191" s="8">
        <f ca="1">IF(M$5&lt;&gt;"",HLOOKUP(M$5,Functionalization!$G$6:$R$314,ROW($A191)-5,FALSE),IFERROR(INDEX(M$278:M$314,MATCH($F191,$B$278:$B$314,0))/VLOOKUP($F191,$B$278:$BB$314,MATCH(LEFT(TRIM(M$6),FIND("~",SUBSTITUTE(M$6,"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191))*HLOOKUP(LEFT(TRIM(M$6),FIND("~",SUBSTITUTE(M$6," ","~",LEN(TRIM(M$6))-LEN(SUBSTITUTE(TRIM(M$6)," ",""))))-1)&amp;" Total",$B$6:$BB$314,ROW($A191)-5,FALSE))</f>
        <v>0</v>
      </c>
      <c r="N191" s="8">
        <f ca="1">IF(N$5&lt;&gt;"",HLOOKUP(N$5,Functionalization!$G$6:$R$314,ROW($A191)-5,FALSE),IFERROR(INDEX(N$278:N$314,MATCH($F191,$B$278:$B$314,0))/VLOOKUP($F191,$B$278:$BB$314,MATCH(LEFT(TRIM(N$6),FIND("~",SUBSTITUTE(N$6,"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191))*HLOOKUP(LEFT(TRIM(N$6),FIND("~",SUBSTITUTE(N$6," ","~",LEN(TRIM(N$6))-LEN(SUBSTITUTE(TRIM(N$6)," ",""))))-1)&amp;" Total",$B$6:$BB$314,ROW($A191)-5,FALSE))</f>
        <v>4131.5273706980461</v>
      </c>
      <c r="O191" s="8">
        <f ca="1">IF(O$5&lt;&gt;"",HLOOKUP(O$5,Functionalization!$G$6:$R$314,ROW($A191)-5,FALSE),IFERROR(INDEX(O$278:O$314,MATCH($F191,$B$278:$B$314,0))/VLOOKUP($F191,$B$278:$BB$314,MATCH(LEFT(TRIM(O$6),FIND("~",SUBSTITUTE(O$6,"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191))*HLOOKUP(LEFT(TRIM(O$6),FIND("~",SUBSTITUTE(O$6," ","~",LEN(TRIM(O$6))-LEN(SUBSTITUTE(TRIM(O$6)," ",""))))-1)&amp;" Total",$B$6:$BB$314,ROW($A191)-5,FALSE))</f>
        <v>1437.3717916633195</v>
      </c>
      <c r="P191" s="8">
        <f ca="1">IF(P$5&lt;&gt;"",HLOOKUP(P$5,Functionalization!$G$6:$R$314,ROW($A191)-5,FALSE),IFERROR(INDEX(P$278:P$314,MATCH($F191,$B$278:$B$314,0))/VLOOKUP($F191,$B$278:$BB$314,MATCH(LEFT(TRIM(P$6),FIND("~",SUBSTITUTE(P$6,"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191))*HLOOKUP(LEFT(TRIM(P$6),FIND("~",SUBSTITUTE(P$6," ","~",LEN(TRIM(P$6))-LEN(SUBSTITUTE(TRIM(P$6)," ",""))))-1)&amp;" Total",$B$6:$BB$314,ROW($A191)-5,FALSE))</f>
        <v>0</v>
      </c>
      <c r="Q191" s="8">
        <f ca="1">IF(Q$5&lt;&gt;"",HLOOKUP(Q$5,Functionalization!$G$6:$R$314,ROW($A191)-5,FALSE),IFERROR(INDEX(Q$278:Q$314,MATCH($F191,$B$278:$B$314,0))/VLOOKUP($F191,$B$278:$BB$314,MATCH(LEFT(TRIM(Q$6),FIND("~",SUBSTITUTE(Q$6,"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191))*HLOOKUP(LEFT(TRIM(Q$6),FIND("~",SUBSTITUTE(Q$6," ","~",LEN(TRIM(Q$6))-LEN(SUBSTITUTE(TRIM(Q$6)," ",""))))-1)&amp;" Total",$B$6:$BB$314,ROW($A191)-5,FALSE))</f>
        <v>0</v>
      </c>
      <c r="R191" s="8">
        <f ca="1">IF(R$5&lt;&gt;"",HLOOKUP(R$5,Functionalization!$G$6:$R$314,ROW($A191)-5,FALSE),IFERROR(INDEX(R$278:R$314,MATCH($F191,$B$278:$B$314,0))/VLOOKUP($F191,$B$278:$BB$314,MATCH(LEFT(TRIM(R$6),FIND("~",SUBSTITUTE(R$6,"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191))*HLOOKUP(LEFT(TRIM(R$6),FIND("~",SUBSTITUTE(R$6," ","~",LEN(TRIM(R$6))-LEN(SUBSTITUTE(TRIM(R$6)," ",""))))-1)&amp;" Total",$B$6:$BB$314,ROW($A191)-5,FALSE))</f>
        <v>1437.3717916633195</v>
      </c>
      <c r="S191" s="8">
        <f ca="1">IF(S$5&lt;&gt;"",HLOOKUP(S$5,Functionalization!$G$6:$R$314,ROW($A191)-5,FALSE),IFERROR(INDEX(S$278:S$314,MATCH($F191,$B$278:$B$314,0))/VLOOKUP($F191,$B$278:$BB$314,MATCH(LEFT(TRIM(S$6),FIND("~",SUBSTITUTE(S$6,"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191))*HLOOKUP(LEFT(TRIM(S$6),FIND("~",SUBSTITUTE(S$6," ","~",LEN(TRIM(S$6))-LEN(SUBSTITUTE(TRIM(S$6)," ",""))))-1)&amp;" Total",$B$6:$BB$314,ROW($A191)-5,FALSE))</f>
        <v>0</v>
      </c>
      <c r="T191" s="8">
        <f ca="1">IF(T$5&lt;&gt;"",HLOOKUP(T$5,Functionalization!$G$6:$R$314,ROW($A191)-5,FALSE),IFERROR(INDEX(T$278:T$314,MATCH($F191,$B$278:$B$314,0))/VLOOKUP($F191,$B$278:$BB$314,MATCH(LEFT(TRIM(T$6),FIND("~",SUBSTITUTE(T$6,"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191))*HLOOKUP(LEFT(TRIM(T$6),FIND("~",SUBSTITUTE(T$6," ","~",LEN(TRIM(T$6))-LEN(SUBSTITUTE(TRIM(T$6)," ",""))))-1)&amp;" Total",$B$6:$BB$314,ROW($A191)-5,FALSE))</f>
        <v>0</v>
      </c>
      <c r="U191" s="8">
        <f ca="1">IF(U$5&lt;&gt;"",HLOOKUP(U$5,Functionalization!$G$6:$R$314,ROW($A191)-5,FALSE),IFERROR(INDEX(U$278:U$314,MATCH($F191,$B$278:$B$314,0))/VLOOKUP($F191,$B$278:$BB$314,MATCH(LEFT(TRIM(U$6),FIND("~",SUBSTITUTE(U$6,"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191))*HLOOKUP(LEFT(TRIM(U$6),FIND("~",SUBSTITUTE(U$6," ","~",LEN(TRIM(U$6))-LEN(SUBSTITUTE(TRIM(U$6)," ",""))))-1)&amp;" Total",$B$6:$BB$314,ROW($A191)-5,FALSE))</f>
        <v>0</v>
      </c>
      <c r="V191" s="8">
        <f ca="1">IF(V$5&lt;&gt;"",HLOOKUP(V$5,Functionalization!$G$6:$R$314,ROW($A191)-5,FALSE),IFERROR(INDEX(V$278:V$314,MATCH($F191,$B$278:$B$314,0))/VLOOKUP($F191,$B$278:$BB$314,MATCH(LEFT(TRIM(V$6),FIND("~",SUBSTITUTE(V$6,"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191))*HLOOKUP(LEFT(TRIM(V$6),FIND("~",SUBSTITUTE(V$6," ","~",LEN(TRIM(V$6))-LEN(SUBSTITUTE(TRIM(V$6)," ",""))))-1)&amp;" Total",$B$6:$BB$314,ROW($A191)-5,FALSE))</f>
        <v>0</v>
      </c>
      <c r="W191" s="8">
        <f ca="1">IF(W$5&lt;&gt;"",HLOOKUP(W$5,Functionalization!$G$6:$R$314,ROW($A191)-5,FALSE),IFERROR(INDEX(W$278:W$314,MATCH($F191,$B$278:$B$314,0))/VLOOKUP($F191,$B$278:$BB$314,MATCH(LEFT(TRIM(W$6),FIND("~",SUBSTITUTE(W$6,"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191))*HLOOKUP(LEFT(TRIM(W$6),FIND("~",SUBSTITUTE(W$6," ","~",LEN(TRIM(W$6))-LEN(SUBSTITUTE(TRIM(W$6)," ",""))))-1)&amp;" Total",$B$6:$BB$314,ROW($A191)-5,FALSE))</f>
        <v>0</v>
      </c>
      <c r="X191" s="8">
        <f ca="1">IF(X$5&lt;&gt;"",HLOOKUP(X$5,Functionalization!$G$6:$R$314,ROW($A191)-5,FALSE),IFERROR(INDEX(X$278:X$314,MATCH($F191,$B$278:$B$314,0))/VLOOKUP($F191,$B$278:$BB$314,MATCH(LEFT(TRIM(X$6),FIND("~",SUBSTITUTE(X$6,"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191))*HLOOKUP(LEFT(TRIM(X$6),FIND("~",SUBSTITUTE(X$6," ","~",LEN(TRIM(X$6))-LEN(SUBSTITUTE(TRIM(X$6)," ",""))))-1)&amp;" Total",$B$6:$BB$314,ROW($A191)-5,FALSE))</f>
        <v>0</v>
      </c>
      <c r="Y191" s="8">
        <f ca="1">IF(Y$5&lt;&gt;"",HLOOKUP(Y$5,Functionalization!$G$6:$R$314,ROW($A191)-5,FALSE),IFERROR(INDEX(Y$278:Y$314,MATCH($F191,$B$278:$B$314,0))/VLOOKUP($F191,$B$278:$BB$314,MATCH(LEFT(TRIM(Y$6),FIND("~",SUBSTITUTE(Y$6,"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191))*HLOOKUP(LEFT(TRIM(Y$6),FIND("~",SUBSTITUTE(Y$6," ","~",LEN(TRIM(Y$6))-LEN(SUBSTITUTE(TRIM(Y$6)," ",""))))-1)&amp;" Total",$B$6:$BB$314,ROW($A191)-5,FALSE))</f>
        <v>0</v>
      </c>
      <c r="Z191" s="8">
        <f ca="1">IF(Z$5&lt;&gt;"",HLOOKUP(Z$5,Functionalization!$G$6:$R$314,ROW($A191)-5,FALSE),IFERROR(INDEX(Z$278:Z$314,MATCH($F191,$B$278:$B$314,0))/VLOOKUP($F191,$B$278:$BB$314,MATCH(LEFT(TRIM(Z$6),FIND("~",SUBSTITUTE(Z$6,"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191))*HLOOKUP(LEFT(TRIM(Z$6),FIND("~",SUBSTITUTE(Z$6," ","~",LEN(TRIM(Z$6))-LEN(SUBSTITUTE(TRIM(Z$6)," ",""))))-1)&amp;" Total",$B$6:$BB$314,ROW($A191)-5,FALSE))</f>
        <v>0</v>
      </c>
      <c r="AA191" s="8">
        <f ca="1">IF(AA$5&lt;&gt;"",HLOOKUP(AA$5,Functionalization!$G$6:$R$314,ROW($A191)-5,FALSE),IFERROR(INDEX(AA$278:AA$314,MATCH($F191,$B$278:$B$314,0))/VLOOKUP($F191,$B$278:$BB$314,MATCH(LEFT(TRIM(AA$6),FIND("~",SUBSTITUTE(AA$6,"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191))*HLOOKUP(LEFT(TRIM(AA$6),FIND("~",SUBSTITUTE(AA$6," ","~",LEN(TRIM(AA$6))-LEN(SUBSTITUTE(TRIM(AA$6)," ",""))))-1)&amp;" Total",$B$6:$BB$314,ROW($A191)-5,FALSE))</f>
        <v>0</v>
      </c>
      <c r="AB191" s="8">
        <f ca="1">IF(AB$5&lt;&gt;"",HLOOKUP(AB$5,Functionalization!$G$6:$R$314,ROW($A191)-5,FALSE),IFERROR(INDEX(AB$278:AB$314,MATCH($F191,$B$278:$B$314,0))/VLOOKUP($F191,$B$278:$BB$314,MATCH(LEFT(TRIM(AB$6),FIND("~",SUBSTITUTE(AB$6,"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191))*HLOOKUP(LEFT(TRIM(AB$6),FIND("~",SUBSTITUTE(AB$6," ","~",LEN(TRIM(AB$6))-LEN(SUBSTITUTE(TRIM(AB$6)," ",""))))-1)&amp;" Total",$B$6:$BB$314,ROW($A191)-5,FALSE))</f>
        <v>0</v>
      </c>
      <c r="AC191" s="8">
        <f ca="1">IF(AC$5&lt;&gt;"",HLOOKUP(AC$5,Functionalization!$G$6:$R$314,ROW($A191)-5,FALSE),IFERROR(INDEX(AC$278:AC$314,MATCH($F191,$B$278:$B$314,0))/VLOOKUP($F191,$B$278:$BB$314,MATCH(LEFT(TRIM(AC$6),FIND("~",SUBSTITUTE(AC$6,"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191))*HLOOKUP(LEFT(TRIM(AC$6),FIND("~",SUBSTITUTE(AC$6," ","~",LEN(TRIM(AC$6))-LEN(SUBSTITUTE(TRIM(AC$6)," ",""))))-1)&amp;" Total",$B$6:$BB$314,ROW($A191)-5,FALSE))</f>
        <v>0</v>
      </c>
      <c r="AD191" s="8">
        <f ca="1">IF(AD$5&lt;&gt;"",HLOOKUP(AD$5,Functionalization!$G$6:$R$314,ROW($A191)-5,FALSE),IFERROR(INDEX(AD$278:AD$314,MATCH($F191,$B$278:$B$314,0))/VLOOKUP($F191,$B$278:$BB$314,MATCH(LEFT(TRIM(AD$6),FIND("~",SUBSTITUTE(AD$6,"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191))*HLOOKUP(LEFT(TRIM(AD$6),FIND("~",SUBSTITUTE(AD$6," ","~",LEN(TRIM(AD$6))-LEN(SUBSTITUTE(TRIM(AD$6)," ",""))))-1)&amp;" Total",$B$6:$BB$314,ROW($A191)-5,FALSE))</f>
        <v>0</v>
      </c>
      <c r="AE191" s="8">
        <f ca="1">IF(AE$5&lt;&gt;"",HLOOKUP(AE$5,Functionalization!$G$6:$R$314,ROW($A191)-5,FALSE),IFERROR(INDEX(AE$278:AE$314,MATCH($F191,$B$278:$B$314,0))/VLOOKUP($F191,$B$278:$BB$314,MATCH(LEFT(TRIM(AE$6),FIND("~",SUBSTITUTE(AE$6,"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191))*HLOOKUP(LEFT(TRIM(AE$6),FIND("~",SUBSTITUTE(AE$6," ","~",LEN(TRIM(AE$6))-LEN(SUBSTITUTE(TRIM(AE$6)," ",""))))-1)&amp;" Total",$B$6:$BB$314,ROW($A191)-5,FALSE))</f>
        <v>0</v>
      </c>
      <c r="AF191" s="8">
        <f ca="1">IF(AF$5&lt;&gt;"",HLOOKUP(AF$5,Functionalization!$G$6:$R$314,ROW($A191)-5,FALSE),IFERROR(INDEX(AF$278:AF$314,MATCH($F191,$B$278:$B$314,0))/VLOOKUP($F191,$B$278:$BB$314,MATCH(LEFT(TRIM(AF$6),FIND("~",SUBSTITUTE(AF$6,"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191))*HLOOKUP(LEFT(TRIM(AF$6),FIND("~",SUBSTITUTE(AF$6," ","~",LEN(TRIM(AF$6))-LEN(SUBSTITUTE(TRIM(AF$6)," ",""))))-1)&amp;" Total",$B$6:$BB$314,ROW($A191)-5,FALSE))</f>
        <v>0</v>
      </c>
      <c r="AG191" s="8">
        <f ca="1">IF(AG$5&lt;&gt;"",HLOOKUP(AG$5,Functionalization!$G$6:$R$314,ROW($A191)-5,FALSE),IFERROR(INDEX(AG$278:AG$314,MATCH($F191,$B$278:$B$314,0))/VLOOKUP($F191,$B$278:$BB$314,MATCH(LEFT(TRIM(AG$6),FIND("~",SUBSTITUTE(AG$6,"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191))*HLOOKUP(LEFT(TRIM(AG$6),FIND("~",SUBSTITUTE(AG$6," ","~",LEN(TRIM(AG$6))-LEN(SUBSTITUTE(TRIM(AG$6)," ",""))))-1)&amp;" Total",$B$6:$BB$314,ROW($A191)-5,FALSE))</f>
        <v>0</v>
      </c>
      <c r="AH191" s="8">
        <f ca="1">IF(AH$5&lt;&gt;"",HLOOKUP(AH$5,Functionalization!$G$6:$R$314,ROW($A191)-5,FALSE),IFERROR(INDEX(AH$278:AH$314,MATCH($F191,$B$278:$B$314,0))/VLOOKUP($F191,$B$278:$BB$314,MATCH(LEFT(TRIM(AH$6),FIND("~",SUBSTITUTE(AH$6,"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191))*HLOOKUP(LEFT(TRIM(AH$6),FIND("~",SUBSTITUTE(AH$6," ","~",LEN(TRIM(AH$6))-LEN(SUBSTITUTE(TRIM(AH$6)," ",""))))-1)&amp;" Total",$B$6:$BB$314,ROW($A191)-5,FALSE))</f>
        <v>0</v>
      </c>
      <c r="AI191" s="8">
        <f ca="1">IF(AI$5&lt;&gt;"",HLOOKUP(AI$5,Functionalization!$G$6:$R$314,ROW($A191)-5,FALSE),IFERROR(INDEX(AI$278:AI$314,MATCH($F191,$B$278:$B$314,0))/VLOOKUP($F191,$B$278:$BB$314,MATCH(LEFT(TRIM(AI$6),FIND("~",SUBSTITUTE(AI$6,"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191))*HLOOKUP(LEFT(TRIM(AI$6),FIND("~",SUBSTITUTE(AI$6," ","~",LEN(TRIM(AI$6))-LEN(SUBSTITUTE(TRIM(AI$6)," ",""))))-1)&amp;" Total",$B$6:$BB$314,ROW($A191)-5,FALSE))</f>
        <v>0</v>
      </c>
      <c r="AJ191" s="8">
        <f ca="1">IF(AJ$5&lt;&gt;"",HLOOKUP(AJ$5,Functionalization!$G$6:$R$314,ROW($A191)-5,FALSE),IFERROR(INDEX(AJ$278:AJ$314,MATCH($F191,$B$278:$B$314,0))/VLOOKUP($F191,$B$278:$BB$314,MATCH(LEFT(TRIM(AJ$6),FIND("~",SUBSTITUTE(AJ$6,"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191))*HLOOKUP(LEFT(TRIM(AJ$6),FIND("~",SUBSTITUTE(AJ$6," ","~",LEN(TRIM(AJ$6))-LEN(SUBSTITUTE(TRIM(AJ$6)," ",""))))-1)&amp;" Total",$B$6:$BB$314,ROW($A191)-5,FALSE))</f>
        <v>0</v>
      </c>
      <c r="AK191" s="8">
        <f ca="1">IF(AK$5&lt;&gt;"",HLOOKUP(AK$5,Functionalization!$G$6:$R$314,ROW($A191)-5,FALSE),IFERROR(INDEX(AK$278:AK$314,MATCH($F191,$B$278:$B$314,0))/VLOOKUP($F191,$B$278:$BB$314,MATCH(LEFT(TRIM(AK$6),FIND("~",SUBSTITUTE(AK$6,"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191))*HLOOKUP(LEFT(TRIM(AK$6),FIND("~",SUBSTITUTE(AK$6," ","~",LEN(TRIM(AK$6))-LEN(SUBSTITUTE(TRIM(AK$6)," ",""))))-1)&amp;" Total",$B$6:$BB$314,ROW($A191)-5,FALSE))</f>
        <v>0</v>
      </c>
      <c r="AL191" s="8">
        <f ca="1">IF(AL$5&lt;&gt;"",HLOOKUP(AL$5,Functionalization!$G$6:$R$314,ROW($A191)-5,FALSE),IFERROR(INDEX(AL$278:AL$314,MATCH($F191,$B$278:$B$314,0))/VLOOKUP($F191,$B$278:$BB$314,MATCH(LEFT(TRIM(AL$6),FIND("~",SUBSTITUTE(AL$6,"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191))*HLOOKUP(LEFT(TRIM(AL$6),FIND("~",SUBSTITUTE(AL$6," ","~",LEN(TRIM(AL$6))-LEN(SUBSTITUTE(TRIM(AL$6)," ",""))))-1)&amp;" Total",$B$6:$BB$314,ROW($A191)-5,FALSE))</f>
        <v>0</v>
      </c>
      <c r="AM191" s="8">
        <f ca="1">IF(AM$5&lt;&gt;"",HLOOKUP(AM$5,Functionalization!$G$6:$R$314,ROW($A191)-5,FALSE),IFERROR(INDEX(AM$278:AM$314,MATCH($F191,$B$278:$B$314,0))/VLOOKUP($F191,$B$278:$BB$314,MATCH(LEFT(TRIM(AM$6),FIND("~",SUBSTITUTE(AM$6,"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191))*HLOOKUP(LEFT(TRIM(AM$6),FIND("~",SUBSTITUTE(AM$6," ","~",LEN(TRIM(AM$6))-LEN(SUBSTITUTE(TRIM(AM$6)," ",""))))-1)&amp;" Total",$B$6:$BB$314,ROW($A191)-5,FALSE))</f>
        <v>0</v>
      </c>
      <c r="AN191" s="8">
        <f ca="1">IF(AN$5&lt;&gt;"",HLOOKUP(AN$5,Functionalization!$G$6:$R$314,ROW($A191)-5,FALSE),IFERROR(INDEX(AN$278:AN$314,MATCH($F191,$B$278:$B$314,0))/VLOOKUP($F191,$B$278:$BB$314,MATCH(LEFT(TRIM(AN$6),FIND("~",SUBSTITUTE(AN$6,"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191))*HLOOKUP(LEFT(TRIM(AN$6),FIND("~",SUBSTITUTE(AN$6," ","~",LEN(TRIM(AN$6))-LEN(SUBSTITUTE(TRIM(AN$6)," ",""))))-1)&amp;" Total",$B$6:$BB$314,ROW($A191)-5,FALSE))</f>
        <v>0</v>
      </c>
      <c r="AO191" s="8">
        <f ca="1">IF(AO$5&lt;&gt;"",HLOOKUP(AO$5,Functionalization!$G$6:$R$314,ROW($A191)-5,FALSE),IFERROR(INDEX(AO$278:AO$314,MATCH($F191,$B$278:$B$314,0))/VLOOKUP($F191,$B$278:$BB$314,MATCH(LEFT(TRIM(AO$6),FIND("~",SUBSTITUTE(AO$6,"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191))*HLOOKUP(LEFT(TRIM(AO$6),FIND("~",SUBSTITUTE(AO$6," ","~",LEN(TRIM(AO$6))-LEN(SUBSTITUTE(TRIM(AO$6)," ",""))))-1)&amp;" Total",$B$6:$BB$314,ROW($A191)-5,FALSE))</f>
        <v>0</v>
      </c>
      <c r="AP191" s="8">
        <f ca="1">IF(AP$5&lt;&gt;"",HLOOKUP(AP$5,Functionalization!$G$6:$R$314,ROW($A191)-5,FALSE),IFERROR(INDEX(AP$278:AP$314,MATCH($F191,$B$278:$B$314,0))/VLOOKUP($F191,$B$278:$BB$314,MATCH(LEFT(TRIM(AP$6),FIND("~",SUBSTITUTE(AP$6,"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191))*HLOOKUP(LEFT(TRIM(AP$6),FIND("~",SUBSTITUTE(AP$6," ","~",LEN(TRIM(AP$6))-LEN(SUBSTITUTE(TRIM(AP$6)," ",""))))-1)&amp;" Total",$B$6:$BB$314,ROW($A191)-5,FALSE))</f>
        <v>0</v>
      </c>
      <c r="AQ191" s="8">
        <f ca="1">IF(AQ$5&lt;&gt;"",HLOOKUP(AQ$5,Functionalization!$G$6:$R$314,ROW($A191)-5,FALSE),IFERROR(INDEX(AQ$278:AQ$314,MATCH($F191,$B$278:$B$314,0))/VLOOKUP($F191,$B$278:$BB$314,MATCH(LEFT(TRIM(AQ$6),FIND("~",SUBSTITUTE(AQ$6,"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191))*HLOOKUP(LEFT(TRIM(AQ$6),FIND("~",SUBSTITUTE(AQ$6," ","~",LEN(TRIM(AQ$6))-LEN(SUBSTITUTE(TRIM(AQ$6)," ",""))))-1)&amp;" Total",$B$6:$BB$314,ROW($A191)-5,FALSE))</f>
        <v>0</v>
      </c>
      <c r="AR191" s="8">
        <f ca="1">IF(AR$5&lt;&gt;"",HLOOKUP(AR$5,Functionalization!$G$6:$R$314,ROW($A191)-5,FALSE),IFERROR(INDEX(AR$278:AR$314,MATCH($F191,$B$278:$B$314,0))/VLOOKUP($F191,$B$278:$BB$314,MATCH(LEFT(TRIM(AR$6),FIND("~",SUBSTITUTE(AR$6,"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191))*HLOOKUP(LEFT(TRIM(AR$6),FIND("~",SUBSTITUTE(AR$6," ","~",LEN(TRIM(AR$6))-LEN(SUBSTITUTE(TRIM(AR$6)," ",""))))-1)&amp;" Total",$B$6:$BB$314,ROW($A191)-5,FALSE))</f>
        <v>0</v>
      </c>
      <c r="AS191" s="8">
        <f ca="1">IF(AS$5&lt;&gt;"",HLOOKUP(AS$5,Functionalization!$G$6:$R$314,ROW($A191)-5,FALSE),IFERROR(INDEX(AS$278:AS$314,MATCH($F191,$B$278:$B$314,0))/VLOOKUP($F191,$B$278:$BB$314,MATCH(LEFT(TRIM(AS$6),FIND("~",SUBSTITUTE(AS$6,"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191))*HLOOKUP(LEFT(TRIM(AS$6),FIND("~",SUBSTITUTE(AS$6," ","~",LEN(TRIM(AS$6))-LEN(SUBSTITUTE(TRIM(AS$6)," ",""))))-1)&amp;" Total",$B$6:$BB$314,ROW($A191)-5,FALSE))</f>
        <v>0</v>
      </c>
      <c r="AT191" s="8">
        <f ca="1">IF(AT$5&lt;&gt;"",HLOOKUP(AT$5,Functionalization!$G$6:$R$314,ROW($A191)-5,FALSE),IFERROR(INDEX(AT$278:AT$314,MATCH($F191,$B$278:$B$314,0))/VLOOKUP($F191,$B$278:$BB$314,MATCH(LEFT(TRIM(AT$6),FIND("~",SUBSTITUTE(AT$6,"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191))*HLOOKUP(LEFT(TRIM(AT$6),FIND("~",SUBSTITUTE(AT$6," ","~",LEN(TRIM(AT$6))-LEN(SUBSTITUTE(TRIM(AT$6)," ",""))))-1)&amp;" Total",$B$6:$BB$314,ROW($A191)-5,FALSE))</f>
        <v>0</v>
      </c>
      <c r="AU191" s="8">
        <f ca="1">IF(AU$5&lt;&gt;"",HLOOKUP(AU$5,Functionalization!$G$6:$R$314,ROW($A191)-5,FALSE),IFERROR(INDEX(AU$278:AU$314,MATCH($F191,$B$278:$B$314,0))/VLOOKUP($F191,$B$278:$BB$314,MATCH(LEFT(TRIM(AU$6),FIND("~",SUBSTITUTE(AU$6,"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191))*HLOOKUP(LEFT(TRIM(AU$6),FIND("~",SUBSTITUTE(AU$6," ","~",LEN(TRIM(AU$6))-LEN(SUBSTITUTE(TRIM(AU$6)," ",""))))-1)&amp;" Total",$B$6:$BB$314,ROW($A191)-5,FALSE))</f>
        <v>0</v>
      </c>
      <c r="AV191" s="8">
        <f ca="1">IF(AV$5&lt;&gt;"",HLOOKUP(AV$5,Functionalization!$G$6:$R$314,ROW($A191)-5,FALSE),IFERROR(INDEX(AV$278:AV$314,MATCH($F191,$B$278:$B$314,0))/VLOOKUP($F191,$B$278:$BB$314,MATCH(LEFT(TRIM(AV$6),FIND("~",SUBSTITUTE(AV$6,"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191))*HLOOKUP(LEFT(TRIM(AV$6),FIND("~",SUBSTITUTE(AV$6," ","~",LEN(TRIM(AV$6))-LEN(SUBSTITUTE(TRIM(AV$6)," ",""))))-1)&amp;" Total",$B$6:$BB$314,ROW($A191)-5,FALSE))</f>
        <v>0</v>
      </c>
      <c r="AW191" s="8">
        <f ca="1">IF(AW$5&lt;&gt;"",HLOOKUP(AW$5,Functionalization!$G$6:$R$314,ROW($A191)-5,FALSE),IFERROR(INDEX(AW$278:AW$314,MATCH($F191,$B$278:$B$314,0))/VLOOKUP($F191,$B$278:$BB$314,MATCH(LEFT(TRIM(AW$6),FIND("~",SUBSTITUTE(AW$6,"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191))*HLOOKUP(LEFT(TRIM(AW$6),FIND("~",SUBSTITUTE(AW$6," ","~",LEN(TRIM(AW$6))-LEN(SUBSTITUTE(TRIM(AW$6)," ",""))))-1)&amp;" Total",$B$6:$BB$314,ROW($A191)-5,FALSE))</f>
        <v>0</v>
      </c>
      <c r="AX191" s="8">
        <f ca="1">IF(AX$5&lt;&gt;"",HLOOKUP(AX$5,Functionalization!$G$6:$R$314,ROW($A191)-5,FALSE),IFERROR(INDEX(AX$278:AX$314,MATCH($F191,$B$278:$B$314,0))/VLOOKUP($F191,$B$278:$BB$314,MATCH(LEFT(TRIM(AX$6),FIND("~",SUBSTITUTE(AX$6,"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191))*HLOOKUP(LEFT(TRIM(AX$6),FIND("~",SUBSTITUTE(AX$6," ","~",LEN(TRIM(AX$6))-LEN(SUBSTITUTE(TRIM(AX$6)," ",""))))-1)&amp;" Total",$B$6:$BB$314,ROW($A191)-5,FALSE))</f>
        <v>0</v>
      </c>
      <c r="AY191" s="8">
        <f ca="1">IF(AY$5&lt;&gt;"",HLOOKUP(AY$5,Functionalization!$G$6:$R$314,ROW($A191)-5,FALSE),IFERROR(INDEX(AY$278:AY$314,MATCH($F191,$B$278:$B$314,0))/VLOOKUP($F191,$B$278:$BB$314,MATCH(LEFT(TRIM(AY$6),FIND("~",SUBSTITUTE(AY$6,"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191))*HLOOKUP(LEFT(TRIM(AY$6),FIND("~",SUBSTITUTE(AY$6," ","~",LEN(TRIM(AY$6))-LEN(SUBSTITUTE(TRIM(AY$6)," ",""))))-1)&amp;" Total",$B$6:$BB$314,ROW($A191)-5,FALSE))</f>
        <v>0</v>
      </c>
      <c r="AZ191" s="8">
        <f ca="1">IF(AZ$5&lt;&gt;"",HLOOKUP(AZ$5,Functionalization!$G$6:$R$314,ROW($A191)-5,FALSE),IFERROR(INDEX(AZ$278:AZ$314,MATCH($F191,$B$278:$B$314,0))/VLOOKUP($F191,$B$278:$BB$314,MATCH(LEFT(TRIM(AZ$6),FIND("~",SUBSTITUTE(AZ$6,"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191))*HLOOKUP(LEFT(TRIM(AZ$6),FIND("~",SUBSTITUTE(AZ$6," ","~",LEN(TRIM(AZ$6))-LEN(SUBSTITUTE(TRIM(AZ$6)," ",""))))-1)&amp;" Total",$B$6:$BB$314,ROW($A191)-5,FALSE))</f>
        <v>0</v>
      </c>
      <c r="BA191" s="8">
        <f ca="1">IF(BA$5&lt;&gt;"",HLOOKUP(BA$5,Functionalization!$G$6:$R$314,ROW($A191)-5,FALSE),IFERROR(INDEX(BA$278:BA$314,MATCH($F191,$B$278:$B$314,0))/VLOOKUP($F191,$B$278:$BB$314,MATCH(LEFT(TRIM(BA$6),FIND("~",SUBSTITUTE(BA$6,"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191))*HLOOKUP(LEFT(TRIM(BA$6),FIND("~",SUBSTITUTE(BA$6," ","~",LEN(TRIM(BA$6))-LEN(SUBSTITUTE(TRIM(BA$6)," ",""))))-1)&amp;" Total",$B$6:$BB$314,ROW($A191)-5,FALSE))</f>
        <v>0</v>
      </c>
      <c r="BB191" s="8">
        <f ca="1">IF(BB$5&lt;&gt;"",HLOOKUP(BB$5,Functionalization!$G$6:$R$314,ROW($A191)-5,FALSE),IFERROR(INDEX(BB$278:BB$314,MATCH($F191,$B$278:$B$314,0))/VLOOKUP($F191,$B$278:$BB$314,MATCH(LEFT(TRIM(BB$6),FIND("~",SUBSTITUTE(BB$6,"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191))*HLOOKUP(LEFT(TRIM(BB$6),FIND("~",SUBSTITUTE(BB$6," ","~",LEN(TRIM(BB$6))-LEN(SUBSTITUTE(TRIM(BB$6)," ",""))))-1)&amp;" Total",$B$6:$BB$314,ROW($A191)-5,FALSE))</f>
        <v>0</v>
      </c>
      <c r="BD191">
        <f ca="1">IFERROR(IF(SUMIF($G$6:$BB$6,BD$6&amp;" Total",$G191:$BB191)-(SUMIF($G$6:$BB$6,BD$6&amp;" "&amp;'Input-Func_Class'!$D$22,$G191:$BB191)+IFERROR(SUMIF($G$6:$BB$6,BD$6&amp;" "&amp;'Input-Func_Class'!$E$22,$G191:$BB191),SUMIF($G$6:$BB$6,BD$6&amp;" "&amp;'Input-Func_Class'!$B$24,$G191:$BB191))+SUMIF($G$6:$BB$6,BD$6&amp;" "&amp;'Input-Func_Class'!$F$22,$G191:$BB191))&lt;Check_Limit,0,1),1)</f>
        <v>0</v>
      </c>
      <c r="BE191">
        <f ca="1">IFERROR(IF(SUMIF($G$6:$BB$6,BE$6&amp;" Total",$G191:$BB191)-(SUMIF($G$6:$BB$6,BE$6&amp;" "&amp;'Input-Func_Class'!$D$22,$G191:$BB191)+IFERROR(SUMIF($G$6:$BB$6,BE$6&amp;" "&amp;'Input-Func_Class'!$E$22,$G191:$BB191),SUMIF($G$6:$BB$6,BE$6&amp;" "&amp;'Input-Func_Class'!$B$24,$G191:$BB191))+SUMIF($G$6:$BB$6,BE$6&amp;" "&amp;'Input-Func_Class'!$F$22,$G191:$BB191))&lt;Check_Limit,0,1),1)</f>
        <v>0</v>
      </c>
      <c r="BF191">
        <f ca="1">IFERROR(IF(SUMIF($G$6:$BB$6,BF$6&amp;" Total",$G191:$BB191)-(SUMIF($G$6:$BB$6,BF$6&amp;" "&amp;'Input-Func_Class'!$D$22,$G191:$BB191)+IFERROR(SUMIF($G$6:$BB$6,BF$6&amp;" "&amp;'Input-Func_Class'!$E$22,$G191:$BB191),SUMIF($G$6:$BB$6,BF$6&amp;" "&amp;'Input-Func_Class'!$B$24,$G191:$BB191))+SUMIF($G$6:$BB$6,BF$6&amp;" "&amp;'Input-Func_Class'!$F$22,$G191:$BB191))&lt;Check_Limit,0,1),1)</f>
        <v>0</v>
      </c>
      <c r="BG191">
        <f ca="1">IFERROR(IF(SUMIF($G$6:$BB$6,BG$6&amp;" Total",$G191:$BB191)-(SUMIF($G$6:$BB$6,BG$6&amp;" "&amp;'Input-Func_Class'!$D$22,$G191:$BB191)+IFERROR(SUMIF($G$6:$BB$6,BG$6&amp;" "&amp;'Input-Func_Class'!$E$22,$G191:$BB191),SUMIF($G$6:$BB$6,BG$6&amp;" "&amp;'Input-Func_Class'!$B$24,$G191:$BB191))+SUMIF($G$6:$BB$6,BG$6&amp;" "&amp;'Input-Func_Class'!$F$22,$G191:$BB191))&lt;Check_Limit,0,1),1)</f>
        <v>0</v>
      </c>
      <c r="BH191">
        <f ca="1">IFERROR(IF(SUMIF($G$6:$BB$6,BH$6&amp;" Total",$G191:$BB191)-(SUMIF($G$6:$BB$6,BH$6&amp;" "&amp;'Input-Func_Class'!$D$22,$G191:$BB191)+IFERROR(SUMIF($G$6:$BB$6,BH$6&amp;" "&amp;'Input-Func_Class'!$E$22,$G191:$BB191),SUMIF($G$6:$BB$6,BH$6&amp;" "&amp;'Input-Func_Class'!$B$24,$G191:$BB191))+SUMIF($G$6:$BB$6,BH$6&amp;" "&amp;'Input-Func_Class'!$F$22,$G191:$BB191))&lt;Check_Limit,0,1),1)</f>
        <v>0</v>
      </c>
      <c r="BI191">
        <f ca="1">IFERROR(IF(SUMIF($G$6:$BB$6,BI$6&amp;" Total",$G191:$BB191)-(SUMIF($G$6:$BB$6,BI$6&amp;" "&amp;'Input-Func_Class'!$D$22,$G191:$BB191)+IFERROR(SUMIF($G$6:$BB$6,BI$6&amp;" "&amp;'Input-Func_Class'!$E$22,$G191:$BB191),SUMIF($G$6:$BB$6,BI$6&amp;" "&amp;'Input-Func_Class'!$B$24,$G191:$BB191))+SUMIF($G$6:$BB$6,BI$6&amp;" "&amp;'Input-Func_Class'!$F$22,$G191:$BB191))&lt;Check_Limit,0,1),1)</f>
        <v>0</v>
      </c>
      <c r="BJ191">
        <f ca="1">IFERROR(IF(SUMIF($G$6:$BB$6,BJ$6&amp;" Total",$G191:$BB191)-(SUMIF($G$6:$BB$6,BJ$6&amp;" "&amp;'Input-Func_Class'!$D$22,$G191:$BB191)+IFERROR(SUMIF($G$6:$BB$6,BJ$6&amp;" "&amp;'Input-Func_Class'!$E$22,$G191:$BB191),SUMIF($G$6:$BB$6,BJ$6&amp;" "&amp;'Input-Func_Class'!$B$24,$G191:$BB191))+SUMIF($G$6:$BB$6,BJ$6&amp;" "&amp;'Input-Func_Class'!$F$22,$G191:$BB191))&lt;Check_Limit,0,1),1)</f>
        <v>0</v>
      </c>
      <c r="BK191">
        <f ca="1">IFERROR(IF(SUMIF($G$6:$BB$6,BK$6&amp;" Total",$G191:$BB191)-(SUMIF($G$6:$BB$6,BK$6&amp;" "&amp;'Input-Func_Class'!$D$22,$G191:$BB191)+IFERROR(SUMIF($G$6:$BB$6,BK$6&amp;" "&amp;'Input-Func_Class'!$E$22,$G191:$BB191),SUMIF($G$6:$BB$6,BK$6&amp;" "&amp;'Input-Func_Class'!$B$24,$G191:$BB191))+SUMIF($G$6:$BB$6,BK$6&amp;" "&amp;'Input-Func_Class'!$F$22,$G191:$BB191))&lt;Check_Limit,0,1),1)</f>
        <v>0</v>
      </c>
      <c r="BL191">
        <f ca="1">IFERROR(IF(SUMIF($G$6:$BB$6,BL$6&amp;" Total",$G191:$BB191)-(SUMIF($G$6:$BB$6,BL$6&amp;" "&amp;'Input-Func_Class'!$D$22,$G191:$BB191)+IFERROR(SUMIF($G$6:$BB$6,BL$6&amp;" "&amp;'Input-Func_Class'!$E$22,$G191:$BB191),SUMIF($G$6:$BB$6,BL$6&amp;" "&amp;'Input-Func_Class'!$B$24,$G191:$BB191))+SUMIF($G$6:$BB$6,BL$6&amp;" "&amp;'Input-Func_Class'!$F$22,$G191:$BB191))&lt;Check_Limit,0,1),1)</f>
        <v>0</v>
      </c>
      <c r="BM191">
        <f ca="1">IFERROR(IF(SUMIF($G$6:$BB$6,BM$6&amp;" Total",$G191:$BB191)-(SUMIF($G$6:$BB$6,BM$6&amp;" "&amp;'Input-Func_Class'!$D$22,$G191:$BB191)+IFERROR(SUMIF($G$6:$BB$6,BM$6&amp;" "&amp;'Input-Func_Class'!$E$22,$G191:$BB191),SUMIF($G$6:$BB$6,BM$6&amp;" "&amp;'Input-Func_Class'!$B$24,$G191:$BB191))+SUMIF($G$6:$BB$6,BM$6&amp;" "&amp;'Input-Func_Class'!$F$22,$G191:$BB191))&lt;Check_Limit,0,1),1)</f>
        <v>0</v>
      </c>
      <c r="BN191">
        <f ca="1">IFERROR(IF(SUMIF($G$6:$BB$6,BN$6&amp;" Total",$G191:$BB191)-(SUMIF($G$6:$BB$6,BN$6&amp;" "&amp;'Input-Func_Class'!$D$22,$G191:$BB191)+IFERROR(SUMIF($G$6:$BB$6,BN$6&amp;" "&amp;'Input-Func_Class'!$E$22,$G191:$BB191),SUMIF($G$6:$BB$6,BN$6&amp;" "&amp;'Input-Func_Class'!$B$24,$G191:$BB191))+SUMIF($G$6:$BB$6,BN$6&amp;" "&amp;'Input-Func_Class'!$F$22,$G191:$BB191))&lt;Check_Limit,0,1),1)</f>
        <v>0</v>
      </c>
      <c r="BO191">
        <f ca="1">IFERROR(IF(SUMIF($G$6:$BB$6,BO$6&amp;" Total",$G191:$BB191)-(SUMIF($G$6:$BB$6,BO$6&amp;" "&amp;'Input-Func_Class'!$D$22,$G191:$BB191)+IFERROR(SUMIF($G$6:$BB$6,BO$6&amp;" "&amp;'Input-Func_Class'!$E$22,$G191:$BB191),SUMIF($G$6:$BB$6,BO$6&amp;" "&amp;'Input-Func_Class'!$B$24,$G191:$BB191))+SUMIF($G$6:$BB$6,BO$6&amp;" "&amp;'Input-Func_Class'!$F$22,$G191:$BB191))&lt;Check_Limit,0,1),1)</f>
        <v>0</v>
      </c>
    </row>
    <row r="192" spans="1:67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>Functionalization!$D192</f>
        <v>-147349.23602338525</v>
      </c>
      <c r="E192" s="8">
        <f t="shared" ca="1" si="55"/>
        <v>0</v>
      </c>
      <c r="F192" s="2" t="str">
        <f>IF($D192=0,"-",IF('Input-Accounts'!$E192&lt;&gt;0,'Input-Accounts'!$E192,'Input-Accounts'!$G192))</f>
        <v>INT_OM_Exc_A&amp;G,Gas,Uncoll</v>
      </c>
      <c r="G192" s="8">
        <f ca="1">IF(G$5&lt;&gt;"",HLOOKUP(G$5,Functionalization!$G$6:$R$314,ROW($A192)-5,FALSE),IFERROR(INDEX(G$278:G$314,MATCH($F192,$B$278:$B$314,0))/VLOOKUP($F192,$B$278:$BB$314,MATCH(LEFT(TRIM(G$6),FIND("~",SUBSTITUTE(G$6,"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192))*HLOOKUP(LEFT(TRIM(G$6),FIND("~",SUBSTITUTE(G$6," ","~",LEN(TRIM(G$6))-LEN(SUBSTITUTE(TRIM(G$6)," ",""))))-1)&amp;" Total",$B$6:$BB$314,ROW($A192)-5,FALSE))</f>
        <v>-64784.052598358263</v>
      </c>
      <c r="H192" s="8">
        <f ca="1">IF(H$5&lt;&gt;"",HLOOKUP(H$5,Functionalization!$G$6:$R$314,ROW($A192)-5,FALSE),IFERROR(INDEX(H$278:H$314,MATCH($F192,$B$278:$B$314,0))/VLOOKUP($F192,$B$278:$BB$314,MATCH(LEFT(TRIM(H$6),FIND("~",SUBSTITUTE(H$6,"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192))*HLOOKUP(LEFT(TRIM(H$6),FIND("~",SUBSTITUTE(H$6," ","~",LEN(TRIM(H$6))-LEN(SUBSTITUTE(TRIM(H$6)," ",""))))-1)&amp;" Total",$B$6:$BB$314,ROW($A192)-5,FALSE))</f>
        <v>-48474.183042341174</v>
      </c>
      <c r="I192" s="8">
        <f ca="1">IF(I$5&lt;&gt;"",HLOOKUP(I$5,Functionalization!$G$6:$R$314,ROW($A192)-5,FALSE),IFERROR(INDEX(I$278:I$314,MATCH($F192,$B$278:$B$314,0))/VLOOKUP($F192,$B$278:$BB$314,MATCH(LEFT(TRIM(I$6),FIND("~",SUBSTITUTE(I$6,"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192))*HLOOKUP(LEFT(TRIM(I$6),FIND("~",SUBSTITUTE(I$6," ","~",LEN(TRIM(I$6))-LEN(SUBSTITUTE(TRIM(I$6)," ",""))))-1)&amp;" Total",$B$6:$BB$314,ROW($A192)-5,FALSE))</f>
        <v>0</v>
      </c>
      <c r="J192" s="8">
        <f ca="1">IF(J$5&lt;&gt;"",HLOOKUP(J$5,Functionalization!$G$6:$R$314,ROW($A192)-5,FALSE),IFERROR(INDEX(J$278:J$314,MATCH($F192,$B$278:$B$314,0))/VLOOKUP($F192,$B$278:$BB$314,MATCH(LEFT(TRIM(J$6),FIND("~",SUBSTITUTE(J$6,"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192))*HLOOKUP(LEFT(TRIM(J$6),FIND("~",SUBSTITUTE(J$6," ","~",LEN(TRIM(J$6))-LEN(SUBSTITUTE(TRIM(J$6)," ",""))))-1)&amp;" Total",$B$6:$BB$314,ROW($A192)-5,FALSE))</f>
        <v>-16309.869556017078</v>
      </c>
      <c r="K192" s="8">
        <f ca="1">IF(K$5&lt;&gt;"",HLOOKUP(K$5,Functionalization!$G$6:$R$314,ROW($A192)-5,FALSE),IFERROR(INDEX(K$278:K$314,MATCH($F192,$B$278:$B$314,0))/VLOOKUP($F192,$B$278:$BB$314,MATCH(LEFT(TRIM(K$6),FIND("~",SUBSTITUTE(K$6,"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192))*HLOOKUP(LEFT(TRIM(K$6),FIND("~",SUBSTITUTE(K$6," ","~",LEN(TRIM(K$6))-LEN(SUBSTITUTE(TRIM(K$6)," ",""))))-1)&amp;" Total",$B$6:$BB$314,ROW($A192)-5,FALSE))</f>
        <v>-61254.532582083826</v>
      </c>
      <c r="L192" s="8">
        <f ca="1">IF(L$5&lt;&gt;"",HLOOKUP(L$5,Functionalization!$G$6:$R$314,ROW($A192)-5,FALSE),IFERROR(INDEX(L$278:L$314,MATCH($F192,$B$278:$B$314,0))/VLOOKUP($F192,$B$278:$BB$314,MATCH(LEFT(TRIM(L$6),FIND("~",SUBSTITUTE(L$6,"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192))*HLOOKUP(LEFT(TRIM(L$6),FIND("~",SUBSTITUTE(L$6," ","~",LEN(TRIM(L$6))-LEN(SUBSTITUTE(TRIM(L$6)," ",""))))-1)&amp;" Total",$B$6:$BB$314,ROW($A192)-5,FALSE))</f>
        <v>0</v>
      </c>
      <c r="M192" s="8">
        <f ca="1">IF(M$5&lt;&gt;"",HLOOKUP(M$5,Functionalization!$G$6:$R$314,ROW($A192)-5,FALSE),IFERROR(INDEX(M$278:M$314,MATCH($F192,$B$278:$B$314,0))/VLOOKUP($F192,$B$278:$BB$314,MATCH(LEFT(TRIM(M$6),FIND("~",SUBSTITUTE(M$6,"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192))*HLOOKUP(LEFT(TRIM(M$6),FIND("~",SUBSTITUTE(M$6," ","~",LEN(TRIM(M$6))-LEN(SUBSTITUTE(TRIM(M$6)," ",""))))-1)&amp;" Total",$B$6:$BB$314,ROW($A192)-5,FALSE))</f>
        <v>0</v>
      </c>
      <c r="N192" s="8">
        <f ca="1">IF(N$5&lt;&gt;"",HLOOKUP(N$5,Functionalization!$G$6:$R$314,ROW($A192)-5,FALSE),IFERROR(INDEX(N$278:N$314,MATCH($F192,$B$278:$B$314,0))/VLOOKUP($F192,$B$278:$BB$314,MATCH(LEFT(TRIM(N$6),FIND("~",SUBSTITUTE(N$6,"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192))*HLOOKUP(LEFT(TRIM(N$6),FIND("~",SUBSTITUTE(N$6," ","~",LEN(TRIM(N$6))-LEN(SUBSTITUTE(TRIM(N$6)," ",""))))-1)&amp;" Total",$B$6:$BB$314,ROW($A192)-5,FALSE))</f>
        <v>-61254.532582083826</v>
      </c>
      <c r="O192" s="8">
        <f ca="1">IF(O$5&lt;&gt;"",HLOOKUP(O$5,Functionalization!$G$6:$R$314,ROW($A192)-5,FALSE),IFERROR(INDEX(O$278:O$314,MATCH($F192,$B$278:$B$314,0))/VLOOKUP($F192,$B$278:$BB$314,MATCH(LEFT(TRIM(O$6),FIND("~",SUBSTITUTE(O$6,"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192))*HLOOKUP(LEFT(TRIM(O$6),FIND("~",SUBSTITUTE(O$6," ","~",LEN(TRIM(O$6))-LEN(SUBSTITUTE(TRIM(O$6)," ",""))))-1)&amp;" Total",$B$6:$BB$314,ROW($A192)-5,FALSE))</f>
        <v>-21310.650842943149</v>
      </c>
      <c r="P192" s="8">
        <f ca="1">IF(P$5&lt;&gt;"",HLOOKUP(P$5,Functionalization!$G$6:$R$314,ROW($A192)-5,FALSE),IFERROR(INDEX(P$278:P$314,MATCH($F192,$B$278:$B$314,0))/VLOOKUP($F192,$B$278:$BB$314,MATCH(LEFT(TRIM(P$6),FIND("~",SUBSTITUTE(P$6,"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192))*HLOOKUP(LEFT(TRIM(P$6),FIND("~",SUBSTITUTE(P$6," ","~",LEN(TRIM(P$6))-LEN(SUBSTITUTE(TRIM(P$6)," ",""))))-1)&amp;" Total",$B$6:$BB$314,ROW($A192)-5,FALSE))</f>
        <v>0</v>
      </c>
      <c r="Q192" s="8">
        <f ca="1">IF(Q$5&lt;&gt;"",HLOOKUP(Q$5,Functionalization!$G$6:$R$314,ROW($A192)-5,FALSE),IFERROR(INDEX(Q$278:Q$314,MATCH($F192,$B$278:$B$314,0))/VLOOKUP($F192,$B$278:$BB$314,MATCH(LEFT(TRIM(Q$6),FIND("~",SUBSTITUTE(Q$6,"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192))*HLOOKUP(LEFT(TRIM(Q$6),FIND("~",SUBSTITUTE(Q$6," ","~",LEN(TRIM(Q$6))-LEN(SUBSTITUTE(TRIM(Q$6)," ",""))))-1)&amp;" Total",$B$6:$BB$314,ROW($A192)-5,FALSE))</f>
        <v>0</v>
      </c>
      <c r="R192" s="8">
        <f ca="1">IF(R$5&lt;&gt;"",HLOOKUP(R$5,Functionalization!$G$6:$R$314,ROW($A192)-5,FALSE),IFERROR(INDEX(R$278:R$314,MATCH($F192,$B$278:$B$314,0))/VLOOKUP($F192,$B$278:$BB$314,MATCH(LEFT(TRIM(R$6),FIND("~",SUBSTITUTE(R$6,"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192))*HLOOKUP(LEFT(TRIM(R$6),FIND("~",SUBSTITUTE(R$6," ","~",LEN(TRIM(R$6))-LEN(SUBSTITUTE(TRIM(R$6)," ",""))))-1)&amp;" Total",$B$6:$BB$314,ROW($A192)-5,FALSE))</f>
        <v>-21310.650842943149</v>
      </c>
      <c r="S192" s="8">
        <f ca="1">IF(S$5&lt;&gt;"",HLOOKUP(S$5,Functionalization!$G$6:$R$314,ROW($A192)-5,FALSE),IFERROR(INDEX(S$278:S$314,MATCH($F192,$B$278:$B$314,0))/VLOOKUP($F192,$B$278:$BB$314,MATCH(LEFT(TRIM(S$6),FIND("~",SUBSTITUTE(S$6,"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192))*HLOOKUP(LEFT(TRIM(S$6),FIND("~",SUBSTITUTE(S$6," ","~",LEN(TRIM(S$6))-LEN(SUBSTITUTE(TRIM(S$6)," ",""))))-1)&amp;" Total",$B$6:$BB$314,ROW($A192)-5,FALSE))</f>
        <v>0</v>
      </c>
      <c r="T192" s="8">
        <f ca="1">IF(T$5&lt;&gt;"",HLOOKUP(T$5,Functionalization!$G$6:$R$314,ROW($A192)-5,FALSE),IFERROR(INDEX(T$278:T$314,MATCH($F192,$B$278:$B$314,0))/VLOOKUP($F192,$B$278:$BB$314,MATCH(LEFT(TRIM(T$6),FIND("~",SUBSTITUTE(T$6,"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192))*HLOOKUP(LEFT(TRIM(T$6),FIND("~",SUBSTITUTE(T$6," ","~",LEN(TRIM(T$6))-LEN(SUBSTITUTE(TRIM(T$6)," ",""))))-1)&amp;" Total",$B$6:$BB$314,ROW($A192)-5,FALSE))</f>
        <v>0</v>
      </c>
      <c r="U192" s="8">
        <f ca="1">IF(U$5&lt;&gt;"",HLOOKUP(U$5,Functionalization!$G$6:$R$314,ROW($A192)-5,FALSE),IFERROR(INDEX(U$278:U$314,MATCH($F192,$B$278:$B$314,0))/VLOOKUP($F192,$B$278:$BB$314,MATCH(LEFT(TRIM(U$6),FIND("~",SUBSTITUTE(U$6,"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192))*HLOOKUP(LEFT(TRIM(U$6),FIND("~",SUBSTITUTE(U$6," ","~",LEN(TRIM(U$6))-LEN(SUBSTITUTE(TRIM(U$6)," ",""))))-1)&amp;" Total",$B$6:$BB$314,ROW($A192)-5,FALSE))</f>
        <v>0</v>
      </c>
      <c r="V192" s="8">
        <f ca="1">IF(V$5&lt;&gt;"",HLOOKUP(V$5,Functionalization!$G$6:$R$314,ROW($A192)-5,FALSE),IFERROR(INDEX(V$278:V$314,MATCH($F192,$B$278:$B$314,0))/VLOOKUP($F192,$B$278:$BB$314,MATCH(LEFT(TRIM(V$6),FIND("~",SUBSTITUTE(V$6,"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192))*HLOOKUP(LEFT(TRIM(V$6),FIND("~",SUBSTITUTE(V$6," ","~",LEN(TRIM(V$6))-LEN(SUBSTITUTE(TRIM(V$6)," ",""))))-1)&amp;" Total",$B$6:$BB$314,ROW($A192)-5,FALSE))</f>
        <v>0</v>
      </c>
      <c r="W192" s="8">
        <f ca="1">IF(W$5&lt;&gt;"",HLOOKUP(W$5,Functionalization!$G$6:$R$314,ROW($A192)-5,FALSE),IFERROR(INDEX(W$278:W$314,MATCH($F192,$B$278:$B$314,0))/VLOOKUP($F192,$B$278:$BB$314,MATCH(LEFT(TRIM(W$6),FIND("~",SUBSTITUTE(W$6,"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192))*HLOOKUP(LEFT(TRIM(W$6),FIND("~",SUBSTITUTE(W$6," ","~",LEN(TRIM(W$6))-LEN(SUBSTITUTE(TRIM(W$6)," ",""))))-1)&amp;" Total",$B$6:$BB$314,ROW($A192)-5,FALSE))</f>
        <v>0</v>
      </c>
      <c r="X192" s="8">
        <f ca="1">IF(X$5&lt;&gt;"",HLOOKUP(X$5,Functionalization!$G$6:$R$314,ROW($A192)-5,FALSE),IFERROR(INDEX(X$278:X$314,MATCH($F192,$B$278:$B$314,0))/VLOOKUP($F192,$B$278:$BB$314,MATCH(LEFT(TRIM(X$6),FIND("~",SUBSTITUTE(X$6,"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192))*HLOOKUP(LEFT(TRIM(X$6),FIND("~",SUBSTITUTE(X$6," ","~",LEN(TRIM(X$6))-LEN(SUBSTITUTE(TRIM(X$6)," ",""))))-1)&amp;" Total",$B$6:$BB$314,ROW($A192)-5,FALSE))</f>
        <v>0</v>
      </c>
      <c r="Y192" s="8">
        <f ca="1">IF(Y$5&lt;&gt;"",HLOOKUP(Y$5,Functionalization!$G$6:$R$314,ROW($A192)-5,FALSE),IFERROR(INDEX(Y$278:Y$314,MATCH($F192,$B$278:$B$314,0))/VLOOKUP($F192,$B$278:$BB$314,MATCH(LEFT(TRIM(Y$6),FIND("~",SUBSTITUTE(Y$6,"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192))*HLOOKUP(LEFT(TRIM(Y$6),FIND("~",SUBSTITUTE(Y$6," ","~",LEN(TRIM(Y$6))-LEN(SUBSTITUTE(TRIM(Y$6)," ",""))))-1)&amp;" Total",$B$6:$BB$314,ROW($A192)-5,FALSE))</f>
        <v>0</v>
      </c>
      <c r="Z192" s="8">
        <f ca="1">IF(Z$5&lt;&gt;"",HLOOKUP(Z$5,Functionalization!$G$6:$R$314,ROW($A192)-5,FALSE),IFERROR(INDEX(Z$278:Z$314,MATCH($F192,$B$278:$B$314,0))/VLOOKUP($F192,$B$278:$BB$314,MATCH(LEFT(TRIM(Z$6),FIND("~",SUBSTITUTE(Z$6,"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192))*HLOOKUP(LEFT(TRIM(Z$6),FIND("~",SUBSTITUTE(Z$6," ","~",LEN(TRIM(Z$6))-LEN(SUBSTITUTE(TRIM(Z$6)," ",""))))-1)&amp;" Total",$B$6:$BB$314,ROW($A192)-5,FALSE))</f>
        <v>0</v>
      </c>
      <c r="AA192" s="8">
        <f ca="1">IF(AA$5&lt;&gt;"",HLOOKUP(AA$5,Functionalization!$G$6:$R$314,ROW($A192)-5,FALSE),IFERROR(INDEX(AA$278:AA$314,MATCH($F192,$B$278:$B$314,0))/VLOOKUP($F192,$B$278:$BB$314,MATCH(LEFT(TRIM(AA$6),FIND("~",SUBSTITUTE(AA$6,"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192))*HLOOKUP(LEFT(TRIM(AA$6),FIND("~",SUBSTITUTE(AA$6," ","~",LEN(TRIM(AA$6))-LEN(SUBSTITUTE(TRIM(AA$6)," ",""))))-1)&amp;" Total",$B$6:$BB$314,ROW($A192)-5,FALSE))</f>
        <v>0</v>
      </c>
      <c r="AB192" s="8">
        <f ca="1">IF(AB$5&lt;&gt;"",HLOOKUP(AB$5,Functionalization!$G$6:$R$314,ROW($A192)-5,FALSE),IFERROR(INDEX(AB$278:AB$314,MATCH($F192,$B$278:$B$314,0))/VLOOKUP($F192,$B$278:$BB$314,MATCH(LEFT(TRIM(AB$6),FIND("~",SUBSTITUTE(AB$6,"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192))*HLOOKUP(LEFT(TRIM(AB$6),FIND("~",SUBSTITUTE(AB$6," ","~",LEN(TRIM(AB$6))-LEN(SUBSTITUTE(TRIM(AB$6)," ",""))))-1)&amp;" Total",$B$6:$BB$314,ROW($A192)-5,FALSE))</f>
        <v>0</v>
      </c>
      <c r="AC192" s="8">
        <f ca="1">IF(AC$5&lt;&gt;"",HLOOKUP(AC$5,Functionalization!$G$6:$R$314,ROW($A192)-5,FALSE),IFERROR(INDEX(AC$278:AC$314,MATCH($F192,$B$278:$B$314,0))/VLOOKUP($F192,$B$278:$BB$314,MATCH(LEFT(TRIM(AC$6),FIND("~",SUBSTITUTE(AC$6,"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192))*HLOOKUP(LEFT(TRIM(AC$6),FIND("~",SUBSTITUTE(AC$6," ","~",LEN(TRIM(AC$6))-LEN(SUBSTITUTE(TRIM(AC$6)," ",""))))-1)&amp;" Total",$B$6:$BB$314,ROW($A192)-5,FALSE))</f>
        <v>0</v>
      </c>
      <c r="AD192" s="8">
        <f ca="1">IF(AD$5&lt;&gt;"",HLOOKUP(AD$5,Functionalization!$G$6:$R$314,ROW($A192)-5,FALSE),IFERROR(INDEX(AD$278:AD$314,MATCH($F192,$B$278:$B$314,0))/VLOOKUP($F192,$B$278:$BB$314,MATCH(LEFT(TRIM(AD$6),FIND("~",SUBSTITUTE(AD$6,"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192))*HLOOKUP(LEFT(TRIM(AD$6),FIND("~",SUBSTITUTE(AD$6," ","~",LEN(TRIM(AD$6))-LEN(SUBSTITUTE(TRIM(AD$6)," ",""))))-1)&amp;" Total",$B$6:$BB$314,ROW($A192)-5,FALSE))</f>
        <v>0</v>
      </c>
      <c r="AE192" s="8">
        <f ca="1">IF(AE$5&lt;&gt;"",HLOOKUP(AE$5,Functionalization!$G$6:$R$314,ROW($A192)-5,FALSE),IFERROR(INDEX(AE$278:AE$314,MATCH($F192,$B$278:$B$314,0))/VLOOKUP($F192,$B$278:$BB$314,MATCH(LEFT(TRIM(AE$6),FIND("~",SUBSTITUTE(AE$6,"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192))*HLOOKUP(LEFT(TRIM(AE$6),FIND("~",SUBSTITUTE(AE$6," ","~",LEN(TRIM(AE$6))-LEN(SUBSTITUTE(TRIM(AE$6)," ",""))))-1)&amp;" Total",$B$6:$BB$314,ROW($A192)-5,FALSE))</f>
        <v>0</v>
      </c>
      <c r="AF192" s="8">
        <f ca="1">IF(AF$5&lt;&gt;"",HLOOKUP(AF$5,Functionalization!$G$6:$R$314,ROW($A192)-5,FALSE),IFERROR(INDEX(AF$278:AF$314,MATCH($F192,$B$278:$B$314,0))/VLOOKUP($F192,$B$278:$BB$314,MATCH(LEFT(TRIM(AF$6),FIND("~",SUBSTITUTE(AF$6,"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192))*HLOOKUP(LEFT(TRIM(AF$6),FIND("~",SUBSTITUTE(AF$6," ","~",LEN(TRIM(AF$6))-LEN(SUBSTITUTE(TRIM(AF$6)," ",""))))-1)&amp;" Total",$B$6:$BB$314,ROW($A192)-5,FALSE))</f>
        <v>0</v>
      </c>
      <c r="AG192" s="8">
        <f ca="1">IF(AG$5&lt;&gt;"",HLOOKUP(AG$5,Functionalization!$G$6:$R$314,ROW($A192)-5,FALSE),IFERROR(INDEX(AG$278:AG$314,MATCH($F192,$B$278:$B$314,0))/VLOOKUP($F192,$B$278:$BB$314,MATCH(LEFT(TRIM(AG$6),FIND("~",SUBSTITUTE(AG$6,"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192))*HLOOKUP(LEFT(TRIM(AG$6),FIND("~",SUBSTITUTE(AG$6," ","~",LEN(TRIM(AG$6))-LEN(SUBSTITUTE(TRIM(AG$6)," ",""))))-1)&amp;" Total",$B$6:$BB$314,ROW($A192)-5,FALSE))</f>
        <v>0</v>
      </c>
      <c r="AH192" s="8">
        <f ca="1">IF(AH$5&lt;&gt;"",HLOOKUP(AH$5,Functionalization!$G$6:$R$314,ROW($A192)-5,FALSE),IFERROR(INDEX(AH$278:AH$314,MATCH($F192,$B$278:$B$314,0))/VLOOKUP($F192,$B$278:$BB$314,MATCH(LEFT(TRIM(AH$6),FIND("~",SUBSTITUTE(AH$6,"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192))*HLOOKUP(LEFT(TRIM(AH$6),FIND("~",SUBSTITUTE(AH$6," ","~",LEN(TRIM(AH$6))-LEN(SUBSTITUTE(TRIM(AH$6)," ",""))))-1)&amp;" Total",$B$6:$BB$314,ROW($A192)-5,FALSE))</f>
        <v>0</v>
      </c>
      <c r="AI192" s="8">
        <f ca="1">IF(AI$5&lt;&gt;"",HLOOKUP(AI$5,Functionalization!$G$6:$R$314,ROW($A192)-5,FALSE),IFERROR(INDEX(AI$278:AI$314,MATCH($F192,$B$278:$B$314,0))/VLOOKUP($F192,$B$278:$BB$314,MATCH(LEFT(TRIM(AI$6),FIND("~",SUBSTITUTE(AI$6,"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192))*HLOOKUP(LEFT(TRIM(AI$6),FIND("~",SUBSTITUTE(AI$6," ","~",LEN(TRIM(AI$6))-LEN(SUBSTITUTE(TRIM(AI$6)," ",""))))-1)&amp;" Total",$B$6:$BB$314,ROW($A192)-5,FALSE))</f>
        <v>0</v>
      </c>
      <c r="AJ192" s="8">
        <f ca="1">IF(AJ$5&lt;&gt;"",HLOOKUP(AJ$5,Functionalization!$G$6:$R$314,ROW($A192)-5,FALSE),IFERROR(INDEX(AJ$278:AJ$314,MATCH($F192,$B$278:$B$314,0))/VLOOKUP($F192,$B$278:$BB$314,MATCH(LEFT(TRIM(AJ$6),FIND("~",SUBSTITUTE(AJ$6,"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192))*HLOOKUP(LEFT(TRIM(AJ$6),FIND("~",SUBSTITUTE(AJ$6," ","~",LEN(TRIM(AJ$6))-LEN(SUBSTITUTE(TRIM(AJ$6)," ",""))))-1)&amp;" Total",$B$6:$BB$314,ROW($A192)-5,FALSE))</f>
        <v>0</v>
      </c>
      <c r="AK192" s="8">
        <f ca="1">IF(AK$5&lt;&gt;"",HLOOKUP(AK$5,Functionalization!$G$6:$R$314,ROW($A192)-5,FALSE),IFERROR(INDEX(AK$278:AK$314,MATCH($F192,$B$278:$B$314,0))/VLOOKUP($F192,$B$278:$BB$314,MATCH(LEFT(TRIM(AK$6),FIND("~",SUBSTITUTE(AK$6,"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192))*HLOOKUP(LEFT(TRIM(AK$6),FIND("~",SUBSTITUTE(AK$6," ","~",LEN(TRIM(AK$6))-LEN(SUBSTITUTE(TRIM(AK$6)," ",""))))-1)&amp;" Total",$B$6:$BB$314,ROW($A192)-5,FALSE))</f>
        <v>0</v>
      </c>
      <c r="AL192" s="8">
        <f ca="1">IF(AL$5&lt;&gt;"",HLOOKUP(AL$5,Functionalization!$G$6:$R$314,ROW($A192)-5,FALSE),IFERROR(INDEX(AL$278:AL$314,MATCH($F192,$B$278:$B$314,0))/VLOOKUP($F192,$B$278:$BB$314,MATCH(LEFT(TRIM(AL$6),FIND("~",SUBSTITUTE(AL$6,"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192))*HLOOKUP(LEFT(TRIM(AL$6),FIND("~",SUBSTITUTE(AL$6," ","~",LEN(TRIM(AL$6))-LEN(SUBSTITUTE(TRIM(AL$6)," ",""))))-1)&amp;" Total",$B$6:$BB$314,ROW($A192)-5,FALSE))</f>
        <v>0</v>
      </c>
      <c r="AM192" s="8">
        <f ca="1">IF(AM$5&lt;&gt;"",HLOOKUP(AM$5,Functionalization!$G$6:$R$314,ROW($A192)-5,FALSE),IFERROR(INDEX(AM$278:AM$314,MATCH($F192,$B$278:$B$314,0))/VLOOKUP($F192,$B$278:$BB$314,MATCH(LEFT(TRIM(AM$6),FIND("~",SUBSTITUTE(AM$6,"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192))*HLOOKUP(LEFT(TRIM(AM$6),FIND("~",SUBSTITUTE(AM$6," ","~",LEN(TRIM(AM$6))-LEN(SUBSTITUTE(TRIM(AM$6)," ",""))))-1)&amp;" Total",$B$6:$BB$314,ROW($A192)-5,FALSE))</f>
        <v>0</v>
      </c>
      <c r="AN192" s="8">
        <f ca="1">IF(AN$5&lt;&gt;"",HLOOKUP(AN$5,Functionalization!$G$6:$R$314,ROW($A192)-5,FALSE),IFERROR(INDEX(AN$278:AN$314,MATCH($F192,$B$278:$B$314,0))/VLOOKUP($F192,$B$278:$BB$314,MATCH(LEFT(TRIM(AN$6),FIND("~",SUBSTITUTE(AN$6,"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192))*HLOOKUP(LEFT(TRIM(AN$6),FIND("~",SUBSTITUTE(AN$6," ","~",LEN(TRIM(AN$6))-LEN(SUBSTITUTE(TRIM(AN$6)," ",""))))-1)&amp;" Total",$B$6:$BB$314,ROW($A192)-5,FALSE))</f>
        <v>0</v>
      </c>
      <c r="AO192" s="8">
        <f ca="1">IF(AO$5&lt;&gt;"",HLOOKUP(AO$5,Functionalization!$G$6:$R$314,ROW($A192)-5,FALSE),IFERROR(INDEX(AO$278:AO$314,MATCH($F192,$B$278:$B$314,0))/VLOOKUP($F192,$B$278:$BB$314,MATCH(LEFT(TRIM(AO$6),FIND("~",SUBSTITUTE(AO$6,"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192))*HLOOKUP(LEFT(TRIM(AO$6),FIND("~",SUBSTITUTE(AO$6," ","~",LEN(TRIM(AO$6))-LEN(SUBSTITUTE(TRIM(AO$6)," ",""))))-1)&amp;" Total",$B$6:$BB$314,ROW($A192)-5,FALSE))</f>
        <v>0</v>
      </c>
      <c r="AP192" s="8">
        <f ca="1">IF(AP$5&lt;&gt;"",HLOOKUP(AP$5,Functionalization!$G$6:$R$314,ROW($A192)-5,FALSE),IFERROR(INDEX(AP$278:AP$314,MATCH($F192,$B$278:$B$314,0))/VLOOKUP($F192,$B$278:$BB$314,MATCH(LEFT(TRIM(AP$6),FIND("~",SUBSTITUTE(AP$6,"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192))*HLOOKUP(LEFT(TRIM(AP$6),FIND("~",SUBSTITUTE(AP$6," ","~",LEN(TRIM(AP$6))-LEN(SUBSTITUTE(TRIM(AP$6)," ",""))))-1)&amp;" Total",$B$6:$BB$314,ROW($A192)-5,FALSE))</f>
        <v>0</v>
      </c>
      <c r="AQ192" s="8">
        <f ca="1">IF(AQ$5&lt;&gt;"",HLOOKUP(AQ$5,Functionalization!$G$6:$R$314,ROW($A192)-5,FALSE),IFERROR(INDEX(AQ$278:AQ$314,MATCH($F192,$B$278:$B$314,0))/VLOOKUP($F192,$B$278:$BB$314,MATCH(LEFT(TRIM(AQ$6),FIND("~",SUBSTITUTE(AQ$6,"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192))*HLOOKUP(LEFT(TRIM(AQ$6),FIND("~",SUBSTITUTE(AQ$6," ","~",LEN(TRIM(AQ$6))-LEN(SUBSTITUTE(TRIM(AQ$6)," ",""))))-1)&amp;" Total",$B$6:$BB$314,ROW($A192)-5,FALSE))</f>
        <v>0</v>
      </c>
      <c r="AR192" s="8">
        <f ca="1">IF(AR$5&lt;&gt;"",HLOOKUP(AR$5,Functionalization!$G$6:$R$314,ROW($A192)-5,FALSE),IFERROR(INDEX(AR$278:AR$314,MATCH($F192,$B$278:$B$314,0))/VLOOKUP($F192,$B$278:$BB$314,MATCH(LEFT(TRIM(AR$6),FIND("~",SUBSTITUTE(AR$6,"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192))*HLOOKUP(LEFT(TRIM(AR$6),FIND("~",SUBSTITUTE(AR$6," ","~",LEN(TRIM(AR$6))-LEN(SUBSTITUTE(TRIM(AR$6)," ",""))))-1)&amp;" Total",$B$6:$BB$314,ROW($A192)-5,FALSE))</f>
        <v>0</v>
      </c>
      <c r="AS192" s="8">
        <f ca="1">IF(AS$5&lt;&gt;"",HLOOKUP(AS$5,Functionalization!$G$6:$R$314,ROW($A192)-5,FALSE),IFERROR(INDEX(AS$278:AS$314,MATCH($F192,$B$278:$B$314,0))/VLOOKUP($F192,$B$278:$BB$314,MATCH(LEFT(TRIM(AS$6),FIND("~",SUBSTITUTE(AS$6,"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192))*HLOOKUP(LEFT(TRIM(AS$6),FIND("~",SUBSTITUTE(AS$6," ","~",LEN(TRIM(AS$6))-LEN(SUBSTITUTE(TRIM(AS$6)," ",""))))-1)&amp;" Total",$B$6:$BB$314,ROW($A192)-5,FALSE))</f>
        <v>0</v>
      </c>
      <c r="AT192" s="8">
        <f ca="1">IF(AT$5&lt;&gt;"",HLOOKUP(AT$5,Functionalization!$G$6:$R$314,ROW($A192)-5,FALSE),IFERROR(INDEX(AT$278:AT$314,MATCH($F192,$B$278:$B$314,0))/VLOOKUP($F192,$B$278:$BB$314,MATCH(LEFT(TRIM(AT$6),FIND("~",SUBSTITUTE(AT$6,"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192))*HLOOKUP(LEFT(TRIM(AT$6),FIND("~",SUBSTITUTE(AT$6," ","~",LEN(TRIM(AT$6))-LEN(SUBSTITUTE(TRIM(AT$6)," ",""))))-1)&amp;" Total",$B$6:$BB$314,ROW($A192)-5,FALSE))</f>
        <v>0</v>
      </c>
      <c r="AU192" s="8">
        <f ca="1">IF(AU$5&lt;&gt;"",HLOOKUP(AU$5,Functionalization!$G$6:$R$314,ROW($A192)-5,FALSE),IFERROR(INDEX(AU$278:AU$314,MATCH($F192,$B$278:$B$314,0))/VLOOKUP($F192,$B$278:$BB$314,MATCH(LEFT(TRIM(AU$6),FIND("~",SUBSTITUTE(AU$6,"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192))*HLOOKUP(LEFT(TRIM(AU$6),FIND("~",SUBSTITUTE(AU$6," ","~",LEN(TRIM(AU$6))-LEN(SUBSTITUTE(TRIM(AU$6)," ",""))))-1)&amp;" Total",$B$6:$BB$314,ROW($A192)-5,FALSE))</f>
        <v>0</v>
      </c>
      <c r="AV192" s="8">
        <f ca="1">IF(AV$5&lt;&gt;"",HLOOKUP(AV$5,Functionalization!$G$6:$R$314,ROW($A192)-5,FALSE),IFERROR(INDEX(AV$278:AV$314,MATCH($F192,$B$278:$B$314,0))/VLOOKUP($F192,$B$278:$BB$314,MATCH(LEFT(TRIM(AV$6),FIND("~",SUBSTITUTE(AV$6,"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192))*HLOOKUP(LEFT(TRIM(AV$6),FIND("~",SUBSTITUTE(AV$6," ","~",LEN(TRIM(AV$6))-LEN(SUBSTITUTE(TRIM(AV$6)," ",""))))-1)&amp;" Total",$B$6:$BB$314,ROW($A192)-5,FALSE))</f>
        <v>0</v>
      </c>
      <c r="AW192" s="8">
        <f ca="1">IF(AW$5&lt;&gt;"",HLOOKUP(AW$5,Functionalization!$G$6:$R$314,ROW($A192)-5,FALSE),IFERROR(INDEX(AW$278:AW$314,MATCH($F192,$B$278:$B$314,0))/VLOOKUP($F192,$B$278:$BB$314,MATCH(LEFT(TRIM(AW$6),FIND("~",SUBSTITUTE(AW$6,"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192))*HLOOKUP(LEFT(TRIM(AW$6),FIND("~",SUBSTITUTE(AW$6," ","~",LEN(TRIM(AW$6))-LEN(SUBSTITUTE(TRIM(AW$6)," ",""))))-1)&amp;" Total",$B$6:$BB$314,ROW($A192)-5,FALSE))</f>
        <v>0</v>
      </c>
      <c r="AX192" s="8">
        <f ca="1">IF(AX$5&lt;&gt;"",HLOOKUP(AX$5,Functionalization!$G$6:$R$314,ROW($A192)-5,FALSE),IFERROR(INDEX(AX$278:AX$314,MATCH($F192,$B$278:$B$314,0))/VLOOKUP($F192,$B$278:$BB$314,MATCH(LEFT(TRIM(AX$6),FIND("~",SUBSTITUTE(AX$6,"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192))*HLOOKUP(LEFT(TRIM(AX$6),FIND("~",SUBSTITUTE(AX$6," ","~",LEN(TRIM(AX$6))-LEN(SUBSTITUTE(TRIM(AX$6)," ",""))))-1)&amp;" Total",$B$6:$BB$314,ROW($A192)-5,FALSE))</f>
        <v>0</v>
      </c>
      <c r="AY192" s="8">
        <f ca="1">IF(AY$5&lt;&gt;"",HLOOKUP(AY$5,Functionalization!$G$6:$R$314,ROW($A192)-5,FALSE),IFERROR(INDEX(AY$278:AY$314,MATCH($F192,$B$278:$B$314,0))/VLOOKUP($F192,$B$278:$BB$314,MATCH(LEFT(TRIM(AY$6),FIND("~",SUBSTITUTE(AY$6,"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192))*HLOOKUP(LEFT(TRIM(AY$6),FIND("~",SUBSTITUTE(AY$6," ","~",LEN(TRIM(AY$6))-LEN(SUBSTITUTE(TRIM(AY$6)," ",""))))-1)&amp;" Total",$B$6:$BB$314,ROW($A192)-5,FALSE))</f>
        <v>0</v>
      </c>
      <c r="AZ192" s="8">
        <f ca="1">IF(AZ$5&lt;&gt;"",HLOOKUP(AZ$5,Functionalization!$G$6:$R$314,ROW($A192)-5,FALSE),IFERROR(INDEX(AZ$278:AZ$314,MATCH($F192,$B$278:$B$314,0))/VLOOKUP($F192,$B$278:$BB$314,MATCH(LEFT(TRIM(AZ$6),FIND("~",SUBSTITUTE(AZ$6,"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192))*HLOOKUP(LEFT(TRIM(AZ$6),FIND("~",SUBSTITUTE(AZ$6," ","~",LEN(TRIM(AZ$6))-LEN(SUBSTITUTE(TRIM(AZ$6)," ",""))))-1)&amp;" Total",$B$6:$BB$314,ROW($A192)-5,FALSE))</f>
        <v>0</v>
      </c>
      <c r="BA192" s="8">
        <f ca="1">IF(BA$5&lt;&gt;"",HLOOKUP(BA$5,Functionalization!$G$6:$R$314,ROW($A192)-5,FALSE),IFERROR(INDEX(BA$278:BA$314,MATCH($F192,$B$278:$B$314,0))/VLOOKUP($F192,$B$278:$BB$314,MATCH(LEFT(TRIM(BA$6),FIND("~",SUBSTITUTE(BA$6,"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192))*HLOOKUP(LEFT(TRIM(BA$6),FIND("~",SUBSTITUTE(BA$6," ","~",LEN(TRIM(BA$6))-LEN(SUBSTITUTE(TRIM(BA$6)," ",""))))-1)&amp;" Total",$B$6:$BB$314,ROW($A192)-5,FALSE))</f>
        <v>0</v>
      </c>
      <c r="BB192" s="8">
        <f ca="1">IF(BB$5&lt;&gt;"",HLOOKUP(BB$5,Functionalization!$G$6:$R$314,ROW($A192)-5,FALSE),IFERROR(INDEX(BB$278:BB$314,MATCH($F192,$B$278:$B$314,0))/VLOOKUP($F192,$B$278:$BB$314,MATCH(LEFT(TRIM(BB$6),FIND("~",SUBSTITUTE(BB$6,"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192))*HLOOKUP(LEFT(TRIM(BB$6),FIND("~",SUBSTITUTE(BB$6," ","~",LEN(TRIM(BB$6))-LEN(SUBSTITUTE(TRIM(BB$6)," ",""))))-1)&amp;" Total",$B$6:$BB$314,ROW($A192)-5,FALSE))</f>
        <v>0</v>
      </c>
      <c r="BD192">
        <f ca="1">IFERROR(IF(SUMIF($G$6:$BB$6,BD$6&amp;" Total",$G192:$BB192)-(SUMIF($G$6:$BB$6,BD$6&amp;" "&amp;'Input-Func_Class'!$D$22,$G192:$BB192)+IFERROR(SUMIF($G$6:$BB$6,BD$6&amp;" "&amp;'Input-Func_Class'!$E$22,$G192:$BB192),SUMIF($G$6:$BB$6,BD$6&amp;" "&amp;'Input-Func_Class'!$B$24,$G192:$BB192))+SUMIF($G$6:$BB$6,BD$6&amp;" "&amp;'Input-Func_Class'!$F$22,$G192:$BB192))&lt;Check_Limit,0,1),1)</f>
        <v>0</v>
      </c>
      <c r="BE192">
        <f ca="1">IFERROR(IF(SUMIF($G$6:$BB$6,BE$6&amp;" Total",$G192:$BB192)-(SUMIF($G$6:$BB$6,BE$6&amp;" "&amp;'Input-Func_Class'!$D$22,$G192:$BB192)+IFERROR(SUMIF($G$6:$BB$6,BE$6&amp;" "&amp;'Input-Func_Class'!$E$22,$G192:$BB192),SUMIF($G$6:$BB$6,BE$6&amp;" "&amp;'Input-Func_Class'!$B$24,$G192:$BB192))+SUMIF($G$6:$BB$6,BE$6&amp;" "&amp;'Input-Func_Class'!$F$22,$G192:$BB192))&lt;Check_Limit,0,1),1)</f>
        <v>0</v>
      </c>
      <c r="BF192">
        <f ca="1">IFERROR(IF(SUMIF($G$6:$BB$6,BF$6&amp;" Total",$G192:$BB192)-(SUMIF($G$6:$BB$6,BF$6&amp;" "&amp;'Input-Func_Class'!$D$22,$G192:$BB192)+IFERROR(SUMIF($G$6:$BB$6,BF$6&amp;" "&amp;'Input-Func_Class'!$E$22,$G192:$BB192),SUMIF($G$6:$BB$6,BF$6&amp;" "&amp;'Input-Func_Class'!$B$24,$G192:$BB192))+SUMIF($G$6:$BB$6,BF$6&amp;" "&amp;'Input-Func_Class'!$F$22,$G192:$BB192))&lt;Check_Limit,0,1),1)</f>
        <v>0</v>
      </c>
      <c r="BG192">
        <f ca="1">IFERROR(IF(SUMIF($G$6:$BB$6,BG$6&amp;" Total",$G192:$BB192)-(SUMIF($G$6:$BB$6,BG$6&amp;" "&amp;'Input-Func_Class'!$D$22,$G192:$BB192)+IFERROR(SUMIF($G$6:$BB$6,BG$6&amp;" "&amp;'Input-Func_Class'!$E$22,$G192:$BB192),SUMIF($G$6:$BB$6,BG$6&amp;" "&amp;'Input-Func_Class'!$B$24,$G192:$BB192))+SUMIF($G$6:$BB$6,BG$6&amp;" "&amp;'Input-Func_Class'!$F$22,$G192:$BB192))&lt;Check_Limit,0,1),1)</f>
        <v>0</v>
      </c>
      <c r="BH192">
        <f ca="1">IFERROR(IF(SUMIF($G$6:$BB$6,BH$6&amp;" Total",$G192:$BB192)-(SUMIF($G$6:$BB$6,BH$6&amp;" "&amp;'Input-Func_Class'!$D$22,$G192:$BB192)+IFERROR(SUMIF($G$6:$BB$6,BH$6&amp;" "&amp;'Input-Func_Class'!$E$22,$G192:$BB192),SUMIF($G$6:$BB$6,BH$6&amp;" "&amp;'Input-Func_Class'!$B$24,$G192:$BB192))+SUMIF($G$6:$BB$6,BH$6&amp;" "&amp;'Input-Func_Class'!$F$22,$G192:$BB192))&lt;Check_Limit,0,1),1)</f>
        <v>0</v>
      </c>
      <c r="BI192">
        <f ca="1">IFERROR(IF(SUMIF($G$6:$BB$6,BI$6&amp;" Total",$G192:$BB192)-(SUMIF($G$6:$BB$6,BI$6&amp;" "&amp;'Input-Func_Class'!$D$22,$G192:$BB192)+IFERROR(SUMIF($G$6:$BB$6,BI$6&amp;" "&amp;'Input-Func_Class'!$E$22,$G192:$BB192),SUMIF($G$6:$BB$6,BI$6&amp;" "&amp;'Input-Func_Class'!$B$24,$G192:$BB192))+SUMIF($G$6:$BB$6,BI$6&amp;" "&amp;'Input-Func_Class'!$F$22,$G192:$BB192))&lt;Check_Limit,0,1),1)</f>
        <v>0</v>
      </c>
      <c r="BJ192">
        <f ca="1">IFERROR(IF(SUMIF($G$6:$BB$6,BJ$6&amp;" Total",$G192:$BB192)-(SUMIF($G$6:$BB$6,BJ$6&amp;" "&amp;'Input-Func_Class'!$D$22,$G192:$BB192)+IFERROR(SUMIF($G$6:$BB$6,BJ$6&amp;" "&amp;'Input-Func_Class'!$E$22,$G192:$BB192),SUMIF($G$6:$BB$6,BJ$6&amp;" "&amp;'Input-Func_Class'!$B$24,$G192:$BB192))+SUMIF($G$6:$BB$6,BJ$6&amp;" "&amp;'Input-Func_Class'!$F$22,$G192:$BB192))&lt;Check_Limit,0,1),1)</f>
        <v>0</v>
      </c>
      <c r="BK192">
        <f ca="1">IFERROR(IF(SUMIF($G$6:$BB$6,BK$6&amp;" Total",$G192:$BB192)-(SUMIF($G$6:$BB$6,BK$6&amp;" "&amp;'Input-Func_Class'!$D$22,$G192:$BB192)+IFERROR(SUMIF($G$6:$BB$6,BK$6&amp;" "&amp;'Input-Func_Class'!$E$22,$G192:$BB192),SUMIF($G$6:$BB$6,BK$6&amp;" "&amp;'Input-Func_Class'!$B$24,$G192:$BB192))+SUMIF($G$6:$BB$6,BK$6&amp;" "&amp;'Input-Func_Class'!$F$22,$G192:$BB192))&lt;Check_Limit,0,1),1)</f>
        <v>0</v>
      </c>
      <c r="BL192">
        <f ca="1">IFERROR(IF(SUMIF($G$6:$BB$6,BL$6&amp;" Total",$G192:$BB192)-(SUMIF($G$6:$BB$6,BL$6&amp;" "&amp;'Input-Func_Class'!$D$22,$G192:$BB192)+IFERROR(SUMIF($G$6:$BB$6,BL$6&amp;" "&amp;'Input-Func_Class'!$E$22,$G192:$BB192),SUMIF($G$6:$BB$6,BL$6&amp;" "&amp;'Input-Func_Class'!$B$24,$G192:$BB192))+SUMIF($G$6:$BB$6,BL$6&amp;" "&amp;'Input-Func_Class'!$F$22,$G192:$BB192))&lt;Check_Limit,0,1),1)</f>
        <v>0</v>
      </c>
      <c r="BM192">
        <f ca="1">IFERROR(IF(SUMIF($G$6:$BB$6,BM$6&amp;" Total",$G192:$BB192)-(SUMIF($G$6:$BB$6,BM$6&amp;" "&amp;'Input-Func_Class'!$D$22,$G192:$BB192)+IFERROR(SUMIF($G$6:$BB$6,BM$6&amp;" "&amp;'Input-Func_Class'!$E$22,$G192:$BB192),SUMIF($G$6:$BB$6,BM$6&amp;" "&amp;'Input-Func_Class'!$B$24,$G192:$BB192))+SUMIF($G$6:$BB$6,BM$6&amp;" "&amp;'Input-Func_Class'!$F$22,$G192:$BB192))&lt;Check_Limit,0,1),1)</f>
        <v>0</v>
      </c>
      <c r="BN192">
        <f ca="1">IFERROR(IF(SUMIF($G$6:$BB$6,BN$6&amp;" Total",$G192:$BB192)-(SUMIF($G$6:$BB$6,BN$6&amp;" "&amp;'Input-Func_Class'!$D$22,$G192:$BB192)+IFERROR(SUMIF($G$6:$BB$6,BN$6&amp;" "&amp;'Input-Func_Class'!$E$22,$G192:$BB192),SUMIF($G$6:$BB$6,BN$6&amp;" "&amp;'Input-Func_Class'!$B$24,$G192:$BB192))+SUMIF($G$6:$BB$6,BN$6&amp;" "&amp;'Input-Func_Class'!$F$22,$G192:$BB192))&lt;Check_Limit,0,1),1)</f>
        <v>0</v>
      </c>
      <c r="BO192">
        <f ca="1">IFERROR(IF(SUMIF($G$6:$BB$6,BO$6&amp;" Total",$G192:$BB192)-(SUMIF($G$6:$BB$6,BO$6&amp;" "&amp;'Input-Func_Class'!$D$22,$G192:$BB192)+IFERROR(SUMIF($G$6:$BB$6,BO$6&amp;" "&amp;'Input-Func_Class'!$E$22,$G192:$BB192),SUMIF($G$6:$BB$6,BO$6&amp;" "&amp;'Input-Func_Class'!$B$24,$G192:$BB192))+SUMIF($G$6:$BB$6,BO$6&amp;" "&amp;'Input-Func_Class'!$F$22,$G192:$BB192))&lt;Check_Limit,0,1),1)</f>
        <v>0</v>
      </c>
    </row>
    <row r="193" spans="1:67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>Functionalization!$D193</f>
        <v>780512.40987276367</v>
      </c>
      <c r="E193" s="8">
        <f t="shared" ca="1" si="55"/>
        <v>0</v>
      </c>
      <c r="F193" s="2" t="str">
        <f>IF($D193=0,"-",IF('Input-Accounts'!$E193&lt;&gt;0,'Input-Accounts'!$E193,'Input-Accounts'!$G193))</f>
        <v>INT_OM_Exc_A&amp;G,Gas,Uncoll</v>
      </c>
      <c r="G193" s="8">
        <f ca="1">IF(G$5&lt;&gt;"",HLOOKUP(G$5,Functionalization!$G$6:$R$314,ROW($A193)-5,FALSE),IFERROR(INDEX(G$278:G$314,MATCH($F193,$B$278:$B$314,0))/VLOOKUP($F193,$B$278:$BB$314,MATCH(LEFT(TRIM(G$6),FIND("~",SUBSTITUTE(G$6,"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193))*HLOOKUP(LEFT(TRIM(G$6),FIND("~",SUBSTITUTE(G$6," ","~",LEN(TRIM(G$6))-LEN(SUBSTITUTE(TRIM(G$6)," ",""))))-1)&amp;" Total",$B$6:$BB$314,ROW($A193)-5,FALSE))</f>
        <v>343162.66836187424</v>
      </c>
      <c r="H193" s="8">
        <f ca="1">IF(H$5&lt;&gt;"",HLOOKUP(H$5,Functionalization!$G$6:$R$314,ROW($A193)-5,FALSE),IFERROR(INDEX(H$278:H$314,MATCH($F193,$B$278:$B$314,0))/VLOOKUP($F193,$B$278:$BB$314,MATCH(LEFT(TRIM(H$6),FIND("~",SUBSTITUTE(H$6,"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193))*HLOOKUP(LEFT(TRIM(H$6),FIND("~",SUBSTITUTE(H$6," ","~",LEN(TRIM(H$6))-LEN(SUBSTITUTE(TRIM(H$6)," ",""))))-1)&amp;" Total",$B$6:$BB$314,ROW($A193)-5,FALSE))</f>
        <v>256768.9011769736</v>
      </c>
      <c r="I193" s="8">
        <f ca="1">IF(I$5&lt;&gt;"",HLOOKUP(I$5,Functionalization!$G$6:$R$314,ROW($A193)-5,FALSE),IFERROR(INDEX(I$278:I$314,MATCH($F193,$B$278:$B$314,0))/VLOOKUP($F193,$B$278:$BB$314,MATCH(LEFT(TRIM(I$6),FIND("~",SUBSTITUTE(I$6,"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193))*HLOOKUP(LEFT(TRIM(I$6),FIND("~",SUBSTITUTE(I$6," ","~",LEN(TRIM(I$6))-LEN(SUBSTITUTE(TRIM(I$6)," ",""))))-1)&amp;" Total",$B$6:$BB$314,ROW($A193)-5,FALSE))</f>
        <v>0</v>
      </c>
      <c r="J193" s="8">
        <f ca="1">IF(J$5&lt;&gt;"",HLOOKUP(J$5,Functionalization!$G$6:$R$314,ROW($A193)-5,FALSE),IFERROR(INDEX(J$278:J$314,MATCH($F193,$B$278:$B$314,0))/VLOOKUP($F193,$B$278:$BB$314,MATCH(LEFT(TRIM(J$6),FIND("~",SUBSTITUTE(J$6,"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193))*HLOOKUP(LEFT(TRIM(J$6),FIND("~",SUBSTITUTE(J$6," ","~",LEN(TRIM(J$6))-LEN(SUBSTITUTE(TRIM(J$6)," ",""))))-1)&amp;" Total",$B$6:$BB$314,ROW($A193)-5,FALSE))</f>
        <v>86393.767184900586</v>
      </c>
      <c r="K193" s="8">
        <f ca="1">IF(K$5&lt;&gt;"",HLOOKUP(K$5,Functionalization!$G$6:$R$314,ROW($A193)-5,FALSE),IFERROR(INDEX(K$278:K$314,MATCH($F193,$B$278:$B$314,0))/VLOOKUP($F193,$B$278:$BB$314,MATCH(LEFT(TRIM(K$6),FIND("~",SUBSTITUTE(K$6,"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193))*HLOOKUP(LEFT(TRIM(K$6),FIND("~",SUBSTITUTE(K$6," ","~",LEN(TRIM(K$6))-LEN(SUBSTITUTE(TRIM(K$6)," ",""))))-1)&amp;" Total",$B$6:$BB$314,ROW($A193)-5,FALSE))</f>
        <v>324466.71683919849</v>
      </c>
      <c r="L193" s="8">
        <f ca="1">IF(L$5&lt;&gt;"",HLOOKUP(L$5,Functionalization!$G$6:$R$314,ROW($A193)-5,FALSE),IFERROR(INDEX(L$278:L$314,MATCH($F193,$B$278:$B$314,0))/VLOOKUP($F193,$B$278:$BB$314,MATCH(LEFT(TRIM(L$6),FIND("~",SUBSTITUTE(L$6,"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193))*HLOOKUP(LEFT(TRIM(L$6),FIND("~",SUBSTITUTE(L$6," ","~",LEN(TRIM(L$6))-LEN(SUBSTITUTE(TRIM(L$6)," ",""))))-1)&amp;" Total",$B$6:$BB$314,ROW($A193)-5,FALSE))</f>
        <v>0</v>
      </c>
      <c r="M193" s="8">
        <f ca="1">IF(M$5&lt;&gt;"",HLOOKUP(M$5,Functionalization!$G$6:$R$314,ROW($A193)-5,FALSE),IFERROR(INDEX(M$278:M$314,MATCH($F193,$B$278:$B$314,0))/VLOOKUP($F193,$B$278:$BB$314,MATCH(LEFT(TRIM(M$6),FIND("~",SUBSTITUTE(M$6,"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193))*HLOOKUP(LEFT(TRIM(M$6),FIND("~",SUBSTITUTE(M$6," ","~",LEN(TRIM(M$6))-LEN(SUBSTITUTE(TRIM(M$6)," ",""))))-1)&amp;" Total",$B$6:$BB$314,ROW($A193)-5,FALSE))</f>
        <v>0</v>
      </c>
      <c r="N193" s="8">
        <f ca="1">IF(N$5&lt;&gt;"",HLOOKUP(N$5,Functionalization!$G$6:$R$314,ROW($A193)-5,FALSE),IFERROR(INDEX(N$278:N$314,MATCH($F193,$B$278:$B$314,0))/VLOOKUP($F193,$B$278:$BB$314,MATCH(LEFT(TRIM(N$6),FIND("~",SUBSTITUTE(N$6,"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193))*HLOOKUP(LEFT(TRIM(N$6),FIND("~",SUBSTITUTE(N$6," ","~",LEN(TRIM(N$6))-LEN(SUBSTITUTE(TRIM(N$6)," ",""))))-1)&amp;" Total",$B$6:$BB$314,ROW($A193)-5,FALSE))</f>
        <v>324466.71683919849</v>
      </c>
      <c r="O193" s="8">
        <f ca="1">IF(O$5&lt;&gt;"",HLOOKUP(O$5,Functionalization!$G$6:$R$314,ROW($A193)-5,FALSE),IFERROR(INDEX(O$278:O$314,MATCH($F193,$B$278:$B$314,0))/VLOOKUP($F193,$B$278:$BB$314,MATCH(LEFT(TRIM(O$6),FIND("~",SUBSTITUTE(O$6,"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193))*HLOOKUP(LEFT(TRIM(O$6),FIND("~",SUBSTITUTE(O$6," ","~",LEN(TRIM(O$6))-LEN(SUBSTITUTE(TRIM(O$6)," ",""))))-1)&amp;" Total",$B$6:$BB$314,ROW($A193)-5,FALSE))</f>
        <v>112883.02467169089</v>
      </c>
      <c r="P193" s="8">
        <f ca="1">IF(P$5&lt;&gt;"",HLOOKUP(P$5,Functionalization!$G$6:$R$314,ROW($A193)-5,FALSE),IFERROR(INDEX(P$278:P$314,MATCH($F193,$B$278:$B$314,0))/VLOOKUP($F193,$B$278:$BB$314,MATCH(LEFT(TRIM(P$6),FIND("~",SUBSTITUTE(P$6,"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193))*HLOOKUP(LEFT(TRIM(P$6),FIND("~",SUBSTITUTE(P$6," ","~",LEN(TRIM(P$6))-LEN(SUBSTITUTE(TRIM(P$6)," ",""))))-1)&amp;" Total",$B$6:$BB$314,ROW($A193)-5,FALSE))</f>
        <v>0</v>
      </c>
      <c r="Q193" s="8">
        <f ca="1">IF(Q$5&lt;&gt;"",HLOOKUP(Q$5,Functionalization!$G$6:$R$314,ROW($A193)-5,FALSE),IFERROR(INDEX(Q$278:Q$314,MATCH($F193,$B$278:$B$314,0))/VLOOKUP($F193,$B$278:$BB$314,MATCH(LEFT(TRIM(Q$6),FIND("~",SUBSTITUTE(Q$6,"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193))*HLOOKUP(LEFT(TRIM(Q$6),FIND("~",SUBSTITUTE(Q$6," ","~",LEN(TRIM(Q$6))-LEN(SUBSTITUTE(TRIM(Q$6)," ",""))))-1)&amp;" Total",$B$6:$BB$314,ROW($A193)-5,FALSE))</f>
        <v>0</v>
      </c>
      <c r="R193" s="8">
        <f ca="1">IF(R$5&lt;&gt;"",HLOOKUP(R$5,Functionalization!$G$6:$R$314,ROW($A193)-5,FALSE),IFERROR(INDEX(R$278:R$314,MATCH($F193,$B$278:$B$314,0))/VLOOKUP($F193,$B$278:$BB$314,MATCH(LEFT(TRIM(R$6),FIND("~",SUBSTITUTE(R$6,"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193))*HLOOKUP(LEFT(TRIM(R$6),FIND("~",SUBSTITUTE(R$6," ","~",LEN(TRIM(R$6))-LEN(SUBSTITUTE(TRIM(R$6)," ",""))))-1)&amp;" Total",$B$6:$BB$314,ROW($A193)-5,FALSE))</f>
        <v>112883.02467169089</v>
      </c>
      <c r="S193" s="8">
        <f ca="1">IF(S$5&lt;&gt;"",HLOOKUP(S$5,Functionalization!$G$6:$R$314,ROW($A193)-5,FALSE),IFERROR(INDEX(S$278:S$314,MATCH($F193,$B$278:$B$314,0))/VLOOKUP($F193,$B$278:$BB$314,MATCH(LEFT(TRIM(S$6),FIND("~",SUBSTITUTE(S$6,"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193))*HLOOKUP(LEFT(TRIM(S$6),FIND("~",SUBSTITUTE(S$6," ","~",LEN(TRIM(S$6))-LEN(SUBSTITUTE(TRIM(S$6)," ",""))))-1)&amp;" Total",$B$6:$BB$314,ROW($A193)-5,FALSE))</f>
        <v>0</v>
      </c>
      <c r="T193" s="8">
        <f ca="1">IF(T$5&lt;&gt;"",HLOOKUP(T$5,Functionalization!$G$6:$R$314,ROW($A193)-5,FALSE),IFERROR(INDEX(T$278:T$314,MATCH($F193,$B$278:$B$314,0))/VLOOKUP($F193,$B$278:$BB$314,MATCH(LEFT(TRIM(T$6),FIND("~",SUBSTITUTE(T$6,"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193))*HLOOKUP(LEFT(TRIM(T$6),FIND("~",SUBSTITUTE(T$6," ","~",LEN(TRIM(T$6))-LEN(SUBSTITUTE(TRIM(T$6)," ",""))))-1)&amp;" Total",$B$6:$BB$314,ROW($A193)-5,FALSE))</f>
        <v>0</v>
      </c>
      <c r="U193" s="8">
        <f ca="1">IF(U$5&lt;&gt;"",HLOOKUP(U$5,Functionalization!$G$6:$R$314,ROW($A193)-5,FALSE),IFERROR(INDEX(U$278:U$314,MATCH($F193,$B$278:$B$314,0))/VLOOKUP($F193,$B$278:$BB$314,MATCH(LEFT(TRIM(U$6),FIND("~",SUBSTITUTE(U$6,"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193))*HLOOKUP(LEFT(TRIM(U$6),FIND("~",SUBSTITUTE(U$6," ","~",LEN(TRIM(U$6))-LEN(SUBSTITUTE(TRIM(U$6)," ",""))))-1)&amp;" Total",$B$6:$BB$314,ROW($A193)-5,FALSE))</f>
        <v>0</v>
      </c>
      <c r="V193" s="8">
        <f ca="1">IF(V$5&lt;&gt;"",HLOOKUP(V$5,Functionalization!$G$6:$R$314,ROW($A193)-5,FALSE),IFERROR(INDEX(V$278:V$314,MATCH($F193,$B$278:$B$314,0))/VLOOKUP($F193,$B$278:$BB$314,MATCH(LEFT(TRIM(V$6),FIND("~",SUBSTITUTE(V$6,"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193))*HLOOKUP(LEFT(TRIM(V$6),FIND("~",SUBSTITUTE(V$6," ","~",LEN(TRIM(V$6))-LEN(SUBSTITUTE(TRIM(V$6)," ",""))))-1)&amp;" Total",$B$6:$BB$314,ROW($A193)-5,FALSE))</f>
        <v>0</v>
      </c>
      <c r="W193" s="8">
        <f ca="1">IF(W$5&lt;&gt;"",HLOOKUP(W$5,Functionalization!$G$6:$R$314,ROW($A193)-5,FALSE),IFERROR(INDEX(W$278:W$314,MATCH($F193,$B$278:$B$314,0))/VLOOKUP($F193,$B$278:$BB$314,MATCH(LEFT(TRIM(W$6),FIND("~",SUBSTITUTE(W$6,"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193))*HLOOKUP(LEFT(TRIM(W$6),FIND("~",SUBSTITUTE(W$6," ","~",LEN(TRIM(W$6))-LEN(SUBSTITUTE(TRIM(W$6)," ",""))))-1)&amp;" Total",$B$6:$BB$314,ROW($A193)-5,FALSE))</f>
        <v>0</v>
      </c>
      <c r="X193" s="8">
        <f ca="1">IF(X$5&lt;&gt;"",HLOOKUP(X$5,Functionalization!$G$6:$R$314,ROW($A193)-5,FALSE),IFERROR(INDEX(X$278:X$314,MATCH($F193,$B$278:$B$314,0))/VLOOKUP($F193,$B$278:$BB$314,MATCH(LEFT(TRIM(X$6),FIND("~",SUBSTITUTE(X$6,"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193))*HLOOKUP(LEFT(TRIM(X$6),FIND("~",SUBSTITUTE(X$6," ","~",LEN(TRIM(X$6))-LEN(SUBSTITUTE(TRIM(X$6)," ",""))))-1)&amp;" Total",$B$6:$BB$314,ROW($A193)-5,FALSE))</f>
        <v>0</v>
      </c>
      <c r="Y193" s="8">
        <f ca="1">IF(Y$5&lt;&gt;"",HLOOKUP(Y$5,Functionalization!$G$6:$R$314,ROW($A193)-5,FALSE),IFERROR(INDEX(Y$278:Y$314,MATCH($F193,$B$278:$B$314,0))/VLOOKUP($F193,$B$278:$BB$314,MATCH(LEFT(TRIM(Y$6),FIND("~",SUBSTITUTE(Y$6,"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193))*HLOOKUP(LEFT(TRIM(Y$6),FIND("~",SUBSTITUTE(Y$6," ","~",LEN(TRIM(Y$6))-LEN(SUBSTITUTE(TRIM(Y$6)," ",""))))-1)&amp;" Total",$B$6:$BB$314,ROW($A193)-5,FALSE))</f>
        <v>0</v>
      </c>
      <c r="Z193" s="8">
        <f ca="1">IF(Z$5&lt;&gt;"",HLOOKUP(Z$5,Functionalization!$G$6:$R$314,ROW($A193)-5,FALSE),IFERROR(INDEX(Z$278:Z$314,MATCH($F193,$B$278:$B$314,0))/VLOOKUP($F193,$B$278:$BB$314,MATCH(LEFT(TRIM(Z$6),FIND("~",SUBSTITUTE(Z$6,"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193))*HLOOKUP(LEFT(TRIM(Z$6),FIND("~",SUBSTITUTE(Z$6," ","~",LEN(TRIM(Z$6))-LEN(SUBSTITUTE(TRIM(Z$6)," ",""))))-1)&amp;" Total",$B$6:$BB$314,ROW($A193)-5,FALSE))</f>
        <v>0</v>
      </c>
      <c r="AA193" s="8">
        <f ca="1">IF(AA$5&lt;&gt;"",HLOOKUP(AA$5,Functionalization!$G$6:$R$314,ROW($A193)-5,FALSE),IFERROR(INDEX(AA$278:AA$314,MATCH($F193,$B$278:$B$314,0))/VLOOKUP($F193,$B$278:$BB$314,MATCH(LEFT(TRIM(AA$6),FIND("~",SUBSTITUTE(AA$6,"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193))*HLOOKUP(LEFT(TRIM(AA$6),FIND("~",SUBSTITUTE(AA$6," ","~",LEN(TRIM(AA$6))-LEN(SUBSTITUTE(TRIM(AA$6)," ",""))))-1)&amp;" Total",$B$6:$BB$314,ROW($A193)-5,FALSE))</f>
        <v>0</v>
      </c>
      <c r="AB193" s="8">
        <f ca="1">IF(AB$5&lt;&gt;"",HLOOKUP(AB$5,Functionalization!$G$6:$R$314,ROW($A193)-5,FALSE),IFERROR(INDEX(AB$278:AB$314,MATCH($F193,$B$278:$B$314,0))/VLOOKUP($F193,$B$278:$BB$314,MATCH(LEFT(TRIM(AB$6),FIND("~",SUBSTITUTE(AB$6,"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193))*HLOOKUP(LEFT(TRIM(AB$6),FIND("~",SUBSTITUTE(AB$6," ","~",LEN(TRIM(AB$6))-LEN(SUBSTITUTE(TRIM(AB$6)," ",""))))-1)&amp;" Total",$B$6:$BB$314,ROW($A193)-5,FALSE))</f>
        <v>0</v>
      </c>
      <c r="AC193" s="8">
        <f ca="1">IF(AC$5&lt;&gt;"",HLOOKUP(AC$5,Functionalization!$G$6:$R$314,ROW($A193)-5,FALSE),IFERROR(INDEX(AC$278:AC$314,MATCH($F193,$B$278:$B$314,0))/VLOOKUP($F193,$B$278:$BB$314,MATCH(LEFT(TRIM(AC$6),FIND("~",SUBSTITUTE(AC$6,"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193))*HLOOKUP(LEFT(TRIM(AC$6),FIND("~",SUBSTITUTE(AC$6," ","~",LEN(TRIM(AC$6))-LEN(SUBSTITUTE(TRIM(AC$6)," ",""))))-1)&amp;" Total",$B$6:$BB$314,ROW($A193)-5,FALSE))</f>
        <v>0</v>
      </c>
      <c r="AD193" s="8">
        <f ca="1">IF(AD$5&lt;&gt;"",HLOOKUP(AD$5,Functionalization!$G$6:$R$314,ROW($A193)-5,FALSE),IFERROR(INDEX(AD$278:AD$314,MATCH($F193,$B$278:$B$314,0))/VLOOKUP($F193,$B$278:$BB$314,MATCH(LEFT(TRIM(AD$6),FIND("~",SUBSTITUTE(AD$6,"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193))*HLOOKUP(LEFT(TRIM(AD$6),FIND("~",SUBSTITUTE(AD$6," ","~",LEN(TRIM(AD$6))-LEN(SUBSTITUTE(TRIM(AD$6)," ",""))))-1)&amp;" Total",$B$6:$BB$314,ROW($A193)-5,FALSE))</f>
        <v>0</v>
      </c>
      <c r="AE193" s="8">
        <f ca="1">IF(AE$5&lt;&gt;"",HLOOKUP(AE$5,Functionalization!$G$6:$R$314,ROW($A193)-5,FALSE),IFERROR(INDEX(AE$278:AE$314,MATCH($F193,$B$278:$B$314,0))/VLOOKUP($F193,$B$278:$BB$314,MATCH(LEFT(TRIM(AE$6),FIND("~",SUBSTITUTE(AE$6,"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193))*HLOOKUP(LEFT(TRIM(AE$6),FIND("~",SUBSTITUTE(AE$6," ","~",LEN(TRIM(AE$6))-LEN(SUBSTITUTE(TRIM(AE$6)," ",""))))-1)&amp;" Total",$B$6:$BB$314,ROW($A193)-5,FALSE))</f>
        <v>0</v>
      </c>
      <c r="AF193" s="8">
        <f ca="1">IF(AF$5&lt;&gt;"",HLOOKUP(AF$5,Functionalization!$G$6:$R$314,ROW($A193)-5,FALSE),IFERROR(INDEX(AF$278:AF$314,MATCH($F193,$B$278:$B$314,0))/VLOOKUP($F193,$B$278:$BB$314,MATCH(LEFT(TRIM(AF$6),FIND("~",SUBSTITUTE(AF$6,"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193))*HLOOKUP(LEFT(TRIM(AF$6),FIND("~",SUBSTITUTE(AF$6," ","~",LEN(TRIM(AF$6))-LEN(SUBSTITUTE(TRIM(AF$6)," ",""))))-1)&amp;" Total",$B$6:$BB$314,ROW($A193)-5,FALSE))</f>
        <v>0</v>
      </c>
      <c r="AG193" s="8">
        <f ca="1">IF(AG$5&lt;&gt;"",HLOOKUP(AG$5,Functionalization!$G$6:$R$314,ROW($A193)-5,FALSE),IFERROR(INDEX(AG$278:AG$314,MATCH($F193,$B$278:$B$314,0))/VLOOKUP($F193,$B$278:$BB$314,MATCH(LEFT(TRIM(AG$6),FIND("~",SUBSTITUTE(AG$6,"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193))*HLOOKUP(LEFT(TRIM(AG$6),FIND("~",SUBSTITUTE(AG$6," ","~",LEN(TRIM(AG$6))-LEN(SUBSTITUTE(TRIM(AG$6)," ",""))))-1)&amp;" Total",$B$6:$BB$314,ROW($A193)-5,FALSE))</f>
        <v>0</v>
      </c>
      <c r="AH193" s="8">
        <f ca="1">IF(AH$5&lt;&gt;"",HLOOKUP(AH$5,Functionalization!$G$6:$R$314,ROW($A193)-5,FALSE),IFERROR(INDEX(AH$278:AH$314,MATCH($F193,$B$278:$B$314,0))/VLOOKUP($F193,$B$278:$BB$314,MATCH(LEFT(TRIM(AH$6),FIND("~",SUBSTITUTE(AH$6,"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193))*HLOOKUP(LEFT(TRIM(AH$6),FIND("~",SUBSTITUTE(AH$6," ","~",LEN(TRIM(AH$6))-LEN(SUBSTITUTE(TRIM(AH$6)," ",""))))-1)&amp;" Total",$B$6:$BB$314,ROW($A193)-5,FALSE))</f>
        <v>0</v>
      </c>
      <c r="AI193" s="8">
        <f ca="1">IF(AI$5&lt;&gt;"",HLOOKUP(AI$5,Functionalization!$G$6:$R$314,ROW($A193)-5,FALSE),IFERROR(INDEX(AI$278:AI$314,MATCH($F193,$B$278:$B$314,0))/VLOOKUP($F193,$B$278:$BB$314,MATCH(LEFT(TRIM(AI$6),FIND("~",SUBSTITUTE(AI$6,"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193))*HLOOKUP(LEFT(TRIM(AI$6),FIND("~",SUBSTITUTE(AI$6," ","~",LEN(TRIM(AI$6))-LEN(SUBSTITUTE(TRIM(AI$6)," ",""))))-1)&amp;" Total",$B$6:$BB$314,ROW($A193)-5,FALSE))</f>
        <v>0</v>
      </c>
      <c r="AJ193" s="8">
        <f ca="1">IF(AJ$5&lt;&gt;"",HLOOKUP(AJ$5,Functionalization!$G$6:$R$314,ROW($A193)-5,FALSE),IFERROR(INDEX(AJ$278:AJ$314,MATCH($F193,$B$278:$B$314,0))/VLOOKUP($F193,$B$278:$BB$314,MATCH(LEFT(TRIM(AJ$6),FIND("~",SUBSTITUTE(AJ$6,"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193))*HLOOKUP(LEFT(TRIM(AJ$6),FIND("~",SUBSTITUTE(AJ$6," ","~",LEN(TRIM(AJ$6))-LEN(SUBSTITUTE(TRIM(AJ$6)," ",""))))-1)&amp;" Total",$B$6:$BB$314,ROW($A193)-5,FALSE))</f>
        <v>0</v>
      </c>
      <c r="AK193" s="8">
        <f ca="1">IF(AK$5&lt;&gt;"",HLOOKUP(AK$5,Functionalization!$G$6:$R$314,ROW($A193)-5,FALSE),IFERROR(INDEX(AK$278:AK$314,MATCH($F193,$B$278:$B$314,0))/VLOOKUP($F193,$B$278:$BB$314,MATCH(LEFT(TRIM(AK$6),FIND("~",SUBSTITUTE(AK$6,"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193))*HLOOKUP(LEFT(TRIM(AK$6),FIND("~",SUBSTITUTE(AK$6," ","~",LEN(TRIM(AK$6))-LEN(SUBSTITUTE(TRIM(AK$6)," ",""))))-1)&amp;" Total",$B$6:$BB$314,ROW($A193)-5,FALSE))</f>
        <v>0</v>
      </c>
      <c r="AL193" s="8">
        <f ca="1">IF(AL$5&lt;&gt;"",HLOOKUP(AL$5,Functionalization!$G$6:$R$314,ROW($A193)-5,FALSE),IFERROR(INDEX(AL$278:AL$314,MATCH($F193,$B$278:$B$314,0))/VLOOKUP($F193,$B$278:$BB$314,MATCH(LEFT(TRIM(AL$6),FIND("~",SUBSTITUTE(AL$6,"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193))*HLOOKUP(LEFT(TRIM(AL$6),FIND("~",SUBSTITUTE(AL$6," ","~",LEN(TRIM(AL$6))-LEN(SUBSTITUTE(TRIM(AL$6)," ",""))))-1)&amp;" Total",$B$6:$BB$314,ROW($A193)-5,FALSE))</f>
        <v>0</v>
      </c>
      <c r="AM193" s="8">
        <f ca="1">IF(AM$5&lt;&gt;"",HLOOKUP(AM$5,Functionalization!$G$6:$R$314,ROW($A193)-5,FALSE),IFERROR(INDEX(AM$278:AM$314,MATCH($F193,$B$278:$B$314,0))/VLOOKUP($F193,$B$278:$BB$314,MATCH(LEFT(TRIM(AM$6),FIND("~",SUBSTITUTE(AM$6,"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193))*HLOOKUP(LEFT(TRIM(AM$6),FIND("~",SUBSTITUTE(AM$6," ","~",LEN(TRIM(AM$6))-LEN(SUBSTITUTE(TRIM(AM$6)," ",""))))-1)&amp;" Total",$B$6:$BB$314,ROW($A193)-5,FALSE))</f>
        <v>0</v>
      </c>
      <c r="AN193" s="8">
        <f ca="1">IF(AN$5&lt;&gt;"",HLOOKUP(AN$5,Functionalization!$G$6:$R$314,ROW($A193)-5,FALSE),IFERROR(INDEX(AN$278:AN$314,MATCH($F193,$B$278:$B$314,0))/VLOOKUP($F193,$B$278:$BB$314,MATCH(LEFT(TRIM(AN$6),FIND("~",SUBSTITUTE(AN$6,"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193))*HLOOKUP(LEFT(TRIM(AN$6),FIND("~",SUBSTITUTE(AN$6," ","~",LEN(TRIM(AN$6))-LEN(SUBSTITUTE(TRIM(AN$6)," ",""))))-1)&amp;" Total",$B$6:$BB$314,ROW($A193)-5,FALSE))</f>
        <v>0</v>
      </c>
      <c r="AO193" s="8">
        <f ca="1">IF(AO$5&lt;&gt;"",HLOOKUP(AO$5,Functionalization!$G$6:$R$314,ROW($A193)-5,FALSE),IFERROR(INDEX(AO$278:AO$314,MATCH($F193,$B$278:$B$314,0))/VLOOKUP($F193,$B$278:$BB$314,MATCH(LEFT(TRIM(AO$6),FIND("~",SUBSTITUTE(AO$6,"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193))*HLOOKUP(LEFT(TRIM(AO$6),FIND("~",SUBSTITUTE(AO$6," ","~",LEN(TRIM(AO$6))-LEN(SUBSTITUTE(TRIM(AO$6)," ",""))))-1)&amp;" Total",$B$6:$BB$314,ROW($A193)-5,FALSE))</f>
        <v>0</v>
      </c>
      <c r="AP193" s="8">
        <f ca="1">IF(AP$5&lt;&gt;"",HLOOKUP(AP$5,Functionalization!$G$6:$R$314,ROW($A193)-5,FALSE),IFERROR(INDEX(AP$278:AP$314,MATCH($F193,$B$278:$B$314,0))/VLOOKUP($F193,$B$278:$BB$314,MATCH(LEFT(TRIM(AP$6),FIND("~",SUBSTITUTE(AP$6,"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193))*HLOOKUP(LEFT(TRIM(AP$6),FIND("~",SUBSTITUTE(AP$6," ","~",LEN(TRIM(AP$6))-LEN(SUBSTITUTE(TRIM(AP$6)," ",""))))-1)&amp;" Total",$B$6:$BB$314,ROW($A193)-5,FALSE))</f>
        <v>0</v>
      </c>
      <c r="AQ193" s="8">
        <f ca="1">IF(AQ$5&lt;&gt;"",HLOOKUP(AQ$5,Functionalization!$G$6:$R$314,ROW($A193)-5,FALSE),IFERROR(INDEX(AQ$278:AQ$314,MATCH($F193,$B$278:$B$314,0))/VLOOKUP($F193,$B$278:$BB$314,MATCH(LEFT(TRIM(AQ$6),FIND("~",SUBSTITUTE(AQ$6,"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193))*HLOOKUP(LEFT(TRIM(AQ$6),FIND("~",SUBSTITUTE(AQ$6," ","~",LEN(TRIM(AQ$6))-LEN(SUBSTITUTE(TRIM(AQ$6)," ",""))))-1)&amp;" Total",$B$6:$BB$314,ROW($A193)-5,FALSE))</f>
        <v>0</v>
      </c>
      <c r="AR193" s="8">
        <f ca="1">IF(AR$5&lt;&gt;"",HLOOKUP(AR$5,Functionalization!$G$6:$R$314,ROW($A193)-5,FALSE),IFERROR(INDEX(AR$278:AR$314,MATCH($F193,$B$278:$B$314,0))/VLOOKUP($F193,$B$278:$BB$314,MATCH(LEFT(TRIM(AR$6),FIND("~",SUBSTITUTE(AR$6,"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193))*HLOOKUP(LEFT(TRIM(AR$6),FIND("~",SUBSTITUTE(AR$6," ","~",LEN(TRIM(AR$6))-LEN(SUBSTITUTE(TRIM(AR$6)," ",""))))-1)&amp;" Total",$B$6:$BB$314,ROW($A193)-5,FALSE))</f>
        <v>0</v>
      </c>
      <c r="AS193" s="8">
        <f ca="1">IF(AS$5&lt;&gt;"",HLOOKUP(AS$5,Functionalization!$G$6:$R$314,ROW($A193)-5,FALSE),IFERROR(INDEX(AS$278:AS$314,MATCH($F193,$B$278:$B$314,0))/VLOOKUP($F193,$B$278:$BB$314,MATCH(LEFT(TRIM(AS$6),FIND("~",SUBSTITUTE(AS$6,"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193))*HLOOKUP(LEFT(TRIM(AS$6),FIND("~",SUBSTITUTE(AS$6," ","~",LEN(TRIM(AS$6))-LEN(SUBSTITUTE(TRIM(AS$6)," ",""))))-1)&amp;" Total",$B$6:$BB$314,ROW($A193)-5,FALSE))</f>
        <v>0</v>
      </c>
      <c r="AT193" s="8">
        <f ca="1">IF(AT$5&lt;&gt;"",HLOOKUP(AT$5,Functionalization!$G$6:$R$314,ROW($A193)-5,FALSE),IFERROR(INDEX(AT$278:AT$314,MATCH($F193,$B$278:$B$314,0))/VLOOKUP($F193,$B$278:$BB$314,MATCH(LEFT(TRIM(AT$6),FIND("~",SUBSTITUTE(AT$6,"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193))*HLOOKUP(LEFT(TRIM(AT$6),FIND("~",SUBSTITUTE(AT$6," ","~",LEN(TRIM(AT$6))-LEN(SUBSTITUTE(TRIM(AT$6)," ",""))))-1)&amp;" Total",$B$6:$BB$314,ROW($A193)-5,FALSE))</f>
        <v>0</v>
      </c>
      <c r="AU193" s="8">
        <f ca="1">IF(AU$5&lt;&gt;"",HLOOKUP(AU$5,Functionalization!$G$6:$R$314,ROW($A193)-5,FALSE),IFERROR(INDEX(AU$278:AU$314,MATCH($F193,$B$278:$B$314,0))/VLOOKUP($F193,$B$278:$BB$314,MATCH(LEFT(TRIM(AU$6),FIND("~",SUBSTITUTE(AU$6,"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193))*HLOOKUP(LEFT(TRIM(AU$6),FIND("~",SUBSTITUTE(AU$6," ","~",LEN(TRIM(AU$6))-LEN(SUBSTITUTE(TRIM(AU$6)," ",""))))-1)&amp;" Total",$B$6:$BB$314,ROW($A193)-5,FALSE))</f>
        <v>0</v>
      </c>
      <c r="AV193" s="8">
        <f ca="1">IF(AV$5&lt;&gt;"",HLOOKUP(AV$5,Functionalization!$G$6:$R$314,ROW($A193)-5,FALSE),IFERROR(INDEX(AV$278:AV$314,MATCH($F193,$B$278:$B$314,0))/VLOOKUP($F193,$B$278:$BB$314,MATCH(LEFT(TRIM(AV$6),FIND("~",SUBSTITUTE(AV$6,"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193))*HLOOKUP(LEFT(TRIM(AV$6),FIND("~",SUBSTITUTE(AV$6," ","~",LEN(TRIM(AV$6))-LEN(SUBSTITUTE(TRIM(AV$6)," ",""))))-1)&amp;" Total",$B$6:$BB$314,ROW($A193)-5,FALSE))</f>
        <v>0</v>
      </c>
      <c r="AW193" s="8">
        <f ca="1">IF(AW$5&lt;&gt;"",HLOOKUP(AW$5,Functionalization!$G$6:$R$314,ROW($A193)-5,FALSE),IFERROR(INDEX(AW$278:AW$314,MATCH($F193,$B$278:$B$314,0))/VLOOKUP($F193,$B$278:$BB$314,MATCH(LEFT(TRIM(AW$6),FIND("~",SUBSTITUTE(AW$6,"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193))*HLOOKUP(LEFT(TRIM(AW$6),FIND("~",SUBSTITUTE(AW$6," ","~",LEN(TRIM(AW$6))-LEN(SUBSTITUTE(TRIM(AW$6)," ",""))))-1)&amp;" Total",$B$6:$BB$314,ROW($A193)-5,FALSE))</f>
        <v>0</v>
      </c>
      <c r="AX193" s="8">
        <f ca="1">IF(AX$5&lt;&gt;"",HLOOKUP(AX$5,Functionalization!$G$6:$R$314,ROW($A193)-5,FALSE),IFERROR(INDEX(AX$278:AX$314,MATCH($F193,$B$278:$B$314,0))/VLOOKUP($F193,$B$278:$BB$314,MATCH(LEFT(TRIM(AX$6),FIND("~",SUBSTITUTE(AX$6,"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193))*HLOOKUP(LEFT(TRIM(AX$6),FIND("~",SUBSTITUTE(AX$6," ","~",LEN(TRIM(AX$6))-LEN(SUBSTITUTE(TRIM(AX$6)," ",""))))-1)&amp;" Total",$B$6:$BB$314,ROW($A193)-5,FALSE))</f>
        <v>0</v>
      </c>
      <c r="AY193" s="8">
        <f ca="1">IF(AY$5&lt;&gt;"",HLOOKUP(AY$5,Functionalization!$G$6:$R$314,ROW($A193)-5,FALSE),IFERROR(INDEX(AY$278:AY$314,MATCH($F193,$B$278:$B$314,0))/VLOOKUP($F193,$B$278:$BB$314,MATCH(LEFT(TRIM(AY$6),FIND("~",SUBSTITUTE(AY$6,"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193))*HLOOKUP(LEFT(TRIM(AY$6),FIND("~",SUBSTITUTE(AY$6," ","~",LEN(TRIM(AY$6))-LEN(SUBSTITUTE(TRIM(AY$6)," ",""))))-1)&amp;" Total",$B$6:$BB$314,ROW($A193)-5,FALSE))</f>
        <v>0</v>
      </c>
      <c r="AZ193" s="8">
        <f ca="1">IF(AZ$5&lt;&gt;"",HLOOKUP(AZ$5,Functionalization!$G$6:$R$314,ROW($A193)-5,FALSE),IFERROR(INDEX(AZ$278:AZ$314,MATCH($F193,$B$278:$B$314,0))/VLOOKUP($F193,$B$278:$BB$314,MATCH(LEFT(TRIM(AZ$6),FIND("~",SUBSTITUTE(AZ$6,"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193))*HLOOKUP(LEFT(TRIM(AZ$6),FIND("~",SUBSTITUTE(AZ$6," ","~",LEN(TRIM(AZ$6))-LEN(SUBSTITUTE(TRIM(AZ$6)," ",""))))-1)&amp;" Total",$B$6:$BB$314,ROW($A193)-5,FALSE))</f>
        <v>0</v>
      </c>
      <c r="BA193" s="8">
        <f ca="1">IF(BA$5&lt;&gt;"",HLOOKUP(BA$5,Functionalization!$G$6:$R$314,ROW($A193)-5,FALSE),IFERROR(INDEX(BA$278:BA$314,MATCH($F193,$B$278:$B$314,0))/VLOOKUP($F193,$B$278:$BB$314,MATCH(LEFT(TRIM(BA$6),FIND("~",SUBSTITUTE(BA$6,"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193))*HLOOKUP(LEFT(TRIM(BA$6),FIND("~",SUBSTITUTE(BA$6," ","~",LEN(TRIM(BA$6))-LEN(SUBSTITUTE(TRIM(BA$6)," ",""))))-1)&amp;" Total",$B$6:$BB$314,ROW($A193)-5,FALSE))</f>
        <v>0</v>
      </c>
      <c r="BB193" s="8">
        <f ca="1">IF(BB$5&lt;&gt;"",HLOOKUP(BB$5,Functionalization!$G$6:$R$314,ROW($A193)-5,FALSE),IFERROR(INDEX(BB$278:BB$314,MATCH($F193,$B$278:$B$314,0))/VLOOKUP($F193,$B$278:$BB$314,MATCH(LEFT(TRIM(BB$6),FIND("~",SUBSTITUTE(BB$6,"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193))*HLOOKUP(LEFT(TRIM(BB$6),FIND("~",SUBSTITUTE(BB$6," ","~",LEN(TRIM(BB$6))-LEN(SUBSTITUTE(TRIM(BB$6)," ",""))))-1)&amp;" Total",$B$6:$BB$314,ROW($A193)-5,FALSE))</f>
        <v>0</v>
      </c>
      <c r="BD193">
        <f ca="1">IFERROR(IF(SUMIF($G$6:$BB$6,BD$6&amp;" Total",$G193:$BB193)-(SUMIF($G$6:$BB$6,BD$6&amp;" "&amp;'Input-Func_Class'!$D$22,$G193:$BB193)+IFERROR(SUMIF($G$6:$BB$6,BD$6&amp;" "&amp;'Input-Func_Class'!$E$22,$G193:$BB193),SUMIF($G$6:$BB$6,BD$6&amp;" "&amp;'Input-Func_Class'!$B$24,$G193:$BB193))+SUMIF($G$6:$BB$6,BD$6&amp;" "&amp;'Input-Func_Class'!$F$22,$G193:$BB193))&lt;Check_Limit,0,1),1)</f>
        <v>0</v>
      </c>
      <c r="BE193">
        <f ca="1">IFERROR(IF(SUMIF($G$6:$BB$6,BE$6&amp;" Total",$G193:$BB193)-(SUMIF($G$6:$BB$6,BE$6&amp;" "&amp;'Input-Func_Class'!$D$22,$G193:$BB193)+IFERROR(SUMIF($G$6:$BB$6,BE$6&amp;" "&amp;'Input-Func_Class'!$E$22,$G193:$BB193),SUMIF($G$6:$BB$6,BE$6&amp;" "&amp;'Input-Func_Class'!$B$24,$G193:$BB193))+SUMIF($G$6:$BB$6,BE$6&amp;" "&amp;'Input-Func_Class'!$F$22,$G193:$BB193))&lt;Check_Limit,0,1),1)</f>
        <v>0</v>
      </c>
      <c r="BF193">
        <f ca="1">IFERROR(IF(SUMIF($G$6:$BB$6,BF$6&amp;" Total",$G193:$BB193)-(SUMIF($G$6:$BB$6,BF$6&amp;" "&amp;'Input-Func_Class'!$D$22,$G193:$BB193)+IFERROR(SUMIF($G$6:$BB$6,BF$6&amp;" "&amp;'Input-Func_Class'!$E$22,$G193:$BB193),SUMIF($G$6:$BB$6,BF$6&amp;" "&amp;'Input-Func_Class'!$B$24,$G193:$BB193))+SUMIF($G$6:$BB$6,BF$6&amp;" "&amp;'Input-Func_Class'!$F$22,$G193:$BB193))&lt;Check_Limit,0,1),1)</f>
        <v>0</v>
      </c>
      <c r="BG193">
        <f ca="1">IFERROR(IF(SUMIF($G$6:$BB$6,BG$6&amp;" Total",$G193:$BB193)-(SUMIF($G$6:$BB$6,BG$6&amp;" "&amp;'Input-Func_Class'!$D$22,$G193:$BB193)+IFERROR(SUMIF($G$6:$BB$6,BG$6&amp;" "&amp;'Input-Func_Class'!$E$22,$G193:$BB193),SUMIF($G$6:$BB$6,BG$6&amp;" "&amp;'Input-Func_Class'!$B$24,$G193:$BB193))+SUMIF($G$6:$BB$6,BG$6&amp;" "&amp;'Input-Func_Class'!$F$22,$G193:$BB193))&lt;Check_Limit,0,1),1)</f>
        <v>0</v>
      </c>
      <c r="BH193">
        <f ca="1">IFERROR(IF(SUMIF($G$6:$BB$6,BH$6&amp;" Total",$G193:$BB193)-(SUMIF($G$6:$BB$6,BH$6&amp;" "&amp;'Input-Func_Class'!$D$22,$G193:$BB193)+IFERROR(SUMIF($G$6:$BB$6,BH$6&amp;" "&amp;'Input-Func_Class'!$E$22,$G193:$BB193),SUMIF($G$6:$BB$6,BH$6&amp;" "&amp;'Input-Func_Class'!$B$24,$G193:$BB193))+SUMIF($G$6:$BB$6,BH$6&amp;" "&amp;'Input-Func_Class'!$F$22,$G193:$BB193))&lt;Check_Limit,0,1),1)</f>
        <v>0</v>
      </c>
      <c r="BI193">
        <f ca="1">IFERROR(IF(SUMIF($G$6:$BB$6,BI$6&amp;" Total",$G193:$BB193)-(SUMIF($G$6:$BB$6,BI$6&amp;" "&amp;'Input-Func_Class'!$D$22,$G193:$BB193)+IFERROR(SUMIF($G$6:$BB$6,BI$6&amp;" "&amp;'Input-Func_Class'!$E$22,$G193:$BB193),SUMIF($G$6:$BB$6,BI$6&amp;" "&amp;'Input-Func_Class'!$B$24,$G193:$BB193))+SUMIF($G$6:$BB$6,BI$6&amp;" "&amp;'Input-Func_Class'!$F$22,$G193:$BB193))&lt;Check_Limit,0,1),1)</f>
        <v>0</v>
      </c>
      <c r="BJ193">
        <f ca="1">IFERROR(IF(SUMIF($G$6:$BB$6,BJ$6&amp;" Total",$G193:$BB193)-(SUMIF($G$6:$BB$6,BJ$6&amp;" "&amp;'Input-Func_Class'!$D$22,$G193:$BB193)+IFERROR(SUMIF($G$6:$BB$6,BJ$6&amp;" "&amp;'Input-Func_Class'!$E$22,$G193:$BB193),SUMIF($G$6:$BB$6,BJ$6&amp;" "&amp;'Input-Func_Class'!$B$24,$G193:$BB193))+SUMIF($G$6:$BB$6,BJ$6&amp;" "&amp;'Input-Func_Class'!$F$22,$G193:$BB193))&lt;Check_Limit,0,1),1)</f>
        <v>0</v>
      </c>
      <c r="BK193">
        <f ca="1">IFERROR(IF(SUMIF($G$6:$BB$6,BK$6&amp;" Total",$G193:$BB193)-(SUMIF($G$6:$BB$6,BK$6&amp;" "&amp;'Input-Func_Class'!$D$22,$G193:$BB193)+IFERROR(SUMIF($G$6:$BB$6,BK$6&amp;" "&amp;'Input-Func_Class'!$E$22,$G193:$BB193),SUMIF($G$6:$BB$6,BK$6&amp;" "&amp;'Input-Func_Class'!$B$24,$G193:$BB193))+SUMIF($G$6:$BB$6,BK$6&amp;" "&amp;'Input-Func_Class'!$F$22,$G193:$BB193))&lt;Check_Limit,0,1),1)</f>
        <v>0</v>
      </c>
      <c r="BL193">
        <f ca="1">IFERROR(IF(SUMIF($G$6:$BB$6,BL$6&amp;" Total",$G193:$BB193)-(SUMIF($G$6:$BB$6,BL$6&amp;" "&amp;'Input-Func_Class'!$D$22,$G193:$BB193)+IFERROR(SUMIF($G$6:$BB$6,BL$6&amp;" "&amp;'Input-Func_Class'!$E$22,$G193:$BB193),SUMIF($G$6:$BB$6,BL$6&amp;" "&amp;'Input-Func_Class'!$B$24,$G193:$BB193))+SUMIF($G$6:$BB$6,BL$6&amp;" "&amp;'Input-Func_Class'!$F$22,$G193:$BB193))&lt;Check_Limit,0,1),1)</f>
        <v>0</v>
      </c>
      <c r="BM193">
        <f ca="1">IFERROR(IF(SUMIF($G$6:$BB$6,BM$6&amp;" Total",$G193:$BB193)-(SUMIF($G$6:$BB$6,BM$6&amp;" "&amp;'Input-Func_Class'!$D$22,$G193:$BB193)+IFERROR(SUMIF($G$6:$BB$6,BM$6&amp;" "&amp;'Input-Func_Class'!$E$22,$G193:$BB193),SUMIF($G$6:$BB$6,BM$6&amp;" "&amp;'Input-Func_Class'!$B$24,$G193:$BB193))+SUMIF($G$6:$BB$6,BM$6&amp;" "&amp;'Input-Func_Class'!$F$22,$G193:$BB193))&lt;Check_Limit,0,1),1)</f>
        <v>0</v>
      </c>
      <c r="BN193">
        <f ca="1">IFERROR(IF(SUMIF($G$6:$BB$6,BN$6&amp;" Total",$G193:$BB193)-(SUMIF($G$6:$BB$6,BN$6&amp;" "&amp;'Input-Func_Class'!$D$22,$G193:$BB193)+IFERROR(SUMIF($G$6:$BB$6,BN$6&amp;" "&amp;'Input-Func_Class'!$E$22,$G193:$BB193),SUMIF($G$6:$BB$6,BN$6&amp;" "&amp;'Input-Func_Class'!$B$24,$G193:$BB193))+SUMIF($G$6:$BB$6,BN$6&amp;" "&amp;'Input-Func_Class'!$F$22,$G193:$BB193))&lt;Check_Limit,0,1),1)</f>
        <v>0</v>
      </c>
      <c r="BO193">
        <f ca="1">IFERROR(IF(SUMIF($G$6:$BB$6,BO$6&amp;" Total",$G193:$BB193)-(SUMIF($G$6:$BB$6,BO$6&amp;" "&amp;'Input-Func_Class'!$D$22,$G193:$BB193)+IFERROR(SUMIF($G$6:$BB$6,BO$6&amp;" "&amp;'Input-Func_Class'!$E$22,$G193:$BB193),SUMIF($G$6:$BB$6,BO$6&amp;" "&amp;'Input-Func_Class'!$B$24,$G193:$BB193))+SUMIF($G$6:$BB$6,BO$6&amp;" "&amp;'Input-Func_Class'!$F$22,$G193:$BB193))&lt;Check_Limit,0,1),1)</f>
        <v>0</v>
      </c>
    </row>
    <row r="194" spans="1:67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>Functionalization!$D194</f>
        <v>756317.73321327975</v>
      </c>
      <c r="E194" s="8">
        <f t="shared" ca="1" si="55"/>
        <v>0</v>
      </c>
      <c r="F194" s="2" t="str">
        <f>IF($D194=0,"-",IF('Input-Accounts'!$E194&lt;&gt;0,'Input-Accounts'!$E194,'Input-Accounts'!$G194))</f>
        <v>INT_OM_Exc_A&amp;G,Gas,Uncoll</v>
      </c>
      <c r="G194" s="8">
        <f ca="1">IF(G$5&lt;&gt;"",HLOOKUP(G$5,Functionalization!$G$6:$R$314,ROW($A194)-5,FALSE),IFERROR(INDEX(G$278:G$314,MATCH($F194,$B$278:$B$314,0))/VLOOKUP($F194,$B$278:$BB$314,MATCH(LEFT(TRIM(G$6),FIND("~",SUBSTITUTE(G$6,"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194))*HLOOKUP(LEFT(TRIM(G$6),FIND("~",SUBSTITUTE(G$6," ","~",LEN(TRIM(G$6))-LEN(SUBSTITUTE(TRIM(G$6)," ",""))))-1)&amp;" Total",$B$6:$BB$314,ROW($A194)-5,FALSE))</f>
        <v>332525.15677640855</v>
      </c>
      <c r="H194" s="8">
        <f ca="1">IF(H$5&lt;&gt;"",HLOOKUP(H$5,Functionalization!$G$6:$R$314,ROW($A194)-5,FALSE),IFERROR(INDEX(H$278:H$314,MATCH($F194,$B$278:$B$314,0))/VLOOKUP($F194,$B$278:$BB$314,MATCH(LEFT(TRIM(H$6),FIND("~",SUBSTITUTE(H$6,"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194))*HLOOKUP(LEFT(TRIM(H$6),FIND("~",SUBSTITUTE(H$6," ","~",LEN(TRIM(H$6))-LEN(SUBSTITUTE(TRIM(H$6)," ",""))))-1)&amp;" Total",$B$6:$BB$314,ROW($A194)-5,FALSE))</f>
        <v>248809.462657347</v>
      </c>
      <c r="I194" s="8">
        <f ca="1">IF(I$5&lt;&gt;"",HLOOKUP(I$5,Functionalization!$G$6:$R$314,ROW($A194)-5,FALSE),IFERROR(INDEX(I$278:I$314,MATCH($F194,$B$278:$B$314,0))/VLOOKUP($F194,$B$278:$BB$314,MATCH(LEFT(TRIM(I$6),FIND("~",SUBSTITUTE(I$6,"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194))*HLOOKUP(LEFT(TRIM(I$6),FIND("~",SUBSTITUTE(I$6," ","~",LEN(TRIM(I$6))-LEN(SUBSTITUTE(TRIM(I$6)," ",""))))-1)&amp;" Total",$B$6:$BB$314,ROW($A194)-5,FALSE))</f>
        <v>0</v>
      </c>
      <c r="J194" s="8">
        <f ca="1">IF(J$5&lt;&gt;"",HLOOKUP(J$5,Functionalization!$G$6:$R$314,ROW($A194)-5,FALSE),IFERROR(INDEX(J$278:J$314,MATCH($F194,$B$278:$B$314,0))/VLOOKUP($F194,$B$278:$BB$314,MATCH(LEFT(TRIM(J$6),FIND("~",SUBSTITUTE(J$6,"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194))*HLOOKUP(LEFT(TRIM(J$6),FIND("~",SUBSTITUTE(J$6," ","~",LEN(TRIM(J$6))-LEN(SUBSTITUTE(TRIM(J$6)," ",""))))-1)&amp;" Total",$B$6:$BB$314,ROW($A194)-5,FALSE))</f>
        <v>83715.694119061503</v>
      </c>
      <c r="K194" s="8">
        <f ca="1">IF(K$5&lt;&gt;"",HLOOKUP(K$5,Functionalization!$G$6:$R$314,ROW($A194)-5,FALSE),IFERROR(INDEX(K$278:K$314,MATCH($F194,$B$278:$B$314,0))/VLOOKUP($F194,$B$278:$BB$314,MATCH(LEFT(TRIM(K$6),FIND("~",SUBSTITUTE(K$6,"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194))*HLOOKUP(LEFT(TRIM(K$6),FIND("~",SUBSTITUTE(K$6," ","~",LEN(TRIM(K$6))-LEN(SUBSTITUTE(TRIM(K$6)," ",""))))-1)&amp;" Total",$B$6:$BB$314,ROW($A194)-5,FALSE))</f>
        <v>314408.75081407343</v>
      </c>
      <c r="L194" s="8">
        <f ca="1">IF(L$5&lt;&gt;"",HLOOKUP(L$5,Functionalization!$G$6:$R$314,ROW($A194)-5,FALSE),IFERROR(INDEX(L$278:L$314,MATCH($F194,$B$278:$B$314,0))/VLOOKUP($F194,$B$278:$BB$314,MATCH(LEFT(TRIM(L$6),FIND("~",SUBSTITUTE(L$6,"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194))*HLOOKUP(LEFT(TRIM(L$6),FIND("~",SUBSTITUTE(L$6," ","~",LEN(TRIM(L$6))-LEN(SUBSTITUTE(TRIM(L$6)," ",""))))-1)&amp;" Total",$B$6:$BB$314,ROW($A194)-5,FALSE))</f>
        <v>0</v>
      </c>
      <c r="M194" s="8">
        <f ca="1">IF(M$5&lt;&gt;"",HLOOKUP(M$5,Functionalization!$G$6:$R$314,ROW($A194)-5,FALSE),IFERROR(INDEX(M$278:M$314,MATCH($F194,$B$278:$B$314,0))/VLOOKUP($F194,$B$278:$BB$314,MATCH(LEFT(TRIM(M$6),FIND("~",SUBSTITUTE(M$6,"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194))*HLOOKUP(LEFT(TRIM(M$6),FIND("~",SUBSTITUTE(M$6," ","~",LEN(TRIM(M$6))-LEN(SUBSTITUTE(TRIM(M$6)," ",""))))-1)&amp;" Total",$B$6:$BB$314,ROW($A194)-5,FALSE))</f>
        <v>0</v>
      </c>
      <c r="N194" s="8">
        <f ca="1">IF(N$5&lt;&gt;"",HLOOKUP(N$5,Functionalization!$G$6:$R$314,ROW($A194)-5,FALSE),IFERROR(INDEX(N$278:N$314,MATCH($F194,$B$278:$B$314,0))/VLOOKUP($F194,$B$278:$BB$314,MATCH(LEFT(TRIM(N$6),FIND("~",SUBSTITUTE(N$6,"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194))*HLOOKUP(LEFT(TRIM(N$6),FIND("~",SUBSTITUTE(N$6," ","~",LEN(TRIM(N$6))-LEN(SUBSTITUTE(TRIM(N$6)," ",""))))-1)&amp;" Total",$B$6:$BB$314,ROW($A194)-5,FALSE))</f>
        <v>314408.75081407343</v>
      </c>
      <c r="O194" s="8">
        <f ca="1">IF(O$5&lt;&gt;"",HLOOKUP(O$5,Functionalization!$G$6:$R$314,ROW($A194)-5,FALSE),IFERROR(INDEX(O$278:O$314,MATCH($F194,$B$278:$B$314,0))/VLOOKUP($F194,$B$278:$BB$314,MATCH(LEFT(TRIM(O$6),FIND("~",SUBSTITUTE(O$6,"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194))*HLOOKUP(LEFT(TRIM(O$6),FIND("~",SUBSTITUTE(O$6," ","~",LEN(TRIM(O$6))-LEN(SUBSTITUTE(TRIM(O$6)," ",""))))-1)&amp;" Total",$B$6:$BB$314,ROW($A194)-5,FALSE))</f>
        <v>109383.8256227977</v>
      </c>
      <c r="P194" s="8">
        <f ca="1">IF(P$5&lt;&gt;"",HLOOKUP(P$5,Functionalization!$G$6:$R$314,ROW($A194)-5,FALSE),IFERROR(INDEX(P$278:P$314,MATCH($F194,$B$278:$B$314,0))/VLOOKUP($F194,$B$278:$BB$314,MATCH(LEFT(TRIM(P$6),FIND("~",SUBSTITUTE(P$6,"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194))*HLOOKUP(LEFT(TRIM(P$6),FIND("~",SUBSTITUTE(P$6," ","~",LEN(TRIM(P$6))-LEN(SUBSTITUTE(TRIM(P$6)," ",""))))-1)&amp;" Total",$B$6:$BB$314,ROW($A194)-5,FALSE))</f>
        <v>0</v>
      </c>
      <c r="Q194" s="8">
        <f ca="1">IF(Q$5&lt;&gt;"",HLOOKUP(Q$5,Functionalization!$G$6:$R$314,ROW($A194)-5,FALSE),IFERROR(INDEX(Q$278:Q$314,MATCH($F194,$B$278:$B$314,0))/VLOOKUP($F194,$B$278:$BB$314,MATCH(LEFT(TRIM(Q$6),FIND("~",SUBSTITUTE(Q$6,"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194))*HLOOKUP(LEFT(TRIM(Q$6),FIND("~",SUBSTITUTE(Q$6," ","~",LEN(TRIM(Q$6))-LEN(SUBSTITUTE(TRIM(Q$6)," ",""))))-1)&amp;" Total",$B$6:$BB$314,ROW($A194)-5,FALSE))</f>
        <v>0</v>
      </c>
      <c r="R194" s="8">
        <f ca="1">IF(R$5&lt;&gt;"",HLOOKUP(R$5,Functionalization!$G$6:$R$314,ROW($A194)-5,FALSE),IFERROR(INDEX(R$278:R$314,MATCH($F194,$B$278:$B$314,0))/VLOOKUP($F194,$B$278:$BB$314,MATCH(LEFT(TRIM(R$6),FIND("~",SUBSTITUTE(R$6,"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194))*HLOOKUP(LEFT(TRIM(R$6),FIND("~",SUBSTITUTE(R$6," ","~",LEN(TRIM(R$6))-LEN(SUBSTITUTE(TRIM(R$6)," ",""))))-1)&amp;" Total",$B$6:$BB$314,ROW($A194)-5,FALSE))</f>
        <v>109383.8256227977</v>
      </c>
      <c r="S194" s="8">
        <f ca="1">IF(S$5&lt;&gt;"",HLOOKUP(S$5,Functionalization!$G$6:$R$314,ROW($A194)-5,FALSE),IFERROR(INDEX(S$278:S$314,MATCH($F194,$B$278:$B$314,0))/VLOOKUP($F194,$B$278:$BB$314,MATCH(LEFT(TRIM(S$6),FIND("~",SUBSTITUTE(S$6,"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194))*HLOOKUP(LEFT(TRIM(S$6),FIND("~",SUBSTITUTE(S$6," ","~",LEN(TRIM(S$6))-LEN(SUBSTITUTE(TRIM(S$6)," ",""))))-1)&amp;" Total",$B$6:$BB$314,ROW($A194)-5,FALSE))</f>
        <v>0</v>
      </c>
      <c r="T194" s="8">
        <f ca="1">IF(T$5&lt;&gt;"",HLOOKUP(T$5,Functionalization!$G$6:$R$314,ROW($A194)-5,FALSE),IFERROR(INDEX(T$278:T$314,MATCH($F194,$B$278:$B$314,0))/VLOOKUP($F194,$B$278:$BB$314,MATCH(LEFT(TRIM(T$6),FIND("~",SUBSTITUTE(T$6,"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194))*HLOOKUP(LEFT(TRIM(T$6),FIND("~",SUBSTITUTE(T$6," ","~",LEN(TRIM(T$6))-LEN(SUBSTITUTE(TRIM(T$6)," ",""))))-1)&amp;" Total",$B$6:$BB$314,ROW($A194)-5,FALSE))</f>
        <v>0</v>
      </c>
      <c r="U194" s="8">
        <f ca="1">IF(U$5&lt;&gt;"",HLOOKUP(U$5,Functionalization!$G$6:$R$314,ROW($A194)-5,FALSE),IFERROR(INDEX(U$278:U$314,MATCH($F194,$B$278:$B$314,0))/VLOOKUP($F194,$B$278:$BB$314,MATCH(LEFT(TRIM(U$6),FIND("~",SUBSTITUTE(U$6,"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194))*HLOOKUP(LEFT(TRIM(U$6),FIND("~",SUBSTITUTE(U$6," ","~",LEN(TRIM(U$6))-LEN(SUBSTITUTE(TRIM(U$6)," ",""))))-1)&amp;" Total",$B$6:$BB$314,ROW($A194)-5,FALSE))</f>
        <v>0</v>
      </c>
      <c r="V194" s="8">
        <f ca="1">IF(V$5&lt;&gt;"",HLOOKUP(V$5,Functionalization!$G$6:$R$314,ROW($A194)-5,FALSE),IFERROR(INDEX(V$278:V$314,MATCH($F194,$B$278:$B$314,0))/VLOOKUP($F194,$B$278:$BB$314,MATCH(LEFT(TRIM(V$6),FIND("~",SUBSTITUTE(V$6,"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194))*HLOOKUP(LEFT(TRIM(V$6),FIND("~",SUBSTITUTE(V$6," ","~",LEN(TRIM(V$6))-LEN(SUBSTITUTE(TRIM(V$6)," ",""))))-1)&amp;" Total",$B$6:$BB$314,ROW($A194)-5,FALSE))</f>
        <v>0</v>
      </c>
      <c r="W194" s="8">
        <f ca="1">IF(W$5&lt;&gt;"",HLOOKUP(W$5,Functionalization!$G$6:$R$314,ROW($A194)-5,FALSE),IFERROR(INDEX(W$278:W$314,MATCH($F194,$B$278:$B$314,0))/VLOOKUP($F194,$B$278:$BB$314,MATCH(LEFT(TRIM(W$6),FIND("~",SUBSTITUTE(W$6,"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194))*HLOOKUP(LEFT(TRIM(W$6),FIND("~",SUBSTITUTE(W$6," ","~",LEN(TRIM(W$6))-LEN(SUBSTITUTE(TRIM(W$6)," ",""))))-1)&amp;" Total",$B$6:$BB$314,ROW($A194)-5,FALSE))</f>
        <v>0</v>
      </c>
      <c r="X194" s="8">
        <f ca="1">IF(X$5&lt;&gt;"",HLOOKUP(X$5,Functionalization!$G$6:$R$314,ROW($A194)-5,FALSE),IFERROR(INDEX(X$278:X$314,MATCH($F194,$B$278:$B$314,0))/VLOOKUP($F194,$B$278:$BB$314,MATCH(LEFT(TRIM(X$6),FIND("~",SUBSTITUTE(X$6,"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194))*HLOOKUP(LEFT(TRIM(X$6),FIND("~",SUBSTITUTE(X$6," ","~",LEN(TRIM(X$6))-LEN(SUBSTITUTE(TRIM(X$6)," ",""))))-1)&amp;" Total",$B$6:$BB$314,ROW($A194)-5,FALSE))</f>
        <v>0</v>
      </c>
      <c r="Y194" s="8">
        <f ca="1">IF(Y$5&lt;&gt;"",HLOOKUP(Y$5,Functionalization!$G$6:$R$314,ROW($A194)-5,FALSE),IFERROR(INDEX(Y$278:Y$314,MATCH($F194,$B$278:$B$314,0))/VLOOKUP($F194,$B$278:$BB$314,MATCH(LEFT(TRIM(Y$6),FIND("~",SUBSTITUTE(Y$6,"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194))*HLOOKUP(LEFT(TRIM(Y$6),FIND("~",SUBSTITUTE(Y$6," ","~",LEN(TRIM(Y$6))-LEN(SUBSTITUTE(TRIM(Y$6)," ",""))))-1)&amp;" Total",$B$6:$BB$314,ROW($A194)-5,FALSE))</f>
        <v>0</v>
      </c>
      <c r="Z194" s="8">
        <f ca="1">IF(Z$5&lt;&gt;"",HLOOKUP(Z$5,Functionalization!$G$6:$R$314,ROW($A194)-5,FALSE),IFERROR(INDEX(Z$278:Z$314,MATCH($F194,$B$278:$B$314,0))/VLOOKUP($F194,$B$278:$BB$314,MATCH(LEFT(TRIM(Z$6),FIND("~",SUBSTITUTE(Z$6,"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194))*HLOOKUP(LEFT(TRIM(Z$6),FIND("~",SUBSTITUTE(Z$6," ","~",LEN(TRIM(Z$6))-LEN(SUBSTITUTE(TRIM(Z$6)," ",""))))-1)&amp;" Total",$B$6:$BB$314,ROW($A194)-5,FALSE))</f>
        <v>0</v>
      </c>
      <c r="AA194" s="8">
        <f ca="1">IF(AA$5&lt;&gt;"",HLOOKUP(AA$5,Functionalization!$G$6:$R$314,ROW($A194)-5,FALSE),IFERROR(INDEX(AA$278:AA$314,MATCH($F194,$B$278:$B$314,0))/VLOOKUP($F194,$B$278:$BB$314,MATCH(LEFT(TRIM(AA$6),FIND("~",SUBSTITUTE(AA$6,"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194))*HLOOKUP(LEFT(TRIM(AA$6),FIND("~",SUBSTITUTE(AA$6," ","~",LEN(TRIM(AA$6))-LEN(SUBSTITUTE(TRIM(AA$6)," ",""))))-1)&amp;" Total",$B$6:$BB$314,ROW($A194)-5,FALSE))</f>
        <v>0</v>
      </c>
      <c r="AB194" s="8">
        <f ca="1">IF(AB$5&lt;&gt;"",HLOOKUP(AB$5,Functionalization!$G$6:$R$314,ROW($A194)-5,FALSE),IFERROR(INDEX(AB$278:AB$314,MATCH($F194,$B$278:$B$314,0))/VLOOKUP($F194,$B$278:$BB$314,MATCH(LEFT(TRIM(AB$6),FIND("~",SUBSTITUTE(AB$6,"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194))*HLOOKUP(LEFT(TRIM(AB$6),FIND("~",SUBSTITUTE(AB$6," ","~",LEN(TRIM(AB$6))-LEN(SUBSTITUTE(TRIM(AB$6)," ",""))))-1)&amp;" Total",$B$6:$BB$314,ROW($A194)-5,FALSE))</f>
        <v>0</v>
      </c>
      <c r="AC194" s="8">
        <f ca="1">IF(AC$5&lt;&gt;"",HLOOKUP(AC$5,Functionalization!$G$6:$R$314,ROW($A194)-5,FALSE),IFERROR(INDEX(AC$278:AC$314,MATCH($F194,$B$278:$B$314,0))/VLOOKUP($F194,$B$278:$BB$314,MATCH(LEFT(TRIM(AC$6),FIND("~",SUBSTITUTE(AC$6,"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194))*HLOOKUP(LEFT(TRIM(AC$6),FIND("~",SUBSTITUTE(AC$6," ","~",LEN(TRIM(AC$6))-LEN(SUBSTITUTE(TRIM(AC$6)," ",""))))-1)&amp;" Total",$B$6:$BB$314,ROW($A194)-5,FALSE))</f>
        <v>0</v>
      </c>
      <c r="AD194" s="8">
        <f ca="1">IF(AD$5&lt;&gt;"",HLOOKUP(AD$5,Functionalization!$G$6:$R$314,ROW($A194)-5,FALSE),IFERROR(INDEX(AD$278:AD$314,MATCH($F194,$B$278:$B$314,0))/VLOOKUP($F194,$B$278:$BB$314,MATCH(LEFT(TRIM(AD$6),FIND("~",SUBSTITUTE(AD$6,"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194))*HLOOKUP(LEFT(TRIM(AD$6),FIND("~",SUBSTITUTE(AD$6," ","~",LEN(TRIM(AD$6))-LEN(SUBSTITUTE(TRIM(AD$6)," ",""))))-1)&amp;" Total",$B$6:$BB$314,ROW($A194)-5,FALSE))</f>
        <v>0</v>
      </c>
      <c r="AE194" s="8">
        <f ca="1">IF(AE$5&lt;&gt;"",HLOOKUP(AE$5,Functionalization!$G$6:$R$314,ROW($A194)-5,FALSE),IFERROR(INDEX(AE$278:AE$314,MATCH($F194,$B$278:$B$314,0))/VLOOKUP($F194,$B$278:$BB$314,MATCH(LEFT(TRIM(AE$6),FIND("~",SUBSTITUTE(AE$6,"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194))*HLOOKUP(LEFT(TRIM(AE$6),FIND("~",SUBSTITUTE(AE$6," ","~",LEN(TRIM(AE$6))-LEN(SUBSTITUTE(TRIM(AE$6)," ",""))))-1)&amp;" Total",$B$6:$BB$314,ROW($A194)-5,FALSE))</f>
        <v>0</v>
      </c>
      <c r="AF194" s="8">
        <f ca="1">IF(AF$5&lt;&gt;"",HLOOKUP(AF$5,Functionalization!$G$6:$R$314,ROW($A194)-5,FALSE),IFERROR(INDEX(AF$278:AF$314,MATCH($F194,$B$278:$B$314,0))/VLOOKUP($F194,$B$278:$BB$314,MATCH(LEFT(TRIM(AF$6),FIND("~",SUBSTITUTE(AF$6,"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194))*HLOOKUP(LEFT(TRIM(AF$6),FIND("~",SUBSTITUTE(AF$6," ","~",LEN(TRIM(AF$6))-LEN(SUBSTITUTE(TRIM(AF$6)," ",""))))-1)&amp;" Total",$B$6:$BB$314,ROW($A194)-5,FALSE))</f>
        <v>0</v>
      </c>
      <c r="AG194" s="8">
        <f ca="1">IF(AG$5&lt;&gt;"",HLOOKUP(AG$5,Functionalization!$G$6:$R$314,ROW($A194)-5,FALSE),IFERROR(INDEX(AG$278:AG$314,MATCH($F194,$B$278:$B$314,0))/VLOOKUP($F194,$B$278:$BB$314,MATCH(LEFT(TRIM(AG$6),FIND("~",SUBSTITUTE(AG$6,"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194))*HLOOKUP(LEFT(TRIM(AG$6),FIND("~",SUBSTITUTE(AG$6," ","~",LEN(TRIM(AG$6))-LEN(SUBSTITUTE(TRIM(AG$6)," ",""))))-1)&amp;" Total",$B$6:$BB$314,ROW($A194)-5,FALSE))</f>
        <v>0</v>
      </c>
      <c r="AH194" s="8">
        <f ca="1">IF(AH$5&lt;&gt;"",HLOOKUP(AH$5,Functionalization!$G$6:$R$314,ROW($A194)-5,FALSE),IFERROR(INDEX(AH$278:AH$314,MATCH($F194,$B$278:$B$314,0))/VLOOKUP($F194,$B$278:$BB$314,MATCH(LEFT(TRIM(AH$6),FIND("~",SUBSTITUTE(AH$6,"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194))*HLOOKUP(LEFT(TRIM(AH$6),FIND("~",SUBSTITUTE(AH$6," ","~",LEN(TRIM(AH$6))-LEN(SUBSTITUTE(TRIM(AH$6)," ",""))))-1)&amp;" Total",$B$6:$BB$314,ROW($A194)-5,FALSE))</f>
        <v>0</v>
      </c>
      <c r="AI194" s="8">
        <f ca="1">IF(AI$5&lt;&gt;"",HLOOKUP(AI$5,Functionalization!$G$6:$R$314,ROW($A194)-5,FALSE),IFERROR(INDEX(AI$278:AI$314,MATCH($F194,$B$278:$B$314,0))/VLOOKUP($F194,$B$278:$BB$314,MATCH(LEFT(TRIM(AI$6),FIND("~",SUBSTITUTE(AI$6,"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194))*HLOOKUP(LEFT(TRIM(AI$6),FIND("~",SUBSTITUTE(AI$6," ","~",LEN(TRIM(AI$6))-LEN(SUBSTITUTE(TRIM(AI$6)," ",""))))-1)&amp;" Total",$B$6:$BB$314,ROW($A194)-5,FALSE))</f>
        <v>0</v>
      </c>
      <c r="AJ194" s="8">
        <f ca="1">IF(AJ$5&lt;&gt;"",HLOOKUP(AJ$5,Functionalization!$G$6:$R$314,ROW($A194)-5,FALSE),IFERROR(INDEX(AJ$278:AJ$314,MATCH($F194,$B$278:$B$314,0))/VLOOKUP($F194,$B$278:$BB$314,MATCH(LEFT(TRIM(AJ$6),FIND("~",SUBSTITUTE(AJ$6,"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194))*HLOOKUP(LEFT(TRIM(AJ$6),FIND("~",SUBSTITUTE(AJ$6," ","~",LEN(TRIM(AJ$6))-LEN(SUBSTITUTE(TRIM(AJ$6)," ",""))))-1)&amp;" Total",$B$6:$BB$314,ROW($A194)-5,FALSE))</f>
        <v>0</v>
      </c>
      <c r="AK194" s="8">
        <f ca="1">IF(AK$5&lt;&gt;"",HLOOKUP(AK$5,Functionalization!$G$6:$R$314,ROW($A194)-5,FALSE),IFERROR(INDEX(AK$278:AK$314,MATCH($F194,$B$278:$B$314,0))/VLOOKUP($F194,$B$278:$BB$314,MATCH(LEFT(TRIM(AK$6),FIND("~",SUBSTITUTE(AK$6,"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194))*HLOOKUP(LEFT(TRIM(AK$6),FIND("~",SUBSTITUTE(AK$6," ","~",LEN(TRIM(AK$6))-LEN(SUBSTITUTE(TRIM(AK$6)," ",""))))-1)&amp;" Total",$B$6:$BB$314,ROW($A194)-5,FALSE))</f>
        <v>0</v>
      </c>
      <c r="AL194" s="8">
        <f ca="1">IF(AL$5&lt;&gt;"",HLOOKUP(AL$5,Functionalization!$G$6:$R$314,ROW($A194)-5,FALSE),IFERROR(INDEX(AL$278:AL$314,MATCH($F194,$B$278:$B$314,0))/VLOOKUP($F194,$B$278:$BB$314,MATCH(LEFT(TRIM(AL$6),FIND("~",SUBSTITUTE(AL$6,"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194))*HLOOKUP(LEFT(TRIM(AL$6),FIND("~",SUBSTITUTE(AL$6," ","~",LEN(TRIM(AL$6))-LEN(SUBSTITUTE(TRIM(AL$6)," ",""))))-1)&amp;" Total",$B$6:$BB$314,ROW($A194)-5,FALSE))</f>
        <v>0</v>
      </c>
      <c r="AM194" s="8">
        <f ca="1">IF(AM$5&lt;&gt;"",HLOOKUP(AM$5,Functionalization!$G$6:$R$314,ROW($A194)-5,FALSE),IFERROR(INDEX(AM$278:AM$314,MATCH($F194,$B$278:$B$314,0))/VLOOKUP($F194,$B$278:$BB$314,MATCH(LEFT(TRIM(AM$6),FIND("~",SUBSTITUTE(AM$6,"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194))*HLOOKUP(LEFT(TRIM(AM$6),FIND("~",SUBSTITUTE(AM$6," ","~",LEN(TRIM(AM$6))-LEN(SUBSTITUTE(TRIM(AM$6)," ",""))))-1)&amp;" Total",$B$6:$BB$314,ROW($A194)-5,FALSE))</f>
        <v>0</v>
      </c>
      <c r="AN194" s="8">
        <f ca="1">IF(AN$5&lt;&gt;"",HLOOKUP(AN$5,Functionalization!$G$6:$R$314,ROW($A194)-5,FALSE),IFERROR(INDEX(AN$278:AN$314,MATCH($F194,$B$278:$B$314,0))/VLOOKUP($F194,$B$278:$BB$314,MATCH(LEFT(TRIM(AN$6),FIND("~",SUBSTITUTE(AN$6,"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194))*HLOOKUP(LEFT(TRIM(AN$6),FIND("~",SUBSTITUTE(AN$6," ","~",LEN(TRIM(AN$6))-LEN(SUBSTITUTE(TRIM(AN$6)," ",""))))-1)&amp;" Total",$B$6:$BB$314,ROW($A194)-5,FALSE))</f>
        <v>0</v>
      </c>
      <c r="AO194" s="8">
        <f ca="1">IF(AO$5&lt;&gt;"",HLOOKUP(AO$5,Functionalization!$G$6:$R$314,ROW($A194)-5,FALSE),IFERROR(INDEX(AO$278:AO$314,MATCH($F194,$B$278:$B$314,0))/VLOOKUP($F194,$B$278:$BB$314,MATCH(LEFT(TRIM(AO$6),FIND("~",SUBSTITUTE(AO$6,"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194))*HLOOKUP(LEFT(TRIM(AO$6),FIND("~",SUBSTITUTE(AO$6," ","~",LEN(TRIM(AO$6))-LEN(SUBSTITUTE(TRIM(AO$6)," ",""))))-1)&amp;" Total",$B$6:$BB$314,ROW($A194)-5,FALSE))</f>
        <v>0</v>
      </c>
      <c r="AP194" s="8">
        <f ca="1">IF(AP$5&lt;&gt;"",HLOOKUP(AP$5,Functionalization!$G$6:$R$314,ROW($A194)-5,FALSE),IFERROR(INDEX(AP$278:AP$314,MATCH($F194,$B$278:$B$314,0))/VLOOKUP($F194,$B$278:$BB$314,MATCH(LEFT(TRIM(AP$6),FIND("~",SUBSTITUTE(AP$6,"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194))*HLOOKUP(LEFT(TRIM(AP$6),FIND("~",SUBSTITUTE(AP$6," ","~",LEN(TRIM(AP$6))-LEN(SUBSTITUTE(TRIM(AP$6)," ",""))))-1)&amp;" Total",$B$6:$BB$314,ROW($A194)-5,FALSE))</f>
        <v>0</v>
      </c>
      <c r="AQ194" s="8">
        <f ca="1">IF(AQ$5&lt;&gt;"",HLOOKUP(AQ$5,Functionalization!$G$6:$R$314,ROW($A194)-5,FALSE),IFERROR(INDEX(AQ$278:AQ$314,MATCH($F194,$B$278:$B$314,0))/VLOOKUP($F194,$B$278:$BB$314,MATCH(LEFT(TRIM(AQ$6),FIND("~",SUBSTITUTE(AQ$6,"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194))*HLOOKUP(LEFT(TRIM(AQ$6),FIND("~",SUBSTITUTE(AQ$6," ","~",LEN(TRIM(AQ$6))-LEN(SUBSTITUTE(TRIM(AQ$6)," ",""))))-1)&amp;" Total",$B$6:$BB$314,ROW($A194)-5,FALSE))</f>
        <v>0</v>
      </c>
      <c r="AR194" s="8">
        <f ca="1">IF(AR$5&lt;&gt;"",HLOOKUP(AR$5,Functionalization!$G$6:$R$314,ROW($A194)-5,FALSE),IFERROR(INDEX(AR$278:AR$314,MATCH($F194,$B$278:$B$314,0))/VLOOKUP($F194,$B$278:$BB$314,MATCH(LEFT(TRIM(AR$6),FIND("~",SUBSTITUTE(AR$6,"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194))*HLOOKUP(LEFT(TRIM(AR$6),FIND("~",SUBSTITUTE(AR$6," ","~",LEN(TRIM(AR$6))-LEN(SUBSTITUTE(TRIM(AR$6)," ",""))))-1)&amp;" Total",$B$6:$BB$314,ROW($A194)-5,FALSE))</f>
        <v>0</v>
      </c>
      <c r="AS194" s="8">
        <f ca="1">IF(AS$5&lt;&gt;"",HLOOKUP(AS$5,Functionalization!$G$6:$R$314,ROW($A194)-5,FALSE),IFERROR(INDEX(AS$278:AS$314,MATCH($F194,$B$278:$B$314,0))/VLOOKUP($F194,$B$278:$BB$314,MATCH(LEFT(TRIM(AS$6),FIND("~",SUBSTITUTE(AS$6,"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194))*HLOOKUP(LEFT(TRIM(AS$6),FIND("~",SUBSTITUTE(AS$6," ","~",LEN(TRIM(AS$6))-LEN(SUBSTITUTE(TRIM(AS$6)," ",""))))-1)&amp;" Total",$B$6:$BB$314,ROW($A194)-5,FALSE))</f>
        <v>0</v>
      </c>
      <c r="AT194" s="8">
        <f ca="1">IF(AT$5&lt;&gt;"",HLOOKUP(AT$5,Functionalization!$G$6:$R$314,ROW($A194)-5,FALSE),IFERROR(INDEX(AT$278:AT$314,MATCH($F194,$B$278:$B$314,0))/VLOOKUP($F194,$B$278:$BB$314,MATCH(LEFT(TRIM(AT$6),FIND("~",SUBSTITUTE(AT$6,"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194))*HLOOKUP(LEFT(TRIM(AT$6),FIND("~",SUBSTITUTE(AT$6," ","~",LEN(TRIM(AT$6))-LEN(SUBSTITUTE(TRIM(AT$6)," ",""))))-1)&amp;" Total",$B$6:$BB$314,ROW($A194)-5,FALSE))</f>
        <v>0</v>
      </c>
      <c r="AU194" s="8">
        <f ca="1">IF(AU$5&lt;&gt;"",HLOOKUP(AU$5,Functionalization!$G$6:$R$314,ROW($A194)-5,FALSE),IFERROR(INDEX(AU$278:AU$314,MATCH($F194,$B$278:$B$314,0))/VLOOKUP($F194,$B$278:$BB$314,MATCH(LEFT(TRIM(AU$6),FIND("~",SUBSTITUTE(AU$6,"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194))*HLOOKUP(LEFT(TRIM(AU$6),FIND("~",SUBSTITUTE(AU$6," ","~",LEN(TRIM(AU$6))-LEN(SUBSTITUTE(TRIM(AU$6)," ",""))))-1)&amp;" Total",$B$6:$BB$314,ROW($A194)-5,FALSE))</f>
        <v>0</v>
      </c>
      <c r="AV194" s="8">
        <f ca="1">IF(AV$5&lt;&gt;"",HLOOKUP(AV$5,Functionalization!$G$6:$R$314,ROW($A194)-5,FALSE),IFERROR(INDEX(AV$278:AV$314,MATCH($F194,$B$278:$B$314,0))/VLOOKUP($F194,$B$278:$BB$314,MATCH(LEFT(TRIM(AV$6),FIND("~",SUBSTITUTE(AV$6,"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194))*HLOOKUP(LEFT(TRIM(AV$6),FIND("~",SUBSTITUTE(AV$6," ","~",LEN(TRIM(AV$6))-LEN(SUBSTITUTE(TRIM(AV$6)," ",""))))-1)&amp;" Total",$B$6:$BB$314,ROW($A194)-5,FALSE))</f>
        <v>0</v>
      </c>
      <c r="AW194" s="8">
        <f ca="1">IF(AW$5&lt;&gt;"",HLOOKUP(AW$5,Functionalization!$G$6:$R$314,ROW($A194)-5,FALSE),IFERROR(INDEX(AW$278:AW$314,MATCH($F194,$B$278:$B$314,0))/VLOOKUP($F194,$B$278:$BB$314,MATCH(LEFT(TRIM(AW$6),FIND("~",SUBSTITUTE(AW$6,"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194))*HLOOKUP(LEFT(TRIM(AW$6),FIND("~",SUBSTITUTE(AW$6," ","~",LEN(TRIM(AW$6))-LEN(SUBSTITUTE(TRIM(AW$6)," ",""))))-1)&amp;" Total",$B$6:$BB$314,ROW($A194)-5,FALSE))</f>
        <v>0</v>
      </c>
      <c r="AX194" s="8">
        <f ca="1">IF(AX$5&lt;&gt;"",HLOOKUP(AX$5,Functionalization!$G$6:$R$314,ROW($A194)-5,FALSE),IFERROR(INDEX(AX$278:AX$314,MATCH($F194,$B$278:$B$314,0))/VLOOKUP($F194,$B$278:$BB$314,MATCH(LEFT(TRIM(AX$6),FIND("~",SUBSTITUTE(AX$6,"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194))*HLOOKUP(LEFT(TRIM(AX$6),FIND("~",SUBSTITUTE(AX$6," ","~",LEN(TRIM(AX$6))-LEN(SUBSTITUTE(TRIM(AX$6)," ",""))))-1)&amp;" Total",$B$6:$BB$314,ROW($A194)-5,FALSE))</f>
        <v>0</v>
      </c>
      <c r="AY194" s="8">
        <f ca="1">IF(AY$5&lt;&gt;"",HLOOKUP(AY$5,Functionalization!$G$6:$R$314,ROW($A194)-5,FALSE),IFERROR(INDEX(AY$278:AY$314,MATCH($F194,$B$278:$B$314,0))/VLOOKUP($F194,$B$278:$BB$314,MATCH(LEFT(TRIM(AY$6),FIND("~",SUBSTITUTE(AY$6,"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194))*HLOOKUP(LEFT(TRIM(AY$6),FIND("~",SUBSTITUTE(AY$6," ","~",LEN(TRIM(AY$6))-LEN(SUBSTITUTE(TRIM(AY$6)," ",""))))-1)&amp;" Total",$B$6:$BB$314,ROW($A194)-5,FALSE))</f>
        <v>0</v>
      </c>
      <c r="AZ194" s="8">
        <f ca="1">IF(AZ$5&lt;&gt;"",HLOOKUP(AZ$5,Functionalization!$G$6:$R$314,ROW($A194)-5,FALSE),IFERROR(INDEX(AZ$278:AZ$314,MATCH($F194,$B$278:$B$314,0))/VLOOKUP($F194,$B$278:$BB$314,MATCH(LEFT(TRIM(AZ$6),FIND("~",SUBSTITUTE(AZ$6,"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194))*HLOOKUP(LEFT(TRIM(AZ$6),FIND("~",SUBSTITUTE(AZ$6," ","~",LEN(TRIM(AZ$6))-LEN(SUBSTITUTE(TRIM(AZ$6)," ",""))))-1)&amp;" Total",$B$6:$BB$314,ROW($A194)-5,FALSE))</f>
        <v>0</v>
      </c>
      <c r="BA194" s="8">
        <f ca="1">IF(BA$5&lt;&gt;"",HLOOKUP(BA$5,Functionalization!$G$6:$R$314,ROW($A194)-5,FALSE),IFERROR(INDEX(BA$278:BA$314,MATCH($F194,$B$278:$B$314,0))/VLOOKUP($F194,$B$278:$BB$314,MATCH(LEFT(TRIM(BA$6),FIND("~",SUBSTITUTE(BA$6,"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194))*HLOOKUP(LEFT(TRIM(BA$6),FIND("~",SUBSTITUTE(BA$6," ","~",LEN(TRIM(BA$6))-LEN(SUBSTITUTE(TRIM(BA$6)," ",""))))-1)&amp;" Total",$B$6:$BB$314,ROW($A194)-5,FALSE))</f>
        <v>0</v>
      </c>
      <c r="BB194" s="8">
        <f ca="1">IF(BB$5&lt;&gt;"",HLOOKUP(BB$5,Functionalization!$G$6:$R$314,ROW($A194)-5,FALSE),IFERROR(INDEX(BB$278:BB$314,MATCH($F194,$B$278:$B$314,0))/VLOOKUP($F194,$B$278:$BB$314,MATCH(LEFT(TRIM(BB$6),FIND("~",SUBSTITUTE(BB$6,"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194))*HLOOKUP(LEFT(TRIM(BB$6),FIND("~",SUBSTITUTE(BB$6," ","~",LEN(TRIM(BB$6))-LEN(SUBSTITUTE(TRIM(BB$6)," ",""))))-1)&amp;" Total",$B$6:$BB$314,ROW($A194)-5,FALSE))</f>
        <v>0</v>
      </c>
      <c r="BD194">
        <f ca="1">IFERROR(IF(SUMIF($G$6:$BB$6,BD$6&amp;" Total",$G194:$BB194)-(SUMIF($G$6:$BB$6,BD$6&amp;" "&amp;'Input-Func_Class'!$D$22,$G194:$BB194)+IFERROR(SUMIF($G$6:$BB$6,BD$6&amp;" "&amp;'Input-Func_Class'!$E$22,$G194:$BB194),SUMIF($G$6:$BB$6,BD$6&amp;" "&amp;'Input-Func_Class'!$B$24,$G194:$BB194))+SUMIF($G$6:$BB$6,BD$6&amp;" "&amp;'Input-Func_Class'!$F$22,$G194:$BB194))&lt;Check_Limit,0,1),1)</f>
        <v>0</v>
      </c>
      <c r="BE194">
        <f ca="1">IFERROR(IF(SUMIF($G$6:$BB$6,BE$6&amp;" Total",$G194:$BB194)-(SUMIF($G$6:$BB$6,BE$6&amp;" "&amp;'Input-Func_Class'!$D$22,$G194:$BB194)+IFERROR(SUMIF($G$6:$BB$6,BE$6&amp;" "&amp;'Input-Func_Class'!$E$22,$G194:$BB194),SUMIF($G$6:$BB$6,BE$6&amp;" "&amp;'Input-Func_Class'!$B$24,$G194:$BB194))+SUMIF($G$6:$BB$6,BE$6&amp;" "&amp;'Input-Func_Class'!$F$22,$G194:$BB194))&lt;Check_Limit,0,1),1)</f>
        <v>0</v>
      </c>
      <c r="BF194">
        <f ca="1">IFERROR(IF(SUMIF($G$6:$BB$6,BF$6&amp;" Total",$G194:$BB194)-(SUMIF($G$6:$BB$6,BF$6&amp;" "&amp;'Input-Func_Class'!$D$22,$G194:$BB194)+IFERROR(SUMIF($G$6:$BB$6,BF$6&amp;" "&amp;'Input-Func_Class'!$E$22,$G194:$BB194),SUMIF($G$6:$BB$6,BF$6&amp;" "&amp;'Input-Func_Class'!$B$24,$G194:$BB194))+SUMIF($G$6:$BB$6,BF$6&amp;" "&amp;'Input-Func_Class'!$F$22,$G194:$BB194))&lt;Check_Limit,0,1),1)</f>
        <v>0</v>
      </c>
      <c r="BG194">
        <f ca="1">IFERROR(IF(SUMIF($G$6:$BB$6,BG$6&amp;" Total",$G194:$BB194)-(SUMIF($G$6:$BB$6,BG$6&amp;" "&amp;'Input-Func_Class'!$D$22,$G194:$BB194)+IFERROR(SUMIF($G$6:$BB$6,BG$6&amp;" "&amp;'Input-Func_Class'!$E$22,$G194:$BB194),SUMIF($G$6:$BB$6,BG$6&amp;" "&amp;'Input-Func_Class'!$B$24,$G194:$BB194))+SUMIF($G$6:$BB$6,BG$6&amp;" "&amp;'Input-Func_Class'!$F$22,$G194:$BB194))&lt;Check_Limit,0,1),1)</f>
        <v>0</v>
      </c>
      <c r="BH194">
        <f ca="1">IFERROR(IF(SUMIF($G$6:$BB$6,BH$6&amp;" Total",$G194:$BB194)-(SUMIF($G$6:$BB$6,BH$6&amp;" "&amp;'Input-Func_Class'!$D$22,$G194:$BB194)+IFERROR(SUMIF($G$6:$BB$6,BH$6&amp;" "&amp;'Input-Func_Class'!$E$22,$G194:$BB194),SUMIF($G$6:$BB$6,BH$6&amp;" "&amp;'Input-Func_Class'!$B$24,$G194:$BB194))+SUMIF($G$6:$BB$6,BH$6&amp;" "&amp;'Input-Func_Class'!$F$22,$G194:$BB194))&lt;Check_Limit,0,1),1)</f>
        <v>0</v>
      </c>
      <c r="BI194">
        <f ca="1">IFERROR(IF(SUMIF($G$6:$BB$6,BI$6&amp;" Total",$G194:$BB194)-(SUMIF($G$6:$BB$6,BI$6&amp;" "&amp;'Input-Func_Class'!$D$22,$G194:$BB194)+IFERROR(SUMIF($G$6:$BB$6,BI$6&amp;" "&amp;'Input-Func_Class'!$E$22,$G194:$BB194),SUMIF($G$6:$BB$6,BI$6&amp;" "&amp;'Input-Func_Class'!$B$24,$G194:$BB194))+SUMIF($G$6:$BB$6,BI$6&amp;" "&amp;'Input-Func_Class'!$F$22,$G194:$BB194))&lt;Check_Limit,0,1),1)</f>
        <v>0</v>
      </c>
      <c r="BJ194">
        <f ca="1">IFERROR(IF(SUMIF($G$6:$BB$6,BJ$6&amp;" Total",$G194:$BB194)-(SUMIF($G$6:$BB$6,BJ$6&amp;" "&amp;'Input-Func_Class'!$D$22,$G194:$BB194)+IFERROR(SUMIF($G$6:$BB$6,BJ$6&amp;" "&amp;'Input-Func_Class'!$E$22,$G194:$BB194),SUMIF($G$6:$BB$6,BJ$6&amp;" "&amp;'Input-Func_Class'!$B$24,$G194:$BB194))+SUMIF($G$6:$BB$6,BJ$6&amp;" "&amp;'Input-Func_Class'!$F$22,$G194:$BB194))&lt;Check_Limit,0,1),1)</f>
        <v>0</v>
      </c>
      <c r="BK194">
        <f ca="1">IFERROR(IF(SUMIF($G$6:$BB$6,BK$6&amp;" Total",$G194:$BB194)-(SUMIF($G$6:$BB$6,BK$6&amp;" "&amp;'Input-Func_Class'!$D$22,$G194:$BB194)+IFERROR(SUMIF($G$6:$BB$6,BK$6&amp;" "&amp;'Input-Func_Class'!$E$22,$G194:$BB194),SUMIF($G$6:$BB$6,BK$6&amp;" "&amp;'Input-Func_Class'!$B$24,$G194:$BB194))+SUMIF($G$6:$BB$6,BK$6&amp;" "&amp;'Input-Func_Class'!$F$22,$G194:$BB194))&lt;Check_Limit,0,1),1)</f>
        <v>0</v>
      </c>
      <c r="BL194">
        <f ca="1">IFERROR(IF(SUMIF($G$6:$BB$6,BL$6&amp;" Total",$G194:$BB194)-(SUMIF($G$6:$BB$6,BL$6&amp;" "&amp;'Input-Func_Class'!$D$22,$G194:$BB194)+IFERROR(SUMIF($G$6:$BB$6,BL$6&amp;" "&amp;'Input-Func_Class'!$E$22,$G194:$BB194),SUMIF($G$6:$BB$6,BL$6&amp;" "&amp;'Input-Func_Class'!$B$24,$G194:$BB194))+SUMIF($G$6:$BB$6,BL$6&amp;" "&amp;'Input-Func_Class'!$F$22,$G194:$BB194))&lt;Check_Limit,0,1),1)</f>
        <v>0</v>
      </c>
      <c r="BM194">
        <f ca="1">IFERROR(IF(SUMIF($G$6:$BB$6,BM$6&amp;" Total",$G194:$BB194)-(SUMIF($G$6:$BB$6,BM$6&amp;" "&amp;'Input-Func_Class'!$D$22,$G194:$BB194)+IFERROR(SUMIF($G$6:$BB$6,BM$6&amp;" "&amp;'Input-Func_Class'!$E$22,$G194:$BB194),SUMIF($G$6:$BB$6,BM$6&amp;" "&amp;'Input-Func_Class'!$B$24,$G194:$BB194))+SUMIF($G$6:$BB$6,BM$6&amp;" "&amp;'Input-Func_Class'!$F$22,$G194:$BB194))&lt;Check_Limit,0,1),1)</f>
        <v>0</v>
      </c>
      <c r="BN194">
        <f ca="1">IFERROR(IF(SUMIF($G$6:$BB$6,BN$6&amp;" Total",$G194:$BB194)-(SUMIF($G$6:$BB$6,BN$6&amp;" "&amp;'Input-Func_Class'!$D$22,$G194:$BB194)+IFERROR(SUMIF($G$6:$BB$6,BN$6&amp;" "&amp;'Input-Func_Class'!$E$22,$G194:$BB194),SUMIF($G$6:$BB$6,BN$6&amp;" "&amp;'Input-Func_Class'!$B$24,$G194:$BB194))+SUMIF($G$6:$BB$6,BN$6&amp;" "&amp;'Input-Func_Class'!$F$22,$G194:$BB194))&lt;Check_Limit,0,1),1)</f>
        <v>0</v>
      </c>
      <c r="BO194">
        <f ca="1">IFERROR(IF(SUMIF($G$6:$BB$6,BO$6&amp;" Total",$G194:$BB194)-(SUMIF($G$6:$BB$6,BO$6&amp;" "&amp;'Input-Func_Class'!$D$22,$G194:$BB194)+IFERROR(SUMIF($G$6:$BB$6,BO$6&amp;" "&amp;'Input-Func_Class'!$E$22,$G194:$BB194),SUMIF($G$6:$BB$6,BO$6&amp;" "&amp;'Input-Func_Class'!$B$24,$G194:$BB194))+SUMIF($G$6:$BB$6,BO$6&amp;" "&amp;'Input-Func_Class'!$F$22,$G194:$BB194))&lt;Check_Limit,0,1),1)</f>
        <v>0</v>
      </c>
    </row>
    <row r="195" spans="1:67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>SUBTOTAL(9,D184:D194)</f>
        <v>30679538.636355367</v>
      </c>
      <c r="E195" s="8">
        <f t="shared" ca="1" si="55"/>
        <v>0</v>
      </c>
      <c r="G195" s="77">
        <f t="shared" ref="G195:BB195" ca="1" si="56">SUBTOTAL(9,G184:G194)</f>
        <v>12991249.287255362</v>
      </c>
      <c r="H195" s="77">
        <f t="shared" ca="1" si="56"/>
        <v>9574141.8729631174</v>
      </c>
      <c r="I195" s="77">
        <f t="shared" ca="1" si="56"/>
        <v>181490.91220416268</v>
      </c>
      <c r="J195" s="77">
        <f t="shared" ca="1" si="56"/>
        <v>3235616.5020880844</v>
      </c>
      <c r="K195" s="77">
        <f t="shared" ca="1" si="56"/>
        <v>13083245.742274778</v>
      </c>
      <c r="L195" s="77">
        <f t="shared" ca="1" si="56"/>
        <v>0</v>
      </c>
      <c r="M195" s="77">
        <f t="shared" ca="1" si="56"/>
        <v>0</v>
      </c>
      <c r="N195" s="77">
        <f t="shared" ca="1" si="56"/>
        <v>13083245.742274778</v>
      </c>
      <c r="O195" s="77">
        <f t="shared" ca="1" si="56"/>
        <v>4605043.6068252223</v>
      </c>
      <c r="P195" s="77">
        <f t="shared" ca="1" si="56"/>
        <v>0</v>
      </c>
      <c r="Q195" s="77">
        <f t="shared" ca="1" si="56"/>
        <v>0</v>
      </c>
      <c r="R195" s="77">
        <f t="shared" ca="1" si="56"/>
        <v>4605043.6068252223</v>
      </c>
      <c r="S195" s="77">
        <f t="shared" ca="1" si="56"/>
        <v>0</v>
      </c>
      <c r="T195" s="77">
        <f t="shared" ca="1" si="56"/>
        <v>0</v>
      </c>
      <c r="U195" s="77">
        <f t="shared" ca="1" si="56"/>
        <v>0</v>
      </c>
      <c r="V195" s="77">
        <f t="shared" ca="1" si="56"/>
        <v>0</v>
      </c>
      <c r="W195" s="77">
        <f t="shared" ca="1" si="56"/>
        <v>0</v>
      </c>
      <c r="X195" s="77">
        <f t="shared" ca="1" si="56"/>
        <v>0</v>
      </c>
      <c r="Y195" s="77">
        <f t="shared" ca="1" si="56"/>
        <v>0</v>
      </c>
      <c r="Z195" s="77">
        <f t="shared" ca="1" si="56"/>
        <v>0</v>
      </c>
      <c r="AA195" s="77">
        <f t="shared" ca="1" si="56"/>
        <v>0</v>
      </c>
      <c r="AB195" s="77">
        <f t="shared" ca="1" si="56"/>
        <v>0</v>
      </c>
      <c r="AC195" s="77">
        <f t="shared" ca="1" si="56"/>
        <v>0</v>
      </c>
      <c r="AD195" s="77">
        <f t="shared" ca="1" si="56"/>
        <v>0</v>
      </c>
      <c r="AE195" s="77">
        <f t="shared" ca="1" si="56"/>
        <v>0</v>
      </c>
      <c r="AF195" s="77">
        <f t="shared" ca="1" si="56"/>
        <v>0</v>
      </c>
      <c r="AG195" s="77">
        <f t="shared" ca="1" si="56"/>
        <v>0</v>
      </c>
      <c r="AH195" s="77">
        <f t="shared" ca="1" si="56"/>
        <v>0</v>
      </c>
      <c r="AI195" s="77">
        <f t="shared" ca="1" si="56"/>
        <v>0</v>
      </c>
      <c r="AJ195" s="77">
        <f t="shared" ca="1" si="56"/>
        <v>0</v>
      </c>
      <c r="AK195" s="77">
        <f t="shared" ca="1" si="56"/>
        <v>0</v>
      </c>
      <c r="AL195" s="77">
        <f t="shared" ca="1" si="56"/>
        <v>0</v>
      </c>
      <c r="AM195" s="77">
        <f t="shared" ca="1" si="56"/>
        <v>0</v>
      </c>
      <c r="AN195" s="77">
        <f t="shared" ca="1" si="56"/>
        <v>0</v>
      </c>
      <c r="AO195" s="77">
        <f t="shared" ca="1" si="56"/>
        <v>0</v>
      </c>
      <c r="AP195" s="77">
        <f t="shared" ca="1" si="56"/>
        <v>0</v>
      </c>
      <c r="AQ195" s="77">
        <f t="shared" ca="1" si="56"/>
        <v>0</v>
      </c>
      <c r="AR195" s="77">
        <f t="shared" ca="1" si="56"/>
        <v>0</v>
      </c>
      <c r="AS195" s="77">
        <f t="shared" ca="1" si="56"/>
        <v>0</v>
      </c>
      <c r="AT195" s="77">
        <f t="shared" ca="1" si="56"/>
        <v>0</v>
      </c>
      <c r="AU195" s="77">
        <f t="shared" ca="1" si="56"/>
        <v>0</v>
      </c>
      <c r="AV195" s="77">
        <f t="shared" ca="1" si="56"/>
        <v>0</v>
      </c>
      <c r="AW195" s="77">
        <f t="shared" ca="1" si="56"/>
        <v>0</v>
      </c>
      <c r="AX195" s="77">
        <f t="shared" ca="1" si="56"/>
        <v>0</v>
      </c>
      <c r="AY195" s="77">
        <f t="shared" ca="1" si="56"/>
        <v>0</v>
      </c>
      <c r="AZ195" s="77">
        <f t="shared" ca="1" si="56"/>
        <v>0</v>
      </c>
      <c r="BA195" s="77">
        <f t="shared" ca="1" si="56"/>
        <v>0</v>
      </c>
      <c r="BB195" s="77">
        <f t="shared" ca="1" si="56"/>
        <v>0</v>
      </c>
      <c r="BD195">
        <f ca="1">IFERROR(IF(SUMIF($G$6:$BB$6,BD$6&amp;" Total",$G195:$BB195)-(SUMIF($G$6:$BB$6,BD$6&amp;" "&amp;'Input-Func_Class'!$D$22,$G195:$BB195)+IFERROR(SUMIF($G$6:$BB$6,BD$6&amp;" "&amp;'Input-Func_Class'!$E$22,$G195:$BB195),SUMIF($G$6:$BB$6,BD$6&amp;" "&amp;'Input-Func_Class'!$B$24,$G195:$BB195))+SUMIF($G$6:$BB$6,BD$6&amp;" "&amp;'Input-Func_Class'!$F$22,$G195:$BB195))&lt;Check_Limit,0,1),1)</f>
        <v>0</v>
      </c>
      <c r="BE195">
        <f ca="1">IFERROR(IF(SUMIF($G$6:$BB$6,BE$6&amp;" Total",$G195:$BB195)-(SUMIF($G$6:$BB$6,BE$6&amp;" "&amp;'Input-Func_Class'!$D$22,$G195:$BB195)+IFERROR(SUMIF($G$6:$BB$6,BE$6&amp;" "&amp;'Input-Func_Class'!$E$22,$G195:$BB195),SUMIF($G$6:$BB$6,BE$6&amp;" "&amp;'Input-Func_Class'!$B$24,$G195:$BB195))+SUMIF($G$6:$BB$6,BE$6&amp;" "&amp;'Input-Func_Class'!$F$22,$G195:$BB195))&lt;Check_Limit,0,1),1)</f>
        <v>0</v>
      </c>
      <c r="BF195">
        <f ca="1">IFERROR(IF(SUMIF($G$6:$BB$6,BF$6&amp;" Total",$G195:$BB195)-(SUMIF($G$6:$BB$6,BF$6&amp;" "&amp;'Input-Func_Class'!$D$22,$G195:$BB195)+IFERROR(SUMIF($G$6:$BB$6,BF$6&amp;" "&amp;'Input-Func_Class'!$E$22,$G195:$BB195),SUMIF($G$6:$BB$6,BF$6&amp;" "&amp;'Input-Func_Class'!$B$24,$G195:$BB195))+SUMIF($G$6:$BB$6,BF$6&amp;" "&amp;'Input-Func_Class'!$F$22,$G195:$BB195))&lt;Check_Limit,0,1),1)</f>
        <v>0</v>
      </c>
      <c r="BG195">
        <f ca="1">IFERROR(IF(SUMIF($G$6:$BB$6,BG$6&amp;" Total",$G195:$BB195)-(SUMIF($G$6:$BB$6,BG$6&amp;" "&amp;'Input-Func_Class'!$D$22,$G195:$BB195)+IFERROR(SUMIF($G$6:$BB$6,BG$6&amp;" "&amp;'Input-Func_Class'!$E$22,$G195:$BB195),SUMIF($G$6:$BB$6,BG$6&amp;" "&amp;'Input-Func_Class'!$B$24,$G195:$BB195))+SUMIF($G$6:$BB$6,BG$6&amp;" "&amp;'Input-Func_Class'!$F$22,$G195:$BB195))&lt;Check_Limit,0,1),1)</f>
        <v>0</v>
      </c>
      <c r="BH195">
        <f ca="1">IFERROR(IF(SUMIF($G$6:$BB$6,BH$6&amp;" Total",$G195:$BB195)-(SUMIF($G$6:$BB$6,BH$6&amp;" "&amp;'Input-Func_Class'!$D$22,$G195:$BB195)+IFERROR(SUMIF($G$6:$BB$6,BH$6&amp;" "&amp;'Input-Func_Class'!$E$22,$G195:$BB195),SUMIF($G$6:$BB$6,BH$6&amp;" "&amp;'Input-Func_Class'!$B$24,$G195:$BB195))+SUMIF($G$6:$BB$6,BH$6&amp;" "&amp;'Input-Func_Class'!$F$22,$G195:$BB195))&lt;Check_Limit,0,1),1)</f>
        <v>0</v>
      </c>
      <c r="BI195">
        <f ca="1">IFERROR(IF(SUMIF($G$6:$BB$6,BI$6&amp;" Total",$G195:$BB195)-(SUMIF($G$6:$BB$6,BI$6&amp;" "&amp;'Input-Func_Class'!$D$22,$G195:$BB195)+IFERROR(SUMIF($G$6:$BB$6,BI$6&amp;" "&amp;'Input-Func_Class'!$E$22,$G195:$BB195),SUMIF($G$6:$BB$6,BI$6&amp;" "&amp;'Input-Func_Class'!$B$24,$G195:$BB195))+SUMIF($G$6:$BB$6,BI$6&amp;" "&amp;'Input-Func_Class'!$F$22,$G195:$BB195))&lt;Check_Limit,0,1),1)</f>
        <v>0</v>
      </c>
      <c r="BJ195">
        <f ca="1">IFERROR(IF(SUMIF($G$6:$BB$6,BJ$6&amp;" Total",$G195:$BB195)-(SUMIF($G$6:$BB$6,BJ$6&amp;" "&amp;'Input-Func_Class'!$D$22,$G195:$BB195)+IFERROR(SUMIF($G$6:$BB$6,BJ$6&amp;" "&amp;'Input-Func_Class'!$E$22,$G195:$BB195),SUMIF($G$6:$BB$6,BJ$6&amp;" "&amp;'Input-Func_Class'!$B$24,$G195:$BB195))+SUMIF($G$6:$BB$6,BJ$6&amp;" "&amp;'Input-Func_Class'!$F$22,$G195:$BB195))&lt;Check_Limit,0,1),1)</f>
        <v>0</v>
      </c>
      <c r="BK195">
        <f ca="1">IFERROR(IF(SUMIF($G$6:$BB$6,BK$6&amp;" Total",$G195:$BB195)-(SUMIF($G$6:$BB$6,BK$6&amp;" "&amp;'Input-Func_Class'!$D$22,$G195:$BB195)+IFERROR(SUMIF($G$6:$BB$6,BK$6&amp;" "&amp;'Input-Func_Class'!$E$22,$G195:$BB195),SUMIF($G$6:$BB$6,BK$6&amp;" "&amp;'Input-Func_Class'!$B$24,$G195:$BB195))+SUMIF($G$6:$BB$6,BK$6&amp;" "&amp;'Input-Func_Class'!$F$22,$G195:$BB195))&lt;Check_Limit,0,1),1)</f>
        <v>0</v>
      </c>
      <c r="BL195">
        <f ca="1">IFERROR(IF(SUMIF($G$6:$BB$6,BL$6&amp;" Total",$G195:$BB195)-(SUMIF($G$6:$BB$6,BL$6&amp;" "&amp;'Input-Func_Class'!$D$22,$G195:$BB195)+IFERROR(SUMIF($G$6:$BB$6,BL$6&amp;" "&amp;'Input-Func_Class'!$E$22,$G195:$BB195),SUMIF($G$6:$BB$6,BL$6&amp;" "&amp;'Input-Func_Class'!$B$24,$G195:$BB195))+SUMIF($G$6:$BB$6,BL$6&amp;" "&amp;'Input-Func_Class'!$F$22,$G195:$BB195))&lt;Check_Limit,0,1),1)</f>
        <v>0</v>
      </c>
      <c r="BM195">
        <f ca="1">IFERROR(IF(SUMIF($G$6:$BB$6,BM$6&amp;" Total",$G195:$BB195)-(SUMIF($G$6:$BB$6,BM$6&amp;" "&amp;'Input-Func_Class'!$D$22,$G195:$BB195)+IFERROR(SUMIF($G$6:$BB$6,BM$6&amp;" "&amp;'Input-Func_Class'!$E$22,$G195:$BB195),SUMIF($G$6:$BB$6,BM$6&amp;" "&amp;'Input-Func_Class'!$B$24,$G195:$BB195))+SUMIF($G$6:$BB$6,BM$6&amp;" "&amp;'Input-Func_Class'!$F$22,$G195:$BB195))&lt;Check_Limit,0,1),1)</f>
        <v>0</v>
      </c>
      <c r="BN195">
        <f ca="1">IFERROR(IF(SUMIF($G$6:$BB$6,BN$6&amp;" Total",$G195:$BB195)-(SUMIF($G$6:$BB$6,BN$6&amp;" "&amp;'Input-Func_Class'!$D$22,$G195:$BB195)+IFERROR(SUMIF($G$6:$BB$6,BN$6&amp;" "&amp;'Input-Func_Class'!$E$22,$G195:$BB195),SUMIF($G$6:$BB$6,BN$6&amp;" "&amp;'Input-Func_Class'!$B$24,$G195:$BB195))+SUMIF($G$6:$BB$6,BN$6&amp;" "&amp;'Input-Func_Class'!$F$22,$G195:$BB195))&lt;Check_Limit,0,1),1)</f>
        <v>0</v>
      </c>
      <c r="BO195">
        <f ca="1">IFERROR(IF(SUMIF($G$6:$BB$6,BO$6&amp;" Total",$G195:$BB195)-(SUMIF($G$6:$BB$6,BO$6&amp;" "&amp;'Input-Func_Class'!$D$22,$G195:$BB195)+IFERROR(SUMIF($G$6:$BB$6,BO$6&amp;" "&amp;'Input-Func_Class'!$E$22,$G195:$BB195),SUMIF($G$6:$BB$6,BO$6&amp;" "&amp;'Input-Func_Class'!$B$24,$G195:$BB195))+SUMIF($G$6:$BB$6,BO$6&amp;" "&amp;'Input-Func_Class'!$F$22,$G195:$BB195))&lt;Check_Limit,0,1),1)</f>
        <v>0</v>
      </c>
    </row>
    <row r="196" spans="1:67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D196">
        <f>IFERROR(IF(SUMIF($G$6:$BB$6,BD$6&amp;" Total",$G196:$BB196)-(SUMIF($G$6:$BB$6,BD$6&amp;" "&amp;'Input-Func_Class'!$D$22,$G196:$BB196)+IFERROR(SUMIF($G$6:$BB$6,BD$6&amp;" "&amp;'Input-Func_Class'!$E$22,$G196:$BB196),SUMIF($G$6:$BB$6,BD$6&amp;" "&amp;'Input-Func_Class'!$B$24,$G196:$BB196))+SUMIF($G$6:$BB$6,BD$6&amp;" "&amp;'Input-Func_Class'!$F$22,$G196:$BB196))&lt;Check_Limit,0,1),1)</f>
        <v>0</v>
      </c>
      <c r="BE196">
        <f>IFERROR(IF(SUMIF($G$6:$BB$6,BE$6&amp;" Total",$G196:$BB196)-(SUMIF($G$6:$BB$6,BE$6&amp;" "&amp;'Input-Func_Class'!$D$22,$G196:$BB196)+IFERROR(SUMIF($G$6:$BB$6,BE$6&amp;" "&amp;'Input-Func_Class'!$E$22,$G196:$BB196),SUMIF($G$6:$BB$6,BE$6&amp;" "&amp;'Input-Func_Class'!$B$24,$G196:$BB196))+SUMIF($G$6:$BB$6,BE$6&amp;" "&amp;'Input-Func_Class'!$F$22,$G196:$BB196))&lt;Check_Limit,0,1),1)</f>
        <v>0</v>
      </c>
      <c r="BF196">
        <f>IFERROR(IF(SUMIF($G$6:$BB$6,BF$6&amp;" Total",$G196:$BB196)-(SUMIF($G$6:$BB$6,BF$6&amp;" "&amp;'Input-Func_Class'!$D$22,$G196:$BB196)+IFERROR(SUMIF($G$6:$BB$6,BF$6&amp;" "&amp;'Input-Func_Class'!$E$22,$G196:$BB196),SUMIF($G$6:$BB$6,BF$6&amp;" "&amp;'Input-Func_Class'!$B$24,$G196:$BB196))+SUMIF($G$6:$BB$6,BF$6&amp;" "&amp;'Input-Func_Class'!$F$22,$G196:$BB196))&lt;Check_Limit,0,1),1)</f>
        <v>0</v>
      </c>
      <c r="BG196">
        <f>IFERROR(IF(SUMIF($G$6:$BB$6,BG$6&amp;" Total",$G196:$BB196)-(SUMIF($G$6:$BB$6,BG$6&amp;" "&amp;'Input-Func_Class'!$D$22,$G196:$BB196)+IFERROR(SUMIF($G$6:$BB$6,BG$6&amp;" "&amp;'Input-Func_Class'!$E$22,$G196:$BB196),SUMIF($G$6:$BB$6,BG$6&amp;" "&amp;'Input-Func_Class'!$B$24,$G196:$BB196))+SUMIF($G$6:$BB$6,BG$6&amp;" "&amp;'Input-Func_Class'!$F$22,$G196:$BB196))&lt;Check_Limit,0,1),1)</f>
        <v>0</v>
      </c>
      <c r="BH196">
        <f>IFERROR(IF(SUMIF($G$6:$BB$6,BH$6&amp;" Total",$G196:$BB196)-(SUMIF($G$6:$BB$6,BH$6&amp;" "&amp;'Input-Func_Class'!$D$22,$G196:$BB196)+IFERROR(SUMIF($G$6:$BB$6,BH$6&amp;" "&amp;'Input-Func_Class'!$E$22,$G196:$BB196),SUMIF($G$6:$BB$6,BH$6&amp;" "&amp;'Input-Func_Class'!$B$24,$G196:$BB196))+SUMIF($G$6:$BB$6,BH$6&amp;" "&amp;'Input-Func_Class'!$F$22,$G196:$BB196))&lt;Check_Limit,0,1),1)</f>
        <v>0</v>
      </c>
      <c r="BI196">
        <f>IFERROR(IF(SUMIF($G$6:$BB$6,BI$6&amp;" Total",$G196:$BB196)-(SUMIF($G$6:$BB$6,BI$6&amp;" "&amp;'Input-Func_Class'!$D$22,$G196:$BB196)+IFERROR(SUMIF($G$6:$BB$6,BI$6&amp;" "&amp;'Input-Func_Class'!$E$22,$G196:$BB196),SUMIF($G$6:$BB$6,BI$6&amp;" "&amp;'Input-Func_Class'!$B$24,$G196:$BB196))+SUMIF($G$6:$BB$6,BI$6&amp;" "&amp;'Input-Func_Class'!$F$22,$G196:$BB196))&lt;Check_Limit,0,1),1)</f>
        <v>0</v>
      </c>
      <c r="BJ196">
        <f>IFERROR(IF(SUMIF($G$6:$BB$6,BJ$6&amp;" Total",$G196:$BB196)-(SUMIF($G$6:$BB$6,BJ$6&amp;" "&amp;'Input-Func_Class'!$D$22,$G196:$BB196)+IFERROR(SUMIF($G$6:$BB$6,BJ$6&amp;" "&amp;'Input-Func_Class'!$E$22,$G196:$BB196),SUMIF($G$6:$BB$6,BJ$6&amp;" "&amp;'Input-Func_Class'!$B$24,$G196:$BB196))+SUMIF($G$6:$BB$6,BJ$6&amp;" "&amp;'Input-Func_Class'!$F$22,$G196:$BB196))&lt;Check_Limit,0,1),1)</f>
        <v>0</v>
      </c>
      <c r="BK196">
        <f>IFERROR(IF(SUMIF($G$6:$BB$6,BK$6&amp;" Total",$G196:$BB196)-(SUMIF($G$6:$BB$6,BK$6&amp;" "&amp;'Input-Func_Class'!$D$22,$G196:$BB196)+IFERROR(SUMIF($G$6:$BB$6,BK$6&amp;" "&amp;'Input-Func_Class'!$E$22,$G196:$BB196),SUMIF($G$6:$BB$6,BK$6&amp;" "&amp;'Input-Func_Class'!$B$24,$G196:$BB196))+SUMIF($G$6:$BB$6,BK$6&amp;" "&amp;'Input-Func_Class'!$F$22,$G196:$BB196))&lt;Check_Limit,0,1),1)</f>
        <v>0</v>
      </c>
      <c r="BL196">
        <f>IFERROR(IF(SUMIF($G$6:$BB$6,BL$6&amp;" Total",$G196:$BB196)-(SUMIF($G$6:$BB$6,BL$6&amp;" "&amp;'Input-Func_Class'!$D$22,$G196:$BB196)+IFERROR(SUMIF($G$6:$BB$6,BL$6&amp;" "&amp;'Input-Func_Class'!$E$22,$G196:$BB196),SUMIF($G$6:$BB$6,BL$6&amp;" "&amp;'Input-Func_Class'!$B$24,$G196:$BB196))+SUMIF($G$6:$BB$6,BL$6&amp;" "&amp;'Input-Func_Class'!$F$22,$G196:$BB196))&lt;Check_Limit,0,1),1)</f>
        <v>0</v>
      </c>
      <c r="BM196">
        <f>IFERROR(IF(SUMIF($G$6:$BB$6,BM$6&amp;" Total",$G196:$BB196)-(SUMIF($G$6:$BB$6,BM$6&amp;" "&amp;'Input-Func_Class'!$D$22,$G196:$BB196)+IFERROR(SUMIF($G$6:$BB$6,BM$6&amp;" "&amp;'Input-Func_Class'!$E$22,$G196:$BB196),SUMIF($G$6:$BB$6,BM$6&amp;" "&amp;'Input-Func_Class'!$B$24,$G196:$BB196))+SUMIF($G$6:$BB$6,BM$6&amp;" "&amp;'Input-Func_Class'!$F$22,$G196:$BB196))&lt;Check_Limit,0,1),1)</f>
        <v>0</v>
      </c>
      <c r="BN196">
        <f>IFERROR(IF(SUMIF($G$6:$BB$6,BN$6&amp;" Total",$G196:$BB196)-(SUMIF($G$6:$BB$6,BN$6&amp;" "&amp;'Input-Func_Class'!$D$22,$G196:$BB196)+IFERROR(SUMIF($G$6:$BB$6,BN$6&amp;" "&amp;'Input-Func_Class'!$E$22,$G196:$BB196),SUMIF($G$6:$BB$6,BN$6&amp;" "&amp;'Input-Func_Class'!$B$24,$G196:$BB196))+SUMIF($G$6:$BB$6,BN$6&amp;" "&amp;'Input-Func_Class'!$F$22,$G196:$BB196))&lt;Check_Limit,0,1),1)</f>
        <v>0</v>
      </c>
      <c r="BO196">
        <f>IFERROR(IF(SUMIF($G$6:$BB$6,BO$6&amp;" Total",$G196:$BB196)-(SUMIF($G$6:$BB$6,BO$6&amp;" "&amp;'Input-Func_Class'!$D$22,$G196:$BB196)+IFERROR(SUMIF($G$6:$BB$6,BO$6&amp;" "&amp;'Input-Func_Class'!$E$22,$G196:$BB196),SUMIF($G$6:$BB$6,BO$6&amp;" "&amp;'Input-Func_Class'!$B$24,$G196:$BB196))+SUMIF($G$6:$BB$6,BO$6&amp;" "&amp;'Input-Func_Class'!$F$22,$G196:$BB196))&lt;Check_Limit,0,1),1)</f>
        <v>0</v>
      </c>
    </row>
    <row r="197" spans="1:67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>SUBTOTAL(9,D118:D196)</f>
        <v>140812017.79732466</v>
      </c>
      <c r="E197" s="8">
        <f ca="1">IFERROR(IF(D197="",0,IF(D197=0,0,IF(ABS(D197-SUM(G197,K197,O197,S197,W197,AA197,AE197,AI197,AM197,AQ197,AU197,AY197))&lt;Check_Limit,0,1))),1)</f>
        <v>0</v>
      </c>
      <c r="G197" s="79">
        <f t="shared" ref="G197:BB197" ca="1" si="57">SUBTOTAL(9,G118:G196)</f>
        <v>25125677.921023723</v>
      </c>
      <c r="H197" s="79">
        <f t="shared" ca="1" si="57"/>
        <v>18394399.968342669</v>
      </c>
      <c r="I197" s="79">
        <f t="shared" ca="1" si="57"/>
        <v>527952.66300209553</v>
      </c>
      <c r="J197" s="79">
        <f t="shared" ca="1" si="57"/>
        <v>6203325.2896789527</v>
      </c>
      <c r="K197" s="79">
        <f t="shared" ca="1" si="57"/>
        <v>24228988.753846351</v>
      </c>
      <c r="L197" s="79">
        <f t="shared" ca="1" si="57"/>
        <v>0</v>
      </c>
      <c r="M197" s="79">
        <f t="shared" ca="1" si="57"/>
        <v>0</v>
      </c>
      <c r="N197" s="79">
        <f t="shared" ca="1" si="57"/>
        <v>24228988.753846351</v>
      </c>
      <c r="O197" s="79">
        <f t="shared" ca="1" si="57"/>
        <v>9735458.7024545651</v>
      </c>
      <c r="P197" s="79">
        <f t="shared" ca="1" si="57"/>
        <v>0</v>
      </c>
      <c r="Q197" s="79">
        <f t="shared" ca="1" si="57"/>
        <v>0</v>
      </c>
      <c r="R197" s="79">
        <f t="shared" ca="1" si="57"/>
        <v>9735458.7024545651</v>
      </c>
      <c r="S197" s="79">
        <f t="shared" ca="1" si="57"/>
        <v>81721892.420000032</v>
      </c>
      <c r="T197" s="79">
        <f t="shared" ca="1" si="57"/>
        <v>0</v>
      </c>
      <c r="U197" s="79">
        <f t="shared" ca="1" si="57"/>
        <v>81721892.420000032</v>
      </c>
      <c r="V197" s="79">
        <f t="shared" ca="1" si="57"/>
        <v>0</v>
      </c>
      <c r="W197" s="79">
        <f t="shared" ca="1" si="57"/>
        <v>0</v>
      </c>
      <c r="X197" s="79">
        <f t="shared" ca="1" si="57"/>
        <v>0</v>
      </c>
      <c r="Y197" s="79">
        <f t="shared" ca="1" si="57"/>
        <v>0</v>
      </c>
      <c r="Z197" s="79">
        <f t="shared" ca="1" si="57"/>
        <v>0</v>
      </c>
      <c r="AA197" s="79">
        <f t="shared" ca="1" si="57"/>
        <v>0</v>
      </c>
      <c r="AB197" s="79">
        <f t="shared" ca="1" si="57"/>
        <v>0</v>
      </c>
      <c r="AC197" s="79">
        <f t="shared" ca="1" si="57"/>
        <v>0</v>
      </c>
      <c r="AD197" s="79">
        <f t="shared" ca="1" si="57"/>
        <v>0</v>
      </c>
      <c r="AE197" s="79">
        <f t="shared" ca="1" si="57"/>
        <v>0</v>
      </c>
      <c r="AF197" s="79">
        <f t="shared" ca="1" si="57"/>
        <v>0</v>
      </c>
      <c r="AG197" s="79">
        <f t="shared" ca="1" si="57"/>
        <v>0</v>
      </c>
      <c r="AH197" s="79">
        <f t="shared" ca="1" si="57"/>
        <v>0</v>
      </c>
      <c r="AI197" s="79">
        <f t="shared" ca="1" si="57"/>
        <v>0</v>
      </c>
      <c r="AJ197" s="79">
        <f t="shared" ca="1" si="57"/>
        <v>0</v>
      </c>
      <c r="AK197" s="79">
        <f t="shared" ca="1" si="57"/>
        <v>0</v>
      </c>
      <c r="AL197" s="79">
        <f t="shared" ca="1" si="57"/>
        <v>0</v>
      </c>
      <c r="AM197" s="79">
        <f t="shared" ca="1" si="57"/>
        <v>0</v>
      </c>
      <c r="AN197" s="79">
        <f t="shared" ca="1" si="57"/>
        <v>0</v>
      </c>
      <c r="AO197" s="79">
        <f t="shared" ca="1" si="57"/>
        <v>0</v>
      </c>
      <c r="AP197" s="79">
        <f t="shared" ca="1" si="57"/>
        <v>0</v>
      </c>
      <c r="AQ197" s="79">
        <f t="shared" ca="1" si="57"/>
        <v>0</v>
      </c>
      <c r="AR197" s="79">
        <f t="shared" ca="1" si="57"/>
        <v>0</v>
      </c>
      <c r="AS197" s="79">
        <f t="shared" ca="1" si="57"/>
        <v>0</v>
      </c>
      <c r="AT197" s="79">
        <f t="shared" ca="1" si="57"/>
        <v>0</v>
      </c>
      <c r="AU197" s="79">
        <f t="shared" ca="1" si="57"/>
        <v>0</v>
      </c>
      <c r="AV197" s="79">
        <f t="shared" ca="1" si="57"/>
        <v>0</v>
      </c>
      <c r="AW197" s="79">
        <f t="shared" ca="1" si="57"/>
        <v>0</v>
      </c>
      <c r="AX197" s="79">
        <f t="shared" ca="1" si="57"/>
        <v>0</v>
      </c>
      <c r="AY197" s="79">
        <f t="shared" ca="1" si="57"/>
        <v>0</v>
      </c>
      <c r="AZ197" s="79">
        <f t="shared" ca="1" si="57"/>
        <v>0</v>
      </c>
      <c r="BA197" s="79">
        <f t="shared" ca="1" si="57"/>
        <v>0</v>
      </c>
      <c r="BB197" s="79">
        <f t="shared" ca="1" si="57"/>
        <v>0</v>
      </c>
      <c r="BD197">
        <f ca="1">IFERROR(IF(SUMIF($G$6:$BB$6,BD$6&amp;" Total",$G197:$BB197)-(SUMIF($G$6:$BB$6,BD$6&amp;" "&amp;'Input-Func_Class'!$D$22,$G197:$BB197)+IFERROR(SUMIF($G$6:$BB$6,BD$6&amp;" "&amp;'Input-Func_Class'!$E$22,$G197:$BB197),SUMIF($G$6:$BB$6,BD$6&amp;" "&amp;'Input-Func_Class'!$B$24,$G197:$BB197))+SUMIF($G$6:$BB$6,BD$6&amp;" "&amp;'Input-Func_Class'!$F$22,$G197:$BB197))&lt;Check_Limit,0,1),1)</f>
        <v>0</v>
      </c>
      <c r="BE197">
        <f ca="1">IFERROR(IF(SUMIF($G$6:$BB$6,BE$6&amp;" Total",$G197:$BB197)-(SUMIF($G$6:$BB$6,BE$6&amp;" "&amp;'Input-Func_Class'!$D$22,$G197:$BB197)+IFERROR(SUMIF($G$6:$BB$6,BE$6&amp;" "&amp;'Input-Func_Class'!$E$22,$G197:$BB197),SUMIF($G$6:$BB$6,BE$6&amp;" "&amp;'Input-Func_Class'!$B$24,$G197:$BB197))+SUMIF($G$6:$BB$6,BE$6&amp;" "&amp;'Input-Func_Class'!$F$22,$G197:$BB197))&lt;Check_Limit,0,1),1)</f>
        <v>0</v>
      </c>
      <c r="BF197">
        <f ca="1">IFERROR(IF(SUMIF($G$6:$BB$6,BF$6&amp;" Total",$G197:$BB197)-(SUMIF($G$6:$BB$6,BF$6&amp;" "&amp;'Input-Func_Class'!$D$22,$G197:$BB197)+IFERROR(SUMIF($G$6:$BB$6,BF$6&amp;" "&amp;'Input-Func_Class'!$E$22,$G197:$BB197),SUMIF($G$6:$BB$6,BF$6&amp;" "&amp;'Input-Func_Class'!$B$24,$G197:$BB197))+SUMIF($G$6:$BB$6,BF$6&amp;" "&amp;'Input-Func_Class'!$F$22,$G197:$BB197))&lt;Check_Limit,0,1),1)</f>
        <v>0</v>
      </c>
      <c r="BG197">
        <f ca="1">IFERROR(IF(SUMIF($G$6:$BB$6,BG$6&amp;" Total",$G197:$BB197)-(SUMIF($G$6:$BB$6,BG$6&amp;" "&amp;'Input-Func_Class'!$D$22,$G197:$BB197)+IFERROR(SUMIF($G$6:$BB$6,BG$6&amp;" "&amp;'Input-Func_Class'!$E$22,$G197:$BB197),SUMIF($G$6:$BB$6,BG$6&amp;" "&amp;'Input-Func_Class'!$B$24,$G197:$BB197))+SUMIF($G$6:$BB$6,BG$6&amp;" "&amp;'Input-Func_Class'!$F$22,$G197:$BB197))&lt;Check_Limit,0,1),1)</f>
        <v>0</v>
      </c>
      <c r="BH197">
        <f ca="1">IFERROR(IF(SUMIF($G$6:$BB$6,BH$6&amp;" Total",$G197:$BB197)-(SUMIF($G$6:$BB$6,BH$6&amp;" "&amp;'Input-Func_Class'!$D$22,$G197:$BB197)+IFERROR(SUMIF($G$6:$BB$6,BH$6&amp;" "&amp;'Input-Func_Class'!$E$22,$G197:$BB197),SUMIF($G$6:$BB$6,BH$6&amp;" "&amp;'Input-Func_Class'!$B$24,$G197:$BB197))+SUMIF($G$6:$BB$6,BH$6&amp;" "&amp;'Input-Func_Class'!$F$22,$G197:$BB197))&lt;Check_Limit,0,1),1)</f>
        <v>0</v>
      </c>
      <c r="BI197">
        <f ca="1">IFERROR(IF(SUMIF($G$6:$BB$6,BI$6&amp;" Total",$G197:$BB197)-(SUMIF($G$6:$BB$6,BI$6&amp;" "&amp;'Input-Func_Class'!$D$22,$G197:$BB197)+IFERROR(SUMIF($G$6:$BB$6,BI$6&amp;" "&amp;'Input-Func_Class'!$E$22,$G197:$BB197),SUMIF($G$6:$BB$6,BI$6&amp;" "&amp;'Input-Func_Class'!$B$24,$G197:$BB197))+SUMIF($G$6:$BB$6,BI$6&amp;" "&amp;'Input-Func_Class'!$F$22,$G197:$BB197))&lt;Check_Limit,0,1),1)</f>
        <v>0</v>
      </c>
      <c r="BJ197">
        <f ca="1">IFERROR(IF(SUMIF($G$6:$BB$6,BJ$6&amp;" Total",$G197:$BB197)-(SUMIF($G$6:$BB$6,BJ$6&amp;" "&amp;'Input-Func_Class'!$D$22,$G197:$BB197)+IFERROR(SUMIF($G$6:$BB$6,BJ$6&amp;" "&amp;'Input-Func_Class'!$E$22,$G197:$BB197),SUMIF($G$6:$BB$6,BJ$6&amp;" "&amp;'Input-Func_Class'!$B$24,$G197:$BB197))+SUMIF($G$6:$BB$6,BJ$6&amp;" "&amp;'Input-Func_Class'!$F$22,$G197:$BB197))&lt;Check_Limit,0,1),1)</f>
        <v>0</v>
      </c>
      <c r="BK197">
        <f ca="1">IFERROR(IF(SUMIF($G$6:$BB$6,BK$6&amp;" Total",$G197:$BB197)-(SUMIF($G$6:$BB$6,BK$6&amp;" "&amp;'Input-Func_Class'!$D$22,$G197:$BB197)+IFERROR(SUMIF($G$6:$BB$6,BK$6&amp;" "&amp;'Input-Func_Class'!$E$22,$G197:$BB197),SUMIF($G$6:$BB$6,BK$6&amp;" "&amp;'Input-Func_Class'!$B$24,$G197:$BB197))+SUMIF($G$6:$BB$6,BK$6&amp;" "&amp;'Input-Func_Class'!$F$22,$G197:$BB197))&lt;Check_Limit,0,1),1)</f>
        <v>0</v>
      </c>
      <c r="BL197">
        <f ca="1">IFERROR(IF(SUMIF($G$6:$BB$6,BL$6&amp;" Total",$G197:$BB197)-(SUMIF($G$6:$BB$6,BL$6&amp;" "&amp;'Input-Func_Class'!$D$22,$G197:$BB197)+IFERROR(SUMIF($G$6:$BB$6,BL$6&amp;" "&amp;'Input-Func_Class'!$E$22,$G197:$BB197),SUMIF($G$6:$BB$6,BL$6&amp;" "&amp;'Input-Func_Class'!$B$24,$G197:$BB197))+SUMIF($G$6:$BB$6,BL$6&amp;" "&amp;'Input-Func_Class'!$F$22,$G197:$BB197))&lt;Check_Limit,0,1),1)</f>
        <v>0</v>
      </c>
      <c r="BM197">
        <f ca="1">IFERROR(IF(SUMIF($G$6:$BB$6,BM$6&amp;" Total",$G197:$BB197)-(SUMIF($G$6:$BB$6,BM$6&amp;" "&amp;'Input-Func_Class'!$D$22,$G197:$BB197)+IFERROR(SUMIF($G$6:$BB$6,BM$6&amp;" "&amp;'Input-Func_Class'!$E$22,$G197:$BB197),SUMIF($G$6:$BB$6,BM$6&amp;" "&amp;'Input-Func_Class'!$B$24,$G197:$BB197))+SUMIF($G$6:$BB$6,BM$6&amp;" "&amp;'Input-Func_Class'!$F$22,$G197:$BB197))&lt;Check_Limit,0,1),1)</f>
        <v>0</v>
      </c>
      <c r="BN197">
        <f ca="1">IFERROR(IF(SUMIF($G$6:$BB$6,BN$6&amp;" Total",$G197:$BB197)-(SUMIF($G$6:$BB$6,BN$6&amp;" "&amp;'Input-Func_Class'!$D$22,$G197:$BB197)+IFERROR(SUMIF($G$6:$BB$6,BN$6&amp;" "&amp;'Input-Func_Class'!$E$22,$G197:$BB197),SUMIF($G$6:$BB$6,BN$6&amp;" "&amp;'Input-Func_Class'!$B$24,$G197:$BB197))+SUMIF($G$6:$BB$6,BN$6&amp;" "&amp;'Input-Func_Class'!$F$22,$G197:$BB197))&lt;Check_Limit,0,1),1)</f>
        <v>0</v>
      </c>
      <c r="BO197">
        <f ca="1">IFERROR(IF(SUMIF($G$6:$BB$6,BO$6&amp;" Total",$G197:$BB197)-(SUMIF($G$6:$BB$6,BO$6&amp;" "&amp;'Input-Func_Class'!$D$22,$G197:$BB197)+IFERROR(SUMIF($G$6:$BB$6,BO$6&amp;" "&amp;'Input-Func_Class'!$E$22,$G197:$BB197),SUMIF($G$6:$BB$6,BO$6&amp;" "&amp;'Input-Func_Class'!$B$24,$G197:$BB197))+SUMIF($G$6:$BB$6,BO$6&amp;" "&amp;'Input-Func_Class'!$F$22,$G197:$BB197))&lt;Check_Limit,0,1),1)</f>
        <v>0</v>
      </c>
    </row>
    <row r="198" spans="1:67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D198">
        <f>IFERROR(IF(SUMIF($G$6:$BB$6,BD$6&amp;" Total",$G198:$BB198)-(SUMIF($G$6:$BB$6,BD$6&amp;" "&amp;'Input-Func_Class'!$D$22,$G198:$BB198)+IFERROR(SUMIF($G$6:$BB$6,BD$6&amp;" "&amp;'Input-Func_Class'!$E$22,$G198:$BB198),SUMIF($G$6:$BB$6,BD$6&amp;" "&amp;'Input-Func_Class'!$B$24,$G198:$BB198))+SUMIF($G$6:$BB$6,BD$6&amp;" "&amp;'Input-Func_Class'!$F$22,$G198:$BB198))&lt;Check_Limit,0,1),1)</f>
        <v>0</v>
      </c>
      <c r="BE198">
        <f>IFERROR(IF(SUMIF($G$6:$BB$6,BE$6&amp;" Total",$G198:$BB198)-(SUMIF($G$6:$BB$6,BE$6&amp;" "&amp;'Input-Func_Class'!$D$22,$G198:$BB198)+IFERROR(SUMIF($G$6:$BB$6,BE$6&amp;" "&amp;'Input-Func_Class'!$E$22,$G198:$BB198),SUMIF($G$6:$BB$6,BE$6&amp;" "&amp;'Input-Func_Class'!$B$24,$G198:$BB198))+SUMIF($G$6:$BB$6,BE$6&amp;" "&amp;'Input-Func_Class'!$F$22,$G198:$BB198))&lt;Check_Limit,0,1),1)</f>
        <v>0</v>
      </c>
      <c r="BF198">
        <f>IFERROR(IF(SUMIF($G$6:$BB$6,BF$6&amp;" Total",$G198:$BB198)-(SUMIF($G$6:$BB$6,BF$6&amp;" "&amp;'Input-Func_Class'!$D$22,$G198:$BB198)+IFERROR(SUMIF($G$6:$BB$6,BF$6&amp;" "&amp;'Input-Func_Class'!$E$22,$G198:$BB198),SUMIF($G$6:$BB$6,BF$6&amp;" "&amp;'Input-Func_Class'!$B$24,$G198:$BB198))+SUMIF($G$6:$BB$6,BF$6&amp;" "&amp;'Input-Func_Class'!$F$22,$G198:$BB198))&lt;Check_Limit,0,1),1)</f>
        <v>0</v>
      </c>
      <c r="BG198">
        <f>IFERROR(IF(SUMIF($G$6:$BB$6,BG$6&amp;" Total",$G198:$BB198)-(SUMIF($G$6:$BB$6,BG$6&amp;" "&amp;'Input-Func_Class'!$D$22,$G198:$BB198)+IFERROR(SUMIF($G$6:$BB$6,BG$6&amp;" "&amp;'Input-Func_Class'!$E$22,$G198:$BB198),SUMIF($G$6:$BB$6,BG$6&amp;" "&amp;'Input-Func_Class'!$B$24,$G198:$BB198))+SUMIF($G$6:$BB$6,BG$6&amp;" "&amp;'Input-Func_Class'!$F$22,$G198:$BB198))&lt;Check_Limit,0,1),1)</f>
        <v>0</v>
      </c>
      <c r="BH198">
        <f>IFERROR(IF(SUMIF($G$6:$BB$6,BH$6&amp;" Total",$G198:$BB198)-(SUMIF($G$6:$BB$6,BH$6&amp;" "&amp;'Input-Func_Class'!$D$22,$G198:$BB198)+IFERROR(SUMIF($G$6:$BB$6,BH$6&amp;" "&amp;'Input-Func_Class'!$E$22,$G198:$BB198),SUMIF($G$6:$BB$6,BH$6&amp;" "&amp;'Input-Func_Class'!$B$24,$G198:$BB198))+SUMIF($G$6:$BB$6,BH$6&amp;" "&amp;'Input-Func_Class'!$F$22,$G198:$BB198))&lt;Check_Limit,0,1),1)</f>
        <v>0</v>
      </c>
      <c r="BI198">
        <f>IFERROR(IF(SUMIF($G$6:$BB$6,BI$6&amp;" Total",$G198:$BB198)-(SUMIF($G$6:$BB$6,BI$6&amp;" "&amp;'Input-Func_Class'!$D$22,$G198:$BB198)+IFERROR(SUMIF($G$6:$BB$6,BI$6&amp;" "&amp;'Input-Func_Class'!$E$22,$G198:$BB198),SUMIF($G$6:$BB$6,BI$6&amp;" "&amp;'Input-Func_Class'!$B$24,$G198:$BB198))+SUMIF($G$6:$BB$6,BI$6&amp;" "&amp;'Input-Func_Class'!$F$22,$G198:$BB198))&lt;Check_Limit,0,1),1)</f>
        <v>0</v>
      </c>
      <c r="BJ198">
        <f>IFERROR(IF(SUMIF($G$6:$BB$6,BJ$6&amp;" Total",$G198:$BB198)-(SUMIF($G$6:$BB$6,BJ$6&amp;" "&amp;'Input-Func_Class'!$D$22,$G198:$BB198)+IFERROR(SUMIF($G$6:$BB$6,BJ$6&amp;" "&amp;'Input-Func_Class'!$E$22,$G198:$BB198),SUMIF($G$6:$BB$6,BJ$6&amp;" "&amp;'Input-Func_Class'!$B$24,$G198:$BB198))+SUMIF($G$6:$BB$6,BJ$6&amp;" "&amp;'Input-Func_Class'!$F$22,$G198:$BB198))&lt;Check_Limit,0,1),1)</f>
        <v>0</v>
      </c>
      <c r="BK198">
        <f>IFERROR(IF(SUMIF($G$6:$BB$6,BK$6&amp;" Total",$G198:$BB198)-(SUMIF($G$6:$BB$6,BK$6&amp;" "&amp;'Input-Func_Class'!$D$22,$G198:$BB198)+IFERROR(SUMIF($G$6:$BB$6,BK$6&amp;" "&amp;'Input-Func_Class'!$E$22,$G198:$BB198),SUMIF($G$6:$BB$6,BK$6&amp;" "&amp;'Input-Func_Class'!$B$24,$G198:$BB198))+SUMIF($G$6:$BB$6,BK$6&amp;" "&amp;'Input-Func_Class'!$F$22,$G198:$BB198))&lt;Check_Limit,0,1),1)</f>
        <v>0</v>
      </c>
      <c r="BL198">
        <f>IFERROR(IF(SUMIF($G$6:$BB$6,BL$6&amp;" Total",$G198:$BB198)-(SUMIF($G$6:$BB$6,BL$6&amp;" "&amp;'Input-Func_Class'!$D$22,$G198:$BB198)+IFERROR(SUMIF($G$6:$BB$6,BL$6&amp;" "&amp;'Input-Func_Class'!$E$22,$G198:$BB198),SUMIF($G$6:$BB$6,BL$6&amp;" "&amp;'Input-Func_Class'!$B$24,$G198:$BB198))+SUMIF($G$6:$BB$6,BL$6&amp;" "&amp;'Input-Func_Class'!$F$22,$G198:$BB198))&lt;Check_Limit,0,1),1)</f>
        <v>0</v>
      </c>
      <c r="BM198">
        <f>IFERROR(IF(SUMIF($G$6:$BB$6,BM$6&amp;" Total",$G198:$BB198)-(SUMIF($G$6:$BB$6,BM$6&amp;" "&amp;'Input-Func_Class'!$D$22,$G198:$BB198)+IFERROR(SUMIF($G$6:$BB$6,BM$6&amp;" "&amp;'Input-Func_Class'!$E$22,$G198:$BB198),SUMIF($G$6:$BB$6,BM$6&amp;" "&amp;'Input-Func_Class'!$B$24,$G198:$BB198))+SUMIF($G$6:$BB$6,BM$6&amp;" "&amp;'Input-Func_Class'!$F$22,$G198:$BB198))&lt;Check_Limit,0,1),1)</f>
        <v>0</v>
      </c>
      <c r="BN198">
        <f>IFERROR(IF(SUMIF($G$6:$BB$6,BN$6&amp;" Total",$G198:$BB198)-(SUMIF($G$6:$BB$6,BN$6&amp;" "&amp;'Input-Func_Class'!$D$22,$G198:$BB198)+IFERROR(SUMIF($G$6:$BB$6,BN$6&amp;" "&amp;'Input-Func_Class'!$E$22,$G198:$BB198),SUMIF($G$6:$BB$6,BN$6&amp;" "&amp;'Input-Func_Class'!$B$24,$G198:$BB198))+SUMIF($G$6:$BB$6,BN$6&amp;" "&amp;'Input-Func_Class'!$F$22,$G198:$BB198))&lt;Check_Limit,0,1),1)</f>
        <v>0</v>
      </c>
      <c r="BO198">
        <f>IFERROR(IF(SUMIF($G$6:$BB$6,BO$6&amp;" Total",$G198:$BB198)-(SUMIF($G$6:$BB$6,BO$6&amp;" "&amp;'Input-Func_Class'!$D$22,$G198:$BB198)+IFERROR(SUMIF($G$6:$BB$6,BO$6&amp;" "&amp;'Input-Func_Class'!$E$22,$G198:$BB198),SUMIF($G$6:$BB$6,BO$6&amp;" "&amp;'Input-Func_Class'!$B$24,$G198:$BB198))+SUMIF($G$6:$BB$6,BO$6&amp;" "&amp;'Input-Func_Class'!$F$22,$G198:$BB198))&lt;Check_Limit,0,1),1)</f>
        <v>0</v>
      </c>
    </row>
    <row r="199" spans="1:67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D199">
        <f>IFERROR(IF(SUMIF($G$6:$BB$6,BD$6&amp;" Total",$G199:$BB199)-(SUMIF($G$6:$BB$6,BD$6&amp;" "&amp;'Input-Func_Class'!$D$22,$G199:$BB199)+IFERROR(SUMIF($G$6:$BB$6,BD$6&amp;" "&amp;'Input-Func_Class'!$E$22,$G199:$BB199),SUMIF($G$6:$BB$6,BD$6&amp;" "&amp;'Input-Func_Class'!$B$24,$G199:$BB199))+SUMIF($G$6:$BB$6,BD$6&amp;" "&amp;'Input-Func_Class'!$F$22,$G199:$BB199))&lt;Check_Limit,0,1),1)</f>
        <v>0</v>
      </c>
      <c r="BE199">
        <f>IFERROR(IF(SUMIF($G$6:$BB$6,BE$6&amp;" Total",$G199:$BB199)-(SUMIF($G$6:$BB$6,BE$6&amp;" "&amp;'Input-Func_Class'!$D$22,$G199:$BB199)+IFERROR(SUMIF($G$6:$BB$6,BE$6&amp;" "&amp;'Input-Func_Class'!$E$22,$G199:$BB199),SUMIF($G$6:$BB$6,BE$6&amp;" "&amp;'Input-Func_Class'!$B$24,$G199:$BB199))+SUMIF($G$6:$BB$6,BE$6&amp;" "&amp;'Input-Func_Class'!$F$22,$G199:$BB199))&lt;Check_Limit,0,1),1)</f>
        <v>0</v>
      </c>
      <c r="BF199">
        <f>IFERROR(IF(SUMIF($G$6:$BB$6,BF$6&amp;" Total",$G199:$BB199)-(SUMIF($G$6:$BB$6,BF$6&amp;" "&amp;'Input-Func_Class'!$D$22,$G199:$BB199)+IFERROR(SUMIF($G$6:$BB$6,BF$6&amp;" "&amp;'Input-Func_Class'!$E$22,$G199:$BB199),SUMIF($G$6:$BB$6,BF$6&amp;" "&amp;'Input-Func_Class'!$B$24,$G199:$BB199))+SUMIF($G$6:$BB$6,BF$6&amp;" "&amp;'Input-Func_Class'!$F$22,$G199:$BB199))&lt;Check_Limit,0,1),1)</f>
        <v>0</v>
      </c>
      <c r="BG199">
        <f>IFERROR(IF(SUMIF($G$6:$BB$6,BG$6&amp;" Total",$G199:$BB199)-(SUMIF($G$6:$BB$6,BG$6&amp;" "&amp;'Input-Func_Class'!$D$22,$G199:$BB199)+IFERROR(SUMIF($G$6:$BB$6,BG$6&amp;" "&amp;'Input-Func_Class'!$E$22,$G199:$BB199),SUMIF($G$6:$BB$6,BG$6&amp;" "&amp;'Input-Func_Class'!$B$24,$G199:$BB199))+SUMIF($G$6:$BB$6,BG$6&amp;" "&amp;'Input-Func_Class'!$F$22,$G199:$BB199))&lt;Check_Limit,0,1),1)</f>
        <v>0</v>
      </c>
      <c r="BH199">
        <f>IFERROR(IF(SUMIF($G$6:$BB$6,BH$6&amp;" Total",$G199:$BB199)-(SUMIF($G$6:$BB$6,BH$6&amp;" "&amp;'Input-Func_Class'!$D$22,$G199:$BB199)+IFERROR(SUMIF($G$6:$BB$6,BH$6&amp;" "&amp;'Input-Func_Class'!$E$22,$G199:$BB199),SUMIF($G$6:$BB$6,BH$6&amp;" "&amp;'Input-Func_Class'!$B$24,$G199:$BB199))+SUMIF($G$6:$BB$6,BH$6&amp;" "&amp;'Input-Func_Class'!$F$22,$G199:$BB199))&lt;Check_Limit,0,1),1)</f>
        <v>0</v>
      </c>
      <c r="BI199">
        <f>IFERROR(IF(SUMIF($G$6:$BB$6,BI$6&amp;" Total",$G199:$BB199)-(SUMIF($G$6:$BB$6,BI$6&amp;" "&amp;'Input-Func_Class'!$D$22,$G199:$BB199)+IFERROR(SUMIF($G$6:$BB$6,BI$6&amp;" "&amp;'Input-Func_Class'!$E$22,$G199:$BB199),SUMIF($G$6:$BB$6,BI$6&amp;" "&amp;'Input-Func_Class'!$B$24,$G199:$BB199))+SUMIF($G$6:$BB$6,BI$6&amp;" "&amp;'Input-Func_Class'!$F$22,$G199:$BB199))&lt;Check_Limit,0,1),1)</f>
        <v>0</v>
      </c>
      <c r="BJ199">
        <f>IFERROR(IF(SUMIF($G$6:$BB$6,BJ$6&amp;" Total",$G199:$BB199)-(SUMIF($G$6:$BB$6,BJ$6&amp;" "&amp;'Input-Func_Class'!$D$22,$G199:$BB199)+IFERROR(SUMIF($G$6:$BB$6,BJ$6&amp;" "&amp;'Input-Func_Class'!$E$22,$G199:$BB199),SUMIF($G$6:$BB$6,BJ$6&amp;" "&amp;'Input-Func_Class'!$B$24,$G199:$BB199))+SUMIF($G$6:$BB$6,BJ$6&amp;" "&amp;'Input-Func_Class'!$F$22,$G199:$BB199))&lt;Check_Limit,0,1),1)</f>
        <v>0</v>
      </c>
      <c r="BK199">
        <f>IFERROR(IF(SUMIF($G$6:$BB$6,BK$6&amp;" Total",$G199:$BB199)-(SUMIF($G$6:$BB$6,BK$6&amp;" "&amp;'Input-Func_Class'!$D$22,$G199:$BB199)+IFERROR(SUMIF($G$6:$BB$6,BK$6&amp;" "&amp;'Input-Func_Class'!$E$22,$G199:$BB199),SUMIF($G$6:$BB$6,BK$6&amp;" "&amp;'Input-Func_Class'!$B$24,$G199:$BB199))+SUMIF($G$6:$BB$6,BK$6&amp;" "&amp;'Input-Func_Class'!$F$22,$G199:$BB199))&lt;Check_Limit,0,1),1)</f>
        <v>0</v>
      </c>
      <c r="BL199">
        <f>IFERROR(IF(SUMIF($G$6:$BB$6,BL$6&amp;" Total",$G199:$BB199)-(SUMIF($G$6:$BB$6,BL$6&amp;" "&amp;'Input-Func_Class'!$D$22,$G199:$BB199)+IFERROR(SUMIF($G$6:$BB$6,BL$6&amp;" "&amp;'Input-Func_Class'!$E$22,$G199:$BB199),SUMIF($G$6:$BB$6,BL$6&amp;" "&amp;'Input-Func_Class'!$B$24,$G199:$BB199))+SUMIF($G$6:$BB$6,BL$6&amp;" "&amp;'Input-Func_Class'!$F$22,$G199:$BB199))&lt;Check_Limit,0,1),1)</f>
        <v>0</v>
      </c>
      <c r="BM199">
        <f>IFERROR(IF(SUMIF($G$6:$BB$6,BM$6&amp;" Total",$G199:$BB199)-(SUMIF($G$6:$BB$6,BM$6&amp;" "&amp;'Input-Func_Class'!$D$22,$G199:$BB199)+IFERROR(SUMIF($G$6:$BB$6,BM$6&amp;" "&amp;'Input-Func_Class'!$E$22,$G199:$BB199),SUMIF($G$6:$BB$6,BM$6&amp;" "&amp;'Input-Func_Class'!$B$24,$G199:$BB199))+SUMIF($G$6:$BB$6,BM$6&amp;" "&amp;'Input-Func_Class'!$F$22,$G199:$BB199))&lt;Check_Limit,0,1),1)</f>
        <v>0</v>
      </c>
      <c r="BN199">
        <f>IFERROR(IF(SUMIF($G$6:$BB$6,BN$6&amp;" Total",$G199:$BB199)-(SUMIF($G$6:$BB$6,BN$6&amp;" "&amp;'Input-Func_Class'!$D$22,$G199:$BB199)+IFERROR(SUMIF($G$6:$BB$6,BN$6&amp;" "&amp;'Input-Func_Class'!$E$22,$G199:$BB199),SUMIF($G$6:$BB$6,BN$6&amp;" "&amp;'Input-Func_Class'!$B$24,$G199:$BB199))+SUMIF($G$6:$BB$6,BN$6&amp;" "&amp;'Input-Func_Class'!$F$22,$G199:$BB199))&lt;Check_Limit,0,1),1)</f>
        <v>0</v>
      </c>
      <c r="BO199">
        <f>IFERROR(IF(SUMIF($G$6:$BB$6,BO$6&amp;" Total",$G199:$BB199)-(SUMIF($G$6:$BB$6,BO$6&amp;" "&amp;'Input-Func_Class'!$D$22,$G199:$BB199)+IFERROR(SUMIF($G$6:$BB$6,BO$6&amp;" "&amp;'Input-Func_Class'!$E$22,$G199:$BB199),SUMIF($G$6:$BB$6,BO$6&amp;" "&amp;'Input-Func_Class'!$B$24,$G199:$BB199))+SUMIF($G$6:$BB$6,BO$6&amp;" "&amp;'Input-Func_Class'!$F$22,$G199:$BB199))&lt;Check_Limit,0,1),1)</f>
        <v>0</v>
      </c>
    </row>
    <row r="200" spans="1:67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D200">
        <f>IFERROR(IF(SUMIF($G$6:$BB$6,BD$6&amp;" Total",$G200:$BB200)-(SUMIF($G$6:$BB$6,BD$6&amp;" "&amp;'Input-Func_Class'!$D$22,$G200:$BB200)+IFERROR(SUMIF($G$6:$BB$6,BD$6&amp;" "&amp;'Input-Func_Class'!$E$22,$G200:$BB200),SUMIF($G$6:$BB$6,BD$6&amp;" "&amp;'Input-Func_Class'!$B$24,$G200:$BB200))+SUMIF($G$6:$BB$6,BD$6&amp;" "&amp;'Input-Func_Class'!$F$22,$G200:$BB200))&lt;Check_Limit,0,1),1)</f>
        <v>0</v>
      </c>
      <c r="BE200">
        <f>IFERROR(IF(SUMIF($G$6:$BB$6,BE$6&amp;" Total",$G200:$BB200)-(SUMIF($G$6:$BB$6,BE$6&amp;" "&amp;'Input-Func_Class'!$D$22,$G200:$BB200)+IFERROR(SUMIF($G$6:$BB$6,BE$6&amp;" "&amp;'Input-Func_Class'!$E$22,$G200:$BB200),SUMIF($G$6:$BB$6,BE$6&amp;" "&amp;'Input-Func_Class'!$B$24,$G200:$BB200))+SUMIF($G$6:$BB$6,BE$6&amp;" "&amp;'Input-Func_Class'!$F$22,$G200:$BB200))&lt;Check_Limit,0,1),1)</f>
        <v>0</v>
      </c>
      <c r="BF200">
        <f>IFERROR(IF(SUMIF($G$6:$BB$6,BF$6&amp;" Total",$G200:$BB200)-(SUMIF($G$6:$BB$6,BF$6&amp;" "&amp;'Input-Func_Class'!$D$22,$G200:$BB200)+IFERROR(SUMIF($G$6:$BB$6,BF$6&amp;" "&amp;'Input-Func_Class'!$E$22,$G200:$BB200),SUMIF($G$6:$BB$6,BF$6&amp;" "&amp;'Input-Func_Class'!$B$24,$G200:$BB200))+SUMIF($G$6:$BB$6,BF$6&amp;" "&amp;'Input-Func_Class'!$F$22,$G200:$BB200))&lt;Check_Limit,0,1),1)</f>
        <v>0</v>
      </c>
      <c r="BG200">
        <f>IFERROR(IF(SUMIF($G$6:$BB$6,BG$6&amp;" Total",$G200:$BB200)-(SUMIF($G$6:$BB$6,BG$6&amp;" "&amp;'Input-Func_Class'!$D$22,$G200:$BB200)+IFERROR(SUMIF($G$6:$BB$6,BG$6&amp;" "&amp;'Input-Func_Class'!$E$22,$G200:$BB200),SUMIF($G$6:$BB$6,BG$6&amp;" "&amp;'Input-Func_Class'!$B$24,$G200:$BB200))+SUMIF($G$6:$BB$6,BG$6&amp;" "&amp;'Input-Func_Class'!$F$22,$G200:$BB200))&lt;Check_Limit,0,1),1)</f>
        <v>0</v>
      </c>
      <c r="BH200">
        <f>IFERROR(IF(SUMIF($G$6:$BB$6,BH$6&amp;" Total",$G200:$BB200)-(SUMIF($G$6:$BB$6,BH$6&amp;" "&amp;'Input-Func_Class'!$D$22,$G200:$BB200)+IFERROR(SUMIF($G$6:$BB$6,BH$6&amp;" "&amp;'Input-Func_Class'!$E$22,$G200:$BB200),SUMIF($G$6:$BB$6,BH$6&amp;" "&amp;'Input-Func_Class'!$B$24,$G200:$BB200))+SUMIF($G$6:$BB$6,BH$6&amp;" "&amp;'Input-Func_Class'!$F$22,$G200:$BB200))&lt;Check_Limit,0,1),1)</f>
        <v>0</v>
      </c>
      <c r="BI200">
        <f>IFERROR(IF(SUMIF($G$6:$BB$6,BI$6&amp;" Total",$G200:$BB200)-(SUMIF($G$6:$BB$6,BI$6&amp;" "&amp;'Input-Func_Class'!$D$22,$G200:$BB200)+IFERROR(SUMIF($G$6:$BB$6,BI$6&amp;" "&amp;'Input-Func_Class'!$E$22,$G200:$BB200),SUMIF($G$6:$BB$6,BI$6&amp;" "&amp;'Input-Func_Class'!$B$24,$G200:$BB200))+SUMIF($G$6:$BB$6,BI$6&amp;" "&amp;'Input-Func_Class'!$F$22,$G200:$BB200))&lt;Check_Limit,0,1),1)</f>
        <v>0</v>
      </c>
      <c r="BJ200">
        <f>IFERROR(IF(SUMIF($G$6:$BB$6,BJ$6&amp;" Total",$G200:$BB200)-(SUMIF($G$6:$BB$6,BJ$6&amp;" "&amp;'Input-Func_Class'!$D$22,$G200:$BB200)+IFERROR(SUMIF($G$6:$BB$6,BJ$6&amp;" "&amp;'Input-Func_Class'!$E$22,$G200:$BB200),SUMIF($G$6:$BB$6,BJ$6&amp;" "&amp;'Input-Func_Class'!$B$24,$G200:$BB200))+SUMIF($G$6:$BB$6,BJ$6&amp;" "&amp;'Input-Func_Class'!$F$22,$G200:$BB200))&lt;Check_Limit,0,1),1)</f>
        <v>0</v>
      </c>
      <c r="BK200">
        <f>IFERROR(IF(SUMIF($G$6:$BB$6,BK$6&amp;" Total",$G200:$BB200)-(SUMIF($G$6:$BB$6,BK$6&amp;" "&amp;'Input-Func_Class'!$D$22,$G200:$BB200)+IFERROR(SUMIF($G$6:$BB$6,BK$6&amp;" "&amp;'Input-Func_Class'!$E$22,$G200:$BB200),SUMIF($G$6:$BB$6,BK$6&amp;" "&amp;'Input-Func_Class'!$B$24,$G200:$BB200))+SUMIF($G$6:$BB$6,BK$6&amp;" "&amp;'Input-Func_Class'!$F$22,$G200:$BB200))&lt;Check_Limit,0,1),1)</f>
        <v>0</v>
      </c>
      <c r="BL200">
        <f>IFERROR(IF(SUMIF($G$6:$BB$6,BL$6&amp;" Total",$G200:$BB200)-(SUMIF($G$6:$BB$6,BL$6&amp;" "&amp;'Input-Func_Class'!$D$22,$G200:$BB200)+IFERROR(SUMIF($G$6:$BB$6,BL$6&amp;" "&amp;'Input-Func_Class'!$E$22,$G200:$BB200),SUMIF($G$6:$BB$6,BL$6&amp;" "&amp;'Input-Func_Class'!$B$24,$G200:$BB200))+SUMIF($G$6:$BB$6,BL$6&amp;" "&amp;'Input-Func_Class'!$F$22,$G200:$BB200))&lt;Check_Limit,0,1),1)</f>
        <v>0</v>
      </c>
      <c r="BM200">
        <f>IFERROR(IF(SUMIF($G$6:$BB$6,BM$6&amp;" Total",$G200:$BB200)-(SUMIF($G$6:$BB$6,BM$6&amp;" "&amp;'Input-Func_Class'!$D$22,$G200:$BB200)+IFERROR(SUMIF($G$6:$BB$6,BM$6&amp;" "&amp;'Input-Func_Class'!$E$22,$G200:$BB200),SUMIF($G$6:$BB$6,BM$6&amp;" "&amp;'Input-Func_Class'!$B$24,$G200:$BB200))+SUMIF($G$6:$BB$6,BM$6&amp;" "&amp;'Input-Func_Class'!$F$22,$G200:$BB200))&lt;Check_Limit,0,1),1)</f>
        <v>0</v>
      </c>
      <c r="BN200">
        <f>IFERROR(IF(SUMIF($G$6:$BB$6,BN$6&amp;" Total",$G200:$BB200)-(SUMIF($G$6:$BB$6,BN$6&amp;" "&amp;'Input-Func_Class'!$D$22,$G200:$BB200)+IFERROR(SUMIF($G$6:$BB$6,BN$6&amp;" "&amp;'Input-Func_Class'!$E$22,$G200:$BB200),SUMIF($G$6:$BB$6,BN$6&amp;" "&amp;'Input-Func_Class'!$B$24,$G200:$BB200))+SUMIF($G$6:$BB$6,BN$6&amp;" "&amp;'Input-Func_Class'!$F$22,$G200:$BB200))&lt;Check_Limit,0,1),1)</f>
        <v>0</v>
      </c>
      <c r="BO200">
        <f>IFERROR(IF(SUMIF($G$6:$BB$6,BO$6&amp;" Total",$G200:$BB200)-(SUMIF($G$6:$BB$6,BO$6&amp;" "&amp;'Input-Func_Class'!$D$22,$G200:$BB200)+IFERROR(SUMIF($G$6:$BB$6,BO$6&amp;" "&amp;'Input-Func_Class'!$E$22,$G200:$BB200),SUMIF($G$6:$BB$6,BO$6&amp;" "&amp;'Input-Func_Class'!$B$24,$G200:$BB200))+SUMIF($G$6:$BB$6,BO$6&amp;" "&amp;'Input-Func_Class'!$F$22,$G200:$BB200))&lt;Check_Limit,0,1),1)</f>
        <v>0</v>
      </c>
    </row>
    <row r="201" spans="1:67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</row>
    <row r="202" spans="1:67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>Functionalization!$D202</f>
        <v>0</v>
      </c>
      <c r="E202" s="8">
        <f t="shared" ref="E202:E207" si="58">IFERROR(IF(D202="",0,IF(D202=0,0,IF(ABS(D202-SUM(G202,K202,O202,S202,W202,AA202,AE202,AI202,AM202,AQ202,AU202,AY202))&lt;Check_Limit,0,1))),1)</f>
        <v>0</v>
      </c>
      <c r="F202" s="2" t="str">
        <f>IF($D202=0,"-",IF('Input-Accounts'!$E202&lt;&gt;0,'Input-Accounts'!$E202,'Input-Accounts'!$G202))</f>
        <v>-</v>
      </c>
      <c r="G202" s="8">
        <f ca="1">IF(G$5&lt;&gt;"",HLOOKUP(G$5,Functionalization!$G$6:$R$314,ROW($A202)-5,FALSE),IFERROR(INDEX(G$278:G$314,MATCH($F202,$B$278:$B$314,0))/VLOOKUP($F202,$B$278:$BB$314,MATCH(LEFT(TRIM(G$6),FIND("~",SUBSTITUTE(G$6,"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202))*HLOOKUP(LEFT(TRIM(G$6),FIND("~",SUBSTITUTE(G$6," ","~",LEN(TRIM(G$6))-LEN(SUBSTITUTE(TRIM(G$6)," ",""))))-1)&amp;" Total",$B$6:$BB$314,ROW($A202)-5,FALSE))</f>
        <v>0</v>
      </c>
      <c r="H202" s="8">
        <f ca="1">IF(H$5&lt;&gt;"",HLOOKUP(H$5,Functionalization!$G$6:$R$314,ROW($A202)-5,FALSE),IFERROR(INDEX(H$278:H$314,MATCH($F202,$B$278:$B$314,0))/VLOOKUP($F202,$B$278:$BB$314,MATCH(LEFT(TRIM(H$6),FIND("~",SUBSTITUTE(H$6,"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202))*HLOOKUP(LEFT(TRIM(H$6),FIND("~",SUBSTITUTE(H$6," ","~",LEN(TRIM(H$6))-LEN(SUBSTITUTE(TRIM(H$6)," ",""))))-1)&amp;" Total",$B$6:$BB$314,ROW($A202)-5,FALSE))</f>
        <v>0</v>
      </c>
      <c r="I202" s="8">
        <f ca="1">IF(I$5&lt;&gt;"",HLOOKUP(I$5,Functionalization!$G$6:$R$314,ROW($A202)-5,FALSE),IFERROR(INDEX(I$278:I$314,MATCH($F202,$B$278:$B$314,0))/VLOOKUP($F202,$B$278:$BB$314,MATCH(LEFT(TRIM(I$6),FIND("~",SUBSTITUTE(I$6,"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202))*HLOOKUP(LEFT(TRIM(I$6),FIND("~",SUBSTITUTE(I$6," ","~",LEN(TRIM(I$6))-LEN(SUBSTITUTE(TRIM(I$6)," ",""))))-1)&amp;" Total",$B$6:$BB$314,ROW($A202)-5,FALSE))</f>
        <v>0</v>
      </c>
      <c r="J202" s="8">
        <f ca="1">IF(J$5&lt;&gt;"",HLOOKUP(J$5,Functionalization!$G$6:$R$314,ROW($A202)-5,FALSE),IFERROR(INDEX(J$278:J$314,MATCH($F202,$B$278:$B$314,0))/VLOOKUP($F202,$B$278:$BB$314,MATCH(LEFT(TRIM(J$6),FIND("~",SUBSTITUTE(J$6,"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202))*HLOOKUP(LEFT(TRIM(J$6),FIND("~",SUBSTITUTE(J$6," ","~",LEN(TRIM(J$6))-LEN(SUBSTITUTE(TRIM(J$6)," ",""))))-1)&amp;" Total",$B$6:$BB$314,ROW($A202)-5,FALSE))</f>
        <v>0</v>
      </c>
      <c r="K202" s="8">
        <f ca="1">IF(K$5&lt;&gt;"",HLOOKUP(K$5,Functionalization!$G$6:$R$314,ROW($A202)-5,FALSE),IFERROR(INDEX(K$278:K$314,MATCH($F202,$B$278:$B$314,0))/VLOOKUP($F202,$B$278:$BB$314,MATCH(LEFT(TRIM(K$6),FIND("~",SUBSTITUTE(K$6,"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202))*HLOOKUP(LEFT(TRIM(K$6),FIND("~",SUBSTITUTE(K$6," ","~",LEN(TRIM(K$6))-LEN(SUBSTITUTE(TRIM(K$6)," ",""))))-1)&amp;" Total",$B$6:$BB$314,ROW($A202)-5,FALSE))</f>
        <v>0</v>
      </c>
      <c r="L202" s="8">
        <f ca="1">IF(L$5&lt;&gt;"",HLOOKUP(L$5,Functionalization!$G$6:$R$314,ROW($A202)-5,FALSE),IFERROR(INDEX(L$278:L$314,MATCH($F202,$B$278:$B$314,0))/VLOOKUP($F202,$B$278:$BB$314,MATCH(LEFT(TRIM(L$6),FIND("~",SUBSTITUTE(L$6,"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202))*HLOOKUP(LEFT(TRIM(L$6),FIND("~",SUBSTITUTE(L$6," ","~",LEN(TRIM(L$6))-LEN(SUBSTITUTE(TRIM(L$6)," ",""))))-1)&amp;" Total",$B$6:$BB$314,ROW($A202)-5,FALSE))</f>
        <v>0</v>
      </c>
      <c r="M202" s="8">
        <f ca="1">IF(M$5&lt;&gt;"",HLOOKUP(M$5,Functionalization!$G$6:$R$314,ROW($A202)-5,FALSE),IFERROR(INDEX(M$278:M$314,MATCH($F202,$B$278:$B$314,0))/VLOOKUP($F202,$B$278:$BB$314,MATCH(LEFT(TRIM(M$6),FIND("~",SUBSTITUTE(M$6,"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202))*HLOOKUP(LEFT(TRIM(M$6),FIND("~",SUBSTITUTE(M$6," ","~",LEN(TRIM(M$6))-LEN(SUBSTITUTE(TRIM(M$6)," ",""))))-1)&amp;" Total",$B$6:$BB$314,ROW($A202)-5,FALSE))</f>
        <v>0</v>
      </c>
      <c r="N202" s="8">
        <f ca="1">IF(N$5&lt;&gt;"",HLOOKUP(N$5,Functionalization!$G$6:$R$314,ROW($A202)-5,FALSE),IFERROR(INDEX(N$278:N$314,MATCH($F202,$B$278:$B$314,0))/VLOOKUP($F202,$B$278:$BB$314,MATCH(LEFT(TRIM(N$6),FIND("~",SUBSTITUTE(N$6,"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202))*HLOOKUP(LEFT(TRIM(N$6),FIND("~",SUBSTITUTE(N$6," ","~",LEN(TRIM(N$6))-LEN(SUBSTITUTE(TRIM(N$6)," ",""))))-1)&amp;" Total",$B$6:$BB$314,ROW($A202)-5,FALSE))</f>
        <v>0</v>
      </c>
      <c r="O202" s="8">
        <f ca="1">IF(O$5&lt;&gt;"",HLOOKUP(O$5,Functionalization!$G$6:$R$314,ROW($A202)-5,FALSE),IFERROR(INDEX(O$278:O$314,MATCH($F202,$B$278:$B$314,0))/VLOOKUP($F202,$B$278:$BB$314,MATCH(LEFT(TRIM(O$6),FIND("~",SUBSTITUTE(O$6,"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202))*HLOOKUP(LEFT(TRIM(O$6),FIND("~",SUBSTITUTE(O$6," ","~",LEN(TRIM(O$6))-LEN(SUBSTITUTE(TRIM(O$6)," ",""))))-1)&amp;" Total",$B$6:$BB$314,ROW($A202)-5,FALSE))</f>
        <v>0</v>
      </c>
      <c r="P202" s="8">
        <f ca="1">IF(P$5&lt;&gt;"",HLOOKUP(P$5,Functionalization!$G$6:$R$314,ROW($A202)-5,FALSE),IFERROR(INDEX(P$278:P$314,MATCH($F202,$B$278:$B$314,0))/VLOOKUP($F202,$B$278:$BB$314,MATCH(LEFT(TRIM(P$6),FIND("~",SUBSTITUTE(P$6,"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202))*HLOOKUP(LEFT(TRIM(P$6),FIND("~",SUBSTITUTE(P$6," ","~",LEN(TRIM(P$6))-LEN(SUBSTITUTE(TRIM(P$6)," ",""))))-1)&amp;" Total",$B$6:$BB$314,ROW($A202)-5,FALSE))</f>
        <v>0</v>
      </c>
      <c r="Q202" s="8">
        <f ca="1">IF(Q$5&lt;&gt;"",HLOOKUP(Q$5,Functionalization!$G$6:$R$314,ROW($A202)-5,FALSE),IFERROR(INDEX(Q$278:Q$314,MATCH($F202,$B$278:$B$314,0))/VLOOKUP($F202,$B$278:$BB$314,MATCH(LEFT(TRIM(Q$6),FIND("~",SUBSTITUTE(Q$6,"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202))*HLOOKUP(LEFT(TRIM(Q$6),FIND("~",SUBSTITUTE(Q$6," ","~",LEN(TRIM(Q$6))-LEN(SUBSTITUTE(TRIM(Q$6)," ",""))))-1)&amp;" Total",$B$6:$BB$314,ROW($A202)-5,FALSE))</f>
        <v>0</v>
      </c>
      <c r="R202" s="8">
        <f ca="1">IF(R$5&lt;&gt;"",HLOOKUP(R$5,Functionalization!$G$6:$R$314,ROW($A202)-5,FALSE),IFERROR(INDEX(R$278:R$314,MATCH($F202,$B$278:$B$314,0))/VLOOKUP($F202,$B$278:$BB$314,MATCH(LEFT(TRIM(R$6),FIND("~",SUBSTITUTE(R$6,"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202))*HLOOKUP(LEFT(TRIM(R$6),FIND("~",SUBSTITUTE(R$6," ","~",LEN(TRIM(R$6))-LEN(SUBSTITUTE(TRIM(R$6)," ",""))))-1)&amp;" Total",$B$6:$BB$314,ROW($A202)-5,FALSE))</f>
        <v>0</v>
      </c>
      <c r="S202" s="8">
        <f ca="1">IF(S$5&lt;&gt;"",HLOOKUP(S$5,Functionalization!$G$6:$R$314,ROW($A202)-5,FALSE),IFERROR(INDEX(S$278:S$314,MATCH($F202,$B$278:$B$314,0))/VLOOKUP($F202,$B$278:$BB$314,MATCH(LEFT(TRIM(S$6),FIND("~",SUBSTITUTE(S$6,"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202))*HLOOKUP(LEFT(TRIM(S$6),FIND("~",SUBSTITUTE(S$6," ","~",LEN(TRIM(S$6))-LEN(SUBSTITUTE(TRIM(S$6)," ",""))))-1)&amp;" Total",$B$6:$BB$314,ROW($A202)-5,FALSE))</f>
        <v>0</v>
      </c>
      <c r="T202" s="8">
        <f ca="1">IF(T$5&lt;&gt;"",HLOOKUP(T$5,Functionalization!$G$6:$R$314,ROW($A202)-5,FALSE),IFERROR(INDEX(T$278:T$314,MATCH($F202,$B$278:$B$314,0))/VLOOKUP($F202,$B$278:$BB$314,MATCH(LEFT(TRIM(T$6),FIND("~",SUBSTITUTE(T$6,"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202))*HLOOKUP(LEFT(TRIM(T$6),FIND("~",SUBSTITUTE(T$6," ","~",LEN(TRIM(T$6))-LEN(SUBSTITUTE(TRIM(T$6)," ",""))))-1)&amp;" Total",$B$6:$BB$314,ROW($A202)-5,FALSE))</f>
        <v>0</v>
      </c>
      <c r="U202" s="8">
        <f ca="1">IF(U$5&lt;&gt;"",HLOOKUP(U$5,Functionalization!$G$6:$R$314,ROW($A202)-5,FALSE),IFERROR(INDEX(U$278:U$314,MATCH($F202,$B$278:$B$314,0))/VLOOKUP($F202,$B$278:$BB$314,MATCH(LEFT(TRIM(U$6),FIND("~",SUBSTITUTE(U$6,"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202))*HLOOKUP(LEFT(TRIM(U$6),FIND("~",SUBSTITUTE(U$6," ","~",LEN(TRIM(U$6))-LEN(SUBSTITUTE(TRIM(U$6)," ",""))))-1)&amp;" Total",$B$6:$BB$314,ROW($A202)-5,FALSE))</f>
        <v>0</v>
      </c>
      <c r="V202" s="8">
        <f ca="1">IF(V$5&lt;&gt;"",HLOOKUP(V$5,Functionalization!$G$6:$R$314,ROW($A202)-5,FALSE),IFERROR(INDEX(V$278:V$314,MATCH($F202,$B$278:$B$314,0))/VLOOKUP($F202,$B$278:$BB$314,MATCH(LEFT(TRIM(V$6),FIND("~",SUBSTITUTE(V$6,"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202))*HLOOKUP(LEFT(TRIM(V$6),FIND("~",SUBSTITUTE(V$6," ","~",LEN(TRIM(V$6))-LEN(SUBSTITUTE(TRIM(V$6)," ",""))))-1)&amp;" Total",$B$6:$BB$314,ROW($A202)-5,FALSE))</f>
        <v>0</v>
      </c>
      <c r="W202" s="8">
        <f ca="1">IF(W$5&lt;&gt;"",HLOOKUP(W$5,Functionalization!$G$6:$R$314,ROW($A202)-5,FALSE),IFERROR(INDEX(W$278:W$314,MATCH($F202,$B$278:$B$314,0))/VLOOKUP($F202,$B$278:$BB$314,MATCH(LEFT(TRIM(W$6),FIND("~",SUBSTITUTE(W$6,"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202))*HLOOKUP(LEFT(TRIM(W$6),FIND("~",SUBSTITUTE(W$6," ","~",LEN(TRIM(W$6))-LEN(SUBSTITUTE(TRIM(W$6)," ",""))))-1)&amp;" Total",$B$6:$BB$314,ROW($A202)-5,FALSE))</f>
        <v>0</v>
      </c>
      <c r="X202" s="8">
        <f ca="1">IF(X$5&lt;&gt;"",HLOOKUP(X$5,Functionalization!$G$6:$R$314,ROW($A202)-5,FALSE),IFERROR(INDEX(X$278:X$314,MATCH($F202,$B$278:$B$314,0))/VLOOKUP($F202,$B$278:$BB$314,MATCH(LEFT(TRIM(X$6),FIND("~",SUBSTITUTE(X$6,"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202))*HLOOKUP(LEFT(TRIM(X$6),FIND("~",SUBSTITUTE(X$6," ","~",LEN(TRIM(X$6))-LEN(SUBSTITUTE(TRIM(X$6)," ",""))))-1)&amp;" Total",$B$6:$BB$314,ROW($A202)-5,FALSE))</f>
        <v>0</v>
      </c>
      <c r="Y202" s="8">
        <f ca="1">IF(Y$5&lt;&gt;"",HLOOKUP(Y$5,Functionalization!$G$6:$R$314,ROW($A202)-5,FALSE),IFERROR(INDEX(Y$278:Y$314,MATCH($F202,$B$278:$B$314,0))/VLOOKUP($F202,$B$278:$BB$314,MATCH(LEFT(TRIM(Y$6),FIND("~",SUBSTITUTE(Y$6,"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202))*HLOOKUP(LEFT(TRIM(Y$6),FIND("~",SUBSTITUTE(Y$6," ","~",LEN(TRIM(Y$6))-LEN(SUBSTITUTE(TRIM(Y$6)," ",""))))-1)&amp;" Total",$B$6:$BB$314,ROW($A202)-5,FALSE))</f>
        <v>0</v>
      </c>
      <c r="Z202" s="8">
        <f ca="1">IF(Z$5&lt;&gt;"",HLOOKUP(Z$5,Functionalization!$G$6:$R$314,ROW($A202)-5,FALSE),IFERROR(INDEX(Z$278:Z$314,MATCH($F202,$B$278:$B$314,0))/VLOOKUP($F202,$B$278:$BB$314,MATCH(LEFT(TRIM(Z$6),FIND("~",SUBSTITUTE(Z$6,"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202))*HLOOKUP(LEFT(TRIM(Z$6),FIND("~",SUBSTITUTE(Z$6," ","~",LEN(TRIM(Z$6))-LEN(SUBSTITUTE(TRIM(Z$6)," ",""))))-1)&amp;" Total",$B$6:$BB$314,ROW($A202)-5,FALSE))</f>
        <v>0</v>
      </c>
      <c r="AA202" s="8">
        <f ca="1">IF(AA$5&lt;&gt;"",HLOOKUP(AA$5,Functionalization!$G$6:$R$314,ROW($A202)-5,FALSE),IFERROR(INDEX(AA$278:AA$314,MATCH($F202,$B$278:$B$314,0))/VLOOKUP($F202,$B$278:$BB$314,MATCH(LEFT(TRIM(AA$6),FIND("~",SUBSTITUTE(AA$6,"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202))*HLOOKUP(LEFT(TRIM(AA$6),FIND("~",SUBSTITUTE(AA$6," ","~",LEN(TRIM(AA$6))-LEN(SUBSTITUTE(TRIM(AA$6)," ",""))))-1)&amp;" Total",$B$6:$BB$314,ROW($A202)-5,FALSE))</f>
        <v>0</v>
      </c>
      <c r="AB202" s="8">
        <f ca="1">IF(AB$5&lt;&gt;"",HLOOKUP(AB$5,Functionalization!$G$6:$R$314,ROW($A202)-5,FALSE),IFERROR(INDEX(AB$278:AB$314,MATCH($F202,$B$278:$B$314,0))/VLOOKUP($F202,$B$278:$BB$314,MATCH(LEFT(TRIM(AB$6),FIND("~",SUBSTITUTE(AB$6,"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202))*HLOOKUP(LEFT(TRIM(AB$6),FIND("~",SUBSTITUTE(AB$6," ","~",LEN(TRIM(AB$6))-LEN(SUBSTITUTE(TRIM(AB$6)," ",""))))-1)&amp;" Total",$B$6:$BB$314,ROW($A202)-5,FALSE))</f>
        <v>0</v>
      </c>
      <c r="AC202" s="8">
        <f ca="1">IF(AC$5&lt;&gt;"",HLOOKUP(AC$5,Functionalization!$G$6:$R$314,ROW($A202)-5,FALSE),IFERROR(INDEX(AC$278:AC$314,MATCH($F202,$B$278:$B$314,0))/VLOOKUP($F202,$B$278:$BB$314,MATCH(LEFT(TRIM(AC$6),FIND("~",SUBSTITUTE(AC$6,"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202))*HLOOKUP(LEFT(TRIM(AC$6),FIND("~",SUBSTITUTE(AC$6," ","~",LEN(TRIM(AC$6))-LEN(SUBSTITUTE(TRIM(AC$6)," ",""))))-1)&amp;" Total",$B$6:$BB$314,ROW($A202)-5,FALSE))</f>
        <v>0</v>
      </c>
      <c r="AD202" s="8">
        <f ca="1">IF(AD$5&lt;&gt;"",HLOOKUP(AD$5,Functionalization!$G$6:$R$314,ROW($A202)-5,FALSE),IFERROR(INDEX(AD$278:AD$314,MATCH($F202,$B$278:$B$314,0))/VLOOKUP($F202,$B$278:$BB$314,MATCH(LEFT(TRIM(AD$6),FIND("~",SUBSTITUTE(AD$6,"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202))*HLOOKUP(LEFT(TRIM(AD$6),FIND("~",SUBSTITUTE(AD$6," ","~",LEN(TRIM(AD$6))-LEN(SUBSTITUTE(TRIM(AD$6)," ",""))))-1)&amp;" Total",$B$6:$BB$314,ROW($A202)-5,FALSE))</f>
        <v>0</v>
      </c>
      <c r="AE202" s="8">
        <f ca="1">IF(AE$5&lt;&gt;"",HLOOKUP(AE$5,Functionalization!$G$6:$R$314,ROW($A202)-5,FALSE),IFERROR(INDEX(AE$278:AE$314,MATCH($F202,$B$278:$B$314,0))/VLOOKUP($F202,$B$278:$BB$314,MATCH(LEFT(TRIM(AE$6),FIND("~",SUBSTITUTE(AE$6,"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202))*HLOOKUP(LEFT(TRIM(AE$6),FIND("~",SUBSTITUTE(AE$6," ","~",LEN(TRIM(AE$6))-LEN(SUBSTITUTE(TRIM(AE$6)," ",""))))-1)&amp;" Total",$B$6:$BB$314,ROW($A202)-5,FALSE))</f>
        <v>0</v>
      </c>
      <c r="AF202" s="8">
        <f ca="1">IF(AF$5&lt;&gt;"",HLOOKUP(AF$5,Functionalization!$G$6:$R$314,ROW($A202)-5,FALSE),IFERROR(INDEX(AF$278:AF$314,MATCH($F202,$B$278:$B$314,0))/VLOOKUP($F202,$B$278:$BB$314,MATCH(LEFT(TRIM(AF$6),FIND("~",SUBSTITUTE(AF$6,"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202))*HLOOKUP(LEFT(TRIM(AF$6),FIND("~",SUBSTITUTE(AF$6," ","~",LEN(TRIM(AF$6))-LEN(SUBSTITUTE(TRIM(AF$6)," ",""))))-1)&amp;" Total",$B$6:$BB$314,ROW($A202)-5,FALSE))</f>
        <v>0</v>
      </c>
      <c r="AG202" s="8">
        <f ca="1">IF(AG$5&lt;&gt;"",HLOOKUP(AG$5,Functionalization!$G$6:$R$314,ROW($A202)-5,FALSE),IFERROR(INDEX(AG$278:AG$314,MATCH($F202,$B$278:$B$314,0))/VLOOKUP($F202,$B$278:$BB$314,MATCH(LEFT(TRIM(AG$6),FIND("~",SUBSTITUTE(AG$6,"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202))*HLOOKUP(LEFT(TRIM(AG$6),FIND("~",SUBSTITUTE(AG$6," ","~",LEN(TRIM(AG$6))-LEN(SUBSTITUTE(TRIM(AG$6)," ",""))))-1)&amp;" Total",$B$6:$BB$314,ROW($A202)-5,FALSE))</f>
        <v>0</v>
      </c>
      <c r="AH202" s="8">
        <f ca="1">IF(AH$5&lt;&gt;"",HLOOKUP(AH$5,Functionalization!$G$6:$R$314,ROW($A202)-5,FALSE),IFERROR(INDEX(AH$278:AH$314,MATCH($F202,$B$278:$B$314,0))/VLOOKUP($F202,$B$278:$BB$314,MATCH(LEFT(TRIM(AH$6),FIND("~",SUBSTITUTE(AH$6,"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202))*HLOOKUP(LEFT(TRIM(AH$6),FIND("~",SUBSTITUTE(AH$6," ","~",LEN(TRIM(AH$6))-LEN(SUBSTITUTE(TRIM(AH$6)," ",""))))-1)&amp;" Total",$B$6:$BB$314,ROW($A202)-5,FALSE))</f>
        <v>0</v>
      </c>
      <c r="AI202" s="8">
        <f ca="1">IF(AI$5&lt;&gt;"",HLOOKUP(AI$5,Functionalization!$G$6:$R$314,ROW($A202)-5,FALSE),IFERROR(INDEX(AI$278:AI$314,MATCH($F202,$B$278:$B$314,0))/VLOOKUP($F202,$B$278:$BB$314,MATCH(LEFT(TRIM(AI$6),FIND("~",SUBSTITUTE(AI$6,"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202))*HLOOKUP(LEFT(TRIM(AI$6),FIND("~",SUBSTITUTE(AI$6," ","~",LEN(TRIM(AI$6))-LEN(SUBSTITUTE(TRIM(AI$6)," ",""))))-1)&amp;" Total",$B$6:$BB$314,ROW($A202)-5,FALSE))</f>
        <v>0</v>
      </c>
      <c r="AJ202" s="8">
        <f ca="1">IF(AJ$5&lt;&gt;"",HLOOKUP(AJ$5,Functionalization!$G$6:$R$314,ROW($A202)-5,FALSE),IFERROR(INDEX(AJ$278:AJ$314,MATCH($F202,$B$278:$B$314,0))/VLOOKUP($F202,$B$278:$BB$314,MATCH(LEFT(TRIM(AJ$6),FIND("~",SUBSTITUTE(AJ$6,"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202))*HLOOKUP(LEFT(TRIM(AJ$6),FIND("~",SUBSTITUTE(AJ$6," ","~",LEN(TRIM(AJ$6))-LEN(SUBSTITUTE(TRIM(AJ$6)," ",""))))-1)&amp;" Total",$B$6:$BB$314,ROW($A202)-5,FALSE))</f>
        <v>0</v>
      </c>
      <c r="AK202" s="8">
        <f ca="1">IF(AK$5&lt;&gt;"",HLOOKUP(AK$5,Functionalization!$G$6:$R$314,ROW($A202)-5,FALSE),IFERROR(INDEX(AK$278:AK$314,MATCH($F202,$B$278:$B$314,0))/VLOOKUP($F202,$B$278:$BB$314,MATCH(LEFT(TRIM(AK$6),FIND("~",SUBSTITUTE(AK$6,"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202))*HLOOKUP(LEFT(TRIM(AK$6),FIND("~",SUBSTITUTE(AK$6," ","~",LEN(TRIM(AK$6))-LEN(SUBSTITUTE(TRIM(AK$6)," ",""))))-1)&amp;" Total",$B$6:$BB$314,ROW($A202)-5,FALSE))</f>
        <v>0</v>
      </c>
      <c r="AL202" s="8">
        <f ca="1">IF(AL$5&lt;&gt;"",HLOOKUP(AL$5,Functionalization!$G$6:$R$314,ROW($A202)-5,FALSE),IFERROR(INDEX(AL$278:AL$314,MATCH($F202,$B$278:$B$314,0))/VLOOKUP($F202,$B$278:$BB$314,MATCH(LEFT(TRIM(AL$6),FIND("~",SUBSTITUTE(AL$6,"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202))*HLOOKUP(LEFT(TRIM(AL$6),FIND("~",SUBSTITUTE(AL$6," ","~",LEN(TRIM(AL$6))-LEN(SUBSTITUTE(TRIM(AL$6)," ",""))))-1)&amp;" Total",$B$6:$BB$314,ROW($A202)-5,FALSE))</f>
        <v>0</v>
      </c>
      <c r="AM202" s="8">
        <f ca="1">IF(AM$5&lt;&gt;"",HLOOKUP(AM$5,Functionalization!$G$6:$R$314,ROW($A202)-5,FALSE),IFERROR(INDEX(AM$278:AM$314,MATCH($F202,$B$278:$B$314,0))/VLOOKUP($F202,$B$278:$BB$314,MATCH(LEFT(TRIM(AM$6),FIND("~",SUBSTITUTE(AM$6,"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202))*HLOOKUP(LEFT(TRIM(AM$6),FIND("~",SUBSTITUTE(AM$6," ","~",LEN(TRIM(AM$6))-LEN(SUBSTITUTE(TRIM(AM$6)," ",""))))-1)&amp;" Total",$B$6:$BB$314,ROW($A202)-5,FALSE))</f>
        <v>0</v>
      </c>
      <c r="AN202" s="8">
        <f ca="1">IF(AN$5&lt;&gt;"",HLOOKUP(AN$5,Functionalization!$G$6:$R$314,ROW($A202)-5,FALSE),IFERROR(INDEX(AN$278:AN$314,MATCH($F202,$B$278:$B$314,0))/VLOOKUP($F202,$B$278:$BB$314,MATCH(LEFT(TRIM(AN$6),FIND("~",SUBSTITUTE(AN$6,"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202))*HLOOKUP(LEFT(TRIM(AN$6),FIND("~",SUBSTITUTE(AN$6," ","~",LEN(TRIM(AN$6))-LEN(SUBSTITUTE(TRIM(AN$6)," ",""))))-1)&amp;" Total",$B$6:$BB$314,ROW($A202)-5,FALSE))</f>
        <v>0</v>
      </c>
      <c r="AO202" s="8">
        <f ca="1">IF(AO$5&lt;&gt;"",HLOOKUP(AO$5,Functionalization!$G$6:$R$314,ROW($A202)-5,FALSE),IFERROR(INDEX(AO$278:AO$314,MATCH($F202,$B$278:$B$314,0))/VLOOKUP($F202,$B$278:$BB$314,MATCH(LEFT(TRIM(AO$6),FIND("~",SUBSTITUTE(AO$6,"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202))*HLOOKUP(LEFT(TRIM(AO$6),FIND("~",SUBSTITUTE(AO$6," ","~",LEN(TRIM(AO$6))-LEN(SUBSTITUTE(TRIM(AO$6)," ",""))))-1)&amp;" Total",$B$6:$BB$314,ROW($A202)-5,FALSE))</f>
        <v>0</v>
      </c>
      <c r="AP202" s="8">
        <f ca="1">IF(AP$5&lt;&gt;"",HLOOKUP(AP$5,Functionalization!$G$6:$R$314,ROW($A202)-5,FALSE),IFERROR(INDEX(AP$278:AP$314,MATCH($F202,$B$278:$B$314,0))/VLOOKUP($F202,$B$278:$BB$314,MATCH(LEFT(TRIM(AP$6),FIND("~",SUBSTITUTE(AP$6,"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202))*HLOOKUP(LEFT(TRIM(AP$6),FIND("~",SUBSTITUTE(AP$6," ","~",LEN(TRIM(AP$6))-LEN(SUBSTITUTE(TRIM(AP$6)," ",""))))-1)&amp;" Total",$B$6:$BB$314,ROW($A202)-5,FALSE))</f>
        <v>0</v>
      </c>
      <c r="AQ202" s="8">
        <f ca="1">IF(AQ$5&lt;&gt;"",HLOOKUP(AQ$5,Functionalization!$G$6:$R$314,ROW($A202)-5,FALSE),IFERROR(INDEX(AQ$278:AQ$314,MATCH($F202,$B$278:$B$314,0))/VLOOKUP($F202,$B$278:$BB$314,MATCH(LEFT(TRIM(AQ$6),FIND("~",SUBSTITUTE(AQ$6,"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202))*HLOOKUP(LEFT(TRIM(AQ$6),FIND("~",SUBSTITUTE(AQ$6," ","~",LEN(TRIM(AQ$6))-LEN(SUBSTITUTE(TRIM(AQ$6)," ",""))))-1)&amp;" Total",$B$6:$BB$314,ROW($A202)-5,FALSE))</f>
        <v>0</v>
      </c>
      <c r="AR202" s="8">
        <f ca="1">IF(AR$5&lt;&gt;"",HLOOKUP(AR$5,Functionalization!$G$6:$R$314,ROW($A202)-5,FALSE),IFERROR(INDEX(AR$278:AR$314,MATCH($F202,$B$278:$B$314,0))/VLOOKUP($F202,$B$278:$BB$314,MATCH(LEFT(TRIM(AR$6),FIND("~",SUBSTITUTE(AR$6,"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202))*HLOOKUP(LEFT(TRIM(AR$6),FIND("~",SUBSTITUTE(AR$6," ","~",LEN(TRIM(AR$6))-LEN(SUBSTITUTE(TRIM(AR$6)," ",""))))-1)&amp;" Total",$B$6:$BB$314,ROW($A202)-5,FALSE))</f>
        <v>0</v>
      </c>
      <c r="AS202" s="8">
        <f ca="1">IF(AS$5&lt;&gt;"",HLOOKUP(AS$5,Functionalization!$G$6:$R$314,ROW($A202)-5,FALSE),IFERROR(INDEX(AS$278:AS$314,MATCH($F202,$B$278:$B$314,0))/VLOOKUP($F202,$B$278:$BB$314,MATCH(LEFT(TRIM(AS$6),FIND("~",SUBSTITUTE(AS$6,"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202))*HLOOKUP(LEFT(TRIM(AS$6),FIND("~",SUBSTITUTE(AS$6," ","~",LEN(TRIM(AS$6))-LEN(SUBSTITUTE(TRIM(AS$6)," ",""))))-1)&amp;" Total",$B$6:$BB$314,ROW($A202)-5,FALSE))</f>
        <v>0</v>
      </c>
      <c r="AT202" s="8">
        <f ca="1">IF(AT$5&lt;&gt;"",HLOOKUP(AT$5,Functionalization!$G$6:$R$314,ROW($A202)-5,FALSE),IFERROR(INDEX(AT$278:AT$314,MATCH($F202,$B$278:$B$314,0))/VLOOKUP($F202,$B$278:$BB$314,MATCH(LEFT(TRIM(AT$6),FIND("~",SUBSTITUTE(AT$6,"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202))*HLOOKUP(LEFT(TRIM(AT$6),FIND("~",SUBSTITUTE(AT$6," ","~",LEN(TRIM(AT$6))-LEN(SUBSTITUTE(TRIM(AT$6)," ",""))))-1)&amp;" Total",$B$6:$BB$314,ROW($A202)-5,FALSE))</f>
        <v>0</v>
      </c>
      <c r="AU202" s="8">
        <f ca="1">IF(AU$5&lt;&gt;"",HLOOKUP(AU$5,Functionalization!$G$6:$R$314,ROW($A202)-5,FALSE),IFERROR(INDEX(AU$278:AU$314,MATCH($F202,$B$278:$B$314,0))/VLOOKUP($F202,$B$278:$BB$314,MATCH(LEFT(TRIM(AU$6),FIND("~",SUBSTITUTE(AU$6,"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202))*HLOOKUP(LEFT(TRIM(AU$6),FIND("~",SUBSTITUTE(AU$6," ","~",LEN(TRIM(AU$6))-LEN(SUBSTITUTE(TRIM(AU$6)," ",""))))-1)&amp;" Total",$B$6:$BB$314,ROW($A202)-5,FALSE))</f>
        <v>0</v>
      </c>
      <c r="AV202" s="8">
        <f ca="1">IF(AV$5&lt;&gt;"",HLOOKUP(AV$5,Functionalization!$G$6:$R$314,ROW($A202)-5,FALSE),IFERROR(INDEX(AV$278:AV$314,MATCH($F202,$B$278:$B$314,0))/VLOOKUP($F202,$B$278:$BB$314,MATCH(LEFT(TRIM(AV$6),FIND("~",SUBSTITUTE(AV$6,"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202))*HLOOKUP(LEFT(TRIM(AV$6),FIND("~",SUBSTITUTE(AV$6," ","~",LEN(TRIM(AV$6))-LEN(SUBSTITUTE(TRIM(AV$6)," ",""))))-1)&amp;" Total",$B$6:$BB$314,ROW($A202)-5,FALSE))</f>
        <v>0</v>
      </c>
      <c r="AW202" s="8">
        <f ca="1">IF(AW$5&lt;&gt;"",HLOOKUP(AW$5,Functionalization!$G$6:$R$314,ROW($A202)-5,FALSE),IFERROR(INDEX(AW$278:AW$314,MATCH($F202,$B$278:$B$314,0))/VLOOKUP($F202,$B$278:$BB$314,MATCH(LEFT(TRIM(AW$6),FIND("~",SUBSTITUTE(AW$6,"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202))*HLOOKUP(LEFT(TRIM(AW$6),FIND("~",SUBSTITUTE(AW$6," ","~",LEN(TRIM(AW$6))-LEN(SUBSTITUTE(TRIM(AW$6)," ",""))))-1)&amp;" Total",$B$6:$BB$314,ROW($A202)-5,FALSE))</f>
        <v>0</v>
      </c>
      <c r="AX202" s="8">
        <f ca="1">IF(AX$5&lt;&gt;"",HLOOKUP(AX$5,Functionalization!$G$6:$R$314,ROW($A202)-5,FALSE),IFERROR(INDEX(AX$278:AX$314,MATCH($F202,$B$278:$B$314,0))/VLOOKUP($F202,$B$278:$BB$314,MATCH(LEFT(TRIM(AX$6),FIND("~",SUBSTITUTE(AX$6,"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202))*HLOOKUP(LEFT(TRIM(AX$6),FIND("~",SUBSTITUTE(AX$6," ","~",LEN(TRIM(AX$6))-LEN(SUBSTITUTE(TRIM(AX$6)," ",""))))-1)&amp;" Total",$B$6:$BB$314,ROW($A202)-5,FALSE))</f>
        <v>0</v>
      </c>
      <c r="AY202" s="8">
        <f ca="1">IF(AY$5&lt;&gt;"",HLOOKUP(AY$5,Functionalization!$G$6:$R$314,ROW($A202)-5,FALSE),IFERROR(INDEX(AY$278:AY$314,MATCH($F202,$B$278:$B$314,0))/VLOOKUP($F202,$B$278:$BB$314,MATCH(LEFT(TRIM(AY$6),FIND("~",SUBSTITUTE(AY$6,"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202))*HLOOKUP(LEFT(TRIM(AY$6),FIND("~",SUBSTITUTE(AY$6," ","~",LEN(TRIM(AY$6))-LEN(SUBSTITUTE(TRIM(AY$6)," ",""))))-1)&amp;" Total",$B$6:$BB$314,ROW($A202)-5,FALSE))</f>
        <v>0</v>
      </c>
      <c r="AZ202" s="8">
        <f ca="1">IF(AZ$5&lt;&gt;"",HLOOKUP(AZ$5,Functionalization!$G$6:$R$314,ROW($A202)-5,FALSE),IFERROR(INDEX(AZ$278:AZ$314,MATCH($F202,$B$278:$B$314,0))/VLOOKUP($F202,$B$278:$BB$314,MATCH(LEFT(TRIM(AZ$6),FIND("~",SUBSTITUTE(AZ$6,"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202))*HLOOKUP(LEFT(TRIM(AZ$6),FIND("~",SUBSTITUTE(AZ$6," ","~",LEN(TRIM(AZ$6))-LEN(SUBSTITUTE(TRIM(AZ$6)," ",""))))-1)&amp;" Total",$B$6:$BB$314,ROW($A202)-5,FALSE))</f>
        <v>0</v>
      </c>
      <c r="BA202" s="8">
        <f ca="1">IF(BA$5&lt;&gt;"",HLOOKUP(BA$5,Functionalization!$G$6:$R$314,ROW($A202)-5,FALSE),IFERROR(INDEX(BA$278:BA$314,MATCH($F202,$B$278:$B$314,0))/VLOOKUP($F202,$B$278:$BB$314,MATCH(LEFT(TRIM(BA$6),FIND("~",SUBSTITUTE(BA$6,"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202))*HLOOKUP(LEFT(TRIM(BA$6),FIND("~",SUBSTITUTE(BA$6," ","~",LEN(TRIM(BA$6))-LEN(SUBSTITUTE(TRIM(BA$6)," ",""))))-1)&amp;" Total",$B$6:$BB$314,ROW($A202)-5,FALSE))</f>
        <v>0</v>
      </c>
      <c r="BB202" s="8">
        <f ca="1">IF(BB$5&lt;&gt;"",HLOOKUP(BB$5,Functionalization!$G$6:$R$314,ROW($A202)-5,FALSE),IFERROR(INDEX(BB$278:BB$314,MATCH($F202,$B$278:$B$314,0))/VLOOKUP($F202,$B$278:$BB$314,MATCH(LEFT(TRIM(BB$6),FIND("~",SUBSTITUTE(BB$6,"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202))*HLOOKUP(LEFT(TRIM(BB$6),FIND("~",SUBSTITUTE(BB$6," ","~",LEN(TRIM(BB$6))-LEN(SUBSTITUTE(TRIM(BB$6)," ",""))))-1)&amp;" Total",$B$6:$BB$314,ROW($A202)-5,FALSE))</f>
        <v>0</v>
      </c>
      <c r="BD202">
        <f ca="1">IFERROR(IF(SUMIF($G$6:$BB$6,BD$6&amp;" Total",$G202:$BB202)-(SUMIF($G$6:$BB$6,BD$6&amp;" "&amp;'Input-Func_Class'!$D$22,$G202:$BB202)+IFERROR(SUMIF($G$6:$BB$6,BD$6&amp;" "&amp;'Input-Func_Class'!$E$22,$G202:$BB202),SUMIF($G$6:$BB$6,BD$6&amp;" "&amp;'Input-Func_Class'!$B$24,$G202:$BB202))+SUMIF($G$6:$BB$6,BD$6&amp;" "&amp;'Input-Func_Class'!$F$22,$G202:$BB202))&lt;Check_Limit,0,1),1)</f>
        <v>0</v>
      </c>
      <c r="BE202">
        <f ca="1">IFERROR(IF(SUMIF($G$6:$BB$6,BE$6&amp;" Total",$G202:$BB202)-(SUMIF($G$6:$BB$6,BE$6&amp;" "&amp;'Input-Func_Class'!$D$22,$G202:$BB202)+IFERROR(SUMIF($G$6:$BB$6,BE$6&amp;" "&amp;'Input-Func_Class'!$E$22,$G202:$BB202),SUMIF($G$6:$BB$6,BE$6&amp;" "&amp;'Input-Func_Class'!$B$24,$G202:$BB202))+SUMIF($G$6:$BB$6,BE$6&amp;" "&amp;'Input-Func_Class'!$F$22,$G202:$BB202))&lt;Check_Limit,0,1),1)</f>
        <v>0</v>
      </c>
      <c r="BF202">
        <f ca="1">IFERROR(IF(SUMIF($G$6:$BB$6,BF$6&amp;" Total",$G202:$BB202)-(SUMIF($G$6:$BB$6,BF$6&amp;" "&amp;'Input-Func_Class'!$D$22,$G202:$BB202)+IFERROR(SUMIF($G$6:$BB$6,BF$6&amp;" "&amp;'Input-Func_Class'!$E$22,$G202:$BB202),SUMIF($G$6:$BB$6,BF$6&amp;" "&amp;'Input-Func_Class'!$B$24,$G202:$BB202))+SUMIF($G$6:$BB$6,BF$6&amp;" "&amp;'Input-Func_Class'!$F$22,$G202:$BB202))&lt;Check_Limit,0,1),1)</f>
        <v>0</v>
      </c>
      <c r="BG202">
        <f ca="1">IFERROR(IF(SUMIF($G$6:$BB$6,BG$6&amp;" Total",$G202:$BB202)-(SUMIF($G$6:$BB$6,BG$6&amp;" "&amp;'Input-Func_Class'!$D$22,$G202:$BB202)+IFERROR(SUMIF($G$6:$BB$6,BG$6&amp;" "&amp;'Input-Func_Class'!$E$22,$G202:$BB202),SUMIF($G$6:$BB$6,BG$6&amp;" "&amp;'Input-Func_Class'!$B$24,$G202:$BB202))+SUMIF($G$6:$BB$6,BG$6&amp;" "&amp;'Input-Func_Class'!$F$22,$G202:$BB202))&lt;Check_Limit,0,1),1)</f>
        <v>0</v>
      </c>
      <c r="BH202">
        <f ca="1">IFERROR(IF(SUMIF($G$6:$BB$6,BH$6&amp;" Total",$G202:$BB202)-(SUMIF($G$6:$BB$6,BH$6&amp;" "&amp;'Input-Func_Class'!$D$22,$G202:$BB202)+IFERROR(SUMIF($G$6:$BB$6,BH$6&amp;" "&amp;'Input-Func_Class'!$E$22,$G202:$BB202),SUMIF($G$6:$BB$6,BH$6&amp;" "&amp;'Input-Func_Class'!$B$24,$G202:$BB202))+SUMIF($G$6:$BB$6,BH$6&amp;" "&amp;'Input-Func_Class'!$F$22,$G202:$BB202))&lt;Check_Limit,0,1),1)</f>
        <v>0</v>
      </c>
      <c r="BI202">
        <f ca="1">IFERROR(IF(SUMIF($G$6:$BB$6,BI$6&amp;" Total",$G202:$BB202)-(SUMIF($G$6:$BB$6,BI$6&amp;" "&amp;'Input-Func_Class'!$D$22,$G202:$BB202)+IFERROR(SUMIF($G$6:$BB$6,BI$6&amp;" "&amp;'Input-Func_Class'!$E$22,$G202:$BB202),SUMIF($G$6:$BB$6,BI$6&amp;" "&amp;'Input-Func_Class'!$B$24,$G202:$BB202))+SUMIF($G$6:$BB$6,BI$6&amp;" "&amp;'Input-Func_Class'!$F$22,$G202:$BB202))&lt;Check_Limit,0,1),1)</f>
        <v>0</v>
      </c>
      <c r="BJ202">
        <f ca="1">IFERROR(IF(SUMIF($G$6:$BB$6,BJ$6&amp;" Total",$G202:$BB202)-(SUMIF($G$6:$BB$6,BJ$6&amp;" "&amp;'Input-Func_Class'!$D$22,$G202:$BB202)+IFERROR(SUMIF($G$6:$BB$6,BJ$6&amp;" "&amp;'Input-Func_Class'!$E$22,$G202:$BB202),SUMIF($G$6:$BB$6,BJ$6&amp;" "&amp;'Input-Func_Class'!$B$24,$G202:$BB202))+SUMIF($G$6:$BB$6,BJ$6&amp;" "&amp;'Input-Func_Class'!$F$22,$G202:$BB202))&lt;Check_Limit,0,1),1)</f>
        <v>0</v>
      </c>
      <c r="BK202">
        <f ca="1">IFERROR(IF(SUMIF($G$6:$BB$6,BK$6&amp;" Total",$G202:$BB202)-(SUMIF($G$6:$BB$6,BK$6&amp;" "&amp;'Input-Func_Class'!$D$22,$G202:$BB202)+IFERROR(SUMIF($G$6:$BB$6,BK$6&amp;" "&amp;'Input-Func_Class'!$E$22,$G202:$BB202),SUMIF($G$6:$BB$6,BK$6&amp;" "&amp;'Input-Func_Class'!$B$24,$G202:$BB202))+SUMIF($G$6:$BB$6,BK$6&amp;" "&amp;'Input-Func_Class'!$F$22,$G202:$BB202))&lt;Check_Limit,0,1),1)</f>
        <v>0</v>
      </c>
      <c r="BL202">
        <f ca="1">IFERROR(IF(SUMIF($G$6:$BB$6,BL$6&amp;" Total",$G202:$BB202)-(SUMIF($G$6:$BB$6,BL$6&amp;" "&amp;'Input-Func_Class'!$D$22,$G202:$BB202)+IFERROR(SUMIF($G$6:$BB$6,BL$6&amp;" "&amp;'Input-Func_Class'!$E$22,$G202:$BB202),SUMIF($G$6:$BB$6,BL$6&amp;" "&amp;'Input-Func_Class'!$B$24,$G202:$BB202))+SUMIF($G$6:$BB$6,BL$6&amp;" "&amp;'Input-Func_Class'!$F$22,$G202:$BB202))&lt;Check_Limit,0,1),1)</f>
        <v>0</v>
      </c>
      <c r="BM202">
        <f ca="1">IFERROR(IF(SUMIF($G$6:$BB$6,BM$6&amp;" Total",$G202:$BB202)-(SUMIF($G$6:$BB$6,BM$6&amp;" "&amp;'Input-Func_Class'!$D$22,$G202:$BB202)+IFERROR(SUMIF($G$6:$BB$6,BM$6&amp;" "&amp;'Input-Func_Class'!$E$22,$G202:$BB202),SUMIF($G$6:$BB$6,BM$6&amp;" "&amp;'Input-Func_Class'!$B$24,$G202:$BB202))+SUMIF($G$6:$BB$6,BM$6&amp;" "&amp;'Input-Func_Class'!$F$22,$G202:$BB202))&lt;Check_Limit,0,1),1)</f>
        <v>0</v>
      </c>
      <c r="BN202">
        <f ca="1">IFERROR(IF(SUMIF($G$6:$BB$6,BN$6&amp;" Total",$G202:$BB202)-(SUMIF($G$6:$BB$6,BN$6&amp;" "&amp;'Input-Func_Class'!$D$22,$G202:$BB202)+IFERROR(SUMIF($G$6:$BB$6,BN$6&amp;" "&amp;'Input-Func_Class'!$E$22,$G202:$BB202),SUMIF($G$6:$BB$6,BN$6&amp;" "&amp;'Input-Func_Class'!$B$24,$G202:$BB202))+SUMIF($G$6:$BB$6,BN$6&amp;" "&amp;'Input-Func_Class'!$F$22,$G202:$BB202))&lt;Check_Limit,0,1),1)</f>
        <v>0</v>
      </c>
      <c r="BO202">
        <f ca="1">IFERROR(IF(SUMIF($G$6:$BB$6,BO$6&amp;" Total",$G202:$BB202)-(SUMIF($G$6:$BB$6,BO$6&amp;" "&amp;'Input-Func_Class'!$D$22,$G202:$BB202)+IFERROR(SUMIF($G$6:$BB$6,BO$6&amp;" "&amp;'Input-Func_Class'!$E$22,$G202:$BB202),SUMIF($G$6:$BB$6,BO$6&amp;" "&amp;'Input-Func_Class'!$B$24,$G202:$BB202))+SUMIF($G$6:$BB$6,BO$6&amp;" "&amp;'Input-Func_Class'!$F$22,$G202:$BB202))&lt;Check_Limit,0,1),1)</f>
        <v>0</v>
      </c>
    </row>
    <row r="203" spans="1:67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>Functionalization!$D203</f>
        <v>2258.7600000000002</v>
      </c>
      <c r="E203" s="8">
        <f t="shared" ref="E203" ca="1" si="59">IFERROR(IF(D203="",0,IF(D203=0,0,IF(ABS(D203-SUM(G203,K203,O203,S203,W203,AA203,AE203,AI203,AM203,AQ203,AU203,AY203))&lt;Check_Limit,0,1))),1)</f>
        <v>0</v>
      </c>
      <c r="F203" s="2" t="str">
        <f>IF($D203=0,"-",IF('Input-Accounts'!$E203&lt;&gt;0,'Input-Accounts'!$E203,'Input-Accounts'!$G203))</f>
        <v>INT_DISTPT_SUBTOTAL</v>
      </c>
      <c r="G203" s="8">
        <f ca="1">IF(G$5&lt;&gt;"",HLOOKUP(G$5,Functionalization!$G$6:$R$314,ROW($A203)-5,FALSE),IFERROR(INDEX(G$278:G$314,MATCH($F203,$B$278:$B$314,0))/VLOOKUP($F203,$B$278:$BB$314,MATCH(LEFT(TRIM(G$6),FIND("~",SUBSTITUTE(G$6,"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203))*HLOOKUP(LEFT(TRIM(G$6),FIND("~",SUBSTITUTE(G$6," ","~",LEN(TRIM(G$6))-LEN(SUBSTITUTE(TRIM(G$6)," ",""))))-1)&amp;" Total",$B$6:$BB$314,ROW($A203)-5,FALSE))</f>
        <v>1442.3571059798805</v>
      </c>
      <c r="H203" s="8">
        <f ca="1">IF(H$5&lt;&gt;"",HLOOKUP(H$5,Functionalization!$G$6:$R$314,ROW($A203)-5,FALSE),IFERROR(INDEX(H$278:H$314,MATCH($F203,$B$278:$B$314,0))/VLOOKUP($F203,$B$278:$BB$314,MATCH(LEFT(TRIM(H$6),FIND("~",SUBSTITUTE(H$6,"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203))*HLOOKUP(LEFT(TRIM(H$6),FIND("~",SUBSTITUTE(H$6," ","~",LEN(TRIM(H$6))-LEN(SUBSTITUTE(TRIM(H$6)," ",""))))-1)&amp;" Total",$B$6:$BB$314,ROW($A203)-5,FALSE))</f>
        <v>1100.3973859732928</v>
      </c>
      <c r="I203" s="8">
        <f ca="1">IF(I$5&lt;&gt;"",HLOOKUP(I$5,Functionalization!$G$6:$R$314,ROW($A203)-5,FALSE),IFERROR(INDEX(I$278:I$314,MATCH($F203,$B$278:$B$314,0))/VLOOKUP($F203,$B$278:$BB$314,MATCH(LEFT(TRIM(I$6),FIND("~",SUBSTITUTE(I$6,"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203))*HLOOKUP(LEFT(TRIM(I$6),FIND("~",SUBSTITUTE(I$6," ","~",LEN(TRIM(I$6))-LEN(SUBSTITUTE(TRIM(I$6)," ",""))))-1)&amp;" Total",$B$6:$BB$314,ROW($A203)-5,FALSE))</f>
        <v>0</v>
      </c>
      <c r="J203" s="8">
        <f ca="1">IF(J$5&lt;&gt;"",HLOOKUP(J$5,Functionalization!$G$6:$R$314,ROW($A203)-5,FALSE),IFERROR(INDEX(J$278:J$314,MATCH($F203,$B$278:$B$314,0))/VLOOKUP($F203,$B$278:$BB$314,MATCH(LEFT(TRIM(J$6),FIND("~",SUBSTITUTE(J$6,"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203))*HLOOKUP(LEFT(TRIM(J$6),FIND("~",SUBSTITUTE(J$6," ","~",LEN(TRIM(J$6))-LEN(SUBSTITUTE(TRIM(J$6)," ",""))))-1)&amp;" Total",$B$6:$BB$314,ROW($A203)-5,FALSE))</f>
        <v>341.95972000658804</v>
      </c>
      <c r="K203" s="8">
        <f ca="1">IF(K$5&lt;&gt;"",HLOOKUP(K$5,Functionalization!$G$6:$R$314,ROW($A203)-5,FALSE),IFERROR(INDEX(K$278:K$314,MATCH($F203,$B$278:$B$314,0))/VLOOKUP($F203,$B$278:$BB$314,MATCH(LEFT(TRIM(K$6),FIND("~",SUBSTITUTE(K$6,"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203))*HLOOKUP(LEFT(TRIM(K$6),FIND("~",SUBSTITUTE(K$6," ","~",LEN(TRIM(K$6))-LEN(SUBSTITUTE(TRIM(K$6)," ",""))))-1)&amp;" Total",$B$6:$BB$314,ROW($A203)-5,FALSE))</f>
        <v>816.40289402011956</v>
      </c>
      <c r="L203" s="8">
        <f ca="1">IF(L$5&lt;&gt;"",HLOOKUP(L$5,Functionalization!$G$6:$R$314,ROW($A203)-5,FALSE),IFERROR(INDEX(L$278:L$314,MATCH($F203,$B$278:$B$314,0))/VLOOKUP($F203,$B$278:$BB$314,MATCH(LEFT(TRIM(L$6),FIND("~",SUBSTITUTE(L$6,"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203))*HLOOKUP(LEFT(TRIM(L$6),FIND("~",SUBSTITUTE(L$6," ","~",LEN(TRIM(L$6))-LEN(SUBSTITUTE(TRIM(L$6)," ",""))))-1)&amp;" Total",$B$6:$BB$314,ROW($A203)-5,FALSE))</f>
        <v>0</v>
      </c>
      <c r="M203" s="8">
        <f ca="1">IF(M$5&lt;&gt;"",HLOOKUP(M$5,Functionalization!$G$6:$R$314,ROW($A203)-5,FALSE),IFERROR(INDEX(M$278:M$314,MATCH($F203,$B$278:$B$314,0))/VLOOKUP($F203,$B$278:$BB$314,MATCH(LEFT(TRIM(M$6),FIND("~",SUBSTITUTE(M$6,"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203))*HLOOKUP(LEFT(TRIM(M$6),FIND("~",SUBSTITUTE(M$6," ","~",LEN(TRIM(M$6))-LEN(SUBSTITUTE(TRIM(M$6)," ",""))))-1)&amp;" Total",$B$6:$BB$314,ROW($A203)-5,FALSE))</f>
        <v>0</v>
      </c>
      <c r="N203" s="8">
        <f ca="1">IF(N$5&lt;&gt;"",HLOOKUP(N$5,Functionalization!$G$6:$R$314,ROW($A203)-5,FALSE),IFERROR(INDEX(N$278:N$314,MATCH($F203,$B$278:$B$314,0))/VLOOKUP($F203,$B$278:$BB$314,MATCH(LEFT(TRIM(N$6),FIND("~",SUBSTITUTE(N$6,"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203))*HLOOKUP(LEFT(TRIM(N$6),FIND("~",SUBSTITUTE(N$6," ","~",LEN(TRIM(N$6))-LEN(SUBSTITUTE(TRIM(N$6)," ",""))))-1)&amp;" Total",$B$6:$BB$314,ROW($A203)-5,FALSE))</f>
        <v>816.40289402011956</v>
      </c>
      <c r="O203" s="8">
        <f ca="1">IF(O$5&lt;&gt;"",HLOOKUP(O$5,Functionalization!$G$6:$R$314,ROW($A203)-5,FALSE),IFERROR(INDEX(O$278:O$314,MATCH($F203,$B$278:$B$314,0))/VLOOKUP($F203,$B$278:$BB$314,MATCH(LEFT(TRIM(O$6),FIND("~",SUBSTITUTE(O$6,"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203))*HLOOKUP(LEFT(TRIM(O$6),FIND("~",SUBSTITUTE(O$6," ","~",LEN(TRIM(O$6))-LEN(SUBSTITUTE(TRIM(O$6)," ",""))))-1)&amp;" Total",$B$6:$BB$314,ROW($A203)-5,FALSE))</f>
        <v>0</v>
      </c>
      <c r="P203" s="8">
        <f ca="1">IF(P$5&lt;&gt;"",HLOOKUP(P$5,Functionalization!$G$6:$R$314,ROW($A203)-5,FALSE),IFERROR(INDEX(P$278:P$314,MATCH($F203,$B$278:$B$314,0))/VLOOKUP($F203,$B$278:$BB$314,MATCH(LEFT(TRIM(P$6),FIND("~",SUBSTITUTE(P$6,"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203))*HLOOKUP(LEFT(TRIM(P$6),FIND("~",SUBSTITUTE(P$6," ","~",LEN(TRIM(P$6))-LEN(SUBSTITUTE(TRIM(P$6)," ",""))))-1)&amp;" Total",$B$6:$BB$314,ROW($A203)-5,FALSE))</f>
        <v>0</v>
      </c>
      <c r="Q203" s="8">
        <f ca="1">IF(Q$5&lt;&gt;"",HLOOKUP(Q$5,Functionalization!$G$6:$R$314,ROW($A203)-5,FALSE),IFERROR(INDEX(Q$278:Q$314,MATCH($F203,$B$278:$B$314,0))/VLOOKUP($F203,$B$278:$BB$314,MATCH(LEFT(TRIM(Q$6),FIND("~",SUBSTITUTE(Q$6,"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203))*HLOOKUP(LEFT(TRIM(Q$6),FIND("~",SUBSTITUTE(Q$6," ","~",LEN(TRIM(Q$6))-LEN(SUBSTITUTE(TRIM(Q$6)," ",""))))-1)&amp;" Total",$B$6:$BB$314,ROW($A203)-5,FALSE))</f>
        <v>0</v>
      </c>
      <c r="R203" s="8">
        <f ca="1">IF(R$5&lt;&gt;"",HLOOKUP(R$5,Functionalization!$G$6:$R$314,ROW($A203)-5,FALSE),IFERROR(INDEX(R$278:R$314,MATCH($F203,$B$278:$B$314,0))/VLOOKUP($F203,$B$278:$BB$314,MATCH(LEFT(TRIM(R$6),FIND("~",SUBSTITUTE(R$6,"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203))*HLOOKUP(LEFT(TRIM(R$6),FIND("~",SUBSTITUTE(R$6," ","~",LEN(TRIM(R$6))-LEN(SUBSTITUTE(TRIM(R$6)," ",""))))-1)&amp;" Total",$B$6:$BB$314,ROW($A203)-5,FALSE))</f>
        <v>0</v>
      </c>
      <c r="S203" s="8">
        <f ca="1">IF(S$5&lt;&gt;"",HLOOKUP(S$5,Functionalization!$G$6:$R$314,ROW($A203)-5,FALSE),IFERROR(INDEX(S$278:S$314,MATCH($F203,$B$278:$B$314,0))/VLOOKUP($F203,$B$278:$BB$314,MATCH(LEFT(TRIM(S$6),FIND("~",SUBSTITUTE(S$6,"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203))*HLOOKUP(LEFT(TRIM(S$6),FIND("~",SUBSTITUTE(S$6," ","~",LEN(TRIM(S$6))-LEN(SUBSTITUTE(TRIM(S$6)," ",""))))-1)&amp;" Total",$B$6:$BB$314,ROW($A203)-5,FALSE))</f>
        <v>0</v>
      </c>
      <c r="T203" s="8">
        <f ca="1">IF(T$5&lt;&gt;"",HLOOKUP(T$5,Functionalization!$G$6:$R$314,ROW($A203)-5,FALSE),IFERROR(INDEX(T$278:T$314,MATCH($F203,$B$278:$B$314,0))/VLOOKUP($F203,$B$278:$BB$314,MATCH(LEFT(TRIM(T$6),FIND("~",SUBSTITUTE(T$6,"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203))*HLOOKUP(LEFT(TRIM(T$6),FIND("~",SUBSTITUTE(T$6," ","~",LEN(TRIM(T$6))-LEN(SUBSTITUTE(TRIM(T$6)," ",""))))-1)&amp;" Total",$B$6:$BB$314,ROW($A203)-5,FALSE))</f>
        <v>0</v>
      </c>
      <c r="U203" s="8">
        <f ca="1">IF(U$5&lt;&gt;"",HLOOKUP(U$5,Functionalization!$G$6:$R$314,ROW($A203)-5,FALSE),IFERROR(INDEX(U$278:U$314,MATCH($F203,$B$278:$B$314,0))/VLOOKUP($F203,$B$278:$BB$314,MATCH(LEFT(TRIM(U$6),FIND("~",SUBSTITUTE(U$6,"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203))*HLOOKUP(LEFT(TRIM(U$6),FIND("~",SUBSTITUTE(U$6," ","~",LEN(TRIM(U$6))-LEN(SUBSTITUTE(TRIM(U$6)," ",""))))-1)&amp;" Total",$B$6:$BB$314,ROW($A203)-5,FALSE))</f>
        <v>0</v>
      </c>
      <c r="V203" s="8">
        <f ca="1">IF(V$5&lt;&gt;"",HLOOKUP(V$5,Functionalization!$G$6:$R$314,ROW($A203)-5,FALSE),IFERROR(INDEX(V$278:V$314,MATCH($F203,$B$278:$B$314,0))/VLOOKUP($F203,$B$278:$BB$314,MATCH(LEFT(TRIM(V$6),FIND("~",SUBSTITUTE(V$6,"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203))*HLOOKUP(LEFT(TRIM(V$6),FIND("~",SUBSTITUTE(V$6," ","~",LEN(TRIM(V$6))-LEN(SUBSTITUTE(TRIM(V$6)," ",""))))-1)&amp;" Total",$B$6:$BB$314,ROW($A203)-5,FALSE))</f>
        <v>0</v>
      </c>
      <c r="W203" s="8">
        <f ca="1">IF(W$5&lt;&gt;"",HLOOKUP(W$5,Functionalization!$G$6:$R$314,ROW($A203)-5,FALSE),IFERROR(INDEX(W$278:W$314,MATCH($F203,$B$278:$B$314,0))/VLOOKUP($F203,$B$278:$BB$314,MATCH(LEFT(TRIM(W$6),FIND("~",SUBSTITUTE(W$6,"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203))*HLOOKUP(LEFT(TRIM(W$6),FIND("~",SUBSTITUTE(W$6," ","~",LEN(TRIM(W$6))-LEN(SUBSTITUTE(TRIM(W$6)," ",""))))-1)&amp;" Total",$B$6:$BB$314,ROW($A203)-5,FALSE))</f>
        <v>0</v>
      </c>
      <c r="X203" s="8">
        <f ca="1">IF(X$5&lt;&gt;"",HLOOKUP(X$5,Functionalization!$G$6:$R$314,ROW($A203)-5,FALSE),IFERROR(INDEX(X$278:X$314,MATCH($F203,$B$278:$B$314,0))/VLOOKUP($F203,$B$278:$BB$314,MATCH(LEFT(TRIM(X$6),FIND("~",SUBSTITUTE(X$6,"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203))*HLOOKUP(LEFT(TRIM(X$6),FIND("~",SUBSTITUTE(X$6," ","~",LEN(TRIM(X$6))-LEN(SUBSTITUTE(TRIM(X$6)," ",""))))-1)&amp;" Total",$B$6:$BB$314,ROW($A203)-5,FALSE))</f>
        <v>0</v>
      </c>
      <c r="Y203" s="8">
        <f ca="1">IF(Y$5&lt;&gt;"",HLOOKUP(Y$5,Functionalization!$G$6:$R$314,ROW($A203)-5,FALSE),IFERROR(INDEX(Y$278:Y$314,MATCH($F203,$B$278:$B$314,0))/VLOOKUP($F203,$B$278:$BB$314,MATCH(LEFT(TRIM(Y$6),FIND("~",SUBSTITUTE(Y$6,"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203))*HLOOKUP(LEFT(TRIM(Y$6),FIND("~",SUBSTITUTE(Y$6," ","~",LEN(TRIM(Y$6))-LEN(SUBSTITUTE(TRIM(Y$6)," ",""))))-1)&amp;" Total",$B$6:$BB$314,ROW($A203)-5,FALSE))</f>
        <v>0</v>
      </c>
      <c r="Z203" s="8">
        <f ca="1">IF(Z$5&lt;&gt;"",HLOOKUP(Z$5,Functionalization!$G$6:$R$314,ROW($A203)-5,FALSE),IFERROR(INDEX(Z$278:Z$314,MATCH($F203,$B$278:$B$314,0))/VLOOKUP($F203,$B$278:$BB$314,MATCH(LEFT(TRIM(Z$6),FIND("~",SUBSTITUTE(Z$6,"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203))*HLOOKUP(LEFT(TRIM(Z$6),FIND("~",SUBSTITUTE(Z$6," ","~",LEN(TRIM(Z$6))-LEN(SUBSTITUTE(TRIM(Z$6)," ",""))))-1)&amp;" Total",$B$6:$BB$314,ROW($A203)-5,FALSE))</f>
        <v>0</v>
      </c>
      <c r="AA203" s="8">
        <f ca="1">IF(AA$5&lt;&gt;"",HLOOKUP(AA$5,Functionalization!$G$6:$R$314,ROW($A203)-5,FALSE),IFERROR(INDEX(AA$278:AA$314,MATCH($F203,$B$278:$B$314,0))/VLOOKUP($F203,$B$278:$BB$314,MATCH(LEFT(TRIM(AA$6),FIND("~",SUBSTITUTE(AA$6,"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203))*HLOOKUP(LEFT(TRIM(AA$6),FIND("~",SUBSTITUTE(AA$6," ","~",LEN(TRIM(AA$6))-LEN(SUBSTITUTE(TRIM(AA$6)," ",""))))-1)&amp;" Total",$B$6:$BB$314,ROW($A203)-5,FALSE))</f>
        <v>0</v>
      </c>
      <c r="AB203" s="8">
        <f ca="1">IF(AB$5&lt;&gt;"",HLOOKUP(AB$5,Functionalization!$G$6:$R$314,ROW($A203)-5,FALSE),IFERROR(INDEX(AB$278:AB$314,MATCH($F203,$B$278:$B$314,0))/VLOOKUP($F203,$B$278:$BB$314,MATCH(LEFT(TRIM(AB$6),FIND("~",SUBSTITUTE(AB$6,"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203))*HLOOKUP(LEFT(TRIM(AB$6),FIND("~",SUBSTITUTE(AB$6," ","~",LEN(TRIM(AB$6))-LEN(SUBSTITUTE(TRIM(AB$6)," ",""))))-1)&amp;" Total",$B$6:$BB$314,ROW($A203)-5,FALSE))</f>
        <v>0</v>
      </c>
      <c r="AC203" s="8">
        <f ca="1">IF(AC$5&lt;&gt;"",HLOOKUP(AC$5,Functionalization!$G$6:$R$314,ROW($A203)-5,FALSE),IFERROR(INDEX(AC$278:AC$314,MATCH($F203,$B$278:$B$314,0))/VLOOKUP($F203,$B$278:$BB$314,MATCH(LEFT(TRIM(AC$6),FIND("~",SUBSTITUTE(AC$6,"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203))*HLOOKUP(LEFT(TRIM(AC$6),FIND("~",SUBSTITUTE(AC$6," ","~",LEN(TRIM(AC$6))-LEN(SUBSTITUTE(TRIM(AC$6)," ",""))))-1)&amp;" Total",$B$6:$BB$314,ROW($A203)-5,FALSE))</f>
        <v>0</v>
      </c>
      <c r="AD203" s="8">
        <f ca="1">IF(AD$5&lt;&gt;"",HLOOKUP(AD$5,Functionalization!$G$6:$R$314,ROW($A203)-5,FALSE),IFERROR(INDEX(AD$278:AD$314,MATCH($F203,$B$278:$B$314,0))/VLOOKUP($F203,$B$278:$BB$314,MATCH(LEFT(TRIM(AD$6),FIND("~",SUBSTITUTE(AD$6,"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203))*HLOOKUP(LEFT(TRIM(AD$6),FIND("~",SUBSTITUTE(AD$6," ","~",LEN(TRIM(AD$6))-LEN(SUBSTITUTE(TRIM(AD$6)," ",""))))-1)&amp;" Total",$B$6:$BB$314,ROW($A203)-5,FALSE))</f>
        <v>0</v>
      </c>
      <c r="AE203" s="8">
        <f ca="1">IF(AE$5&lt;&gt;"",HLOOKUP(AE$5,Functionalization!$G$6:$R$314,ROW($A203)-5,FALSE),IFERROR(INDEX(AE$278:AE$314,MATCH($F203,$B$278:$B$314,0))/VLOOKUP($F203,$B$278:$BB$314,MATCH(LEFT(TRIM(AE$6),FIND("~",SUBSTITUTE(AE$6,"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203))*HLOOKUP(LEFT(TRIM(AE$6),FIND("~",SUBSTITUTE(AE$6," ","~",LEN(TRIM(AE$6))-LEN(SUBSTITUTE(TRIM(AE$6)," ",""))))-1)&amp;" Total",$B$6:$BB$314,ROW($A203)-5,FALSE))</f>
        <v>0</v>
      </c>
      <c r="AF203" s="8">
        <f ca="1">IF(AF$5&lt;&gt;"",HLOOKUP(AF$5,Functionalization!$G$6:$R$314,ROW($A203)-5,FALSE),IFERROR(INDEX(AF$278:AF$314,MATCH($F203,$B$278:$B$314,0))/VLOOKUP($F203,$B$278:$BB$314,MATCH(LEFT(TRIM(AF$6),FIND("~",SUBSTITUTE(AF$6,"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203))*HLOOKUP(LEFT(TRIM(AF$6),FIND("~",SUBSTITUTE(AF$6," ","~",LEN(TRIM(AF$6))-LEN(SUBSTITUTE(TRIM(AF$6)," ",""))))-1)&amp;" Total",$B$6:$BB$314,ROW($A203)-5,FALSE))</f>
        <v>0</v>
      </c>
      <c r="AG203" s="8">
        <f ca="1">IF(AG$5&lt;&gt;"",HLOOKUP(AG$5,Functionalization!$G$6:$R$314,ROW($A203)-5,FALSE),IFERROR(INDEX(AG$278:AG$314,MATCH($F203,$B$278:$B$314,0))/VLOOKUP($F203,$B$278:$BB$314,MATCH(LEFT(TRIM(AG$6),FIND("~",SUBSTITUTE(AG$6,"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203))*HLOOKUP(LEFT(TRIM(AG$6),FIND("~",SUBSTITUTE(AG$6," ","~",LEN(TRIM(AG$6))-LEN(SUBSTITUTE(TRIM(AG$6)," ",""))))-1)&amp;" Total",$B$6:$BB$314,ROW($A203)-5,FALSE))</f>
        <v>0</v>
      </c>
      <c r="AH203" s="8">
        <f ca="1">IF(AH$5&lt;&gt;"",HLOOKUP(AH$5,Functionalization!$G$6:$R$314,ROW($A203)-5,FALSE),IFERROR(INDEX(AH$278:AH$314,MATCH($F203,$B$278:$B$314,0))/VLOOKUP($F203,$B$278:$BB$314,MATCH(LEFT(TRIM(AH$6),FIND("~",SUBSTITUTE(AH$6,"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203))*HLOOKUP(LEFT(TRIM(AH$6),FIND("~",SUBSTITUTE(AH$6," ","~",LEN(TRIM(AH$6))-LEN(SUBSTITUTE(TRIM(AH$6)," ",""))))-1)&amp;" Total",$B$6:$BB$314,ROW($A203)-5,FALSE))</f>
        <v>0</v>
      </c>
      <c r="AI203" s="8">
        <f ca="1">IF(AI$5&lt;&gt;"",HLOOKUP(AI$5,Functionalization!$G$6:$R$314,ROW($A203)-5,FALSE),IFERROR(INDEX(AI$278:AI$314,MATCH($F203,$B$278:$B$314,0))/VLOOKUP($F203,$B$278:$BB$314,MATCH(LEFT(TRIM(AI$6),FIND("~",SUBSTITUTE(AI$6,"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203))*HLOOKUP(LEFT(TRIM(AI$6),FIND("~",SUBSTITUTE(AI$6," ","~",LEN(TRIM(AI$6))-LEN(SUBSTITUTE(TRIM(AI$6)," ",""))))-1)&amp;" Total",$B$6:$BB$314,ROW($A203)-5,FALSE))</f>
        <v>0</v>
      </c>
      <c r="AJ203" s="8">
        <f ca="1">IF(AJ$5&lt;&gt;"",HLOOKUP(AJ$5,Functionalization!$G$6:$R$314,ROW($A203)-5,FALSE),IFERROR(INDEX(AJ$278:AJ$314,MATCH($F203,$B$278:$B$314,0))/VLOOKUP($F203,$B$278:$BB$314,MATCH(LEFT(TRIM(AJ$6),FIND("~",SUBSTITUTE(AJ$6,"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203))*HLOOKUP(LEFT(TRIM(AJ$6),FIND("~",SUBSTITUTE(AJ$6," ","~",LEN(TRIM(AJ$6))-LEN(SUBSTITUTE(TRIM(AJ$6)," ",""))))-1)&amp;" Total",$B$6:$BB$314,ROW($A203)-5,FALSE))</f>
        <v>0</v>
      </c>
      <c r="AK203" s="8">
        <f ca="1">IF(AK$5&lt;&gt;"",HLOOKUP(AK$5,Functionalization!$G$6:$R$314,ROW($A203)-5,FALSE),IFERROR(INDEX(AK$278:AK$314,MATCH($F203,$B$278:$B$314,0))/VLOOKUP($F203,$B$278:$BB$314,MATCH(LEFT(TRIM(AK$6),FIND("~",SUBSTITUTE(AK$6,"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203))*HLOOKUP(LEFT(TRIM(AK$6),FIND("~",SUBSTITUTE(AK$6," ","~",LEN(TRIM(AK$6))-LEN(SUBSTITUTE(TRIM(AK$6)," ",""))))-1)&amp;" Total",$B$6:$BB$314,ROW($A203)-5,FALSE))</f>
        <v>0</v>
      </c>
      <c r="AL203" s="8">
        <f ca="1">IF(AL$5&lt;&gt;"",HLOOKUP(AL$5,Functionalization!$G$6:$R$314,ROW($A203)-5,FALSE),IFERROR(INDEX(AL$278:AL$314,MATCH($F203,$B$278:$B$314,0))/VLOOKUP($F203,$B$278:$BB$314,MATCH(LEFT(TRIM(AL$6),FIND("~",SUBSTITUTE(AL$6,"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203))*HLOOKUP(LEFT(TRIM(AL$6),FIND("~",SUBSTITUTE(AL$6," ","~",LEN(TRIM(AL$6))-LEN(SUBSTITUTE(TRIM(AL$6)," ",""))))-1)&amp;" Total",$B$6:$BB$314,ROW($A203)-5,FALSE))</f>
        <v>0</v>
      </c>
      <c r="AM203" s="8">
        <f ca="1">IF(AM$5&lt;&gt;"",HLOOKUP(AM$5,Functionalization!$G$6:$R$314,ROW($A203)-5,FALSE),IFERROR(INDEX(AM$278:AM$314,MATCH($F203,$B$278:$B$314,0))/VLOOKUP($F203,$B$278:$BB$314,MATCH(LEFT(TRIM(AM$6),FIND("~",SUBSTITUTE(AM$6,"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203))*HLOOKUP(LEFT(TRIM(AM$6),FIND("~",SUBSTITUTE(AM$6," ","~",LEN(TRIM(AM$6))-LEN(SUBSTITUTE(TRIM(AM$6)," ",""))))-1)&amp;" Total",$B$6:$BB$314,ROW($A203)-5,FALSE))</f>
        <v>0</v>
      </c>
      <c r="AN203" s="8">
        <f ca="1">IF(AN$5&lt;&gt;"",HLOOKUP(AN$5,Functionalization!$G$6:$R$314,ROW($A203)-5,FALSE),IFERROR(INDEX(AN$278:AN$314,MATCH($F203,$B$278:$B$314,0))/VLOOKUP($F203,$B$278:$BB$314,MATCH(LEFT(TRIM(AN$6),FIND("~",SUBSTITUTE(AN$6,"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203))*HLOOKUP(LEFT(TRIM(AN$6),FIND("~",SUBSTITUTE(AN$6," ","~",LEN(TRIM(AN$6))-LEN(SUBSTITUTE(TRIM(AN$6)," ",""))))-1)&amp;" Total",$B$6:$BB$314,ROW($A203)-5,FALSE))</f>
        <v>0</v>
      </c>
      <c r="AO203" s="8">
        <f ca="1">IF(AO$5&lt;&gt;"",HLOOKUP(AO$5,Functionalization!$G$6:$R$314,ROW($A203)-5,FALSE),IFERROR(INDEX(AO$278:AO$314,MATCH($F203,$B$278:$B$314,0))/VLOOKUP($F203,$B$278:$BB$314,MATCH(LEFT(TRIM(AO$6),FIND("~",SUBSTITUTE(AO$6,"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203))*HLOOKUP(LEFT(TRIM(AO$6),FIND("~",SUBSTITUTE(AO$6," ","~",LEN(TRIM(AO$6))-LEN(SUBSTITUTE(TRIM(AO$6)," ",""))))-1)&amp;" Total",$B$6:$BB$314,ROW($A203)-5,FALSE))</f>
        <v>0</v>
      </c>
      <c r="AP203" s="8">
        <f ca="1">IF(AP$5&lt;&gt;"",HLOOKUP(AP$5,Functionalization!$G$6:$R$314,ROW($A203)-5,FALSE),IFERROR(INDEX(AP$278:AP$314,MATCH($F203,$B$278:$B$314,0))/VLOOKUP($F203,$B$278:$BB$314,MATCH(LEFT(TRIM(AP$6),FIND("~",SUBSTITUTE(AP$6,"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203))*HLOOKUP(LEFT(TRIM(AP$6),FIND("~",SUBSTITUTE(AP$6," ","~",LEN(TRIM(AP$6))-LEN(SUBSTITUTE(TRIM(AP$6)," ",""))))-1)&amp;" Total",$B$6:$BB$314,ROW($A203)-5,FALSE))</f>
        <v>0</v>
      </c>
      <c r="AQ203" s="8">
        <f ca="1">IF(AQ$5&lt;&gt;"",HLOOKUP(AQ$5,Functionalization!$G$6:$R$314,ROW($A203)-5,FALSE),IFERROR(INDEX(AQ$278:AQ$314,MATCH($F203,$B$278:$B$314,0))/VLOOKUP($F203,$B$278:$BB$314,MATCH(LEFT(TRIM(AQ$6),FIND("~",SUBSTITUTE(AQ$6,"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203))*HLOOKUP(LEFT(TRIM(AQ$6),FIND("~",SUBSTITUTE(AQ$6," ","~",LEN(TRIM(AQ$6))-LEN(SUBSTITUTE(TRIM(AQ$6)," ",""))))-1)&amp;" Total",$B$6:$BB$314,ROW($A203)-5,FALSE))</f>
        <v>0</v>
      </c>
      <c r="AR203" s="8">
        <f ca="1">IF(AR$5&lt;&gt;"",HLOOKUP(AR$5,Functionalization!$G$6:$R$314,ROW($A203)-5,FALSE),IFERROR(INDEX(AR$278:AR$314,MATCH($F203,$B$278:$B$314,0))/VLOOKUP($F203,$B$278:$BB$314,MATCH(LEFT(TRIM(AR$6),FIND("~",SUBSTITUTE(AR$6,"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203))*HLOOKUP(LEFT(TRIM(AR$6),FIND("~",SUBSTITUTE(AR$6," ","~",LEN(TRIM(AR$6))-LEN(SUBSTITUTE(TRIM(AR$6)," ",""))))-1)&amp;" Total",$B$6:$BB$314,ROW($A203)-5,FALSE))</f>
        <v>0</v>
      </c>
      <c r="AS203" s="8">
        <f ca="1">IF(AS$5&lt;&gt;"",HLOOKUP(AS$5,Functionalization!$G$6:$R$314,ROW($A203)-5,FALSE),IFERROR(INDEX(AS$278:AS$314,MATCH($F203,$B$278:$B$314,0))/VLOOKUP($F203,$B$278:$BB$314,MATCH(LEFT(TRIM(AS$6),FIND("~",SUBSTITUTE(AS$6,"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203))*HLOOKUP(LEFT(TRIM(AS$6),FIND("~",SUBSTITUTE(AS$6," ","~",LEN(TRIM(AS$6))-LEN(SUBSTITUTE(TRIM(AS$6)," ",""))))-1)&amp;" Total",$B$6:$BB$314,ROW($A203)-5,FALSE))</f>
        <v>0</v>
      </c>
      <c r="AT203" s="8">
        <f ca="1">IF(AT$5&lt;&gt;"",HLOOKUP(AT$5,Functionalization!$G$6:$R$314,ROW($A203)-5,FALSE),IFERROR(INDEX(AT$278:AT$314,MATCH($F203,$B$278:$B$314,0))/VLOOKUP($F203,$B$278:$BB$314,MATCH(LEFT(TRIM(AT$6),FIND("~",SUBSTITUTE(AT$6,"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203))*HLOOKUP(LEFT(TRIM(AT$6),FIND("~",SUBSTITUTE(AT$6," ","~",LEN(TRIM(AT$6))-LEN(SUBSTITUTE(TRIM(AT$6)," ",""))))-1)&amp;" Total",$B$6:$BB$314,ROW($A203)-5,FALSE))</f>
        <v>0</v>
      </c>
      <c r="AU203" s="8">
        <f ca="1">IF(AU$5&lt;&gt;"",HLOOKUP(AU$5,Functionalization!$G$6:$R$314,ROW($A203)-5,FALSE),IFERROR(INDEX(AU$278:AU$314,MATCH($F203,$B$278:$B$314,0))/VLOOKUP($F203,$B$278:$BB$314,MATCH(LEFT(TRIM(AU$6),FIND("~",SUBSTITUTE(AU$6,"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203))*HLOOKUP(LEFT(TRIM(AU$6),FIND("~",SUBSTITUTE(AU$6," ","~",LEN(TRIM(AU$6))-LEN(SUBSTITUTE(TRIM(AU$6)," ",""))))-1)&amp;" Total",$B$6:$BB$314,ROW($A203)-5,FALSE))</f>
        <v>0</v>
      </c>
      <c r="AV203" s="8">
        <f ca="1">IF(AV$5&lt;&gt;"",HLOOKUP(AV$5,Functionalization!$G$6:$R$314,ROW($A203)-5,FALSE),IFERROR(INDEX(AV$278:AV$314,MATCH($F203,$B$278:$B$314,0))/VLOOKUP($F203,$B$278:$BB$314,MATCH(LEFT(TRIM(AV$6),FIND("~",SUBSTITUTE(AV$6,"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203))*HLOOKUP(LEFT(TRIM(AV$6),FIND("~",SUBSTITUTE(AV$6," ","~",LEN(TRIM(AV$6))-LEN(SUBSTITUTE(TRIM(AV$6)," ",""))))-1)&amp;" Total",$B$6:$BB$314,ROW($A203)-5,FALSE))</f>
        <v>0</v>
      </c>
      <c r="AW203" s="8">
        <f ca="1">IF(AW$5&lt;&gt;"",HLOOKUP(AW$5,Functionalization!$G$6:$R$314,ROW($A203)-5,FALSE),IFERROR(INDEX(AW$278:AW$314,MATCH($F203,$B$278:$B$314,0))/VLOOKUP($F203,$B$278:$BB$314,MATCH(LEFT(TRIM(AW$6),FIND("~",SUBSTITUTE(AW$6,"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203))*HLOOKUP(LEFT(TRIM(AW$6),FIND("~",SUBSTITUTE(AW$6," ","~",LEN(TRIM(AW$6))-LEN(SUBSTITUTE(TRIM(AW$6)," ",""))))-1)&amp;" Total",$B$6:$BB$314,ROW($A203)-5,FALSE))</f>
        <v>0</v>
      </c>
      <c r="AX203" s="8">
        <f ca="1">IF(AX$5&lt;&gt;"",HLOOKUP(AX$5,Functionalization!$G$6:$R$314,ROW($A203)-5,FALSE),IFERROR(INDEX(AX$278:AX$314,MATCH($F203,$B$278:$B$314,0))/VLOOKUP($F203,$B$278:$BB$314,MATCH(LEFT(TRIM(AX$6),FIND("~",SUBSTITUTE(AX$6,"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203))*HLOOKUP(LEFT(TRIM(AX$6),FIND("~",SUBSTITUTE(AX$6," ","~",LEN(TRIM(AX$6))-LEN(SUBSTITUTE(TRIM(AX$6)," ",""))))-1)&amp;" Total",$B$6:$BB$314,ROW($A203)-5,FALSE))</f>
        <v>0</v>
      </c>
      <c r="AY203" s="8">
        <f ca="1">IF(AY$5&lt;&gt;"",HLOOKUP(AY$5,Functionalization!$G$6:$R$314,ROW($A203)-5,FALSE),IFERROR(INDEX(AY$278:AY$314,MATCH($F203,$B$278:$B$314,0))/VLOOKUP($F203,$B$278:$BB$314,MATCH(LEFT(TRIM(AY$6),FIND("~",SUBSTITUTE(AY$6,"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203))*HLOOKUP(LEFT(TRIM(AY$6),FIND("~",SUBSTITUTE(AY$6," ","~",LEN(TRIM(AY$6))-LEN(SUBSTITUTE(TRIM(AY$6)," ",""))))-1)&amp;" Total",$B$6:$BB$314,ROW($A203)-5,FALSE))</f>
        <v>0</v>
      </c>
      <c r="AZ203" s="8">
        <f ca="1">IF(AZ$5&lt;&gt;"",HLOOKUP(AZ$5,Functionalization!$G$6:$R$314,ROW($A203)-5,FALSE),IFERROR(INDEX(AZ$278:AZ$314,MATCH($F203,$B$278:$B$314,0))/VLOOKUP($F203,$B$278:$BB$314,MATCH(LEFT(TRIM(AZ$6),FIND("~",SUBSTITUTE(AZ$6,"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203))*HLOOKUP(LEFT(TRIM(AZ$6),FIND("~",SUBSTITUTE(AZ$6," ","~",LEN(TRIM(AZ$6))-LEN(SUBSTITUTE(TRIM(AZ$6)," ",""))))-1)&amp;" Total",$B$6:$BB$314,ROW($A203)-5,FALSE))</f>
        <v>0</v>
      </c>
      <c r="BA203" s="8">
        <f ca="1">IF(BA$5&lt;&gt;"",HLOOKUP(BA$5,Functionalization!$G$6:$R$314,ROW($A203)-5,FALSE),IFERROR(INDEX(BA$278:BA$314,MATCH($F203,$B$278:$B$314,0))/VLOOKUP($F203,$B$278:$BB$314,MATCH(LEFT(TRIM(BA$6),FIND("~",SUBSTITUTE(BA$6,"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203))*HLOOKUP(LEFT(TRIM(BA$6),FIND("~",SUBSTITUTE(BA$6," ","~",LEN(TRIM(BA$6))-LEN(SUBSTITUTE(TRIM(BA$6)," ",""))))-1)&amp;" Total",$B$6:$BB$314,ROW($A203)-5,FALSE))</f>
        <v>0</v>
      </c>
      <c r="BB203" s="8">
        <f ca="1">IF(BB$5&lt;&gt;"",HLOOKUP(BB$5,Functionalization!$G$6:$R$314,ROW($A203)-5,FALSE),IFERROR(INDEX(BB$278:BB$314,MATCH($F203,$B$278:$B$314,0))/VLOOKUP($F203,$B$278:$BB$314,MATCH(LEFT(TRIM(BB$6),FIND("~",SUBSTITUTE(BB$6,"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203))*HLOOKUP(LEFT(TRIM(BB$6),FIND("~",SUBSTITUTE(BB$6," ","~",LEN(TRIM(BB$6))-LEN(SUBSTITUTE(TRIM(BB$6)," ",""))))-1)&amp;" Total",$B$6:$BB$314,ROW($A203)-5,FALSE))</f>
        <v>0</v>
      </c>
      <c r="BD203">
        <f ca="1">IFERROR(IF(SUMIF($G$6:$BB$6,BD$6&amp;" Total",$G203:$BB203)-(SUMIF($G$6:$BB$6,BD$6&amp;" "&amp;'Input-Func_Class'!$D$22,$G203:$BB203)+IFERROR(SUMIF($G$6:$BB$6,BD$6&amp;" "&amp;'Input-Func_Class'!$E$22,$G203:$BB203),SUMIF($G$6:$BB$6,BD$6&amp;" "&amp;'Input-Func_Class'!$B$24,$G203:$BB203))+SUMIF($G$6:$BB$6,BD$6&amp;" "&amp;'Input-Func_Class'!$F$22,$G203:$BB203))&lt;Check_Limit,0,1),1)</f>
        <v>0</v>
      </c>
      <c r="BE203">
        <f ca="1">IFERROR(IF(SUMIF($G$6:$BB$6,BE$6&amp;" Total",$G203:$BB203)-(SUMIF($G$6:$BB$6,BE$6&amp;" "&amp;'Input-Func_Class'!$D$22,$G203:$BB203)+IFERROR(SUMIF($G$6:$BB$6,BE$6&amp;" "&amp;'Input-Func_Class'!$E$22,$G203:$BB203),SUMIF($G$6:$BB$6,BE$6&amp;" "&amp;'Input-Func_Class'!$B$24,$G203:$BB203))+SUMIF($G$6:$BB$6,BE$6&amp;" "&amp;'Input-Func_Class'!$F$22,$G203:$BB203))&lt;Check_Limit,0,1),1)</f>
        <v>0</v>
      </c>
      <c r="BF203">
        <f ca="1">IFERROR(IF(SUMIF($G$6:$BB$6,BF$6&amp;" Total",$G203:$BB203)-(SUMIF($G$6:$BB$6,BF$6&amp;" "&amp;'Input-Func_Class'!$D$22,$G203:$BB203)+IFERROR(SUMIF($G$6:$BB$6,BF$6&amp;" "&amp;'Input-Func_Class'!$E$22,$G203:$BB203),SUMIF($G$6:$BB$6,BF$6&amp;" "&amp;'Input-Func_Class'!$B$24,$G203:$BB203))+SUMIF($G$6:$BB$6,BF$6&amp;" "&amp;'Input-Func_Class'!$F$22,$G203:$BB203))&lt;Check_Limit,0,1),1)</f>
        <v>0</v>
      </c>
      <c r="BG203">
        <f ca="1">IFERROR(IF(SUMIF($G$6:$BB$6,BG$6&amp;" Total",$G203:$BB203)-(SUMIF($G$6:$BB$6,BG$6&amp;" "&amp;'Input-Func_Class'!$D$22,$G203:$BB203)+IFERROR(SUMIF($G$6:$BB$6,BG$6&amp;" "&amp;'Input-Func_Class'!$E$22,$G203:$BB203),SUMIF($G$6:$BB$6,BG$6&amp;" "&amp;'Input-Func_Class'!$B$24,$G203:$BB203))+SUMIF($G$6:$BB$6,BG$6&amp;" "&amp;'Input-Func_Class'!$F$22,$G203:$BB203))&lt;Check_Limit,0,1),1)</f>
        <v>0</v>
      </c>
      <c r="BH203">
        <f ca="1">IFERROR(IF(SUMIF($G$6:$BB$6,BH$6&amp;" Total",$G203:$BB203)-(SUMIF($G$6:$BB$6,BH$6&amp;" "&amp;'Input-Func_Class'!$D$22,$G203:$BB203)+IFERROR(SUMIF($G$6:$BB$6,BH$6&amp;" "&amp;'Input-Func_Class'!$E$22,$G203:$BB203),SUMIF($G$6:$BB$6,BH$6&amp;" "&amp;'Input-Func_Class'!$B$24,$G203:$BB203))+SUMIF($G$6:$BB$6,BH$6&amp;" "&amp;'Input-Func_Class'!$F$22,$G203:$BB203))&lt;Check_Limit,0,1),1)</f>
        <v>0</v>
      </c>
      <c r="BI203">
        <f ca="1">IFERROR(IF(SUMIF($G$6:$BB$6,BI$6&amp;" Total",$G203:$BB203)-(SUMIF($G$6:$BB$6,BI$6&amp;" "&amp;'Input-Func_Class'!$D$22,$G203:$BB203)+IFERROR(SUMIF($G$6:$BB$6,BI$6&amp;" "&amp;'Input-Func_Class'!$E$22,$G203:$BB203),SUMIF($G$6:$BB$6,BI$6&amp;" "&amp;'Input-Func_Class'!$B$24,$G203:$BB203))+SUMIF($G$6:$BB$6,BI$6&amp;" "&amp;'Input-Func_Class'!$F$22,$G203:$BB203))&lt;Check_Limit,0,1),1)</f>
        <v>0</v>
      </c>
      <c r="BJ203">
        <f ca="1">IFERROR(IF(SUMIF($G$6:$BB$6,BJ$6&amp;" Total",$G203:$BB203)-(SUMIF($G$6:$BB$6,BJ$6&amp;" "&amp;'Input-Func_Class'!$D$22,$G203:$BB203)+IFERROR(SUMIF($G$6:$BB$6,BJ$6&amp;" "&amp;'Input-Func_Class'!$E$22,$G203:$BB203),SUMIF($G$6:$BB$6,BJ$6&amp;" "&amp;'Input-Func_Class'!$B$24,$G203:$BB203))+SUMIF($G$6:$BB$6,BJ$6&amp;" "&amp;'Input-Func_Class'!$F$22,$G203:$BB203))&lt;Check_Limit,0,1),1)</f>
        <v>0</v>
      </c>
      <c r="BK203">
        <f ca="1">IFERROR(IF(SUMIF($G$6:$BB$6,BK$6&amp;" Total",$G203:$BB203)-(SUMIF($G$6:$BB$6,BK$6&amp;" "&amp;'Input-Func_Class'!$D$22,$G203:$BB203)+IFERROR(SUMIF($G$6:$BB$6,BK$6&amp;" "&amp;'Input-Func_Class'!$E$22,$G203:$BB203),SUMIF($G$6:$BB$6,BK$6&amp;" "&amp;'Input-Func_Class'!$B$24,$G203:$BB203))+SUMIF($G$6:$BB$6,BK$6&amp;" "&amp;'Input-Func_Class'!$F$22,$G203:$BB203))&lt;Check_Limit,0,1),1)</f>
        <v>0</v>
      </c>
      <c r="BL203">
        <f ca="1">IFERROR(IF(SUMIF($G$6:$BB$6,BL$6&amp;" Total",$G203:$BB203)-(SUMIF($G$6:$BB$6,BL$6&amp;" "&amp;'Input-Func_Class'!$D$22,$G203:$BB203)+IFERROR(SUMIF($G$6:$BB$6,BL$6&amp;" "&amp;'Input-Func_Class'!$E$22,$G203:$BB203),SUMIF($G$6:$BB$6,BL$6&amp;" "&amp;'Input-Func_Class'!$B$24,$G203:$BB203))+SUMIF($G$6:$BB$6,BL$6&amp;" "&amp;'Input-Func_Class'!$F$22,$G203:$BB203))&lt;Check_Limit,0,1),1)</f>
        <v>0</v>
      </c>
      <c r="BM203">
        <f ca="1">IFERROR(IF(SUMIF($G$6:$BB$6,BM$6&amp;" Total",$G203:$BB203)-(SUMIF($G$6:$BB$6,BM$6&amp;" "&amp;'Input-Func_Class'!$D$22,$G203:$BB203)+IFERROR(SUMIF($G$6:$BB$6,BM$6&amp;" "&amp;'Input-Func_Class'!$E$22,$G203:$BB203),SUMIF($G$6:$BB$6,BM$6&amp;" "&amp;'Input-Func_Class'!$B$24,$G203:$BB203))+SUMIF($G$6:$BB$6,BM$6&amp;" "&amp;'Input-Func_Class'!$F$22,$G203:$BB203))&lt;Check_Limit,0,1),1)</f>
        <v>0</v>
      </c>
      <c r="BN203">
        <f ca="1">IFERROR(IF(SUMIF($G$6:$BB$6,BN$6&amp;" Total",$G203:$BB203)-(SUMIF($G$6:$BB$6,BN$6&amp;" "&amp;'Input-Func_Class'!$D$22,$G203:$BB203)+IFERROR(SUMIF($G$6:$BB$6,BN$6&amp;" "&amp;'Input-Func_Class'!$E$22,$G203:$BB203),SUMIF($G$6:$BB$6,BN$6&amp;" "&amp;'Input-Func_Class'!$B$24,$G203:$BB203))+SUMIF($G$6:$BB$6,BN$6&amp;" "&amp;'Input-Func_Class'!$F$22,$G203:$BB203))&lt;Check_Limit,0,1),1)</f>
        <v>0</v>
      </c>
      <c r="BO203">
        <f ca="1">IFERROR(IF(SUMIF($G$6:$BB$6,BO$6&amp;" Total",$G203:$BB203)-(SUMIF($G$6:$BB$6,BO$6&amp;" "&amp;'Input-Func_Class'!$D$22,$G203:$BB203)+IFERROR(SUMIF($G$6:$BB$6,BO$6&amp;" "&amp;'Input-Func_Class'!$E$22,$G203:$BB203),SUMIF($G$6:$BB$6,BO$6&amp;" "&amp;'Input-Func_Class'!$B$24,$G203:$BB203))+SUMIF($G$6:$BB$6,BO$6&amp;" "&amp;'Input-Func_Class'!$F$22,$G203:$BB203))&lt;Check_Limit,0,1),1)</f>
        <v>0</v>
      </c>
    </row>
    <row r="204" spans="1:67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>Functionalization!$D204</f>
        <v>3257470.0321669457</v>
      </c>
      <c r="E204" s="8">
        <f t="shared" ca="1" si="58"/>
        <v>0</v>
      </c>
      <c r="F204" s="2" t="str">
        <f>IF($D204=0,"-",IF('Input-Accounts'!$E204&lt;&gt;0,'Input-Accounts'!$E204,'Input-Accounts'!$G204))</f>
        <v>INT_DISTPT_SUBTOTAL</v>
      </c>
      <c r="G204" s="8">
        <f ca="1">IF(G$5&lt;&gt;"",HLOOKUP(G$5,Functionalization!$G$6:$R$314,ROW($A204)-5,FALSE),IFERROR(INDEX(G$278:G$314,MATCH($F204,$B$278:$B$314,0))/VLOOKUP($F204,$B$278:$BB$314,MATCH(LEFT(TRIM(G$6),FIND("~",SUBSTITUTE(G$6,"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204))*HLOOKUP(LEFT(TRIM(G$6),FIND("~",SUBSTITUTE(G$6," ","~",LEN(TRIM(G$6))-LEN(SUBSTITUTE(TRIM(G$6)," ",""))))-1)&amp;" Total",$B$6:$BB$314,ROW($A204)-5,FALSE))</f>
        <v>2080094.8522253376</v>
      </c>
      <c r="H204" s="8">
        <f ca="1">IF(H$5&lt;&gt;"",HLOOKUP(H$5,Functionalization!$G$6:$R$314,ROW($A204)-5,FALSE),IFERROR(INDEX(H$278:H$314,MATCH($F204,$B$278:$B$314,0))/VLOOKUP($F204,$B$278:$BB$314,MATCH(LEFT(TRIM(H$6),FIND("~",SUBSTITUTE(H$6,"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204))*HLOOKUP(LEFT(TRIM(H$6),FIND("~",SUBSTITUTE(H$6," ","~",LEN(TRIM(H$6))-LEN(SUBSTITUTE(TRIM(H$6)," ",""))))-1)&amp;" Total",$B$6:$BB$314,ROW($A204)-5,FALSE))</f>
        <v>1586937.7482702213</v>
      </c>
      <c r="I204" s="8">
        <f ca="1">IF(I$5&lt;&gt;"",HLOOKUP(I$5,Functionalization!$G$6:$R$314,ROW($A204)-5,FALSE),IFERROR(INDEX(I$278:I$314,MATCH($F204,$B$278:$B$314,0))/VLOOKUP($F204,$B$278:$BB$314,MATCH(LEFT(TRIM(I$6),FIND("~",SUBSTITUTE(I$6,"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204))*HLOOKUP(LEFT(TRIM(I$6),FIND("~",SUBSTITUTE(I$6," ","~",LEN(TRIM(I$6))-LEN(SUBSTITUTE(TRIM(I$6)," ",""))))-1)&amp;" Total",$B$6:$BB$314,ROW($A204)-5,FALSE))</f>
        <v>0</v>
      </c>
      <c r="J204" s="8">
        <f ca="1">IF(J$5&lt;&gt;"",HLOOKUP(J$5,Functionalization!$G$6:$R$314,ROW($A204)-5,FALSE),IFERROR(INDEX(J$278:J$314,MATCH($F204,$B$278:$B$314,0))/VLOOKUP($F204,$B$278:$BB$314,MATCH(LEFT(TRIM(J$6),FIND("~",SUBSTITUTE(J$6,"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204))*HLOOKUP(LEFT(TRIM(J$6),FIND("~",SUBSTITUTE(J$6," ","~",LEN(TRIM(J$6))-LEN(SUBSTITUTE(TRIM(J$6)," ",""))))-1)&amp;" Total",$B$6:$BB$314,ROW($A204)-5,FALSE))</f>
        <v>493157.10395511694</v>
      </c>
      <c r="K204" s="8">
        <f ca="1">IF(K$5&lt;&gt;"",HLOOKUP(K$5,Functionalization!$G$6:$R$314,ROW($A204)-5,FALSE),IFERROR(INDEX(K$278:K$314,MATCH($F204,$B$278:$B$314,0))/VLOOKUP($F204,$B$278:$BB$314,MATCH(LEFT(TRIM(K$6),FIND("~",SUBSTITUTE(K$6,"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204))*HLOOKUP(LEFT(TRIM(K$6),FIND("~",SUBSTITUTE(K$6," ","~",LEN(TRIM(K$6))-LEN(SUBSTITUTE(TRIM(K$6)," ",""))))-1)&amp;" Total",$B$6:$BB$314,ROW($A204)-5,FALSE))</f>
        <v>1177375.1799416079</v>
      </c>
      <c r="L204" s="8">
        <f ca="1">IF(L$5&lt;&gt;"",HLOOKUP(L$5,Functionalization!$G$6:$R$314,ROW($A204)-5,FALSE),IFERROR(INDEX(L$278:L$314,MATCH($F204,$B$278:$B$314,0))/VLOOKUP($F204,$B$278:$BB$314,MATCH(LEFT(TRIM(L$6),FIND("~",SUBSTITUTE(L$6,"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204))*HLOOKUP(LEFT(TRIM(L$6),FIND("~",SUBSTITUTE(L$6," ","~",LEN(TRIM(L$6))-LEN(SUBSTITUTE(TRIM(L$6)," ",""))))-1)&amp;" Total",$B$6:$BB$314,ROW($A204)-5,FALSE))</f>
        <v>0</v>
      </c>
      <c r="M204" s="8">
        <f ca="1">IF(M$5&lt;&gt;"",HLOOKUP(M$5,Functionalization!$G$6:$R$314,ROW($A204)-5,FALSE),IFERROR(INDEX(M$278:M$314,MATCH($F204,$B$278:$B$314,0))/VLOOKUP($F204,$B$278:$BB$314,MATCH(LEFT(TRIM(M$6),FIND("~",SUBSTITUTE(M$6,"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204))*HLOOKUP(LEFT(TRIM(M$6),FIND("~",SUBSTITUTE(M$6," ","~",LEN(TRIM(M$6))-LEN(SUBSTITUTE(TRIM(M$6)," ",""))))-1)&amp;" Total",$B$6:$BB$314,ROW($A204)-5,FALSE))</f>
        <v>0</v>
      </c>
      <c r="N204" s="8">
        <f ca="1">IF(N$5&lt;&gt;"",HLOOKUP(N$5,Functionalization!$G$6:$R$314,ROW($A204)-5,FALSE),IFERROR(INDEX(N$278:N$314,MATCH($F204,$B$278:$B$314,0))/VLOOKUP($F204,$B$278:$BB$314,MATCH(LEFT(TRIM(N$6),FIND("~",SUBSTITUTE(N$6,"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204))*HLOOKUP(LEFT(TRIM(N$6),FIND("~",SUBSTITUTE(N$6," ","~",LEN(TRIM(N$6))-LEN(SUBSTITUTE(TRIM(N$6)," ",""))))-1)&amp;" Total",$B$6:$BB$314,ROW($A204)-5,FALSE))</f>
        <v>1177375.1799416079</v>
      </c>
      <c r="O204" s="8">
        <f ca="1">IF(O$5&lt;&gt;"",HLOOKUP(O$5,Functionalization!$G$6:$R$314,ROW($A204)-5,FALSE),IFERROR(INDEX(O$278:O$314,MATCH($F204,$B$278:$B$314,0))/VLOOKUP($F204,$B$278:$BB$314,MATCH(LEFT(TRIM(O$6),FIND("~",SUBSTITUTE(O$6,"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204))*HLOOKUP(LEFT(TRIM(O$6),FIND("~",SUBSTITUTE(O$6," ","~",LEN(TRIM(O$6))-LEN(SUBSTITUTE(TRIM(O$6)," ",""))))-1)&amp;" Total",$B$6:$BB$314,ROW($A204)-5,FALSE))</f>
        <v>0</v>
      </c>
      <c r="P204" s="8">
        <f ca="1">IF(P$5&lt;&gt;"",HLOOKUP(P$5,Functionalization!$G$6:$R$314,ROW($A204)-5,FALSE),IFERROR(INDEX(P$278:P$314,MATCH($F204,$B$278:$B$314,0))/VLOOKUP($F204,$B$278:$BB$314,MATCH(LEFT(TRIM(P$6),FIND("~",SUBSTITUTE(P$6,"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204))*HLOOKUP(LEFT(TRIM(P$6),FIND("~",SUBSTITUTE(P$6," ","~",LEN(TRIM(P$6))-LEN(SUBSTITUTE(TRIM(P$6)," ",""))))-1)&amp;" Total",$B$6:$BB$314,ROW($A204)-5,FALSE))</f>
        <v>0</v>
      </c>
      <c r="Q204" s="8">
        <f ca="1">IF(Q$5&lt;&gt;"",HLOOKUP(Q$5,Functionalization!$G$6:$R$314,ROW($A204)-5,FALSE),IFERROR(INDEX(Q$278:Q$314,MATCH($F204,$B$278:$B$314,0))/VLOOKUP($F204,$B$278:$BB$314,MATCH(LEFT(TRIM(Q$6),FIND("~",SUBSTITUTE(Q$6,"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204))*HLOOKUP(LEFT(TRIM(Q$6),FIND("~",SUBSTITUTE(Q$6," ","~",LEN(TRIM(Q$6))-LEN(SUBSTITUTE(TRIM(Q$6)," ",""))))-1)&amp;" Total",$B$6:$BB$314,ROW($A204)-5,FALSE))</f>
        <v>0</v>
      </c>
      <c r="R204" s="8">
        <f ca="1">IF(R$5&lt;&gt;"",HLOOKUP(R$5,Functionalization!$G$6:$R$314,ROW($A204)-5,FALSE),IFERROR(INDEX(R$278:R$314,MATCH($F204,$B$278:$B$314,0))/VLOOKUP($F204,$B$278:$BB$314,MATCH(LEFT(TRIM(R$6),FIND("~",SUBSTITUTE(R$6,"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204))*HLOOKUP(LEFT(TRIM(R$6),FIND("~",SUBSTITUTE(R$6," ","~",LEN(TRIM(R$6))-LEN(SUBSTITUTE(TRIM(R$6)," ",""))))-1)&amp;" Total",$B$6:$BB$314,ROW($A204)-5,FALSE))</f>
        <v>0</v>
      </c>
      <c r="S204" s="8">
        <f ca="1">IF(S$5&lt;&gt;"",HLOOKUP(S$5,Functionalization!$G$6:$R$314,ROW($A204)-5,FALSE),IFERROR(INDEX(S$278:S$314,MATCH($F204,$B$278:$B$314,0))/VLOOKUP($F204,$B$278:$BB$314,MATCH(LEFT(TRIM(S$6),FIND("~",SUBSTITUTE(S$6,"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204))*HLOOKUP(LEFT(TRIM(S$6),FIND("~",SUBSTITUTE(S$6," ","~",LEN(TRIM(S$6))-LEN(SUBSTITUTE(TRIM(S$6)," ",""))))-1)&amp;" Total",$B$6:$BB$314,ROW($A204)-5,FALSE))</f>
        <v>0</v>
      </c>
      <c r="T204" s="8">
        <f ca="1">IF(T$5&lt;&gt;"",HLOOKUP(T$5,Functionalization!$G$6:$R$314,ROW($A204)-5,FALSE),IFERROR(INDEX(T$278:T$314,MATCH($F204,$B$278:$B$314,0))/VLOOKUP($F204,$B$278:$BB$314,MATCH(LEFT(TRIM(T$6),FIND("~",SUBSTITUTE(T$6,"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204))*HLOOKUP(LEFT(TRIM(T$6),FIND("~",SUBSTITUTE(T$6," ","~",LEN(TRIM(T$6))-LEN(SUBSTITUTE(TRIM(T$6)," ",""))))-1)&amp;" Total",$B$6:$BB$314,ROW($A204)-5,FALSE))</f>
        <v>0</v>
      </c>
      <c r="U204" s="8">
        <f ca="1">IF(U$5&lt;&gt;"",HLOOKUP(U$5,Functionalization!$G$6:$R$314,ROW($A204)-5,FALSE),IFERROR(INDEX(U$278:U$314,MATCH($F204,$B$278:$B$314,0))/VLOOKUP($F204,$B$278:$BB$314,MATCH(LEFT(TRIM(U$6),FIND("~",SUBSTITUTE(U$6,"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204))*HLOOKUP(LEFT(TRIM(U$6),FIND("~",SUBSTITUTE(U$6," ","~",LEN(TRIM(U$6))-LEN(SUBSTITUTE(TRIM(U$6)," ",""))))-1)&amp;" Total",$B$6:$BB$314,ROW($A204)-5,FALSE))</f>
        <v>0</v>
      </c>
      <c r="V204" s="8">
        <f ca="1">IF(V$5&lt;&gt;"",HLOOKUP(V$5,Functionalization!$G$6:$R$314,ROW($A204)-5,FALSE),IFERROR(INDEX(V$278:V$314,MATCH($F204,$B$278:$B$314,0))/VLOOKUP($F204,$B$278:$BB$314,MATCH(LEFT(TRIM(V$6),FIND("~",SUBSTITUTE(V$6,"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204))*HLOOKUP(LEFT(TRIM(V$6),FIND("~",SUBSTITUTE(V$6," ","~",LEN(TRIM(V$6))-LEN(SUBSTITUTE(TRIM(V$6)," ",""))))-1)&amp;" Total",$B$6:$BB$314,ROW($A204)-5,FALSE))</f>
        <v>0</v>
      </c>
      <c r="W204" s="8">
        <f ca="1">IF(W$5&lt;&gt;"",HLOOKUP(W$5,Functionalization!$G$6:$R$314,ROW($A204)-5,FALSE),IFERROR(INDEX(W$278:W$314,MATCH($F204,$B$278:$B$314,0))/VLOOKUP($F204,$B$278:$BB$314,MATCH(LEFT(TRIM(W$6),FIND("~",SUBSTITUTE(W$6,"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204))*HLOOKUP(LEFT(TRIM(W$6),FIND("~",SUBSTITUTE(W$6," ","~",LEN(TRIM(W$6))-LEN(SUBSTITUTE(TRIM(W$6)," ",""))))-1)&amp;" Total",$B$6:$BB$314,ROW($A204)-5,FALSE))</f>
        <v>0</v>
      </c>
      <c r="X204" s="8">
        <f ca="1">IF(X$5&lt;&gt;"",HLOOKUP(X$5,Functionalization!$G$6:$R$314,ROW($A204)-5,FALSE),IFERROR(INDEX(X$278:X$314,MATCH($F204,$B$278:$B$314,0))/VLOOKUP($F204,$B$278:$BB$314,MATCH(LEFT(TRIM(X$6),FIND("~",SUBSTITUTE(X$6,"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204))*HLOOKUP(LEFT(TRIM(X$6),FIND("~",SUBSTITUTE(X$6," ","~",LEN(TRIM(X$6))-LEN(SUBSTITUTE(TRIM(X$6)," ",""))))-1)&amp;" Total",$B$6:$BB$314,ROW($A204)-5,FALSE))</f>
        <v>0</v>
      </c>
      <c r="Y204" s="8">
        <f ca="1">IF(Y$5&lt;&gt;"",HLOOKUP(Y$5,Functionalization!$G$6:$R$314,ROW($A204)-5,FALSE),IFERROR(INDEX(Y$278:Y$314,MATCH($F204,$B$278:$B$314,0))/VLOOKUP($F204,$B$278:$BB$314,MATCH(LEFT(TRIM(Y$6),FIND("~",SUBSTITUTE(Y$6,"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204))*HLOOKUP(LEFT(TRIM(Y$6),FIND("~",SUBSTITUTE(Y$6," ","~",LEN(TRIM(Y$6))-LEN(SUBSTITUTE(TRIM(Y$6)," ",""))))-1)&amp;" Total",$B$6:$BB$314,ROW($A204)-5,FALSE))</f>
        <v>0</v>
      </c>
      <c r="Z204" s="8">
        <f ca="1">IF(Z$5&lt;&gt;"",HLOOKUP(Z$5,Functionalization!$G$6:$R$314,ROW($A204)-5,FALSE),IFERROR(INDEX(Z$278:Z$314,MATCH($F204,$B$278:$B$314,0))/VLOOKUP($F204,$B$278:$BB$314,MATCH(LEFT(TRIM(Z$6),FIND("~",SUBSTITUTE(Z$6,"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204))*HLOOKUP(LEFT(TRIM(Z$6),FIND("~",SUBSTITUTE(Z$6," ","~",LEN(TRIM(Z$6))-LEN(SUBSTITUTE(TRIM(Z$6)," ",""))))-1)&amp;" Total",$B$6:$BB$314,ROW($A204)-5,FALSE))</f>
        <v>0</v>
      </c>
      <c r="AA204" s="8">
        <f ca="1">IF(AA$5&lt;&gt;"",HLOOKUP(AA$5,Functionalization!$G$6:$R$314,ROW($A204)-5,FALSE),IFERROR(INDEX(AA$278:AA$314,MATCH($F204,$B$278:$B$314,0))/VLOOKUP($F204,$B$278:$BB$314,MATCH(LEFT(TRIM(AA$6),FIND("~",SUBSTITUTE(AA$6,"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204))*HLOOKUP(LEFT(TRIM(AA$6),FIND("~",SUBSTITUTE(AA$6," ","~",LEN(TRIM(AA$6))-LEN(SUBSTITUTE(TRIM(AA$6)," ",""))))-1)&amp;" Total",$B$6:$BB$314,ROW($A204)-5,FALSE))</f>
        <v>0</v>
      </c>
      <c r="AB204" s="8">
        <f ca="1">IF(AB$5&lt;&gt;"",HLOOKUP(AB$5,Functionalization!$G$6:$R$314,ROW($A204)-5,FALSE),IFERROR(INDEX(AB$278:AB$314,MATCH($F204,$B$278:$B$314,0))/VLOOKUP($F204,$B$278:$BB$314,MATCH(LEFT(TRIM(AB$6),FIND("~",SUBSTITUTE(AB$6,"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204))*HLOOKUP(LEFT(TRIM(AB$6),FIND("~",SUBSTITUTE(AB$6," ","~",LEN(TRIM(AB$6))-LEN(SUBSTITUTE(TRIM(AB$6)," ",""))))-1)&amp;" Total",$B$6:$BB$314,ROW($A204)-5,FALSE))</f>
        <v>0</v>
      </c>
      <c r="AC204" s="8">
        <f ca="1">IF(AC$5&lt;&gt;"",HLOOKUP(AC$5,Functionalization!$G$6:$R$314,ROW($A204)-5,FALSE),IFERROR(INDEX(AC$278:AC$314,MATCH($F204,$B$278:$B$314,0))/VLOOKUP($F204,$B$278:$BB$314,MATCH(LEFT(TRIM(AC$6),FIND("~",SUBSTITUTE(AC$6,"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204))*HLOOKUP(LEFT(TRIM(AC$6),FIND("~",SUBSTITUTE(AC$6," ","~",LEN(TRIM(AC$6))-LEN(SUBSTITUTE(TRIM(AC$6)," ",""))))-1)&amp;" Total",$B$6:$BB$314,ROW($A204)-5,FALSE))</f>
        <v>0</v>
      </c>
      <c r="AD204" s="8">
        <f ca="1">IF(AD$5&lt;&gt;"",HLOOKUP(AD$5,Functionalization!$G$6:$R$314,ROW($A204)-5,FALSE),IFERROR(INDEX(AD$278:AD$314,MATCH($F204,$B$278:$B$314,0))/VLOOKUP($F204,$B$278:$BB$314,MATCH(LEFT(TRIM(AD$6),FIND("~",SUBSTITUTE(AD$6,"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204))*HLOOKUP(LEFT(TRIM(AD$6),FIND("~",SUBSTITUTE(AD$6," ","~",LEN(TRIM(AD$6))-LEN(SUBSTITUTE(TRIM(AD$6)," ",""))))-1)&amp;" Total",$B$6:$BB$314,ROW($A204)-5,FALSE))</f>
        <v>0</v>
      </c>
      <c r="AE204" s="8">
        <f ca="1">IF(AE$5&lt;&gt;"",HLOOKUP(AE$5,Functionalization!$G$6:$R$314,ROW($A204)-5,FALSE),IFERROR(INDEX(AE$278:AE$314,MATCH($F204,$B$278:$B$314,0))/VLOOKUP($F204,$B$278:$BB$314,MATCH(LEFT(TRIM(AE$6),FIND("~",SUBSTITUTE(AE$6,"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204))*HLOOKUP(LEFT(TRIM(AE$6),FIND("~",SUBSTITUTE(AE$6," ","~",LEN(TRIM(AE$6))-LEN(SUBSTITUTE(TRIM(AE$6)," ",""))))-1)&amp;" Total",$B$6:$BB$314,ROW($A204)-5,FALSE))</f>
        <v>0</v>
      </c>
      <c r="AF204" s="8">
        <f ca="1">IF(AF$5&lt;&gt;"",HLOOKUP(AF$5,Functionalization!$G$6:$R$314,ROW($A204)-5,FALSE),IFERROR(INDEX(AF$278:AF$314,MATCH($F204,$B$278:$B$314,0))/VLOOKUP($F204,$B$278:$BB$314,MATCH(LEFT(TRIM(AF$6),FIND("~",SUBSTITUTE(AF$6,"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204))*HLOOKUP(LEFT(TRIM(AF$6),FIND("~",SUBSTITUTE(AF$6," ","~",LEN(TRIM(AF$6))-LEN(SUBSTITUTE(TRIM(AF$6)," ",""))))-1)&amp;" Total",$B$6:$BB$314,ROW($A204)-5,FALSE))</f>
        <v>0</v>
      </c>
      <c r="AG204" s="8">
        <f ca="1">IF(AG$5&lt;&gt;"",HLOOKUP(AG$5,Functionalization!$G$6:$R$314,ROW($A204)-5,FALSE),IFERROR(INDEX(AG$278:AG$314,MATCH($F204,$B$278:$B$314,0))/VLOOKUP($F204,$B$278:$BB$314,MATCH(LEFT(TRIM(AG$6),FIND("~",SUBSTITUTE(AG$6,"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204))*HLOOKUP(LEFT(TRIM(AG$6),FIND("~",SUBSTITUTE(AG$6," ","~",LEN(TRIM(AG$6))-LEN(SUBSTITUTE(TRIM(AG$6)," ",""))))-1)&amp;" Total",$B$6:$BB$314,ROW($A204)-5,FALSE))</f>
        <v>0</v>
      </c>
      <c r="AH204" s="8">
        <f ca="1">IF(AH$5&lt;&gt;"",HLOOKUP(AH$5,Functionalization!$G$6:$R$314,ROW($A204)-5,FALSE),IFERROR(INDEX(AH$278:AH$314,MATCH($F204,$B$278:$B$314,0))/VLOOKUP($F204,$B$278:$BB$314,MATCH(LEFT(TRIM(AH$6),FIND("~",SUBSTITUTE(AH$6,"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204))*HLOOKUP(LEFT(TRIM(AH$6),FIND("~",SUBSTITUTE(AH$6," ","~",LEN(TRIM(AH$6))-LEN(SUBSTITUTE(TRIM(AH$6)," ",""))))-1)&amp;" Total",$B$6:$BB$314,ROW($A204)-5,FALSE))</f>
        <v>0</v>
      </c>
      <c r="AI204" s="8">
        <f ca="1">IF(AI$5&lt;&gt;"",HLOOKUP(AI$5,Functionalization!$G$6:$R$314,ROW($A204)-5,FALSE),IFERROR(INDEX(AI$278:AI$314,MATCH($F204,$B$278:$B$314,0))/VLOOKUP($F204,$B$278:$BB$314,MATCH(LEFT(TRIM(AI$6),FIND("~",SUBSTITUTE(AI$6,"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204))*HLOOKUP(LEFT(TRIM(AI$6),FIND("~",SUBSTITUTE(AI$6," ","~",LEN(TRIM(AI$6))-LEN(SUBSTITUTE(TRIM(AI$6)," ",""))))-1)&amp;" Total",$B$6:$BB$314,ROW($A204)-5,FALSE))</f>
        <v>0</v>
      </c>
      <c r="AJ204" s="8">
        <f ca="1">IF(AJ$5&lt;&gt;"",HLOOKUP(AJ$5,Functionalization!$G$6:$R$314,ROW($A204)-5,FALSE),IFERROR(INDEX(AJ$278:AJ$314,MATCH($F204,$B$278:$B$314,0))/VLOOKUP($F204,$B$278:$BB$314,MATCH(LEFT(TRIM(AJ$6),FIND("~",SUBSTITUTE(AJ$6,"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204))*HLOOKUP(LEFT(TRIM(AJ$6),FIND("~",SUBSTITUTE(AJ$6," ","~",LEN(TRIM(AJ$6))-LEN(SUBSTITUTE(TRIM(AJ$6)," ",""))))-1)&amp;" Total",$B$6:$BB$314,ROW($A204)-5,FALSE))</f>
        <v>0</v>
      </c>
      <c r="AK204" s="8">
        <f ca="1">IF(AK$5&lt;&gt;"",HLOOKUP(AK$5,Functionalization!$G$6:$R$314,ROW($A204)-5,FALSE),IFERROR(INDEX(AK$278:AK$314,MATCH($F204,$B$278:$B$314,0))/VLOOKUP($F204,$B$278:$BB$314,MATCH(LEFT(TRIM(AK$6),FIND("~",SUBSTITUTE(AK$6,"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204))*HLOOKUP(LEFT(TRIM(AK$6),FIND("~",SUBSTITUTE(AK$6," ","~",LEN(TRIM(AK$6))-LEN(SUBSTITUTE(TRIM(AK$6)," ",""))))-1)&amp;" Total",$B$6:$BB$314,ROW($A204)-5,FALSE))</f>
        <v>0</v>
      </c>
      <c r="AL204" s="8">
        <f ca="1">IF(AL$5&lt;&gt;"",HLOOKUP(AL$5,Functionalization!$G$6:$R$314,ROW($A204)-5,FALSE),IFERROR(INDEX(AL$278:AL$314,MATCH($F204,$B$278:$B$314,0))/VLOOKUP($F204,$B$278:$BB$314,MATCH(LEFT(TRIM(AL$6),FIND("~",SUBSTITUTE(AL$6,"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204))*HLOOKUP(LEFT(TRIM(AL$6),FIND("~",SUBSTITUTE(AL$6," ","~",LEN(TRIM(AL$6))-LEN(SUBSTITUTE(TRIM(AL$6)," ",""))))-1)&amp;" Total",$B$6:$BB$314,ROW($A204)-5,FALSE))</f>
        <v>0</v>
      </c>
      <c r="AM204" s="8">
        <f ca="1">IF(AM$5&lt;&gt;"",HLOOKUP(AM$5,Functionalization!$G$6:$R$314,ROW($A204)-5,FALSE),IFERROR(INDEX(AM$278:AM$314,MATCH($F204,$B$278:$B$314,0))/VLOOKUP($F204,$B$278:$BB$314,MATCH(LEFT(TRIM(AM$6),FIND("~",SUBSTITUTE(AM$6,"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204))*HLOOKUP(LEFT(TRIM(AM$6),FIND("~",SUBSTITUTE(AM$6," ","~",LEN(TRIM(AM$6))-LEN(SUBSTITUTE(TRIM(AM$6)," ",""))))-1)&amp;" Total",$B$6:$BB$314,ROW($A204)-5,FALSE))</f>
        <v>0</v>
      </c>
      <c r="AN204" s="8">
        <f ca="1">IF(AN$5&lt;&gt;"",HLOOKUP(AN$5,Functionalization!$G$6:$R$314,ROW($A204)-5,FALSE),IFERROR(INDEX(AN$278:AN$314,MATCH($F204,$B$278:$B$314,0))/VLOOKUP($F204,$B$278:$BB$314,MATCH(LEFT(TRIM(AN$6),FIND("~",SUBSTITUTE(AN$6,"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204))*HLOOKUP(LEFT(TRIM(AN$6),FIND("~",SUBSTITUTE(AN$6," ","~",LEN(TRIM(AN$6))-LEN(SUBSTITUTE(TRIM(AN$6)," ",""))))-1)&amp;" Total",$B$6:$BB$314,ROW($A204)-5,FALSE))</f>
        <v>0</v>
      </c>
      <c r="AO204" s="8">
        <f ca="1">IF(AO$5&lt;&gt;"",HLOOKUP(AO$5,Functionalization!$G$6:$R$314,ROW($A204)-5,FALSE),IFERROR(INDEX(AO$278:AO$314,MATCH($F204,$B$278:$B$314,0))/VLOOKUP($F204,$B$278:$BB$314,MATCH(LEFT(TRIM(AO$6),FIND("~",SUBSTITUTE(AO$6,"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204))*HLOOKUP(LEFT(TRIM(AO$6),FIND("~",SUBSTITUTE(AO$6," ","~",LEN(TRIM(AO$6))-LEN(SUBSTITUTE(TRIM(AO$6)," ",""))))-1)&amp;" Total",$B$6:$BB$314,ROW($A204)-5,FALSE))</f>
        <v>0</v>
      </c>
      <c r="AP204" s="8">
        <f ca="1">IF(AP$5&lt;&gt;"",HLOOKUP(AP$5,Functionalization!$G$6:$R$314,ROW($A204)-5,FALSE),IFERROR(INDEX(AP$278:AP$314,MATCH($F204,$B$278:$B$314,0))/VLOOKUP($F204,$B$278:$BB$314,MATCH(LEFT(TRIM(AP$6),FIND("~",SUBSTITUTE(AP$6,"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204))*HLOOKUP(LEFT(TRIM(AP$6),FIND("~",SUBSTITUTE(AP$6," ","~",LEN(TRIM(AP$6))-LEN(SUBSTITUTE(TRIM(AP$6)," ",""))))-1)&amp;" Total",$B$6:$BB$314,ROW($A204)-5,FALSE))</f>
        <v>0</v>
      </c>
      <c r="AQ204" s="8">
        <f ca="1">IF(AQ$5&lt;&gt;"",HLOOKUP(AQ$5,Functionalization!$G$6:$R$314,ROW($A204)-5,FALSE),IFERROR(INDEX(AQ$278:AQ$314,MATCH($F204,$B$278:$B$314,0))/VLOOKUP($F204,$B$278:$BB$314,MATCH(LEFT(TRIM(AQ$6),FIND("~",SUBSTITUTE(AQ$6,"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204))*HLOOKUP(LEFT(TRIM(AQ$6),FIND("~",SUBSTITUTE(AQ$6," ","~",LEN(TRIM(AQ$6))-LEN(SUBSTITUTE(TRIM(AQ$6)," ",""))))-1)&amp;" Total",$B$6:$BB$314,ROW($A204)-5,FALSE))</f>
        <v>0</v>
      </c>
      <c r="AR204" s="8">
        <f ca="1">IF(AR$5&lt;&gt;"",HLOOKUP(AR$5,Functionalization!$G$6:$R$314,ROW($A204)-5,FALSE),IFERROR(INDEX(AR$278:AR$314,MATCH($F204,$B$278:$B$314,0))/VLOOKUP($F204,$B$278:$BB$314,MATCH(LEFT(TRIM(AR$6),FIND("~",SUBSTITUTE(AR$6,"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204))*HLOOKUP(LEFT(TRIM(AR$6),FIND("~",SUBSTITUTE(AR$6," ","~",LEN(TRIM(AR$6))-LEN(SUBSTITUTE(TRIM(AR$6)," ",""))))-1)&amp;" Total",$B$6:$BB$314,ROW($A204)-5,FALSE))</f>
        <v>0</v>
      </c>
      <c r="AS204" s="8">
        <f ca="1">IF(AS$5&lt;&gt;"",HLOOKUP(AS$5,Functionalization!$G$6:$R$314,ROW($A204)-5,FALSE),IFERROR(INDEX(AS$278:AS$314,MATCH($F204,$B$278:$B$314,0))/VLOOKUP($F204,$B$278:$BB$314,MATCH(LEFT(TRIM(AS$6),FIND("~",SUBSTITUTE(AS$6,"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204))*HLOOKUP(LEFT(TRIM(AS$6),FIND("~",SUBSTITUTE(AS$6," ","~",LEN(TRIM(AS$6))-LEN(SUBSTITUTE(TRIM(AS$6)," ",""))))-1)&amp;" Total",$B$6:$BB$314,ROW($A204)-5,FALSE))</f>
        <v>0</v>
      </c>
      <c r="AT204" s="8">
        <f ca="1">IF(AT$5&lt;&gt;"",HLOOKUP(AT$5,Functionalization!$G$6:$R$314,ROW($A204)-5,FALSE),IFERROR(INDEX(AT$278:AT$314,MATCH($F204,$B$278:$B$314,0))/VLOOKUP($F204,$B$278:$BB$314,MATCH(LEFT(TRIM(AT$6),FIND("~",SUBSTITUTE(AT$6,"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204))*HLOOKUP(LEFT(TRIM(AT$6),FIND("~",SUBSTITUTE(AT$6," ","~",LEN(TRIM(AT$6))-LEN(SUBSTITUTE(TRIM(AT$6)," ",""))))-1)&amp;" Total",$B$6:$BB$314,ROW($A204)-5,FALSE))</f>
        <v>0</v>
      </c>
      <c r="AU204" s="8">
        <f ca="1">IF(AU$5&lt;&gt;"",HLOOKUP(AU$5,Functionalization!$G$6:$R$314,ROW($A204)-5,FALSE),IFERROR(INDEX(AU$278:AU$314,MATCH($F204,$B$278:$B$314,0))/VLOOKUP($F204,$B$278:$BB$314,MATCH(LEFT(TRIM(AU$6),FIND("~",SUBSTITUTE(AU$6,"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204))*HLOOKUP(LEFT(TRIM(AU$6),FIND("~",SUBSTITUTE(AU$6," ","~",LEN(TRIM(AU$6))-LEN(SUBSTITUTE(TRIM(AU$6)," ",""))))-1)&amp;" Total",$B$6:$BB$314,ROW($A204)-5,FALSE))</f>
        <v>0</v>
      </c>
      <c r="AV204" s="8">
        <f ca="1">IF(AV$5&lt;&gt;"",HLOOKUP(AV$5,Functionalization!$G$6:$R$314,ROW($A204)-5,FALSE),IFERROR(INDEX(AV$278:AV$314,MATCH($F204,$B$278:$B$314,0))/VLOOKUP($F204,$B$278:$BB$314,MATCH(LEFT(TRIM(AV$6),FIND("~",SUBSTITUTE(AV$6,"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204))*HLOOKUP(LEFT(TRIM(AV$6),FIND("~",SUBSTITUTE(AV$6," ","~",LEN(TRIM(AV$6))-LEN(SUBSTITUTE(TRIM(AV$6)," ",""))))-1)&amp;" Total",$B$6:$BB$314,ROW($A204)-5,FALSE))</f>
        <v>0</v>
      </c>
      <c r="AW204" s="8">
        <f ca="1">IF(AW$5&lt;&gt;"",HLOOKUP(AW$5,Functionalization!$G$6:$R$314,ROW($A204)-5,FALSE),IFERROR(INDEX(AW$278:AW$314,MATCH($F204,$B$278:$B$314,0))/VLOOKUP($F204,$B$278:$BB$314,MATCH(LEFT(TRIM(AW$6),FIND("~",SUBSTITUTE(AW$6,"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204))*HLOOKUP(LEFT(TRIM(AW$6),FIND("~",SUBSTITUTE(AW$6," ","~",LEN(TRIM(AW$6))-LEN(SUBSTITUTE(TRIM(AW$6)," ",""))))-1)&amp;" Total",$B$6:$BB$314,ROW($A204)-5,FALSE))</f>
        <v>0</v>
      </c>
      <c r="AX204" s="8">
        <f ca="1">IF(AX$5&lt;&gt;"",HLOOKUP(AX$5,Functionalization!$G$6:$R$314,ROW($A204)-5,FALSE),IFERROR(INDEX(AX$278:AX$314,MATCH($F204,$B$278:$B$314,0))/VLOOKUP($F204,$B$278:$BB$314,MATCH(LEFT(TRIM(AX$6),FIND("~",SUBSTITUTE(AX$6,"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204))*HLOOKUP(LEFT(TRIM(AX$6),FIND("~",SUBSTITUTE(AX$6," ","~",LEN(TRIM(AX$6))-LEN(SUBSTITUTE(TRIM(AX$6)," ",""))))-1)&amp;" Total",$B$6:$BB$314,ROW($A204)-5,FALSE))</f>
        <v>0</v>
      </c>
      <c r="AY204" s="8">
        <f ca="1">IF(AY$5&lt;&gt;"",HLOOKUP(AY$5,Functionalization!$G$6:$R$314,ROW($A204)-5,FALSE),IFERROR(INDEX(AY$278:AY$314,MATCH($F204,$B$278:$B$314,0))/VLOOKUP($F204,$B$278:$BB$314,MATCH(LEFT(TRIM(AY$6),FIND("~",SUBSTITUTE(AY$6,"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204))*HLOOKUP(LEFT(TRIM(AY$6),FIND("~",SUBSTITUTE(AY$6," ","~",LEN(TRIM(AY$6))-LEN(SUBSTITUTE(TRIM(AY$6)," ",""))))-1)&amp;" Total",$B$6:$BB$314,ROW($A204)-5,FALSE))</f>
        <v>0</v>
      </c>
      <c r="AZ204" s="8">
        <f ca="1">IF(AZ$5&lt;&gt;"",HLOOKUP(AZ$5,Functionalization!$G$6:$R$314,ROW($A204)-5,FALSE),IFERROR(INDEX(AZ$278:AZ$314,MATCH($F204,$B$278:$B$314,0))/VLOOKUP($F204,$B$278:$BB$314,MATCH(LEFT(TRIM(AZ$6),FIND("~",SUBSTITUTE(AZ$6,"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204))*HLOOKUP(LEFT(TRIM(AZ$6),FIND("~",SUBSTITUTE(AZ$6," ","~",LEN(TRIM(AZ$6))-LEN(SUBSTITUTE(TRIM(AZ$6)," ",""))))-1)&amp;" Total",$B$6:$BB$314,ROW($A204)-5,FALSE))</f>
        <v>0</v>
      </c>
      <c r="BA204" s="8">
        <f ca="1">IF(BA$5&lt;&gt;"",HLOOKUP(BA$5,Functionalization!$G$6:$R$314,ROW($A204)-5,FALSE),IFERROR(INDEX(BA$278:BA$314,MATCH($F204,$B$278:$B$314,0))/VLOOKUP($F204,$B$278:$BB$314,MATCH(LEFT(TRIM(BA$6),FIND("~",SUBSTITUTE(BA$6,"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204))*HLOOKUP(LEFT(TRIM(BA$6),FIND("~",SUBSTITUTE(BA$6," ","~",LEN(TRIM(BA$6))-LEN(SUBSTITUTE(TRIM(BA$6)," ",""))))-1)&amp;" Total",$B$6:$BB$314,ROW($A204)-5,FALSE))</f>
        <v>0</v>
      </c>
      <c r="BB204" s="8">
        <f ca="1">IF(BB$5&lt;&gt;"",HLOOKUP(BB$5,Functionalization!$G$6:$R$314,ROW($A204)-5,FALSE),IFERROR(INDEX(BB$278:BB$314,MATCH($F204,$B$278:$B$314,0))/VLOOKUP($F204,$B$278:$BB$314,MATCH(LEFT(TRIM(BB$6),FIND("~",SUBSTITUTE(BB$6,"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204))*HLOOKUP(LEFT(TRIM(BB$6),FIND("~",SUBSTITUTE(BB$6," ","~",LEN(TRIM(BB$6))-LEN(SUBSTITUTE(TRIM(BB$6)," ",""))))-1)&amp;" Total",$B$6:$BB$314,ROW($A204)-5,FALSE))</f>
        <v>0</v>
      </c>
      <c r="BD204">
        <f ca="1">IFERROR(IF(SUMIF($G$6:$BB$6,BD$6&amp;" Total",$G204:$BB204)-(SUMIF($G$6:$BB$6,BD$6&amp;" "&amp;'Input-Func_Class'!$D$22,$G204:$BB204)+IFERROR(SUMIF($G$6:$BB$6,BD$6&amp;" "&amp;'Input-Func_Class'!$E$22,$G204:$BB204),SUMIF($G$6:$BB$6,BD$6&amp;" "&amp;'Input-Func_Class'!$B$24,$G204:$BB204))+SUMIF($G$6:$BB$6,BD$6&amp;" "&amp;'Input-Func_Class'!$F$22,$G204:$BB204))&lt;Check_Limit,0,1),1)</f>
        <v>0</v>
      </c>
      <c r="BE204">
        <f ca="1">IFERROR(IF(SUMIF($G$6:$BB$6,BE$6&amp;" Total",$G204:$BB204)-(SUMIF($G$6:$BB$6,BE$6&amp;" "&amp;'Input-Func_Class'!$D$22,$G204:$BB204)+IFERROR(SUMIF($G$6:$BB$6,BE$6&amp;" "&amp;'Input-Func_Class'!$E$22,$G204:$BB204),SUMIF($G$6:$BB$6,BE$6&amp;" "&amp;'Input-Func_Class'!$B$24,$G204:$BB204))+SUMIF($G$6:$BB$6,BE$6&amp;" "&amp;'Input-Func_Class'!$F$22,$G204:$BB204))&lt;Check_Limit,0,1),1)</f>
        <v>0</v>
      </c>
      <c r="BF204">
        <f ca="1">IFERROR(IF(SUMIF($G$6:$BB$6,BF$6&amp;" Total",$G204:$BB204)-(SUMIF($G$6:$BB$6,BF$6&amp;" "&amp;'Input-Func_Class'!$D$22,$G204:$BB204)+IFERROR(SUMIF($G$6:$BB$6,BF$6&amp;" "&amp;'Input-Func_Class'!$E$22,$G204:$BB204),SUMIF($G$6:$BB$6,BF$6&amp;" "&amp;'Input-Func_Class'!$B$24,$G204:$BB204))+SUMIF($G$6:$BB$6,BF$6&amp;" "&amp;'Input-Func_Class'!$F$22,$G204:$BB204))&lt;Check_Limit,0,1),1)</f>
        <v>0</v>
      </c>
      <c r="BG204">
        <f ca="1">IFERROR(IF(SUMIF($G$6:$BB$6,BG$6&amp;" Total",$G204:$BB204)-(SUMIF($G$6:$BB$6,BG$6&amp;" "&amp;'Input-Func_Class'!$D$22,$G204:$BB204)+IFERROR(SUMIF($G$6:$BB$6,BG$6&amp;" "&amp;'Input-Func_Class'!$E$22,$G204:$BB204),SUMIF($G$6:$BB$6,BG$6&amp;" "&amp;'Input-Func_Class'!$B$24,$G204:$BB204))+SUMIF($G$6:$BB$6,BG$6&amp;" "&amp;'Input-Func_Class'!$F$22,$G204:$BB204))&lt;Check_Limit,0,1),1)</f>
        <v>0</v>
      </c>
      <c r="BH204">
        <f ca="1">IFERROR(IF(SUMIF($G$6:$BB$6,BH$6&amp;" Total",$G204:$BB204)-(SUMIF($G$6:$BB$6,BH$6&amp;" "&amp;'Input-Func_Class'!$D$22,$G204:$BB204)+IFERROR(SUMIF($G$6:$BB$6,BH$6&amp;" "&amp;'Input-Func_Class'!$E$22,$G204:$BB204),SUMIF($G$6:$BB$6,BH$6&amp;" "&amp;'Input-Func_Class'!$B$24,$G204:$BB204))+SUMIF($G$6:$BB$6,BH$6&amp;" "&amp;'Input-Func_Class'!$F$22,$G204:$BB204))&lt;Check_Limit,0,1),1)</f>
        <v>0</v>
      </c>
      <c r="BI204">
        <f ca="1">IFERROR(IF(SUMIF($G$6:$BB$6,BI$6&amp;" Total",$G204:$BB204)-(SUMIF($G$6:$BB$6,BI$6&amp;" "&amp;'Input-Func_Class'!$D$22,$G204:$BB204)+IFERROR(SUMIF($G$6:$BB$6,BI$6&amp;" "&amp;'Input-Func_Class'!$E$22,$G204:$BB204),SUMIF($G$6:$BB$6,BI$6&amp;" "&amp;'Input-Func_Class'!$B$24,$G204:$BB204))+SUMIF($G$6:$BB$6,BI$6&amp;" "&amp;'Input-Func_Class'!$F$22,$G204:$BB204))&lt;Check_Limit,0,1),1)</f>
        <v>0</v>
      </c>
      <c r="BJ204">
        <f ca="1">IFERROR(IF(SUMIF($G$6:$BB$6,BJ$6&amp;" Total",$G204:$BB204)-(SUMIF($G$6:$BB$6,BJ$6&amp;" "&amp;'Input-Func_Class'!$D$22,$G204:$BB204)+IFERROR(SUMIF($G$6:$BB$6,BJ$6&amp;" "&amp;'Input-Func_Class'!$E$22,$G204:$BB204),SUMIF($G$6:$BB$6,BJ$6&amp;" "&amp;'Input-Func_Class'!$B$24,$G204:$BB204))+SUMIF($G$6:$BB$6,BJ$6&amp;" "&amp;'Input-Func_Class'!$F$22,$G204:$BB204))&lt;Check_Limit,0,1),1)</f>
        <v>0</v>
      </c>
      <c r="BK204">
        <f ca="1">IFERROR(IF(SUMIF($G$6:$BB$6,BK$6&amp;" Total",$G204:$BB204)-(SUMIF($G$6:$BB$6,BK$6&amp;" "&amp;'Input-Func_Class'!$D$22,$G204:$BB204)+IFERROR(SUMIF($G$6:$BB$6,BK$6&amp;" "&amp;'Input-Func_Class'!$E$22,$G204:$BB204),SUMIF($G$6:$BB$6,BK$6&amp;" "&amp;'Input-Func_Class'!$B$24,$G204:$BB204))+SUMIF($G$6:$BB$6,BK$6&amp;" "&amp;'Input-Func_Class'!$F$22,$G204:$BB204))&lt;Check_Limit,0,1),1)</f>
        <v>0</v>
      </c>
      <c r="BL204">
        <f ca="1">IFERROR(IF(SUMIF($G$6:$BB$6,BL$6&amp;" Total",$G204:$BB204)-(SUMIF($G$6:$BB$6,BL$6&amp;" "&amp;'Input-Func_Class'!$D$22,$G204:$BB204)+IFERROR(SUMIF($G$6:$BB$6,BL$6&amp;" "&amp;'Input-Func_Class'!$E$22,$G204:$BB204),SUMIF($G$6:$BB$6,BL$6&amp;" "&amp;'Input-Func_Class'!$B$24,$G204:$BB204))+SUMIF($G$6:$BB$6,BL$6&amp;" "&amp;'Input-Func_Class'!$F$22,$G204:$BB204))&lt;Check_Limit,0,1),1)</f>
        <v>0</v>
      </c>
      <c r="BM204">
        <f ca="1">IFERROR(IF(SUMIF($G$6:$BB$6,BM$6&amp;" Total",$G204:$BB204)-(SUMIF($G$6:$BB$6,BM$6&amp;" "&amp;'Input-Func_Class'!$D$22,$G204:$BB204)+IFERROR(SUMIF($G$6:$BB$6,BM$6&amp;" "&amp;'Input-Func_Class'!$E$22,$G204:$BB204),SUMIF($G$6:$BB$6,BM$6&amp;" "&amp;'Input-Func_Class'!$B$24,$G204:$BB204))+SUMIF($G$6:$BB$6,BM$6&amp;" "&amp;'Input-Func_Class'!$F$22,$G204:$BB204))&lt;Check_Limit,0,1),1)</f>
        <v>0</v>
      </c>
      <c r="BN204">
        <f ca="1">IFERROR(IF(SUMIF($G$6:$BB$6,BN$6&amp;" Total",$G204:$BB204)-(SUMIF($G$6:$BB$6,BN$6&amp;" "&amp;'Input-Func_Class'!$D$22,$G204:$BB204)+IFERROR(SUMIF($G$6:$BB$6,BN$6&amp;" "&amp;'Input-Func_Class'!$E$22,$G204:$BB204),SUMIF($G$6:$BB$6,BN$6&amp;" "&amp;'Input-Func_Class'!$B$24,$G204:$BB204))+SUMIF($G$6:$BB$6,BN$6&amp;" "&amp;'Input-Func_Class'!$F$22,$G204:$BB204))&lt;Check_Limit,0,1),1)</f>
        <v>0</v>
      </c>
      <c r="BO204">
        <f ca="1">IFERROR(IF(SUMIF($G$6:$BB$6,BO$6&amp;" Total",$G204:$BB204)-(SUMIF($G$6:$BB$6,BO$6&amp;" "&amp;'Input-Func_Class'!$D$22,$G204:$BB204)+IFERROR(SUMIF($G$6:$BB$6,BO$6&amp;" "&amp;'Input-Func_Class'!$E$22,$G204:$BB204),SUMIF($G$6:$BB$6,BO$6&amp;" "&amp;'Input-Func_Class'!$B$24,$G204:$BB204))+SUMIF($G$6:$BB$6,BO$6&amp;" "&amp;'Input-Func_Class'!$F$22,$G204:$BB204))&lt;Check_Limit,0,1),1)</f>
        <v>0</v>
      </c>
    </row>
    <row r="205" spans="1:67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>Functionalization!$D205</f>
        <v>2111057.5300000003</v>
      </c>
      <c r="E205" s="8">
        <f t="shared" ca="1" si="58"/>
        <v>0</v>
      </c>
      <c r="F205" s="2" t="str">
        <f>IF($D205=0,"-",IF('Input-Accounts'!$E205&lt;&gt;0,'Input-Accounts'!$E205,'Input-Accounts'!$G205))</f>
        <v>INT_DISTPT_SUBTOTAL</v>
      </c>
      <c r="G205" s="8">
        <f ca="1">IF(G$5&lt;&gt;"",HLOOKUP(G$5,Functionalization!$G$6:$R$314,ROW($A205)-5,FALSE),IFERROR(INDEX(G$278:G$314,MATCH($F205,$B$278:$B$314,0))/VLOOKUP($F205,$B$278:$BB$314,MATCH(LEFT(TRIM(G$6),FIND("~",SUBSTITUTE(G$6,"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205))*HLOOKUP(LEFT(TRIM(G$6),FIND("~",SUBSTITUTE(G$6," ","~",LEN(TRIM(G$6))-LEN(SUBSTITUTE(TRIM(G$6)," ",""))))-1)&amp;" Total",$B$6:$BB$314,ROW($A205)-5,FALSE))</f>
        <v>1348039.9996138744</v>
      </c>
      <c r="H205" s="8">
        <f ca="1">IF(H$5&lt;&gt;"",HLOOKUP(H$5,Functionalization!$G$6:$R$314,ROW($A205)-5,FALSE),IFERROR(INDEX(H$278:H$314,MATCH($F205,$B$278:$B$314,0))/VLOOKUP($F205,$B$278:$BB$314,MATCH(LEFT(TRIM(H$6),FIND("~",SUBSTITUTE(H$6,"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205))*HLOOKUP(LEFT(TRIM(H$6),FIND("~",SUBSTITUTE(H$6," ","~",LEN(TRIM(H$6))-LEN(SUBSTITUTE(TRIM(H$6)," ",""))))-1)&amp;" Total",$B$6:$BB$314,ROW($A205)-5,FALSE))</f>
        <v>1028441.3517377836</v>
      </c>
      <c r="I205" s="8">
        <f ca="1">IF(I$5&lt;&gt;"",HLOOKUP(I$5,Functionalization!$G$6:$R$314,ROW($A205)-5,FALSE),IFERROR(INDEX(I$278:I$314,MATCH($F205,$B$278:$B$314,0))/VLOOKUP($F205,$B$278:$BB$314,MATCH(LEFT(TRIM(I$6),FIND("~",SUBSTITUTE(I$6,"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205))*HLOOKUP(LEFT(TRIM(I$6),FIND("~",SUBSTITUTE(I$6," ","~",LEN(TRIM(I$6))-LEN(SUBSTITUTE(TRIM(I$6)," ",""))))-1)&amp;" Total",$B$6:$BB$314,ROW($A205)-5,FALSE))</f>
        <v>0</v>
      </c>
      <c r="J205" s="8">
        <f ca="1">IF(J$5&lt;&gt;"",HLOOKUP(J$5,Functionalization!$G$6:$R$314,ROW($A205)-5,FALSE),IFERROR(INDEX(J$278:J$314,MATCH($F205,$B$278:$B$314,0))/VLOOKUP($F205,$B$278:$BB$314,MATCH(LEFT(TRIM(J$6),FIND("~",SUBSTITUTE(J$6,"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205))*HLOOKUP(LEFT(TRIM(J$6),FIND("~",SUBSTITUTE(J$6," ","~",LEN(TRIM(J$6))-LEN(SUBSTITUTE(TRIM(J$6)," ",""))))-1)&amp;" Total",$B$6:$BB$314,ROW($A205)-5,FALSE))</f>
        <v>319598.64787609101</v>
      </c>
      <c r="K205" s="8">
        <f ca="1">IF(K$5&lt;&gt;"",HLOOKUP(K$5,Functionalization!$G$6:$R$314,ROW($A205)-5,FALSE),IFERROR(INDEX(K$278:K$314,MATCH($F205,$B$278:$B$314,0))/VLOOKUP($F205,$B$278:$BB$314,MATCH(LEFT(TRIM(K$6),FIND("~",SUBSTITUTE(K$6,"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205))*HLOOKUP(LEFT(TRIM(K$6),FIND("~",SUBSTITUTE(K$6," ","~",LEN(TRIM(K$6))-LEN(SUBSTITUTE(TRIM(K$6)," ",""))))-1)&amp;" Total",$B$6:$BB$314,ROW($A205)-5,FALSE))</f>
        <v>763017.53038612567</v>
      </c>
      <c r="L205" s="8">
        <f ca="1">IF(L$5&lt;&gt;"",HLOOKUP(L$5,Functionalization!$G$6:$R$314,ROW($A205)-5,FALSE),IFERROR(INDEX(L$278:L$314,MATCH($F205,$B$278:$B$314,0))/VLOOKUP($F205,$B$278:$BB$314,MATCH(LEFT(TRIM(L$6),FIND("~",SUBSTITUTE(L$6,"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205))*HLOOKUP(LEFT(TRIM(L$6),FIND("~",SUBSTITUTE(L$6," ","~",LEN(TRIM(L$6))-LEN(SUBSTITUTE(TRIM(L$6)," ",""))))-1)&amp;" Total",$B$6:$BB$314,ROW($A205)-5,FALSE))</f>
        <v>0</v>
      </c>
      <c r="M205" s="8">
        <f ca="1">IF(M$5&lt;&gt;"",HLOOKUP(M$5,Functionalization!$G$6:$R$314,ROW($A205)-5,FALSE),IFERROR(INDEX(M$278:M$314,MATCH($F205,$B$278:$B$314,0))/VLOOKUP($F205,$B$278:$BB$314,MATCH(LEFT(TRIM(M$6),FIND("~",SUBSTITUTE(M$6,"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205))*HLOOKUP(LEFT(TRIM(M$6),FIND("~",SUBSTITUTE(M$6," ","~",LEN(TRIM(M$6))-LEN(SUBSTITUTE(TRIM(M$6)," ",""))))-1)&amp;" Total",$B$6:$BB$314,ROW($A205)-5,FALSE))</f>
        <v>0</v>
      </c>
      <c r="N205" s="8">
        <f ca="1">IF(N$5&lt;&gt;"",HLOOKUP(N$5,Functionalization!$G$6:$R$314,ROW($A205)-5,FALSE),IFERROR(INDEX(N$278:N$314,MATCH($F205,$B$278:$B$314,0))/VLOOKUP($F205,$B$278:$BB$314,MATCH(LEFT(TRIM(N$6),FIND("~",SUBSTITUTE(N$6,"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205))*HLOOKUP(LEFT(TRIM(N$6),FIND("~",SUBSTITUTE(N$6," ","~",LEN(TRIM(N$6))-LEN(SUBSTITUTE(TRIM(N$6)," ",""))))-1)&amp;" Total",$B$6:$BB$314,ROW($A205)-5,FALSE))</f>
        <v>763017.53038612567</v>
      </c>
      <c r="O205" s="8">
        <f ca="1">IF(O$5&lt;&gt;"",HLOOKUP(O$5,Functionalization!$G$6:$R$314,ROW($A205)-5,FALSE),IFERROR(INDEX(O$278:O$314,MATCH($F205,$B$278:$B$314,0))/VLOOKUP($F205,$B$278:$BB$314,MATCH(LEFT(TRIM(O$6),FIND("~",SUBSTITUTE(O$6,"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205))*HLOOKUP(LEFT(TRIM(O$6),FIND("~",SUBSTITUTE(O$6," ","~",LEN(TRIM(O$6))-LEN(SUBSTITUTE(TRIM(O$6)," ",""))))-1)&amp;" Total",$B$6:$BB$314,ROW($A205)-5,FALSE))</f>
        <v>0</v>
      </c>
      <c r="P205" s="8">
        <f ca="1">IF(P$5&lt;&gt;"",HLOOKUP(P$5,Functionalization!$G$6:$R$314,ROW($A205)-5,FALSE),IFERROR(INDEX(P$278:P$314,MATCH($F205,$B$278:$B$314,0))/VLOOKUP($F205,$B$278:$BB$314,MATCH(LEFT(TRIM(P$6),FIND("~",SUBSTITUTE(P$6,"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205))*HLOOKUP(LEFT(TRIM(P$6),FIND("~",SUBSTITUTE(P$6," ","~",LEN(TRIM(P$6))-LEN(SUBSTITUTE(TRIM(P$6)," ",""))))-1)&amp;" Total",$B$6:$BB$314,ROW($A205)-5,FALSE))</f>
        <v>0</v>
      </c>
      <c r="Q205" s="8">
        <f ca="1">IF(Q$5&lt;&gt;"",HLOOKUP(Q$5,Functionalization!$G$6:$R$314,ROW($A205)-5,FALSE),IFERROR(INDEX(Q$278:Q$314,MATCH($F205,$B$278:$B$314,0))/VLOOKUP($F205,$B$278:$BB$314,MATCH(LEFT(TRIM(Q$6),FIND("~",SUBSTITUTE(Q$6,"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205))*HLOOKUP(LEFT(TRIM(Q$6),FIND("~",SUBSTITUTE(Q$6," ","~",LEN(TRIM(Q$6))-LEN(SUBSTITUTE(TRIM(Q$6)," ",""))))-1)&amp;" Total",$B$6:$BB$314,ROW($A205)-5,FALSE))</f>
        <v>0</v>
      </c>
      <c r="R205" s="8">
        <f ca="1">IF(R$5&lt;&gt;"",HLOOKUP(R$5,Functionalization!$G$6:$R$314,ROW($A205)-5,FALSE),IFERROR(INDEX(R$278:R$314,MATCH($F205,$B$278:$B$314,0))/VLOOKUP($F205,$B$278:$BB$314,MATCH(LEFT(TRIM(R$6),FIND("~",SUBSTITUTE(R$6,"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205))*HLOOKUP(LEFT(TRIM(R$6),FIND("~",SUBSTITUTE(R$6," ","~",LEN(TRIM(R$6))-LEN(SUBSTITUTE(TRIM(R$6)," ",""))))-1)&amp;" Total",$B$6:$BB$314,ROW($A205)-5,FALSE))</f>
        <v>0</v>
      </c>
      <c r="S205" s="8">
        <f ca="1">IF(S$5&lt;&gt;"",HLOOKUP(S$5,Functionalization!$G$6:$R$314,ROW($A205)-5,FALSE),IFERROR(INDEX(S$278:S$314,MATCH($F205,$B$278:$B$314,0))/VLOOKUP($F205,$B$278:$BB$314,MATCH(LEFT(TRIM(S$6),FIND("~",SUBSTITUTE(S$6,"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205))*HLOOKUP(LEFT(TRIM(S$6),FIND("~",SUBSTITUTE(S$6," ","~",LEN(TRIM(S$6))-LEN(SUBSTITUTE(TRIM(S$6)," ",""))))-1)&amp;" Total",$B$6:$BB$314,ROW($A205)-5,FALSE))</f>
        <v>0</v>
      </c>
      <c r="T205" s="8">
        <f ca="1">IF(T$5&lt;&gt;"",HLOOKUP(T$5,Functionalization!$G$6:$R$314,ROW($A205)-5,FALSE),IFERROR(INDEX(T$278:T$314,MATCH($F205,$B$278:$B$314,0))/VLOOKUP($F205,$B$278:$BB$314,MATCH(LEFT(TRIM(T$6),FIND("~",SUBSTITUTE(T$6,"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205))*HLOOKUP(LEFT(TRIM(T$6),FIND("~",SUBSTITUTE(T$6," ","~",LEN(TRIM(T$6))-LEN(SUBSTITUTE(TRIM(T$6)," ",""))))-1)&amp;" Total",$B$6:$BB$314,ROW($A205)-5,FALSE))</f>
        <v>0</v>
      </c>
      <c r="U205" s="8">
        <f ca="1">IF(U$5&lt;&gt;"",HLOOKUP(U$5,Functionalization!$G$6:$R$314,ROW($A205)-5,FALSE),IFERROR(INDEX(U$278:U$314,MATCH($F205,$B$278:$B$314,0))/VLOOKUP($F205,$B$278:$BB$314,MATCH(LEFT(TRIM(U$6),FIND("~",SUBSTITUTE(U$6,"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205))*HLOOKUP(LEFT(TRIM(U$6),FIND("~",SUBSTITUTE(U$6," ","~",LEN(TRIM(U$6))-LEN(SUBSTITUTE(TRIM(U$6)," ",""))))-1)&amp;" Total",$B$6:$BB$314,ROW($A205)-5,FALSE))</f>
        <v>0</v>
      </c>
      <c r="V205" s="8">
        <f ca="1">IF(V$5&lt;&gt;"",HLOOKUP(V$5,Functionalization!$G$6:$R$314,ROW($A205)-5,FALSE),IFERROR(INDEX(V$278:V$314,MATCH($F205,$B$278:$B$314,0))/VLOOKUP($F205,$B$278:$BB$314,MATCH(LEFT(TRIM(V$6),FIND("~",SUBSTITUTE(V$6,"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205))*HLOOKUP(LEFT(TRIM(V$6),FIND("~",SUBSTITUTE(V$6," ","~",LEN(TRIM(V$6))-LEN(SUBSTITUTE(TRIM(V$6)," ",""))))-1)&amp;" Total",$B$6:$BB$314,ROW($A205)-5,FALSE))</f>
        <v>0</v>
      </c>
      <c r="W205" s="8">
        <f ca="1">IF(W$5&lt;&gt;"",HLOOKUP(W$5,Functionalization!$G$6:$R$314,ROW($A205)-5,FALSE),IFERROR(INDEX(W$278:W$314,MATCH($F205,$B$278:$B$314,0))/VLOOKUP($F205,$B$278:$BB$314,MATCH(LEFT(TRIM(W$6),FIND("~",SUBSTITUTE(W$6,"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205))*HLOOKUP(LEFT(TRIM(W$6),FIND("~",SUBSTITUTE(W$6," ","~",LEN(TRIM(W$6))-LEN(SUBSTITUTE(TRIM(W$6)," ",""))))-1)&amp;" Total",$B$6:$BB$314,ROW($A205)-5,FALSE))</f>
        <v>0</v>
      </c>
      <c r="X205" s="8">
        <f ca="1">IF(X$5&lt;&gt;"",HLOOKUP(X$5,Functionalization!$G$6:$R$314,ROW($A205)-5,FALSE),IFERROR(INDEX(X$278:X$314,MATCH($F205,$B$278:$B$314,0))/VLOOKUP($F205,$B$278:$BB$314,MATCH(LEFT(TRIM(X$6),FIND("~",SUBSTITUTE(X$6,"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205))*HLOOKUP(LEFT(TRIM(X$6),FIND("~",SUBSTITUTE(X$6," ","~",LEN(TRIM(X$6))-LEN(SUBSTITUTE(TRIM(X$6)," ",""))))-1)&amp;" Total",$B$6:$BB$314,ROW($A205)-5,FALSE))</f>
        <v>0</v>
      </c>
      <c r="Y205" s="8">
        <f ca="1">IF(Y$5&lt;&gt;"",HLOOKUP(Y$5,Functionalization!$G$6:$R$314,ROW($A205)-5,FALSE),IFERROR(INDEX(Y$278:Y$314,MATCH($F205,$B$278:$B$314,0))/VLOOKUP($F205,$B$278:$BB$314,MATCH(LEFT(TRIM(Y$6),FIND("~",SUBSTITUTE(Y$6,"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205))*HLOOKUP(LEFT(TRIM(Y$6),FIND("~",SUBSTITUTE(Y$6," ","~",LEN(TRIM(Y$6))-LEN(SUBSTITUTE(TRIM(Y$6)," ",""))))-1)&amp;" Total",$B$6:$BB$314,ROW($A205)-5,FALSE))</f>
        <v>0</v>
      </c>
      <c r="Z205" s="8">
        <f ca="1">IF(Z$5&lt;&gt;"",HLOOKUP(Z$5,Functionalization!$G$6:$R$314,ROW($A205)-5,FALSE),IFERROR(INDEX(Z$278:Z$314,MATCH($F205,$B$278:$B$314,0))/VLOOKUP($F205,$B$278:$BB$314,MATCH(LEFT(TRIM(Z$6),FIND("~",SUBSTITUTE(Z$6,"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205))*HLOOKUP(LEFT(TRIM(Z$6),FIND("~",SUBSTITUTE(Z$6," ","~",LEN(TRIM(Z$6))-LEN(SUBSTITUTE(TRIM(Z$6)," ",""))))-1)&amp;" Total",$B$6:$BB$314,ROW($A205)-5,FALSE))</f>
        <v>0</v>
      </c>
      <c r="AA205" s="8">
        <f ca="1">IF(AA$5&lt;&gt;"",HLOOKUP(AA$5,Functionalization!$G$6:$R$314,ROW($A205)-5,FALSE),IFERROR(INDEX(AA$278:AA$314,MATCH($F205,$B$278:$B$314,0))/VLOOKUP($F205,$B$278:$BB$314,MATCH(LEFT(TRIM(AA$6),FIND("~",SUBSTITUTE(AA$6,"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205))*HLOOKUP(LEFT(TRIM(AA$6),FIND("~",SUBSTITUTE(AA$6," ","~",LEN(TRIM(AA$6))-LEN(SUBSTITUTE(TRIM(AA$6)," ",""))))-1)&amp;" Total",$B$6:$BB$314,ROW($A205)-5,FALSE))</f>
        <v>0</v>
      </c>
      <c r="AB205" s="8">
        <f ca="1">IF(AB$5&lt;&gt;"",HLOOKUP(AB$5,Functionalization!$G$6:$R$314,ROW($A205)-5,FALSE),IFERROR(INDEX(AB$278:AB$314,MATCH($F205,$B$278:$B$314,0))/VLOOKUP($F205,$B$278:$BB$314,MATCH(LEFT(TRIM(AB$6),FIND("~",SUBSTITUTE(AB$6,"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205))*HLOOKUP(LEFT(TRIM(AB$6),FIND("~",SUBSTITUTE(AB$6," ","~",LEN(TRIM(AB$6))-LEN(SUBSTITUTE(TRIM(AB$6)," ",""))))-1)&amp;" Total",$B$6:$BB$314,ROW($A205)-5,FALSE))</f>
        <v>0</v>
      </c>
      <c r="AC205" s="8">
        <f ca="1">IF(AC$5&lt;&gt;"",HLOOKUP(AC$5,Functionalization!$G$6:$R$314,ROW($A205)-5,FALSE),IFERROR(INDEX(AC$278:AC$314,MATCH($F205,$B$278:$B$314,0))/VLOOKUP($F205,$B$278:$BB$314,MATCH(LEFT(TRIM(AC$6),FIND("~",SUBSTITUTE(AC$6,"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205))*HLOOKUP(LEFT(TRIM(AC$6),FIND("~",SUBSTITUTE(AC$6," ","~",LEN(TRIM(AC$6))-LEN(SUBSTITUTE(TRIM(AC$6)," ",""))))-1)&amp;" Total",$B$6:$BB$314,ROW($A205)-5,FALSE))</f>
        <v>0</v>
      </c>
      <c r="AD205" s="8">
        <f ca="1">IF(AD$5&lt;&gt;"",HLOOKUP(AD$5,Functionalization!$G$6:$R$314,ROW($A205)-5,FALSE),IFERROR(INDEX(AD$278:AD$314,MATCH($F205,$B$278:$B$314,0))/VLOOKUP($F205,$B$278:$BB$314,MATCH(LEFT(TRIM(AD$6),FIND("~",SUBSTITUTE(AD$6,"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205))*HLOOKUP(LEFT(TRIM(AD$6),FIND("~",SUBSTITUTE(AD$6," ","~",LEN(TRIM(AD$6))-LEN(SUBSTITUTE(TRIM(AD$6)," ",""))))-1)&amp;" Total",$B$6:$BB$314,ROW($A205)-5,FALSE))</f>
        <v>0</v>
      </c>
      <c r="AE205" s="8">
        <f ca="1">IF(AE$5&lt;&gt;"",HLOOKUP(AE$5,Functionalization!$G$6:$R$314,ROW($A205)-5,FALSE),IFERROR(INDEX(AE$278:AE$314,MATCH($F205,$B$278:$B$314,0))/VLOOKUP($F205,$B$278:$BB$314,MATCH(LEFT(TRIM(AE$6),FIND("~",SUBSTITUTE(AE$6,"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205))*HLOOKUP(LEFT(TRIM(AE$6),FIND("~",SUBSTITUTE(AE$6," ","~",LEN(TRIM(AE$6))-LEN(SUBSTITUTE(TRIM(AE$6)," ",""))))-1)&amp;" Total",$B$6:$BB$314,ROW($A205)-5,FALSE))</f>
        <v>0</v>
      </c>
      <c r="AF205" s="8">
        <f ca="1">IF(AF$5&lt;&gt;"",HLOOKUP(AF$5,Functionalization!$G$6:$R$314,ROW($A205)-5,FALSE),IFERROR(INDEX(AF$278:AF$314,MATCH($F205,$B$278:$B$314,0))/VLOOKUP($F205,$B$278:$BB$314,MATCH(LEFT(TRIM(AF$6),FIND("~",SUBSTITUTE(AF$6,"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205))*HLOOKUP(LEFT(TRIM(AF$6),FIND("~",SUBSTITUTE(AF$6," ","~",LEN(TRIM(AF$6))-LEN(SUBSTITUTE(TRIM(AF$6)," ",""))))-1)&amp;" Total",$B$6:$BB$314,ROW($A205)-5,FALSE))</f>
        <v>0</v>
      </c>
      <c r="AG205" s="8">
        <f ca="1">IF(AG$5&lt;&gt;"",HLOOKUP(AG$5,Functionalization!$G$6:$R$314,ROW($A205)-5,FALSE),IFERROR(INDEX(AG$278:AG$314,MATCH($F205,$B$278:$B$314,0))/VLOOKUP($F205,$B$278:$BB$314,MATCH(LEFT(TRIM(AG$6),FIND("~",SUBSTITUTE(AG$6,"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205))*HLOOKUP(LEFT(TRIM(AG$6),FIND("~",SUBSTITUTE(AG$6," ","~",LEN(TRIM(AG$6))-LEN(SUBSTITUTE(TRIM(AG$6)," ",""))))-1)&amp;" Total",$B$6:$BB$314,ROW($A205)-5,FALSE))</f>
        <v>0</v>
      </c>
      <c r="AH205" s="8">
        <f ca="1">IF(AH$5&lt;&gt;"",HLOOKUP(AH$5,Functionalization!$G$6:$R$314,ROW($A205)-5,FALSE),IFERROR(INDEX(AH$278:AH$314,MATCH($F205,$B$278:$B$314,0))/VLOOKUP($F205,$B$278:$BB$314,MATCH(LEFT(TRIM(AH$6),FIND("~",SUBSTITUTE(AH$6,"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205))*HLOOKUP(LEFT(TRIM(AH$6),FIND("~",SUBSTITUTE(AH$6," ","~",LEN(TRIM(AH$6))-LEN(SUBSTITUTE(TRIM(AH$6)," ",""))))-1)&amp;" Total",$B$6:$BB$314,ROW($A205)-5,FALSE))</f>
        <v>0</v>
      </c>
      <c r="AI205" s="8">
        <f ca="1">IF(AI$5&lt;&gt;"",HLOOKUP(AI$5,Functionalization!$G$6:$R$314,ROW($A205)-5,FALSE),IFERROR(INDEX(AI$278:AI$314,MATCH($F205,$B$278:$B$314,0))/VLOOKUP($F205,$B$278:$BB$314,MATCH(LEFT(TRIM(AI$6),FIND("~",SUBSTITUTE(AI$6,"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205))*HLOOKUP(LEFT(TRIM(AI$6),FIND("~",SUBSTITUTE(AI$6," ","~",LEN(TRIM(AI$6))-LEN(SUBSTITUTE(TRIM(AI$6)," ",""))))-1)&amp;" Total",$B$6:$BB$314,ROW($A205)-5,FALSE))</f>
        <v>0</v>
      </c>
      <c r="AJ205" s="8">
        <f ca="1">IF(AJ$5&lt;&gt;"",HLOOKUP(AJ$5,Functionalization!$G$6:$R$314,ROW($A205)-5,FALSE),IFERROR(INDEX(AJ$278:AJ$314,MATCH($F205,$B$278:$B$314,0))/VLOOKUP($F205,$B$278:$BB$314,MATCH(LEFT(TRIM(AJ$6),FIND("~",SUBSTITUTE(AJ$6,"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205))*HLOOKUP(LEFT(TRIM(AJ$6),FIND("~",SUBSTITUTE(AJ$6," ","~",LEN(TRIM(AJ$6))-LEN(SUBSTITUTE(TRIM(AJ$6)," ",""))))-1)&amp;" Total",$B$6:$BB$314,ROW($A205)-5,FALSE))</f>
        <v>0</v>
      </c>
      <c r="AK205" s="8">
        <f ca="1">IF(AK$5&lt;&gt;"",HLOOKUP(AK$5,Functionalization!$G$6:$R$314,ROW($A205)-5,FALSE),IFERROR(INDEX(AK$278:AK$314,MATCH($F205,$B$278:$B$314,0))/VLOOKUP($F205,$B$278:$BB$314,MATCH(LEFT(TRIM(AK$6),FIND("~",SUBSTITUTE(AK$6,"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205))*HLOOKUP(LEFT(TRIM(AK$6),FIND("~",SUBSTITUTE(AK$6," ","~",LEN(TRIM(AK$6))-LEN(SUBSTITUTE(TRIM(AK$6)," ",""))))-1)&amp;" Total",$B$6:$BB$314,ROW($A205)-5,FALSE))</f>
        <v>0</v>
      </c>
      <c r="AL205" s="8">
        <f ca="1">IF(AL$5&lt;&gt;"",HLOOKUP(AL$5,Functionalization!$G$6:$R$314,ROW($A205)-5,FALSE),IFERROR(INDEX(AL$278:AL$314,MATCH($F205,$B$278:$B$314,0))/VLOOKUP($F205,$B$278:$BB$314,MATCH(LEFT(TRIM(AL$6),FIND("~",SUBSTITUTE(AL$6,"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205))*HLOOKUP(LEFT(TRIM(AL$6),FIND("~",SUBSTITUTE(AL$6," ","~",LEN(TRIM(AL$6))-LEN(SUBSTITUTE(TRIM(AL$6)," ",""))))-1)&amp;" Total",$B$6:$BB$314,ROW($A205)-5,FALSE))</f>
        <v>0</v>
      </c>
      <c r="AM205" s="8">
        <f ca="1">IF(AM$5&lt;&gt;"",HLOOKUP(AM$5,Functionalization!$G$6:$R$314,ROW($A205)-5,FALSE),IFERROR(INDEX(AM$278:AM$314,MATCH($F205,$B$278:$B$314,0))/VLOOKUP($F205,$B$278:$BB$314,MATCH(LEFT(TRIM(AM$6),FIND("~",SUBSTITUTE(AM$6,"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205))*HLOOKUP(LEFT(TRIM(AM$6),FIND("~",SUBSTITUTE(AM$6," ","~",LEN(TRIM(AM$6))-LEN(SUBSTITUTE(TRIM(AM$6)," ",""))))-1)&amp;" Total",$B$6:$BB$314,ROW($A205)-5,FALSE))</f>
        <v>0</v>
      </c>
      <c r="AN205" s="8">
        <f ca="1">IF(AN$5&lt;&gt;"",HLOOKUP(AN$5,Functionalization!$G$6:$R$314,ROW($A205)-5,FALSE),IFERROR(INDEX(AN$278:AN$314,MATCH($F205,$B$278:$B$314,0))/VLOOKUP($F205,$B$278:$BB$314,MATCH(LEFT(TRIM(AN$6),FIND("~",SUBSTITUTE(AN$6,"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205))*HLOOKUP(LEFT(TRIM(AN$6),FIND("~",SUBSTITUTE(AN$6," ","~",LEN(TRIM(AN$6))-LEN(SUBSTITUTE(TRIM(AN$6)," ",""))))-1)&amp;" Total",$B$6:$BB$314,ROW($A205)-5,FALSE))</f>
        <v>0</v>
      </c>
      <c r="AO205" s="8">
        <f ca="1">IF(AO$5&lt;&gt;"",HLOOKUP(AO$5,Functionalization!$G$6:$R$314,ROW($A205)-5,FALSE),IFERROR(INDEX(AO$278:AO$314,MATCH($F205,$B$278:$B$314,0))/VLOOKUP($F205,$B$278:$BB$314,MATCH(LEFT(TRIM(AO$6),FIND("~",SUBSTITUTE(AO$6,"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205))*HLOOKUP(LEFT(TRIM(AO$6),FIND("~",SUBSTITUTE(AO$6," ","~",LEN(TRIM(AO$6))-LEN(SUBSTITUTE(TRIM(AO$6)," ",""))))-1)&amp;" Total",$B$6:$BB$314,ROW($A205)-5,FALSE))</f>
        <v>0</v>
      </c>
      <c r="AP205" s="8">
        <f ca="1">IF(AP$5&lt;&gt;"",HLOOKUP(AP$5,Functionalization!$G$6:$R$314,ROW($A205)-5,FALSE),IFERROR(INDEX(AP$278:AP$314,MATCH($F205,$B$278:$B$314,0))/VLOOKUP($F205,$B$278:$BB$314,MATCH(LEFT(TRIM(AP$6),FIND("~",SUBSTITUTE(AP$6,"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205))*HLOOKUP(LEFT(TRIM(AP$6),FIND("~",SUBSTITUTE(AP$6," ","~",LEN(TRIM(AP$6))-LEN(SUBSTITUTE(TRIM(AP$6)," ",""))))-1)&amp;" Total",$B$6:$BB$314,ROW($A205)-5,FALSE))</f>
        <v>0</v>
      </c>
      <c r="AQ205" s="8">
        <f ca="1">IF(AQ$5&lt;&gt;"",HLOOKUP(AQ$5,Functionalization!$G$6:$R$314,ROW($A205)-5,FALSE),IFERROR(INDEX(AQ$278:AQ$314,MATCH($F205,$B$278:$B$314,0))/VLOOKUP($F205,$B$278:$BB$314,MATCH(LEFT(TRIM(AQ$6),FIND("~",SUBSTITUTE(AQ$6,"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205))*HLOOKUP(LEFT(TRIM(AQ$6),FIND("~",SUBSTITUTE(AQ$6," ","~",LEN(TRIM(AQ$6))-LEN(SUBSTITUTE(TRIM(AQ$6)," ",""))))-1)&amp;" Total",$B$6:$BB$314,ROW($A205)-5,FALSE))</f>
        <v>0</v>
      </c>
      <c r="AR205" s="8">
        <f ca="1">IF(AR$5&lt;&gt;"",HLOOKUP(AR$5,Functionalization!$G$6:$R$314,ROW($A205)-5,FALSE),IFERROR(INDEX(AR$278:AR$314,MATCH($F205,$B$278:$B$314,0))/VLOOKUP($F205,$B$278:$BB$314,MATCH(LEFT(TRIM(AR$6),FIND("~",SUBSTITUTE(AR$6,"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205))*HLOOKUP(LEFT(TRIM(AR$6),FIND("~",SUBSTITUTE(AR$6," ","~",LEN(TRIM(AR$6))-LEN(SUBSTITUTE(TRIM(AR$6)," ",""))))-1)&amp;" Total",$B$6:$BB$314,ROW($A205)-5,FALSE))</f>
        <v>0</v>
      </c>
      <c r="AS205" s="8">
        <f ca="1">IF(AS$5&lt;&gt;"",HLOOKUP(AS$5,Functionalization!$G$6:$R$314,ROW($A205)-5,FALSE),IFERROR(INDEX(AS$278:AS$314,MATCH($F205,$B$278:$B$314,0))/VLOOKUP($F205,$B$278:$BB$314,MATCH(LEFT(TRIM(AS$6),FIND("~",SUBSTITUTE(AS$6,"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205))*HLOOKUP(LEFT(TRIM(AS$6),FIND("~",SUBSTITUTE(AS$6," ","~",LEN(TRIM(AS$6))-LEN(SUBSTITUTE(TRIM(AS$6)," ",""))))-1)&amp;" Total",$B$6:$BB$314,ROW($A205)-5,FALSE))</f>
        <v>0</v>
      </c>
      <c r="AT205" s="8">
        <f ca="1">IF(AT$5&lt;&gt;"",HLOOKUP(AT$5,Functionalization!$G$6:$R$314,ROW($A205)-5,FALSE),IFERROR(INDEX(AT$278:AT$314,MATCH($F205,$B$278:$B$314,0))/VLOOKUP($F205,$B$278:$BB$314,MATCH(LEFT(TRIM(AT$6),FIND("~",SUBSTITUTE(AT$6,"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205))*HLOOKUP(LEFT(TRIM(AT$6),FIND("~",SUBSTITUTE(AT$6," ","~",LEN(TRIM(AT$6))-LEN(SUBSTITUTE(TRIM(AT$6)," ",""))))-1)&amp;" Total",$B$6:$BB$314,ROW($A205)-5,FALSE))</f>
        <v>0</v>
      </c>
      <c r="AU205" s="8">
        <f ca="1">IF(AU$5&lt;&gt;"",HLOOKUP(AU$5,Functionalization!$G$6:$R$314,ROW($A205)-5,FALSE),IFERROR(INDEX(AU$278:AU$314,MATCH($F205,$B$278:$B$314,0))/VLOOKUP($F205,$B$278:$BB$314,MATCH(LEFT(TRIM(AU$6),FIND("~",SUBSTITUTE(AU$6,"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205))*HLOOKUP(LEFT(TRIM(AU$6),FIND("~",SUBSTITUTE(AU$6," ","~",LEN(TRIM(AU$6))-LEN(SUBSTITUTE(TRIM(AU$6)," ",""))))-1)&amp;" Total",$B$6:$BB$314,ROW($A205)-5,FALSE))</f>
        <v>0</v>
      </c>
      <c r="AV205" s="8">
        <f ca="1">IF(AV$5&lt;&gt;"",HLOOKUP(AV$5,Functionalization!$G$6:$R$314,ROW($A205)-5,FALSE),IFERROR(INDEX(AV$278:AV$314,MATCH($F205,$B$278:$B$314,0))/VLOOKUP($F205,$B$278:$BB$314,MATCH(LEFT(TRIM(AV$6),FIND("~",SUBSTITUTE(AV$6,"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205))*HLOOKUP(LEFT(TRIM(AV$6),FIND("~",SUBSTITUTE(AV$6," ","~",LEN(TRIM(AV$6))-LEN(SUBSTITUTE(TRIM(AV$6)," ",""))))-1)&amp;" Total",$B$6:$BB$314,ROW($A205)-5,FALSE))</f>
        <v>0</v>
      </c>
      <c r="AW205" s="8">
        <f ca="1">IF(AW$5&lt;&gt;"",HLOOKUP(AW$5,Functionalization!$G$6:$R$314,ROW($A205)-5,FALSE),IFERROR(INDEX(AW$278:AW$314,MATCH($F205,$B$278:$B$314,0))/VLOOKUP($F205,$B$278:$BB$314,MATCH(LEFT(TRIM(AW$6),FIND("~",SUBSTITUTE(AW$6,"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205))*HLOOKUP(LEFT(TRIM(AW$6),FIND("~",SUBSTITUTE(AW$6," ","~",LEN(TRIM(AW$6))-LEN(SUBSTITUTE(TRIM(AW$6)," ",""))))-1)&amp;" Total",$B$6:$BB$314,ROW($A205)-5,FALSE))</f>
        <v>0</v>
      </c>
      <c r="AX205" s="8">
        <f ca="1">IF(AX$5&lt;&gt;"",HLOOKUP(AX$5,Functionalization!$G$6:$R$314,ROW($A205)-5,FALSE),IFERROR(INDEX(AX$278:AX$314,MATCH($F205,$B$278:$B$314,0))/VLOOKUP($F205,$B$278:$BB$314,MATCH(LEFT(TRIM(AX$6),FIND("~",SUBSTITUTE(AX$6,"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205))*HLOOKUP(LEFT(TRIM(AX$6),FIND("~",SUBSTITUTE(AX$6," ","~",LEN(TRIM(AX$6))-LEN(SUBSTITUTE(TRIM(AX$6)," ",""))))-1)&amp;" Total",$B$6:$BB$314,ROW($A205)-5,FALSE))</f>
        <v>0</v>
      </c>
      <c r="AY205" s="8">
        <f ca="1">IF(AY$5&lt;&gt;"",HLOOKUP(AY$5,Functionalization!$G$6:$R$314,ROW($A205)-5,FALSE),IFERROR(INDEX(AY$278:AY$314,MATCH($F205,$B$278:$B$314,0))/VLOOKUP($F205,$B$278:$BB$314,MATCH(LEFT(TRIM(AY$6),FIND("~",SUBSTITUTE(AY$6,"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205))*HLOOKUP(LEFT(TRIM(AY$6),FIND("~",SUBSTITUTE(AY$6," ","~",LEN(TRIM(AY$6))-LEN(SUBSTITUTE(TRIM(AY$6)," ",""))))-1)&amp;" Total",$B$6:$BB$314,ROW($A205)-5,FALSE))</f>
        <v>0</v>
      </c>
      <c r="AZ205" s="8">
        <f ca="1">IF(AZ$5&lt;&gt;"",HLOOKUP(AZ$5,Functionalization!$G$6:$R$314,ROW($A205)-5,FALSE),IFERROR(INDEX(AZ$278:AZ$314,MATCH($F205,$B$278:$B$314,0))/VLOOKUP($F205,$B$278:$BB$314,MATCH(LEFT(TRIM(AZ$6),FIND("~",SUBSTITUTE(AZ$6,"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205))*HLOOKUP(LEFT(TRIM(AZ$6),FIND("~",SUBSTITUTE(AZ$6," ","~",LEN(TRIM(AZ$6))-LEN(SUBSTITUTE(TRIM(AZ$6)," ",""))))-1)&amp;" Total",$B$6:$BB$314,ROW($A205)-5,FALSE))</f>
        <v>0</v>
      </c>
      <c r="BA205" s="8">
        <f ca="1">IF(BA$5&lt;&gt;"",HLOOKUP(BA$5,Functionalization!$G$6:$R$314,ROW($A205)-5,FALSE),IFERROR(INDEX(BA$278:BA$314,MATCH($F205,$B$278:$B$314,0))/VLOOKUP($F205,$B$278:$BB$314,MATCH(LEFT(TRIM(BA$6),FIND("~",SUBSTITUTE(BA$6,"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205))*HLOOKUP(LEFT(TRIM(BA$6),FIND("~",SUBSTITUTE(BA$6," ","~",LEN(TRIM(BA$6))-LEN(SUBSTITUTE(TRIM(BA$6)," ",""))))-1)&amp;" Total",$B$6:$BB$314,ROW($A205)-5,FALSE))</f>
        <v>0</v>
      </c>
      <c r="BB205" s="8">
        <f ca="1">IF(BB$5&lt;&gt;"",HLOOKUP(BB$5,Functionalization!$G$6:$R$314,ROW($A205)-5,FALSE),IFERROR(INDEX(BB$278:BB$314,MATCH($F205,$B$278:$B$314,0))/VLOOKUP($F205,$B$278:$BB$314,MATCH(LEFT(TRIM(BB$6),FIND("~",SUBSTITUTE(BB$6,"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205))*HLOOKUP(LEFT(TRIM(BB$6),FIND("~",SUBSTITUTE(BB$6," ","~",LEN(TRIM(BB$6))-LEN(SUBSTITUTE(TRIM(BB$6)," ",""))))-1)&amp;" Total",$B$6:$BB$314,ROW($A205)-5,FALSE))</f>
        <v>0</v>
      </c>
      <c r="BD205">
        <f ca="1">IFERROR(IF(SUMIF($G$6:$BB$6,BD$6&amp;" Total",$G205:$BB205)-(SUMIF($G$6:$BB$6,BD$6&amp;" "&amp;'Input-Func_Class'!$D$22,$G205:$BB205)+IFERROR(SUMIF($G$6:$BB$6,BD$6&amp;" "&amp;'Input-Func_Class'!$E$22,$G205:$BB205),SUMIF($G$6:$BB$6,BD$6&amp;" "&amp;'Input-Func_Class'!$B$24,$G205:$BB205))+SUMIF($G$6:$BB$6,BD$6&amp;" "&amp;'Input-Func_Class'!$F$22,$G205:$BB205))&lt;Check_Limit,0,1),1)</f>
        <v>0</v>
      </c>
      <c r="BE205">
        <f ca="1">IFERROR(IF(SUMIF($G$6:$BB$6,BE$6&amp;" Total",$G205:$BB205)-(SUMIF($G$6:$BB$6,BE$6&amp;" "&amp;'Input-Func_Class'!$D$22,$G205:$BB205)+IFERROR(SUMIF($G$6:$BB$6,BE$6&amp;" "&amp;'Input-Func_Class'!$E$22,$G205:$BB205),SUMIF($G$6:$BB$6,BE$6&amp;" "&amp;'Input-Func_Class'!$B$24,$G205:$BB205))+SUMIF($G$6:$BB$6,BE$6&amp;" "&amp;'Input-Func_Class'!$F$22,$G205:$BB205))&lt;Check_Limit,0,1),1)</f>
        <v>0</v>
      </c>
      <c r="BF205">
        <f ca="1">IFERROR(IF(SUMIF($G$6:$BB$6,BF$6&amp;" Total",$G205:$BB205)-(SUMIF($G$6:$BB$6,BF$6&amp;" "&amp;'Input-Func_Class'!$D$22,$G205:$BB205)+IFERROR(SUMIF($G$6:$BB$6,BF$6&amp;" "&amp;'Input-Func_Class'!$E$22,$G205:$BB205),SUMIF($G$6:$BB$6,BF$6&amp;" "&amp;'Input-Func_Class'!$B$24,$G205:$BB205))+SUMIF($G$6:$BB$6,BF$6&amp;" "&amp;'Input-Func_Class'!$F$22,$G205:$BB205))&lt;Check_Limit,0,1),1)</f>
        <v>0</v>
      </c>
      <c r="BG205">
        <f ca="1">IFERROR(IF(SUMIF($G$6:$BB$6,BG$6&amp;" Total",$G205:$BB205)-(SUMIF($G$6:$BB$6,BG$6&amp;" "&amp;'Input-Func_Class'!$D$22,$G205:$BB205)+IFERROR(SUMIF($G$6:$BB$6,BG$6&amp;" "&amp;'Input-Func_Class'!$E$22,$G205:$BB205),SUMIF($G$6:$BB$6,BG$6&amp;" "&amp;'Input-Func_Class'!$B$24,$G205:$BB205))+SUMIF($G$6:$BB$6,BG$6&amp;" "&amp;'Input-Func_Class'!$F$22,$G205:$BB205))&lt;Check_Limit,0,1),1)</f>
        <v>0</v>
      </c>
      <c r="BH205">
        <f ca="1">IFERROR(IF(SUMIF($G$6:$BB$6,BH$6&amp;" Total",$G205:$BB205)-(SUMIF($G$6:$BB$6,BH$6&amp;" "&amp;'Input-Func_Class'!$D$22,$G205:$BB205)+IFERROR(SUMIF($G$6:$BB$6,BH$6&amp;" "&amp;'Input-Func_Class'!$E$22,$G205:$BB205),SUMIF($G$6:$BB$6,BH$6&amp;" "&amp;'Input-Func_Class'!$B$24,$G205:$BB205))+SUMIF($G$6:$BB$6,BH$6&amp;" "&amp;'Input-Func_Class'!$F$22,$G205:$BB205))&lt;Check_Limit,0,1),1)</f>
        <v>0</v>
      </c>
      <c r="BI205">
        <f ca="1">IFERROR(IF(SUMIF($G$6:$BB$6,BI$6&amp;" Total",$G205:$BB205)-(SUMIF($G$6:$BB$6,BI$6&amp;" "&amp;'Input-Func_Class'!$D$22,$G205:$BB205)+IFERROR(SUMIF($G$6:$BB$6,BI$6&amp;" "&amp;'Input-Func_Class'!$E$22,$G205:$BB205),SUMIF($G$6:$BB$6,BI$6&amp;" "&amp;'Input-Func_Class'!$B$24,$G205:$BB205))+SUMIF($G$6:$BB$6,BI$6&amp;" "&amp;'Input-Func_Class'!$F$22,$G205:$BB205))&lt;Check_Limit,0,1),1)</f>
        <v>0</v>
      </c>
      <c r="BJ205">
        <f ca="1">IFERROR(IF(SUMIF($G$6:$BB$6,BJ$6&amp;" Total",$G205:$BB205)-(SUMIF($G$6:$BB$6,BJ$6&amp;" "&amp;'Input-Func_Class'!$D$22,$G205:$BB205)+IFERROR(SUMIF($G$6:$BB$6,BJ$6&amp;" "&amp;'Input-Func_Class'!$E$22,$G205:$BB205),SUMIF($G$6:$BB$6,BJ$6&amp;" "&amp;'Input-Func_Class'!$B$24,$G205:$BB205))+SUMIF($G$6:$BB$6,BJ$6&amp;" "&amp;'Input-Func_Class'!$F$22,$G205:$BB205))&lt;Check_Limit,0,1),1)</f>
        <v>0</v>
      </c>
      <c r="BK205">
        <f ca="1">IFERROR(IF(SUMIF($G$6:$BB$6,BK$6&amp;" Total",$G205:$BB205)-(SUMIF($G$6:$BB$6,BK$6&amp;" "&amp;'Input-Func_Class'!$D$22,$G205:$BB205)+IFERROR(SUMIF($G$6:$BB$6,BK$6&amp;" "&amp;'Input-Func_Class'!$E$22,$G205:$BB205),SUMIF($G$6:$BB$6,BK$6&amp;" "&amp;'Input-Func_Class'!$B$24,$G205:$BB205))+SUMIF($G$6:$BB$6,BK$6&amp;" "&amp;'Input-Func_Class'!$F$22,$G205:$BB205))&lt;Check_Limit,0,1),1)</f>
        <v>0</v>
      </c>
      <c r="BL205">
        <f ca="1">IFERROR(IF(SUMIF($G$6:$BB$6,BL$6&amp;" Total",$G205:$BB205)-(SUMIF($G$6:$BB$6,BL$6&amp;" "&amp;'Input-Func_Class'!$D$22,$G205:$BB205)+IFERROR(SUMIF($G$6:$BB$6,BL$6&amp;" "&amp;'Input-Func_Class'!$E$22,$G205:$BB205),SUMIF($G$6:$BB$6,BL$6&amp;" "&amp;'Input-Func_Class'!$B$24,$G205:$BB205))+SUMIF($G$6:$BB$6,BL$6&amp;" "&amp;'Input-Func_Class'!$F$22,$G205:$BB205))&lt;Check_Limit,0,1),1)</f>
        <v>0</v>
      </c>
      <c r="BM205">
        <f ca="1">IFERROR(IF(SUMIF($G$6:$BB$6,BM$6&amp;" Total",$G205:$BB205)-(SUMIF($G$6:$BB$6,BM$6&amp;" "&amp;'Input-Func_Class'!$D$22,$G205:$BB205)+IFERROR(SUMIF($G$6:$BB$6,BM$6&amp;" "&amp;'Input-Func_Class'!$E$22,$G205:$BB205),SUMIF($G$6:$BB$6,BM$6&amp;" "&amp;'Input-Func_Class'!$B$24,$G205:$BB205))+SUMIF($G$6:$BB$6,BM$6&amp;" "&amp;'Input-Func_Class'!$F$22,$G205:$BB205))&lt;Check_Limit,0,1),1)</f>
        <v>0</v>
      </c>
      <c r="BN205">
        <f ca="1">IFERROR(IF(SUMIF($G$6:$BB$6,BN$6&amp;" Total",$G205:$BB205)-(SUMIF($G$6:$BB$6,BN$6&amp;" "&amp;'Input-Func_Class'!$D$22,$G205:$BB205)+IFERROR(SUMIF($G$6:$BB$6,BN$6&amp;" "&amp;'Input-Func_Class'!$E$22,$G205:$BB205),SUMIF($G$6:$BB$6,BN$6&amp;" "&amp;'Input-Func_Class'!$B$24,$G205:$BB205))+SUMIF($G$6:$BB$6,BN$6&amp;" "&amp;'Input-Func_Class'!$F$22,$G205:$BB205))&lt;Check_Limit,0,1),1)</f>
        <v>0</v>
      </c>
      <c r="BO205">
        <f ca="1">IFERROR(IF(SUMIF($G$6:$BB$6,BO$6&amp;" Total",$G205:$BB205)-(SUMIF($G$6:$BB$6,BO$6&amp;" "&amp;'Input-Func_Class'!$D$22,$G205:$BB205)+IFERROR(SUMIF($G$6:$BB$6,BO$6&amp;" "&amp;'Input-Func_Class'!$E$22,$G205:$BB205),SUMIF($G$6:$BB$6,BO$6&amp;" "&amp;'Input-Func_Class'!$B$24,$G205:$BB205))+SUMIF($G$6:$BB$6,BO$6&amp;" "&amp;'Input-Func_Class'!$F$22,$G205:$BB205))&lt;Check_Limit,0,1),1)</f>
        <v>0</v>
      </c>
    </row>
    <row r="206" spans="1:67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>SUBTOTAL(9,D202:D205)</f>
        <v>5370786.3221669458</v>
      </c>
      <c r="E206" s="8">
        <f t="shared" ca="1" si="58"/>
        <v>0</v>
      </c>
      <c r="G206" s="77">
        <f t="shared" ref="G206:BB206" ca="1" si="60">SUBTOTAL(9,G202:G205)</f>
        <v>3429577.2089451919</v>
      </c>
      <c r="H206" s="77">
        <f t="shared" ca="1" si="60"/>
        <v>2616479.4973939783</v>
      </c>
      <c r="I206" s="77">
        <f t="shared" ca="1" si="60"/>
        <v>0</v>
      </c>
      <c r="J206" s="77">
        <f t="shared" ca="1" si="60"/>
        <v>813097.71155121457</v>
      </c>
      <c r="K206" s="77">
        <f t="shared" ca="1" si="60"/>
        <v>1941209.1132217536</v>
      </c>
      <c r="L206" s="77">
        <f t="shared" ca="1" si="60"/>
        <v>0</v>
      </c>
      <c r="M206" s="77">
        <f t="shared" ca="1" si="60"/>
        <v>0</v>
      </c>
      <c r="N206" s="77">
        <f t="shared" ca="1" si="60"/>
        <v>1941209.1132217536</v>
      </c>
      <c r="O206" s="77">
        <f t="shared" ca="1" si="60"/>
        <v>0</v>
      </c>
      <c r="P206" s="77">
        <f t="shared" ca="1" si="60"/>
        <v>0</v>
      </c>
      <c r="Q206" s="77">
        <f t="shared" ca="1" si="60"/>
        <v>0</v>
      </c>
      <c r="R206" s="77">
        <f t="shared" ca="1" si="60"/>
        <v>0</v>
      </c>
      <c r="S206" s="77">
        <f t="shared" ca="1" si="60"/>
        <v>0</v>
      </c>
      <c r="T206" s="77">
        <f t="shared" ca="1" si="60"/>
        <v>0</v>
      </c>
      <c r="U206" s="77">
        <f t="shared" ca="1" si="60"/>
        <v>0</v>
      </c>
      <c r="V206" s="77">
        <f t="shared" ca="1" si="60"/>
        <v>0</v>
      </c>
      <c r="W206" s="77">
        <f t="shared" ca="1" si="60"/>
        <v>0</v>
      </c>
      <c r="X206" s="77">
        <f t="shared" ca="1" si="60"/>
        <v>0</v>
      </c>
      <c r="Y206" s="77">
        <f t="shared" ca="1" si="60"/>
        <v>0</v>
      </c>
      <c r="Z206" s="77">
        <f t="shared" ca="1" si="60"/>
        <v>0</v>
      </c>
      <c r="AA206" s="77">
        <f t="shared" ca="1" si="60"/>
        <v>0</v>
      </c>
      <c r="AB206" s="77">
        <f t="shared" ca="1" si="60"/>
        <v>0</v>
      </c>
      <c r="AC206" s="77">
        <f t="shared" ca="1" si="60"/>
        <v>0</v>
      </c>
      <c r="AD206" s="77">
        <f t="shared" ca="1" si="60"/>
        <v>0</v>
      </c>
      <c r="AE206" s="77">
        <f t="shared" ca="1" si="60"/>
        <v>0</v>
      </c>
      <c r="AF206" s="77">
        <f t="shared" ca="1" si="60"/>
        <v>0</v>
      </c>
      <c r="AG206" s="77">
        <f t="shared" ca="1" si="60"/>
        <v>0</v>
      </c>
      <c r="AH206" s="77">
        <f t="shared" ca="1" si="60"/>
        <v>0</v>
      </c>
      <c r="AI206" s="77">
        <f t="shared" ca="1" si="60"/>
        <v>0</v>
      </c>
      <c r="AJ206" s="77">
        <f t="shared" ca="1" si="60"/>
        <v>0</v>
      </c>
      <c r="AK206" s="77">
        <f t="shared" ca="1" si="60"/>
        <v>0</v>
      </c>
      <c r="AL206" s="77">
        <f t="shared" ca="1" si="60"/>
        <v>0</v>
      </c>
      <c r="AM206" s="77">
        <f t="shared" ca="1" si="60"/>
        <v>0</v>
      </c>
      <c r="AN206" s="77">
        <f t="shared" ca="1" si="60"/>
        <v>0</v>
      </c>
      <c r="AO206" s="77">
        <f t="shared" ca="1" si="60"/>
        <v>0</v>
      </c>
      <c r="AP206" s="77">
        <f t="shared" ca="1" si="60"/>
        <v>0</v>
      </c>
      <c r="AQ206" s="77">
        <f t="shared" ca="1" si="60"/>
        <v>0</v>
      </c>
      <c r="AR206" s="77">
        <f t="shared" ca="1" si="60"/>
        <v>0</v>
      </c>
      <c r="AS206" s="77">
        <f t="shared" ca="1" si="60"/>
        <v>0</v>
      </c>
      <c r="AT206" s="77">
        <f t="shared" ca="1" si="60"/>
        <v>0</v>
      </c>
      <c r="AU206" s="77">
        <f t="shared" ca="1" si="60"/>
        <v>0</v>
      </c>
      <c r="AV206" s="77">
        <f t="shared" ca="1" si="60"/>
        <v>0</v>
      </c>
      <c r="AW206" s="77">
        <f t="shared" ca="1" si="60"/>
        <v>0</v>
      </c>
      <c r="AX206" s="77">
        <f t="shared" ca="1" si="60"/>
        <v>0</v>
      </c>
      <c r="AY206" s="77">
        <f t="shared" ca="1" si="60"/>
        <v>0</v>
      </c>
      <c r="AZ206" s="77">
        <f t="shared" ca="1" si="60"/>
        <v>0</v>
      </c>
      <c r="BA206" s="77">
        <f t="shared" ca="1" si="60"/>
        <v>0</v>
      </c>
      <c r="BB206" s="77">
        <f t="shared" ca="1" si="60"/>
        <v>0</v>
      </c>
      <c r="BD206">
        <f ca="1">IFERROR(IF(SUMIF($G$6:$BB$6,BD$6&amp;" Total",$G206:$BB206)-(SUMIF($G$6:$BB$6,BD$6&amp;" "&amp;'Input-Func_Class'!$D$22,$G206:$BB206)+IFERROR(SUMIF($G$6:$BB$6,BD$6&amp;" "&amp;'Input-Func_Class'!$E$22,$G206:$BB206),SUMIF($G$6:$BB$6,BD$6&amp;" "&amp;'Input-Func_Class'!$B$24,$G206:$BB206))+SUMIF($G$6:$BB$6,BD$6&amp;" "&amp;'Input-Func_Class'!$F$22,$G206:$BB206))&lt;Check_Limit,0,1),1)</f>
        <v>0</v>
      </c>
      <c r="BE206">
        <f ca="1">IFERROR(IF(SUMIF($G$6:$BB$6,BE$6&amp;" Total",$G206:$BB206)-(SUMIF($G$6:$BB$6,BE$6&amp;" "&amp;'Input-Func_Class'!$D$22,$G206:$BB206)+IFERROR(SUMIF($G$6:$BB$6,BE$6&amp;" "&amp;'Input-Func_Class'!$E$22,$G206:$BB206),SUMIF($G$6:$BB$6,BE$6&amp;" "&amp;'Input-Func_Class'!$B$24,$G206:$BB206))+SUMIF($G$6:$BB$6,BE$6&amp;" "&amp;'Input-Func_Class'!$F$22,$G206:$BB206))&lt;Check_Limit,0,1),1)</f>
        <v>0</v>
      </c>
      <c r="BF206">
        <f ca="1">IFERROR(IF(SUMIF($G$6:$BB$6,BF$6&amp;" Total",$G206:$BB206)-(SUMIF($G$6:$BB$6,BF$6&amp;" "&amp;'Input-Func_Class'!$D$22,$G206:$BB206)+IFERROR(SUMIF($G$6:$BB$6,BF$6&amp;" "&amp;'Input-Func_Class'!$E$22,$G206:$BB206),SUMIF($G$6:$BB$6,BF$6&amp;" "&amp;'Input-Func_Class'!$B$24,$G206:$BB206))+SUMIF($G$6:$BB$6,BF$6&amp;" "&amp;'Input-Func_Class'!$F$22,$G206:$BB206))&lt;Check_Limit,0,1),1)</f>
        <v>0</v>
      </c>
      <c r="BG206">
        <f ca="1">IFERROR(IF(SUMIF($G$6:$BB$6,BG$6&amp;" Total",$G206:$BB206)-(SUMIF($G$6:$BB$6,BG$6&amp;" "&amp;'Input-Func_Class'!$D$22,$G206:$BB206)+IFERROR(SUMIF($G$6:$BB$6,BG$6&amp;" "&amp;'Input-Func_Class'!$E$22,$G206:$BB206),SUMIF($G$6:$BB$6,BG$6&amp;" "&amp;'Input-Func_Class'!$B$24,$G206:$BB206))+SUMIF($G$6:$BB$6,BG$6&amp;" "&amp;'Input-Func_Class'!$F$22,$G206:$BB206))&lt;Check_Limit,0,1),1)</f>
        <v>0</v>
      </c>
      <c r="BH206">
        <f ca="1">IFERROR(IF(SUMIF($G$6:$BB$6,BH$6&amp;" Total",$G206:$BB206)-(SUMIF($G$6:$BB$6,BH$6&amp;" "&amp;'Input-Func_Class'!$D$22,$G206:$BB206)+IFERROR(SUMIF($G$6:$BB$6,BH$6&amp;" "&amp;'Input-Func_Class'!$E$22,$G206:$BB206),SUMIF($G$6:$BB$6,BH$6&amp;" "&amp;'Input-Func_Class'!$B$24,$G206:$BB206))+SUMIF($G$6:$BB$6,BH$6&amp;" "&amp;'Input-Func_Class'!$F$22,$G206:$BB206))&lt;Check_Limit,0,1),1)</f>
        <v>0</v>
      </c>
      <c r="BI206">
        <f ca="1">IFERROR(IF(SUMIF($G$6:$BB$6,BI$6&amp;" Total",$G206:$BB206)-(SUMIF($G$6:$BB$6,BI$6&amp;" "&amp;'Input-Func_Class'!$D$22,$G206:$BB206)+IFERROR(SUMIF($G$6:$BB$6,BI$6&amp;" "&amp;'Input-Func_Class'!$E$22,$G206:$BB206),SUMIF($G$6:$BB$6,BI$6&amp;" "&amp;'Input-Func_Class'!$B$24,$G206:$BB206))+SUMIF($G$6:$BB$6,BI$6&amp;" "&amp;'Input-Func_Class'!$F$22,$G206:$BB206))&lt;Check_Limit,0,1),1)</f>
        <v>0</v>
      </c>
      <c r="BJ206">
        <f ca="1">IFERROR(IF(SUMIF($G$6:$BB$6,BJ$6&amp;" Total",$G206:$BB206)-(SUMIF($G$6:$BB$6,BJ$6&amp;" "&amp;'Input-Func_Class'!$D$22,$G206:$BB206)+IFERROR(SUMIF($G$6:$BB$6,BJ$6&amp;" "&amp;'Input-Func_Class'!$E$22,$G206:$BB206),SUMIF($G$6:$BB$6,BJ$6&amp;" "&amp;'Input-Func_Class'!$B$24,$G206:$BB206))+SUMIF($G$6:$BB$6,BJ$6&amp;" "&amp;'Input-Func_Class'!$F$22,$G206:$BB206))&lt;Check_Limit,0,1),1)</f>
        <v>0</v>
      </c>
      <c r="BK206">
        <f ca="1">IFERROR(IF(SUMIF($G$6:$BB$6,BK$6&amp;" Total",$G206:$BB206)-(SUMIF($G$6:$BB$6,BK$6&amp;" "&amp;'Input-Func_Class'!$D$22,$G206:$BB206)+IFERROR(SUMIF($G$6:$BB$6,BK$6&amp;" "&amp;'Input-Func_Class'!$E$22,$G206:$BB206),SUMIF($G$6:$BB$6,BK$6&amp;" "&amp;'Input-Func_Class'!$B$24,$G206:$BB206))+SUMIF($G$6:$BB$6,BK$6&amp;" "&amp;'Input-Func_Class'!$F$22,$G206:$BB206))&lt;Check_Limit,0,1),1)</f>
        <v>0</v>
      </c>
      <c r="BL206">
        <f ca="1">IFERROR(IF(SUMIF($G$6:$BB$6,BL$6&amp;" Total",$G206:$BB206)-(SUMIF($G$6:$BB$6,BL$6&amp;" "&amp;'Input-Func_Class'!$D$22,$G206:$BB206)+IFERROR(SUMIF($G$6:$BB$6,BL$6&amp;" "&amp;'Input-Func_Class'!$E$22,$G206:$BB206),SUMIF($G$6:$BB$6,BL$6&amp;" "&amp;'Input-Func_Class'!$B$24,$G206:$BB206))+SUMIF($G$6:$BB$6,BL$6&amp;" "&amp;'Input-Func_Class'!$F$22,$G206:$BB206))&lt;Check_Limit,0,1),1)</f>
        <v>0</v>
      </c>
      <c r="BM206">
        <f ca="1">IFERROR(IF(SUMIF($G$6:$BB$6,BM$6&amp;" Total",$G206:$BB206)-(SUMIF($G$6:$BB$6,BM$6&amp;" "&amp;'Input-Func_Class'!$D$22,$G206:$BB206)+IFERROR(SUMIF($G$6:$BB$6,BM$6&amp;" "&amp;'Input-Func_Class'!$E$22,$G206:$BB206),SUMIF($G$6:$BB$6,BM$6&amp;" "&amp;'Input-Func_Class'!$B$24,$G206:$BB206))+SUMIF($G$6:$BB$6,BM$6&amp;" "&amp;'Input-Func_Class'!$F$22,$G206:$BB206))&lt;Check_Limit,0,1),1)</f>
        <v>0</v>
      </c>
      <c r="BN206">
        <f ca="1">IFERROR(IF(SUMIF($G$6:$BB$6,BN$6&amp;" Total",$G206:$BB206)-(SUMIF($G$6:$BB$6,BN$6&amp;" "&amp;'Input-Func_Class'!$D$22,$G206:$BB206)+IFERROR(SUMIF($G$6:$BB$6,BN$6&amp;" "&amp;'Input-Func_Class'!$E$22,$G206:$BB206),SUMIF($G$6:$BB$6,BN$6&amp;" "&amp;'Input-Func_Class'!$B$24,$G206:$BB206))+SUMIF($G$6:$BB$6,BN$6&amp;" "&amp;'Input-Func_Class'!$F$22,$G206:$BB206))&lt;Check_Limit,0,1),1)</f>
        <v>0</v>
      </c>
      <c r="BO206">
        <f ca="1">IFERROR(IF(SUMIF($G$6:$BB$6,BO$6&amp;" Total",$G206:$BB206)-(SUMIF($G$6:$BB$6,BO$6&amp;" "&amp;'Input-Func_Class'!$D$22,$G206:$BB206)+IFERROR(SUMIF($G$6:$BB$6,BO$6&amp;" "&amp;'Input-Func_Class'!$E$22,$G206:$BB206),SUMIF($G$6:$BB$6,BO$6&amp;" "&amp;'Input-Func_Class'!$B$24,$G206:$BB206))+SUMIF($G$6:$BB$6,BO$6&amp;" "&amp;'Input-Func_Class'!$F$22,$G206:$BB206))&lt;Check_Limit,0,1),1)</f>
        <v>0</v>
      </c>
    </row>
    <row r="207" spans="1:67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>
        <f t="shared" si="58"/>
        <v>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D207">
        <f>IFERROR(IF(SUMIF($G$6:$BB$6,BD$6&amp;" Total",$G207:$BB207)-(SUMIF($G$6:$BB$6,BD$6&amp;" "&amp;'Input-Func_Class'!$D$22,$G207:$BB207)+IFERROR(SUMIF($G$6:$BB$6,BD$6&amp;" "&amp;'Input-Func_Class'!$E$22,$G207:$BB207),SUMIF($G$6:$BB$6,BD$6&amp;" "&amp;'Input-Func_Class'!$B$24,$G207:$BB207))+SUMIF($G$6:$BB$6,BD$6&amp;" "&amp;'Input-Func_Class'!$F$22,$G207:$BB207))&lt;Check_Limit,0,1),1)</f>
        <v>0</v>
      </c>
      <c r="BE207">
        <f>IFERROR(IF(SUMIF($G$6:$BB$6,BE$6&amp;" Total",$G207:$BB207)-(SUMIF($G$6:$BB$6,BE$6&amp;" "&amp;'Input-Func_Class'!$D$22,$G207:$BB207)+IFERROR(SUMIF($G$6:$BB$6,BE$6&amp;" "&amp;'Input-Func_Class'!$E$22,$G207:$BB207),SUMIF($G$6:$BB$6,BE$6&amp;" "&amp;'Input-Func_Class'!$B$24,$G207:$BB207))+SUMIF($G$6:$BB$6,BE$6&amp;" "&amp;'Input-Func_Class'!$F$22,$G207:$BB207))&lt;Check_Limit,0,1),1)</f>
        <v>0</v>
      </c>
      <c r="BF207">
        <f>IFERROR(IF(SUMIF($G$6:$BB$6,BF$6&amp;" Total",$G207:$BB207)-(SUMIF($G$6:$BB$6,BF$6&amp;" "&amp;'Input-Func_Class'!$D$22,$G207:$BB207)+IFERROR(SUMIF($G$6:$BB$6,BF$6&amp;" "&amp;'Input-Func_Class'!$E$22,$G207:$BB207),SUMIF($G$6:$BB$6,BF$6&amp;" "&amp;'Input-Func_Class'!$B$24,$G207:$BB207))+SUMIF($G$6:$BB$6,BF$6&amp;" "&amp;'Input-Func_Class'!$F$22,$G207:$BB207))&lt;Check_Limit,0,1),1)</f>
        <v>0</v>
      </c>
      <c r="BG207">
        <f>IFERROR(IF(SUMIF($G$6:$BB$6,BG$6&amp;" Total",$G207:$BB207)-(SUMIF($G$6:$BB$6,BG$6&amp;" "&amp;'Input-Func_Class'!$D$22,$G207:$BB207)+IFERROR(SUMIF($G$6:$BB$6,BG$6&amp;" "&amp;'Input-Func_Class'!$E$22,$G207:$BB207),SUMIF($G$6:$BB$6,BG$6&amp;" "&amp;'Input-Func_Class'!$B$24,$G207:$BB207))+SUMIF($G$6:$BB$6,BG$6&amp;" "&amp;'Input-Func_Class'!$F$22,$G207:$BB207))&lt;Check_Limit,0,1),1)</f>
        <v>0</v>
      </c>
      <c r="BH207">
        <f>IFERROR(IF(SUMIF($G$6:$BB$6,BH$6&amp;" Total",$G207:$BB207)-(SUMIF($G$6:$BB$6,BH$6&amp;" "&amp;'Input-Func_Class'!$D$22,$G207:$BB207)+IFERROR(SUMIF($G$6:$BB$6,BH$6&amp;" "&amp;'Input-Func_Class'!$E$22,$G207:$BB207),SUMIF($G$6:$BB$6,BH$6&amp;" "&amp;'Input-Func_Class'!$B$24,$G207:$BB207))+SUMIF($G$6:$BB$6,BH$6&amp;" "&amp;'Input-Func_Class'!$F$22,$G207:$BB207))&lt;Check_Limit,0,1),1)</f>
        <v>0</v>
      </c>
      <c r="BI207">
        <f>IFERROR(IF(SUMIF($G$6:$BB$6,BI$6&amp;" Total",$G207:$BB207)-(SUMIF($G$6:$BB$6,BI$6&amp;" "&amp;'Input-Func_Class'!$D$22,$G207:$BB207)+IFERROR(SUMIF($G$6:$BB$6,BI$6&amp;" "&amp;'Input-Func_Class'!$E$22,$G207:$BB207),SUMIF($G$6:$BB$6,BI$6&amp;" "&amp;'Input-Func_Class'!$B$24,$G207:$BB207))+SUMIF($G$6:$BB$6,BI$6&amp;" "&amp;'Input-Func_Class'!$F$22,$G207:$BB207))&lt;Check_Limit,0,1),1)</f>
        <v>0</v>
      </c>
      <c r="BJ207">
        <f>IFERROR(IF(SUMIF($G$6:$BB$6,BJ$6&amp;" Total",$G207:$BB207)-(SUMIF($G$6:$BB$6,BJ$6&amp;" "&amp;'Input-Func_Class'!$D$22,$G207:$BB207)+IFERROR(SUMIF($G$6:$BB$6,BJ$6&amp;" "&amp;'Input-Func_Class'!$E$22,$G207:$BB207),SUMIF($G$6:$BB$6,BJ$6&amp;" "&amp;'Input-Func_Class'!$B$24,$G207:$BB207))+SUMIF($G$6:$BB$6,BJ$6&amp;" "&amp;'Input-Func_Class'!$F$22,$G207:$BB207))&lt;Check_Limit,0,1),1)</f>
        <v>0</v>
      </c>
      <c r="BK207">
        <f>IFERROR(IF(SUMIF($G$6:$BB$6,BK$6&amp;" Total",$G207:$BB207)-(SUMIF($G$6:$BB$6,BK$6&amp;" "&amp;'Input-Func_Class'!$D$22,$G207:$BB207)+IFERROR(SUMIF($G$6:$BB$6,BK$6&amp;" "&amp;'Input-Func_Class'!$E$22,$G207:$BB207),SUMIF($G$6:$BB$6,BK$6&amp;" "&amp;'Input-Func_Class'!$B$24,$G207:$BB207))+SUMIF($G$6:$BB$6,BK$6&amp;" "&amp;'Input-Func_Class'!$F$22,$G207:$BB207))&lt;Check_Limit,0,1),1)</f>
        <v>0</v>
      </c>
      <c r="BL207">
        <f>IFERROR(IF(SUMIF($G$6:$BB$6,BL$6&amp;" Total",$G207:$BB207)-(SUMIF($G$6:$BB$6,BL$6&amp;" "&amp;'Input-Func_Class'!$D$22,$G207:$BB207)+IFERROR(SUMIF($G$6:$BB$6,BL$6&amp;" "&amp;'Input-Func_Class'!$E$22,$G207:$BB207),SUMIF($G$6:$BB$6,BL$6&amp;" "&amp;'Input-Func_Class'!$B$24,$G207:$BB207))+SUMIF($G$6:$BB$6,BL$6&amp;" "&amp;'Input-Func_Class'!$F$22,$G207:$BB207))&lt;Check_Limit,0,1),1)</f>
        <v>0</v>
      </c>
      <c r="BM207">
        <f>IFERROR(IF(SUMIF($G$6:$BB$6,BM$6&amp;" Total",$G207:$BB207)-(SUMIF($G$6:$BB$6,BM$6&amp;" "&amp;'Input-Func_Class'!$D$22,$G207:$BB207)+IFERROR(SUMIF($G$6:$BB$6,BM$6&amp;" "&amp;'Input-Func_Class'!$E$22,$G207:$BB207),SUMIF($G$6:$BB$6,BM$6&amp;" "&amp;'Input-Func_Class'!$B$24,$G207:$BB207))+SUMIF($G$6:$BB$6,BM$6&amp;" "&amp;'Input-Func_Class'!$F$22,$G207:$BB207))&lt;Check_Limit,0,1),1)</f>
        <v>0</v>
      </c>
      <c r="BN207">
        <f>IFERROR(IF(SUMIF($G$6:$BB$6,BN$6&amp;" Total",$G207:$BB207)-(SUMIF($G$6:$BB$6,BN$6&amp;" "&amp;'Input-Func_Class'!$D$22,$G207:$BB207)+IFERROR(SUMIF($G$6:$BB$6,BN$6&amp;" "&amp;'Input-Func_Class'!$E$22,$G207:$BB207),SUMIF($G$6:$BB$6,BN$6&amp;" "&amp;'Input-Func_Class'!$B$24,$G207:$BB207))+SUMIF($G$6:$BB$6,BN$6&amp;" "&amp;'Input-Func_Class'!$F$22,$G207:$BB207))&lt;Check_Limit,0,1),1)</f>
        <v>0</v>
      </c>
      <c r="BO207">
        <f>IFERROR(IF(SUMIF($G$6:$BB$6,BO$6&amp;" Total",$G207:$BB207)-(SUMIF($G$6:$BB$6,BO$6&amp;" "&amp;'Input-Func_Class'!$D$22,$G207:$BB207)+IFERROR(SUMIF($G$6:$BB$6,BO$6&amp;" "&amp;'Input-Func_Class'!$E$22,$G207:$BB207),SUMIF($G$6:$BB$6,BO$6&amp;" "&amp;'Input-Func_Class'!$B$24,$G207:$BB207))+SUMIF($G$6:$BB$6,BO$6&amp;" "&amp;'Input-Func_Class'!$F$22,$G207:$BB207))&lt;Check_Limit,0,1),1)</f>
        <v>0</v>
      </c>
    </row>
    <row r="208" spans="1:67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>
        <f t="shared" ref="E208:E245" si="61">IFERROR(IF(D208="",0,IF(D208=0,0,IF(ABS(D208-SUM(G208,K208,O208,S208,W208,AA208,AE208,AI208,AM208,AQ208,AU208,AY208))&lt;Check_Limit,0,1))),1)</f>
        <v>0</v>
      </c>
      <c r="F208" s="2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D208">
        <f>IFERROR(IF(SUMIF($G$6:$BB$6,BD$6&amp;" Total",$G208:$BB208)-(SUMIF($G$6:$BB$6,BD$6&amp;" "&amp;'Input-Func_Class'!$D$22,$G208:$BB208)+IFERROR(SUMIF($G$6:$BB$6,BD$6&amp;" "&amp;'Input-Func_Class'!$E$22,$G208:$BB208),SUMIF($G$6:$BB$6,BD$6&amp;" "&amp;'Input-Func_Class'!$B$24,$G208:$BB208))+SUMIF($G$6:$BB$6,BD$6&amp;" "&amp;'Input-Func_Class'!$F$22,$G208:$BB208))&lt;Check_Limit,0,1),1)</f>
        <v>0</v>
      </c>
      <c r="BE208">
        <f>IFERROR(IF(SUMIF($G$6:$BB$6,BE$6&amp;" Total",$G208:$BB208)-(SUMIF($G$6:$BB$6,BE$6&amp;" "&amp;'Input-Func_Class'!$D$22,$G208:$BB208)+IFERROR(SUMIF($G$6:$BB$6,BE$6&amp;" "&amp;'Input-Func_Class'!$E$22,$G208:$BB208),SUMIF($G$6:$BB$6,BE$6&amp;" "&amp;'Input-Func_Class'!$B$24,$G208:$BB208))+SUMIF($G$6:$BB$6,BE$6&amp;" "&amp;'Input-Func_Class'!$F$22,$G208:$BB208))&lt;Check_Limit,0,1),1)</f>
        <v>0</v>
      </c>
      <c r="BF208">
        <f>IFERROR(IF(SUMIF($G$6:$BB$6,BF$6&amp;" Total",$G208:$BB208)-(SUMIF($G$6:$BB$6,BF$6&amp;" "&amp;'Input-Func_Class'!$D$22,$G208:$BB208)+IFERROR(SUMIF($G$6:$BB$6,BF$6&amp;" "&amp;'Input-Func_Class'!$E$22,$G208:$BB208),SUMIF($G$6:$BB$6,BF$6&amp;" "&amp;'Input-Func_Class'!$B$24,$G208:$BB208))+SUMIF($G$6:$BB$6,BF$6&amp;" "&amp;'Input-Func_Class'!$F$22,$G208:$BB208))&lt;Check_Limit,0,1),1)</f>
        <v>0</v>
      </c>
      <c r="BG208">
        <f>IFERROR(IF(SUMIF($G$6:$BB$6,BG$6&amp;" Total",$G208:$BB208)-(SUMIF($G$6:$BB$6,BG$6&amp;" "&amp;'Input-Func_Class'!$D$22,$G208:$BB208)+IFERROR(SUMIF($G$6:$BB$6,BG$6&amp;" "&amp;'Input-Func_Class'!$E$22,$G208:$BB208),SUMIF($G$6:$BB$6,BG$6&amp;" "&amp;'Input-Func_Class'!$B$24,$G208:$BB208))+SUMIF($G$6:$BB$6,BG$6&amp;" "&amp;'Input-Func_Class'!$F$22,$G208:$BB208))&lt;Check_Limit,0,1),1)</f>
        <v>0</v>
      </c>
      <c r="BH208">
        <f>IFERROR(IF(SUMIF($G$6:$BB$6,BH$6&amp;" Total",$G208:$BB208)-(SUMIF($G$6:$BB$6,BH$6&amp;" "&amp;'Input-Func_Class'!$D$22,$G208:$BB208)+IFERROR(SUMIF($G$6:$BB$6,BH$6&amp;" "&amp;'Input-Func_Class'!$E$22,$G208:$BB208),SUMIF($G$6:$BB$6,BH$6&amp;" "&amp;'Input-Func_Class'!$B$24,$G208:$BB208))+SUMIF($G$6:$BB$6,BH$6&amp;" "&amp;'Input-Func_Class'!$F$22,$G208:$BB208))&lt;Check_Limit,0,1),1)</f>
        <v>0</v>
      </c>
      <c r="BI208">
        <f>IFERROR(IF(SUMIF($G$6:$BB$6,BI$6&amp;" Total",$G208:$BB208)-(SUMIF($G$6:$BB$6,BI$6&amp;" "&amp;'Input-Func_Class'!$D$22,$G208:$BB208)+IFERROR(SUMIF($G$6:$BB$6,BI$6&amp;" "&amp;'Input-Func_Class'!$E$22,$G208:$BB208),SUMIF($G$6:$BB$6,BI$6&amp;" "&amp;'Input-Func_Class'!$B$24,$G208:$BB208))+SUMIF($G$6:$BB$6,BI$6&amp;" "&amp;'Input-Func_Class'!$F$22,$G208:$BB208))&lt;Check_Limit,0,1),1)</f>
        <v>0</v>
      </c>
      <c r="BJ208">
        <f>IFERROR(IF(SUMIF($G$6:$BB$6,BJ$6&amp;" Total",$G208:$BB208)-(SUMIF($G$6:$BB$6,BJ$6&amp;" "&amp;'Input-Func_Class'!$D$22,$G208:$BB208)+IFERROR(SUMIF($G$6:$BB$6,BJ$6&amp;" "&amp;'Input-Func_Class'!$E$22,$G208:$BB208),SUMIF($G$6:$BB$6,BJ$6&amp;" "&amp;'Input-Func_Class'!$B$24,$G208:$BB208))+SUMIF($G$6:$BB$6,BJ$6&amp;" "&amp;'Input-Func_Class'!$F$22,$G208:$BB208))&lt;Check_Limit,0,1),1)</f>
        <v>0</v>
      </c>
      <c r="BK208">
        <f>IFERROR(IF(SUMIF($G$6:$BB$6,BK$6&amp;" Total",$G208:$BB208)-(SUMIF($G$6:$BB$6,BK$6&amp;" "&amp;'Input-Func_Class'!$D$22,$G208:$BB208)+IFERROR(SUMIF($G$6:$BB$6,BK$6&amp;" "&amp;'Input-Func_Class'!$E$22,$G208:$BB208),SUMIF($G$6:$BB$6,BK$6&amp;" "&amp;'Input-Func_Class'!$B$24,$G208:$BB208))+SUMIF($G$6:$BB$6,BK$6&amp;" "&amp;'Input-Func_Class'!$F$22,$G208:$BB208))&lt;Check_Limit,0,1),1)</f>
        <v>0</v>
      </c>
      <c r="BL208">
        <f>IFERROR(IF(SUMIF($G$6:$BB$6,BL$6&amp;" Total",$G208:$BB208)-(SUMIF($G$6:$BB$6,BL$6&amp;" "&amp;'Input-Func_Class'!$D$22,$G208:$BB208)+IFERROR(SUMIF($G$6:$BB$6,BL$6&amp;" "&amp;'Input-Func_Class'!$E$22,$G208:$BB208),SUMIF($G$6:$BB$6,BL$6&amp;" "&amp;'Input-Func_Class'!$B$24,$G208:$BB208))+SUMIF($G$6:$BB$6,BL$6&amp;" "&amp;'Input-Func_Class'!$F$22,$G208:$BB208))&lt;Check_Limit,0,1),1)</f>
        <v>0</v>
      </c>
      <c r="BM208">
        <f>IFERROR(IF(SUMIF($G$6:$BB$6,BM$6&amp;" Total",$G208:$BB208)-(SUMIF($G$6:$BB$6,BM$6&amp;" "&amp;'Input-Func_Class'!$D$22,$G208:$BB208)+IFERROR(SUMIF($G$6:$BB$6,BM$6&amp;" "&amp;'Input-Func_Class'!$E$22,$G208:$BB208),SUMIF($G$6:$BB$6,BM$6&amp;" "&amp;'Input-Func_Class'!$B$24,$G208:$BB208))+SUMIF($G$6:$BB$6,BM$6&amp;" "&amp;'Input-Func_Class'!$F$22,$G208:$BB208))&lt;Check_Limit,0,1),1)</f>
        <v>0</v>
      </c>
      <c r="BN208">
        <f>IFERROR(IF(SUMIF($G$6:$BB$6,BN$6&amp;" Total",$G208:$BB208)-(SUMIF($G$6:$BB$6,BN$6&amp;" "&amp;'Input-Func_Class'!$D$22,$G208:$BB208)+IFERROR(SUMIF($G$6:$BB$6,BN$6&amp;" "&amp;'Input-Func_Class'!$E$22,$G208:$BB208),SUMIF($G$6:$BB$6,BN$6&amp;" "&amp;'Input-Func_Class'!$B$24,$G208:$BB208))+SUMIF($G$6:$BB$6,BN$6&amp;" "&amp;'Input-Func_Class'!$F$22,$G208:$BB208))&lt;Check_Limit,0,1),1)</f>
        <v>0</v>
      </c>
      <c r="BO208">
        <f>IFERROR(IF(SUMIF($G$6:$BB$6,BO$6&amp;" Total",$G208:$BB208)-(SUMIF($G$6:$BB$6,BO$6&amp;" "&amp;'Input-Func_Class'!$D$22,$G208:$BB208)+IFERROR(SUMIF($G$6:$BB$6,BO$6&amp;" "&amp;'Input-Func_Class'!$E$22,$G208:$BB208),SUMIF($G$6:$BB$6,BO$6&amp;" "&amp;'Input-Func_Class'!$B$24,$G208:$BB208))+SUMIF($G$6:$BB$6,BO$6&amp;" "&amp;'Input-Func_Class'!$F$22,$G208:$BB208))&lt;Check_Limit,0,1),1)</f>
        <v>0</v>
      </c>
    </row>
    <row r="209" spans="1:67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>Functionalization!$D209</f>
        <v>0</v>
      </c>
      <c r="E209" s="8">
        <f t="shared" si="61"/>
        <v>0</v>
      </c>
      <c r="F209" s="2" t="str">
        <f>IF($D209=0,"-",IF('Input-Accounts'!$E209&lt;&gt;0,'Input-Accounts'!$E209,'Input-Accounts'!$G209))</f>
        <v>-</v>
      </c>
      <c r="G209" s="8">
        <f ca="1">IF(G$5&lt;&gt;"",HLOOKUP(G$5,Functionalization!$G$6:$R$314,ROW($A209)-5,FALSE),IFERROR(INDEX(G$278:G$314,MATCH($F209,$B$278:$B$314,0))/VLOOKUP($F209,$B$278:$BB$314,MATCH(LEFT(TRIM(G$6),FIND("~",SUBSTITUTE(G$6,"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209))*HLOOKUP(LEFT(TRIM(G$6),FIND("~",SUBSTITUTE(G$6," ","~",LEN(TRIM(G$6))-LEN(SUBSTITUTE(TRIM(G$6)," ",""))))-1)&amp;" Total",$B$6:$BB$314,ROW($A209)-5,FALSE))</f>
        <v>0</v>
      </c>
      <c r="H209" s="8">
        <f ca="1">IF(H$5&lt;&gt;"",HLOOKUP(H$5,Functionalization!$G$6:$R$314,ROW($A209)-5,FALSE),IFERROR(INDEX(H$278:H$314,MATCH($F209,$B$278:$B$314,0))/VLOOKUP($F209,$B$278:$BB$314,MATCH(LEFT(TRIM(H$6),FIND("~",SUBSTITUTE(H$6,"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209))*HLOOKUP(LEFT(TRIM(H$6),FIND("~",SUBSTITUTE(H$6," ","~",LEN(TRIM(H$6))-LEN(SUBSTITUTE(TRIM(H$6)," ",""))))-1)&amp;" Total",$B$6:$BB$314,ROW($A209)-5,FALSE))</f>
        <v>0</v>
      </c>
      <c r="I209" s="8">
        <f ca="1">IF(I$5&lt;&gt;"",HLOOKUP(I$5,Functionalization!$G$6:$R$314,ROW($A209)-5,FALSE),IFERROR(INDEX(I$278:I$314,MATCH($F209,$B$278:$B$314,0))/VLOOKUP($F209,$B$278:$BB$314,MATCH(LEFT(TRIM(I$6),FIND("~",SUBSTITUTE(I$6,"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209))*HLOOKUP(LEFT(TRIM(I$6),FIND("~",SUBSTITUTE(I$6," ","~",LEN(TRIM(I$6))-LEN(SUBSTITUTE(TRIM(I$6)," ",""))))-1)&amp;" Total",$B$6:$BB$314,ROW($A209)-5,FALSE))</f>
        <v>0</v>
      </c>
      <c r="J209" s="8">
        <f ca="1">IF(J$5&lt;&gt;"",HLOOKUP(J$5,Functionalization!$G$6:$R$314,ROW($A209)-5,FALSE),IFERROR(INDEX(J$278:J$314,MATCH($F209,$B$278:$B$314,0))/VLOOKUP($F209,$B$278:$BB$314,MATCH(LEFT(TRIM(J$6),FIND("~",SUBSTITUTE(J$6,"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209))*HLOOKUP(LEFT(TRIM(J$6),FIND("~",SUBSTITUTE(J$6," ","~",LEN(TRIM(J$6))-LEN(SUBSTITUTE(TRIM(J$6)," ",""))))-1)&amp;" Total",$B$6:$BB$314,ROW($A209)-5,FALSE))</f>
        <v>0</v>
      </c>
      <c r="K209" s="8">
        <f ca="1">IF(K$5&lt;&gt;"",HLOOKUP(K$5,Functionalization!$G$6:$R$314,ROW($A209)-5,FALSE),IFERROR(INDEX(K$278:K$314,MATCH($F209,$B$278:$B$314,0))/VLOOKUP($F209,$B$278:$BB$314,MATCH(LEFT(TRIM(K$6),FIND("~",SUBSTITUTE(K$6,"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209))*HLOOKUP(LEFT(TRIM(K$6),FIND("~",SUBSTITUTE(K$6," ","~",LEN(TRIM(K$6))-LEN(SUBSTITUTE(TRIM(K$6)," ",""))))-1)&amp;" Total",$B$6:$BB$314,ROW($A209)-5,FALSE))</f>
        <v>0</v>
      </c>
      <c r="L209" s="8">
        <f ca="1">IF(L$5&lt;&gt;"",HLOOKUP(L$5,Functionalization!$G$6:$R$314,ROW($A209)-5,FALSE),IFERROR(INDEX(L$278:L$314,MATCH($F209,$B$278:$B$314,0))/VLOOKUP($F209,$B$278:$BB$314,MATCH(LEFT(TRIM(L$6),FIND("~",SUBSTITUTE(L$6,"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209))*HLOOKUP(LEFT(TRIM(L$6),FIND("~",SUBSTITUTE(L$6," ","~",LEN(TRIM(L$6))-LEN(SUBSTITUTE(TRIM(L$6)," ",""))))-1)&amp;" Total",$B$6:$BB$314,ROW($A209)-5,FALSE))</f>
        <v>0</v>
      </c>
      <c r="M209" s="8">
        <f ca="1">IF(M$5&lt;&gt;"",HLOOKUP(M$5,Functionalization!$G$6:$R$314,ROW($A209)-5,FALSE),IFERROR(INDEX(M$278:M$314,MATCH($F209,$B$278:$B$314,0))/VLOOKUP($F209,$B$278:$BB$314,MATCH(LEFT(TRIM(M$6),FIND("~",SUBSTITUTE(M$6,"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209))*HLOOKUP(LEFT(TRIM(M$6),FIND("~",SUBSTITUTE(M$6," ","~",LEN(TRIM(M$6))-LEN(SUBSTITUTE(TRIM(M$6)," ",""))))-1)&amp;" Total",$B$6:$BB$314,ROW($A209)-5,FALSE))</f>
        <v>0</v>
      </c>
      <c r="N209" s="8">
        <f ca="1">IF(N$5&lt;&gt;"",HLOOKUP(N$5,Functionalization!$G$6:$R$314,ROW($A209)-5,FALSE),IFERROR(INDEX(N$278:N$314,MATCH($F209,$B$278:$B$314,0))/VLOOKUP($F209,$B$278:$BB$314,MATCH(LEFT(TRIM(N$6),FIND("~",SUBSTITUTE(N$6,"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209))*HLOOKUP(LEFT(TRIM(N$6),FIND("~",SUBSTITUTE(N$6," ","~",LEN(TRIM(N$6))-LEN(SUBSTITUTE(TRIM(N$6)," ",""))))-1)&amp;" Total",$B$6:$BB$314,ROW($A209)-5,FALSE))</f>
        <v>0</v>
      </c>
      <c r="O209" s="8">
        <f ca="1">IF(O$5&lt;&gt;"",HLOOKUP(O$5,Functionalization!$G$6:$R$314,ROW($A209)-5,FALSE),IFERROR(INDEX(O$278:O$314,MATCH($F209,$B$278:$B$314,0))/VLOOKUP($F209,$B$278:$BB$314,MATCH(LEFT(TRIM(O$6),FIND("~",SUBSTITUTE(O$6,"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209))*HLOOKUP(LEFT(TRIM(O$6),FIND("~",SUBSTITUTE(O$6," ","~",LEN(TRIM(O$6))-LEN(SUBSTITUTE(TRIM(O$6)," ",""))))-1)&amp;" Total",$B$6:$BB$314,ROW($A209)-5,FALSE))</f>
        <v>0</v>
      </c>
      <c r="P209" s="8">
        <f ca="1">IF(P$5&lt;&gt;"",HLOOKUP(P$5,Functionalization!$G$6:$R$314,ROW($A209)-5,FALSE),IFERROR(INDEX(P$278:P$314,MATCH($F209,$B$278:$B$314,0))/VLOOKUP($F209,$B$278:$BB$314,MATCH(LEFT(TRIM(P$6),FIND("~",SUBSTITUTE(P$6,"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209))*HLOOKUP(LEFT(TRIM(P$6),FIND("~",SUBSTITUTE(P$6," ","~",LEN(TRIM(P$6))-LEN(SUBSTITUTE(TRIM(P$6)," ",""))))-1)&amp;" Total",$B$6:$BB$314,ROW($A209)-5,FALSE))</f>
        <v>0</v>
      </c>
      <c r="Q209" s="8">
        <f ca="1">IF(Q$5&lt;&gt;"",HLOOKUP(Q$5,Functionalization!$G$6:$R$314,ROW($A209)-5,FALSE),IFERROR(INDEX(Q$278:Q$314,MATCH($F209,$B$278:$B$314,0))/VLOOKUP($F209,$B$278:$BB$314,MATCH(LEFT(TRIM(Q$6),FIND("~",SUBSTITUTE(Q$6,"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209))*HLOOKUP(LEFT(TRIM(Q$6),FIND("~",SUBSTITUTE(Q$6," ","~",LEN(TRIM(Q$6))-LEN(SUBSTITUTE(TRIM(Q$6)," ",""))))-1)&amp;" Total",$B$6:$BB$314,ROW($A209)-5,FALSE))</f>
        <v>0</v>
      </c>
      <c r="R209" s="8">
        <f ca="1">IF(R$5&lt;&gt;"",HLOOKUP(R$5,Functionalization!$G$6:$R$314,ROW($A209)-5,FALSE),IFERROR(INDEX(R$278:R$314,MATCH($F209,$B$278:$B$314,0))/VLOOKUP($F209,$B$278:$BB$314,MATCH(LEFT(TRIM(R$6),FIND("~",SUBSTITUTE(R$6,"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209))*HLOOKUP(LEFT(TRIM(R$6),FIND("~",SUBSTITUTE(R$6," ","~",LEN(TRIM(R$6))-LEN(SUBSTITUTE(TRIM(R$6)," ",""))))-1)&amp;" Total",$B$6:$BB$314,ROW($A209)-5,FALSE))</f>
        <v>0</v>
      </c>
      <c r="S209" s="8">
        <f ca="1">IF(S$5&lt;&gt;"",HLOOKUP(S$5,Functionalization!$G$6:$R$314,ROW($A209)-5,FALSE),IFERROR(INDEX(S$278:S$314,MATCH($F209,$B$278:$B$314,0))/VLOOKUP($F209,$B$278:$BB$314,MATCH(LEFT(TRIM(S$6),FIND("~",SUBSTITUTE(S$6,"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209))*HLOOKUP(LEFT(TRIM(S$6),FIND("~",SUBSTITUTE(S$6," ","~",LEN(TRIM(S$6))-LEN(SUBSTITUTE(TRIM(S$6)," ",""))))-1)&amp;" Total",$B$6:$BB$314,ROW($A209)-5,FALSE))</f>
        <v>0</v>
      </c>
      <c r="T209" s="8">
        <f ca="1">IF(T$5&lt;&gt;"",HLOOKUP(T$5,Functionalization!$G$6:$R$314,ROW($A209)-5,FALSE),IFERROR(INDEX(T$278:T$314,MATCH($F209,$B$278:$B$314,0))/VLOOKUP($F209,$B$278:$BB$314,MATCH(LEFT(TRIM(T$6),FIND("~",SUBSTITUTE(T$6,"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209))*HLOOKUP(LEFT(TRIM(T$6),FIND("~",SUBSTITUTE(T$6," ","~",LEN(TRIM(T$6))-LEN(SUBSTITUTE(TRIM(T$6)," ",""))))-1)&amp;" Total",$B$6:$BB$314,ROW($A209)-5,FALSE))</f>
        <v>0</v>
      </c>
      <c r="U209" s="8">
        <f ca="1">IF(U$5&lt;&gt;"",HLOOKUP(U$5,Functionalization!$G$6:$R$314,ROW($A209)-5,FALSE),IFERROR(INDEX(U$278:U$314,MATCH($F209,$B$278:$B$314,0))/VLOOKUP($F209,$B$278:$BB$314,MATCH(LEFT(TRIM(U$6),FIND("~",SUBSTITUTE(U$6,"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209))*HLOOKUP(LEFT(TRIM(U$6),FIND("~",SUBSTITUTE(U$6," ","~",LEN(TRIM(U$6))-LEN(SUBSTITUTE(TRIM(U$6)," ",""))))-1)&amp;" Total",$B$6:$BB$314,ROW($A209)-5,FALSE))</f>
        <v>0</v>
      </c>
      <c r="V209" s="8">
        <f ca="1">IF(V$5&lt;&gt;"",HLOOKUP(V$5,Functionalization!$G$6:$R$314,ROW($A209)-5,FALSE),IFERROR(INDEX(V$278:V$314,MATCH($F209,$B$278:$B$314,0))/VLOOKUP($F209,$B$278:$BB$314,MATCH(LEFT(TRIM(V$6),FIND("~",SUBSTITUTE(V$6,"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209))*HLOOKUP(LEFT(TRIM(V$6),FIND("~",SUBSTITUTE(V$6," ","~",LEN(TRIM(V$6))-LEN(SUBSTITUTE(TRIM(V$6)," ",""))))-1)&amp;" Total",$B$6:$BB$314,ROW($A209)-5,FALSE))</f>
        <v>0</v>
      </c>
      <c r="W209" s="8">
        <f ca="1">IF(W$5&lt;&gt;"",HLOOKUP(W$5,Functionalization!$G$6:$R$314,ROW($A209)-5,FALSE),IFERROR(INDEX(W$278:W$314,MATCH($F209,$B$278:$B$314,0))/VLOOKUP($F209,$B$278:$BB$314,MATCH(LEFT(TRIM(W$6),FIND("~",SUBSTITUTE(W$6,"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209))*HLOOKUP(LEFT(TRIM(W$6),FIND("~",SUBSTITUTE(W$6," ","~",LEN(TRIM(W$6))-LEN(SUBSTITUTE(TRIM(W$6)," ",""))))-1)&amp;" Total",$B$6:$BB$314,ROW($A209)-5,FALSE))</f>
        <v>0</v>
      </c>
      <c r="X209" s="8">
        <f ca="1">IF(X$5&lt;&gt;"",HLOOKUP(X$5,Functionalization!$G$6:$R$314,ROW($A209)-5,FALSE),IFERROR(INDEX(X$278:X$314,MATCH($F209,$B$278:$B$314,0))/VLOOKUP($F209,$B$278:$BB$314,MATCH(LEFT(TRIM(X$6),FIND("~",SUBSTITUTE(X$6,"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209))*HLOOKUP(LEFT(TRIM(X$6),FIND("~",SUBSTITUTE(X$6," ","~",LEN(TRIM(X$6))-LEN(SUBSTITUTE(TRIM(X$6)," ",""))))-1)&amp;" Total",$B$6:$BB$314,ROW($A209)-5,FALSE))</f>
        <v>0</v>
      </c>
      <c r="Y209" s="8">
        <f ca="1">IF(Y$5&lt;&gt;"",HLOOKUP(Y$5,Functionalization!$G$6:$R$314,ROW($A209)-5,FALSE),IFERROR(INDEX(Y$278:Y$314,MATCH($F209,$B$278:$B$314,0))/VLOOKUP($F209,$B$278:$BB$314,MATCH(LEFT(TRIM(Y$6),FIND("~",SUBSTITUTE(Y$6,"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209))*HLOOKUP(LEFT(TRIM(Y$6),FIND("~",SUBSTITUTE(Y$6," ","~",LEN(TRIM(Y$6))-LEN(SUBSTITUTE(TRIM(Y$6)," ",""))))-1)&amp;" Total",$B$6:$BB$314,ROW($A209)-5,FALSE))</f>
        <v>0</v>
      </c>
      <c r="Z209" s="8">
        <f ca="1">IF(Z$5&lt;&gt;"",HLOOKUP(Z$5,Functionalization!$G$6:$R$314,ROW($A209)-5,FALSE),IFERROR(INDEX(Z$278:Z$314,MATCH($F209,$B$278:$B$314,0))/VLOOKUP($F209,$B$278:$BB$314,MATCH(LEFT(TRIM(Z$6),FIND("~",SUBSTITUTE(Z$6,"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209))*HLOOKUP(LEFT(TRIM(Z$6),FIND("~",SUBSTITUTE(Z$6," ","~",LEN(TRIM(Z$6))-LEN(SUBSTITUTE(TRIM(Z$6)," ",""))))-1)&amp;" Total",$B$6:$BB$314,ROW($A209)-5,FALSE))</f>
        <v>0</v>
      </c>
      <c r="AA209" s="8">
        <f ca="1">IF(AA$5&lt;&gt;"",HLOOKUP(AA$5,Functionalization!$G$6:$R$314,ROW($A209)-5,FALSE),IFERROR(INDEX(AA$278:AA$314,MATCH($F209,$B$278:$B$314,0))/VLOOKUP($F209,$B$278:$BB$314,MATCH(LEFT(TRIM(AA$6),FIND("~",SUBSTITUTE(AA$6,"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209))*HLOOKUP(LEFT(TRIM(AA$6),FIND("~",SUBSTITUTE(AA$6," ","~",LEN(TRIM(AA$6))-LEN(SUBSTITUTE(TRIM(AA$6)," ",""))))-1)&amp;" Total",$B$6:$BB$314,ROW($A209)-5,FALSE))</f>
        <v>0</v>
      </c>
      <c r="AB209" s="8">
        <f ca="1">IF(AB$5&lt;&gt;"",HLOOKUP(AB$5,Functionalization!$G$6:$R$314,ROW($A209)-5,FALSE),IFERROR(INDEX(AB$278:AB$314,MATCH($F209,$B$278:$B$314,0))/VLOOKUP($F209,$B$278:$BB$314,MATCH(LEFT(TRIM(AB$6),FIND("~",SUBSTITUTE(AB$6,"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209))*HLOOKUP(LEFT(TRIM(AB$6),FIND("~",SUBSTITUTE(AB$6," ","~",LEN(TRIM(AB$6))-LEN(SUBSTITUTE(TRIM(AB$6)," ",""))))-1)&amp;" Total",$B$6:$BB$314,ROW($A209)-5,FALSE))</f>
        <v>0</v>
      </c>
      <c r="AC209" s="8">
        <f ca="1">IF(AC$5&lt;&gt;"",HLOOKUP(AC$5,Functionalization!$G$6:$R$314,ROW($A209)-5,FALSE),IFERROR(INDEX(AC$278:AC$314,MATCH($F209,$B$278:$B$314,0))/VLOOKUP($F209,$B$278:$BB$314,MATCH(LEFT(TRIM(AC$6),FIND("~",SUBSTITUTE(AC$6,"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209))*HLOOKUP(LEFT(TRIM(AC$6),FIND("~",SUBSTITUTE(AC$6," ","~",LEN(TRIM(AC$6))-LEN(SUBSTITUTE(TRIM(AC$6)," ",""))))-1)&amp;" Total",$B$6:$BB$314,ROW($A209)-5,FALSE))</f>
        <v>0</v>
      </c>
      <c r="AD209" s="8">
        <f ca="1">IF(AD$5&lt;&gt;"",HLOOKUP(AD$5,Functionalization!$G$6:$R$314,ROW($A209)-5,FALSE),IFERROR(INDEX(AD$278:AD$314,MATCH($F209,$B$278:$B$314,0))/VLOOKUP($F209,$B$278:$BB$314,MATCH(LEFT(TRIM(AD$6),FIND("~",SUBSTITUTE(AD$6,"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209))*HLOOKUP(LEFT(TRIM(AD$6),FIND("~",SUBSTITUTE(AD$6," ","~",LEN(TRIM(AD$6))-LEN(SUBSTITUTE(TRIM(AD$6)," ",""))))-1)&amp;" Total",$B$6:$BB$314,ROW($A209)-5,FALSE))</f>
        <v>0</v>
      </c>
      <c r="AE209" s="8">
        <f ca="1">IF(AE$5&lt;&gt;"",HLOOKUP(AE$5,Functionalization!$G$6:$R$314,ROW($A209)-5,FALSE),IFERROR(INDEX(AE$278:AE$314,MATCH($F209,$B$278:$B$314,0))/VLOOKUP($F209,$B$278:$BB$314,MATCH(LEFT(TRIM(AE$6),FIND("~",SUBSTITUTE(AE$6,"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209))*HLOOKUP(LEFT(TRIM(AE$6),FIND("~",SUBSTITUTE(AE$6," ","~",LEN(TRIM(AE$6))-LEN(SUBSTITUTE(TRIM(AE$6)," ",""))))-1)&amp;" Total",$B$6:$BB$314,ROW($A209)-5,FALSE))</f>
        <v>0</v>
      </c>
      <c r="AF209" s="8">
        <f ca="1">IF(AF$5&lt;&gt;"",HLOOKUP(AF$5,Functionalization!$G$6:$R$314,ROW($A209)-5,FALSE),IFERROR(INDEX(AF$278:AF$314,MATCH($F209,$B$278:$B$314,0))/VLOOKUP($F209,$B$278:$BB$314,MATCH(LEFT(TRIM(AF$6),FIND("~",SUBSTITUTE(AF$6,"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209))*HLOOKUP(LEFT(TRIM(AF$6),FIND("~",SUBSTITUTE(AF$6," ","~",LEN(TRIM(AF$6))-LEN(SUBSTITUTE(TRIM(AF$6)," ",""))))-1)&amp;" Total",$B$6:$BB$314,ROW($A209)-5,FALSE))</f>
        <v>0</v>
      </c>
      <c r="AG209" s="8">
        <f ca="1">IF(AG$5&lt;&gt;"",HLOOKUP(AG$5,Functionalization!$G$6:$R$314,ROW($A209)-5,FALSE),IFERROR(INDEX(AG$278:AG$314,MATCH($F209,$B$278:$B$314,0))/VLOOKUP($F209,$B$278:$BB$314,MATCH(LEFT(TRIM(AG$6),FIND("~",SUBSTITUTE(AG$6,"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209))*HLOOKUP(LEFT(TRIM(AG$6),FIND("~",SUBSTITUTE(AG$6," ","~",LEN(TRIM(AG$6))-LEN(SUBSTITUTE(TRIM(AG$6)," ",""))))-1)&amp;" Total",$B$6:$BB$314,ROW($A209)-5,FALSE))</f>
        <v>0</v>
      </c>
      <c r="AH209" s="8">
        <f ca="1">IF(AH$5&lt;&gt;"",HLOOKUP(AH$5,Functionalization!$G$6:$R$314,ROW($A209)-5,FALSE),IFERROR(INDEX(AH$278:AH$314,MATCH($F209,$B$278:$B$314,0))/VLOOKUP($F209,$B$278:$BB$314,MATCH(LEFT(TRIM(AH$6),FIND("~",SUBSTITUTE(AH$6,"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209))*HLOOKUP(LEFT(TRIM(AH$6),FIND("~",SUBSTITUTE(AH$6," ","~",LEN(TRIM(AH$6))-LEN(SUBSTITUTE(TRIM(AH$6)," ",""))))-1)&amp;" Total",$B$6:$BB$314,ROW($A209)-5,FALSE))</f>
        <v>0</v>
      </c>
      <c r="AI209" s="8">
        <f ca="1">IF(AI$5&lt;&gt;"",HLOOKUP(AI$5,Functionalization!$G$6:$R$314,ROW($A209)-5,FALSE),IFERROR(INDEX(AI$278:AI$314,MATCH($F209,$B$278:$B$314,0))/VLOOKUP($F209,$B$278:$BB$314,MATCH(LEFT(TRIM(AI$6),FIND("~",SUBSTITUTE(AI$6,"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209))*HLOOKUP(LEFT(TRIM(AI$6),FIND("~",SUBSTITUTE(AI$6," ","~",LEN(TRIM(AI$6))-LEN(SUBSTITUTE(TRIM(AI$6)," ",""))))-1)&amp;" Total",$B$6:$BB$314,ROW($A209)-5,FALSE))</f>
        <v>0</v>
      </c>
      <c r="AJ209" s="8">
        <f ca="1">IF(AJ$5&lt;&gt;"",HLOOKUP(AJ$5,Functionalization!$G$6:$R$314,ROW($A209)-5,FALSE),IFERROR(INDEX(AJ$278:AJ$314,MATCH($F209,$B$278:$B$314,0))/VLOOKUP($F209,$B$278:$BB$314,MATCH(LEFT(TRIM(AJ$6),FIND("~",SUBSTITUTE(AJ$6,"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209))*HLOOKUP(LEFT(TRIM(AJ$6),FIND("~",SUBSTITUTE(AJ$6," ","~",LEN(TRIM(AJ$6))-LEN(SUBSTITUTE(TRIM(AJ$6)," ",""))))-1)&amp;" Total",$B$6:$BB$314,ROW($A209)-5,FALSE))</f>
        <v>0</v>
      </c>
      <c r="AK209" s="8">
        <f ca="1">IF(AK$5&lt;&gt;"",HLOOKUP(AK$5,Functionalization!$G$6:$R$314,ROW($A209)-5,FALSE),IFERROR(INDEX(AK$278:AK$314,MATCH($F209,$B$278:$B$314,0))/VLOOKUP($F209,$B$278:$BB$314,MATCH(LEFT(TRIM(AK$6),FIND("~",SUBSTITUTE(AK$6,"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209))*HLOOKUP(LEFT(TRIM(AK$6),FIND("~",SUBSTITUTE(AK$6," ","~",LEN(TRIM(AK$6))-LEN(SUBSTITUTE(TRIM(AK$6)," ",""))))-1)&amp;" Total",$B$6:$BB$314,ROW($A209)-5,FALSE))</f>
        <v>0</v>
      </c>
      <c r="AL209" s="8">
        <f ca="1">IF(AL$5&lt;&gt;"",HLOOKUP(AL$5,Functionalization!$G$6:$R$314,ROW($A209)-5,FALSE),IFERROR(INDEX(AL$278:AL$314,MATCH($F209,$B$278:$B$314,0))/VLOOKUP($F209,$B$278:$BB$314,MATCH(LEFT(TRIM(AL$6),FIND("~",SUBSTITUTE(AL$6,"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209))*HLOOKUP(LEFT(TRIM(AL$6),FIND("~",SUBSTITUTE(AL$6," ","~",LEN(TRIM(AL$6))-LEN(SUBSTITUTE(TRIM(AL$6)," ",""))))-1)&amp;" Total",$B$6:$BB$314,ROW($A209)-5,FALSE))</f>
        <v>0</v>
      </c>
      <c r="AM209" s="8">
        <f ca="1">IF(AM$5&lt;&gt;"",HLOOKUP(AM$5,Functionalization!$G$6:$R$314,ROW($A209)-5,FALSE),IFERROR(INDEX(AM$278:AM$314,MATCH($F209,$B$278:$B$314,0))/VLOOKUP($F209,$B$278:$BB$314,MATCH(LEFT(TRIM(AM$6),FIND("~",SUBSTITUTE(AM$6,"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209))*HLOOKUP(LEFT(TRIM(AM$6),FIND("~",SUBSTITUTE(AM$6," ","~",LEN(TRIM(AM$6))-LEN(SUBSTITUTE(TRIM(AM$6)," ",""))))-1)&amp;" Total",$B$6:$BB$314,ROW($A209)-5,FALSE))</f>
        <v>0</v>
      </c>
      <c r="AN209" s="8">
        <f ca="1">IF(AN$5&lt;&gt;"",HLOOKUP(AN$5,Functionalization!$G$6:$R$314,ROW($A209)-5,FALSE),IFERROR(INDEX(AN$278:AN$314,MATCH($F209,$B$278:$B$314,0))/VLOOKUP($F209,$B$278:$BB$314,MATCH(LEFT(TRIM(AN$6),FIND("~",SUBSTITUTE(AN$6,"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209))*HLOOKUP(LEFT(TRIM(AN$6),FIND("~",SUBSTITUTE(AN$6," ","~",LEN(TRIM(AN$6))-LEN(SUBSTITUTE(TRIM(AN$6)," ",""))))-1)&amp;" Total",$B$6:$BB$314,ROW($A209)-5,FALSE))</f>
        <v>0</v>
      </c>
      <c r="AO209" s="8">
        <f ca="1">IF(AO$5&lt;&gt;"",HLOOKUP(AO$5,Functionalization!$G$6:$R$314,ROW($A209)-5,FALSE),IFERROR(INDEX(AO$278:AO$314,MATCH($F209,$B$278:$B$314,0))/VLOOKUP($F209,$B$278:$BB$314,MATCH(LEFT(TRIM(AO$6),FIND("~",SUBSTITUTE(AO$6,"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209))*HLOOKUP(LEFT(TRIM(AO$6),FIND("~",SUBSTITUTE(AO$6," ","~",LEN(TRIM(AO$6))-LEN(SUBSTITUTE(TRIM(AO$6)," ",""))))-1)&amp;" Total",$B$6:$BB$314,ROW($A209)-5,FALSE))</f>
        <v>0</v>
      </c>
      <c r="AP209" s="8">
        <f ca="1">IF(AP$5&lt;&gt;"",HLOOKUP(AP$5,Functionalization!$G$6:$R$314,ROW($A209)-5,FALSE),IFERROR(INDEX(AP$278:AP$314,MATCH($F209,$B$278:$B$314,0))/VLOOKUP($F209,$B$278:$BB$314,MATCH(LEFT(TRIM(AP$6),FIND("~",SUBSTITUTE(AP$6,"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209))*HLOOKUP(LEFT(TRIM(AP$6),FIND("~",SUBSTITUTE(AP$6," ","~",LEN(TRIM(AP$6))-LEN(SUBSTITUTE(TRIM(AP$6)," ",""))))-1)&amp;" Total",$B$6:$BB$314,ROW($A209)-5,FALSE))</f>
        <v>0</v>
      </c>
      <c r="AQ209" s="8">
        <f ca="1">IF(AQ$5&lt;&gt;"",HLOOKUP(AQ$5,Functionalization!$G$6:$R$314,ROW($A209)-5,FALSE),IFERROR(INDEX(AQ$278:AQ$314,MATCH($F209,$B$278:$B$314,0))/VLOOKUP($F209,$B$278:$BB$314,MATCH(LEFT(TRIM(AQ$6),FIND("~",SUBSTITUTE(AQ$6,"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209))*HLOOKUP(LEFT(TRIM(AQ$6),FIND("~",SUBSTITUTE(AQ$6," ","~",LEN(TRIM(AQ$6))-LEN(SUBSTITUTE(TRIM(AQ$6)," ",""))))-1)&amp;" Total",$B$6:$BB$314,ROW($A209)-5,FALSE))</f>
        <v>0</v>
      </c>
      <c r="AR209" s="8">
        <f ca="1">IF(AR$5&lt;&gt;"",HLOOKUP(AR$5,Functionalization!$G$6:$R$314,ROW($A209)-5,FALSE),IFERROR(INDEX(AR$278:AR$314,MATCH($F209,$B$278:$B$314,0))/VLOOKUP($F209,$B$278:$BB$314,MATCH(LEFT(TRIM(AR$6),FIND("~",SUBSTITUTE(AR$6,"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209))*HLOOKUP(LEFT(TRIM(AR$6),FIND("~",SUBSTITUTE(AR$6," ","~",LEN(TRIM(AR$6))-LEN(SUBSTITUTE(TRIM(AR$6)," ",""))))-1)&amp;" Total",$B$6:$BB$314,ROW($A209)-5,FALSE))</f>
        <v>0</v>
      </c>
      <c r="AS209" s="8">
        <f ca="1">IF(AS$5&lt;&gt;"",HLOOKUP(AS$5,Functionalization!$G$6:$R$314,ROW($A209)-5,FALSE),IFERROR(INDEX(AS$278:AS$314,MATCH($F209,$B$278:$B$314,0))/VLOOKUP($F209,$B$278:$BB$314,MATCH(LEFT(TRIM(AS$6),FIND("~",SUBSTITUTE(AS$6,"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209))*HLOOKUP(LEFT(TRIM(AS$6),FIND("~",SUBSTITUTE(AS$6," ","~",LEN(TRIM(AS$6))-LEN(SUBSTITUTE(TRIM(AS$6)," ",""))))-1)&amp;" Total",$B$6:$BB$314,ROW($A209)-5,FALSE))</f>
        <v>0</v>
      </c>
      <c r="AT209" s="8">
        <f ca="1">IF(AT$5&lt;&gt;"",HLOOKUP(AT$5,Functionalization!$G$6:$R$314,ROW($A209)-5,FALSE),IFERROR(INDEX(AT$278:AT$314,MATCH($F209,$B$278:$B$314,0))/VLOOKUP($F209,$B$278:$BB$314,MATCH(LEFT(TRIM(AT$6),FIND("~",SUBSTITUTE(AT$6,"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209))*HLOOKUP(LEFT(TRIM(AT$6),FIND("~",SUBSTITUTE(AT$6," ","~",LEN(TRIM(AT$6))-LEN(SUBSTITUTE(TRIM(AT$6)," ",""))))-1)&amp;" Total",$B$6:$BB$314,ROW($A209)-5,FALSE))</f>
        <v>0</v>
      </c>
      <c r="AU209" s="8">
        <f ca="1">IF(AU$5&lt;&gt;"",HLOOKUP(AU$5,Functionalization!$G$6:$R$314,ROW($A209)-5,FALSE),IFERROR(INDEX(AU$278:AU$314,MATCH($F209,$B$278:$B$314,0))/VLOOKUP($F209,$B$278:$BB$314,MATCH(LEFT(TRIM(AU$6),FIND("~",SUBSTITUTE(AU$6,"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209))*HLOOKUP(LEFT(TRIM(AU$6),FIND("~",SUBSTITUTE(AU$6," ","~",LEN(TRIM(AU$6))-LEN(SUBSTITUTE(TRIM(AU$6)," ",""))))-1)&amp;" Total",$B$6:$BB$314,ROW($A209)-5,FALSE))</f>
        <v>0</v>
      </c>
      <c r="AV209" s="8">
        <f ca="1">IF(AV$5&lt;&gt;"",HLOOKUP(AV$5,Functionalization!$G$6:$R$314,ROW($A209)-5,FALSE),IFERROR(INDEX(AV$278:AV$314,MATCH($F209,$B$278:$B$314,0))/VLOOKUP($F209,$B$278:$BB$314,MATCH(LEFT(TRIM(AV$6),FIND("~",SUBSTITUTE(AV$6,"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209))*HLOOKUP(LEFT(TRIM(AV$6),FIND("~",SUBSTITUTE(AV$6," ","~",LEN(TRIM(AV$6))-LEN(SUBSTITUTE(TRIM(AV$6)," ",""))))-1)&amp;" Total",$B$6:$BB$314,ROW($A209)-5,FALSE))</f>
        <v>0</v>
      </c>
      <c r="AW209" s="8">
        <f ca="1">IF(AW$5&lt;&gt;"",HLOOKUP(AW$5,Functionalization!$G$6:$R$314,ROW($A209)-5,FALSE),IFERROR(INDEX(AW$278:AW$314,MATCH($F209,$B$278:$B$314,0))/VLOOKUP($F209,$B$278:$BB$314,MATCH(LEFT(TRIM(AW$6),FIND("~",SUBSTITUTE(AW$6,"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209))*HLOOKUP(LEFT(TRIM(AW$6),FIND("~",SUBSTITUTE(AW$6," ","~",LEN(TRIM(AW$6))-LEN(SUBSTITUTE(TRIM(AW$6)," ",""))))-1)&amp;" Total",$B$6:$BB$314,ROW($A209)-5,FALSE))</f>
        <v>0</v>
      </c>
      <c r="AX209" s="8">
        <f ca="1">IF(AX$5&lt;&gt;"",HLOOKUP(AX$5,Functionalization!$G$6:$R$314,ROW($A209)-5,FALSE),IFERROR(INDEX(AX$278:AX$314,MATCH($F209,$B$278:$B$314,0))/VLOOKUP($F209,$B$278:$BB$314,MATCH(LEFT(TRIM(AX$6),FIND("~",SUBSTITUTE(AX$6,"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209))*HLOOKUP(LEFT(TRIM(AX$6),FIND("~",SUBSTITUTE(AX$6," ","~",LEN(TRIM(AX$6))-LEN(SUBSTITUTE(TRIM(AX$6)," ",""))))-1)&amp;" Total",$B$6:$BB$314,ROW($A209)-5,FALSE))</f>
        <v>0</v>
      </c>
      <c r="AY209" s="8">
        <f ca="1">IF(AY$5&lt;&gt;"",HLOOKUP(AY$5,Functionalization!$G$6:$R$314,ROW($A209)-5,FALSE),IFERROR(INDEX(AY$278:AY$314,MATCH($F209,$B$278:$B$314,0))/VLOOKUP($F209,$B$278:$BB$314,MATCH(LEFT(TRIM(AY$6),FIND("~",SUBSTITUTE(AY$6,"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209))*HLOOKUP(LEFT(TRIM(AY$6),FIND("~",SUBSTITUTE(AY$6," ","~",LEN(TRIM(AY$6))-LEN(SUBSTITUTE(TRIM(AY$6)," ",""))))-1)&amp;" Total",$B$6:$BB$314,ROW($A209)-5,FALSE))</f>
        <v>0</v>
      </c>
      <c r="AZ209" s="8">
        <f ca="1">IF(AZ$5&lt;&gt;"",HLOOKUP(AZ$5,Functionalization!$G$6:$R$314,ROW($A209)-5,FALSE),IFERROR(INDEX(AZ$278:AZ$314,MATCH($F209,$B$278:$B$314,0))/VLOOKUP($F209,$B$278:$BB$314,MATCH(LEFT(TRIM(AZ$6),FIND("~",SUBSTITUTE(AZ$6,"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209))*HLOOKUP(LEFT(TRIM(AZ$6),FIND("~",SUBSTITUTE(AZ$6," ","~",LEN(TRIM(AZ$6))-LEN(SUBSTITUTE(TRIM(AZ$6)," ",""))))-1)&amp;" Total",$B$6:$BB$314,ROW($A209)-5,FALSE))</f>
        <v>0</v>
      </c>
      <c r="BA209" s="8">
        <f ca="1">IF(BA$5&lt;&gt;"",HLOOKUP(BA$5,Functionalization!$G$6:$R$314,ROW($A209)-5,FALSE),IFERROR(INDEX(BA$278:BA$314,MATCH($F209,$B$278:$B$314,0))/VLOOKUP($F209,$B$278:$BB$314,MATCH(LEFT(TRIM(BA$6),FIND("~",SUBSTITUTE(BA$6,"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209))*HLOOKUP(LEFT(TRIM(BA$6),FIND("~",SUBSTITUTE(BA$6," ","~",LEN(TRIM(BA$6))-LEN(SUBSTITUTE(TRIM(BA$6)," ",""))))-1)&amp;" Total",$B$6:$BB$314,ROW($A209)-5,FALSE))</f>
        <v>0</v>
      </c>
      <c r="BB209" s="8">
        <f ca="1">IF(BB$5&lt;&gt;"",HLOOKUP(BB$5,Functionalization!$G$6:$R$314,ROW($A209)-5,FALSE),IFERROR(INDEX(BB$278:BB$314,MATCH($F209,$B$278:$B$314,0))/VLOOKUP($F209,$B$278:$BB$314,MATCH(LEFT(TRIM(BB$6),FIND("~",SUBSTITUTE(BB$6,"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209))*HLOOKUP(LEFT(TRIM(BB$6),FIND("~",SUBSTITUTE(BB$6," ","~",LEN(TRIM(BB$6))-LEN(SUBSTITUTE(TRIM(BB$6)," ",""))))-1)&amp;" Total",$B$6:$BB$314,ROW($A209)-5,FALSE))</f>
        <v>0</v>
      </c>
      <c r="BD209">
        <f ca="1">IFERROR(IF(SUMIF($G$6:$BB$6,BD$6&amp;" Total",$G209:$BB209)-(SUMIF($G$6:$BB$6,BD$6&amp;" "&amp;'Input-Func_Class'!$D$22,$G209:$BB209)+IFERROR(SUMIF($G$6:$BB$6,BD$6&amp;" "&amp;'Input-Func_Class'!$E$22,$G209:$BB209),SUMIF($G$6:$BB$6,BD$6&amp;" "&amp;'Input-Func_Class'!$B$24,$G209:$BB209))+SUMIF($G$6:$BB$6,BD$6&amp;" "&amp;'Input-Func_Class'!$F$22,$G209:$BB209))&lt;Check_Limit,0,1),1)</f>
        <v>0</v>
      </c>
      <c r="BE209">
        <f ca="1">IFERROR(IF(SUMIF($G$6:$BB$6,BE$6&amp;" Total",$G209:$BB209)-(SUMIF($G$6:$BB$6,BE$6&amp;" "&amp;'Input-Func_Class'!$D$22,$G209:$BB209)+IFERROR(SUMIF($G$6:$BB$6,BE$6&amp;" "&amp;'Input-Func_Class'!$E$22,$G209:$BB209),SUMIF($G$6:$BB$6,BE$6&amp;" "&amp;'Input-Func_Class'!$B$24,$G209:$BB209))+SUMIF($G$6:$BB$6,BE$6&amp;" "&amp;'Input-Func_Class'!$F$22,$G209:$BB209))&lt;Check_Limit,0,1),1)</f>
        <v>0</v>
      </c>
      <c r="BF209">
        <f ca="1">IFERROR(IF(SUMIF($G$6:$BB$6,BF$6&amp;" Total",$G209:$BB209)-(SUMIF($G$6:$BB$6,BF$6&amp;" "&amp;'Input-Func_Class'!$D$22,$G209:$BB209)+IFERROR(SUMIF($G$6:$BB$6,BF$6&amp;" "&amp;'Input-Func_Class'!$E$22,$G209:$BB209),SUMIF($G$6:$BB$6,BF$6&amp;" "&amp;'Input-Func_Class'!$B$24,$G209:$BB209))+SUMIF($G$6:$BB$6,BF$6&amp;" "&amp;'Input-Func_Class'!$F$22,$G209:$BB209))&lt;Check_Limit,0,1),1)</f>
        <v>0</v>
      </c>
      <c r="BG209">
        <f ca="1">IFERROR(IF(SUMIF($G$6:$BB$6,BG$6&amp;" Total",$G209:$BB209)-(SUMIF($G$6:$BB$6,BG$6&amp;" "&amp;'Input-Func_Class'!$D$22,$G209:$BB209)+IFERROR(SUMIF($G$6:$BB$6,BG$6&amp;" "&amp;'Input-Func_Class'!$E$22,$G209:$BB209),SUMIF($G$6:$BB$6,BG$6&amp;" "&amp;'Input-Func_Class'!$B$24,$G209:$BB209))+SUMIF($G$6:$BB$6,BG$6&amp;" "&amp;'Input-Func_Class'!$F$22,$G209:$BB209))&lt;Check_Limit,0,1),1)</f>
        <v>0</v>
      </c>
      <c r="BH209">
        <f ca="1">IFERROR(IF(SUMIF($G$6:$BB$6,BH$6&amp;" Total",$G209:$BB209)-(SUMIF($G$6:$BB$6,BH$6&amp;" "&amp;'Input-Func_Class'!$D$22,$G209:$BB209)+IFERROR(SUMIF($G$6:$BB$6,BH$6&amp;" "&amp;'Input-Func_Class'!$E$22,$G209:$BB209),SUMIF($G$6:$BB$6,BH$6&amp;" "&amp;'Input-Func_Class'!$B$24,$G209:$BB209))+SUMIF($G$6:$BB$6,BH$6&amp;" "&amp;'Input-Func_Class'!$F$22,$G209:$BB209))&lt;Check_Limit,0,1),1)</f>
        <v>0</v>
      </c>
      <c r="BI209">
        <f ca="1">IFERROR(IF(SUMIF($G$6:$BB$6,BI$6&amp;" Total",$G209:$BB209)-(SUMIF($G$6:$BB$6,BI$6&amp;" "&amp;'Input-Func_Class'!$D$22,$G209:$BB209)+IFERROR(SUMIF($G$6:$BB$6,BI$6&amp;" "&amp;'Input-Func_Class'!$E$22,$G209:$BB209),SUMIF($G$6:$BB$6,BI$6&amp;" "&amp;'Input-Func_Class'!$B$24,$G209:$BB209))+SUMIF($G$6:$BB$6,BI$6&amp;" "&amp;'Input-Func_Class'!$F$22,$G209:$BB209))&lt;Check_Limit,0,1),1)</f>
        <v>0</v>
      </c>
      <c r="BJ209">
        <f ca="1">IFERROR(IF(SUMIF($G$6:$BB$6,BJ$6&amp;" Total",$G209:$BB209)-(SUMIF($G$6:$BB$6,BJ$6&amp;" "&amp;'Input-Func_Class'!$D$22,$G209:$BB209)+IFERROR(SUMIF($G$6:$BB$6,BJ$6&amp;" "&amp;'Input-Func_Class'!$E$22,$G209:$BB209),SUMIF($G$6:$BB$6,BJ$6&amp;" "&amp;'Input-Func_Class'!$B$24,$G209:$BB209))+SUMIF($G$6:$BB$6,BJ$6&amp;" "&amp;'Input-Func_Class'!$F$22,$G209:$BB209))&lt;Check_Limit,0,1),1)</f>
        <v>0</v>
      </c>
      <c r="BK209">
        <f ca="1">IFERROR(IF(SUMIF($G$6:$BB$6,BK$6&amp;" Total",$G209:$BB209)-(SUMIF($G$6:$BB$6,BK$6&amp;" "&amp;'Input-Func_Class'!$D$22,$G209:$BB209)+IFERROR(SUMIF($G$6:$BB$6,BK$6&amp;" "&amp;'Input-Func_Class'!$E$22,$G209:$BB209),SUMIF($G$6:$BB$6,BK$6&amp;" "&amp;'Input-Func_Class'!$B$24,$G209:$BB209))+SUMIF($G$6:$BB$6,BK$6&amp;" "&amp;'Input-Func_Class'!$F$22,$G209:$BB209))&lt;Check_Limit,0,1),1)</f>
        <v>0</v>
      </c>
      <c r="BL209">
        <f ca="1">IFERROR(IF(SUMIF($G$6:$BB$6,BL$6&amp;" Total",$G209:$BB209)-(SUMIF($G$6:$BB$6,BL$6&amp;" "&amp;'Input-Func_Class'!$D$22,$G209:$BB209)+IFERROR(SUMIF($G$6:$BB$6,BL$6&amp;" "&amp;'Input-Func_Class'!$E$22,$G209:$BB209),SUMIF($G$6:$BB$6,BL$6&amp;" "&amp;'Input-Func_Class'!$B$24,$G209:$BB209))+SUMIF($G$6:$BB$6,BL$6&amp;" "&amp;'Input-Func_Class'!$F$22,$G209:$BB209))&lt;Check_Limit,0,1),1)</f>
        <v>0</v>
      </c>
      <c r="BM209">
        <f ca="1">IFERROR(IF(SUMIF($G$6:$BB$6,BM$6&amp;" Total",$G209:$BB209)-(SUMIF($G$6:$BB$6,BM$6&amp;" "&amp;'Input-Func_Class'!$D$22,$G209:$BB209)+IFERROR(SUMIF($G$6:$BB$6,BM$6&amp;" "&amp;'Input-Func_Class'!$E$22,$G209:$BB209),SUMIF($G$6:$BB$6,BM$6&amp;" "&amp;'Input-Func_Class'!$B$24,$G209:$BB209))+SUMIF($G$6:$BB$6,BM$6&amp;" "&amp;'Input-Func_Class'!$F$22,$G209:$BB209))&lt;Check_Limit,0,1),1)</f>
        <v>0</v>
      </c>
      <c r="BN209">
        <f ca="1">IFERROR(IF(SUMIF($G$6:$BB$6,BN$6&amp;" Total",$G209:$BB209)-(SUMIF($G$6:$BB$6,BN$6&amp;" "&amp;'Input-Func_Class'!$D$22,$G209:$BB209)+IFERROR(SUMIF($G$6:$BB$6,BN$6&amp;" "&amp;'Input-Func_Class'!$E$22,$G209:$BB209),SUMIF($G$6:$BB$6,BN$6&amp;" "&amp;'Input-Func_Class'!$B$24,$G209:$BB209))+SUMIF($G$6:$BB$6,BN$6&amp;" "&amp;'Input-Func_Class'!$F$22,$G209:$BB209))&lt;Check_Limit,0,1),1)</f>
        <v>0</v>
      </c>
      <c r="BO209">
        <f ca="1">IFERROR(IF(SUMIF($G$6:$BB$6,BO$6&amp;" Total",$G209:$BB209)-(SUMIF($G$6:$BB$6,BO$6&amp;" "&amp;'Input-Func_Class'!$D$22,$G209:$BB209)+IFERROR(SUMIF($G$6:$BB$6,BO$6&amp;" "&amp;'Input-Func_Class'!$E$22,$G209:$BB209),SUMIF($G$6:$BB$6,BO$6&amp;" "&amp;'Input-Func_Class'!$B$24,$G209:$BB209))+SUMIF($G$6:$BB$6,BO$6&amp;" "&amp;'Input-Func_Class'!$F$22,$G209:$BB209))&lt;Check_Limit,0,1),1)</f>
        <v>0</v>
      </c>
    </row>
    <row r="210" spans="1:67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>Functionalization!$D210</f>
        <v>0</v>
      </c>
      <c r="E210" s="8">
        <f t="shared" si="61"/>
        <v>0</v>
      </c>
      <c r="F210" s="2" t="str">
        <f>IF($D210=0,"-",IF('Input-Accounts'!$E210&lt;&gt;0,'Input-Accounts'!$E210,'Input-Accounts'!$G210))</f>
        <v>-</v>
      </c>
      <c r="G210" s="8">
        <f ca="1">IF(G$5&lt;&gt;"",HLOOKUP(G$5,Functionalization!$G$6:$R$314,ROW($A210)-5,FALSE),IFERROR(INDEX(G$278:G$314,MATCH($F210,$B$278:$B$314,0))/VLOOKUP($F210,$B$278:$BB$314,MATCH(LEFT(TRIM(G$6),FIND("~",SUBSTITUTE(G$6,"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210))*HLOOKUP(LEFT(TRIM(G$6),FIND("~",SUBSTITUTE(G$6," ","~",LEN(TRIM(G$6))-LEN(SUBSTITUTE(TRIM(G$6)," ",""))))-1)&amp;" Total",$B$6:$BB$314,ROW($A210)-5,FALSE))</f>
        <v>0</v>
      </c>
      <c r="H210" s="8">
        <f ca="1">IF(H$5&lt;&gt;"",HLOOKUP(H$5,Functionalization!$G$6:$R$314,ROW($A210)-5,FALSE),IFERROR(INDEX(H$278:H$314,MATCH($F210,$B$278:$B$314,0))/VLOOKUP($F210,$B$278:$BB$314,MATCH(LEFT(TRIM(H$6),FIND("~",SUBSTITUTE(H$6,"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210))*HLOOKUP(LEFT(TRIM(H$6),FIND("~",SUBSTITUTE(H$6," ","~",LEN(TRIM(H$6))-LEN(SUBSTITUTE(TRIM(H$6)," ",""))))-1)&amp;" Total",$B$6:$BB$314,ROW($A210)-5,FALSE))</f>
        <v>0</v>
      </c>
      <c r="I210" s="8">
        <f ca="1">IF(I$5&lt;&gt;"",HLOOKUP(I$5,Functionalization!$G$6:$R$314,ROW($A210)-5,FALSE),IFERROR(INDEX(I$278:I$314,MATCH($F210,$B$278:$B$314,0))/VLOOKUP($F210,$B$278:$BB$314,MATCH(LEFT(TRIM(I$6),FIND("~",SUBSTITUTE(I$6,"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210))*HLOOKUP(LEFT(TRIM(I$6),FIND("~",SUBSTITUTE(I$6," ","~",LEN(TRIM(I$6))-LEN(SUBSTITUTE(TRIM(I$6)," ",""))))-1)&amp;" Total",$B$6:$BB$314,ROW($A210)-5,FALSE))</f>
        <v>0</v>
      </c>
      <c r="J210" s="8">
        <f ca="1">IF(J$5&lt;&gt;"",HLOOKUP(J$5,Functionalization!$G$6:$R$314,ROW($A210)-5,FALSE),IFERROR(INDEX(J$278:J$314,MATCH($F210,$B$278:$B$314,0))/VLOOKUP($F210,$B$278:$BB$314,MATCH(LEFT(TRIM(J$6),FIND("~",SUBSTITUTE(J$6,"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210))*HLOOKUP(LEFT(TRIM(J$6),FIND("~",SUBSTITUTE(J$6," ","~",LEN(TRIM(J$6))-LEN(SUBSTITUTE(TRIM(J$6)," ",""))))-1)&amp;" Total",$B$6:$BB$314,ROW($A210)-5,FALSE))</f>
        <v>0</v>
      </c>
      <c r="K210" s="8">
        <f ca="1">IF(K$5&lt;&gt;"",HLOOKUP(K$5,Functionalization!$G$6:$R$314,ROW($A210)-5,FALSE),IFERROR(INDEX(K$278:K$314,MATCH($F210,$B$278:$B$314,0))/VLOOKUP($F210,$B$278:$BB$314,MATCH(LEFT(TRIM(K$6),FIND("~",SUBSTITUTE(K$6,"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210))*HLOOKUP(LEFT(TRIM(K$6),FIND("~",SUBSTITUTE(K$6," ","~",LEN(TRIM(K$6))-LEN(SUBSTITUTE(TRIM(K$6)," ",""))))-1)&amp;" Total",$B$6:$BB$314,ROW($A210)-5,FALSE))</f>
        <v>0</v>
      </c>
      <c r="L210" s="8">
        <f ca="1">IF(L$5&lt;&gt;"",HLOOKUP(L$5,Functionalization!$G$6:$R$314,ROW($A210)-5,FALSE),IFERROR(INDEX(L$278:L$314,MATCH($F210,$B$278:$B$314,0))/VLOOKUP($F210,$B$278:$BB$314,MATCH(LEFT(TRIM(L$6),FIND("~",SUBSTITUTE(L$6,"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210))*HLOOKUP(LEFT(TRIM(L$6),FIND("~",SUBSTITUTE(L$6," ","~",LEN(TRIM(L$6))-LEN(SUBSTITUTE(TRIM(L$6)," ",""))))-1)&amp;" Total",$B$6:$BB$314,ROW($A210)-5,FALSE))</f>
        <v>0</v>
      </c>
      <c r="M210" s="8">
        <f ca="1">IF(M$5&lt;&gt;"",HLOOKUP(M$5,Functionalization!$G$6:$R$314,ROW($A210)-5,FALSE),IFERROR(INDEX(M$278:M$314,MATCH($F210,$B$278:$B$314,0))/VLOOKUP($F210,$B$278:$BB$314,MATCH(LEFT(TRIM(M$6),FIND("~",SUBSTITUTE(M$6,"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210))*HLOOKUP(LEFT(TRIM(M$6),FIND("~",SUBSTITUTE(M$6," ","~",LEN(TRIM(M$6))-LEN(SUBSTITUTE(TRIM(M$6)," ",""))))-1)&amp;" Total",$B$6:$BB$314,ROW($A210)-5,FALSE))</f>
        <v>0</v>
      </c>
      <c r="N210" s="8">
        <f ca="1">IF(N$5&lt;&gt;"",HLOOKUP(N$5,Functionalization!$G$6:$R$314,ROW($A210)-5,FALSE),IFERROR(INDEX(N$278:N$314,MATCH($F210,$B$278:$B$314,0))/VLOOKUP($F210,$B$278:$BB$314,MATCH(LEFT(TRIM(N$6),FIND("~",SUBSTITUTE(N$6,"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210))*HLOOKUP(LEFT(TRIM(N$6),FIND("~",SUBSTITUTE(N$6," ","~",LEN(TRIM(N$6))-LEN(SUBSTITUTE(TRIM(N$6)," ",""))))-1)&amp;" Total",$B$6:$BB$314,ROW($A210)-5,FALSE))</f>
        <v>0</v>
      </c>
      <c r="O210" s="8">
        <f ca="1">IF(O$5&lt;&gt;"",HLOOKUP(O$5,Functionalization!$G$6:$R$314,ROW($A210)-5,FALSE),IFERROR(INDEX(O$278:O$314,MATCH($F210,$B$278:$B$314,0))/VLOOKUP($F210,$B$278:$BB$314,MATCH(LEFT(TRIM(O$6),FIND("~",SUBSTITUTE(O$6,"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210))*HLOOKUP(LEFT(TRIM(O$6),FIND("~",SUBSTITUTE(O$6," ","~",LEN(TRIM(O$6))-LEN(SUBSTITUTE(TRIM(O$6)," ",""))))-1)&amp;" Total",$B$6:$BB$314,ROW($A210)-5,FALSE))</f>
        <v>0</v>
      </c>
      <c r="P210" s="8">
        <f ca="1">IF(P$5&lt;&gt;"",HLOOKUP(P$5,Functionalization!$G$6:$R$314,ROW($A210)-5,FALSE),IFERROR(INDEX(P$278:P$314,MATCH($F210,$B$278:$B$314,0))/VLOOKUP($F210,$B$278:$BB$314,MATCH(LEFT(TRIM(P$6),FIND("~",SUBSTITUTE(P$6,"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210))*HLOOKUP(LEFT(TRIM(P$6),FIND("~",SUBSTITUTE(P$6," ","~",LEN(TRIM(P$6))-LEN(SUBSTITUTE(TRIM(P$6)," ",""))))-1)&amp;" Total",$B$6:$BB$314,ROW($A210)-5,FALSE))</f>
        <v>0</v>
      </c>
      <c r="Q210" s="8">
        <f ca="1">IF(Q$5&lt;&gt;"",HLOOKUP(Q$5,Functionalization!$G$6:$R$314,ROW($A210)-5,FALSE),IFERROR(INDEX(Q$278:Q$314,MATCH($F210,$B$278:$B$314,0))/VLOOKUP($F210,$B$278:$BB$314,MATCH(LEFT(TRIM(Q$6),FIND("~",SUBSTITUTE(Q$6,"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210))*HLOOKUP(LEFT(TRIM(Q$6),FIND("~",SUBSTITUTE(Q$6," ","~",LEN(TRIM(Q$6))-LEN(SUBSTITUTE(TRIM(Q$6)," ",""))))-1)&amp;" Total",$B$6:$BB$314,ROW($A210)-5,FALSE))</f>
        <v>0</v>
      </c>
      <c r="R210" s="8">
        <f ca="1">IF(R$5&lt;&gt;"",HLOOKUP(R$5,Functionalization!$G$6:$R$314,ROW($A210)-5,FALSE),IFERROR(INDEX(R$278:R$314,MATCH($F210,$B$278:$B$314,0))/VLOOKUP($F210,$B$278:$BB$314,MATCH(LEFT(TRIM(R$6),FIND("~",SUBSTITUTE(R$6,"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210))*HLOOKUP(LEFT(TRIM(R$6),FIND("~",SUBSTITUTE(R$6," ","~",LEN(TRIM(R$6))-LEN(SUBSTITUTE(TRIM(R$6)," ",""))))-1)&amp;" Total",$B$6:$BB$314,ROW($A210)-5,FALSE))</f>
        <v>0</v>
      </c>
      <c r="S210" s="8">
        <f ca="1">IF(S$5&lt;&gt;"",HLOOKUP(S$5,Functionalization!$G$6:$R$314,ROW($A210)-5,FALSE),IFERROR(INDEX(S$278:S$314,MATCH($F210,$B$278:$B$314,0))/VLOOKUP($F210,$B$278:$BB$314,MATCH(LEFT(TRIM(S$6),FIND("~",SUBSTITUTE(S$6,"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210))*HLOOKUP(LEFT(TRIM(S$6),FIND("~",SUBSTITUTE(S$6," ","~",LEN(TRIM(S$6))-LEN(SUBSTITUTE(TRIM(S$6)," ",""))))-1)&amp;" Total",$B$6:$BB$314,ROW($A210)-5,FALSE))</f>
        <v>0</v>
      </c>
      <c r="T210" s="8">
        <f ca="1">IF(T$5&lt;&gt;"",HLOOKUP(T$5,Functionalization!$G$6:$R$314,ROW($A210)-5,FALSE),IFERROR(INDEX(T$278:T$314,MATCH($F210,$B$278:$B$314,0))/VLOOKUP($F210,$B$278:$BB$314,MATCH(LEFT(TRIM(T$6),FIND("~",SUBSTITUTE(T$6,"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210))*HLOOKUP(LEFT(TRIM(T$6),FIND("~",SUBSTITUTE(T$6," ","~",LEN(TRIM(T$6))-LEN(SUBSTITUTE(TRIM(T$6)," ",""))))-1)&amp;" Total",$B$6:$BB$314,ROW($A210)-5,FALSE))</f>
        <v>0</v>
      </c>
      <c r="U210" s="8">
        <f ca="1">IF(U$5&lt;&gt;"",HLOOKUP(U$5,Functionalization!$G$6:$R$314,ROW($A210)-5,FALSE),IFERROR(INDEX(U$278:U$314,MATCH($F210,$B$278:$B$314,0))/VLOOKUP($F210,$B$278:$BB$314,MATCH(LEFT(TRIM(U$6),FIND("~",SUBSTITUTE(U$6,"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210))*HLOOKUP(LEFT(TRIM(U$6),FIND("~",SUBSTITUTE(U$6," ","~",LEN(TRIM(U$6))-LEN(SUBSTITUTE(TRIM(U$6)," ",""))))-1)&amp;" Total",$B$6:$BB$314,ROW($A210)-5,FALSE))</f>
        <v>0</v>
      </c>
      <c r="V210" s="8">
        <f ca="1">IF(V$5&lt;&gt;"",HLOOKUP(V$5,Functionalization!$G$6:$R$314,ROW($A210)-5,FALSE),IFERROR(INDEX(V$278:V$314,MATCH($F210,$B$278:$B$314,0))/VLOOKUP($F210,$B$278:$BB$314,MATCH(LEFT(TRIM(V$6),FIND("~",SUBSTITUTE(V$6,"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210))*HLOOKUP(LEFT(TRIM(V$6),FIND("~",SUBSTITUTE(V$6," ","~",LEN(TRIM(V$6))-LEN(SUBSTITUTE(TRIM(V$6)," ",""))))-1)&amp;" Total",$B$6:$BB$314,ROW($A210)-5,FALSE))</f>
        <v>0</v>
      </c>
      <c r="W210" s="8">
        <f ca="1">IF(W$5&lt;&gt;"",HLOOKUP(W$5,Functionalization!$G$6:$R$314,ROW($A210)-5,FALSE),IFERROR(INDEX(W$278:W$314,MATCH($F210,$B$278:$B$314,0))/VLOOKUP($F210,$B$278:$BB$314,MATCH(LEFT(TRIM(W$6),FIND("~",SUBSTITUTE(W$6,"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210))*HLOOKUP(LEFT(TRIM(W$6),FIND("~",SUBSTITUTE(W$6," ","~",LEN(TRIM(W$6))-LEN(SUBSTITUTE(TRIM(W$6)," ",""))))-1)&amp;" Total",$B$6:$BB$314,ROW($A210)-5,FALSE))</f>
        <v>0</v>
      </c>
      <c r="X210" s="8">
        <f ca="1">IF(X$5&lt;&gt;"",HLOOKUP(X$5,Functionalization!$G$6:$R$314,ROW($A210)-5,FALSE),IFERROR(INDEX(X$278:X$314,MATCH($F210,$B$278:$B$314,0))/VLOOKUP($F210,$B$278:$BB$314,MATCH(LEFT(TRIM(X$6),FIND("~",SUBSTITUTE(X$6,"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210))*HLOOKUP(LEFT(TRIM(X$6),FIND("~",SUBSTITUTE(X$6," ","~",LEN(TRIM(X$6))-LEN(SUBSTITUTE(TRIM(X$6)," ",""))))-1)&amp;" Total",$B$6:$BB$314,ROW($A210)-5,FALSE))</f>
        <v>0</v>
      </c>
      <c r="Y210" s="8">
        <f ca="1">IF(Y$5&lt;&gt;"",HLOOKUP(Y$5,Functionalization!$G$6:$R$314,ROW($A210)-5,FALSE),IFERROR(INDEX(Y$278:Y$314,MATCH($F210,$B$278:$B$314,0))/VLOOKUP($F210,$B$278:$BB$314,MATCH(LEFT(TRIM(Y$6),FIND("~",SUBSTITUTE(Y$6,"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210))*HLOOKUP(LEFT(TRIM(Y$6),FIND("~",SUBSTITUTE(Y$6," ","~",LEN(TRIM(Y$6))-LEN(SUBSTITUTE(TRIM(Y$6)," ",""))))-1)&amp;" Total",$B$6:$BB$314,ROW($A210)-5,FALSE))</f>
        <v>0</v>
      </c>
      <c r="Z210" s="8">
        <f ca="1">IF(Z$5&lt;&gt;"",HLOOKUP(Z$5,Functionalization!$G$6:$R$314,ROW($A210)-5,FALSE),IFERROR(INDEX(Z$278:Z$314,MATCH($F210,$B$278:$B$314,0))/VLOOKUP($F210,$B$278:$BB$314,MATCH(LEFT(TRIM(Z$6),FIND("~",SUBSTITUTE(Z$6,"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210))*HLOOKUP(LEFT(TRIM(Z$6),FIND("~",SUBSTITUTE(Z$6," ","~",LEN(TRIM(Z$6))-LEN(SUBSTITUTE(TRIM(Z$6)," ",""))))-1)&amp;" Total",$B$6:$BB$314,ROW($A210)-5,FALSE))</f>
        <v>0</v>
      </c>
      <c r="AA210" s="8">
        <f ca="1">IF(AA$5&lt;&gt;"",HLOOKUP(AA$5,Functionalization!$G$6:$R$314,ROW($A210)-5,FALSE),IFERROR(INDEX(AA$278:AA$314,MATCH($F210,$B$278:$B$314,0))/VLOOKUP($F210,$B$278:$BB$314,MATCH(LEFT(TRIM(AA$6),FIND("~",SUBSTITUTE(AA$6,"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210))*HLOOKUP(LEFT(TRIM(AA$6),FIND("~",SUBSTITUTE(AA$6," ","~",LEN(TRIM(AA$6))-LEN(SUBSTITUTE(TRIM(AA$6)," ",""))))-1)&amp;" Total",$B$6:$BB$314,ROW($A210)-5,FALSE))</f>
        <v>0</v>
      </c>
      <c r="AB210" s="8">
        <f ca="1">IF(AB$5&lt;&gt;"",HLOOKUP(AB$5,Functionalization!$G$6:$R$314,ROW($A210)-5,FALSE),IFERROR(INDEX(AB$278:AB$314,MATCH($F210,$B$278:$B$314,0))/VLOOKUP($F210,$B$278:$BB$314,MATCH(LEFT(TRIM(AB$6),FIND("~",SUBSTITUTE(AB$6,"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210))*HLOOKUP(LEFT(TRIM(AB$6),FIND("~",SUBSTITUTE(AB$6," ","~",LEN(TRIM(AB$6))-LEN(SUBSTITUTE(TRIM(AB$6)," ",""))))-1)&amp;" Total",$B$6:$BB$314,ROW($A210)-5,FALSE))</f>
        <v>0</v>
      </c>
      <c r="AC210" s="8">
        <f ca="1">IF(AC$5&lt;&gt;"",HLOOKUP(AC$5,Functionalization!$G$6:$R$314,ROW($A210)-5,FALSE),IFERROR(INDEX(AC$278:AC$314,MATCH($F210,$B$278:$B$314,0))/VLOOKUP($F210,$B$278:$BB$314,MATCH(LEFT(TRIM(AC$6),FIND("~",SUBSTITUTE(AC$6,"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210))*HLOOKUP(LEFT(TRIM(AC$6),FIND("~",SUBSTITUTE(AC$6," ","~",LEN(TRIM(AC$6))-LEN(SUBSTITUTE(TRIM(AC$6)," ",""))))-1)&amp;" Total",$B$6:$BB$314,ROW($A210)-5,FALSE))</f>
        <v>0</v>
      </c>
      <c r="AD210" s="8">
        <f ca="1">IF(AD$5&lt;&gt;"",HLOOKUP(AD$5,Functionalization!$G$6:$R$314,ROW($A210)-5,FALSE),IFERROR(INDEX(AD$278:AD$314,MATCH($F210,$B$278:$B$314,0))/VLOOKUP($F210,$B$278:$BB$314,MATCH(LEFT(TRIM(AD$6),FIND("~",SUBSTITUTE(AD$6,"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210))*HLOOKUP(LEFT(TRIM(AD$6),FIND("~",SUBSTITUTE(AD$6," ","~",LEN(TRIM(AD$6))-LEN(SUBSTITUTE(TRIM(AD$6)," ",""))))-1)&amp;" Total",$B$6:$BB$314,ROW($A210)-5,FALSE))</f>
        <v>0</v>
      </c>
      <c r="AE210" s="8">
        <f ca="1">IF(AE$5&lt;&gt;"",HLOOKUP(AE$5,Functionalization!$G$6:$R$314,ROW($A210)-5,FALSE),IFERROR(INDEX(AE$278:AE$314,MATCH($F210,$B$278:$B$314,0))/VLOOKUP($F210,$B$278:$BB$314,MATCH(LEFT(TRIM(AE$6),FIND("~",SUBSTITUTE(AE$6,"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210))*HLOOKUP(LEFT(TRIM(AE$6),FIND("~",SUBSTITUTE(AE$6," ","~",LEN(TRIM(AE$6))-LEN(SUBSTITUTE(TRIM(AE$6)," ",""))))-1)&amp;" Total",$B$6:$BB$314,ROW($A210)-5,FALSE))</f>
        <v>0</v>
      </c>
      <c r="AF210" s="8">
        <f ca="1">IF(AF$5&lt;&gt;"",HLOOKUP(AF$5,Functionalization!$G$6:$R$314,ROW($A210)-5,FALSE),IFERROR(INDEX(AF$278:AF$314,MATCH($F210,$B$278:$B$314,0))/VLOOKUP($F210,$B$278:$BB$314,MATCH(LEFT(TRIM(AF$6),FIND("~",SUBSTITUTE(AF$6,"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210))*HLOOKUP(LEFT(TRIM(AF$6),FIND("~",SUBSTITUTE(AF$6," ","~",LEN(TRIM(AF$6))-LEN(SUBSTITUTE(TRIM(AF$6)," ",""))))-1)&amp;" Total",$B$6:$BB$314,ROW($A210)-5,FALSE))</f>
        <v>0</v>
      </c>
      <c r="AG210" s="8">
        <f ca="1">IF(AG$5&lt;&gt;"",HLOOKUP(AG$5,Functionalization!$G$6:$R$314,ROW($A210)-5,FALSE),IFERROR(INDEX(AG$278:AG$314,MATCH($F210,$B$278:$B$314,0))/VLOOKUP($F210,$B$278:$BB$314,MATCH(LEFT(TRIM(AG$6),FIND("~",SUBSTITUTE(AG$6,"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210))*HLOOKUP(LEFT(TRIM(AG$6),FIND("~",SUBSTITUTE(AG$6," ","~",LEN(TRIM(AG$6))-LEN(SUBSTITUTE(TRIM(AG$6)," ",""))))-1)&amp;" Total",$B$6:$BB$314,ROW($A210)-5,FALSE))</f>
        <v>0</v>
      </c>
      <c r="AH210" s="8">
        <f ca="1">IF(AH$5&lt;&gt;"",HLOOKUP(AH$5,Functionalization!$G$6:$R$314,ROW($A210)-5,FALSE),IFERROR(INDEX(AH$278:AH$314,MATCH($F210,$B$278:$B$314,0))/VLOOKUP($F210,$B$278:$BB$314,MATCH(LEFT(TRIM(AH$6),FIND("~",SUBSTITUTE(AH$6,"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210))*HLOOKUP(LEFT(TRIM(AH$6),FIND("~",SUBSTITUTE(AH$6," ","~",LEN(TRIM(AH$6))-LEN(SUBSTITUTE(TRIM(AH$6)," ",""))))-1)&amp;" Total",$B$6:$BB$314,ROW($A210)-5,FALSE))</f>
        <v>0</v>
      </c>
      <c r="AI210" s="8">
        <f ca="1">IF(AI$5&lt;&gt;"",HLOOKUP(AI$5,Functionalization!$G$6:$R$314,ROW($A210)-5,FALSE),IFERROR(INDEX(AI$278:AI$314,MATCH($F210,$B$278:$B$314,0))/VLOOKUP($F210,$B$278:$BB$314,MATCH(LEFT(TRIM(AI$6),FIND("~",SUBSTITUTE(AI$6,"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210))*HLOOKUP(LEFT(TRIM(AI$6),FIND("~",SUBSTITUTE(AI$6," ","~",LEN(TRIM(AI$6))-LEN(SUBSTITUTE(TRIM(AI$6)," ",""))))-1)&amp;" Total",$B$6:$BB$314,ROW($A210)-5,FALSE))</f>
        <v>0</v>
      </c>
      <c r="AJ210" s="8">
        <f ca="1">IF(AJ$5&lt;&gt;"",HLOOKUP(AJ$5,Functionalization!$G$6:$R$314,ROW($A210)-5,FALSE),IFERROR(INDEX(AJ$278:AJ$314,MATCH($F210,$B$278:$B$314,0))/VLOOKUP($F210,$B$278:$BB$314,MATCH(LEFT(TRIM(AJ$6),FIND("~",SUBSTITUTE(AJ$6,"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210))*HLOOKUP(LEFT(TRIM(AJ$6),FIND("~",SUBSTITUTE(AJ$6," ","~",LEN(TRIM(AJ$6))-LEN(SUBSTITUTE(TRIM(AJ$6)," ",""))))-1)&amp;" Total",$B$6:$BB$314,ROW($A210)-5,FALSE))</f>
        <v>0</v>
      </c>
      <c r="AK210" s="8">
        <f ca="1">IF(AK$5&lt;&gt;"",HLOOKUP(AK$5,Functionalization!$G$6:$R$314,ROW($A210)-5,FALSE),IFERROR(INDEX(AK$278:AK$314,MATCH($F210,$B$278:$B$314,0))/VLOOKUP($F210,$B$278:$BB$314,MATCH(LEFT(TRIM(AK$6),FIND("~",SUBSTITUTE(AK$6,"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210))*HLOOKUP(LEFT(TRIM(AK$6),FIND("~",SUBSTITUTE(AK$6," ","~",LEN(TRIM(AK$6))-LEN(SUBSTITUTE(TRIM(AK$6)," ",""))))-1)&amp;" Total",$B$6:$BB$314,ROW($A210)-5,FALSE))</f>
        <v>0</v>
      </c>
      <c r="AL210" s="8">
        <f ca="1">IF(AL$5&lt;&gt;"",HLOOKUP(AL$5,Functionalization!$G$6:$R$314,ROW($A210)-5,FALSE),IFERROR(INDEX(AL$278:AL$314,MATCH($F210,$B$278:$B$314,0))/VLOOKUP($F210,$B$278:$BB$314,MATCH(LEFT(TRIM(AL$6),FIND("~",SUBSTITUTE(AL$6,"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210))*HLOOKUP(LEFT(TRIM(AL$6),FIND("~",SUBSTITUTE(AL$6," ","~",LEN(TRIM(AL$6))-LEN(SUBSTITUTE(TRIM(AL$6)," ",""))))-1)&amp;" Total",$B$6:$BB$314,ROW($A210)-5,FALSE))</f>
        <v>0</v>
      </c>
      <c r="AM210" s="8">
        <f ca="1">IF(AM$5&lt;&gt;"",HLOOKUP(AM$5,Functionalization!$G$6:$R$314,ROW($A210)-5,FALSE),IFERROR(INDEX(AM$278:AM$314,MATCH($F210,$B$278:$B$314,0))/VLOOKUP($F210,$B$278:$BB$314,MATCH(LEFT(TRIM(AM$6),FIND("~",SUBSTITUTE(AM$6,"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210))*HLOOKUP(LEFT(TRIM(AM$6),FIND("~",SUBSTITUTE(AM$6," ","~",LEN(TRIM(AM$6))-LEN(SUBSTITUTE(TRIM(AM$6)," ",""))))-1)&amp;" Total",$B$6:$BB$314,ROW($A210)-5,FALSE))</f>
        <v>0</v>
      </c>
      <c r="AN210" s="8">
        <f ca="1">IF(AN$5&lt;&gt;"",HLOOKUP(AN$5,Functionalization!$G$6:$R$314,ROW($A210)-5,FALSE),IFERROR(INDEX(AN$278:AN$314,MATCH($F210,$B$278:$B$314,0))/VLOOKUP($F210,$B$278:$BB$314,MATCH(LEFT(TRIM(AN$6),FIND("~",SUBSTITUTE(AN$6,"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210))*HLOOKUP(LEFT(TRIM(AN$6),FIND("~",SUBSTITUTE(AN$6," ","~",LEN(TRIM(AN$6))-LEN(SUBSTITUTE(TRIM(AN$6)," ",""))))-1)&amp;" Total",$B$6:$BB$314,ROW($A210)-5,FALSE))</f>
        <v>0</v>
      </c>
      <c r="AO210" s="8">
        <f ca="1">IF(AO$5&lt;&gt;"",HLOOKUP(AO$5,Functionalization!$G$6:$R$314,ROW($A210)-5,FALSE),IFERROR(INDEX(AO$278:AO$314,MATCH($F210,$B$278:$B$314,0))/VLOOKUP($F210,$B$278:$BB$314,MATCH(LEFT(TRIM(AO$6),FIND("~",SUBSTITUTE(AO$6,"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210))*HLOOKUP(LEFT(TRIM(AO$6),FIND("~",SUBSTITUTE(AO$6," ","~",LEN(TRIM(AO$6))-LEN(SUBSTITUTE(TRIM(AO$6)," ",""))))-1)&amp;" Total",$B$6:$BB$314,ROW($A210)-5,FALSE))</f>
        <v>0</v>
      </c>
      <c r="AP210" s="8">
        <f ca="1">IF(AP$5&lt;&gt;"",HLOOKUP(AP$5,Functionalization!$G$6:$R$314,ROW($A210)-5,FALSE),IFERROR(INDEX(AP$278:AP$314,MATCH($F210,$B$278:$B$314,0))/VLOOKUP($F210,$B$278:$BB$314,MATCH(LEFT(TRIM(AP$6),FIND("~",SUBSTITUTE(AP$6,"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210))*HLOOKUP(LEFT(TRIM(AP$6),FIND("~",SUBSTITUTE(AP$6," ","~",LEN(TRIM(AP$6))-LEN(SUBSTITUTE(TRIM(AP$6)," ",""))))-1)&amp;" Total",$B$6:$BB$314,ROW($A210)-5,FALSE))</f>
        <v>0</v>
      </c>
      <c r="AQ210" s="8">
        <f ca="1">IF(AQ$5&lt;&gt;"",HLOOKUP(AQ$5,Functionalization!$G$6:$R$314,ROW($A210)-5,FALSE),IFERROR(INDEX(AQ$278:AQ$314,MATCH($F210,$B$278:$B$314,0))/VLOOKUP($F210,$B$278:$BB$314,MATCH(LEFT(TRIM(AQ$6),FIND("~",SUBSTITUTE(AQ$6,"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210))*HLOOKUP(LEFT(TRIM(AQ$6),FIND("~",SUBSTITUTE(AQ$6," ","~",LEN(TRIM(AQ$6))-LEN(SUBSTITUTE(TRIM(AQ$6)," ",""))))-1)&amp;" Total",$B$6:$BB$314,ROW($A210)-5,FALSE))</f>
        <v>0</v>
      </c>
      <c r="AR210" s="8">
        <f ca="1">IF(AR$5&lt;&gt;"",HLOOKUP(AR$5,Functionalization!$G$6:$R$314,ROW($A210)-5,FALSE),IFERROR(INDEX(AR$278:AR$314,MATCH($F210,$B$278:$B$314,0))/VLOOKUP($F210,$B$278:$BB$314,MATCH(LEFT(TRIM(AR$6),FIND("~",SUBSTITUTE(AR$6,"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210))*HLOOKUP(LEFT(TRIM(AR$6),FIND("~",SUBSTITUTE(AR$6," ","~",LEN(TRIM(AR$6))-LEN(SUBSTITUTE(TRIM(AR$6)," ",""))))-1)&amp;" Total",$B$6:$BB$314,ROW($A210)-5,FALSE))</f>
        <v>0</v>
      </c>
      <c r="AS210" s="8">
        <f ca="1">IF(AS$5&lt;&gt;"",HLOOKUP(AS$5,Functionalization!$G$6:$R$314,ROW($A210)-5,FALSE),IFERROR(INDEX(AS$278:AS$314,MATCH($F210,$B$278:$B$314,0))/VLOOKUP($F210,$B$278:$BB$314,MATCH(LEFT(TRIM(AS$6),FIND("~",SUBSTITUTE(AS$6,"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210))*HLOOKUP(LEFT(TRIM(AS$6),FIND("~",SUBSTITUTE(AS$6," ","~",LEN(TRIM(AS$6))-LEN(SUBSTITUTE(TRIM(AS$6)," ",""))))-1)&amp;" Total",$B$6:$BB$314,ROW($A210)-5,FALSE))</f>
        <v>0</v>
      </c>
      <c r="AT210" s="8">
        <f ca="1">IF(AT$5&lt;&gt;"",HLOOKUP(AT$5,Functionalization!$G$6:$R$314,ROW($A210)-5,FALSE),IFERROR(INDEX(AT$278:AT$314,MATCH($F210,$B$278:$B$314,0))/VLOOKUP($F210,$B$278:$BB$314,MATCH(LEFT(TRIM(AT$6),FIND("~",SUBSTITUTE(AT$6,"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210))*HLOOKUP(LEFT(TRIM(AT$6),FIND("~",SUBSTITUTE(AT$6," ","~",LEN(TRIM(AT$6))-LEN(SUBSTITUTE(TRIM(AT$6)," ",""))))-1)&amp;" Total",$B$6:$BB$314,ROW($A210)-5,FALSE))</f>
        <v>0</v>
      </c>
      <c r="AU210" s="8">
        <f ca="1">IF(AU$5&lt;&gt;"",HLOOKUP(AU$5,Functionalization!$G$6:$R$314,ROW($A210)-5,FALSE),IFERROR(INDEX(AU$278:AU$314,MATCH($F210,$B$278:$B$314,0))/VLOOKUP($F210,$B$278:$BB$314,MATCH(LEFT(TRIM(AU$6),FIND("~",SUBSTITUTE(AU$6,"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210))*HLOOKUP(LEFT(TRIM(AU$6),FIND("~",SUBSTITUTE(AU$6," ","~",LEN(TRIM(AU$6))-LEN(SUBSTITUTE(TRIM(AU$6)," ",""))))-1)&amp;" Total",$B$6:$BB$314,ROW($A210)-5,FALSE))</f>
        <v>0</v>
      </c>
      <c r="AV210" s="8">
        <f ca="1">IF(AV$5&lt;&gt;"",HLOOKUP(AV$5,Functionalization!$G$6:$R$314,ROW($A210)-5,FALSE),IFERROR(INDEX(AV$278:AV$314,MATCH($F210,$B$278:$B$314,0))/VLOOKUP($F210,$B$278:$BB$314,MATCH(LEFT(TRIM(AV$6),FIND("~",SUBSTITUTE(AV$6,"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210))*HLOOKUP(LEFT(TRIM(AV$6),FIND("~",SUBSTITUTE(AV$6," ","~",LEN(TRIM(AV$6))-LEN(SUBSTITUTE(TRIM(AV$6)," ",""))))-1)&amp;" Total",$B$6:$BB$314,ROW($A210)-5,FALSE))</f>
        <v>0</v>
      </c>
      <c r="AW210" s="8">
        <f ca="1">IF(AW$5&lt;&gt;"",HLOOKUP(AW$5,Functionalization!$G$6:$R$314,ROW($A210)-5,FALSE),IFERROR(INDEX(AW$278:AW$314,MATCH($F210,$B$278:$B$314,0))/VLOOKUP($F210,$B$278:$BB$314,MATCH(LEFT(TRIM(AW$6),FIND("~",SUBSTITUTE(AW$6,"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210))*HLOOKUP(LEFT(TRIM(AW$6),FIND("~",SUBSTITUTE(AW$6," ","~",LEN(TRIM(AW$6))-LEN(SUBSTITUTE(TRIM(AW$6)," ",""))))-1)&amp;" Total",$B$6:$BB$314,ROW($A210)-5,FALSE))</f>
        <v>0</v>
      </c>
      <c r="AX210" s="8">
        <f ca="1">IF(AX$5&lt;&gt;"",HLOOKUP(AX$5,Functionalization!$G$6:$R$314,ROW($A210)-5,FALSE),IFERROR(INDEX(AX$278:AX$314,MATCH($F210,$B$278:$B$314,0))/VLOOKUP($F210,$B$278:$BB$314,MATCH(LEFT(TRIM(AX$6),FIND("~",SUBSTITUTE(AX$6,"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210))*HLOOKUP(LEFT(TRIM(AX$6),FIND("~",SUBSTITUTE(AX$6," ","~",LEN(TRIM(AX$6))-LEN(SUBSTITUTE(TRIM(AX$6)," ",""))))-1)&amp;" Total",$B$6:$BB$314,ROW($A210)-5,FALSE))</f>
        <v>0</v>
      </c>
      <c r="AY210" s="8">
        <f ca="1">IF(AY$5&lt;&gt;"",HLOOKUP(AY$5,Functionalization!$G$6:$R$314,ROW($A210)-5,FALSE),IFERROR(INDEX(AY$278:AY$314,MATCH($F210,$B$278:$B$314,0))/VLOOKUP($F210,$B$278:$BB$314,MATCH(LEFT(TRIM(AY$6),FIND("~",SUBSTITUTE(AY$6,"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210))*HLOOKUP(LEFT(TRIM(AY$6),FIND("~",SUBSTITUTE(AY$6," ","~",LEN(TRIM(AY$6))-LEN(SUBSTITUTE(TRIM(AY$6)," ",""))))-1)&amp;" Total",$B$6:$BB$314,ROW($A210)-5,FALSE))</f>
        <v>0</v>
      </c>
      <c r="AZ210" s="8">
        <f ca="1">IF(AZ$5&lt;&gt;"",HLOOKUP(AZ$5,Functionalization!$G$6:$R$314,ROW($A210)-5,FALSE),IFERROR(INDEX(AZ$278:AZ$314,MATCH($F210,$B$278:$B$314,0))/VLOOKUP($F210,$B$278:$BB$314,MATCH(LEFT(TRIM(AZ$6),FIND("~",SUBSTITUTE(AZ$6,"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210))*HLOOKUP(LEFT(TRIM(AZ$6),FIND("~",SUBSTITUTE(AZ$6," ","~",LEN(TRIM(AZ$6))-LEN(SUBSTITUTE(TRIM(AZ$6)," ",""))))-1)&amp;" Total",$B$6:$BB$314,ROW($A210)-5,FALSE))</f>
        <v>0</v>
      </c>
      <c r="BA210" s="8">
        <f ca="1">IF(BA$5&lt;&gt;"",HLOOKUP(BA$5,Functionalization!$G$6:$R$314,ROW($A210)-5,FALSE),IFERROR(INDEX(BA$278:BA$314,MATCH($F210,$B$278:$B$314,0))/VLOOKUP($F210,$B$278:$BB$314,MATCH(LEFT(TRIM(BA$6),FIND("~",SUBSTITUTE(BA$6,"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210))*HLOOKUP(LEFT(TRIM(BA$6),FIND("~",SUBSTITUTE(BA$6," ","~",LEN(TRIM(BA$6))-LEN(SUBSTITUTE(TRIM(BA$6)," ",""))))-1)&amp;" Total",$B$6:$BB$314,ROW($A210)-5,FALSE))</f>
        <v>0</v>
      </c>
      <c r="BB210" s="8">
        <f ca="1">IF(BB$5&lt;&gt;"",HLOOKUP(BB$5,Functionalization!$G$6:$R$314,ROW($A210)-5,FALSE),IFERROR(INDEX(BB$278:BB$314,MATCH($F210,$B$278:$B$314,0))/VLOOKUP($F210,$B$278:$BB$314,MATCH(LEFT(TRIM(BB$6),FIND("~",SUBSTITUTE(BB$6,"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210))*HLOOKUP(LEFT(TRIM(BB$6),FIND("~",SUBSTITUTE(BB$6," ","~",LEN(TRIM(BB$6))-LEN(SUBSTITUTE(TRIM(BB$6)," ",""))))-1)&amp;" Total",$B$6:$BB$314,ROW($A210)-5,FALSE))</f>
        <v>0</v>
      </c>
      <c r="BD210">
        <f ca="1">IFERROR(IF(SUMIF($G$6:$BB$6,BD$6&amp;" Total",$G210:$BB210)-(SUMIF($G$6:$BB$6,BD$6&amp;" "&amp;'Input-Func_Class'!$D$22,$G210:$BB210)+IFERROR(SUMIF($G$6:$BB$6,BD$6&amp;" "&amp;'Input-Func_Class'!$E$22,$G210:$BB210),SUMIF($G$6:$BB$6,BD$6&amp;" "&amp;'Input-Func_Class'!$B$24,$G210:$BB210))+SUMIF($G$6:$BB$6,BD$6&amp;" "&amp;'Input-Func_Class'!$F$22,$G210:$BB210))&lt;Check_Limit,0,1),1)</f>
        <v>0</v>
      </c>
      <c r="BE210">
        <f ca="1">IFERROR(IF(SUMIF($G$6:$BB$6,BE$6&amp;" Total",$G210:$BB210)-(SUMIF($G$6:$BB$6,BE$6&amp;" "&amp;'Input-Func_Class'!$D$22,$G210:$BB210)+IFERROR(SUMIF($G$6:$BB$6,BE$6&amp;" "&amp;'Input-Func_Class'!$E$22,$G210:$BB210),SUMIF($G$6:$BB$6,BE$6&amp;" "&amp;'Input-Func_Class'!$B$24,$G210:$BB210))+SUMIF($G$6:$BB$6,BE$6&amp;" "&amp;'Input-Func_Class'!$F$22,$G210:$BB210))&lt;Check_Limit,0,1),1)</f>
        <v>0</v>
      </c>
      <c r="BF210">
        <f ca="1">IFERROR(IF(SUMIF($G$6:$BB$6,BF$6&amp;" Total",$G210:$BB210)-(SUMIF($G$6:$BB$6,BF$6&amp;" "&amp;'Input-Func_Class'!$D$22,$G210:$BB210)+IFERROR(SUMIF($G$6:$BB$6,BF$6&amp;" "&amp;'Input-Func_Class'!$E$22,$G210:$BB210),SUMIF($G$6:$BB$6,BF$6&amp;" "&amp;'Input-Func_Class'!$B$24,$G210:$BB210))+SUMIF($G$6:$BB$6,BF$6&amp;" "&amp;'Input-Func_Class'!$F$22,$G210:$BB210))&lt;Check_Limit,0,1),1)</f>
        <v>0</v>
      </c>
      <c r="BG210">
        <f ca="1">IFERROR(IF(SUMIF($G$6:$BB$6,BG$6&amp;" Total",$G210:$BB210)-(SUMIF($G$6:$BB$6,BG$6&amp;" "&amp;'Input-Func_Class'!$D$22,$G210:$BB210)+IFERROR(SUMIF($G$6:$BB$6,BG$6&amp;" "&amp;'Input-Func_Class'!$E$22,$G210:$BB210),SUMIF($G$6:$BB$6,BG$6&amp;" "&amp;'Input-Func_Class'!$B$24,$G210:$BB210))+SUMIF($G$6:$BB$6,BG$6&amp;" "&amp;'Input-Func_Class'!$F$22,$G210:$BB210))&lt;Check_Limit,0,1),1)</f>
        <v>0</v>
      </c>
      <c r="BH210">
        <f ca="1">IFERROR(IF(SUMIF($G$6:$BB$6,BH$6&amp;" Total",$G210:$BB210)-(SUMIF($G$6:$BB$6,BH$6&amp;" "&amp;'Input-Func_Class'!$D$22,$G210:$BB210)+IFERROR(SUMIF($G$6:$BB$6,BH$6&amp;" "&amp;'Input-Func_Class'!$E$22,$G210:$BB210),SUMIF($G$6:$BB$6,BH$6&amp;" "&amp;'Input-Func_Class'!$B$24,$G210:$BB210))+SUMIF($G$6:$BB$6,BH$6&amp;" "&amp;'Input-Func_Class'!$F$22,$G210:$BB210))&lt;Check_Limit,0,1),1)</f>
        <v>0</v>
      </c>
      <c r="BI210">
        <f ca="1">IFERROR(IF(SUMIF($G$6:$BB$6,BI$6&amp;" Total",$G210:$BB210)-(SUMIF($G$6:$BB$6,BI$6&amp;" "&amp;'Input-Func_Class'!$D$22,$G210:$BB210)+IFERROR(SUMIF($G$6:$BB$6,BI$6&amp;" "&amp;'Input-Func_Class'!$E$22,$G210:$BB210),SUMIF($G$6:$BB$6,BI$6&amp;" "&amp;'Input-Func_Class'!$B$24,$G210:$BB210))+SUMIF($G$6:$BB$6,BI$6&amp;" "&amp;'Input-Func_Class'!$F$22,$G210:$BB210))&lt;Check_Limit,0,1),1)</f>
        <v>0</v>
      </c>
      <c r="BJ210">
        <f ca="1">IFERROR(IF(SUMIF($G$6:$BB$6,BJ$6&amp;" Total",$G210:$BB210)-(SUMIF($G$6:$BB$6,BJ$6&amp;" "&amp;'Input-Func_Class'!$D$22,$G210:$BB210)+IFERROR(SUMIF($G$6:$BB$6,BJ$6&amp;" "&amp;'Input-Func_Class'!$E$22,$G210:$BB210),SUMIF($G$6:$BB$6,BJ$6&amp;" "&amp;'Input-Func_Class'!$B$24,$G210:$BB210))+SUMIF($G$6:$BB$6,BJ$6&amp;" "&amp;'Input-Func_Class'!$F$22,$G210:$BB210))&lt;Check_Limit,0,1),1)</f>
        <v>0</v>
      </c>
      <c r="BK210">
        <f ca="1">IFERROR(IF(SUMIF($G$6:$BB$6,BK$6&amp;" Total",$G210:$BB210)-(SUMIF($G$6:$BB$6,BK$6&amp;" "&amp;'Input-Func_Class'!$D$22,$G210:$BB210)+IFERROR(SUMIF($G$6:$BB$6,BK$6&amp;" "&amp;'Input-Func_Class'!$E$22,$G210:$BB210),SUMIF($G$6:$BB$6,BK$6&amp;" "&amp;'Input-Func_Class'!$B$24,$G210:$BB210))+SUMIF($G$6:$BB$6,BK$6&amp;" "&amp;'Input-Func_Class'!$F$22,$G210:$BB210))&lt;Check_Limit,0,1),1)</f>
        <v>0</v>
      </c>
      <c r="BL210">
        <f ca="1">IFERROR(IF(SUMIF($G$6:$BB$6,BL$6&amp;" Total",$G210:$BB210)-(SUMIF($G$6:$BB$6,BL$6&amp;" "&amp;'Input-Func_Class'!$D$22,$G210:$BB210)+IFERROR(SUMIF($G$6:$BB$6,BL$6&amp;" "&amp;'Input-Func_Class'!$E$22,$G210:$BB210),SUMIF($G$6:$BB$6,BL$6&amp;" "&amp;'Input-Func_Class'!$B$24,$G210:$BB210))+SUMIF($G$6:$BB$6,BL$6&amp;" "&amp;'Input-Func_Class'!$F$22,$G210:$BB210))&lt;Check_Limit,0,1),1)</f>
        <v>0</v>
      </c>
      <c r="BM210">
        <f ca="1">IFERROR(IF(SUMIF($G$6:$BB$6,BM$6&amp;" Total",$G210:$BB210)-(SUMIF($G$6:$BB$6,BM$6&amp;" "&amp;'Input-Func_Class'!$D$22,$G210:$BB210)+IFERROR(SUMIF($G$6:$BB$6,BM$6&amp;" "&amp;'Input-Func_Class'!$E$22,$G210:$BB210),SUMIF($G$6:$BB$6,BM$6&amp;" "&amp;'Input-Func_Class'!$B$24,$G210:$BB210))+SUMIF($G$6:$BB$6,BM$6&amp;" "&amp;'Input-Func_Class'!$F$22,$G210:$BB210))&lt;Check_Limit,0,1),1)</f>
        <v>0</v>
      </c>
      <c r="BN210">
        <f ca="1">IFERROR(IF(SUMIF($G$6:$BB$6,BN$6&amp;" Total",$G210:$BB210)-(SUMIF($G$6:$BB$6,BN$6&amp;" "&amp;'Input-Func_Class'!$D$22,$G210:$BB210)+IFERROR(SUMIF($G$6:$BB$6,BN$6&amp;" "&amp;'Input-Func_Class'!$E$22,$G210:$BB210),SUMIF($G$6:$BB$6,BN$6&amp;" "&amp;'Input-Func_Class'!$B$24,$G210:$BB210))+SUMIF($G$6:$BB$6,BN$6&amp;" "&amp;'Input-Func_Class'!$F$22,$G210:$BB210))&lt;Check_Limit,0,1),1)</f>
        <v>0</v>
      </c>
      <c r="BO210">
        <f ca="1">IFERROR(IF(SUMIF($G$6:$BB$6,BO$6&amp;" Total",$G210:$BB210)-(SUMIF($G$6:$BB$6,BO$6&amp;" "&amp;'Input-Func_Class'!$D$22,$G210:$BB210)+IFERROR(SUMIF($G$6:$BB$6,BO$6&amp;" "&amp;'Input-Func_Class'!$E$22,$G210:$BB210),SUMIF($G$6:$BB$6,BO$6&amp;" "&amp;'Input-Func_Class'!$B$24,$G210:$BB210))+SUMIF($G$6:$BB$6,BO$6&amp;" "&amp;'Input-Func_Class'!$F$22,$G210:$BB210))&lt;Check_Limit,0,1),1)</f>
        <v>0</v>
      </c>
    </row>
    <row r="211" spans="1:67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>Functionalization!$D211</f>
        <v>43082.399999999994</v>
      </c>
      <c r="E211" s="8">
        <f t="shared" ref="E211:E216" ca="1" si="62">IFERROR(IF(D211="",0,IF(D211=0,0,IF(ABS(D211-SUM(G211,K211,O211,S211,W211,AA211,AE211,AI211,AM211,AQ211,AU211,AY211))&lt;Check_Limit,0,1))),1)</f>
        <v>0</v>
      </c>
      <c r="F211" s="2" t="str">
        <f>IF($D211=0,"-",IF('Input-Accounts'!$E211&lt;&gt;0,'Input-Accounts'!$E211,'Input-Accounts'!$G211))</f>
        <v>AVGERAGE STUDY</v>
      </c>
      <c r="G211" s="8">
        <f ca="1">IF(G$5&lt;&gt;"",HLOOKUP(G$5,Functionalization!$G$6:$R$314,ROW($A211)-5,FALSE),IFERROR(INDEX(G$278:G$314,MATCH($F211,$B$278:$B$314,0))/VLOOKUP($F211,$B$278:$BB$314,MATCH(LEFT(TRIM(G$6),FIND("~",SUBSTITUTE(G$6,"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211))*HLOOKUP(LEFT(TRIM(G$6),FIND("~",SUBSTITUTE(G$6," ","~",LEN(TRIM(G$6))-LEN(SUBSTITUTE(TRIM(G$6)," ",""))))-1)&amp;" Total",$B$6:$BB$314,ROW($A211)-5,FALSE))</f>
        <v>43082.399999999994</v>
      </c>
      <c r="H211" s="8">
        <f ca="1">IF(H$5&lt;&gt;"",HLOOKUP(H$5,Functionalization!$G$6:$R$314,ROW($A211)-5,FALSE),IFERROR(INDEX(H$278:H$314,MATCH($F211,$B$278:$B$314,0))/VLOOKUP($F211,$B$278:$BB$314,MATCH(LEFT(TRIM(H$6),FIND("~",SUBSTITUTE(H$6,"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211))*HLOOKUP(LEFT(TRIM(H$6),FIND("~",SUBSTITUTE(H$6," ","~",LEN(TRIM(H$6))-LEN(SUBSTITUTE(TRIM(H$6)," ",""))))-1)&amp;" Total",$B$6:$BB$314,ROW($A211)-5,FALSE))</f>
        <v>32868.254432212059</v>
      </c>
      <c r="I211" s="8">
        <f ca="1">IF(I$5&lt;&gt;"",HLOOKUP(I$5,Functionalization!$G$6:$R$314,ROW($A211)-5,FALSE),IFERROR(INDEX(I$278:I$314,MATCH($F211,$B$278:$B$314,0))/VLOOKUP($F211,$B$278:$BB$314,MATCH(LEFT(TRIM(I$6),FIND("~",SUBSTITUTE(I$6,"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211))*HLOOKUP(LEFT(TRIM(I$6),FIND("~",SUBSTITUTE(I$6," ","~",LEN(TRIM(I$6))-LEN(SUBSTITUTE(TRIM(I$6)," ",""))))-1)&amp;" Total",$B$6:$BB$314,ROW($A211)-5,FALSE))</f>
        <v>0</v>
      </c>
      <c r="J211" s="8">
        <f ca="1">IF(J$5&lt;&gt;"",HLOOKUP(J$5,Functionalization!$G$6:$R$314,ROW($A211)-5,FALSE),IFERROR(INDEX(J$278:J$314,MATCH($F211,$B$278:$B$314,0))/VLOOKUP($F211,$B$278:$BB$314,MATCH(LEFT(TRIM(J$6),FIND("~",SUBSTITUTE(J$6,"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211))*HLOOKUP(LEFT(TRIM(J$6),FIND("~",SUBSTITUTE(J$6," ","~",LEN(TRIM(J$6))-LEN(SUBSTITUTE(TRIM(J$6)," ",""))))-1)&amp;" Total",$B$6:$BB$314,ROW($A211)-5,FALSE))</f>
        <v>10214.145567787933</v>
      </c>
      <c r="K211" s="8">
        <f ca="1">IF(K$5&lt;&gt;"",HLOOKUP(K$5,Functionalization!$G$6:$R$314,ROW($A211)-5,FALSE),IFERROR(INDEX(K$278:K$314,MATCH($F211,$B$278:$B$314,0))/VLOOKUP($F211,$B$278:$BB$314,MATCH(LEFT(TRIM(K$6),FIND("~",SUBSTITUTE(K$6,"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211))*HLOOKUP(LEFT(TRIM(K$6),FIND("~",SUBSTITUTE(K$6," ","~",LEN(TRIM(K$6))-LEN(SUBSTITUTE(TRIM(K$6)," ",""))))-1)&amp;" Total",$B$6:$BB$314,ROW($A211)-5,FALSE))</f>
        <v>0</v>
      </c>
      <c r="L211" s="8">
        <f ca="1">IF(L$5&lt;&gt;"",HLOOKUP(L$5,Functionalization!$G$6:$R$314,ROW($A211)-5,FALSE),IFERROR(INDEX(L$278:L$314,MATCH($F211,$B$278:$B$314,0))/VLOOKUP($F211,$B$278:$BB$314,MATCH(LEFT(TRIM(L$6),FIND("~",SUBSTITUTE(L$6,"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211))*HLOOKUP(LEFT(TRIM(L$6),FIND("~",SUBSTITUTE(L$6," ","~",LEN(TRIM(L$6))-LEN(SUBSTITUTE(TRIM(L$6)," ",""))))-1)&amp;" Total",$B$6:$BB$314,ROW($A211)-5,FALSE))</f>
        <v>0</v>
      </c>
      <c r="M211" s="8">
        <f ca="1">IF(M$5&lt;&gt;"",HLOOKUP(M$5,Functionalization!$G$6:$R$314,ROW($A211)-5,FALSE),IFERROR(INDEX(M$278:M$314,MATCH($F211,$B$278:$B$314,0))/VLOOKUP($F211,$B$278:$BB$314,MATCH(LEFT(TRIM(M$6),FIND("~",SUBSTITUTE(M$6,"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211))*HLOOKUP(LEFT(TRIM(M$6),FIND("~",SUBSTITUTE(M$6," ","~",LEN(TRIM(M$6))-LEN(SUBSTITUTE(TRIM(M$6)," ",""))))-1)&amp;" Total",$B$6:$BB$314,ROW($A211)-5,FALSE))</f>
        <v>0</v>
      </c>
      <c r="N211" s="8">
        <f ca="1">IF(N$5&lt;&gt;"",HLOOKUP(N$5,Functionalization!$G$6:$R$314,ROW($A211)-5,FALSE),IFERROR(INDEX(N$278:N$314,MATCH($F211,$B$278:$B$314,0))/VLOOKUP($F211,$B$278:$BB$314,MATCH(LEFT(TRIM(N$6),FIND("~",SUBSTITUTE(N$6,"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211))*HLOOKUP(LEFT(TRIM(N$6),FIND("~",SUBSTITUTE(N$6," ","~",LEN(TRIM(N$6))-LEN(SUBSTITUTE(TRIM(N$6)," ",""))))-1)&amp;" Total",$B$6:$BB$314,ROW($A211)-5,FALSE))</f>
        <v>0</v>
      </c>
      <c r="O211" s="8">
        <f ca="1">IF(O$5&lt;&gt;"",HLOOKUP(O$5,Functionalization!$G$6:$R$314,ROW($A211)-5,FALSE),IFERROR(INDEX(O$278:O$314,MATCH($F211,$B$278:$B$314,0))/VLOOKUP($F211,$B$278:$BB$314,MATCH(LEFT(TRIM(O$6),FIND("~",SUBSTITUTE(O$6,"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211))*HLOOKUP(LEFT(TRIM(O$6),FIND("~",SUBSTITUTE(O$6," ","~",LEN(TRIM(O$6))-LEN(SUBSTITUTE(TRIM(O$6)," ",""))))-1)&amp;" Total",$B$6:$BB$314,ROW($A211)-5,FALSE))</f>
        <v>0</v>
      </c>
      <c r="P211" s="8">
        <f ca="1">IF(P$5&lt;&gt;"",HLOOKUP(P$5,Functionalization!$G$6:$R$314,ROW($A211)-5,FALSE),IFERROR(INDEX(P$278:P$314,MATCH($F211,$B$278:$B$314,0))/VLOOKUP($F211,$B$278:$BB$314,MATCH(LEFT(TRIM(P$6),FIND("~",SUBSTITUTE(P$6,"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211))*HLOOKUP(LEFT(TRIM(P$6),FIND("~",SUBSTITUTE(P$6," ","~",LEN(TRIM(P$6))-LEN(SUBSTITUTE(TRIM(P$6)," ",""))))-1)&amp;" Total",$B$6:$BB$314,ROW($A211)-5,FALSE))</f>
        <v>0</v>
      </c>
      <c r="Q211" s="8">
        <f ca="1">IF(Q$5&lt;&gt;"",HLOOKUP(Q$5,Functionalization!$G$6:$R$314,ROW($A211)-5,FALSE),IFERROR(INDEX(Q$278:Q$314,MATCH($F211,$B$278:$B$314,0))/VLOOKUP($F211,$B$278:$BB$314,MATCH(LEFT(TRIM(Q$6),FIND("~",SUBSTITUTE(Q$6,"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211))*HLOOKUP(LEFT(TRIM(Q$6),FIND("~",SUBSTITUTE(Q$6," ","~",LEN(TRIM(Q$6))-LEN(SUBSTITUTE(TRIM(Q$6)," ",""))))-1)&amp;" Total",$B$6:$BB$314,ROW($A211)-5,FALSE))</f>
        <v>0</v>
      </c>
      <c r="R211" s="8">
        <f ca="1">IF(R$5&lt;&gt;"",HLOOKUP(R$5,Functionalization!$G$6:$R$314,ROW($A211)-5,FALSE),IFERROR(INDEX(R$278:R$314,MATCH($F211,$B$278:$B$314,0))/VLOOKUP($F211,$B$278:$BB$314,MATCH(LEFT(TRIM(R$6),FIND("~",SUBSTITUTE(R$6,"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211))*HLOOKUP(LEFT(TRIM(R$6),FIND("~",SUBSTITUTE(R$6," ","~",LEN(TRIM(R$6))-LEN(SUBSTITUTE(TRIM(R$6)," ",""))))-1)&amp;" Total",$B$6:$BB$314,ROW($A211)-5,FALSE))</f>
        <v>0</v>
      </c>
      <c r="S211" s="8">
        <f ca="1">IF(S$5&lt;&gt;"",HLOOKUP(S$5,Functionalization!$G$6:$R$314,ROW($A211)-5,FALSE),IFERROR(INDEX(S$278:S$314,MATCH($F211,$B$278:$B$314,0))/VLOOKUP($F211,$B$278:$BB$314,MATCH(LEFT(TRIM(S$6),FIND("~",SUBSTITUTE(S$6,"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211))*HLOOKUP(LEFT(TRIM(S$6),FIND("~",SUBSTITUTE(S$6," ","~",LEN(TRIM(S$6))-LEN(SUBSTITUTE(TRIM(S$6)," ",""))))-1)&amp;" Total",$B$6:$BB$314,ROW($A211)-5,FALSE))</f>
        <v>0</v>
      </c>
      <c r="T211" s="8">
        <f ca="1">IF(T$5&lt;&gt;"",HLOOKUP(T$5,Functionalization!$G$6:$R$314,ROW($A211)-5,FALSE),IFERROR(INDEX(T$278:T$314,MATCH($F211,$B$278:$B$314,0))/VLOOKUP($F211,$B$278:$BB$314,MATCH(LEFT(TRIM(T$6),FIND("~",SUBSTITUTE(T$6,"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211))*HLOOKUP(LEFT(TRIM(T$6),FIND("~",SUBSTITUTE(T$6," ","~",LEN(TRIM(T$6))-LEN(SUBSTITUTE(TRIM(T$6)," ",""))))-1)&amp;" Total",$B$6:$BB$314,ROW($A211)-5,FALSE))</f>
        <v>0</v>
      </c>
      <c r="U211" s="8">
        <f ca="1">IF(U$5&lt;&gt;"",HLOOKUP(U$5,Functionalization!$G$6:$R$314,ROW($A211)-5,FALSE),IFERROR(INDEX(U$278:U$314,MATCH($F211,$B$278:$B$314,0))/VLOOKUP($F211,$B$278:$BB$314,MATCH(LEFT(TRIM(U$6),FIND("~",SUBSTITUTE(U$6,"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211))*HLOOKUP(LEFT(TRIM(U$6),FIND("~",SUBSTITUTE(U$6," ","~",LEN(TRIM(U$6))-LEN(SUBSTITUTE(TRIM(U$6)," ",""))))-1)&amp;" Total",$B$6:$BB$314,ROW($A211)-5,FALSE))</f>
        <v>0</v>
      </c>
      <c r="V211" s="8">
        <f ca="1">IF(V$5&lt;&gt;"",HLOOKUP(V$5,Functionalization!$G$6:$R$314,ROW($A211)-5,FALSE),IFERROR(INDEX(V$278:V$314,MATCH($F211,$B$278:$B$314,0))/VLOOKUP($F211,$B$278:$BB$314,MATCH(LEFT(TRIM(V$6),FIND("~",SUBSTITUTE(V$6,"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211))*HLOOKUP(LEFT(TRIM(V$6),FIND("~",SUBSTITUTE(V$6," ","~",LEN(TRIM(V$6))-LEN(SUBSTITUTE(TRIM(V$6)," ",""))))-1)&amp;" Total",$B$6:$BB$314,ROW($A211)-5,FALSE))</f>
        <v>0</v>
      </c>
      <c r="W211" s="8">
        <f ca="1">IF(W$5&lt;&gt;"",HLOOKUP(W$5,Functionalization!$G$6:$R$314,ROW($A211)-5,FALSE),IFERROR(INDEX(W$278:W$314,MATCH($F211,$B$278:$B$314,0))/VLOOKUP($F211,$B$278:$BB$314,MATCH(LEFT(TRIM(W$6),FIND("~",SUBSTITUTE(W$6,"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211))*HLOOKUP(LEFT(TRIM(W$6),FIND("~",SUBSTITUTE(W$6," ","~",LEN(TRIM(W$6))-LEN(SUBSTITUTE(TRIM(W$6)," ",""))))-1)&amp;" Total",$B$6:$BB$314,ROW($A211)-5,FALSE))</f>
        <v>0</v>
      </c>
      <c r="X211" s="8">
        <f ca="1">IF(X$5&lt;&gt;"",HLOOKUP(X$5,Functionalization!$G$6:$R$314,ROW($A211)-5,FALSE),IFERROR(INDEX(X$278:X$314,MATCH($F211,$B$278:$B$314,0))/VLOOKUP($F211,$B$278:$BB$314,MATCH(LEFT(TRIM(X$6),FIND("~",SUBSTITUTE(X$6,"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211))*HLOOKUP(LEFT(TRIM(X$6),FIND("~",SUBSTITUTE(X$6," ","~",LEN(TRIM(X$6))-LEN(SUBSTITUTE(TRIM(X$6)," ",""))))-1)&amp;" Total",$B$6:$BB$314,ROW($A211)-5,FALSE))</f>
        <v>0</v>
      </c>
      <c r="Y211" s="8">
        <f ca="1">IF(Y$5&lt;&gt;"",HLOOKUP(Y$5,Functionalization!$G$6:$R$314,ROW($A211)-5,FALSE),IFERROR(INDEX(Y$278:Y$314,MATCH($F211,$B$278:$B$314,0))/VLOOKUP($F211,$B$278:$BB$314,MATCH(LEFT(TRIM(Y$6),FIND("~",SUBSTITUTE(Y$6,"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211))*HLOOKUP(LEFT(TRIM(Y$6),FIND("~",SUBSTITUTE(Y$6," ","~",LEN(TRIM(Y$6))-LEN(SUBSTITUTE(TRIM(Y$6)," ",""))))-1)&amp;" Total",$B$6:$BB$314,ROW($A211)-5,FALSE))</f>
        <v>0</v>
      </c>
      <c r="Z211" s="8">
        <f ca="1">IF(Z$5&lt;&gt;"",HLOOKUP(Z$5,Functionalization!$G$6:$R$314,ROW($A211)-5,FALSE),IFERROR(INDEX(Z$278:Z$314,MATCH($F211,$B$278:$B$314,0))/VLOOKUP($F211,$B$278:$BB$314,MATCH(LEFT(TRIM(Z$6),FIND("~",SUBSTITUTE(Z$6,"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211))*HLOOKUP(LEFT(TRIM(Z$6),FIND("~",SUBSTITUTE(Z$6," ","~",LEN(TRIM(Z$6))-LEN(SUBSTITUTE(TRIM(Z$6)," ",""))))-1)&amp;" Total",$B$6:$BB$314,ROW($A211)-5,FALSE))</f>
        <v>0</v>
      </c>
      <c r="AA211" s="8">
        <f ca="1">IF(AA$5&lt;&gt;"",HLOOKUP(AA$5,Functionalization!$G$6:$R$314,ROW($A211)-5,FALSE),IFERROR(INDEX(AA$278:AA$314,MATCH($F211,$B$278:$B$314,0))/VLOOKUP($F211,$B$278:$BB$314,MATCH(LEFT(TRIM(AA$6),FIND("~",SUBSTITUTE(AA$6,"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211))*HLOOKUP(LEFT(TRIM(AA$6),FIND("~",SUBSTITUTE(AA$6," ","~",LEN(TRIM(AA$6))-LEN(SUBSTITUTE(TRIM(AA$6)," ",""))))-1)&amp;" Total",$B$6:$BB$314,ROW($A211)-5,FALSE))</f>
        <v>0</v>
      </c>
      <c r="AB211" s="8">
        <f ca="1">IF(AB$5&lt;&gt;"",HLOOKUP(AB$5,Functionalization!$G$6:$R$314,ROW($A211)-5,FALSE),IFERROR(INDEX(AB$278:AB$314,MATCH($F211,$B$278:$B$314,0))/VLOOKUP($F211,$B$278:$BB$314,MATCH(LEFT(TRIM(AB$6),FIND("~",SUBSTITUTE(AB$6,"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211))*HLOOKUP(LEFT(TRIM(AB$6),FIND("~",SUBSTITUTE(AB$6," ","~",LEN(TRIM(AB$6))-LEN(SUBSTITUTE(TRIM(AB$6)," ",""))))-1)&amp;" Total",$B$6:$BB$314,ROW($A211)-5,FALSE))</f>
        <v>0</v>
      </c>
      <c r="AC211" s="8">
        <f ca="1">IF(AC$5&lt;&gt;"",HLOOKUP(AC$5,Functionalization!$G$6:$R$314,ROW($A211)-5,FALSE),IFERROR(INDEX(AC$278:AC$314,MATCH($F211,$B$278:$B$314,0))/VLOOKUP($F211,$B$278:$BB$314,MATCH(LEFT(TRIM(AC$6),FIND("~",SUBSTITUTE(AC$6,"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211))*HLOOKUP(LEFT(TRIM(AC$6),FIND("~",SUBSTITUTE(AC$6," ","~",LEN(TRIM(AC$6))-LEN(SUBSTITUTE(TRIM(AC$6)," ",""))))-1)&amp;" Total",$B$6:$BB$314,ROW($A211)-5,FALSE))</f>
        <v>0</v>
      </c>
      <c r="AD211" s="8">
        <f ca="1">IF(AD$5&lt;&gt;"",HLOOKUP(AD$5,Functionalization!$G$6:$R$314,ROW($A211)-5,FALSE),IFERROR(INDEX(AD$278:AD$314,MATCH($F211,$B$278:$B$314,0))/VLOOKUP($F211,$B$278:$BB$314,MATCH(LEFT(TRIM(AD$6),FIND("~",SUBSTITUTE(AD$6,"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211))*HLOOKUP(LEFT(TRIM(AD$6),FIND("~",SUBSTITUTE(AD$6," ","~",LEN(TRIM(AD$6))-LEN(SUBSTITUTE(TRIM(AD$6)," ",""))))-1)&amp;" Total",$B$6:$BB$314,ROW($A211)-5,FALSE))</f>
        <v>0</v>
      </c>
      <c r="AE211" s="8">
        <f ca="1">IF(AE$5&lt;&gt;"",HLOOKUP(AE$5,Functionalization!$G$6:$R$314,ROW($A211)-5,FALSE),IFERROR(INDEX(AE$278:AE$314,MATCH($F211,$B$278:$B$314,0))/VLOOKUP($F211,$B$278:$BB$314,MATCH(LEFT(TRIM(AE$6),FIND("~",SUBSTITUTE(AE$6,"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211))*HLOOKUP(LEFT(TRIM(AE$6),FIND("~",SUBSTITUTE(AE$6," ","~",LEN(TRIM(AE$6))-LEN(SUBSTITUTE(TRIM(AE$6)," ",""))))-1)&amp;" Total",$B$6:$BB$314,ROW($A211)-5,FALSE))</f>
        <v>0</v>
      </c>
      <c r="AF211" s="8">
        <f ca="1">IF(AF$5&lt;&gt;"",HLOOKUP(AF$5,Functionalization!$G$6:$R$314,ROW($A211)-5,FALSE),IFERROR(INDEX(AF$278:AF$314,MATCH($F211,$B$278:$B$314,0))/VLOOKUP($F211,$B$278:$BB$314,MATCH(LEFT(TRIM(AF$6),FIND("~",SUBSTITUTE(AF$6,"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211))*HLOOKUP(LEFT(TRIM(AF$6),FIND("~",SUBSTITUTE(AF$6," ","~",LEN(TRIM(AF$6))-LEN(SUBSTITUTE(TRIM(AF$6)," ",""))))-1)&amp;" Total",$B$6:$BB$314,ROW($A211)-5,FALSE))</f>
        <v>0</v>
      </c>
      <c r="AG211" s="8">
        <f ca="1">IF(AG$5&lt;&gt;"",HLOOKUP(AG$5,Functionalization!$G$6:$R$314,ROW($A211)-5,FALSE),IFERROR(INDEX(AG$278:AG$314,MATCH($F211,$B$278:$B$314,0))/VLOOKUP($F211,$B$278:$BB$314,MATCH(LEFT(TRIM(AG$6),FIND("~",SUBSTITUTE(AG$6,"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211))*HLOOKUP(LEFT(TRIM(AG$6),FIND("~",SUBSTITUTE(AG$6," ","~",LEN(TRIM(AG$6))-LEN(SUBSTITUTE(TRIM(AG$6)," ",""))))-1)&amp;" Total",$B$6:$BB$314,ROW($A211)-5,FALSE))</f>
        <v>0</v>
      </c>
      <c r="AH211" s="8">
        <f ca="1">IF(AH$5&lt;&gt;"",HLOOKUP(AH$5,Functionalization!$G$6:$R$314,ROW($A211)-5,FALSE),IFERROR(INDEX(AH$278:AH$314,MATCH($F211,$B$278:$B$314,0))/VLOOKUP($F211,$B$278:$BB$314,MATCH(LEFT(TRIM(AH$6),FIND("~",SUBSTITUTE(AH$6,"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211))*HLOOKUP(LEFT(TRIM(AH$6),FIND("~",SUBSTITUTE(AH$6," ","~",LEN(TRIM(AH$6))-LEN(SUBSTITUTE(TRIM(AH$6)," ",""))))-1)&amp;" Total",$B$6:$BB$314,ROW($A211)-5,FALSE))</f>
        <v>0</v>
      </c>
      <c r="AI211" s="8">
        <f ca="1">IF(AI$5&lt;&gt;"",HLOOKUP(AI$5,Functionalization!$G$6:$R$314,ROW($A211)-5,FALSE),IFERROR(INDEX(AI$278:AI$314,MATCH($F211,$B$278:$B$314,0))/VLOOKUP($F211,$B$278:$BB$314,MATCH(LEFT(TRIM(AI$6),FIND("~",SUBSTITUTE(AI$6,"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211))*HLOOKUP(LEFT(TRIM(AI$6),FIND("~",SUBSTITUTE(AI$6," ","~",LEN(TRIM(AI$6))-LEN(SUBSTITUTE(TRIM(AI$6)," ",""))))-1)&amp;" Total",$B$6:$BB$314,ROW($A211)-5,FALSE))</f>
        <v>0</v>
      </c>
      <c r="AJ211" s="8">
        <f ca="1">IF(AJ$5&lt;&gt;"",HLOOKUP(AJ$5,Functionalization!$G$6:$R$314,ROW($A211)-5,FALSE),IFERROR(INDEX(AJ$278:AJ$314,MATCH($F211,$B$278:$B$314,0))/VLOOKUP($F211,$B$278:$BB$314,MATCH(LEFT(TRIM(AJ$6),FIND("~",SUBSTITUTE(AJ$6,"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211))*HLOOKUP(LEFT(TRIM(AJ$6),FIND("~",SUBSTITUTE(AJ$6," ","~",LEN(TRIM(AJ$6))-LEN(SUBSTITUTE(TRIM(AJ$6)," ",""))))-1)&amp;" Total",$B$6:$BB$314,ROW($A211)-5,FALSE))</f>
        <v>0</v>
      </c>
      <c r="AK211" s="8">
        <f ca="1">IF(AK$5&lt;&gt;"",HLOOKUP(AK$5,Functionalization!$G$6:$R$314,ROW($A211)-5,FALSE),IFERROR(INDEX(AK$278:AK$314,MATCH($F211,$B$278:$B$314,0))/VLOOKUP($F211,$B$278:$BB$314,MATCH(LEFT(TRIM(AK$6),FIND("~",SUBSTITUTE(AK$6,"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211))*HLOOKUP(LEFT(TRIM(AK$6),FIND("~",SUBSTITUTE(AK$6," ","~",LEN(TRIM(AK$6))-LEN(SUBSTITUTE(TRIM(AK$6)," ",""))))-1)&amp;" Total",$B$6:$BB$314,ROW($A211)-5,FALSE))</f>
        <v>0</v>
      </c>
      <c r="AL211" s="8">
        <f ca="1">IF(AL$5&lt;&gt;"",HLOOKUP(AL$5,Functionalization!$G$6:$R$314,ROW($A211)-5,FALSE),IFERROR(INDEX(AL$278:AL$314,MATCH($F211,$B$278:$B$314,0))/VLOOKUP($F211,$B$278:$BB$314,MATCH(LEFT(TRIM(AL$6),FIND("~",SUBSTITUTE(AL$6,"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211))*HLOOKUP(LEFT(TRIM(AL$6),FIND("~",SUBSTITUTE(AL$6," ","~",LEN(TRIM(AL$6))-LEN(SUBSTITUTE(TRIM(AL$6)," ",""))))-1)&amp;" Total",$B$6:$BB$314,ROW($A211)-5,FALSE))</f>
        <v>0</v>
      </c>
      <c r="AM211" s="8">
        <f ca="1">IF(AM$5&lt;&gt;"",HLOOKUP(AM$5,Functionalization!$G$6:$R$314,ROW($A211)-5,FALSE),IFERROR(INDEX(AM$278:AM$314,MATCH($F211,$B$278:$B$314,0))/VLOOKUP($F211,$B$278:$BB$314,MATCH(LEFT(TRIM(AM$6),FIND("~",SUBSTITUTE(AM$6,"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211))*HLOOKUP(LEFT(TRIM(AM$6),FIND("~",SUBSTITUTE(AM$6," ","~",LEN(TRIM(AM$6))-LEN(SUBSTITUTE(TRIM(AM$6)," ",""))))-1)&amp;" Total",$B$6:$BB$314,ROW($A211)-5,FALSE))</f>
        <v>0</v>
      </c>
      <c r="AN211" s="8">
        <f ca="1">IF(AN$5&lt;&gt;"",HLOOKUP(AN$5,Functionalization!$G$6:$R$314,ROW($A211)-5,FALSE),IFERROR(INDEX(AN$278:AN$314,MATCH($F211,$B$278:$B$314,0))/VLOOKUP($F211,$B$278:$BB$314,MATCH(LEFT(TRIM(AN$6),FIND("~",SUBSTITUTE(AN$6,"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211))*HLOOKUP(LEFT(TRIM(AN$6),FIND("~",SUBSTITUTE(AN$6," ","~",LEN(TRIM(AN$6))-LEN(SUBSTITUTE(TRIM(AN$6)," ",""))))-1)&amp;" Total",$B$6:$BB$314,ROW($A211)-5,FALSE))</f>
        <v>0</v>
      </c>
      <c r="AO211" s="8">
        <f ca="1">IF(AO$5&lt;&gt;"",HLOOKUP(AO$5,Functionalization!$G$6:$R$314,ROW($A211)-5,FALSE),IFERROR(INDEX(AO$278:AO$314,MATCH($F211,$B$278:$B$314,0))/VLOOKUP($F211,$B$278:$BB$314,MATCH(LEFT(TRIM(AO$6),FIND("~",SUBSTITUTE(AO$6,"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211))*HLOOKUP(LEFT(TRIM(AO$6),FIND("~",SUBSTITUTE(AO$6," ","~",LEN(TRIM(AO$6))-LEN(SUBSTITUTE(TRIM(AO$6)," ",""))))-1)&amp;" Total",$B$6:$BB$314,ROW($A211)-5,FALSE))</f>
        <v>0</v>
      </c>
      <c r="AP211" s="8">
        <f ca="1">IF(AP$5&lt;&gt;"",HLOOKUP(AP$5,Functionalization!$G$6:$R$314,ROW($A211)-5,FALSE),IFERROR(INDEX(AP$278:AP$314,MATCH($F211,$B$278:$B$314,0))/VLOOKUP($F211,$B$278:$BB$314,MATCH(LEFT(TRIM(AP$6),FIND("~",SUBSTITUTE(AP$6,"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211))*HLOOKUP(LEFT(TRIM(AP$6),FIND("~",SUBSTITUTE(AP$6," ","~",LEN(TRIM(AP$6))-LEN(SUBSTITUTE(TRIM(AP$6)," ",""))))-1)&amp;" Total",$B$6:$BB$314,ROW($A211)-5,FALSE))</f>
        <v>0</v>
      </c>
      <c r="AQ211" s="8">
        <f ca="1">IF(AQ$5&lt;&gt;"",HLOOKUP(AQ$5,Functionalization!$G$6:$R$314,ROW($A211)-5,FALSE),IFERROR(INDEX(AQ$278:AQ$314,MATCH($F211,$B$278:$B$314,0))/VLOOKUP($F211,$B$278:$BB$314,MATCH(LEFT(TRIM(AQ$6),FIND("~",SUBSTITUTE(AQ$6,"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211))*HLOOKUP(LEFT(TRIM(AQ$6),FIND("~",SUBSTITUTE(AQ$6," ","~",LEN(TRIM(AQ$6))-LEN(SUBSTITUTE(TRIM(AQ$6)," ",""))))-1)&amp;" Total",$B$6:$BB$314,ROW($A211)-5,FALSE))</f>
        <v>0</v>
      </c>
      <c r="AR211" s="8">
        <f ca="1">IF(AR$5&lt;&gt;"",HLOOKUP(AR$5,Functionalization!$G$6:$R$314,ROW($A211)-5,FALSE),IFERROR(INDEX(AR$278:AR$314,MATCH($F211,$B$278:$B$314,0))/VLOOKUP($F211,$B$278:$BB$314,MATCH(LEFT(TRIM(AR$6),FIND("~",SUBSTITUTE(AR$6,"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211))*HLOOKUP(LEFT(TRIM(AR$6),FIND("~",SUBSTITUTE(AR$6," ","~",LEN(TRIM(AR$6))-LEN(SUBSTITUTE(TRIM(AR$6)," ",""))))-1)&amp;" Total",$B$6:$BB$314,ROW($A211)-5,FALSE))</f>
        <v>0</v>
      </c>
      <c r="AS211" s="8">
        <f ca="1">IF(AS$5&lt;&gt;"",HLOOKUP(AS$5,Functionalization!$G$6:$R$314,ROW($A211)-5,FALSE),IFERROR(INDEX(AS$278:AS$314,MATCH($F211,$B$278:$B$314,0))/VLOOKUP($F211,$B$278:$BB$314,MATCH(LEFT(TRIM(AS$6),FIND("~",SUBSTITUTE(AS$6,"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211))*HLOOKUP(LEFT(TRIM(AS$6),FIND("~",SUBSTITUTE(AS$6," ","~",LEN(TRIM(AS$6))-LEN(SUBSTITUTE(TRIM(AS$6)," ",""))))-1)&amp;" Total",$B$6:$BB$314,ROW($A211)-5,FALSE))</f>
        <v>0</v>
      </c>
      <c r="AT211" s="8">
        <f ca="1">IF(AT$5&lt;&gt;"",HLOOKUP(AT$5,Functionalization!$G$6:$R$314,ROW($A211)-5,FALSE),IFERROR(INDEX(AT$278:AT$314,MATCH($F211,$B$278:$B$314,0))/VLOOKUP($F211,$B$278:$BB$314,MATCH(LEFT(TRIM(AT$6),FIND("~",SUBSTITUTE(AT$6,"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211))*HLOOKUP(LEFT(TRIM(AT$6),FIND("~",SUBSTITUTE(AT$6," ","~",LEN(TRIM(AT$6))-LEN(SUBSTITUTE(TRIM(AT$6)," ",""))))-1)&amp;" Total",$B$6:$BB$314,ROW($A211)-5,FALSE))</f>
        <v>0</v>
      </c>
      <c r="AU211" s="8">
        <f ca="1">IF(AU$5&lt;&gt;"",HLOOKUP(AU$5,Functionalization!$G$6:$R$314,ROW($A211)-5,FALSE),IFERROR(INDEX(AU$278:AU$314,MATCH($F211,$B$278:$B$314,0))/VLOOKUP($F211,$B$278:$BB$314,MATCH(LEFT(TRIM(AU$6),FIND("~",SUBSTITUTE(AU$6,"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211))*HLOOKUP(LEFT(TRIM(AU$6),FIND("~",SUBSTITUTE(AU$6," ","~",LEN(TRIM(AU$6))-LEN(SUBSTITUTE(TRIM(AU$6)," ",""))))-1)&amp;" Total",$B$6:$BB$314,ROW($A211)-5,FALSE))</f>
        <v>0</v>
      </c>
      <c r="AV211" s="8">
        <f ca="1">IF(AV$5&lt;&gt;"",HLOOKUP(AV$5,Functionalization!$G$6:$R$314,ROW($A211)-5,FALSE),IFERROR(INDEX(AV$278:AV$314,MATCH($F211,$B$278:$B$314,0))/VLOOKUP($F211,$B$278:$BB$314,MATCH(LEFT(TRIM(AV$6),FIND("~",SUBSTITUTE(AV$6,"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211))*HLOOKUP(LEFT(TRIM(AV$6),FIND("~",SUBSTITUTE(AV$6," ","~",LEN(TRIM(AV$6))-LEN(SUBSTITUTE(TRIM(AV$6)," ",""))))-1)&amp;" Total",$B$6:$BB$314,ROW($A211)-5,FALSE))</f>
        <v>0</v>
      </c>
      <c r="AW211" s="8">
        <f ca="1">IF(AW$5&lt;&gt;"",HLOOKUP(AW$5,Functionalization!$G$6:$R$314,ROW($A211)-5,FALSE),IFERROR(INDEX(AW$278:AW$314,MATCH($F211,$B$278:$B$314,0))/VLOOKUP($F211,$B$278:$BB$314,MATCH(LEFT(TRIM(AW$6),FIND("~",SUBSTITUTE(AW$6,"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211))*HLOOKUP(LEFT(TRIM(AW$6),FIND("~",SUBSTITUTE(AW$6," ","~",LEN(TRIM(AW$6))-LEN(SUBSTITUTE(TRIM(AW$6)," ",""))))-1)&amp;" Total",$B$6:$BB$314,ROW($A211)-5,FALSE))</f>
        <v>0</v>
      </c>
      <c r="AX211" s="8">
        <f ca="1">IF(AX$5&lt;&gt;"",HLOOKUP(AX$5,Functionalization!$G$6:$R$314,ROW($A211)-5,FALSE),IFERROR(INDEX(AX$278:AX$314,MATCH($F211,$B$278:$B$314,0))/VLOOKUP($F211,$B$278:$BB$314,MATCH(LEFT(TRIM(AX$6),FIND("~",SUBSTITUTE(AX$6,"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211))*HLOOKUP(LEFT(TRIM(AX$6),FIND("~",SUBSTITUTE(AX$6," ","~",LEN(TRIM(AX$6))-LEN(SUBSTITUTE(TRIM(AX$6)," ",""))))-1)&amp;" Total",$B$6:$BB$314,ROW($A211)-5,FALSE))</f>
        <v>0</v>
      </c>
      <c r="AY211" s="8">
        <f ca="1">IF(AY$5&lt;&gt;"",HLOOKUP(AY$5,Functionalization!$G$6:$R$314,ROW($A211)-5,FALSE),IFERROR(INDEX(AY$278:AY$314,MATCH($F211,$B$278:$B$314,0))/VLOOKUP($F211,$B$278:$BB$314,MATCH(LEFT(TRIM(AY$6),FIND("~",SUBSTITUTE(AY$6,"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211))*HLOOKUP(LEFT(TRIM(AY$6),FIND("~",SUBSTITUTE(AY$6," ","~",LEN(TRIM(AY$6))-LEN(SUBSTITUTE(TRIM(AY$6)," ",""))))-1)&amp;" Total",$B$6:$BB$314,ROW($A211)-5,FALSE))</f>
        <v>0</v>
      </c>
      <c r="AZ211" s="8">
        <f ca="1">IF(AZ$5&lt;&gt;"",HLOOKUP(AZ$5,Functionalization!$G$6:$R$314,ROW($A211)-5,FALSE),IFERROR(INDEX(AZ$278:AZ$314,MATCH($F211,$B$278:$B$314,0))/VLOOKUP($F211,$B$278:$BB$314,MATCH(LEFT(TRIM(AZ$6),FIND("~",SUBSTITUTE(AZ$6,"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211))*HLOOKUP(LEFT(TRIM(AZ$6),FIND("~",SUBSTITUTE(AZ$6," ","~",LEN(TRIM(AZ$6))-LEN(SUBSTITUTE(TRIM(AZ$6)," ",""))))-1)&amp;" Total",$B$6:$BB$314,ROW($A211)-5,FALSE))</f>
        <v>0</v>
      </c>
      <c r="BA211" s="8">
        <f ca="1">IF(BA$5&lt;&gt;"",HLOOKUP(BA$5,Functionalization!$G$6:$R$314,ROW($A211)-5,FALSE),IFERROR(INDEX(BA$278:BA$314,MATCH($F211,$B$278:$B$314,0))/VLOOKUP($F211,$B$278:$BB$314,MATCH(LEFT(TRIM(BA$6),FIND("~",SUBSTITUTE(BA$6,"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211))*HLOOKUP(LEFT(TRIM(BA$6),FIND("~",SUBSTITUTE(BA$6," ","~",LEN(TRIM(BA$6))-LEN(SUBSTITUTE(TRIM(BA$6)," ",""))))-1)&amp;" Total",$B$6:$BB$314,ROW($A211)-5,FALSE))</f>
        <v>0</v>
      </c>
      <c r="BB211" s="8">
        <f ca="1">IF(BB$5&lt;&gt;"",HLOOKUP(BB$5,Functionalization!$G$6:$R$314,ROW($A211)-5,FALSE),IFERROR(INDEX(BB$278:BB$314,MATCH($F211,$B$278:$B$314,0))/VLOOKUP($F211,$B$278:$BB$314,MATCH(LEFT(TRIM(BB$6),FIND("~",SUBSTITUTE(BB$6,"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211))*HLOOKUP(LEFT(TRIM(BB$6),FIND("~",SUBSTITUTE(BB$6," ","~",LEN(TRIM(BB$6))-LEN(SUBSTITUTE(TRIM(BB$6)," ",""))))-1)&amp;" Total",$B$6:$BB$314,ROW($A211)-5,FALSE))</f>
        <v>0</v>
      </c>
      <c r="BD211">
        <f ca="1">IFERROR(IF(SUMIF($G$6:$BB$6,BD$6&amp;" Total",$G211:$BB211)-(SUMIF($G$6:$BB$6,BD$6&amp;" "&amp;'Input-Func_Class'!$D$22,$G211:$BB211)+IFERROR(SUMIF($G$6:$BB$6,BD$6&amp;" "&amp;'Input-Func_Class'!$E$22,$G211:$BB211),SUMIF($G$6:$BB$6,BD$6&amp;" "&amp;'Input-Func_Class'!$B$24,$G211:$BB211))+SUMIF($G$6:$BB$6,BD$6&amp;" "&amp;'Input-Func_Class'!$F$22,$G211:$BB211))&lt;Check_Limit,0,1),1)</f>
        <v>0</v>
      </c>
      <c r="BE211">
        <f ca="1">IFERROR(IF(SUMIF($G$6:$BB$6,BE$6&amp;" Total",$G211:$BB211)-(SUMIF($G$6:$BB$6,BE$6&amp;" "&amp;'Input-Func_Class'!$D$22,$G211:$BB211)+IFERROR(SUMIF($G$6:$BB$6,BE$6&amp;" "&amp;'Input-Func_Class'!$E$22,$G211:$BB211),SUMIF($G$6:$BB$6,BE$6&amp;" "&amp;'Input-Func_Class'!$B$24,$G211:$BB211))+SUMIF($G$6:$BB$6,BE$6&amp;" "&amp;'Input-Func_Class'!$F$22,$G211:$BB211))&lt;Check_Limit,0,1),1)</f>
        <v>0</v>
      </c>
      <c r="BF211">
        <f ca="1">IFERROR(IF(SUMIF($G$6:$BB$6,BF$6&amp;" Total",$G211:$BB211)-(SUMIF($G$6:$BB$6,BF$6&amp;" "&amp;'Input-Func_Class'!$D$22,$G211:$BB211)+IFERROR(SUMIF($G$6:$BB$6,BF$6&amp;" "&amp;'Input-Func_Class'!$E$22,$G211:$BB211),SUMIF($G$6:$BB$6,BF$6&amp;" "&amp;'Input-Func_Class'!$B$24,$G211:$BB211))+SUMIF($G$6:$BB$6,BF$6&amp;" "&amp;'Input-Func_Class'!$F$22,$G211:$BB211))&lt;Check_Limit,0,1),1)</f>
        <v>0</v>
      </c>
      <c r="BG211">
        <f ca="1">IFERROR(IF(SUMIF($G$6:$BB$6,BG$6&amp;" Total",$G211:$BB211)-(SUMIF($G$6:$BB$6,BG$6&amp;" "&amp;'Input-Func_Class'!$D$22,$G211:$BB211)+IFERROR(SUMIF($G$6:$BB$6,BG$6&amp;" "&amp;'Input-Func_Class'!$E$22,$G211:$BB211),SUMIF($G$6:$BB$6,BG$6&amp;" "&amp;'Input-Func_Class'!$B$24,$G211:$BB211))+SUMIF($G$6:$BB$6,BG$6&amp;" "&amp;'Input-Func_Class'!$F$22,$G211:$BB211))&lt;Check_Limit,0,1),1)</f>
        <v>0</v>
      </c>
      <c r="BH211">
        <f ca="1">IFERROR(IF(SUMIF($G$6:$BB$6,BH$6&amp;" Total",$G211:$BB211)-(SUMIF($G$6:$BB$6,BH$6&amp;" "&amp;'Input-Func_Class'!$D$22,$G211:$BB211)+IFERROR(SUMIF($G$6:$BB$6,BH$6&amp;" "&amp;'Input-Func_Class'!$E$22,$G211:$BB211),SUMIF($G$6:$BB$6,BH$6&amp;" "&amp;'Input-Func_Class'!$B$24,$G211:$BB211))+SUMIF($G$6:$BB$6,BH$6&amp;" "&amp;'Input-Func_Class'!$F$22,$G211:$BB211))&lt;Check_Limit,0,1),1)</f>
        <v>0</v>
      </c>
      <c r="BI211">
        <f ca="1">IFERROR(IF(SUMIF($G$6:$BB$6,BI$6&amp;" Total",$G211:$BB211)-(SUMIF($G$6:$BB$6,BI$6&amp;" "&amp;'Input-Func_Class'!$D$22,$G211:$BB211)+IFERROR(SUMIF($G$6:$BB$6,BI$6&amp;" "&amp;'Input-Func_Class'!$E$22,$G211:$BB211),SUMIF($G$6:$BB$6,BI$6&amp;" "&amp;'Input-Func_Class'!$B$24,$G211:$BB211))+SUMIF($G$6:$BB$6,BI$6&amp;" "&amp;'Input-Func_Class'!$F$22,$G211:$BB211))&lt;Check_Limit,0,1),1)</f>
        <v>0</v>
      </c>
      <c r="BJ211">
        <f ca="1">IFERROR(IF(SUMIF($G$6:$BB$6,BJ$6&amp;" Total",$G211:$BB211)-(SUMIF($G$6:$BB$6,BJ$6&amp;" "&amp;'Input-Func_Class'!$D$22,$G211:$BB211)+IFERROR(SUMIF($G$6:$BB$6,BJ$6&amp;" "&amp;'Input-Func_Class'!$E$22,$G211:$BB211),SUMIF($G$6:$BB$6,BJ$6&amp;" "&amp;'Input-Func_Class'!$B$24,$G211:$BB211))+SUMIF($G$6:$BB$6,BJ$6&amp;" "&amp;'Input-Func_Class'!$F$22,$G211:$BB211))&lt;Check_Limit,0,1),1)</f>
        <v>0</v>
      </c>
      <c r="BK211">
        <f ca="1">IFERROR(IF(SUMIF($G$6:$BB$6,BK$6&amp;" Total",$G211:$BB211)-(SUMIF($G$6:$BB$6,BK$6&amp;" "&amp;'Input-Func_Class'!$D$22,$G211:$BB211)+IFERROR(SUMIF($G$6:$BB$6,BK$6&amp;" "&amp;'Input-Func_Class'!$E$22,$G211:$BB211),SUMIF($G$6:$BB$6,BK$6&amp;" "&amp;'Input-Func_Class'!$B$24,$G211:$BB211))+SUMIF($G$6:$BB$6,BK$6&amp;" "&amp;'Input-Func_Class'!$F$22,$G211:$BB211))&lt;Check_Limit,0,1),1)</f>
        <v>0</v>
      </c>
      <c r="BL211">
        <f ca="1">IFERROR(IF(SUMIF($G$6:$BB$6,BL$6&amp;" Total",$G211:$BB211)-(SUMIF($G$6:$BB$6,BL$6&amp;" "&amp;'Input-Func_Class'!$D$22,$G211:$BB211)+IFERROR(SUMIF($G$6:$BB$6,BL$6&amp;" "&amp;'Input-Func_Class'!$E$22,$G211:$BB211),SUMIF($G$6:$BB$6,BL$6&amp;" "&amp;'Input-Func_Class'!$B$24,$G211:$BB211))+SUMIF($G$6:$BB$6,BL$6&amp;" "&amp;'Input-Func_Class'!$F$22,$G211:$BB211))&lt;Check_Limit,0,1),1)</f>
        <v>0</v>
      </c>
      <c r="BM211">
        <f ca="1">IFERROR(IF(SUMIF($G$6:$BB$6,BM$6&amp;" Total",$G211:$BB211)-(SUMIF($G$6:$BB$6,BM$6&amp;" "&amp;'Input-Func_Class'!$D$22,$G211:$BB211)+IFERROR(SUMIF($G$6:$BB$6,BM$6&amp;" "&amp;'Input-Func_Class'!$E$22,$G211:$BB211),SUMIF($G$6:$BB$6,BM$6&amp;" "&amp;'Input-Func_Class'!$B$24,$G211:$BB211))+SUMIF($G$6:$BB$6,BM$6&amp;" "&amp;'Input-Func_Class'!$F$22,$G211:$BB211))&lt;Check_Limit,0,1),1)</f>
        <v>0</v>
      </c>
      <c r="BN211">
        <f ca="1">IFERROR(IF(SUMIF($G$6:$BB$6,BN$6&amp;" Total",$G211:$BB211)-(SUMIF($G$6:$BB$6,BN$6&amp;" "&amp;'Input-Func_Class'!$D$22,$G211:$BB211)+IFERROR(SUMIF($G$6:$BB$6,BN$6&amp;" "&amp;'Input-Func_Class'!$E$22,$G211:$BB211),SUMIF($G$6:$BB$6,BN$6&amp;" "&amp;'Input-Func_Class'!$B$24,$G211:$BB211))+SUMIF($G$6:$BB$6,BN$6&amp;" "&amp;'Input-Func_Class'!$F$22,$G211:$BB211))&lt;Check_Limit,0,1),1)</f>
        <v>0</v>
      </c>
      <c r="BO211">
        <f ca="1">IFERROR(IF(SUMIF($G$6:$BB$6,BO$6&amp;" Total",$G211:$BB211)-(SUMIF($G$6:$BB$6,BO$6&amp;" "&amp;'Input-Func_Class'!$D$22,$G211:$BB211)+IFERROR(SUMIF($G$6:$BB$6,BO$6&amp;" "&amp;'Input-Func_Class'!$E$22,$G211:$BB211),SUMIF($G$6:$BB$6,BO$6&amp;" "&amp;'Input-Func_Class'!$B$24,$G211:$BB211))+SUMIF($G$6:$BB$6,BO$6&amp;" "&amp;'Input-Func_Class'!$F$22,$G211:$BB211))&lt;Check_Limit,0,1),1)</f>
        <v>0</v>
      </c>
    </row>
    <row r="212" spans="1:67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>Functionalization!$D212</f>
        <v>105464.60999999999</v>
      </c>
      <c r="E212" s="8">
        <f t="shared" ca="1" si="62"/>
        <v>0</v>
      </c>
      <c r="F212" s="2" t="str">
        <f>IF($D212=0,"-",IF('Input-Accounts'!$E212&lt;&gt;0,'Input-Accounts'!$E212,'Input-Accounts'!$G212))</f>
        <v>AVGERAGE STUDY</v>
      </c>
      <c r="G212" s="8">
        <f ca="1">IF(G$5&lt;&gt;"",HLOOKUP(G$5,Functionalization!$G$6:$R$314,ROW($A212)-5,FALSE),IFERROR(INDEX(G$278:G$314,MATCH($F212,$B$278:$B$314,0))/VLOOKUP($F212,$B$278:$BB$314,MATCH(LEFT(TRIM(G$6),FIND("~",SUBSTITUTE(G$6,"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212))*HLOOKUP(LEFT(TRIM(G$6),FIND("~",SUBSTITUTE(G$6," ","~",LEN(TRIM(G$6))-LEN(SUBSTITUTE(TRIM(G$6)," ",""))))-1)&amp;" Total",$B$6:$BB$314,ROW($A212)-5,FALSE))</f>
        <v>105464.60999999999</v>
      </c>
      <c r="H212" s="8">
        <f ca="1">IF(H$5&lt;&gt;"",HLOOKUP(H$5,Functionalization!$G$6:$R$314,ROW($A212)-5,FALSE),IFERROR(INDEX(H$278:H$314,MATCH($F212,$B$278:$B$314,0))/VLOOKUP($F212,$B$278:$BB$314,MATCH(LEFT(TRIM(H$6),FIND("~",SUBSTITUTE(H$6,"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212))*HLOOKUP(LEFT(TRIM(H$6),FIND("~",SUBSTITUTE(H$6," ","~",LEN(TRIM(H$6))-LEN(SUBSTITUTE(TRIM(H$6)," ",""))))-1)&amp;" Total",$B$6:$BB$314,ROW($A212)-5,FALSE))</f>
        <v>80460.643675236672</v>
      </c>
      <c r="I212" s="8">
        <f ca="1">IF(I$5&lt;&gt;"",HLOOKUP(I$5,Functionalization!$G$6:$R$314,ROW($A212)-5,FALSE),IFERROR(INDEX(I$278:I$314,MATCH($F212,$B$278:$B$314,0))/VLOOKUP($F212,$B$278:$BB$314,MATCH(LEFT(TRIM(I$6),FIND("~",SUBSTITUTE(I$6,"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212))*HLOOKUP(LEFT(TRIM(I$6),FIND("~",SUBSTITUTE(I$6," ","~",LEN(TRIM(I$6))-LEN(SUBSTITUTE(TRIM(I$6)," ",""))))-1)&amp;" Total",$B$6:$BB$314,ROW($A212)-5,FALSE))</f>
        <v>0</v>
      </c>
      <c r="J212" s="8">
        <f ca="1">IF(J$5&lt;&gt;"",HLOOKUP(J$5,Functionalization!$G$6:$R$314,ROW($A212)-5,FALSE),IFERROR(INDEX(J$278:J$314,MATCH($F212,$B$278:$B$314,0))/VLOOKUP($F212,$B$278:$BB$314,MATCH(LEFT(TRIM(J$6),FIND("~",SUBSTITUTE(J$6,"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212))*HLOOKUP(LEFT(TRIM(J$6),FIND("~",SUBSTITUTE(J$6," ","~",LEN(TRIM(J$6))-LEN(SUBSTITUTE(TRIM(J$6)," ",""))))-1)&amp;" Total",$B$6:$BB$314,ROW($A212)-5,FALSE))</f>
        <v>25003.966324763311</v>
      </c>
      <c r="K212" s="8">
        <f ca="1">IF(K$5&lt;&gt;"",HLOOKUP(K$5,Functionalization!$G$6:$R$314,ROW($A212)-5,FALSE),IFERROR(INDEX(K$278:K$314,MATCH($F212,$B$278:$B$314,0))/VLOOKUP($F212,$B$278:$BB$314,MATCH(LEFT(TRIM(K$6),FIND("~",SUBSTITUTE(K$6,"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212))*HLOOKUP(LEFT(TRIM(K$6),FIND("~",SUBSTITUTE(K$6," ","~",LEN(TRIM(K$6))-LEN(SUBSTITUTE(TRIM(K$6)," ",""))))-1)&amp;" Total",$B$6:$BB$314,ROW($A212)-5,FALSE))</f>
        <v>0</v>
      </c>
      <c r="L212" s="8">
        <f ca="1">IF(L$5&lt;&gt;"",HLOOKUP(L$5,Functionalization!$G$6:$R$314,ROW($A212)-5,FALSE),IFERROR(INDEX(L$278:L$314,MATCH($F212,$B$278:$B$314,0))/VLOOKUP($F212,$B$278:$BB$314,MATCH(LEFT(TRIM(L$6),FIND("~",SUBSTITUTE(L$6,"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212))*HLOOKUP(LEFT(TRIM(L$6),FIND("~",SUBSTITUTE(L$6," ","~",LEN(TRIM(L$6))-LEN(SUBSTITUTE(TRIM(L$6)," ",""))))-1)&amp;" Total",$B$6:$BB$314,ROW($A212)-5,FALSE))</f>
        <v>0</v>
      </c>
      <c r="M212" s="8">
        <f ca="1">IF(M$5&lt;&gt;"",HLOOKUP(M$5,Functionalization!$G$6:$R$314,ROW($A212)-5,FALSE),IFERROR(INDEX(M$278:M$314,MATCH($F212,$B$278:$B$314,0))/VLOOKUP($F212,$B$278:$BB$314,MATCH(LEFT(TRIM(M$6),FIND("~",SUBSTITUTE(M$6,"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212))*HLOOKUP(LEFT(TRIM(M$6),FIND("~",SUBSTITUTE(M$6," ","~",LEN(TRIM(M$6))-LEN(SUBSTITUTE(TRIM(M$6)," ",""))))-1)&amp;" Total",$B$6:$BB$314,ROW($A212)-5,FALSE))</f>
        <v>0</v>
      </c>
      <c r="N212" s="8">
        <f ca="1">IF(N$5&lt;&gt;"",HLOOKUP(N$5,Functionalization!$G$6:$R$314,ROW($A212)-5,FALSE),IFERROR(INDEX(N$278:N$314,MATCH($F212,$B$278:$B$314,0))/VLOOKUP($F212,$B$278:$BB$314,MATCH(LEFT(TRIM(N$6),FIND("~",SUBSTITUTE(N$6,"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212))*HLOOKUP(LEFT(TRIM(N$6),FIND("~",SUBSTITUTE(N$6," ","~",LEN(TRIM(N$6))-LEN(SUBSTITUTE(TRIM(N$6)," ",""))))-1)&amp;" Total",$B$6:$BB$314,ROW($A212)-5,FALSE))</f>
        <v>0</v>
      </c>
      <c r="O212" s="8">
        <f ca="1">IF(O$5&lt;&gt;"",HLOOKUP(O$5,Functionalization!$G$6:$R$314,ROW($A212)-5,FALSE),IFERROR(INDEX(O$278:O$314,MATCH($F212,$B$278:$B$314,0))/VLOOKUP($F212,$B$278:$BB$314,MATCH(LEFT(TRIM(O$6),FIND("~",SUBSTITUTE(O$6,"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212))*HLOOKUP(LEFT(TRIM(O$6),FIND("~",SUBSTITUTE(O$6," ","~",LEN(TRIM(O$6))-LEN(SUBSTITUTE(TRIM(O$6)," ",""))))-1)&amp;" Total",$B$6:$BB$314,ROW($A212)-5,FALSE))</f>
        <v>0</v>
      </c>
      <c r="P212" s="8">
        <f ca="1">IF(P$5&lt;&gt;"",HLOOKUP(P$5,Functionalization!$G$6:$R$314,ROW($A212)-5,FALSE),IFERROR(INDEX(P$278:P$314,MATCH($F212,$B$278:$B$314,0))/VLOOKUP($F212,$B$278:$BB$314,MATCH(LEFT(TRIM(P$6),FIND("~",SUBSTITUTE(P$6,"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212))*HLOOKUP(LEFT(TRIM(P$6),FIND("~",SUBSTITUTE(P$6," ","~",LEN(TRIM(P$6))-LEN(SUBSTITUTE(TRIM(P$6)," ",""))))-1)&amp;" Total",$B$6:$BB$314,ROW($A212)-5,FALSE))</f>
        <v>0</v>
      </c>
      <c r="Q212" s="8">
        <f ca="1">IF(Q$5&lt;&gt;"",HLOOKUP(Q$5,Functionalization!$G$6:$R$314,ROW($A212)-5,FALSE),IFERROR(INDEX(Q$278:Q$314,MATCH($F212,$B$278:$B$314,0))/VLOOKUP($F212,$B$278:$BB$314,MATCH(LEFT(TRIM(Q$6),FIND("~",SUBSTITUTE(Q$6,"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212))*HLOOKUP(LEFT(TRIM(Q$6),FIND("~",SUBSTITUTE(Q$6," ","~",LEN(TRIM(Q$6))-LEN(SUBSTITUTE(TRIM(Q$6)," ",""))))-1)&amp;" Total",$B$6:$BB$314,ROW($A212)-5,FALSE))</f>
        <v>0</v>
      </c>
      <c r="R212" s="8">
        <f ca="1">IF(R$5&lt;&gt;"",HLOOKUP(R$5,Functionalization!$G$6:$R$314,ROW($A212)-5,FALSE),IFERROR(INDEX(R$278:R$314,MATCH($F212,$B$278:$B$314,0))/VLOOKUP($F212,$B$278:$BB$314,MATCH(LEFT(TRIM(R$6),FIND("~",SUBSTITUTE(R$6,"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212))*HLOOKUP(LEFT(TRIM(R$6),FIND("~",SUBSTITUTE(R$6," ","~",LEN(TRIM(R$6))-LEN(SUBSTITUTE(TRIM(R$6)," ",""))))-1)&amp;" Total",$B$6:$BB$314,ROW($A212)-5,FALSE))</f>
        <v>0</v>
      </c>
      <c r="S212" s="8">
        <f ca="1">IF(S$5&lt;&gt;"",HLOOKUP(S$5,Functionalization!$G$6:$R$314,ROW($A212)-5,FALSE),IFERROR(INDEX(S$278:S$314,MATCH($F212,$B$278:$B$314,0))/VLOOKUP($F212,$B$278:$BB$314,MATCH(LEFT(TRIM(S$6),FIND("~",SUBSTITUTE(S$6,"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212))*HLOOKUP(LEFT(TRIM(S$6),FIND("~",SUBSTITUTE(S$6," ","~",LEN(TRIM(S$6))-LEN(SUBSTITUTE(TRIM(S$6)," ",""))))-1)&amp;" Total",$B$6:$BB$314,ROW($A212)-5,FALSE))</f>
        <v>0</v>
      </c>
      <c r="T212" s="8">
        <f ca="1">IF(T$5&lt;&gt;"",HLOOKUP(T$5,Functionalization!$G$6:$R$314,ROW($A212)-5,FALSE),IFERROR(INDEX(T$278:T$314,MATCH($F212,$B$278:$B$314,0))/VLOOKUP($F212,$B$278:$BB$314,MATCH(LEFT(TRIM(T$6),FIND("~",SUBSTITUTE(T$6,"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212))*HLOOKUP(LEFT(TRIM(T$6),FIND("~",SUBSTITUTE(T$6," ","~",LEN(TRIM(T$6))-LEN(SUBSTITUTE(TRIM(T$6)," ",""))))-1)&amp;" Total",$B$6:$BB$314,ROW($A212)-5,FALSE))</f>
        <v>0</v>
      </c>
      <c r="U212" s="8">
        <f ca="1">IF(U$5&lt;&gt;"",HLOOKUP(U$5,Functionalization!$G$6:$R$314,ROW($A212)-5,FALSE),IFERROR(INDEX(U$278:U$314,MATCH($F212,$B$278:$B$314,0))/VLOOKUP($F212,$B$278:$BB$314,MATCH(LEFT(TRIM(U$6),FIND("~",SUBSTITUTE(U$6,"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212))*HLOOKUP(LEFT(TRIM(U$6),FIND("~",SUBSTITUTE(U$6," ","~",LEN(TRIM(U$6))-LEN(SUBSTITUTE(TRIM(U$6)," ",""))))-1)&amp;" Total",$B$6:$BB$314,ROW($A212)-5,FALSE))</f>
        <v>0</v>
      </c>
      <c r="V212" s="8">
        <f ca="1">IF(V$5&lt;&gt;"",HLOOKUP(V$5,Functionalization!$G$6:$R$314,ROW($A212)-5,FALSE),IFERROR(INDEX(V$278:V$314,MATCH($F212,$B$278:$B$314,0))/VLOOKUP($F212,$B$278:$BB$314,MATCH(LEFT(TRIM(V$6),FIND("~",SUBSTITUTE(V$6,"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212))*HLOOKUP(LEFT(TRIM(V$6),FIND("~",SUBSTITUTE(V$6," ","~",LEN(TRIM(V$6))-LEN(SUBSTITUTE(TRIM(V$6)," ",""))))-1)&amp;" Total",$B$6:$BB$314,ROW($A212)-5,FALSE))</f>
        <v>0</v>
      </c>
      <c r="W212" s="8">
        <f ca="1">IF(W$5&lt;&gt;"",HLOOKUP(W$5,Functionalization!$G$6:$R$314,ROW($A212)-5,FALSE),IFERROR(INDEX(W$278:W$314,MATCH($F212,$B$278:$B$314,0))/VLOOKUP($F212,$B$278:$BB$314,MATCH(LEFT(TRIM(W$6),FIND("~",SUBSTITUTE(W$6,"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212))*HLOOKUP(LEFT(TRIM(W$6),FIND("~",SUBSTITUTE(W$6," ","~",LEN(TRIM(W$6))-LEN(SUBSTITUTE(TRIM(W$6)," ",""))))-1)&amp;" Total",$B$6:$BB$314,ROW($A212)-5,FALSE))</f>
        <v>0</v>
      </c>
      <c r="X212" s="8">
        <f ca="1">IF(X$5&lt;&gt;"",HLOOKUP(X$5,Functionalization!$G$6:$R$314,ROW($A212)-5,FALSE),IFERROR(INDEX(X$278:X$314,MATCH($F212,$B$278:$B$314,0))/VLOOKUP($F212,$B$278:$BB$314,MATCH(LEFT(TRIM(X$6),FIND("~",SUBSTITUTE(X$6,"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212))*HLOOKUP(LEFT(TRIM(X$6),FIND("~",SUBSTITUTE(X$6," ","~",LEN(TRIM(X$6))-LEN(SUBSTITUTE(TRIM(X$6)," ",""))))-1)&amp;" Total",$B$6:$BB$314,ROW($A212)-5,FALSE))</f>
        <v>0</v>
      </c>
      <c r="Y212" s="8">
        <f ca="1">IF(Y$5&lt;&gt;"",HLOOKUP(Y$5,Functionalization!$G$6:$R$314,ROW($A212)-5,FALSE),IFERROR(INDEX(Y$278:Y$314,MATCH($F212,$B$278:$B$314,0))/VLOOKUP($F212,$B$278:$BB$314,MATCH(LEFT(TRIM(Y$6),FIND("~",SUBSTITUTE(Y$6,"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212))*HLOOKUP(LEFT(TRIM(Y$6),FIND("~",SUBSTITUTE(Y$6," ","~",LEN(TRIM(Y$6))-LEN(SUBSTITUTE(TRIM(Y$6)," ",""))))-1)&amp;" Total",$B$6:$BB$314,ROW($A212)-5,FALSE))</f>
        <v>0</v>
      </c>
      <c r="Z212" s="8">
        <f ca="1">IF(Z$5&lt;&gt;"",HLOOKUP(Z$5,Functionalization!$G$6:$R$314,ROW($A212)-5,FALSE),IFERROR(INDEX(Z$278:Z$314,MATCH($F212,$B$278:$B$314,0))/VLOOKUP($F212,$B$278:$BB$314,MATCH(LEFT(TRIM(Z$6),FIND("~",SUBSTITUTE(Z$6,"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212))*HLOOKUP(LEFT(TRIM(Z$6),FIND("~",SUBSTITUTE(Z$6," ","~",LEN(TRIM(Z$6))-LEN(SUBSTITUTE(TRIM(Z$6)," ",""))))-1)&amp;" Total",$B$6:$BB$314,ROW($A212)-5,FALSE))</f>
        <v>0</v>
      </c>
      <c r="AA212" s="8">
        <f ca="1">IF(AA$5&lt;&gt;"",HLOOKUP(AA$5,Functionalization!$G$6:$R$314,ROW($A212)-5,FALSE),IFERROR(INDEX(AA$278:AA$314,MATCH($F212,$B$278:$B$314,0))/VLOOKUP($F212,$B$278:$BB$314,MATCH(LEFT(TRIM(AA$6),FIND("~",SUBSTITUTE(AA$6,"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212))*HLOOKUP(LEFT(TRIM(AA$6),FIND("~",SUBSTITUTE(AA$6," ","~",LEN(TRIM(AA$6))-LEN(SUBSTITUTE(TRIM(AA$6)," ",""))))-1)&amp;" Total",$B$6:$BB$314,ROW($A212)-5,FALSE))</f>
        <v>0</v>
      </c>
      <c r="AB212" s="8">
        <f ca="1">IF(AB$5&lt;&gt;"",HLOOKUP(AB$5,Functionalization!$G$6:$R$314,ROW($A212)-5,FALSE),IFERROR(INDEX(AB$278:AB$314,MATCH($F212,$B$278:$B$314,0))/VLOOKUP($F212,$B$278:$BB$314,MATCH(LEFT(TRIM(AB$6),FIND("~",SUBSTITUTE(AB$6,"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212))*HLOOKUP(LEFT(TRIM(AB$6),FIND("~",SUBSTITUTE(AB$6," ","~",LEN(TRIM(AB$6))-LEN(SUBSTITUTE(TRIM(AB$6)," ",""))))-1)&amp;" Total",$B$6:$BB$314,ROW($A212)-5,FALSE))</f>
        <v>0</v>
      </c>
      <c r="AC212" s="8">
        <f ca="1">IF(AC$5&lt;&gt;"",HLOOKUP(AC$5,Functionalization!$G$6:$R$314,ROW($A212)-5,FALSE),IFERROR(INDEX(AC$278:AC$314,MATCH($F212,$B$278:$B$314,0))/VLOOKUP($F212,$B$278:$BB$314,MATCH(LEFT(TRIM(AC$6),FIND("~",SUBSTITUTE(AC$6,"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212))*HLOOKUP(LEFT(TRIM(AC$6),FIND("~",SUBSTITUTE(AC$6," ","~",LEN(TRIM(AC$6))-LEN(SUBSTITUTE(TRIM(AC$6)," ",""))))-1)&amp;" Total",$B$6:$BB$314,ROW($A212)-5,FALSE))</f>
        <v>0</v>
      </c>
      <c r="AD212" s="8">
        <f ca="1">IF(AD$5&lt;&gt;"",HLOOKUP(AD$5,Functionalization!$G$6:$R$314,ROW($A212)-5,FALSE),IFERROR(INDEX(AD$278:AD$314,MATCH($F212,$B$278:$B$314,0))/VLOOKUP($F212,$B$278:$BB$314,MATCH(LEFT(TRIM(AD$6),FIND("~",SUBSTITUTE(AD$6,"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212))*HLOOKUP(LEFT(TRIM(AD$6),FIND("~",SUBSTITUTE(AD$6," ","~",LEN(TRIM(AD$6))-LEN(SUBSTITUTE(TRIM(AD$6)," ",""))))-1)&amp;" Total",$B$6:$BB$314,ROW($A212)-5,FALSE))</f>
        <v>0</v>
      </c>
      <c r="AE212" s="8">
        <f ca="1">IF(AE$5&lt;&gt;"",HLOOKUP(AE$5,Functionalization!$G$6:$R$314,ROW($A212)-5,FALSE),IFERROR(INDEX(AE$278:AE$314,MATCH($F212,$B$278:$B$314,0))/VLOOKUP($F212,$B$278:$BB$314,MATCH(LEFT(TRIM(AE$6),FIND("~",SUBSTITUTE(AE$6,"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212))*HLOOKUP(LEFT(TRIM(AE$6),FIND("~",SUBSTITUTE(AE$6," ","~",LEN(TRIM(AE$6))-LEN(SUBSTITUTE(TRIM(AE$6)," ",""))))-1)&amp;" Total",$B$6:$BB$314,ROW($A212)-5,FALSE))</f>
        <v>0</v>
      </c>
      <c r="AF212" s="8">
        <f ca="1">IF(AF$5&lt;&gt;"",HLOOKUP(AF$5,Functionalization!$G$6:$R$314,ROW($A212)-5,FALSE),IFERROR(INDEX(AF$278:AF$314,MATCH($F212,$B$278:$B$314,0))/VLOOKUP($F212,$B$278:$BB$314,MATCH(LEFT(TRIM(AF$6),FIND("~",SUBSTITUTE(AF$6,"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212))*HLOOKUP(LEFT(TRIM(AF$6),FIND("~",SUBSTITUTE(AF$6," ","~",LEN(TRIM(AF$6))-LEN(SUBSTITUTE(TRIM(AF$6)," ",""))))-1)&amp;" Total",$B$6:$BB$314,ROW($A212)-5,FALSE))</f>
        <v>0</v>
      </c>
      <c r="AG212" s="8">
        <f ca="1">IF(AG$5&lt;&gt;"",HLOOKUP(AG$5,Functionalization!$G$6:$R$314,ROW($A212)-5,FALSE),IFERROR(INDEX(AG$278:AG$314,MATCH($F212,$B$278:$B$314,0))/VLOOKUP($F212,$B$278:$BB$314,MATCH(LEFT(TRIM(AG$6),FIND("~",SUBSTITUTE(AG$6,"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212))*HLOOKUP(LEFT(TRIM(AG$6),FIND("~",SUBSTITUTE(AG$6," ","~",LEN(TRIM(AG$6))-LEN(SUBSTITUTE(TRIM(AG$6)," ",""))))-1)&amp;" Total",$B$6:$BB$314,ROW($A212)-5,FALSE))</f>
        <v>0</v>
      </c>
      <c r="AH212" s="8">
        <f ca="1">IF(AH$5&lt;&gt;"",HLOOKUP(AH$5,Functionalization!$G$6:$R$314,ROW($A212)-5,FALSE),IFERROR(INDEX(AH$278:AH$314,MATCH($F212,$B$278:$B$314,0))/VLOOKUP($F212,$B$278:$BB$314,MATCH(LEFT(TRIM(AH$6),FIND("~",SUBSTITUTE(AH$6,"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212))*HLOOKUP(LEFT(TRIM(AH$6),FIND("~",SUBSTITUTE(AH$6," ","~",LEN(TRIM(AH$6))-LEN(SUBSTITUTE(TRIM(AH$6)," ",""))))-1)&amp;" Total",$B$6:$BB$314,ROW($A212)-5,FALSE))</f>
        <v>0</v>
      </c>
      <c r="AI212" s="8">
        <f ca="1">IF(AI$5&lt;&gt;"",HLOOKUP(AI$5,Functionalization!$G$6:$R$314,ROW($A212)-5,FALSE),IFERROR(INDEX(AI$278:AI$314,MATCH($F212,$B$278:$B$314,0))/VLOOKUP($F212,$B$278:$BB$314,MATCH(LEFT(TRIM(AI$6),FIND("~",SUBSTITUTE(AI$6,"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212))*HLOOKUP(LEFT(TRIM(AI$6),FIND("~",SUBSTITUTE(AI$6," ","~",LEN(TRIM(AI$6))-LEN(SUBSTITUTE(TRIM(AI$6)," ",""))))-1)&amp;" Total",$B$6:$BB$314,ROW($A212)-5,FALSE))</f>
        <v>0</v>
      </c>
      <c r="AJ212" s="8">
        <f ca="1">IF(AJ$5&lt;&gt;"",HLOOKUP(AJ$5,Functionalization!$G$6:$R$314,ROW($A212)-5,FALSE),IFERROR(INDEX(AJ$278:AJ$314,MATCH($F212,$B$278:$B$314,0))/VLOOKUP($F212,$B$278:$BB$314,MATCH(LEFT(TRIM(AJ$6),FIND("~",SUBSTITUTE(AJ$6,"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212))*HLOOKUP(LEFT(TRIM(AJ$6),FIND("~",SUBSTITUTE(AJ$6," ","~",LEN(TRIM(AJ$6))-LEN(SUBSTITUTE(TRIM(AJ$6)," ",""))))-1)&amp;" Total",$B$6:$BB$314,ROW($A212)-5,FALSE))</f>
        <v>0</v>
      </c>
      <c r="AK212" s="8">
        <f ca="1">IF(AK$5&lt;&gt;"",HLOOKUP(AK$5,Functionalization!$G$6:$R$314,ROW($A212)-5,FALSE),IFERROR(INDEX(AK$278:AK$314,MATCH($F212,$B$278:$B$314,0))/VLOOKUP($F212,$B$278:$BB$314,MATCH(LEFT(TRIM(AK$6),FIND("~",SUBSTITUTE(AK$6,"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212))*HLOOKUP(LEFT(TRIM(AK$6),FIND("~",SUBSTITUTE(AK$6," ","~",LEN(TRIM(AK$6))-LEN(SUBSTITUTE(TRIM(AK$6)," ",""))))-1)&amp;" Total",$B$6:$BB$314,ROW($A212)-5,FALSE))</f>
        <v>0</v>
      </c>
      <c r="AL212" s="8">
        <f ca="1">IF(AL$5&lt;&gt;"",HLOOKUP(AL$5,Functionalization!$G$6:$R$314,ROW($A212)-5,FALSE),IFERROR(INDEX(AL$278:AL$314,MATCH($F212,$B$278:$B$314,0))/VLOOKUP($F212,$B$278:$BB$314,MATCH(LEFT(TRIM(AL$6),FIND("~",SUBSTITUTE(AL$6,"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212))*HLOOKUP(LEFT(TRIM(AL$6),FIND("~",SUBSTITUTE(AL$6," ","~",LEN(TRIM(AL$6))-LEN(SUBSTITUTE(TRIM(AL$6)," ",""))))-1)&amp;" Total",$B$6:$BB$314,ROW($A212)-5,FALSE))</f>
        <v>0</v>
      </c>
      <c r="AM212" s="8">
        <f ca="1">IF(AM$5&lt;&gt;"",HLOOKUP(AM$5,Functionalization!$G$6:$R$314,ROW($A212)-5,FALSE),IFERROR(INDEX(AM$278:AM$314,MATCH($F212,$B$278:$B$314,0))/VLOOKUP($F212,$B$278:$BB$314,MATCH(LEFT(TRIM(AM$6),FIND("~",SUBSTITUTE(AM$6,"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212))*HLOOKUP(LEFT(TRIM(AM$6),FIND("~",SUBSTITUTE(AM$6," ","~",LEN(TRIM(AM$6))-LEN(SUBSTITUTE(TRIM(AM$6)," ",""))))-1)&amp;" Total",$B$6:$BB$314,ROW($A212)-5,FALSE))</f>
        <v>0</v>
      </c>
      <c r="AN212" s="8">
        <f ca="1">IF(AN$5&lt;&gt;"",HLOOKUP(AN$5,Functionalization!$G$6:$R$314,ROW($A212)-5,FALSE),IFERROR(INDEX(AN$278:AN$314,MATCH($F212,$B$278:$B$314,0))/VLOOKUP($F212,$B$278:$BB$314,MATCH(LEFT(TRIM(AN$6),FIND("~",SUBSTITUTE(AN$6,"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212))*HLOOKUP(LEFT(TRIM(AN$6),FIND("~",SUBSTITUTE(AN$6," ","~",LEN(TRIM(AN$6))-LEN(SUBSTITUTE(TRIM(AN$6)," ",""))))-1)&amp;" Total",$B$6:$BB$314,ROW($A212)-5,FALSE))</f>
        <v>0</v>
      </c>
      <c r="AO212" s="8">
        <f ca="1">IF(AO$5&lt;&gt;"",HLOOKUP(AO$5,Functionalization!$G$6:$R$314,ROW($A212)-5,FALSE),IFERROR(INDEX(AO$278:AO$314,MATCH($F212,$B$278:$B$314,0))/VLOOKUP($F212,$B$278:$BB$314,MATCH(LEFT(TRIM(AO$6),FIND("~",SUBSTITUTE(AO$6,"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212))*HLOOKUP(LEFT(TRIM(AO$6),FIND("~",SUBSTITUTE(AO$6," ","~",LEN(TRIM(AO$6))-LEN(SUBSTITUTE(TRIM(AO$6)," ",""))))-1)&amp;" Total",$B$6:$BB$314,ROW($A212)-5,FALSE))</f>
        <v>0</v>
      </c>
      <c r="AP212" s="8">
        <f ca="1">IF(AP$5&lt;&gt;"",HLOOKUP(AP$5,Functionalization!$G$6:$R$314,ROW($A212)-5,FALSE),IFERROR(INDEX(AP$278:AP$314,MATCH($F212,$B$278:$B$314,0))/VLOOKUP($F212,$B$278:$BB$314,MATCH(LEFT(TRIM(AP$6),FIND("~",SUBSTITUTE(AP$6,"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212))*HLOOKUP(LEFT(TRIM(AP$6),FIND("~",SUBSTITUTE(AP$6," ","~",LEN(TRIM(AP$6))-LEN(SUBSTITUTE(TRIM(AP$6)," ",""))))-1)&amp;" Total",$B$6:$BB$314,ROW($A212)-5,FALSE))</f>
        <v>0</v>
      </c>
      <c r="AQ212" s="8">
        <f ca="1">IF(AQ$5&lt;&gt;"",HLOOKUP(AQ$5,Functionalization!$G$6:$R$314,ROW($A212)-5,FALSE),IFERROR(INDEX(AQ$278:AQ$314,MATCH($F212,$B$278:$B$314,0))/VLOOKUP($F212,$B$278:$BB$314,MATCH(LEFT(TRIM(AQ$6),FIND("~",SUBSTITUTE(AQ$6,"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212))*HLOOKUP(LEFT(TRIM(AQ$6),FIND("~",SUBSTITUTE(AQ$6," ","~",LEN(TRIM(AQ$6))-LEN(SUBSTITUTE(TRIM(AQ$6)," ",""))))-1)&amp;" Total",$B$6:$BB$314,ROW($A212)-5,FALSE))</f>
        <v>0</v>
      </c>
      <c r="AR212" s="8">
        <f ca="1">IF(AR$5&lt;&gt;"",HLOOKUP(AR$5,Functionalization!$G$6:$R$314,ROW($A212)-5,FALSE),IFERROR(INDEX(AR$278:AR$314,MATCH($F212,$B$278:$B$314,0))/VLOOKUP($F212,$B$278:$BB$314,MATCH(LEFT(TRIM(AR$6),FIND("~",SUBSTITUTE(AR$6,"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212))*HLOOKUP(LEFT(TRIM(AR$6),FIND("~",SUBSTITUTE(AR$6," ","~",LEN(TRIM(AR$6))-LEN(SUBSTITUTE(TRIM(AR$6)," ",""))))-1)&amp;" Total",$B$6:$BB$314,ROW($A212)-5,FALSE))</f>
        <v>0</v>
      </c>
      <c r="AS212" s="8">
        <f ca="1">IF(AS$5&lt;&gt;"",HLOOKUP(AS$5,Functionalization!$G$6:$R$314,ROW($A212)-5,FALSE),IFERROR(INDEX(AS$278:AS$314,MATCH($F212,$B$278:$B$314,0))/VLOOKUP($F212,$B$278:$BB$314,MATCH(LEFT(TRIM(AS$6),FIND("~",SUBSTITUTE(AS$6,"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212))*HLOOKUP(LEFT(TRIM(AS$6),FIND("~",SUBSTITUTE(AS$6," ","~",LEN(TRIM(AS$6))-LEN(SUBSTITUTE(TRIM(AS$6)," ",""))))-1)&amp;" Total",$B$6:$BB$314,ROW($A212)-5,FALSE))</f>
        <v>0</v>
      </c>
      <c r="AT212" s="8">
        <f ca="1">IF(AT$5&lt;&gt;"",HLOOKUP(AT$5,Functionalization!$G$6:$R$314,ROW($A212)-5,FALSE),IFERROR(INDEX(AT$278:AT$314,MATCH($F212,$B$278:$B$314,0))/VLOOKUP($F212,$B$278:$BB$314,MATCH(LEFT(TRIM(AT$6),FIND("~",SUBSTITUTE(AT$6,"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212))*HLOOKUP(LEFT(TRIM(AT$6),FIND("~",SUBSTITUTE(AT$6," ","~",LEN(TRIM(AT$6))-LEN(SUBSTITUTE(TRIM(AT$6)," ",""))))-1)&amp;" Total",$B$6:$BB$314,ROW($A212)-5,FALSE))</f>
        <v>0</v>
      </c>
      <c r="AU212" s="8">
        <f ca="1">IF(AU$5&lt;&gt;"",HLOOKUP(AU$5,Functionalization!$G$6:$R$314,ROW($A212)-5,FALSE),IFERROR(INDEX(AU$278:AU$314,MATCH($F212,$B$278:$B$314,0))/VLOOKUP($F212,$B$278:$BB$314,MATCH(LEFT(TRIM(AU$6),FIND("~",SUBSTITUTE(AU$6,"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212))*HLOOKUP(LEFT(TRIM(AU$6),FIND("~",SUBSTITUTE(AU$6," ","~",LEN(TRIM(AU$6))-LEN(SUBSTITUTE(TRIM(AU$6)," ",""))))-1)&amp;" Total",$B$6:$BB$314,ROW($A212)-5,FALSE))</f>
        <v>0</v>
      </c>
      <c r="AV212" s="8">
        <f ca="1">IF(AV$5&lt;&gt;"",HLOOKUP(AV$5,Functionalization!$G$6:$R$314,ROW($A212)-5,FALSE),IFERROR(INDEX(AV$278:AV$314,MATCH($F212,$B$278:$B$314,0))/VLOOKUP($F212,$B$278:$BB$314,MATCH(LEFT(TRIM(AV$6),FIND("~",SUBSTITUTE(AV$6,"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212))*HLOOKUP(LEFT(TRIM(AV$6),FIND("~",SUBSTITUTE(AV$6," ","~",LEN(TRIM(AV$6))-LEN(SUBSTITUTE(TRIM(AV$6)," ",""))))-1)&amp;" Total",$B$6:$BB$314,ROW($A212)-5,FALSE))</f>
        <v>0</v>
      </c>
      <c r="AW212" s="8">
        <f ca="1">IF(AW$5&lt;&gt;"",HLOOKUP(AW$5,Functionalization!$G$6:$R$314,ROW($A212)-5,FALSE),IFERROR(INDEX(AW$278:AW$314,MATCH($F212,$B$278:$B$314,0))/VLOOKUP($F212,$B$278:$BB$314,MATCH(LEFT(TRIM(AW$6),FIND("~",SUBSTITUTE(AW$6,"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212))*HLOOKUP(LEFT(TRIM(AW$6),FIND("~",SUBSTITUTE(AW$6," ","~",LEN(TRIM(AW$6))-LEN(SUBSTITUTE(TRIM(AW$6)," ",""))))-1)&amp;" Total",$B$6:$BB$314,ROW($A212)-5,FALSE))</f>
        <v>0</v>
      </c>
      <c r="AX212" s="8">
        <f ca="1">IF(AX$5&lt;&gt;"",HLOOKUP(AX$5,Functionalization!$G$6:$R$314,ROW($A212)-5,FALSE),IFERROR(INDEX(AX$278:AX$314,MATCH($F212,$B$278:$B$314,0))/VLOOKUP($F212,$B$278:$BB$314,MATCH(LEFT(TRIM(AX$6),FIND("~",SUBSTITUTE(AX$6,"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212))*HLOOKUP(LEFT(TRIM(AX$6),FIND("~",SUBSTITUTE(AX$6," ","~",LEN(TRIM(AX$6))-LEN(SUBSTITUTE(TRIM(AX$6)," ",""))))-1)&amp;" Total",$B$6:$BB$314,ROW($A212)-5,FALSE))</f>
        <v>0</v>
      </c>
      <c r="AY212" s="8">
        <f ca="1">IF(AY$5&lt;&gt;"",HLOOKUP(AY$5,Functionalization!$G$6:$R$314,ROW($A212)-5,FALSE),IFERROR(INDEX(AY$278:AY$314,MATCH($F212,$B$278:$B$314,0))/VLOOKUP($F212,$B$278:$BB$314,MATCH(LEFT(TRIM(AY$6),FIND("~",SUBSTITUTE(AY$6,"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212))*HLOOKUP(LEFT(TRIM(AY$6),FIND("~",SUBSTITUTE(AY$6," ","~",LEN(TRIM(AY$6))-LEN(SUBSTITUTE(TRIM(AY$6)," ",""))))-1)&amp;" Total",$B$6:$BB$314,ROW($A212)-5,FALSE))</f>
        <v>0</v>
      </c>
      <c r="AZ212" s="8">
        <f ca="1">IF(AZ$5&lt;&gt;"",HLOOKUP(AZ$5,Functionalization!$G$6:$R$314,ROW($A212)-5,FALSE),IFERROR(INDEX(AZ$278:AZ$314,MATCH($F212,$B$278:$B$314,0))/VLOOKUP($F212,$B$278:$BB$314,MATCH(LEFT(TRIM(AZ$6),FIND("~",SUBSTITUTE(AZ$6,"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212))*HLOOKUP(LEFT(TRIM(AZ$6),FIND("~",SUBSTITUTE(AZ$6," ","~",LEN(TRIM(AZ$6))-LEN(SUBSTITUTE(TRIM(AZ$6)," ",""))))-1)&amp;" Total",$B$6:$BB$314,ROW($A212)-5,FALSE))</f>
        <v>0</v>
      </c>
      <c r="BA212" s="8">
        <f ca="1">IF(BA$5&lt;&gt;"",HLOOKUP(BA$5,Functionalization!$G$6:$R$314,ROW($A212)-5,FALSE),IFERROR(INDEX(BA$278:BA$314,MATCH($F212,$B$278:$B$314,0))/VLOOKUP($F212,$B$278:$BB$314,MATCH(LEFT(TRIM(BA$6),FIND("~",SUBSTITUTE(BA$6,"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212))*HLOOKUP(LEFT(TRIM(BA$6),FIND("~",SUBSTITUTE(BA$6," ","~",LEN(TRIM(BA$6))-LEN(SUBSTITUTE(TRIM(BA$6)," ",""))))-1)&amp;" Total",$B$6:$BB$314,ROW($A212)-5,FALSE))</f>
        <v>0</v>
      </c>
      <c r="BB212" s="8">
        <f ca="1">IF(BB$5&lt;&gt;"",HLOOKUP(BB$5,Functionalization!$G$6:$R$314,ROW($A212)-5,FALSE),IFERROR(INDEX(BB$278:BB$314,MATCH($F212,$B$278:$B$314,0))/VLOOKUP($F212,$B$278:$BB$314,MATCH(LEFT(TRIM(BB$6),FIND("~",SUBSTITUTE(BB$6,"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212))*HLOOKUP(LEFT(TRIM(BB$6),FIND("~",SUBSTITUTE(BB$6," ","~",LEN(TRIM(BB$6))-LEN(SUBSTITUTE(TRIM(BB$6)," ",""))))-1)&amp;" Total",$B$6:$BB$314,ROW($A212)-5,FALSE))</f>
        <v>0</v>
      </c>
      <c r="BD212">
        <f ca="1">IFERROR(IF(SUMIF($G$6:$BB$6,BD$6&amp;" Total",$G212:$BB212)-(SUMIF($G$6:$BB$6,BD$6&amp;" "&amp;'Input-Func_Class'!$D$22,$G212:$BB212)+IFERROR(SUMIF($G$6:$BB$6,BD$6&amp;" "&amp;'Input-Func_Class'!$E$22,$G212:$BB212),SUMIF($G$6:$BB$6,BD$6&amp;" "&amp;'Input-Func_Class'!$B$24,$G212:$BB212))+SUMIF($G$6:$BB$6,BD$6&amp;" "&amp;'Input-Func_Class'!$F$22,$G212:$BB212))&lt;Check_Limit,0,1),1)</f>
        <v>0</v>
      </c>
      <c r="BE212">
        <f ca="1">IFERROR(IF(SUMIF($G$6:$BB$6,BE$6&amp;" Total",$G212:$BB212)-(SUMIF($G$6:$BB$6,BE$6&amp;" "&amp;'Input-Func_Class'!$D$22,$G212:$BB212)+IFERROR(SUMIF($G$6:$BB$6,BE$6&amp;" "&amp;'Input-Func_Class'!$E$22,$G212:$BB212),SUMIF($G$6:$BB$6,BE$6&amp;" "&amp;'Input-Func_Class'!$B$24,$G212:$BB212))+SUMIF($G$6:$BB$6,BE$6&amp;" "&amp;'Input-Func_Class'!$F$22,$G212:$BB212))&lt;Check_Limit,0,1),1)</f>
        <v>0</v>
      </c>
      <c r="BF212">
        <f ca="1">IFERROR(IF(SUMIF($G$6:$BB$6,BF$6&amp;" Total",$G212:$BB212)-(SUMIF($G$6:$BB$6,BF$6&amp;" "&amp;'Input-Func_Class'!$D$22,$G212:$BB212)+IFERROR(SUMIF($G$6:$BB$6,BF$6&amp;" "&amp;'Input-Func_Class'!$E$22,$G212:$BB212),SUMIF($G$6:$BB$6,BF$6&amp;" "&amp;'Input-Func_Class'!$B$24,$G212:$BB212))+SUMIF($G$6:$BB$6,BF$6&amp;" "&amp;'Input-Func_Class'!$F$22,$G212:$BB212))&lt;Check_Limit,0,1),1)</f>
        <v>0</v>
      </c>
      <c r="BG212">
        <f ca="1">IFERROR(IF(SUMIF($G$6:$BB$6,BG$6&amp;" Total",$G212:$BB212)-(SUMIF($G$6:$BB$6,BG$6&amp;" "&amp;'Input-Func_Class'!$D$22,$G212:$BB212)+IFERROR(SUMIF($G$6:$BB$6,BG$6&amp;" "&amp;'Input-Func_Class'!$E$22,$G212:$BB212),SUMIF($G$6:$BB$6,BG$6&amp;" "&amp;'Input-Func_Class'!$B$24,$G212:$BB212))+SUMIF($G$6:$BB$6,BG$6&amp;" "&amp;'Input-Func_Class'!$F$22,$G212:$BB212))&lt;Check_Limit,0,1),1)</f>
        <v>0</v>
      </c>
      <c r="BH212">
        <f ca="1">IFERROR(IF(SUMIF($G$6:$BB$6,BH$6&amp;" Total",$G212:$BB212)-(SUMIF($G$6:$BB$6,BH$6&amp;" "&amp;'Input-Func_Class'!$D$22,$G212:$BB212)+IFERROR(SUMIF($G$6:$BB$6,BH$6&amp;" "&amp;'Input-Func_Class'!$E$22,$G212:$BB212),SUMIF($G$6:$BB$6,BH$6&amp;" "&amp;'Input-Func_Class'!$B$24,$G212:$BB212))+SUMIF($G$6:$BB$6,BH$6&amp;" "&amp;'Input-Func_Class'!$F$22,$G212:$BB212))&lt;Check_Limit,0,1),1)</f>
        <v>0</v>
      </c>
      <c r="BI212">
        <f ca="1">IFERROR(IF(SUMIF($G$6:$BB$6,BI$6&amp;" Total",$G212:$BB212)-(SUMIF($G$6:$BB$6,BI$6&amp;" "&amp;'Input-Func_Class'!$D$22,$G212:$BB212)+IFERROR(SUMIF($G$6:$BB$6,BI$6&amp;" "&amp;'Input-Func_Class'!$E$22,$G212:$BB212),SUMIF($G$6:$BB$6,BI$6&amp;" "&amp;'Input-Func_Class'!$B$24,$G212:$BB212))+SUMIF($G$6:$BB$6,BI$6&amp;" "&amp;'Input-Func_Class'!$F$22,$G212:$BB212))&lt;Check_Limit,0,1),1)</f>
        <v>0</v>
      </c>
      <c r="BJ212">
        <f ca="1">IFERROR(IF(SUMIF($G$6:$BB$6,BJ$6&amp;" Total",$G212:$BB212)-(SUMIF($G$6:$BB$6,BJ$6&amp;" "&amp;'Input-Func_Class'!$D$22,$G212:$BB212)+IFERROR(SUMIF($G$6:$BB$6,BJ$6&amp;" "&amp;'Input-Func_Class'!$E$22,$G212:$BB212),SUMIF($G$6:$BB$6,BJ$6&amp;" "&amp;'Input-Func_Class'!$B$24,$G212:$BB212))+SUMIF($G$6:$BB$6,BJ$6&amp;" "&amp;'Input-Func_Class'!$F$22,$G212:$BB212))&lt;Check_Limit,0,1),1)</f>
        <v>0</v>
      </c>
      <c r="BK212">
        <f ca="1">IFERROR(IF(SUMIF($G$6:$BB$6,BK$6&amp;" Total",$G212:$BB212)-(SUMIF($G$6:$BB$6,BK$6&amp;" "&amp;'Input-Func_Class'!$D$22,$G212:$BB212)+IFERROR(SUMIF($G$6:$BB$6,BK$6&amp;" "&amp;'Input-Func_Class'!$E$22,$G212:$BB212),SUMIF($G$6:$BB$6,BK$6&amp;" "&amp;'Input-Func_Class'!$B$24,$G212:$BB212))+SUMIF($G$6:$BB$6,BK$6&amp;" "&amp;'Input-Func_Class'!$F$22,$G212:$BB212))&lt;Check_Limit,0,1),1)</f>
        <v>0</v>
      </c>
      <c r="BL212">
        <f ca="1">IFERROR(IF(SUMIF($G$6:$BB$6,BL$6&amp;" Total",$G212:$BB212)-(SUMIF($G$6:$BB$6,BL$6&amp;" "&amp;'Input-Func_Class'!$D$22,$G212:$BB212)+IFERROR(SUMIF($G$6:$BB$6,BL$6&amp;" "&amp;'Input-Func_Class'!$E$22,$G212:$BB212),SUMIF($G$6:$BB$6,BL$6&amp;" "&amp;'Input-Func_Class'!$B$24,$G212:$BB212))+SUMIF($G$6:$BB$6,BL$6&amp;" "&amp;'Input-Func_Class'!$F$22,$G212:$BB212))&lt;Check_Limit,0,1),1)</f>
        <v>0</v>
      </c>
      <c r="BM212">
        <f ca="1">IFERROR(IF(SUMIF($G$6:$BB$6,BM$6&amp;" Total",$G212:$BB212)-(SUMIF($G$6:$BB$6,BM$6&amp;" "&amp;'Input-Func_Class'!$D$22,$G212:$BB212)+IFERROR(SUMIF($G$6:$BB$6,BM$6&amp;" "&amp;'Input-Func_Class'!$E$22,$G212:$BB212),SUMIF($G$6:$BB$6,BM$6&amp;" "&amp;'Input-Func_Class'!$B$24,$G212:$BB212))+SUMIF($G$6:$BB$6,BM$6&amp;" "&amp;'Input-Func_Class'!$F$22,$G212:$BB212))&lt;Check_Limit,0,1),1)</f>
        <v>0</v>
      </c>
      <c r="BN212">
        <f ca="1">IFERROR(IF(SUMIF($G$6:$BB$6,BN$6&amp;" Total",$G212:$BB212)-(SUMIF($G$6:$BB$6,BN$6&amp;" "&amp;'Input-Func_Class'!$D$22,$G212:$BB212)+IFERROR(SUMIF($G$6:$BB$6,BN$6&amp;" "&amp;'Input-Func_Class'!$E$22,$G212:$BB212),SUMIF($G$6:$BB$6,BN$6&amp;" "&amp;'Input-Func_Class'!$B$24,$G212:$BB212))+SUMIF($G$6:$BB$6,BN$6&amp;" "&amp;'Input-Func_Class'!$F$22,$G212:$BB212))&lt;Check_Limit,0,1),1)</f>
        <v>0</v>
      </c>
      <c r="BO212">
        <f ca="1">IFERROR(IF(SUMIF($G$6:$BB$6,BO$6&amp;" Total",$G212:$BB212)-(SUMIF($G$6:$BB$6,BO$6&amp;" "&amp;'Input-Func_Class'!$D$22,$G212:$BB212)+IFERROR(SUMIF($G$6:$BB$6,BO$6&amp;" "&amp;'Input-Func_Class'!$E$22,$G212:$BB212),SUMIF($G$6:$BB$6,BO$6&amp;" "&amp;'Input-Func_Class'!$B$24,$G212:$BB212))+SUMIF($G$6:$BB$6,BO$6&amp;" "&amp;'Input-Func_Class'!$F$22,$G212:$BB212))&lt;Check_Limit,0,1),1)</f>
        <v>0</v>
      </c>
    </row>
    <row r="213" spans="1:67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>Functionalization!$D213</f>
        <v>850.28</v>
      </c>
      <c r="E213" s="8">
        <f t="shared" ref="E213" ca="1" si="63">IFERROR(IF(D213="",0,IF(D213=0,0,IF(ABS(D213-SUM(G213,K213,O213,S213,W213,AA213,AE213,AI213,AM213,AQ213,AU213,AY213))&lt;Check_Limit,0,1))),1)</f>
        <v>0</v>
      </c>
      <c r="F213" s="2" t="str">
        <f>IF($D213=0,"-",IF('Input-Accounts'!$E213&lt;&gt;0,'Input-Accounts'!$E213,'Input-Accounts'!$G213))</f>
        <v>AVGERAGE STUDY</v>
      </c>
      <c r="G213" s="8">
        <f ca="1">IF(G$5&lt;&gt;"",HLOOKUP(G$5,Functionalization!$G$6:$R$314,ROW($A213)-5,FALSE),IFERROR(INDEX(G$278:G$314,MATCH($F213,$B$278:$B$314,0))/VLOOKUP($F213,$B$278:$BB$314,MATCH(LEFT(TRIM(G$6),FIND("~",SUBSTITUTE(G$6,"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213))*HLOOKUP(LEFT(TRIM(G$6),FIND("~",SUBSTITUTE(G$6," ","~",LEN(TRIM(G$6))-LEN(SUBSTITUTE(TRIM(G$6)," ",""))))-1)&amp;" Total",$B$6:$BB$314,ROW($A213)-5,FALSE))</f>
        <v>850.28</v>
      </c>
      <c r="H213" s="8">
        <f ca="1">IF(H$5&lt;&gt;"",HLOOKUP(H$5,Functionalization!$G$6:$R$314,ROW($A213)-5,FALSE),IFERROR(INDEX(H$278:H$314,MATCH($F213,$B$278:$B$314,0))/VLOOKUP($F213,$B$278:$BB$314,MATCH(LEFT(TRIM(H$6),FIND("~",SUBSTITUTE(H$6,"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213))*HLOOKUP(LEFT(TRIM(H$6),FIND("~",SUBSTITUTE(H$6," ","~",LEN(TRIM(H$6))-LEN(SUBSTITUTE(TRIM(H$6)," ",""))))-1)&amp;" Total",$B$6:$BB$314,ROW($A213)-5,FALSE))</f>
        <v>648.69225898792251</v>
      </c>
      <c r="I213" s="8">
        <f ca="1">IF(I$5&lt;&gt;"",HLOOKUP(I$5,Functionalization!$G$6:$R$314,ROW($A213)-5,FALSE),IFERROR(INDEX(I$278:I$314,MATCH($F213,$B$278:$B$314,0))/VLOOKUP($F213,$B$278:$BB$314,MATCH(LEFT(TRIM(I$6),FIND("~",SUBSTITUTE(I$6,"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213))*HLOOKUP(LEFT(TRIM(I$6),FIND("~",SUBSTITUTE(I$6," ","~",LEN(TRIM(I$6))-LEN(SUBSTITUTE(TRIM(I$6)," ",""))))-1)&amp;" Total",$B$6:$BB$314,ROW($A213)-5,FALSE))</f>
        <v>0</v>
      </c>
      <c r="J213" s="8">
        <f ca="1">IF(J$5&lt;&gt;"",HLOOKUP(J$5,Functionalization!$G$6:$R$314,ROW($A213)-5,FALSE),IFERROR(INDEX(J$278:J$314,MATCH($F213,$B$278:$B$314,0))/VLOOKUP($F213,$B$278:$BB$314,MATCH(LEFT(TRIM(J$6),FIND("~",SUBSTITUTE(J$6,"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213))*HLOOKUP(LEFT(TRIM(J$6),FIND("~",SUBSTITUTE(J$6," ","~",LEN(TRIM(J$6))-LEN(SUBSTITUTE(TRIM(J$6)," ",""))))-1)&amp;" Total",$B$6:$BB$314,ROW($A213)-5,FALSE))</f>
        <v>201.5877410120774</v>
      </c>
      <c r="K213" s="8">
        <f ca="1">IF(K$5&lt;&gt;"",HLOOKUP(K$5,Functionalization!$G$6:$R$314,ROW($A213)-5,FALSE),IFERROR(INDEX(K$278:K$314,MATCH($F213,$B$278:$B$314,0))/VLOOKUP($F213,$B$278:$BB$314,MATCH(LEFT(TRIM(K$6),FIND("~",SUBSTITUTE(K$6,"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213))*HLOOKUP(LEFT(TRIM(K$6),FIND("~",SUBSTITUTE(K$6," ","~",LEN(TRIM(K$6))-LEN(SUBSTITUTE(TRIM(K$6)," ",""))))-1)&amp;" Total",$B$6:$BB$314,ROW($A213)-5,FALSE))</f>
        <v>0</v>
      </c>
      <c r="L213" s="8">
        <f ca="1">IF(L$5&lt;&gt;"",HLOOKUP(L$5,Functionalization!$G$6:$R$314,ROW($A213)-5,FALSE),IFERROR(INDEX(L$278:L$314,MATCH($F213,$B$278:$B$314,0))/VLOOKUP($F213,$B$278:$BB$314,MATCH(LEFT(TRIM(L$6),FIND("~",SUBSTITUTE(L$6,"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213))*HLOOKUP(LEFT(TRIM(L$6),FIND("~",SUBSTITUTE(L$6," ","~",LEN(TRIM(L$6))-LEN(SUBSTITUTE(TRIM(L$6)," ",""))))-1)&amp;" Total",$B$6:$BB$314,ROW($A213)-5,FALSE))</f>
        <v>0</v>
      </c>
      <c r="M213" s="8">
        <f ca="1">IF(M$5&lt;&gt;"",HLOOKUP(M$5,Functionalization!$G$6:$R$314,ROW($A213)-5,FALSE),IFERROR(INDEX(M$278:M$314,MATCH($F213,$B$278:$B$314,0))/VLOOKUP($F213,$B$278:$BB$314,MATCH(LEFT(TRIM(M$6),FIND("~",SUBSTITUTE(M$6,"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213))*HLOOKUP(LEFT(TRIM(M$6),FIND("~",SUBSTITUTE(M$6," ","~",LEN(TRIM(M$6))-LEN(SUBSTITUTE(TRIM(M$6)," ",""))))-1)&amp;" Total",$B$6:$BB$314,ROW($A213)-5,FALSE))</f>
        <v>0</v>
      </c>
      <c r="N213" s="8">
        <f ca="1">IF(N$5&lt;&gt;"",HLOOKUP(N$5,Functionalization!$G$6:$R$314,ROW($A213)-5,FALSE),IFERROR(INDEX(N$278:N$314,MATCH($F213,$B$278:$B$314,0))/VLOOKUP($F213,$B$278:$BB$314,MATCH(LEFT(TRIM(N$6),FIND("~",SUBSTITUTE(N$6,"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213))*HLOOKUP(LEFT(TRIM(N$6),FIND("~",SUBSTITUTE(N$6," ","~",LEN(TRIM(N$6))-LEN(SUBSTITUTE(TRIM(N$6)," ",""))))-1)&amp;" Total",$B$6:$BB$314,ROW($A213)-5,FALSE))</f>
        <v>0</v>
      </c>
      <c r="O213" s="8">
        <f ca="1">IF(O$5&lt;&gt;"",HLOOKUP(O$5,Functionalization!$G$6:$R$314,ROW($A213)-5,FALSE),IFERROR(INDEX(O$278:O$314,MATCH($F213,$B$278:$B$314,0))/VLOOKUP($F213,$B$278:$BB$314,MATCH(LEFT(TRIM(O$6),FIND("~",SUBSTITUTE(O$6,"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213))*HLOOKUP(LEFT(TRIM(O$6),FIND("~",SUBSTITUTE(O$6," ","~",LEN(TRIM(O$6))-LEN(SUBSTITUTE(TRIM(O$6)," ",""))))-1)&amp;" Total",$B$6:$BB$314,ROW($A213)-5,FALSE))</f>
        <v>0</v>
      </c>
      <c r="P213" s="8">
        <f ca="1">IF(P$5&lt;&gt;"",HLOOKUP(P$5,Functionalization!$G$6:$R$314,ROW($A213)-5,FALSE),IFERROR(INDEX(P$278:P$314,MATCH($F213,$B$278:$B$314,0))/VLOOKUP($F213,$B$278:$BB$314,MATCH(LEFT(TRIM(P$6),FIND("~",SUBSTITUTE(P$6,"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213))*HLOOKUP(LEFT(TRIM(P$6),FIND("~",SUBSTITUTE(P$6," ","~",LEN(TRIM(P$6))-LEN(SUBSTITUTE(TRIM(P$6)," ",""))))-1)&amp;" Total",$B$6:$BB$314,ROW($A213)-5,FALSE))</f>
        <v>0</v>
      </c>
      <c r="Q213" s="8">
        <f ca="1">IF(Q$5&lt;&gt;"",HLOOKUP(Q$5,Functionalization!$G$6:$R$314,ROW($A213)-5,FALSE),IFERROR(INDEX(Q$278:Q$314,MATCH($F213,$B$278:$B$314,0))/VLOOKUP($F213,$B$278:$BB$314,MATCH(LEFT(TRIM(Q$6),FIND("~",SUBSTITUTE(Q$6,"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213))*HLOOKUP(LEFT(TRIM(Q$6),FIND("~",SUBSTITUTE(Q$6," ","~",LEN(TRIM(Q$6))-LEN(SUBSTITUTE(TRIM(Q$6)," ",""))))-1)&amp;" Total",$B$6:$BB$314,ROW($A213)-5,FALSE))</f>
        <v>0</v>
      </c>
      <c r="R213" s="8">
        <f ca="1">IF(R$5&lt;&gt;"",HLOOKUP(R$5,Functionalization!$G$6:$R$314,ROW($A213)-5,FALSE),IFERROR(INDEX(R$278:R$314,MATCH($F213,$B$278:$B$314,0))/VLOOKUP($F213,$B$278:$BB$314,MATCH(LEFT(TRIM(R$6),FIND("~",SUBSTITUTE(R$6,"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213))*HLOOKUP(LEFT(TRIM(R$6),FIND("~",SUBSTITUTE(R$6," ","~",LEN(TRIM(R$6))-LEN(SUBSTITUTE(TRIM(R$6)," ",""))))-1)&amp;" Total",$B$6:$BB$314,ROW($A213)-5,FALSE))</f>
        <v>0</v>
      </c>
      <c r="S213" s="8">
        <f ca="1">IF(S$5&lt;&gt;"",HLOOKUP(S$5,Functionalization!$G$6:$R$314,ROW($A213)-5,FALSE),IFERROR(INDEX(S$278:S$314,MATCH($F213,$B$278:$B$314,0))/VLOOKUP($F213,$B$278:$BB$314,MATCH(LEFT(TRIM(S$6),FIND("~",SUBSTITUTE(S$6,"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213))*HLOOKUP(LEFT(TRIM(S$6),FIND("~",SUBSTITUTE(S$6," ","~",LEN(TRIM(S$6))-LEN(SUBSTITUTE(TRIM(S$6)," ",""))))-1)&amp;" Total",$B$6:$BB$314,ROW($A213)-5,FALSE))</f>
        <v>0</v>
      </c>
      <c r="T213" s="8">
        <f ca="1">IF(T$5&lt;&gt;"",HLOOKUP(T$5,Functionalization!$G$6:$R$314,ROW($A213)-5,FALSE),IFERROR(INDEX(T$278:T$314,MATCH($F213,$B$278:$B$314,0))/VLOOKUP($F213,$B$278:$BB$314,MATCH(LEFT(TRIM(T$6),FIND("~",SUBSTITUTE(T$6,"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213))*HLOOKUP(LEFT(TRIM(T$6),FIND("~",SUBSTITUTE(T$6," ","~",LEN(TRIM(T$6))-LEN(SUBSTITUTE(TRIM(T$6)," ",""))))-1)&amp;" Total",$B$6:$BB$314,ROW($A213)-5,FALSE))</f>
        <v>0</v>
      </c>
      <c r="U213" s="8">
        <f ca="1">IF(U$5&lt;&gt;"",HLOOKUP(U$5,Functionalization!$G$6:$R$314,ROW($A213)-5,FALSE),IFERROR(INDEX(U$278:U$314,MATCH($F213,$B$278:$B$314,0))/VLOOKUP($F213,$B$278:$BB$314,MATCH(LEFT(TRIM(U$6),FIND("~",SUBSTITUTE(U$6,"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213))*HLOOKUP(LEFT(TRIM(U$6),FIND("~",SUBSTITUTE(U$6," ","~",LEN(TRIM(U$6))-LEN(SUBSTITUTE(TRIM(U$6)," ",""))))-1)&amp;" Total",$B$6:$BB$314,ROW($A213)-5,FALSE))</f>
        <v>0</v>
      </c>
      <c r="V213" s="8">
        <f ca="1">IF(V$5&lt;&gt;"",HLOOKUP(V$5,Functionalization!$G$6:$R$314,ROW($A213)-5,FALSE),IFERROR(INDEX(V$278:V$314,MATCH($F213,$B$278:$B$314,0))/VLOOKUP($F213,$B$278:$BB$314,MATCH(LEFT(TRIM(V$6),FIND("~",SUBSTITUTE(V$6,"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213))*HLOOKUP(LEFT(TRIM(V$6),FIND("~",SUBSTITUTE(V$6," ","~",LEN(TRIM(V$6))-LEN(SUBSTITUTE(TRIM(V$6)," ",""))))-1)&amp;" Total",$B$6:$BB$314,ROW($A213)-5,FALSE))</f>
        <v>0</v>
      </c>
      <c r="W213" s="8">
        <f ca="1">IF(W$5&lt;&gt;"",HLOOKUP(W$5,Functionalization!$G$6:$R$314,ROW($A213)-5,FALSE),IFERROR(INDEX(W$278:W$314,MATCH($F213,$B$278:$B$314,0))/VLOOKUP($F213,$B$278:$BB$314,MATCH(LEFT(TRIM(W$6),FIND("~",SUBSTITUTE(W$6,"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213))*HLOOKUP(LEFT(TRIM(W$6),FIND("~",SUBSTITUTE(W$6," ","~",LEN(TRIM(W$6))-LEN(SUBSTITUTE(TRIM(W$6)," ",""))))-1)&amp;" Total",$B$6:$BB$314,ROW($A213)-5,FALSE))</f>
        <v>0</v>
      </c>
      <c r="X213" s="8">
        <f ca="1">IF(X$5&lt;&gt;"",HLOOKUP(X$5,Functionalization!$G$6:$R$314,ROW($A213)-5,FALSE),IFERROR(INDEX(X$278:X$314,MATCH($F213,$B$278:$B$314,0))/VLOOKUP($F213,$B$278:$BB$314,MATCH(LEFT(TRIM(X$6),FIND("~",SUBSTITUTE(X$6,"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213))*HLOOKUP(LEFT(TRIM(X$6),FIND("~",SUBSTITUTE(X$6," ","~",LEN(TRIM(X$6))-LEN(SUBSTITUTE(TRIM(X$6)," ",""))))-1)&amp;" Total",$B$6:$BB$314,ROW($A213)-5,FALSE))</f>
        <v>0</v>
      </c>
      <c r="Y213" s="8">
        <f ca="1">IF(Y$5&lt;&gt;"",HLOOKUP(Y$5,Functionalization!$G$6:$R$314,ROW($A213)-5,FALSE),IFERROR(INDEX(Y$278:Y$314,MATCH($F213,$B$278:$B$314,0))/VLOOKUP($F213,$B$278:$BB$314,MATCH(LEFT(TRIM(Y$6),FIND("~",SUBSTITUTE(Y$6,"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213))*HLOOKUP(LEFT(TRIM(Y$6),FIND("~",SUBSTITUTE(Y$6," ","~",LEN(TRIM(Y$6))-LEN(SUBSTITUTE(TRIM(Y$6)," ",""))))-1)&amp;" Total",$B$6:$BB$314,ROW($A213)-5,FALSE))</f>
        <v>0</v>
      </c>
      <c r="Z213" s="8">
        <f ca="1">IF(Z$5&lt;&gt;"",HLOOKUP(Z$5,Functionalization!$G$6:$R$314,ROW($A213)-5,FALSE),IFERROR(INDEX(Z$278:Z$314,MATCH($F213,$B$278:$B$314,0))/VLOOKUP($F213,$B$278:$BB$314,MATCH(LEFT(TRIM(Z$6),FIND("~",SUBSTITUTE(Z$6,"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213))*HLOOKUP(LEFT(TRIM(Z$6),FIND("~",SUBSTITUTE(Z$6," ","~",LEN(TRIM(Z$6))-LEN(SUBSTITUTE(TRIM(Z$6)," ",""))))-1)&amp;" Total",$B$6:$BB$314,ROW($A213)-5,FALSE))</f>
        <v>0</v>
      </c>
      <c r="AA213" s="8">
        <f ca="1">IF(AA$5&lt;&gt;"",HLOOKUP(AA$5,Functionalization!$G$6:$R$314,ROW($A213)-5,FALSE),IFERROR(INDEX(AA$278:AA$314,MATCH($F213,$B$278:$B$314,0))/VLOOKUP($F213,$B$278:$BB$314,MATCH(LEFT(TRIM(AA$6),FIND("~",SUBSTITUTE(AA$6,"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213))*HLOOKUP(LEFT(TRIM(AA$6),FIND("~",SUBSTITUTE(AA$6," ","~",LEN(TRIM(AA$6))-LEN(SUBSTITUTE(TRIM(AA$6)," ",""))))-1)&amp;" Total",$B$6:$BB$314,ROW($A213)-5,FALSE))</f>
        <v>0</v>
      </c>
      <c r="AB213" s="8">
        <f ca="1">IF(AB$5&lt;&gt;"",HLOOKUP(AB$5,Functionalization!$G$6:$R$314,ROW($A213)-5,FALSE),IFERROR(INDEX(AB$278:AB$314,MATCH($F213,$B$278:$B$314,0))/VLOOKUP($F213,$B$278:$BB$314,MATCH(LEFT(TRIM(AB$6),FIND("~",SUBSTITUTE(AB$6,"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213))*HLOOKUP(LEFT(TRIM(AB$6),FIND("~",SUBSTITUTE(AB$6," ","~",LEN(TRIM(AB$6))-LEN(SUBSTITUTE(TRIM(AB$6)," ",""))))-1)&amp;" Total",$B$6:$BB$314,ROW($A213)-5,FALSE))</f>
        <v>0</v>
      </c>
      <c r="AC213" s="8">
        <f ca="1">IF(AC$5&lt;&gt;"",HLOOKUP(AC$5,Functionalization!$G$6:$R$314,ROW($A213)-5,FALSE),IFERROR(INDEX(AC$278:AC$314,MATCH($F213,$B$278:$B$314,0))/VLOOKUP($F213,$B$278:$BB$314,MATCH(LEFT(TRIM(AC$6),FIND("~",SUBSTITUTE(AC$6,"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213))*HLOOKUP(LEFT(TRIM(AC$6),FIND("~",SUBSTITUTE(AC$6," ","~",LEN(TRIM(AC$6))-LEN(SUBSTITUTE(TRIM(AC$6)," ",""))))-1)&amp;" Total",$B$6:$BB$314,ROW($A213)-5,FALSE))</f>
        <v>0</v>
      </c>
      <c r="AD213" s="8">
        <f ca="1">IF(AD$5&lt;&gt;"",HLOOKUP(AD$5,Functionalization!$G$6:$R$314,ROW($A213)-5,FALSE),IFERROR(INDEX(AD$278:AD$314,MATCH($F213,$B$278:$B$314,0))/VLOOKUP($F213,$B$278:$BB$314,MATCH(LEFT(TRIM(AD$6),FIND("~",SUBSTITUTE(AD$6,"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213))*HLOOKUP(LEFT(TRIM(AD$6),FIND("~",SUBSTITUTE(AD$6," ","~",LEN(TRIM(AD$6))-LEN(SUBSTITUTE(TRIM(AD$6)," ",""))))-1)&amp;" Total",$B$6:$BB$314,ROW($A213)-5,FALSE))</f>
        <v>0</v>
      </c>
      <c r="AE213" s="8">
        <f ca="1">IF(AE$5&lt;&gt;"",HLOOKUP(AE$5,Functionalization!$G$6:$R$314,ROW($A213)-5,FALSE),IFERROR(INDEX(AE$278:AE$314,MATCH($F213,$B$278:$B$314,0))/VLOOKUP($F213,$B$278:$BB$314,MATCH(LEFT(TRIM(AE$6),FIND("~",SUBSTITUTE(AE$6,"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213))*HLOOKUP(LEFT(TRIM(AE$6),FIND("~",SUBSTITUTE(AE$6," ","~",LEN(TRIM(AE$6))-LEN(SUBSTITUTE(TRIM(AE$6)," ",""))))-1)&amp;" Total",$B$6:$BB$314,ROW($A213)-5,FALSE))</f>
        <v>0</v>
      </c>
      <c r="AF213" s="8">
        <f ca="1">IF(AF$5&lt;&gt;"",HLOOKUP(AF$5,Functionalization!$G$6:$R$314,ROW($A213)-5,FALSE),IFERROR(INDEX(AF$278:AF$314,MATCH($F213,$B$278:$B$314,0))/VLOOKUP($F213,$B$278:$BB$314,MATCH(LEFT(TRIM(AF$6),FIND("~",SUBSTITUTE(AF$6,"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213))*HLOOKUP(LEFT(TRIM(AF$6),FIND("~",SUBSTITUTE(AF$6," ","~",LEN(TRIM(AF$6))-LEN(SUBSTITUTE(TRIM(AF$6)," ",""))))-1)&amp;" Total",$B$6:$BB$314,ROW($A213)-5,FALSE))</f>
        <v>0</v>
      </c>
      <c r="AG213" s="8">
        <f ca="1">IF(AG$5&lt;&gt;"",HLOOKUP(AG$5,Functionalization!$G$6:$R$314,ROW($A213)-5,FALSE),IFERROR(INDEX(AG$278:AG$314,MATCH($F213,$B$278:$B$314,0))/VLOOKUP($F213,$B$278:$BB$314,MATCH(LEFT(TRIM(AG$6),FIND("~",SUBSTITUTE(AG$6,"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213))*HLOOKUP(LEFT(TRIM(AG$6),FIND("~",SUBSTITUTE(AG$6," ","~",LEN(TRIM(AG$6))-LEN(SUBSTITUTE(TRIM(AG$6)," ",""))))-1)&amp;" Total",$B$6:$BB$314,ROW($A213)-5,FALSE))</f>
        <v>0</v>
      </c>
      <c r="AH213" s="8">
        <f ca="1">IF(AH$5&lt;&gt;"",HLOOKUP(AH$5,Functionalization!$G$6:$R$314,ROW($A213)-5,FALSE),IFERROR(INDEX(AH$278:AH$314,MATCH($F213,$B$278:$B$314,0))/VLOOKUP($F213,$B$278:$BB$314,MATCH(LEFT(TRIM(AH$6),FIND("~",SUBSTITUTE(AH$6,"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213))*HLOOKUP(LEFT(TRIM(AH$6),FIND("~",SUBSTITUTE(AH$6," ","~",LEN(TRIM(AH$6))-LEN(SUBSTITUTE(TRIM(AH$6)," ",""))))-1)&amp;" Total",$B$6:$BB$314,ROW($A213)-5,FALSE))</f>
        <v>0</v>
      </c>
      <c r="AI213" s="8">
        <f ca="1">IF(AI$5&lt;&gt;"",HLOOKUP(AI$5,Functionalization!$G$6:$R$314,ROW($A213)-5,FALSE),IFERROR(INDEX(AI$278:AI$314,MATCH($F213,$B$278:$B$314,0))/VLOOKUP($F213,$B$278:$BB$314,MATCH(LEFT(TRIM(AI$6),FIND("~",SUBSTITUTE(AI$6,"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213))*HLOOKUP(LEFT(TRIM(AI$6),FIND("~",SUBSTITUTE(AI$6," ","~",LEN(TRIM(AI$6))-LEN(SUBSTITUTE(TRIM(AI$6)," ",""))))-1)&amp;" Total",$B$6:$BB$314,ROW($A213)-5,FALSE))</f>
        <v>0</v>
      </c>
      <c r="AJ213" s="8">
        <f ca="1">IF(AJ$5&lt;&gt;"",HLOOKUP(AJ$5,Functionalization!$G$6:$R$314,ROW($A213)-5,FALSE),IFERROR(INDEX(AJ$278:AJ$314,MATCH($F213,$B$278:$B$314,0))/VLOOKUP($F213,$B$278:$BB$314,MATCH(LEFT(TRIM(AJ$6),FIND("~",SUBSTITUTE(AJ$6,"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213))*HLOOKUP(LEFT(TRIM(AJ$6),FIND("~",SUBSTITUTE(AJ$6," ","~",LEN(TRIM(AJ$6))-LEN(SUBSTITUTE(TRIM(AJ$6)," ",""))))-1)&amp;" Total",$B$6:$BB$314,ROW($A213)-5,FALSE))</f>
        <v>0</v>
      </c>
      <c r="AK213" s="8">
        <f ca="1">IF(AK$5&lt;&gt;"",HLOOKUP(AK$5,Functionalization!$G$6:$R$314,ROW($A213)-5,FALSE),IFERROR(INDEX(AK$278:AK$314,MATCH($F213,$B$278:$B$314,0))/VLOOKUP($F213,$B$278:$BB$314,MATCH(LEFT(TRIM(AK$6),FIND("~",SUBSTITUTE(AK$6,"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213))*HLOOKUP(LEFT(TRIM(AK$6),FIND("~",SUBSTITUTE(AK$6," ","~",LEN(TRIM(AK$6))-LEN(SUBSTITUTE(TRIM(AK$6)," ",""))))-1)&amp;" Total",$B$6:$BB$314,ROW($A213)-5,FALSE))</f>
        <v>0</v>
      </c>
      <c r="AL213" s="8">
        <f ca="1">IF(AL$5&lt;&gt;"",HLOOKUP(AL$5,Functionalization!$G$6:$R$314,ROW($A213)-5,FALSE),IFERROR(INDEX(AL$278:AL$314,MATCH($F213,$B$278:$B$314,0))/VLOOKUP($F213,$B$278:$BB$314,MATCH(LEFT(TRIM(AL$6),FIND("~",SUBSTITUTE(AL$6,"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213))*HLOOKUP(LEFT(TRIM(AL$6),FIND("~",SUBSTITUTE(AL$6," ","~",LEN(TRIM(AL$6))-LEN(SUBSTITUTE(TRIM(AL$6)," ",""))))-1)&amp;" Total",$B$6:$BB$314,ROW($A213)-5,FALSE))</f>
        <v>0</v>
      </c>
      <c r="AM213" s="8">
        <f ca="1">IF(AM$5&lt;&gt;"",HLOOKUP(AM$5,Functionalization!$G$6:$R$314,ROW($A213)-5,FALSE),IFERROR(INDEX(AM$278:AM$314,MATCH($F213,$B$278:$B$314,0))/VLOOKUP($F213,$B$278:$BB$314,MATCH(LEFT(TRIM(AM$6),FIND("~",SUBSTITUTE(AM$6,"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213))*HLOOKUP(LEFT(TRIM(AM$6),FIND("~",SUBSTITUTE(AM$6," ","~",LEN(TRIM(AM$6))-LEN(SUBSTITUTE(TRIM(AM$6)," ",""))))-1)&amp;" Total",$B$6:$BB$314,ROW($A213)-5,FALSE))</f>
        <v>0</v>
      </c>
      <c r="AN213" s="8">
        <f ca="1">IF(AN$5&lt;&gt;"",HLOOKUP(AN$5,Functionalization!$G$6:$R$314,ROW($A213)-5,FALSE),IFERROR(INDEX(AN$278:AN$314,MATCH($F213,$B$278:$B$314,0))/VLOOKUP($F213,$B$278:$BB$314,MATCH(LEFT(TRIM(AN$6),FIND("~",SUBSTITUTE(AN$6,"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213))*HLOOKUP(LEFT(TRIM(AN$6),FIND("~",SUBSTITUTE(AN$6," ","~",LEN(TRIM(AN$6))-LEN(SUBSTITUTE(TRIM(AN$6)," ",""))))-1)&amp;" Total",$B$6:$BB$314,ROW($A213)-5,FALSE))</f>
        <v>0</v>
      </c>
      <c r="AO213" s="8">
        <f ca="1">IF(AO$5&lt;&gt;"",HLOOKUP(AO$5,Functionalization!$G$6:$R$314,ROW($A213)-5,FALSE),IFERROR(INDEX(AO$278:AO$314,MATCH($F213,$B$278:$B$314,0))/VLOOKUP($F213,$B$278:$BB$314,MATCH(LEFT(TRIM(AO$6),FIND("~",SUBSTITUTE(AO$6,"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213))*HLOOKUP(LEFT(TRIM(AO$6),FIND("~",SUBSTITUTE(AO$6," ","~",LEN(TRIM(AO$6))-LEN(SUBSTITUTE(TRIM(AO$6)," ",""))))-1)&amp;" Total",$B$6:$BB$314,ROW($A213)-5,FALSE))</f>
        <v>0</v>
      </c>
      <c r="AP213" s="8">
        <f ca="1">IF(AP$5&lt;&gt;"",HLOOKUP(AP$5,Functionalization!$G$6:$R$314,ROW($A213)-5,FALSE),IFERROR(INDEX(AP$278:AP$314,MATCH($F213,$B$278:$B$314,0))/VLOOKUP($F213,$B$278:$BB$314,MATCH(LEFT(TRIM(AP$6),FIND("~",SUBSTITUTE(AP$6,"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213))*HLOOKUP(LEFT(TRIM(AP$6),FIND("~",SUBSTITUTE(AP$6," ","~",LEN(TRIM(AP$6))-LEN(SUBSTITUTE(TRIM(AP$6)," ",""))))-1)&amp;" Total",$B$6:$BB$314,ROW($A213)-5,FALSE))</f>
        <v>0</v>
      </c>
      <c r="AQ213" s="8">
        <f ca="1">IF(AQ$5&lt;&gt;"",HLOOKUP(AQ$5,Functionalization!$G$6:$R$314,ROW($A213)-5,FALSE),IFERROR(INDEX(AQ$278:AQ$314,MATCH($F213,$B$278:$B$314,0))/VLOOKUP($F213,$B$278:$BB$314,MATCH(LEFT(TRIM(AQ$6),FIND("~",SUBSTITUTE(AQ$6,"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213))*HLOOKUP(LEFT(TRIM(AQ$6),FIND("~",SUBSTITUTE(AQ$6," ","~",LEN(TRIM(AQ$6))-LEN(SUBSTITUTE(TRIM(AQ$6)," ",""))))-1)&amp;" Total",$B$6:$BB$314,ROW($A213)-5,FALSE))</f>
        <v>0</v>
      </c>
      <c r="AR213" s="8">
        <f ca="1">IF(AR$5&lt;&gt;"",HLOOKUP(AR$5,Functionalization!$G$6:$R$314,ROW($A213)-5,FALSE),IFERROR(INDEX(AR$278:AR$314,MATCH($F213,$B$278:$B$314,0))/VLOOKUP($F213,$B$278:$BB$314,MATCH(LEFT(TRIM(AR$6),FIND("~",SUBSTITUTE(AR$6,"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213))*HLOOKUP(LEFT(TRIM(AR$6),FIND("~",SUBSTITUTE(AR$6," ","~",LEN(TRIM(AR$6))-LEN(SUBSTITUTE(TRIM(AR$6)," ",""))))-1)&amp;" Total",$B$6:$BB$314,ROW($A213)-5,FALSE))</f>
        <v>0</v>
      </c>
      <c r="AS213" s="8">
        <f ca="1">IF(AS$5&lt;&gt;"",HLOOKUP(AS$5,Functionalization!$G$6:$R$314,ROW($A213)-5,FALSE),IFERROR(INDEX(AS$278:AS$314,MATCH($F213,$B$278:$B$314,0))/VLOOKUP($F213,$B$278:$BB$314,MATCH(LEFT(TRIM(AS$6),FIND("~",SUBSTITUTE(AS$6,"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213))*HLOOKUP(LEFT(TRIM(AS$6),FIND("~",SUBSTITUTE(AS$6," ","~",LEN(TRIM(AS$6))-LEN(SUBSTITUTE(TRIM(AS$6)," ",""))))-1)&amp;" Total",$B$6:$BB$314,ROW($A213)-5,FALSE))</f>
        <v>0</v>
      </c>
      <c r="AT213" s="8">
        <f ca="1">IF(AT$5&lt;&gt;"",HLOOKUP(AT$5,Functionalization!$G$6:$R$314,ROW($A213)-5,FALSE),IFERROR(INDEX(AT$278:AT$314,MATCH($F213,$B$278:$B$314,0))/VLOOKUP($F213,$B$278:$BB$314,MATCH(LEFT(TRIM(AT$6),FIND("~",SUBSTITUTE(AT$6,"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213))*HLOOKUP(LEFT(TRIM(AT$6),FIND("~",SUBSTITUTE(AT$6," ","~",LEN(TRIM(AT$6))-LEN(SUBSTITUTE(TRIM(AT$6)," ",""))))-1)&amp;" Total",$B$6:$BB$314,ROW($A213)-5,FALSE))</f>
        <v>0</v>
      </c>
      <c r="AU213" s="8">
        <f ca="1">IF(AU$5&lt;&gt;"",HLOOKUP(AU$5,Functionalization!$G$6:$R$314,ROW($A213)-5,FALSE),IFERROR(INDEX(AU$278:AU$314,MATCH($F213,$B$278:$B$314,0))/VLOOKUP($F213,$B$278:$BB$314,MATCH(LEFT(TRIM(AU$6),FIND("~",SUBSTITUTE(AU$6,"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213))*HLOOKUP(LEFT(TRIM(AU$6),FIND("~",SUBSTITUTE(AU$6," ","~",LEN(TRIM(AU$6))-LEN(SUBSTITUTE(TRIM(AU$6)," ",""))))-1)&amp;" Total",$B$6:$BB$314,ROW($A213)-5,FALSE))</f>
        <v>0</v>
      </c>
      <c r="AV213" s="8">
        <f ca="1">IF(AV$5&lt;&gt;"",HLOOKUP(AV$5,Functionalization!$G$6:$R$314,ROW($A213)-5,FALSE),IFERROR(INDEX(AV$278:AV$314,MATCH($F213,$B$278:$B$314,0))/VLOOKUP($F213,$B$278:$BB$314,MATCH(LEFT(TRIM(AV$6),FIND("~",SUBSTITUTE(AV$6,"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213))*HLOOKUP(LEFT(TRIM(AV$6),FIND("~",SUBSTITUTE(AV$6," ","~",LEN(TRIM(AV$6))-LEN(SUBSTITUTE(TRIM(AV$6)," ",""))))-1)&amp;" Total",$B$6:$BB$314,ROW($A213)-5,FALSE))</f>
        <v>0</v>
      </c>
      <c r="AW213" s="8">
        <f ca="1">IF(AW$5&lt;&gt;"",HLOOKUP(AW$5,Functionalization!$G$6:$R$314,ROW($A213)-5,FALSE),IFERROR(INDEX(AW$278:AW$314,MATCH($F213,$B$278:$B$314,0))/VLOOKUP($F213,$B$278:$BB$314,MATCH(LEFT(TRIM(AW$6),FIND("~",SUBSTITUTE(AW$6,"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213))*HLOOKUP(LEFT(TRIM(AW$6),FIND("~",SUBSTITUTE(AW$6," ","~",LEN(TRIM(AW$6))-LEN(SUBSTITUTE(TRIM(AW$6)," ",""))))-1)&amp;" Total",$B$6:$BB$314,ROW($A213)-5,FALSE))</f>
        <v>0</v>
      </c>
      <c r="AX213" s="8">
        <f ca="1">IF(AX$5&lt;&gt;"",HLOOKUP(AX$5,Functionalization!$G$6:$R$314,ROW($A213)-5,FALSE),IFERROR(INDEX(AX$278:AX$314,MATCH($F213,$B$278:$B$314,0))/VLOOKUP($F213,$B$278:$BB$314,MATCH(LEFT(TRIM(AX$6),FIND("~",SUBSTITUTE(AX$6,"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213))*HLOOKUP(LEFT(TRIM(AX$6),FIND("~",SUBSTITUTE(AX$6," ","~",LEN(TRIM(AX$6))-LEN(SUBSTITUTE(TRIM(AX$6)," ",""))))-1)&amp;" Total",$B$6:$BB$314,ROW($A213)-5,FALSE))</f>
        <v>0</v>
      </c>
      <c r="AY213" s="8">
        <f ca="1">IF(AY$5&lt;&gt;"",HLOOKUP(AY$5,Functionalization!$G$6:$R$314,ROW($A213)-5,FALSE),IFERROR(INDEX(AY$278:AY$314,MATCH($F213,$B$278:$B$314,0))/VLOOKUP($F213,$B$278:$BB$314,MATCH(LEFT(TRIM(AY$6),FIND("~",SUBSTITUTE(AY$6,"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213))*HLOOKUP(LEFT(TRIM(AY$6),FIND("~",SUBSTITUTE(AY$6," ","~",LEN(TRIM(AY$6))-LEN(SUBSTITUTE(TRIM(AY$6)," ",""))))-1)&amp;" Total",$B$6:$BB$314,ROW($A213)-5,FALSE))</f>
        <v>0</v>
      </c>
      <c r="AZ213" s="8">
        <f ca="1">IF(AZ$5&lt;&gt;"",HLOOKUP(AZ$5,Functionalization!$G$6:$R$314,ROW($A213)-5,FALSE),IFERROR(INDEX(AZ$278:AZ$314,MATCH($F213,$B$278:$B$314,0))/VLOOKUP($F213,$B$278:$BB$314,MATCH(LEFT(TRIM(AZ$6),FIND("~",SUBSTITUTE(AZ$6,"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213))*HLOOKUP(LEFT(TRIM(AZ$6),FIND("~",SUBSTITUTE(AZ$6," ","~",LEN(TRIM(AZ$6))-LEN(SUBSTITUTE(TRIM(AZ$6)," ",""))))-1)&amp;" Total",$B$6:$BB$314,ROW($A213)-5,FALSE))</f>
        <v>0</v>
      </c>
      <c r="BA213" s="8">
        <f ca="1">IF(BA$5&lt;&gt;"",HLOOKUP(BA$5,Functionalization!$G$6:$R$314,ROW($A213)-5,FALSE),IFERROR(INDEX(BA$278:BA$314,MATCH($F213,$B$278:$B$314,0))/VLOOKUP($F213,$B$278:$BB$314,MATCH(LEFT(TRIM(BA$6),FIND("~",SUBSTITUTE(BA$6,"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213))*HLOOKUP(LEFT(TRIM(BA$6),FIND("~",SUBSTITUTE(BA$6," ","~",LEN(TRIM(BA$6))-LEN(SUBSTITUTE(TRIM(BA$6)," ",""))))-1)&amp;" Total",$B$6:$BB$314,ROW($A213)-5,FALSE))</f>
        <v>0</v>
      </c>
      <c r="BB213" s="8">
        <f ca="1">IF(BB$5&lt;&gt;"",HLOOKUP(BB$5,Functionalization!$G$6:$R$314,ROW($A213)-5,FALSE),IFERROR(INDEX(BB$278:BB$314,MATCH($F213,$B$278:$B$314,0))/VLOOKUP($F213,$B$278:$BB$314,MATCH(LEFT(TRIM(BB$6),FIND("~",SUBSTITUTE(BB$6,"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213))*HLOOKUP(LEFT(TRIM(BB$6),FIND("~",SUBSTITUTE(BB$6," ","~",LEN(TRIM(BB$6))-LEN(SUBSTITUTE(TRIM(BB$6)," ",""))))-1)&amp;" Total",$B$6:$BB$314,ROW($A213)-5,FALSE))</f>
        <v>0</v>
      </c>
      <c r="BD213">
        <f ca="1">IFERROR(IF(SUMIF($G$6:$BB$6,BD$6&amp;" Total",$G213:$BB213)-(SUMIF($G$6:$BB$6,BD$6&amp;" "&amp;'Input-Func_Class'!$D$22,$G213:$BB213)+IFERROR(SUMIF($G$6:$BB$6,BD$6&amp;" "&amp;'Input-Func_Class'!$E$22,$G213:$BB213),SUMIF($G$6:$BB$6,BD$6&amp;" "&amp;'Input-Func_Class'!$B$24,$G213:$BB213))+SUMIF($G$6:$BB$6,BD$6&amp;" "&amp;'Input-Func_Class'!$F$22,$G213:$BB213))&lt;Check_Limit,0,1),1)</f>
        <v>0</v>
      </c>
      <c r="BE213">
        <f ca="1">IFERROR(IF(SUMIF($G$6:$BB$6,BE$6&amp;" Total",$G213:$BB213)-(SUMIF($G$6:$BB$6,BE$6&amp;" "&amp;'Input-Func_Class'!$D$22,$G213:$BB213)+IFERROR(SUMIF($G$6:$BB$6,BE$6&amp;" "&amp;'Input-Func_Class'!$E$22,$G213:$BB213),SUMIF($G$6:$BB$6,BE$6&amp;" "&amp;'Input-Func_Class'!$B$24,$G213:$BB213))+SUMIF($G$6:$BB$6,BE$6&amp;" "&amp;'Input-Func_Class'!$F$22,$G213:$BB213))&lt;Check_Limit,0,1),1)</f>
        <v>0</v>
      </c>
      <c r="BF213">
        <f ca="1">IFERROR(IF(SUMIF($G$6:$BB$6,BF$6&amp;" Total",$G213:$BB213)-(SUMIF($G$6:$BB$6,BF$6&amp;" "&amp;'Input-Func_Class'!$D$22,$G213:$BB213)+IFERROR(SUMIF($G$6:$BB$6,BF$6&amp;" "&amp;'Input-Func_Class'!$E$22,$G213:$BB213),SUMIF($G$6:$BB$6,BF$6&amp;" "&amp;'Input-Func_Class'!$B$24,$G213:$BB213))+SUMIF($G$6:$BB$6,BF$6&amp;" "&amp;'Input-Func_Class'!$F$22,$G213:$BB213))&lt;Check_Limit,0,1),1)</f>
        <v>0</v>
      </c>
      <c r="BG213">
        <f ca="1">IFERROR(IF(SUMIF($G$6:$BB$6,BG$6&amp;" Total",$G213:$BB213)-(SUMIF($G$6:$BB$6,BG$6&amp;" "&amp;'Input-Func_Class'!$D$22,$G213:$BB213)+IFERROR(SUMIF($G$6:$BB$6,BG$6&amp;" "&amp;'Input-Func_Class'!$E$22,$G213:$BB213),SUMIF($G$6:$BB$6,BG$6&amp;" "&amp;'Input-Func_Class'!$B$24,$G213:$BB213))+SUMIF($G$6:$BB$6,BG$6&amp;" "&amp;'Input-Func_Class'!$F$22,$G213:$BB213))&lt;Check_Limit,0,1),1)</f>
        <v>0</v>
      </c>
      <c r="BH213">
        <f ca="1">IFERROR(IF(SUMIF($G$6:$BB$6,BH$6&amp;" Total",$G213:$BB213)-(SUMIF($G$6:$BB$6,BH$6&amp;" "&amp;'Input-Func_Class'!$D$22,$G213:$BB213)+IFERROR(SUMIF($G$6:$BB$6,BH$6&amp;" "&amp;'Input-Func_Class'!$E$22,$G213:$BB213),SUMIF($G$6:$BB$6,BH$6&amp;" "&amp;'Input-Func_Class'!$B$24,$G213:$BB213))+SUMIF($G$6:$BB$6,BH$6&amp;" "&amp;'Input-Func_Class'!$F$22,$G213:$BB213))&lt;Check_Limit,0,1),1)</f>
        <v>0</v>
      </c>
      <c r="BI213">
        <f ca="1">IFERROR(IF(SUMIF($G$6:$BB$6,BI$6&amp;" Total",$G213:$BB213)-(SUMIF($G$6:$BB$6,BI$6&amp;" "&amp;'Input-Func_Class'!$D$22,$G213:$BB213)+IFERROR(SUMIF($G$6:$BB$6,BI$6&amp;" "&amp;'Input-Func_Class'!$E$22,$G213:$BB213),SUMIF($G$6:$BB$6,BI$6&amp;" "&amp;'Input-Func_Class'!$B$24,$G213:$BB213))+SUMIF($G$6:$BB$6,BI$6&amp;" "&amp;'Input-Func_Class'!$F$22,$G213:$BB213))&lt;Check_Limit,0,1),1)</f>
        <v>0</v>
      </c>
      <c r="BJ213">
        <f ca="1">IFERROR(IF(SUMIF($G$6:$BB$6,BJ$6&amp;" Total",$G213:$BB213)-(SUMIF($G$6:$BB$6,BJ$6&amp;" "&amp;'Input-Func_Class'!$D$22,$G213:$BB213)+IFERROR(SUMIF($G$6:$BB$6,BJ$6&amp;" "&amp;'Input-Func_Class'!$E$22,$G213:$BB213),SUMIF($G$6:$BB$6,BJ$6&amp;" "&amp;'Input-Func_Class'!$B$24,$G213:$BB213))+SUMIF($G$6:$BB$6,BJ$6&amp;" "&amp;'Input-Func_Class'!$F$22,$G213:$BB213))&lt;Check_Limit,0,1),1)</f>
        <v>0</v>
      </c>
      <c r="BK213">
        <f ca="1">IFERROR(IF(SUMIF($G$6:$BB$6,BK$6&amp;" Total",$G213:$BB213)-(SUMIF($G$6:$BB$6,BK$6&amp;" "&amp;'Input-Func_Class'!$D$22,$G213:$BB213)+IFERROR(SUMIF($G$6:$BB$6,BK$6&amp;" "&amp;'Input-Func_Class'!$E$22,$G213:$BB213),SUMIF($G$6:$BB$6,BK$6&amp;" "&amp;'Input-Func_Class'!$B$24,$G213:$BB213))+SUMIF($G$6:$BB$6,BK$6&amp;" "&amp;'Input-Func_Class'!$F$22,$G213:$BB213))&lt;Check_Limit,0,1),1)</f>
        <v>0</v>
      </c>
      <c r="BL213">
        <f ca="1">IFERROR(IF(SUMIF($G$6:$BB$6,BL$6&amp;" Total",$G213:$BB213)-(SUMIF($G$6:$BB$6,BL$6&amp;" "&amp;'Input-Func_Class'!$D$22,$G213:$BB213)+IFERROR(SUMIF($G$6:$BB$6,BL$6&amp;" "&amp;'Input-Func_Class'!$E$22,$G213:$BB213),SUMIF($G$6:$BB$6,BL$6&amp;" "&amp;'Input-Func_Class'!$B$24,$G213:$BB213))+SUMIF($G$6:$BB$6,BL$6&amp;" "&amp;'Input-Func_Class'!$F$22,$G213:$BB213))&lt;Check_Limit,0,1),1)</f>
        <v>0</v>
      </c>
      <c r="BM213">
        <f ca="1">IFERROR(IF(SUMIF($G$6:$BB$6,BM$6&amp;" Total",$G213:$BB213)-(SUMIF($G$6:$BB$6,BM$6&amp;" "&amp;'Input-Func_Class'!$D$22,$G213:$BB213)+IFERROR(SUMIF($G$6:$BB$6,BM$6&amp;" "&amp;'Input-Func_Class'!$E$22,$G213:$BB213),SUMIF($G$6:$BB$6,BM$6&amp;" "&amp;'Input-Func_Class'!$B$24,$G213:$BB213))+SUMIF($G$6:$BB$6,BM$6&amp;" "&amp;'Input-Func_Class'!$F$22,$G213:$BB213))&lt;Check_Limit,0,1),1)</f>
        <v>0</v>
      </c>
      <c r="BN213">
        <f ca="1">IFERROR(IF(SUMIF($G$6:$BB$6,BN$6&amp;" Total",$G213:$BB213)-(SUMIF($G$6:$BB$6,BN$6&amp;" "&amp;'Input-Func_Class'!$D$22,$G213:$BB213)+IFERROR(SUMIF($G$6:$BB$6,BN$6&amp;" "&amp;'Input-Func_Class'!$E$22,$G213:$BB213),SUMIF($G$6:$BB$6,BN$6&amp;" "&amp;'Input-Func_Class'!$B$24,$G213:$BB213))+SUMIF($G$6:$BB$6,BN$6&amp;" "&amp;'Input-Func_Class'!$F$22,$G213:$BB213))&lt;Check_Limit,0,1),1)</f>
        <v>0</v>
      </c>
      <c r="BO213">
        <f ca="1">IFERROR(IF(SUMIF($G$6:$BB$6,BO$6&amp;" Total",$G213:$BB213)-(SUMIF($G$6:$BB$6,BO$6&amp;" "&amp;'Input-Func_Class'!$D$22,$G213:$BB213)+IFERROR(SUMIF($G$6:$BB$6,BO$6&amp;" "&amp;'Input-Func_Class'!$E$22,$G213:$BB213),SUMIF($G$6:$BB$6,BO$6&amp;" "&amp;'Input-Func_Class'!$B$24,$G213:$BB213))+SUMIF($G$6:$BB$6,BO$6&amp;" "&amp;'Input-Func_Class'!$F$22,$G213:$BB213))&lt;Check_Limit,0,1),1)</f>
        <v>0</v>
      </c>
    </row>
    <row r="214" spans="1:67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>Functionalization!$D214</f>
        <v>0</v>
      </c>
      <c r="E214" s="8">
        <f t="shared" si="62"/>
        <v>0</v>
      </c>
      <c r="F214" s="2" t="str">
        <f>IF($D214=0,"-",IF('Input-Accounts'!$E214&lt;&gt;0,'Input-Accounts'!$E214,'Input-Accounts'!$G214))</f>
        <v>-</v>
      </c>
      <c r="G214" s="8">
        <f ca="1">IF(G$5&lt;&gt;"",HLOOKUP(G$5,Functionalization!$G$6:$R$314,ROW($A214)-5,FALSE),IFERROR(INDEX(G$278:G$314,MATCH($F214,$B$278:$B$314,0))/VLOOKUP($F214,$B$278:$BB$314,MATCH(LEFT(TRIM(G$6),FIND("~",SUBSTITUTE(G$6,"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214))*HLOOKUP(LEFT(TRIM(G$6),FIND("~",SUBSTITUTE(G$6," ","~",LEN(TRIM(G$6))-LEN(SUBSTITUTE(TRIM(G$6)," ",""))))-1)&amp;" Total",$B$6:$BB$314,ROW($A214)-5,FALSE))</f>
        <v>0</v>
      </c>
      <c r="H214" s="8">
        <f ca="1">IF(H$5&lt;&gt;"",HLOOKUP(H$5,Functionalization!$G$6:$R$314,ROW($A214)-5,FALSE),IFERROR(INDEX(H$278:H$314,MATCH($F214,$B$278:$B$314,0))/VLOOKUP($F214,$B$278:$BB$314,MATCH(LEFT(TRIM(H$6),FIND("~",SUBSTITUTE(H$6,"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214))*HLOOKUP(LEFT(TRIM(H$6),FIND("~",SUBSTITUTE(H$6," ","~",LEN(TRIM(H$6))-LEN(SUBSTITUTE(TRIM(H$6)," ",""))))-1)&amp;" Total",$B$6:$BB$314,ROW($A214)-5,FALSE))</f>
        <v>0</v>
      </c>
      <c r="I214" s="8">
        <f ca="1">IF(I$5&lt;&gt;"",HLOOKUP(I$5,Functionalization!$G$6:$R$314,ROW($A214)-5,FALSE),IFERROR(INDEX(I$278:I$314,MATCH($F214,$B$278:$B$314,0))/VLOOKUP($F214,$B$278:$BB$314,MATCH(LEFT(TRIM(I$6),FIND("~",SUBSTITUTE(I$6,"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214))*HLOOKUP(LEFT(TRIM(I$6),FIND("~",SUBSTITUTE(I$6," ","~",LEN(TRIM(I$6))-LEN(SUBSTITUTE(TRIM(I$6)," ",""))))-1)&amp;" Total",$B$6:$BB$314,ROW($A214)-5,FALSE))</f>
        <v>0</v>
      </c>
      <c r="J214" s="8">
        <f ca="1">IF(J$5&lt;&gt;"",HLOOKUP(J$5,Functionalization!$G$6:$R$314,ROW($A214)-5,FALSE),IFERROR(INDEX(J$278:J$314,MATCH($F214,$B$278:$B$314,0))/VLOOKUP($F214,$B$278:$BB$314,MATCH(LEFT(TRIM(J$6),FIND("~",SUBSTITUTE(J$6,"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214))*HLOOKUP(LEFT(TRIM(J$6),FIND("~",SUBSTITUTE(J$6," ","~",LEN(TRIM(J$6))-LEN(SUBSTITUTE(TRIM(J$6)," ",""))))-1)&amp;" Total",$B$6:$BB$314,ROW($A214)-5,FALSE))</f>
        <v>0</v>
      </c>
      <c r="K214" s="8">
        <f ca="1">IF(K$5&lt;&gt;"",HLOOKUP(K$5,Functionalization!$G$6:$R$314,ROW($A214)-5,FALSE),IFERROR(INDEX(K$278:K$314,MATCH($F214,$B$278:$B$314,0))/VLOOKUP($F214,$B$278:$BB$314,MATCH(LEFT(TRIM(K$6),FIND("~",SUBSTITUTE(K$6,"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214))*HLOOKUP(LEFT(TRIM(K$6),FIND("~",SUBSTITUTE(K$6," ","~",LEN(TRIM(K$6))-LEN(SUBSTITUTE(TRIM(K$6)," ",""))))-1)&amp;" Total",$B$6:$BB$314,ROW($A214)-5,FALSE))</f>
        <v>0</v>
      </c>
      <c r="L214" s="8">
        <f ca="1">IF(L$5&lt;&gt;"",HLOOKUP(L$5,Functionalization!$G$6:$R$314,ROW($A214)-5,FALSE),IFERROR(INDEX(L$278:L$314,MATCH($F214,$B$278:$B$314,0))/VLOOKUP($F214,$B$278:$BB$314,MATCH(LEFT(TRIM(L$6),FIND("~",SUBSTITUTE(L$6,"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214))*HLOOKUP(LEFT(TRIM(L$6),FIND("~",SUBSTITUTE(L$6," ","~",LEN(TRIM(L$6))-LEN(SUBSTITUTE(TRIM(L$6)," ",""))))-1)&amp;" Total",$B$6:$BB$314,ROW($A214)-5,FALSE))</f>
        <v>0</v>
      </c>
      <c r="M214" s="8">
        <f ca="1">IF(M$5&lt;&gt;"",HLOOKUP(M$5,Functionalization!$G$6:$R$314,ROW($A214)-5,FALSE),IFERROR(INDEX(M$278:M$314,MATCH($F214,$B$278:$B$314,0))/VLOOKUP($F214,$B$278:$BB$314,MATCH(LEFT(TRIM(M$6),FIND("~",SUBSTITUTE(M$6,"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214))*HLOOKUP(LEFT(TRIM(M$6),FIND("~",SUBSTITUTE(M$6," ","~",LEN(TRIM(M$6))-LEN(SUBSTITUTE(TRIM(M$6)," ",""))))-1)&amp;" Total",$B$6:$BB$314,ROW($A214)-5,FALSE))</f>
        <v>0</v>
      </c>
      <c r="N214" s="8">
        <f ca="1">IF(N$5&lt;&gt;"",HLOOKUP(N$5,Functionalization!$G$6:$R$314,ROW($A214)-5,FALSE),IFERROR(INDEX(N$278:N$314,MATCH($F214,$B$278:$B$314,0))/VLOOKUP($F214,$B$278:$BB$314,MATCH(LEFT(TRIM(N$6),FIND("~",SUBSTITUTE(N$6,"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214))*HLOOKUP(LEFT(TRIM(N$6),FIND("~",SUBSTITUTE(N$6," ","~",LEN(TRIM(N$6))-LEN(SUBSTITUTE(TRIM(N$6)," ",""))))-1)&amp;" Total",$B$6:$BB$314,ROW($A214)-5,FALSE))</f>
        <v>0</v>
      </c>
      <c r="O214" s="8">
        <f ca="1">IF(O$5&lt;&gt;"",HLOOKUP(O$5,Functionalization!$G$6:$R$314,ROW($A214)-5,FALSE),IFERROR(INDEX(O$278:O$314,MATCH($F214,$B$278:$B$314,0))/VLOOKUP($F214,$B$278:$BB$314,MATCH(LEFT(TRIM(O$6),FIND("~",SUBSTITUTE(O$6,"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214))*HLOOKUP(LEFT(TRIM(O$6),FIND("~",SUBSTITUTE(O$6," ","~",LEN(TRIM(O$6))-LEN(SUBSTITUTE(TRIM(O$6)," ",""))))-1)&amp;" Total",$B$6:$BB$314,ROW($A214)-5,FALSE))</f>
        <v>0</v>
      </c>
      <c r="P214" s="8">
        <f ca="1">IF(P$5&lt;&gt;"",HLOOKUP(P$5,Functionalization!$G$6:$R$314,ROW($A214)-5,FALSE),IFERROR(INDEX(P$278:P$314,MATCH($F214,$B$278:$B$314,0))/VLOOKUP($F214,$B$278:$BB$314,MATCH(LEFT(TRIM(P$6),FIND("~",SUBSTITUTE(P$6,"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214))*HLOOKUP(LEFT(TRIM(P$6),FIND("~",SUBSTITUTE(P$6," ","~",LEN(TRIM(P$6))-LEN(SUBSTITUTE(TRIM(P$6)," ",""))))-1)&amp;" Total",$B$6:$BB$314,ROW($A214)-5,FALSE))</f>
        <v>0</v>
      </c>
      <c r="Q214" s="8">
        <f ca="1">IF(Q$5&lt;&gt;"",HLOOKUP(Q$5,Functionalization!$G$6:$R$314,ROW($A214)-5,FALSE),IFERROR(INDEX(Q$278:Q$314,MATCH($F214,$B$278:$B$314,0))/VLOOKUP($F214,$B$278:$BB$314,MATCH(LEFT(TRIM(Q$6),FIND("~",SUBSTITUTE(Q$6,"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214))*HLOOKUP(LEFT(TRIM(Q$6),FIND("~",SUBSTITUTE(Q$6," ","~",LEN(TRIM(Q$6))-LEN(SUBSTITUTE(TRIM(Q$6)," ",""))))-1)&amp;" Total",$B$6:$BB$314,ROW($A214)-5,FALSE))</f>
        <v>0</v>
      </c>
      <c r="R214" s="8">
        <f ca="1">IF(R$5&lt;&gt;"",HLOOKUP(R$5,Functionalization!$G$6:$R$314,ROW($A214)-5,FALSE),IFERROR(INDEX(R$278:R$314,MATCH($F214,$B$278:$B$314,0))/VLOOKUP($F214,$B$278:$BB$314,MATCH(LEFT(TRIM(R$6),FIND("~",SUBSTITUTE(R$6,"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214))*HLOOKUP(LEFT(TRIM(R$6),FIND("~",SUBSTITUTE(R$6," ","~",LEN(TRIM(R$6))-LEN(SUBSTITUTE(TRIM(R$6)," ",""))))-1)&amp;" Total",$B$6:$BB$314,ROW($A214)-5,FALSE))</f>
        <v>0</v>
      </c>
      <c r="S214" s="8">
        <f ca="1">IF(S$5&lt;&gt;"",HLOOKUP(S$5,Functionalization!$G$6:$R$314,ROW($A214)-5,FALSE),IFERROR(INDEX(S$278:S$314,MATCH($F214,$B$278:$B$314,0))/VLOOKUP($F214,$B$278:$BB$314,MATCH(LEFT(TRIM(S$6),FIND("~",SUBSTITUTE(S$6,"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214))*HLOOKUP(LEFT(TRIM(S$6),FIND("~",SUBSTITUTE(S$6," ","~",LEN(TRIM(S$6))-LEN(SUBSTITUTE(TRIM(S$6)," ",""))))-1)&amp;" Total",$B$6:$BB$314,ROW($A214)-5,FALSE))</f>
        <v>0</v>
      </c>
      <c r="T214" s="8">
        <f ca="1">IF(T$5&lt;&gt;"",HLOOKUP(T$5,Functionalization!$G$6:$R$314,ROW($A214)-5,FALSE),IFERROR(INDEX(T$278:T$314,MATCH($F214,$B$278:$B$314,0))/VLOOKUP($F214,$B$278:$BB$314,MATCH(LEFT(TRIM(T$6),FIND("~",SUBSTITUTE(T$6,"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214))*HLOOKUP(LEFT(TRIM(T$6),FIND("~",SUBSTITUTE(T$6," ","~",LEN(TRIM(T$6))-LEN(SUBSTITUTE(TRIM(T$6)," ",""))))-1)&amp;" Total",$B$6:$BB$314,ROW($A214)-5,FALSE))</f>
        <v>0</v>
      </c>
      <c r="U214" s="8">
        <f ca="1">IF(U$5&lt;&gt;"",HLOOKUP(U$5,Functionalization!$G$6:$R$314,ROW($A214)-5,FALSE),IFERROR(INDEX(U$278:U$314,MATCH($F214,$B$278:$B$314,0))/VLOOKUP($F214,$B$278:$BB$314,MATCH(LEFT(TRIM(U$6),FIND("~",SUBSTITUTE(U$6,"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214))*HLOOKUP(LEFT(TRIM(U$6),FIND("~",SUBSTITUTE(U$6," ","~",LEN(TRIM(U$6))-LEN(SUBSTITUTE(TRIM(U$6)," ",""))))-1)&amp;" Total",$B$6:$BB$314,ROW($A214)-5,FALSE))</f>
        <v>0</v>
      </c>
      <c r="V214" s="8">
        <f ca="1">IF(V$5&lt;&gt;"",HLOOKUP(V$5,Functionalization!$G$6:$R$314,ROW($A214)-5,FALSE),IFERROR(INDEX(V$278:V$314,MATCH($F214,$B$278:$B$314,0))/VLOOKUP($F214,$B$278:$BB$314,MATCH(LEFT(TRIM(V$6),FIND("~",SUBSTITUTE(V$6,"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214))*HLOOKUP(LEFT(TRIM(V$6),FIND("~",SUBSTITUTE(V$6," ","~",LEN(TRIM(V$6))-LEN(SUBSTITUTE(TRIM(V$6)," ",""))))-1)&amp;" Total",$B$6:$BB$314,ROW($A214)-5,FALSE))</f>
        <v>0</v>
      </c>
      <c r="W214" s="8">
        <f ca="1">IF(W$5&lt;&gt;"",HLOOKUP(W$5,Functionalization!$G$6:$R$314,ROW($A214)-5,FALSE),IFERROR(INDEX(W$278:W$314,MATCH($F214,$B$278:$B$314,0))/VLOOKUP($F214,$B$278:$BB$314,MATCH(LEFT(TRIM(W$6),FIND("~",SUBSTITUTE(W$6,"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214))*HLOOKUP(LEFT(TRIM(W$6),FIND("~",SUBSTITUTE(W$6," ","~",LEN(TRIM(W$6))-LEN(SUBSTITUTE(TRIM(W$6)," ",""))))-1)&amp;" Total",$B$6:$BB$314,ROW($A214)-5,FALSE))</f>
        <v>0</v>
      </c>
      <c r="X214" s="8">
        <f ca="1">IF(X$5&lt;&gt;"",HLOOKUP(X$5,Functionalization!$G$6:$R$314,ROW($A214)-5,FALSE),IFERROR(INDEX(X$278:X$314,MATCH($F214,$B$278:$B$314,0))/VLOOKUP($F214,$B$278:$BB$314,MATCH(LEFT(TRIM(X$6),FIND("~",SUBSTITUTE(X$6,"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214))*HLOOKUP(LEFT(TRIM(X$6),FIND("~",SUBSTITUTE(X$6," ","~",LEN(TRIM(X$6))-LEN(SUBSTITUTE(TRIM(X$6)," ",""))))-1)&amp;" Total",$B$6:$BB$314,ROW($A214)-5,FALSE))</f>
        <v>0</v>
      </c>
      <c r="Y214" s="8">
        <f ca="1">IF(Y$5&lt;&gt;"",HLOOKUP(Y$5,Functionalization!$G$6:$R$314,ROW($A214)-5,FALSE),IFERROR(INDEX(Y$278:Y$314,MATCH($F214,$B$278:$B$314,0))/VLOOKUP($F214,$B$278:$BB$314,MATCH(LEFT(TRIM(Y$6),FIND("~",SUBSTITUTE(Y$6,"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214))*HLOOKUP(LEFT(TRIM(Y$6),FIND("~",SUBSTITUTE(Y$6," ","~",LEN(TRIM(Y$6))-LEN(SUBSTITUTE(TRIM(Y$6)," ",""))))-1)&amp;" Total",$B$6:$BB$314,ROW($A214)-5,FALSE))</f>
        <v>0</v>
      </c>
      <c r="Z214" s="8">
        <f ca="1">IF(Z$5&lt;&gt;"",HLOOKUP(Z$5,Functionalization!$G$6:$R$314,ROW($A214)-5,FALSE),IFERROR(INDEX(Z$278:Z$314,MATCH($F214,$B$278:$B$314,0))/VLOOKUP($F214,$B$278:$BB$314,MATCH(LEFT(TRIM(Z$6),FIND("~",SUBSTITUTE(Z$6,"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214))*HLOOKUP(LEFT(TRIM(Z$6),FIND("~",SUBSTITUTE(Z$6," ","~",LEN(TRIM(Z$6))-LEN(SUBSTITUTE(TRIM(Z$6)," ",""))))-1)&amp;" Total",$B$6:$BB$314,ROW($A214)-5,FALSE))</f>
        <v>0</v>
      </c>
      <c r="AA214" s="8">
        <f ca="1">IF(AA$5&lt;&gt;"",HLOOKUP(AA$5,Functionalization!$G$6:$R$314,ROW($A214)-5,FALSE),IFERROR(INDEX(AA$278:AA$314,MATCH($F214,$B$278:$B$314,0))/VLOOKUP($F214,$B$278:$BB$314,MATCH(LEFT(TRIM(AA$6),FIND("~",SUBSTITUTE(AA$6,"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214))*HLOOKUP(LEFT(TRIM(AA$6),FIND("~",SUBSTITUTE(AA$6," ","~",LEN(TRIM(AA$6))-LEN(SUBSTITUTE(TRIM(AA$6)," ",""))))-1)&amp;" Total",$B$6:$BB$314,ROW($A214)-5,FALSE))</f>
        <v>0</v>
      </c>
      <c r="AB214" s="8">
        <f ca="1">IF(AB$5&lt;&gt;"",HLOOKUP(AB$5,Functionalization!$G$6:$R$314,ROW($A214)-5,FALSE),IFERROR(INDEX(AB$278:AB$314,MATCH($F214,$B$278:$B$314,0))/VLOOKUP($F214,$B$278:$BB$314,MATCH(LEFT(TRIM(AB$6),FIND("~",SUBSTITUTE(AB$6,"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214))*HLOOKUP(LEFT(TRIM(AB$6),FIND("~",SUBSTITUTE(AB$6," ","~",LEN(TRIM(AB$6))-LEN(SUBSTITUTE(TRIM(AB$6)," ",""))))-1)&amp;" Total",$B$6:$BB$314,ROW($A214)-5,FALSE))</f>
        <v>0</v>
      </c>
      <c r="AC214" s="8">
        <f ca="1">IF(AC$5&lt;&gt;"",HLOOKUP(AC$5,Functionalization!$G$6:$R$314,ROW($A214)-5,FALSE),IFERROR(INDEX(AC$278:AC$314,MATCH($F214,$B$278:$B$314,0))/VLOOKUP($F214,$B$278:$BB$314,MATCH(LEFT(TRIM(AC$6),FIND("~",SUBSTITUTE(AC$6,"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214))*HLOOKUP(LEFT(TRIM(AC$6),FIND("~",SUBSTITUTE(AC$6," ","~",LEN(TRIM(AC$6))-LEN(SUBSTITUTE(TRIM(AC$6)," ",""))))-1)&amp;" Total",$B$6:$BB$314,ROW($A214)-5,FALSE))</f>
        <v>0</v>
      </c>
      <c r="AD214" s="8">
        <f ca="1">IF(AD$5&lt;&gt;"",HLOOKUP(AD$5,Functionalization!$G$6:$R$314,ROW($A214)-5,FALSE),IFERROR(INDEX(AD$278:AD$314,MATCH($F214,$B$278:$B$314,0))/VLOOKUP($F214,$B$278:$BB$314,MATCH(LEFT(TRIM(AD$6),FIND("~",SUBSTITUTE(AD$6,"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214))*HLOOKUP(LEFT(TRIM(AD$6),FIND("~",SUBSTITUTE(AD$6," ","~",LEN(TRIM(AD$6))-LEN(SUBSTITUTE(TRIM(AD$6)," ",""))))-1)&amp;" Total",$B$6:$BB$314,ROW($A214)-5,FALSE))</f>
        <v>0</v>
      </c>
      <c r="AE214" s="8">
        <f ca="1">IF(AE$5&lt;&gt;"",HLOOKUP(AE$5,Functionalization!$G$6:$R$314,ROW($A214)-5,FALSE),IFERROR(INDEX(AE$278:AE$314,MATCH($F214,$B$278:$B$314,0))/VLOOKUP($F214,$B$278:$BB$314,MATCH(LEFT(TRIM(AE$6),FIND("~",SUBSTITUTE(AE$6,"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214))*HLOOKUP(LEFT(TRIM(AE$6),FIND("~",SUBSTITUTE(AE$6," ","~",LEN(TRIM(AE$6))-LEN(SUBSTITUTE(TRIM(AE$6)," ",""))))-1)&amp;" Total",$B$6:$BB$314,ROW($A214)-5,FALSE))</f>
        <v>0</v>
      </c>
      <c r="AF214" s="8">
        <f ca="1">IF(AF$5&lt;&gt;"",HLOOKUP(AF$5,Functionalization!$G$6:$R$314,ROW($A214)-5,FALSE),IFERROR(INDEX(AF$278:AF$314,MATCH($F214,$B$278:$B$314,0))/VLOOKUP($F214,$B$278:$BB$314,MATCH(LEFT(TRIM(AF$6),FIND("~",SUBSTITUTE(AF$6,"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214))*HLOOKUP(LEFT(TRIM(AF$6),FIND("~",SUBSTITUTE(AF$6," ","~",LEN(TRIM(AF$6))-LEN(SUBSTITUTE(TRIM(AF$6)," ",""))))-1)&amp;" Total",$B$6:$BB$314,ROW($A214)-5,FALSE))</f>
        <v>0</v>
      </c>
      <c r="AG214" s="8">
        <f ca="1">IF(AG$5&lt;&gt;"",HLOOKUP(AG$5,Functionalization!$G$6:$R$314,ROW($A214)-5,FALSE),IFERROR(INDEX(AG$278:AG$314,MATCH($F214,$B$278:$B$314,0))/VLOOKUP($F214,$B$278:$BB$314,MATCH(LEFT(TRIM(AG$6),FIND("~",SUBSTITUTE(AG$6,"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214))*HLOOKUP(LEFT(TRIM(AG$6),FIND("~",SUBSTITUTE(AG$6," ","~",LEN(TRIM(AG$6))-LEN(SUBSTITUTE(TRIM(AG$6)," ",""))))-1)&amp;" Total",$B$6:$BB$314,ROW($A214)-5,FALSE))</f>
        <v>0</v>
      </c>
      <c r="AH214" s="8">
        <f ca="1">IF(AH$5&lt;&gt;"",HLOOKUP(AH$5,Functionalization!$G$6:$R$314,ROW($A214)-5,FALSE),IFERROR(INDEX(AH$278:AH$314,MATCH($F214,$B$278:$B$314,0))/VLOOKUP($F214,$B$278:$BB$314,MATCH(LEFT(TRIM(AH$6),FIND("~",SUBSTITUTE(AH$6,"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214))*HLOOKUP(LEFT(TRIM(AH$6),FIND("~",SUBSTITUTE(AH$6," ","~",LEN(TRIM(AH$6))-LEN(SUBSTITUTE(TRIM(AH$6)," ",""))))-1)&amp;" Total",$B$6:$BB$314,ROW($A214)-5,FALSE))</f>
        <v>0</v>
      </c>
      <c r="AI214" s="8">
        <f ca="1">IF(AI$5&lt;&gt;"",HLOOKUP(AI$5,Functionalization!$G$6:$R$314,ROW($A214)-5,FALSE),IFERROR(INDEX(AI$278:AI$314,MATCH($F214,$B$278:$B$314,0))/VLOOKUP($F214,$B$278:$BB$314,MATCH(LEFT(TRIM(AI$6),FIND("~",SUBSTITUTE(AI$6,"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214))*HLOOKUP(LEFT(TRIM(AI$6),FIND("~",SUBSTITUTE(AI$6," ","~",LEN(TRIM(AI$6))-LEN(SUBSTITUTE(TRIM(AI$6)," ",""))))-1)&amp;" Total",$B$6:$BB$314,ROW($A214)-5,FALSE))</f>
        <v>0</v>
      </c>
      <c r="AJ214" s="8">
        <f ca="1">IF(AJ$5&lt;&gt;"",HLOOKUP(AJ$5,Functionalization!$G$6:$R$314,ROW($A214)-5,FALSE),IFERROR(INDEX(AJ$278:AJ$314,MATCH($F214,$B$278:$B$314,0))/VLOOKUP($F214,$B$278:$BB$314,MATCH(LEFT(TRIM(AJ$6),FIND("~",SUBSTITUTE(AJ$6,"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214))*HLOOKUP(LEFT(TRIM(AJ$6),FIND("~",SUBSTITUTE(AJ$6," ","~",LEN(TRIM(AJ$6))-LEN(SUBSTITUTE(TRIM(AJ$6)," ",""))))-1)&amp;" Total",$B$6:$BB$314,ROW($A214)-5,FALSE))</f>
        <v>0</v>
      </c>
      <c r="AK214" s="8">
        <f ca="1">IF(AK$5&lt;&gt;"",HLOOKUP(AK$5,Functionalization!$G$6:$R$314,ROW($A214)-5,FALSE),IFERROR(INDEX(AK$278:AK$314,MATCH($F214,$B$278:$B$314,0))/VLOOKUP($F214,$B$278:$BB$314,MATCH(LEFT(TRIM(AK$6),FIND("~",SUBSTITUTE(AK$6,"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214))*HLOOKUP(LEFT(TRIM(AK$6),FIND("~",SUBSTITUTE(AK$6," ","~",LEN(TRIM(AK$6))-LEN(SUBSTITUTE(TRIM(AK$6)," ",""))))-1)&amp;" Total",$B$6:$BB$314,ROW($A214)-5,FALSE))</f>
        <v>0</v>
      </c>
      <c r="AL214" s="8">
        <f ca="1">IF(AL$5&lt;&gt;"",HLOOKUP(AL$5,Functionalization!$G$6:$R$314,ROW($A214)-5,FALSE),IFERROR(INDEX(AL$278:AL$314,MATCH($F214,$B$278:$B$314,0))/VLOOKUP($F214,$B$278:$BB$314,MATCH(LEFT(TRIM(AL$6),FIND("~",SUBSTITUTE(AL$6,"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214))*HLOOKUP(LEFT(TRIM(AL$6),FIND("~",SUBSTITUTE(AL$6," ","~",LEN(TRIM(AL$6))-LEN(SUBSTITUTE(TRIM(AL$6)," ",""))))-1)&amp;" Total",$B$6:$BB$314,ROW($A214)-5,FALSE))</f>
        <v>0</v>
      </c>
      <c r="AM214" s="8">
        <f ca="1">IF(AM$5&lt;&gt;"",HLOOKUP(AM$5,Functionalization!$G$6:$R$314,ROW($A214)-5,FALSE),IFERROR(INDEX(AM$278:AM$314,MATCH($F214,$B$278:$B$314,0))/VLOOKUP($F214,$B$278:$BB$314,MATCH(LEFT(TRIM(AM$6),FIND("~",SUBSTITUTE(AM$6,"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214))*HLOOKUP(LEFT(TRIM(AM$6),FIND("~",SUBSTITUTE(AM$6," ","~",LEN(TRIM(AM$6))-LEN(SUBSTITUTE(TRIM(AM$6)," ",""))))-1)&amp;" Total",$B$6:$BB$314,ROW($A214)-5,FALSE))</f>
        <v>0</v>
      </c>
      <c r="AN214" s="8">
        <f ca="1">IF(AN$5&lt;&gt;"",HLOOKUP(AN$5,Functionalization!$G$6:$R$314,ROW($A214)-5,FALSE),IFERROR(INDEX(AN$278:AN$314,MATCH($F214,$B$278:$B$314,0))/VLOOKUP($F214,$B$278:$BB$314,MATCH(LEFT(TRIM(AN$6),FIND("~",SUBSTITUTE(AN$6,"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214))*HLOOKUP(LEFT(TRIM(AN$6),FIND("~",SUBSTITUTE(AN$6," ","~",LEN(TRIM(AN$6))-LEN(SUBSTITUTE(TRIM(AN$6)," ",""))))-1)&amp;" Total",$B$6:$BB$314,ROW($A214)-5,FALSE))</f>
        <v>0</v>
      </c>
      <c r="AO214" s="8">
        <f ca="1">IF(AO$5&lt;&gt;"",HLOOKUP(AO$5,Functionalization!$G$6:$R$314,ROW($A214)-5,FALSE),IFERROR(INDEX(AO$278:AO$314,MATCH($F214,$B$278:$B$314,0))/VLOOKUP($F214,$B$278:$BB$314,MATCH(LEFT(TRIM(AO$6),FIND("~",SUBSTITUTE(AO$6,"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214))*HLOOKUP(LEFT(TRIM(AO$6),FIND("~",SUBSTITUTE(AO$6," ","~",LEN(TRIM(AO$6))-LEN(SUBSTITUTE(TRIM(AO$6)," ",""))))-1)&amp;" Total",$B$6:$BB$314,ROW($A214)-5,FALSE))</f>
        <v>0</v>
      </c>
      <c r="AP214" s="8">
        <f ca="1">IF(AP$5&lt;&gt;"",HLOOKUP(AP$5,Functionalization!$G$6:$R$314,ROW($A214)-5,FALSE),IFERROR(INDEX(AP$278:AP$314,MATCH($F214,$B$278:$B$314,0))/VLOOKUP($F214,$B$278:$BB$314,MATCH(LEFT(TRIM(AP$6),FIND("~",SUBSTITUTE(AP$6,"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214))*HLOOKUP(LEFT(TRIM(AP$6),FIND("~",SUBSTITUTE(AP$6," ","~",LEN(TRIM(AP$6))-LEN(SUBSTITUTE(TRIM(AP$6)," ",""))))-1)&amp;" Total",$B$6:$BB$314,ROW($A214)-5,FALSE))</f>
        <v>0</v>
      </c>
      <c r="AQ214" s="8">
        <f ca="1">IF(AQ$5&lt;&gt;"",HLOOKUP(AQ$5,Functionalization!$G$6:$R$314,ROW($A214)-5,FALSE),IFERROR(INDEX(AQ$278:AQ$314,MATCH($F214,$B$278:$B$314,0))/VLOOKUP($F214,$B$278:$BB$314,MATCH(LEFT(TRIM(AQ$6),FIND("~",SUBSTITUTE(AQ$6,"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214))*HLOOKUP(LEFT(TRIM(AQ$6),FIND("~",SUBSTITUTE(AQ$6," ","~",LEN(TRIM(AQ$6))-LEN(SUBSTITUTE(TRIM(AQ$6)," ",""))))-1)&amp;" Total",$B$6:$BB$314,ROW($A214)-5,FALSE))</f>
        <v>0</v>
      </c>
      <c r="AR214" s="8">
        <f ca="1">IF(AR$5&lt;&gt;"",HLOOKUP(AR$5,Functionalization!$G$6:$R$314,ROW($A214)-5,FALSE),IFERROR(INDEX(AR$278:AR$314,MATCH($F214,$B$278:$B$314,0))/VLOOKUP($F214,$B$278:$BB$314,MATCH(LEFT(TRIM(AR$6),FIND("~",SUBSTITUTE(AR$6,"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214))*HLOOKUP(LEFT(TRIM(AR$6),FIND("~",SUBSTITUTE(AR$6," ","~",LEN(TRIM(AR$6))-LEN(SUBSTITUTE(TRIM(AR$6)," ",""))))-1)&amp;" Total",$B$6:$BB$314,ROW($A214)-5,FALSE))</f>
        <v>0</v>
      </c>
      <c r="AS214" s="8">
        <f ca="1">IF(AS$5&lt;&gt;"",HLOOKUP(AS$5,Functionalization!$G$6:$R$314,ROW($A214)-5,FALSE),IFERROR(INDEX(AS$278:AS$314,MATCH($F214,$B$278:$B$314,0))/VLOOKUP($F214,$B$278:$BB$314,MATCH(LEFT(TRIM(AS$6),FIND("~",SUBSTITUTE(AS$6,"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214))*HLOOKUP(LEFT(TRIM(AS$6),FIND("~",SUBSTITUTE(AS$6," ","~",LEN(TRIM(AS$6))-LEN(SUBSTITUTE(TRIM(AS$6)," ",""))))-1)&amp;" Total",$B$6:$BB$314,ROW($A214)-5,FALSE))</f>
        <v>0</v>
      </c>
      <c r="AT214" s="8">
        <f ca="1">IF(AT$5&lt;&gt;"",HLOOKUP(AT$5,Functionalization!$G$6:$R$314,ROW($A214)-5,FALSE),IFERROR(INDEX(AT$278:AT$314,MATCH($F214,$B$278:$B$314,0))/VLOOKUP($F214,$B$278:$BB$314,MATCH(LEFT(TRIM(AT$6),FIND("~",SUBSTITUTE(AT$6,"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214))*HLOOKUP(LEFT(TRIM(AT$6),FIND("~",SUBSTITUTE(AT$6," ","~",LEN(TRIM(AT$6))-LEN(SUBSTITUTE(TRIM(AT$6)," ",""))))-1)&amp;" Total",$B$6:$BB$314,ROW($A214)-5,FALSE))</f>
        <v>0</v>
      </c>
      <c r="AU214" s="8">
        <f ca="1">IF(AU$5&lt;&gt;"",HLOOKUP(AU$5,Functionalization!$G$6:$R$314,ROW($A214)-5,FALSE),IFERROR(INDEX(AU$278:AU$314,MATCH($F214,$B$278:$B$314,0))/VLOOKUP($F214,$B$278:$BB$314,MATCH(LEFT(TRIM(AU$6),FIND("~",SUBSTITUTE(AU$6,"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214))*HLOOKUP(LEFT(TRIM(AU$6),FIND("~",SUBSTITUTE(AU$6," ","~",LEN(TRIM(AU$6))-LEN(SUBSTITUTE(TRIM(AU$6)," ",""))))-1)&amp;" Total",$B$6:$BB$314,ROW($A214)-5,FALSE))</f>
        <v>0</v>
      </c>
      <c r="AV214" s="8">
        <f ca="1">IF(AV$5&lt;&gt;"",HLOOKUP(AV$5,Functionalization!$G$6:$R$314,ROW($A214)-5,FALSE),IFERROR(INDEX(AV$278:AV$314,MATCH($F214,$B$278:$B$314,0))/VLOOKUP($F214,$B$278:$BB$314,MATCH(LEFT(TRIM(AV$6),FIND("~",SUBSTITUTE(AV$6,"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214))*HLOOKUP(LEFT(TRIM(AV$6),FIND("~",SUBSTITUTE(AV$6," ","~",LEN(TRIM(AV$6))-LEN(SUBSTITUTE(TRIM(AV$6)," ",""))))-1)&amp;" Total",$B$6:$BB$314,ROW($A214)-5,FALSE))</f>
        <v>0</v>
      </c>
      <c r="AW214" s="8">
        <f ca="1">IF(AW$5&lt;&gt;"",HLOOKUP(AW$5,Functionalization!$G$6:$R$314,ROW($A214)-5,FALSE),IFERROR(INDEX(AW$278:AW$314,MATCH($F214,$B$278:$B$314,0))/VLOOKUP($F214,$B$278:$BB$314,MATCH(LEFT(TRIM(AW$6),FIND("~",SUBSTITUTE(AW$6,"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214))*HLOOKUP(LEFT(TRIM(AW$6),FIND("~",SUBSTITUTE(AW$6," ","~",LEN(TRIM(AW$6))-LEN(SUBSTITUTE(TRIM(AW$6)," ",""))))-1)&amp;" Total",$B$6:$BB$314,ROW($A214)-5,FALSE))</f>
        <v>0</v>
      </c>
      <c r="AX214" s="8">
        <f ca="1">IF(AX$5&lt;&gt;"",HLOOKUP(AX$5,Functionalization!$G$6:$R$314,ROW($A214)-5,FALSE),IFERROR(INDEX(AX$278:AX$314,MATCH($F214,$B$278:$B$314,0))/VLOOKUP($F214,$B$278:$BB$314,MATCH(LEFT(TRIM(AX$6),FIND("~",SUBSTITUTE(AX$6,"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214))*HLOOKUP(LEFT(TRIM(AX$6),FIND("~",SUBSTITUTE(AX$6," ","~",LEN(TRIM(AX$6))-LEN(SUBSTITUTE(TRIM(AX$6)," ",""))))-1)&amp;" Total",$B$6:$BB$314,ROW($A214)-5,FALSE))</f>
        <v>0</v>
      </c>
      <c r="AY214" s="8">
        <f ca="1">IF(AY$5&lt;&gt;"",HLOOKUP(AY$5,Functionalization!$G$6:$R$314,ROW($A214)-5,FALSE),IFERROR(INDEX(AY$278:AY$314,MATCH($F214,$B$278:$B$314,0))/VLOOKUP($F214,$B$278:$BB$314,MATCH(LEFT(TRIM(AY$6),FIND("~",SUBSTITUTE(AY$6,"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214))*HLOOKUP(LEFT(TRIM(AY$6),FIND("~",SUBSTITUTE(AY$6," ","~",LEN(TRIM(AY$6))-LEN(SUBSTITUTE(TRIM(AY$6)," ",""))))-1)&amp;" Total",$B$6:$BB$314,ROW($A214)-5,FALSE))</f>
        <v>0</v>
      </c>
      <c r="AZ214" s="8">
        <f ca="1">IF(AZ$5&lt;&gt;"",HLOOKUP(AZ$5,Functionalization!$G$6:$R$314,ROW($A214)-5,FALSE),IFERROR(INDEX(AZ$278:AZ$314,MATCH($F214,$B$278:$B$314,0))/VLOOKUP($F214,$B$278:$BB$314,MATCH(LEFT(TRIM(AZ$6),FIND("~",SUBSTITUTE(AZ$6,"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214))*HLOOKUP(LEFT(TRIM(AZ$6),FIND("~",SUBSTITUTE(AZ$6," ","~",LEN(TRIM(AZ$6))-LEN(SUBSTITUTE(TRIM(AZ$6)," ",""))))-1)&amp;" Total",$B$6:$BB$314,ROW($A214)-5,FALSE))</f>
        <v>0</v>
      </c>
      <c r="BA214" s="8">
        <f ca="1">IF(BA$5&lt;&gt;"",HLOOKUP(BA$5,Functionalization!$G$6:$R$314,ROW($A214)-5,FALSE),IFERROR(INDEX(BA$278:BA$314,MATCH($F214,$B$278:$B$314,0))/VLOOKUP($F214,$B$278:$BB$314,MATCH(LEFT(TRIM(BA$6),FIND("~",SUBSTITUTE(BA$6,"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214))*HLOOKUP(LEFT(TRIM(BA$6),FIND("~",SUBSTITUTE(BA$6," ","~",LEN(TRIM(BA$6))-LEN(SUBSTITUTE(TRIM(BA$6)," ",""))))-1)&amp;" Total",$B$6:$BB$314,ROW($A214)-5,FALSE))</f>
        <v>0</v>
      </c>
      <c r="BB214" s="8">
        <f ca="1">IF(BB$5&lt;&gt;"",HLOOKUP(BB$5,Functionalization!$G$6:$R$314,ROW($A214)-5,FALSE),IFERROR(INDEX(BB$278:BB$314,MATCH($F214,$B$278:$B$314,0))/VLOOKUP($F214,$B$278:$BB$314,MATCH(LEFT(TRIM(BB$6),FIND("~",SUBSTITUTE(BB$6,"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214))*HLOOKUP(LEFT(TRIM(BB$6),FIND("~",SUBSTITUTE(BB$6," ","~",LEN(TRIM(BB$6))-LEN(SUBSTITUTE(TRIM(BB$6)," ",""))))-1)&amp;" Total",$B$6:$BB$314,ROW($A214)-5,FALSE))</f>
        <v>0</v>
      </c>
      <c r="BD214">
        <f ca="1">IFERROR(IF(SUMIF($G$6:$BB$6,BD$6&amp;" Total",$G214:$BB214)-(SUMIF($G$6:$BB$6,BD$6&amp;" "&amp;'Input-Func_Class'!$D$22,$G214:$BB214)+IFERROR(SUMIF($G$6:$BB$6,BD$6&amp;" "&amp;'Input-Func_Class'!$E$22,$G214:$BB214),SUMIF($G$6:$BB$6,BD$6&amp;" "&amp;'Input-Func_Class'!$B$24,$G214:$BB214))+SUMIF($G$6:$BB$6,BD$6&amp;" "&amp;'Input-Func_Class'!$F$22,$G214:$BB214))&lt;Check_Limit,0,1),1)</f>
        <v>0</v>
      </c>
      <c r="BE214">
        <f ca="1">IFERROR(IF(SUMIF($G$6:$BB$6,BE$6&amp;" Total",$G214:$BB214)-(SUMIF($G$6:$BB$6,BE$6&amp;" "&amp;'Input-Func_Class'!$D$22,$G214:$BB214)+IFERROR(SUMIF($G$6:$BB$6,BE$6&amp;" "&amp;'Input-Func_Class'!$E$22,$G214:$BB214),SUMIF($G$6:$BB$6,BE$6&amp;" "&amp;'Input-Func_Class'!$B$24,$G214:$BB214))+SUMIF($G$6:$BB$6,BE$6&amp;" "&amp;'Input-Func_Class'!$F$22,$G214:$BB214))&lt;Check_Limit,0,1),1)</f>
        <v>0</v>
      </c>
      <c r="BF214">
        <f ca="1">IFERROR(IF(SUMIF($G$6:$BB$6,BF$6&amp;" Total",$G214:$BB214)-(SUMIF($G$6:$BB$6,BF$6&amp;" "&amp;'Input-Func_Class'!$D$22,$G214:$BB214)+IFERROR(SUMIF($G$6:$BB$6,BF$6&amp;" "&amp;'Input-Func_Class'!$E$22,$G214:$BB214),SUMIF($G$6:$BB$6,BF$6&amp;" "&amp;'Input-Func_Class'!$B$24,$G214:$BB214))+SUMIF($G$6:$BB$6,BF$6&amp;" "&amp;'Input-Func_Class'!$F$22,$G214:$BB214))&lt;Check_Limit,0,1),1)</f>
        <v>0</v>
      </c>
      <c r="BG214">
        <f ca="1">IFERROR(IF(SUMIF($G$6:$BB$6,BG$6&amp;" Total",$G214:$BB214)-(SUMIF($G$6:$BB$6,BG$6&amp;" "&amp;'Input-Func_Class'!$D$22,$G214:$BB214)+IFERROR(SUMIF($G$6:$BB$6,BG$6&amp;" "&amp;'Input-Func_Class'!$E$22,$G214:$BB214),SUMIF($G$6:$BB$6,BG$6&amp;" "&amp;'Input-Func_Class'!$B$24,$G214:$BB214))+SUMIF($G$6:$BB$6,BG$6&amp;" "&amp;'Input-Func_Class'!$F$22,$G214:$BB214))&lt;Check_Limit,0,1),1)</f>
        <v>0</v>
      </c>
      <c r="BH214">
        <f ca="1">IFERROR(IF(SUMIF($G$6:$BB$6,BH$6&amp;" Total",$G214:$BB214)-(SUMIF($G$6:$BB$6,BH$6&amp;" "&amp;'Input-Func_Class'!$D$22,$G214:$BB214)+IFERROR(SUMIF($G$6:$BB$6,BH$6&amp;" "&amp;'Input-Func_Class'!$E$22,$G214:$BB214),SUMIF($G$6:$BB$6,BH$6&amp;" "&amp;'Input-Func_Class'!$B$24,$G214:$BB214))+SUMIF($G$6:$BB$6,BH$6&amp;" "&amp;'Input-Func_Class'!$F$22,$G214:$BB214))&lt;Check_Limit,0,1),1)</f>
        <v>0</v>
      </c>
      <c r="BI214">
        <f ca="1">IFERROR(IF(SUMIF($G$6:$BB$6,BI$6&amp;" Total",$G214:$BB214)-(SUMIF($G$6:$BB$6,BI$6&amp;" "&amp;'Input-Func_Class'!$D$22,$G214:$BB214)+IFERROR(SUMIF($G$6:$BB$6,BI$6&amp;" "&amp;'Input-Func_Class'!$E$22,$G214:$BB214),SUMIF($G$6:$BB$6,BI$6&amp;" "&amp;'Input-Func_Class'!$B$24,$G214:$BB214))+SUMIF($G$6:$BB$6,BI$6&amp;" "&amp;'Input-Func_Class'!$F$22,$G214:$BB214))&lt;Check_Limit,0,1),1)</f>
        <v>0</v>
      </c>
      <c r="BJ214">
        <f ca="1">IFERROR(IF(SUMIF($G$6:$BB$6,BJ$6&amp;" Total",$G214:$BB214)-(SUMIF($G$6:$BB$6,BJ$6&amp;" "&amp;'Input-Func_Class'!$D$22,$G214:$BB214)+IFERROR(SUMIF($G$6:$BB$6,BJ$6&amp;" "&amp;'Input-Func_Class'!$E$22,$G214:$BB214),SUMIF($G$6:$BB$6,BJ$6&amp;" "&amp;'Input-Func_Class'!$B$24,$G214:$BB214))+SUMIF($G$6:$BB$6,BJ$6&amp;" "&amp;'Input-Func_Class'!$F$22,$G214:$BB214))&lt;Check_Limit,0,1),1)</f>
        <v>0</v>
      </c>
      <c r="BK214">
        <f ca="1">IFERROR(IF(SUMIF($G$6:$BB$6,BK$6&amp;" Total",$G214:$BB214)-(SUMIF($G$6:$BB$6,BK$6&amp;" "&amp;'Input-Func_Class'!$D$22,$G214:$BB214)+IFERROR(SUMIF($G$6:$BB$6,BK$6&amp;" "&amp;'Input-Func_Class'!$E$22,$G214:$BB214),SUMIF($G$6:$BB$6,BK$6&amp;" "&amp;'Input-Func_Class'!$B$24,$G214:$BB214))+SUMIF($G$6:$BB$6,BK$6&amp;" "&amp;'Input-Func_Class'!$F$22,$G214:$BB214))&lt;Check_Limit,0,1),1)</f>
        <v>0</v>
      </c>
      <c r="BL214">
        <f ca="1">IFERROR(IF(SUMIF($G$6:$BB$6,BL$6&amp;" Total",$G214:$BB214)-(SUMIF($G$6:$BB$6,BL$6&amp;" "&amp;'Input-Func_Class'!$D$22,$G214:$BB214)+IFERROR(SUMIF($G$6:$BB$6,BL$6&amp;" "&amp;'Input-Func_Class'!$E$22,$G214:$BB214),SUMIF($G$6:$BB$6,BL$6&amp;" "&amp;'Input-Func_Class'!$B$24,$G214:$BB214))+SUMIF($G$6:$BB$6,BL$6&amp;" "&amp;'Input-Func_Class'!$F$22,$G214:$BB214))&lt;Check_Limit,0,1),1)</f>
        <v>0</v>
      </c>
      <c r="BM214">
        <f ca="1">IFERROR(IF(SUMIF($G$6:$BB$6,BM$6&amp;" Total",$G214:$BB214)-(SUMIF($G$6:$BB$6,BM$6&amp;" "&amp;'Input-Func_Class'!$D$22,$G214:$BB214)+IFERROR(SUMIF($G$6:$BB$6,BM$6&amp;" "&amp;'Input-Func_Class'!$E$22,$G214:$BB214),SUMIF($G$6:$BB$6,BM$6&amp;" "&amp;'Input-Func_Class'!$B$24,$G214:$BB214))+SUMIF($G$6:$BB$6,BM$6&amp;" "&amp;'Input-Func_Class'!$F$22,$G214:$BB214))&lt;Check_Limit,0,1),1)</f>
        <v>0</v>
      </c>
      <c r="BN214">
        <f ca="1">IFERROR(IF(SUMIF($G$6:$BB$6,BN$6&amp;" Total",$G214:$BB214)-(SUMIF($G$6:$BB$6,BN$6&amp;" "&amp;'Input-Func_Class'!$D$22,$G214:$BB214)+IFERROR(SUMIF($G$6:$BB$6,BN$6&amp;" "&amp;'Input-Func_Class'!$E$22,$G214:$BB214),SUMIF($G$6:$BB$6,BN$6&amp;" "&amp;'Input-Func_Class'!$B$24,$G214:$BB214))+SUMIF($G$6:$BB$6,BN$6&amp;" "&amp;'Input-Func_Class'!$F$22,$G214:$BB214))&lt;Check_Limit,0,1),1)</f>
        <v>0</v>
      </c>
      <c r="BO214">
        <f ca="1">IFERROR(IF(SUMIF($G$6:$BB$6,BO$6&amp;" Total",$G214:$BB214)-(SUMIF($G$6:$BB$6,BO$6&amp;" "&amp;'Input-Func_Class'!$D$22,$G214:$BB214)+IFERROR(SUMIF($G$6:$BB$6,BO$6&amp;" "&amp;'Input-Func_Class'!$E$22,$G214:$BB214),SUMIF($G$6:$BB$6,BO$6&amp;" "&amp;'Input-Func_Class'!$B$24,$G214:$BB214))+SUMIF($G$6:$BB$6,BO$6&amp;" "&amp;'Input-Func_Class'!$F$22,$G214:$BB214))&lt;Check_Limit,0,1),1)</f>
        <v>0</v>
      </c>
    </row>
    <row r="215" spans="1:67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>Functionalization!$D215</f>
        <v>284927.03999999992</v>
      </c>
      <c r="E215" s="8">
        <f t="shared" ca="1" si="62"/>
        <v>0</v>
      </c>
      <c r="F215" s="2" t="str">
        <f>IF($D215=0,"-",IF('Input-Accounts'!$E215&lt;&gt;0,'Input-Accounts'!$E215,'Input-Accounts'!$G215))</f>
        <v>INT_DISTPT_SUBTOTAL</v>
      </c>
      <c r="G215" s="8">
        <f ca="1">IF(G$5&lt;&gt;"",HLOOKUP(G$5,Functionalization!$G$6:$R$314,ROW($A215)-5,FALSE),IFERROR(INDEX(G$278:G$314,MATCH($F215,$B$278:$B$314,0))/VLOOKUP($F215,$B$278:$BB$314,MATCH(LEFT(TRIM(G$6),FIND("~",SUBSTITUTE(G$6,"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215))*HLOOKUP(LEFT(TRIM(G$6),FIND("~",SUBSTITUTE(G$6," ","~",LEN(TRIM(G$6))-LEN(SUBSTITUTE(TRIM(G$6)," ",""))))-1)&amp;" Total",$B$6:$BB$314,ROW($A215)-5,FALSE))</f>
        <v>181943.42950548686</v>
      </c>
      <c r="H215" s="8">
        <f ca="1">IF(H$5&lt;&gt;"",HLOOKUP(H$5,Functionalization!$G$6:$R$314,ROW($A215)-5,FALSE),IFERROR(INDEX(H$278:H$314,MATCH($F215,$B$278:$B$314,0))/VLOOKUP($F215,$B$278:$BB$314,MATCH(LEFT(TRIM(H$6),FIND("~",SUBSTITUTE(H$6,"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215))*HLOOKUP(LEFT(TRIM(H$6),FIND("~",SUBSTITUTE(H$6," ","~",LEN(TRIM(H$6))-LEN(SUBSTITUTE(TRIM(H$6)," ",""))))-1)&amp;" Total",$B$6:$BB$314,ROW($A215)-5,FALSE))</f>
        <v>138807.56256047907</v>
      </c>
      <c r="I215" s="8">
        <f ca="1">IF(I$5&lt;&gt;"",HLOOKUP(I$5,Functionalization!$G$6:$R$314,ROW($A215)-5,FALSE),IFERROR(INDEX(I$278:I$314,MATCH($F215,$B$278:$B$314,0))/VLOOKUP($F215,$B$278:$BB$314,MATCH(LEFT(TRIM(I$6),FIND("~",SUBSTITUTE(I$6,"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215))*HLOOKUP(LEFT(TRIM(I$6),FIND("~",SUBSTITUTE(I$6," ","~",LEN(TRIM(I$6))-LEN(SUBSTITUTE(TRIM(I$6)," ",""))))-1)&amp;" Total",$B$6:$BB$314,ROW($A215)-5,FALSE))</f>
        <v>0</v>
      </c>
      <c r="J215" s="8">
        <f ca="1">IF(J$5&lt;&gt;"",HLOOKUP(J$5,Functionalization!$G$6:$R$314,ROW($A215)-5,FALSE),IFERROR(INDEX(J$278:J$314,MATCH($F215,$B$278:$B$314,0))/VLOOKUP($F215,$B$278:$BB$314,MATCH(LEFT(TRIM(J$6),FIND("~",SUBSTITUTE(J$6,"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215))*HLOOKUP(LEFT(TRIM(J$6),FIND("~",SUBSTITUTE(J$6," ","~",LEN(TRIM(J$6))-LEN(SUBSTITUTE(TRIM(J$6)," ",""))))-1)&amp;" Total",$B$6:$BB$314,ROW($A215)-5,FALSE))</f>
        <v>43135.866945007823</v>
      </c>
      <c r="K215" s="8">
        <f ca="1">IF(K$5&lt;&gt;"",HLOOKUP(K$5,Functionalization!$G$6:$R$314,ROW($A215)-5,FALSE),IFERROR(INDEX(K$278:K$314,MATCH($F215,$B$278:$B$314,0))/VLOOKUP($F215,$B$278:$BB$314,MATCH(LEFT(TRIM(K$6),FIND("~",SUBSTITUTE(K$6,"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215))*HLOOKUP(LEFT(TRIM(K$6),FIND("~",SUBSTITUTE(K$6," ","~",LEN(TRIM(K$6))-LEN(SUBSTITUTE(TRIM(K$6)," ",""))))-1)&amp;" Total",$B$6:$BB$314,ROW($A215)-5,FALSE))</f>
        <v>102983.61049451304</v>
      </c>
      <c r="L215" s="8">
        <f ca="1">IF(L$5&lt;&gt;"",HLOOKUP(L$5,Functionalization!$G$6:$R$314,ROW($A215)-5,FALSE),IFERROR(INDEX(L$278:L$314,MATCH($F215,$B$278:$B$314,0))/VLOOKUP($F215,$B$278:$BB$314,MATCH(LEFT(TRIM(L$6),FIND("~",SUBSTITUTE(L$6,"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215))*HLOOKUP(LEFT(TRIM(L$6),FIND("~",SUBSTITUTE(L$6," ","~",LEN(TRIM(L$6))-LEN(SUBSTITUTE(TRIM(L$6)," ",""))))-1)&amp;" Total",$B$6:$BB$314,ROW($A215)-5,FALSE))</f>
        <v>0</v>
      </c>
      <c r="M215" s="8">
        <f ca="1">IF(M$5&lt;&gt;"",HLOOKUP(M$5,Functionalization!$G$6:$R$314,ROW($A215)-5,FALSE),IFERROR(INDEX(M$278:M$314,MATCH($F215,$B$278:$B$314,0))/VLOOKUP($F215,$B$278:$BB$314,MATCH(LEFT(TRIM(M$6),FIND("~",SUBSTITUTE(M$6,"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215))*HLOOKUP(LEFT(TRIM(M$6),FIND("~",SUBSTITUTE(M$6," ","~",LEN(TRIM(M$6))-LEN(SUBSTITUTE(TRIM(M$6)," ",""))))-1)&amp;" Total",$B$6:$BB$314,ROW($A215)-5,FALSE))</f>
        <v>0</v>
      </c>
      <c r="N215" s="8">
        <f ca="1">IF(N$5&lt;&gt;"",HLOOKUP(N$5,Functionalization!$G$6:$R$314,ROW($A215)-5,FALSE),IFERROR(INDEX(N$278:N$314,MATCH($F215,$B$278:$B$314,0))/VLOOKUP($F215,$B$278:$BB$314,MATCH(LEFT(TRIM(N$6),FIND("~",SUBSTITUTE(N$6,"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215))*HLOOKUP(LEFT(TRIM(N$6),FIND("~",SUBSTITUTE(N$6," ","~",LEN(TRIM(N$6))-LEN(SUBSTITUTE(TRIM(N$6)," ",""))))-1)&amp;" Total",$B$6:$BB$314,ROW($A215)-5,FALSE))</f>
        <v>102983.61049451304</v>
      </c>
      <c r="O215" s="8">
        <f ca="1">IF(O$5&lt;&gt;"",HLOOKUP(O$5,Functionalization!$G$6:$R$314,ROW($A215)-5,FALSE),IFERROR(INDEX(O$278:O$314,MATCH($F215,$B$278:$B$314,0))/VLOOKUP($F215,$B$278:$BB$314,MATCH(LEFT(TRIM(O$6),FIND("~",SUBSTITUTE(O$6,"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215))*HLOOKUP(LEFT(TRIM(O$6),FIND("~",SUBSTITUTE(O$6," ","~",LEN(TRIM(O$6))-LEN(SUBSTITUTE(TRIM(O$6)," ",""))))-1)&amp;" Total",$B$6:$BB$314,ROW($A215)-5,FALSE))</f>
        <v>0</v>
      </c>
      <c r="P215" s="8">
        <f ca="1">IF(P$5&lt;&gt;"",HLOOKUP(P$5,Functionalization!$G$6:$R$314,ROW($A215)-5,FALSE),IFERROR(INDEX(P$278:P$314,MATCH($F215,$B$278:$B$314,0))/VLOOKUP($F215,$B$278:$BB$314,MATCH(LEFT(TRIM(P$6),FIND("~",SUBSTITUTE(P$6,"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215))*HLOOKUP(LEFT(TRIM(P$6),FIND("~",SUBSTITUTE(P$6," ","~",LEN(TRIM(P$6))-LEN(SUBSTITUTE(TRIM(P$6)," ",""))))-1)&amp;" Total",$B$6:$BB$314,ROW($A215)-5,FALSE))</f>
        <v>0</v>
      </c>
      <c r="Q215" s="8">
        <f ca="1">IF(Q$5&lt;&gt;"",HLOOKUP(Q$5,Functionalization!$G$6:$R$314,ROW($A215)-5,FALSE),IFERROR(INDEX(Q$278:Q$314,MATCH($F215,$B$278:$B$314,0))/VLOOKUP($F215,$B$278:$BB$314,MATCH(LEFT(TRIM(Q$6),FIND("~",SUBSTITUTE(Q$6,"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215))*HLOOKUP(LEFT(TRIM(Q$6),FIND("~",SUBSTITUTE(Q$6," ","~",LEN(TRIM(Q$6))-LEN(SUBSTITUTE(TRIM(Q$6)," ",""))))-1)&amp;" Total",$B$6:$BB$314,ROW($A215)-5,FALSE))</f>
        <v>0</v>
      </c>
      <c r="R215" s="8">
        <f ca="1">IF(R$5&lt;&gt;"",HLOOKUP(R$5,Functionalization!$G$6:$R$314,ROW($A215)-5,FALSE),IFERROR(INDEX(R$278:R$314,MATCH($F215,$B$278:$B$314,0))/VLOOKUP($F215,$B$278:$BB$314,MATCH(LEFT(TRIM(R$6),FIND("~",SUBSTITUTE(R$6,"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215))*HLOOKUP(LEFT(TRIM(R$6),FIND("~",SUBSTITUTE(R$6," ","~",LEN(TRIM(R$6))-LEN(SUBSTITUTE(TRIM(R$6)," ",""))))-1)&amp;" Total",$B$6:$BB$314,ROW($A215)-5,FALSE))</f>
        <v>0</v>
      </c>
      <c r="S215" s="8">
        <f ca="1">IF(S$5&lt;&gt;"",HLOOKUP(S$5,Functionalization!$G$6:$R$314,ROW($A215)-5,FALSE),IFERROR(INDEX(S$278:S$314,MATCH($F215,$B$278:$B$314,0))/VLOOKUP($F215,$B$278:$BB$314,MATCH(LEFT(TRIM(S$6),FIND("~",SUBSTITUTE(S$6,"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215))*HLOOKUP(LEFT(TRIM(S$6),FIND("~",SUBSTITUTE(S$6," ","~",LEN(TRIM(S$6))-LEN(SUBSTITUTE(TRIM(S$6)," ",""))))-1)&amp;" Total",$B$6:$BB$314,ROW($A215)-5,FALSE))</f>
        <v>0</v>
      </c>
      <c r="T215" s="8">
        <f ca="1">IF(T$5&lt;&gt;"",HLOOKUP(T$5,Functionalization!$G$6:$R$314,ROW($A215)-5,FALSE),IFERROR(INDEX(T$278:T$314,MATCH($F215,$B$278:$B$314,0))/VLOOKUP($F215,$B$278:$BB$314,MATCH(LEFT(TRIM(T$6),FIND("~",SUBSTITUTE(T$6,"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215))*HLOOKUP(LEFT(TRIM(T$6),FIND("~",SUBSTITUTE(T$6," ","~",LEN(TRIM(T$6))-LEN(SUBSTITUTE(TRIM(T$6)," ",""))))-1)&amp;" Total",$B$6:$BB$314,ROW($A215)-5,FALSE))</f>
        <v>0</v>
      </c>
      <c r="U215" s="8">
        <f ca="1">IF(U$5&lt;&gt;"",HLOOKUP(U$5,Functionalization!$G$6:$R$314,ROW($A215)-5,FALSE),IFERROR(INDEX(U$278:U$314,MATCH($F215,$B$278:$B$314,0))/VLOOKUP($F215,$B$278:$BB$314,MATCH(LEFT(TRIM(U$6),FIND("~",SUBSTITUTE(U$6,"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215))*HLOOKUP(LEFT(TRIM(U$6),FIND("~",SUBSTITUTE(U$6," ","~",LEN(TRIM(U$6))-LEN(SUBSTITUTE(TRIM(U$6)," ",""))))-1)&amp;" Total",$B$6:$BB$314,ROW($A215)-5,FALSE))</f>
        <v>0</v>
      </c>
      <c r="V215" s="8">
        <f ca="1">IF(V$5&lt;&gt;"",HLOOKUP(V$5,Functionalization!$G$6:$R$314,ROW($A215)-5,FALSE),IFERROR(INDEX(V$278:V$314,MATCH($F215,$B$278:$B$314,0))/VLOOKUP($F215,$B$278:$BB$314,MATCH(LEFT(TRIM(V$6),FIND("~",SUBSTITUTE(V$6,"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215))*HLOOKUP(LEFT(TRIM(V$6),FIND("~",SUBSTITUTE(V$6," ","~",LEN(TRIM(V$6))-LEN(SUBSTITUTE(TRIM(V$6)," ",""))))-1)&amp;" Total",$B$6:$BB$314,ROW($A215)-5,FALSE))</f>
        <v>0</v>
      </c>
      <c r="W215" s="8">
        <f ca="1">IF(W$5&lt;&gt;"",HLOOKUP(W$5,Functionalization!$G$6:$R$314,ROW($A215)-5,FALSE),IFERROR(INDEX(W$278:W$314,MATCH($F215,$B$278:$B$314,0))/VLOOKUP($F215,$B$278:$BB$314,MATCH(LEFT(TRIM(W$6),FIND("~",SUBSTITUTE(W$6,"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215))*HLOOKUP(LEFT(TRIM(W$6),FIND("~",SUBSTITUTE(W$6," ","~",LEN(TRIM(W$6))-LEN(SUBSTITUTE(TRIM(W$6)," ",""))))-1)&amp;" Total",$B$6:$BB$314,ROW($A215)-5,FALSE))</f>
        <v>0</v>
      </c>
      <c r="X215" s="8">
        <f ca="1">IF(X$5&lt;&gt;"",HLOOKUP(X$5,Functionalization!$G$6:$R$314,ROW($A215)-5,FALSE),IFERROR(INDEX(X$278:X$314,MATCH($F215,$B$278:$B$314,0))/VLOOKUP($F215,$B$278:$BB$314,MATCH(LEFT(TRIM(X$6),FIND("~",SUBSTITUTE(X$6,"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215))*HLOOKUP(LEFT(TRIM(X$6),FIND("~",SUBSTITUTE(X$6," ","~",LEN(TRIM(X$6))-LEN(SUBSTITUTE(TRIM(X$6)," ",""))))-1)&amp;" Total",$B$6:$BB$314,ROW($A215)-5,FALSE))</f>
        <v>0</v>
      </c>
      <c r="Y215" s="8">
        <f ca="1">IF(Y$5&lt;&gt;"",HLOOKUP(Y$5,Functionalization!$G$6:$R$314,ROW($A215)-5,FALSE),IFERROR(INDEX(Y$278:Y$314,MATCH($F215,$B$278:$B$314,0))/VLOOKUP($F215,$B$278:$BB$314,MATCH(LEFT(TRIM(Y$6),FIND("~",SUBSTITUTE(Y$6,"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215))*HLOOKUP(LEFT(TRIM(Y$6),FIND("~",SUBSTITUTE(Y$6," ","~",LEN(TRIM(Y$6))-LEN(SUBSTITUTE(TRIM(Y$6)," ",""))))-1)&amp;" Total",$B$6:$BB$314,ROW($A215)-5,FALSE))</f>
        <v>0</v>
      </c>
      <c r="Z215" s="8">
        <f ca="1">IF(Z$5&lt;&gt;"",HLOOKUP(Z$5,Functionalization!$G$6:$R$314,ROW($A215)-5,FALSE),IFERROR(INDEX(Z$278:Z$314,MATCH($F215,$B$278:$B$314,0))/VLOOKUP($F215,$B$278:$BB$314,MATCH(LEFT(TRIM(Z$6),FIND("~",SUBSTITUTE(Z$6,"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215))*HLOOKUP(LEFT(TRIM(Z$6),FIND("~",SUBSTITUTE(Z$6," ","~",LEN(TRIM(Z$6))-LEN(SUBSTITUTE(TRIM(Z$6)," ",""))))-1)&amp;" Total",$B$6:$BB$314,ROW($A215)-5,FALSE))</f>
        <v>0</v>
      </c>
      <c r="AA215" s="8">
        <f ca="1">IF(AA$5&lt;&gt;"",HLOOKUP(AA$5,Functionalization!$G$6:$R$314,ROW($A215)-5,FALSE),IFERROR(INDEX(AA$278:AA$314,MATCH($F215,$B$278:$B$314,0))/VLOOKUP($F215,$B$278:$BB$314,MATCH(LEFT(TRIM(AA$6),FIND("~",SUBSTITUTE(AA$6,"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215))*HLOOKUP(LEFT(TRIM(AA$6),FIND("~",SUBSTITUTE(AA$6," ","~",LEN(TRIM(AA$6))-LEN(SUBSTITUTE(TRIM(AA$6)," ",""))))-1)&amp;" Total",$B$6:$BB$314,ROW($A215)-5,FALSE))</f>
        <v>0</v>
      </c>
      <c r="AB215" s="8">
        <f ca="1">IF(AB$5&lt;&gt;"",HLOOKUP(AB$5,Functionalization!$G$6:$R$314,ROW($A215)-5,FALSE),IFERROR(INDEX(AB$278:AB$314,MATCH($F215,$B$278:$B$314,0))/VLOOKUP($F215,$B$278:$BB$314,MATCH(LEFT(TRIM(AB$6),FIND("~",SUBSTITUTE(AB$6,"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215))*HLOOKUP(LEFT(TRIM(AB$6),FIND("~",SUBSTITUTE(AB$6," ","~",LEN(TRIM(AB$6))-LEN(SUBSTITUTE(TRIM(AB$6)," ",""))))-1)&amp;" Total",$B$6:$BB$314,ROW($A215)-5,FALSE))</f>
        <v>0</v>
      </c>
      <c r="AC215" s="8">
        <f ca="1">IF(AC$5&lt;&gt;"",HLOOKUP(AC$5,Functionalization!$G$6:$R$314,ROW($A215)-5,FALSE),IFERROR(INDEX(AC$278:AC$314,MATCH($F215,$B$278:$B$314,0))/VLOOKUP($F215,$B$278:$BB$314,MATCH(LEFT(TRIM(AC$6),FIND("~",SUBSTITUTE(AC$6,"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215))*HLOOKUP(LEFT(TRIM(AC$6),FIND("~",SUBSTITUTE(AC$6," ","~",LEN(TRIM(AC$6))-LEN(SUBSTITUTE(TRIM(AC$6)," ",""))))-1)&amp;" Total",$B$6:$BB$314,ROW($A215)-5,FALSE))</f>
        <v>0</v>
      </c>
      <c r="AD215" s="8">
        <f ca="1">IF(AD$5&lt;&gt;"",HLOOKUP(AD$5,Functionalization!$G$6:$R$314,ROW($A215)-5,FALSE),IFERROR(INDEX(AD$278:AD$314,MATCH($F215,$B$278:$B$314,0))/VLOOKUP($F215,$B$278:$BB$314,MATCH(LEFT(TRIM(AD$6),FIND("~",SUBSTITUTE(AD$6,"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215))*HLOOKUP(LEFT(TRIM(AD$6),FIND("~",SUBSTITUTE(AD$6," ","~",LEN(TRIM(AD$6))-LEN(SUBSTITUTE(TRIM(AD$6)," ",""))))-1)&amp;" Total",$B$6:$BB$314,ROW($A215)-5,FALSE))</f>
        <v>0</v>
      </c>
      <c r="AE215" s="8">
        <f ca="1">IF(AE$5&lt;&gt;"",HLOOKUP(AE$5,Functionalization!$G$6:$R$314,ROW($A215)-5,FALSE),IFERROR(INDEX(AE$278:AE$314,MATCH($F215,$B$278:$B$314,0))/VLOOKUP($F215,$B$278:$BB$314,MATCH(LEFT(TRIM(AE$6),FIND("~",SUBSTITUTE(AE$6,"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215))*HLOOKUP(LEFT(TRIM(AE$6),FIND("~",SUBSTITUTE(AE$6," ","~",LEN(TRIM(AE$6))-LEN(SUBSTITUTE(TRIM(AE$6)," ",""))))-1)&amp;" Total",$B$6:$BB$314,ROW($A215)-5,FALSE))</f>
        <v>0</v>
      </c>
      <c r="AF215" s="8">
        <f ca="1">IF(AF$5&lt;&gt;"",HLOOKUP(AF$5,Functionalization!$G$6:$R$314,ROW($A215)-5,FALSE),IFERROR(INDEX(AF$278:AF$314,MATCH($F215,$B$278:$B$314,0))/VLOOKUP($F215,$B$278:$BB$314,MATCH(LEFT(TRIM(AF$6),FIND("~",SUBSTITUTE(AF$6,"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215))*HLOOKUP(LEFT(TRIM(AF$6),FIND("~",SUBSTITUTE(AF$6," ","~",LEN(TRIM(AF$6))-LEN(SUBSTITUTE(TRIM(AF$6)," ",""))))-1)&amp;" Total",$B$6:$BB$314,ROW($A215)-5,FALSE))</f>
        <v>0</v>
      </c>
      <c r="AG215" s="8">
        <f ca="1">IF(AG$5&lt;&gt;"",HLOOKUP(AG$5,Functionalization!$G$6:$R$314,ROW($A215)-5,FALSE),IFERROR(INDEX(AG$278:AG$314,MATCH($F215,$B$278:$B$314,0))/VLOOKUP($F215,$B$278:$BB$314,MATCH(LEFT(TRIM(AG$6),FIND("~",SUBSTITUTE(AG$6,"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215))*HLOOKUP(LEFT(TRIM(AG$6),FIND("~",SUBSTITUTE(AG$6," ","~",LEN(TRIM(AG$6))-LEN(SUBSTITUTE(TRIM(AG$6)," ",""))))-1)&amp;" Total",$B$6:$BB$314,ROW($A215)-5,FALSE))</f>
        <v>0</v>
      </c>
      <c r="AH215" s="8">
        <f ca="1">IF(AH$5&lt;&gt;"",HLOOKUP(AH$5,Functionalization!$G$6:$R$314,ROW($A215)-5,FALSE),IFERROR(INDEX(AH$278:AH$314,MATCH($F215,$B$278:$B$314,0))/VLOOKUP($F215,$B$278:$BB$314,MATCH(LEFT(TRIM(AH$6),FIND("~",SUBSTITUTE(AH$6,"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215))*HLOOKUP(LEFT(TRIM(AH$6),FIND("~",SUBSTITUTE(AH$6," ","~",LEN(TRIM(AH$6))-LEN(SUBSTITUTE(TRIM(AH$6)," ",""))))-1)&amp;" Total",$B$6:$BB$314,ROW($A215)-5,FALSE))</f>
        <v>0</v>
      </c>
      <c r="AI215" s="8">
        <f ca="1">IF(AI$5&lt;&gt;"",HLOOKUP(AI$5,Functionalization!$G$6:$R$314,ROW($A215)-5,FALSE),IFERROR(INDEX(AI$278:AI$314,MATCH($F215,$B$278:$B$314,0))/VLOOKUP($F215,$B$278:$BB$314,MATCH(LEFT(TRIM(AI$6),FIND("~",SUBSTITUTE(AI$6,"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215))*HLOOKUP(LEFT(TRIM(AI$6),FIND("~",SUBSTITUTE(AI$6," ","~",LEN(TRIM(AI$6))-LEN(SUBSTITUTE(TRIM(AI$6)," ",""))))-1)&amp;" Total",$B$6:$BB$314,ROW($A215)-5,FALSE))</f>
        <v>0</v>
      </c>
      <c r="AJ215" s="8">
        <f ca="1">IF(AJ$5&lt;&gt;"",HLOOKUP(AJ$5,Functionalization!$G$6:$R$314,ROW($A215)-5,FALSE),IFERROR(INDEX(AJ$278:AJ$314,MATCH($F215,$B$278:$B$314,0))/VLOOKUP($F215,$B$278:$BB$314,MATCH(LEFT(TRIM(AJ$6),FIND("~",SUBSTITUTE(AJ$6,"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215))*HLOOKUP(LEFT(TRIM(AJ$6),FIND("~",SUBSTITUTE(AJ$6," ","~",LEN(TRIM(AJ$6))-LEN(SUBSTITUTE(TRIM(AJ$6)," ",""))))-1)&amp;" Total",$B$6:$BB$314,ROW($A215)-5,FALSE))</f>
        <v>0</v>
      </c>
      <c r="AK215" s="8">
        <f ca="1">IF(AK$5&lt;&gt;"",HLOOKUP(AK$5,Functionalization!$G$6:$R$314,ROW($A215)-5,FALSE),IFERROR(INDEX(AK$278:AK$314,MATCH($F215,$B$278:$B$314,0))/VLOOKUP($F215,$B$278:$BB$314,MATCH(LEFT(TRIM(AK$6),FIND("~",SUBSTITUTE(AK$6,"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215))*HLOOKUP(LEFT(TRIM(AK$6),FIND("~",SUBSTITUTE(AK$6," ","~",LEN(TRIM(AK$6))-LEN(SUBSTITUTE(TRIM(AK$6)," ",""))))-1)&amp;" Total",$B$6:$BB$314,ROW($A215)-5,FALSE))</f>
        <v>0</v>
      </c>
      <c r="AL215" s="8">
        <f ca="1">IF(AL$5&lt;&gt;"",HLOOKUP(AL$5,Functionalization!$G$6:$R$314,ROW($A215)-5,FALSE),IFERROR(INDEX(AL$278:AL$314,MATCH($F215,$B$278:$B$314,0))/VLOOKUP($F215,$B$278:$BB$314,MATCH(LEFT(TRIM(AL$6),FIND("~",SUBSTITUTE(AL$6,"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215))*HLOOKUP(LEFT(TRIM(AL$6),FIND("~",SUBSTITUTE(AL$6," ","~",LEN(TRIM(AL$6))-LEN(SUBSTITUTE(TRIM(AL$6)," ",""))))-1)&amp;" Total",$B$6:$BB$314,ROW($A215)-5,FALSE))</f>
        <v>0</v>
      </c>
      <c r="AM215" s="8">
        <f ca="1">IF(AM$5&lt;&gt;"",HLOOKUP(AM$5,Functionalization!$G$6:$R$314,ROW($A215)-5,FALSE),IFERROR(INDEX(AM$278:AM$314,MATCH($F215,$B$278:$B$314,0))/VLOOKUP($F215,$B$278:$BB$314,MATCH(LEFT(TRIM(AM$6),FIND("~",SUBSTITUTE(AM$6,"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215))*HLOOKUP(LEFT(TRIM(AM$6),FIND("~",SUBSTITUTE(AM$6," ","~",LEN(TRIM(AM$6))-LEN(SUBSTITUTE(TRIM(AM$6)," ",""))))-1)&amp;" Total",$B$6:$BB$314,ROW($A215)-5,FALSE))</f>
        <v>0</v>
      </c>
      <c r="AN215" s="8">
        <f ca="1">IF(AN$5&lt;&gt;"",HLOOKUP(AN$5,Functionalization!$G$6:$R$314,ROW($A215)-5,FALSE),IFERROR(INDEX(AN$278:AN$314,MATCH($F215,$B$278:$B$314,0))/VLOOKUP($F215,$B$278:$BB$314,MATCH(LEFT(TRIM(AN$6),FIND("~",SUBSTITUTE(AN$6,"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215))*HLOOKUP(LEFT(TRIM(AN$6),FIND("~",SUBSTITUTE(AN$6," ","~",LEN(TRIM(AN$6))-LEN(SUBSTITUTE(TRIM(AN$6)," ",""))))-1)&amp;" Total",$B$6:$BB$314,ROW($A215)-5,FALSE))</f>
        <v>0</v>
      </c>
      <c r="AO215" s="8">
        <f ca="1">IF(AO$5&lt;&gt;"",HLOOKUP(AO$5,Functionalization!$G$6:$R$314,ROW($A215)-5,FALSE),IFERROR(INDEX(AO$278:AO$314,MATCH($F215,$B$278:$B$314,0))/VLOOKUP($F215,$B$278:$BB$314,MATCH(LEFT(TRIM(AO$6),FIND("~",SUBSTITUTE(AO$6,"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215))*HLOOKUP(LEFT(TRIM(AO$6),FIND("~",SUBSTITUTE(AO$6," ","~",LEN(TRIM(AO$6))-LEN(SUBSTITUTE(TRIM(AO$6)," ",""))))-1)&amp;" Total",$B$6:$BB$314,ROW($A215)-5,FALSE))</f>
        <v>0</v>
      </c>
      <c r="AP215" s="8">
        <f ca="1">IF(AP$5&lt;&gt;"",HLOOKUP(AP$5,Functionalization!$G$6:$R$314,ROW($A215)-5,FALSE),IFERROR(INDEX(AP$278:AP$314,MATCH($F215,$B$278:$B$314,0))/VLOOKUP($F215,$B$278:$BB$314,MATCH(LEFT(TRIM(AP$6),FIND("~",SUBSTITUTE(AP$6,"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215))*HLOOKUP(LEFT(TRIM(AP$6),FIND("~",SUBSTITUTE(AP$6," ","~",LEN(TRIM(AP$6))-LEN(SUBSTITUTE(TRIM(AP$6)," ",""))))-1)&amp;" Total",$B$6:$BB$314,ROW($A215)-5,FALSE))</f>
        <v>0</v>
      </c>
      <c r="AQ215" s="8">
        <f ca="1">IF(AQ$5&lt;&gt;"",HLOOKUP(AQ$5,Functionalization!$G$6:$R$314,ROW($A215)-5,FALSE),IFERROR(INDEX(AQ$278:AQ$314,MATCH($F215,$B$278:$B$314,0))/VLOOKUP($F215,$B$278:$BB$314,MATCH(LEFT(TRIM(AQ$6),FIND("~",SUBSTITUTE(AQ$6,"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215))*HLOOKUP(LEFT(TRIM(AQ$6),FIND("~",SUBSTITUTE(AQ$6," ","~",LEN(TRIM(AQ$6))-LEN(SUBSTITUTE(TRIM(AQ$6)," ",""))))-1)&amp;" Total",$B$6:$BB$314,ROW($A215)-5,FALSE))</f>
        <v>0</v>
      </c>
      <c r="AR215" s="8">
        <f ca="1">IF(AR$5&lt;&gt;"",HLOOKUP(AR$5,Functionalization!$G$6:$R$314,ROW($A215)-5,FALSE),IFERROR(INDEX(AR$278:AR$314,MATCH($F215,$B$278:$B$314,0))/VLOOKUP($F215,$B$278:$BB$314,MATCH(LEFT(TRIM(AR$6),FIND("~",SUBSTITUTE(AR$6,"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215))*HLOOKUP(LEFT(TRIM(AR$6),FIND("~",SUBSTITUTE(AR$6," ","~",LEN(TRIM(AR$6))-LEN(SUBSTITUTE(TRIM(AR$6)," ",""))))-1)&amp;" Total",$B$6:$BB$314,ROW($A215)-5,FALSE))</f>
        <v>0</v>
      </c>
      <c r="AS215" s="8">
        <f ca="1">IF(AS$5&lt;&gt;"",HLOOKUP(AS$5,Functionalization!$G$6:$R$314,ROW($A215)-5,FALSE),IFERROR(INDEX(AS$278:AS$314,MATCH($F215,$B$278:$B$314,0))/VLOOKUP($F215,$B$278:$BB$314,MATCH(LEFT(TRIM(AS$6),FIND("~",SUBSTITUTE(AS$6,"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215))*HLOOKUP(LEFT(TRIM(AS$6),FIND("~",SUBSTITUTE(AS$6," ","~",LEN(TRIM(AS$6))-LEN(SUBSTITUTE(TRIM(AS$6)," ",""))))-1)&amp;" Total",$B$6:$BB$314,ROW($A215)-5,FALSE))</f>
        <v>0</v>
      </c>
      <c r="AT215" s="8">
        <f ca="1">IF(AT$5&lt;&gt;"",HLOOKUP(AT$5,Functionalization!$G$6:$R$314,ROW($A215)-5,FALSE),IFERROR(INDEX(AT$278:AT$314,MATCH($F215,$B$278:$B$314,0))/VLOOKUP($F215,$B$278:$BB$314,MATCH(LEFT(TRIM(AT$6),FIND("~",SUBSTITUTE(AT$6,"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215))*HLOOKUP(LEFT(TRIM(AT$6),FIND("~",SUBSTITUTE(AT$6," ","~",LEN(TRIM(AT$6))-LEN(SUBSTITUTE(TRIM(AT$6)," ",""))))-1)&amp;" Total",$B$6:$BB$314,ROW($A215)-5,FALSE))</f>
        <v>0</v>
      </c>
      <c r="AU215" s="8">
        <f ca="1">IF(AU$5&lt;&gt;"",HLOOKUP(AU$5,Functionalization!$G$6:$R$314,ROW($A215)-5,FALSE),IFERROR(INDEX(AU$278:AU$314,MATCH($F215,$B$278:$B$314,0))/VLOOKUP($F215,$B$278:$BB$314,MATCH(LEFT(TRIM(AU$6),FIND("~",SUBSTITUTE(AU$6,"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215))*HLOOKUP(LEFT(TRIM(AU$6),FIND("~",SUBSTITUTE(AU$6," ","~",LEN(TRIM(AU$6))-LEN(SUBSTITUTE(TRIM(AU$6)," ",""))))-1)&amp;" Total",$B$6:$BB$314,ROW($A215)-5,FALSE))</f>
        <v>0</v>
      </c>
      <c r="AV215" s="8">
        <f ca="1">IF(AV$5&lt;&gt;"",HLOOKUP(AV$5,Functionalization!$G$6:$R$314,ROW($A215)-5,FALSE),IFERROR(INDEX(AV$278:AV$314,MATCH($F215,$B$278:$B$314,0))/VLOOKUP($F215,$B$278:$BB$314,MATCH(LEFT(TRIM(AV$6),FIND("~",SUBSTITUTE(AV$6,"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215))*HLOOKUP(LEFT(TRIM(AV$6),FIND("~",SUBSTITUTE(AV$6," ","~",LEN(TRIM(AV$6))-LEN(SUBSTITUTE(TRIM(AV$6)," ",""))))-1)&amp;" Total",$B$6:$BB$314,ROW($A215)-5,FALSE))</f>
        <v>0</v>
      </c>
      <c r="AW215" s="8">
        <f ca="1">IF(AW$5&lt;&gt;"",HLOOKUP(AW$5,Functionalization!$G$6:$R$314,ROW($A215)-5,FALSE),IFERROR(INDEX(AW$278:AW$314,MATCH($F215,$B$278:$B$314,0))/VLOOKUP($F215,$B$278:$BB$314,MATCH(LEFT(TRIM(AW$6),FIND("~",SUBSTITUTE(AW$6,"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215))*HLOOKUP(LEFT(TRIM(AW$6),FIND("~",SUBSTITUTE(AW$6," ","~",LEN(TRIM(AW$6))-LEN(SUBSTITUTE(TRIM(AW$6)," ",""))))-1)&amp;" Total",$B$6:$BB$314,ROW($A215)-5,FALSE))</f>
        <v>0</v>
      </c>
      <c r="AX215" s="8">
        <f ca="1">IF(AX$5&lt;&gt;"",HLOOKUP(AX$5,Functionalization!$G$6:$R$314,ROW($A215)-5,FALSE),IFERROR(INDEX(AX$278:AX$314,MATCH($F215,$B$278:$B$314,0))/VLOOKUP($F215,$B$278:$BB$314,MATCH(LEFT(TRIM(AX$6),FIND("~",SUBSTITUTE(AX$6,"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215))*HLOOKUP(LEFT(TRIM(AX$6),FIND("~",SUBSTITUTE(AX$6," ","~",LEN(TRIM(AX$6))-LEN(SUBSTITUTE(TRIM(AX$6)," ",""))))-1)&amp;" Total",$B$6:$BB$314,ROW($A215)-5,FALSE))</f>
        <v>0</v>
      </c>
      <c r="AY215" s="8">
        <f ca="1">IF(AY$5&lt;&gt;"",HLOOKUP(AY$5,Functionalization!$G$6:$R$314,ROW($A215)-5,FALSE),IFERROR(INDEX(AY$278:AY$314,MATCH($F215,$B$278:$B$314,0))/VLOOKUP($F215,$B$278:$BB$314,MATCH(LEFT(TRIM(AY$6),FIND("~",SUBSTITUTE(AY$6,"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215))*HLOOKUP(LEFT(TRIM(AY$6),FIND("~",SUBSTITUTE(AY$6," ","~",LEN(TRIM(AY$6))-LEN(SUBSTITUTE(TRIM(AY$6)," ",""))))-1)&amp;" Total",$B$6:$BB$314,ROW($A215)-5,FALSE))</f>
        <v>0</v>
      </c>
      <c r="AZ215" s="8">
        <f ca="1">IF(AZ$5&lt;&gt;"",HLOOKUP(AZ$5,Functionalization!$G$6:$R$314,ROW($A215)-5,FALSE),IFERROR(INDEX(AZ$278:AZ$314,MATCH($F215,$B$278:$B$314,0))/VLOOKUP($F215,$B$278:$BB$314,MATCH(LEFT(TRIM(AZ$6),FIND("~",SUBSTITUTE(AZ$6,"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215))*HLOOKUP(LEFT(TRIM(AZ$6),FIND("~",SUBSTITUTE(AZ$6," ","~",LEN(TRIM(AZ$6))-LEN(SUBSTITUTE(TRIM(AZ$6)," ",""))))-1)&amp;" Total",$B$6:$BB$314,ROW($A215)-5,FALSE))</f>
        <v>0</v>
      </c>
      <c r="BA215" s="8">
        <f ca="1">IF(BA$5&lt;&gt;"",HLOOKUP(BA$5,Functionalization!$G$6:$R$314,ROW($A215)-5,FALSE),IFERROR(INDEX(BA$278:BA$314,MATCH($F215,$B$278:$B$314,0))/VLOOKUP($F215,$B$278:$BB$314,MATCH(LEFT(TRIM(BA$6),FIND("~",SUBSTITUTE(BA$6,"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215))*HLOOKUP(LEFT(TRIM(BA$6),FIND("~",SUBSTITUTE(BA$6," ","~",LEN(TRIM(BA$6))-LEN(SUBSTITUTE(TRIM(BA$6)," ",""))))-1)&amp;" Total",$B$6:$BB$314,ROW($A215)-5,FALSE))</f>
        <v>0</v>
      </c>
      <c r="BB215" s="8">
        <f ca="1">IF(BB$5&lt;&gt;"",HLOOKUP(BB$5,Functionalization!$G$6:$R$314,ROW($A215)-5,FALSE),IFERROR(INDEX(BB$278:BB$314,MATCH($F215,$B$278:$B$314,0))/VLOOKUP($F215,$B$278:$BB$314,MATCH(LEFT(TRIM(BB$6),FIND("~",SUBSTITUTE(BB$6,"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215))*HLOOKUP(LEFT(TRIM(BB$6),FIND("~",SUBSTITUTE(BB$6," ","~",LEN(TRIM(BB$6))-LEN(SUBSTITUTE(TRIM(BB$6)," ",""))))-1)&amp;" Total",$B$6:$BB$314,ROW($A215)-5,FALSE))</f>
        <v>0</v>
      </c>
      <c r="BD215">
        <f ca="1">IFERROR(IF(SUMIF($G$6:$BB$6,BD$6&amp;" Total",$G215:$BB215)-(SUMIF($G$6:$BB$6,BD$6&amp;" "&amp;'Input-Func_Class'!$D$22,$G215:$BB215)+IFERROR(SUMIF($G$6:$BB$6,BD$6&amp;" "&amp;'Input-Func_Class'!$E$22,$G215:$BB215),SUMIF($G$6:$BB$6,BD$6&amp;" "&amp;'Input-Func_Class'!$B$24,$G215:$BB215))+SUMIF($G$6:$BB$6,BD$6&amp;" "&amp;'Input-Func_Class'!$F$22,$G215:$BB215))&lt;Check_Limit,0,1),1)</f>
        <v>0</v>
      </c>
      <c r="BE215">
        <f ca="1">IFERROR(IF(SUMIF($G$6:$BB$6,BE$6&amp;" Total",$G215:$BB215)-(SUMIF($G$6:$BB$6,BE$6&amp;" "&amp;'Input-Func_Class'!$D$22,$G215:$BB215)+IFERROR(SUMIF($G$6:$BB$6,BE$6&amp;" "&amp;'Input-Func_Class'!$E$22,$G215:$BB215),SUMIF($G$6:$BB$6,BE$6&amp;" "&amp;'Input-Func_Class'!$B$24,$G215:$BB215))+SUMIF($G$6:$BB$6,BE$6&amp;" "&amp;'Input-Func_Class'!$F$22,$G215:$BB215))&lt;Check_Limit,0,1),1)</f>
        <v>0</v>
      </c>
      <c r="BF215">
        <f ca="1">IFERROR(IF(SUMIF($G$6:$BB$6,BF$6&amp;" Total",$G215:$BB215)-(SUMIF($G$6:$BB$6,BF$6&amp;" "&amp;'Input-Func_Class'!$D$22,$G215:$BB215)+IFERROR(SUMIF($G$6:$BB$6,BF$6&amp;" "&amp;'Input-Func_Class'!$E$22,$G215:$BB215),SUMIF($G$6:$BB$6,BF$6&amp;" "&amp;'Input-Func_Class'!$B$24,$G215:$BB215))+SUMIF($G$6:$BB$6,BF$6&amp;" "&amp;'Input-Func_Class'!$F$22,$G215:$BB215))&lt;Check_Limit,0,1),1)</f>
        <v>0</v>
      </c>
      <c r="BG215">
        <f ca="1">IFERROR(IF(SUMIF($G$6:$BB$6,BG$6&amp;" Total",$G215:$BB215)-(SUMIF($G$6:$BB$6,BG$6&amp;" "&amp;'Input-Func_Class'!$D$22,$G215:$BB215)+IFERROR(SUMIF($G$6:$BB$6,BG$6&amp;" "&amp;'Input-Func_Class'!$E$22,$G215:$BB215),SUMIF($G$6:$BB$6,BG$6&amp;" "&amp;'Input-Func_Class'!$B$24,$G215:$BB215))+SUMIF($G$6:$BB$6,BG$6&amp;" "&amp;'Input-Func_Class'!$F$22,$G215:$BB215))&lt;Check_Limit,0,1),1)</f>
        <v>0</v>
      </c>
      <c r="BH215">
        <f ca="1">IFERROR(IF(SUMIF($G$6:$BB$6,BH$6&amp;" Total",$G215:$BB215)-(SUMIF($G$6:$BB$6,BH$6&amp;" "&amp;'Input-Func_Class'!$D$22,$G215:$BB215)+IFERROR(SUMIF($G$6:$BB$6,BH$6&amp;" "&amp;'Input-Func_Class'!$E$22,$G215:$BB215),SUMIF($G$6:$BB$6,BH$6&amp;" "&amp;'Input-Func_Class'!$B$24,$G215:$BB215))+SUMIF($G$6:$BB$6,BH$6&amp;" "&amp;'Input-Func_Class'!$F$22,$G215:$BB215))&lt;Check_Limit,0,1),1)</f>
        <v>0</v>
      </c>
      <c r="BI215">
        <f ca="1">IFERROR(IF(SUMIF($G$6:$BB$6,BI$6&amp;" Total",$G215:$BB215)-(SUMIF($G$6:$BB$6,BI$6&amp;" "&amp;'Input-Func_Class'!$D$22,$G215:$BB215)+IFERROR(SUMIF($G$6:$BB$6,BI$6&amp;" "&amp;'Input-Func_Class'!$E$22,$G215:$BB215),SUMIF($G$6:$BB$6,BI$6&amp;" "&amp;'Input-Func_Class'!$B$24,$G215:$BB215))+SUMIF($G$6:$BB$6,BI$6&amp;" "&amp;'Input-Func_Class'!$F$22,$G215:$BB215))&lt;Check_Limit,0,1),1)</f>
        <v>0</v>
      </c>
      <c r="BJ215">
        <f ca="1">IFERROR(IF(SUMIF($G$6:$BB$6,BJ$6&amp;" Total",$G215:$BB215)-(SUMIF($G$6:$BB$6,BJ$6&amp;" "&amp;'Input-Func_Class'!$D$22,$G215:$BB215)+IFERROR(SUMIF($G$6:$BB$6,BJ$6&amp;" "&amp;'Input-Func_Class'!$E$22,$G215:$BB215),SUMIF($G$6:$BB$6,BJ$6&amp;" "&amp;'Input-Func_Class'!$B$24,$G215:$BB215))+SUMIF($G$6:$BB$6,BJ$6&amp;" "&amp;'Input-Func_Class'!$F$22,$G215:$BB215))&lt;Check_Limit,0,1),1)</f>
        <v>0</v>
      </c>
      <c r="BK215">
        <f ca="1">IFERROR(IF(SUMIF($G$6:$BB$6,BK$6&amp;" Total",$G215:$BB215)-(SUMIF($G$6:$BB$6,BK$6&amp;" "&amp;'Input-Func_Class'!$D$22,$G215:$BB215)+IFERROR(SUMIF($G$6:$BB$6,BK$6&amp;" "&amp;'Input-Func_Class'!$E$22,$G215:$BB215),SUMIF($G$6:$BB$6,BK$6&amp;" "&amp;'Input-Func_Class'!$B$24,$G215:$BB215))+SUMIF($G$6:$BB$6,BK$6&amp;" "&amp;'Input-Func_Class'!$F$22,$G215:$BB215))&lt;Check_Limit,0,1),1)</f>
        <v>0</v>
      </c>
      <c r="BL215">
        <f ca="1">IFERROR(IF(SUMIF($G$6:$BB$6,BL$6&amp;" Total",$G215:$BB215)-(SUMIF($G$6:$BB$6,BL$6&amp;" "&amp;'Input-Func_Class'!$D$22,$G215:$BB215)+IFERROR(SUMIF($G$6:$BB$6,BL$6&amp;" "&amp;'Input-Func_Class'!$E$22,$G215:$BB215),SUMIF($G$6:$BB$6,BL$6&amp;" "&amp;'Input-Func_Class'!$B$24,$G215:$BB215))+SUMIF($G$6:$BB$6,BL$6&amp;" "&amp;'Input-Func_Class'!$F$22,$G215:$BB215))&lt;Check_Limit,0,1),1)</f>
        <v>0</v>
      </c>
      <c r="BM215">
        <f ca="1">IFERROR(IF(SUMIF($G$6:$BB$6,BM$6&amp;" Total",$G215:$BB215)-(SUMIF($G$6:$BB$6,BM$6&amp;" "&amp;'Input-Func_Class'!$D$22,$G215:$BB215)+IFERROR(SUMIF($G$6:$BB$6,BM$6&amp;" "&amp;'Input-Func_Class'!$E$22,$G215:$BB215),SUMIF($G$6:$BB$6,BM$6&amp;" "&amp;'Input-Func_Class'!$B$24,$G215:$BB215))+SUMIF($G$6:$BB$6,BM$6&amp;" "&amp;'Input-Func_Class'!$F$22,$G215:$BB215))&lt;Check_Limit,0,1),1)</f>
        <v>0</v>
      </c>
      <c r="BN215">
        <f ca="1">IFERROR(IF(SUMIF($G$6:$BB$6,BN$6&amp;" Total",$G215:$BB215)-(SUMIF($G$6:$BB$6,BN$6&amp;" "&amp;'Input-Func_Class'!$D$22,$G215:$BB215)+IFERROR(SUMIF($G$6:$BB$6,BN$6&amp;" "&amp;'Input-Func_Class'!$E$22,$G215:$BB215),SUMIF($G$6:$BB$6,BN$6&amp;" "&amp;'Input-Func_Class'!$B$24,$G215:$BB215))+SUMIF($G$6:$BB$6,BN$6&amp;" "&amp;'Input-Func_Class'!$F$22,$G215:$BB215))&lt;Check_Limit,0,1),1)</f>
        <v>0</v>
      </c>
      <c r="BO215">
        <f ca="1">IFERROR(IF(SUMIF($G$6:$BB$6,BO$6&amp;" Total",$G215:$BB215)-(SUMIF($G$6:$BB$6,BO$6&amp;" "&amp;'Input-Func_Class'!$D$22,$G215:$BB215)+IFERROR(SUMIF($G$6:$BB$6,BO$6&amp;" "&amp;'Input-Func_Class'!$E$22,$G215:$BB215),SUMIF($G$6:$BB$6,BO$6&amp;" "&amp;'Input-Func_Class'!$B$24,$G215:$BB215))+SUMIF($G$6:$BB$6,BO$6&amp;" "&amp;'Input-Func_Class'!$F$22,$G215:$BB215))&lt;Check_Limit,0,1),1)</f>
        <v>0</v>
      </c>
    </row>
    <row r="216" spans="1:67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>Functionalization!$D216</f>
        <v>25046.16</v>
      </c>
      <c r="E216" s="8">
        <f t="shared" ca="1" si="62"/>
        <v>0</v>
      </c>
      <c r="F216" s="2" t="str">
        <f>IF($D216=0,"-",IF('Input-Accounts'!$E216&lt;&gt;0,'Input-Accounts'!$E216,'Input-Accounts'!$G216))</f>
        <v>INT_DISTPT_SUBTOTAL</v>
      </c>
      <c r="G216" s="8">
        <f ca="1">IF(G$5&lt;&gt;"",HLOOKUP(G$5,Functionalization!$G$6:$R$314,ROW($A216)-5,FALSE),IFERROR(INDEX(G$278:G$314,MATCH($F216,$B$278:$B$314,0))/VLOOKUP($F216,$B$278:$BB$314,MATCH(LEFT(TRIM(G$6),FIND("~",SUBSTITUTE(G$6,"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216))*HLOOKUP(LEFT(TRIM(G$6),FIND("~",SUBSTITUTE(G$6," ","~",LEN(TRIM(G$6))-LEN(SUBSTITUTE(TRIM(G$6)," ",""))))-1)&amp;" Total",$B$6:$BB$314,ROW($A216)-5,FALSE))</f>
        <v>15993.512747484921</v>
      </c>
      <c r="H216" s="8">
        <f ca="1">IF(H$5&lt;&gt;"",HLOOKUP(H$5,Functionalization!$G$6:$R$314,ROW($A216)-5,FALSE),IFERROR(INDEX(H$278:H$314,MATCH($F216,$B$278:$B$314,0))/VLOOKUP($F216,$B$278:$BB$314,MATCH(LEFT(TRIM(H$6),FIND("~",SUBSTITUTE(H$6,"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216))*HLOOKUP(LEFT(TRIM(H$6),FIND("~",SUBSTITUTE(H$6," ","~",LEN(TRIM(H$6))-LEN(SUBSTITUTE(TRIM(H$6)," ",""))))-1)&amp;" Total",$B$6:$BB$314,ROW($A216)-5,FALSE))</f>
        <v>12201.707570821532</v>
      </c>
      <c r="I216" s="8">
        <f ca="1">IF(I$5&lt;&gt;"",HLOOKUP(I$5,Functionalization!$G$6:$R$314,ROW($A216)-5,FALSE),IFERROR(INDEX(I$278:I$314,MATCH($F216,$B$278:$B$314,0))/VLOOKUP($F216,$B$278:$BB$314,MATCH(LEFT(TRIM(I$6),FIND("~",SUBSTITUTE(I$6,"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216))*HLOOKUP(LEFT(TRIM(I$6),FIND("~",SUBSTITUTE(I$6," ","~",LEN(TRIM(I$6))-LEN(SUBSTITUTE(TRIM(I$6)," ",""))))-1)&amp;" Total",$B$6:$BB$314,ROW($A216)-5,FALSE))</f>
        <v>0</v>
      </c>
      <c r="J216" s="8">
        <f ca="1">IF(J$5&lt;&gt;"",HLOOKUP(J$5,Functionalization!$G$6:$R$314,ROW($A216)-5,FALSE),IFERROR(INDEX(J$278:J$314,MATCH($F216,$B$278:$B$314,0))/VLOOKUP($F216,$B$278:$BB$314,MATCH(LEFT(TRIM(J$6),FIND("~",SUBSTITUTE(J$6,"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216))*HLOOKUP(LEFT(TRIM(J$6),FIND("~",SUBSTITUTE(J$6," ","~",LEN(TRIM(J$6))-LEN(SUBSTITUTE(TRIM(J$6)," ",""))))-1)&amp;" Total",$B$6:$BB$314,ROW($A216)-5,FALSE))</f>
        <v>3791.8051766633921</v>
      </c>
      <c r="K216" s="8">
        <f ca="1">IF(K$5&lt;&gt;"",HLOOKUP(K$5,Functionalization!$G$6:$R$314,ROW($A216)-5,FALSE),IFERROR(INDEX(K$278:K$314,MATCH($F216,$B$278:$B$314,0))/VLOOKUP($F216,$B$278:$BB$314,MATCH(LEFT(TRIM(K$6),FIND("~",SUBSTITUTE(K$6,"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216))*HLOOKUP(LEFT(TRIM(K$6),FIND("~",SUBSTITUTE(K$6," ","~",LEN(TRIM(K$6))-LEN(SUBSTITUTE(TRIM(K$6)," ",""))))-1)&amp;" Total",$B$6:$BB$314,ROW($A216)-5,FALSE))</f>
        <v>9052.6472525150766</v>
      </c>
      <c r="L216" s="8">
        <f ca="1">IF(L$5&lt;&gt;"",HLOOKUP(L$5,Functionalization!$G$6:$R$314,ROW($A216)-5,FALSE),IFERROR(INDEX(L$278:L$314,MATCH($F216,$B$278:$B$314,0))/VLOOKUP($F216,$B$278:$BB$314,MATCH(LEFT(TRIM(L$6),FIND("~",SUBSTITUTE(L$6,"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216))*HLOOKUP(LEFT(TRIM(L$6),FIND("~",SUBSTITUTE(L$6," ","~",LEN(TRIM(L$6))-LEN(SUBSTITUTE(TRIM(L$6)," ",""))))-1)&amp;" Total",$B$6:$BB$314,ROW($A216)-5,FALSE))</f>
        <v>0</v>
      </c>
      <c r="M216" s="8">
        <f ca="1">IF(M$5&lt;&gt;"",HLOOKUP(M$5,Functionalization!$G$6:$R$314,ROW($A216)-5,FALSE),IFERROR(INDEX(M$278:M$314,MATCH($F216,$B$278:$B$314,0))/VLOOKUP($F216,$B$278:$BB$314,MATCH(LEFT(TRIM(M$6),FIND("~",SUBSTITUTE(M$6,"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216))*HLOOKUP(LEFT(TRIM(M$6),FIND("~",SUBSTITUTE(M$6," ","~",LEN(TRIM(M$6))-LEN(SUBSTITUTE(TRIM(M$6)," ",""))))-1)&amp;" Total",$B$6:$BB$314,ROW($A216)-5,FALSE))</f>
        <v>0</v>
      </c>
      <c r="N216" s="8">
        <f ca="1">IF(N$5&lt;&gt;"",HLOOKUP(N$5,Functionalization!$G$6:$R$314,ROW($A216)-5,FALSE),IFERROR(INDEX(N$278:N$314,MATCH($F216,$B$278:$B$314,0))/VLOOKUP($F216,$B$278:$BB$314,MATCH(LEFT(TRIM(N$6),FIND("~",SUBSTITUTE(N$6,"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216))*HLOOKUP(LEFT(TRIM(N$6),FIND("~",SUBSTITUTE(N$6," ","~",LEN(TRIM(N$6))-LEN(SUBSTITUTE(TRIM(N$6)," ",""))))-1)&amp;" Total",$B$6:$BB$314,ROW($A216)-5,FALSE))</f>
        <v>9052.6472525150766</v>
      </c>
      <c r="O216" s="8">
        <f ca="1">IF(O$5&lt;&gt;"",HLOOKUP(O$5,Functionalization!$G$6:$R$314,ROW($A216)-5,FALSE),IFERROR(INDEX(O$278:O$314,MATCH($F216,$B$278:$B$314,0))/VLOOKUP($F216,$B$278:$BB$314,MATCH(LEFT(TRIM(O$6),FIND("~",SUBSTITUTE(O$6,"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216))*HLOOKUP(LEFT(TRIM(O$6),FIND("~",SUBSTITUTE(O$6," ","~",LEN(TRIM(O$6))-LEN(SUBSTITUTE(TRIM(O$6)," ",""))))-1)&amp;" Total",$B$6:$BB$314,ROW($A216)-5,FALSE))</f>
        <v>0</v>
      </c>
      <c r="P216" s="8">
        <f ca="1">IF(P$5&lt;&gt;"",HLOOKUP(P$5,Functionalization!$G$6:$R$314,ROW($A216)-5,FALSE),IFERROR(INDEX(P$278:P$314,MATCH($F216,$B$278:$B$314,0))/VLOOKUP($F216,$B$278:$BB$314,MATCH(LEFT(TRIM(P$6),FIND("~",SUBSTITUTE(P$6,"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216))*HLOOKUP(LEFT(TRIM(P$6),FIND("~",SUBSTITUTE(P$6," ","~",LEN(TRIM(P$6))-LEN(SUBSTITUTE(TRIM(P$6)," ",""))))-1)&amp;" Total",$B$6:$BB$314,ROW($A216)-5,FALSE))</f>
        <v>0</v>
      </c>
      <c r="Q216" s="8">
        <f ca="1">IF(Q$5&lt;&gt;"",HLOOKUP(Q$5,Functionalization!$G$6:$R$314,ROW($A216)-5,FALSE),IFERROR(INDEX(Q$278:Q$314,MATCH($F216,$B$278:$B$314,0))/VLOOKUP($F216,$B$278:$BB$314,MATCH(LEFT(TRIM(Q$6),FIND("~",SUBSTITUTE(Q$6,"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216))*HLOOKUP(LEFT(TRIM(Q$6),FIND("~",SUBSTITUTE(Q$6," ","~",LEN(TRIM(Q$6))-LEN(SUBSTITUTE(TRIM(Q$6)," ",""))))-1)&amp;" Total",$B$6:$BB$314,ROW($A216)-5,FALSE))</f>
        <v>0</v>
      </c>
      <c r="R216" s="8">
        <f ca="1">IF(R$5&lt;&gt;"",HLOOKUP(R$5,Functionalization!$G$6:$R$314,ROW($A216)-5,FALSE),IFERROR(INDEX(R$278:R$314,MATCH($F216,$B$278:$B$314,0))/VLOOKUP($F216,$B$278:$BB$314,MATCH(LEFT(TRIM(R$6),FIND("~",SUBSTITUTE(R$6,"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216))*HLOOKUP(LEFT(TRIM(R$6),FIND("~",SUBSTITUTE(R$6," ","~",LEN(TRIM(R$6))-LEN(SUBSTITUTE(TRIM(R$6)," ",""))))-1)&amp;" Total",$B$6:$BB$314,ROW($A216)-5,FALSE))</f>
        <v>0</v>
      </c>
      <c r="S216" s="8">
        <f ca="1">IF(S$5&lt;&gt;"",HLOOKUP(S$5,Functionalization!$G$6:$R$314,ROW($A216)-5,FALSE),IFERROR(INDEX(S$278:S$314,MATCH($F216,$B$278:$B$314,0))/VLOOKUP($F216,$B$278:$BB$314,MATCH(LEFT(TRIM(S$6),FIND("~",SUBSTITUTE(S$6,"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216))*HLOOKUP(LEFT(TRIM(S$6),FIND("~",SUBSTITUTE(S$6," ","~",LEN(TRIM(S$6))-LEN(SUBSTITUTE(TRIM(S$6)," ",""))))-1)&amp;" Total",$B$6:$BB$314,ROW($A216)-5,FALSE))</f>
        <v>0</v>
      </c>
      <c r="T216" s="8">
        <f ca="1">IF(T$5&lt;&gt;"",HLOOKUP(T$5,Functionalization!$G$6:$R$314,ROW($A216)-5,FALSE),IFERROR(INDEX(T$278:T$314,MATCH($F216,$B$278:$B$314,0))/VLOOKUP($F216,$B$278:$BB$314,MATCH(LEFT(TRIM(T$6),FIND("~",SUBSTITUTE(T$6,"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216))*HLOOKUP(LEFT(TRIM(T$6),FIND("~",SUBSTITUTE(T$6," ","~",LEN(TRIM(T$6))-LEN(SUBSTITUTE(TRIM(T$6)," ",""))))-1)&amp;" Total",$B$6:$BB$314,ROW($A216)-5,FALSE))</f>
        <v>0</v>
      </c>
      <c r="U216" s="8">
        <f ca="1">IF(U$5&lt;&gt;"",HLOOKUP(U$5,Functionalization!$G$6:$R$314,ROW($A216)-5,FALSE),IFERROR(INDEX(U$278:U$314,MATCH($F216,$B$278:$B$314,0))/VLOOKUP($F216,$B$278:$BB$314,MATCH(LEFT(TRIM(U$6),FIND("~",SUBSTITUTE(U$6,"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216))*HLOOKUP(LEFT(TRIM(U$6),FIND("~",SUBSTITUTE(U$6," ","~",LEN(TRIM(U$6))-LEN(SUBSTITUTE(TRIM(U$6)," ",""))))-1)&amp;" Total",$B$6:$BB$314,ROW($A216)-5,FALSE))</f>
        <v>0</v>
      </c>
      <c r="V216" s="8">
        <f ca="1">IF(V$5&lt;&gt;"",HLOOKUP(V$5,Functionalization!$G$6:$R$314,ROW($A216)-5,FALSE),IFERROR(INDEX(V$278:V$314,MATCH($F216,$B$278:$B$314,0))/VLOOKUP($F216,$B$278:$BB$314,MATCH(LEFT(TRIM(V$6),FIND("~",SUBSTITUTE(V$6,"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216))*HLOOKUP(LEFT(TRIM(V$6),FIND("~",SUBSTITUTE(V$6," ","~",LEN(TRIM(V$6))-LEN(SUBSTITUTE(TRIM(V$6)," ",""))))-1)&amp;" Total",$B$6:$BB$314,ROW($A216)-5,FALSE))</f>
        <v>0</v>
      </c>
      <c r="W216" s="8">
        <f ca="1">IF(W$5&lt;&gt;"",HLOOKUP(W$5,Functionalization!$G$6:$R$314,ROW($A216)-5,FALSE),IFERROR(INDEX(W$278:W$314,MATCH($F216,$B$278:$B$314,0))/VLOOKUP($F216,$B$278:$BB$314,MATCH(LEFT(TRIM(W$6),FIND("~",SUBSTITUTE(W$6,"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216))*HLOOKUP(LEFT(TRIM(W$6),FIND("~",SUBSTITUTE(W$6," ","~",LEN(TRIM(W$6))-LEN(SUBSTITUTE(TRIM(W$6)," ",""))))-1)&amp;" Total",$B$6:$BB$314,ROW($A216)-5,FALSE))</f>
        <v>0</v>
      </c>
      <c r="X216" s="8">
        <f ca="1">IF(X$5&lt;&gt;"",HLOOKUP(X$5,Functionalization!$G$6:$R$314,ROW($A216)-5,FALSE),IFERROR(INDEX(X$278:X$314,MATCH($F216,$B$278:$B$314,0))/VLOOKUP($F216,$B$278:$BB$314,MATCH(LEFT(TRIM(X$6),FIND("~",SUBSTITUTE(X$6,"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216))*HLOOKUP(LEFT(TRIM(X$6),FIND("~",SUBSTITUTE(X$6," ","~",LEN(TRIM(X$6))-LEN(SUBSTITUTE(TRIM(X$6)," ",""))))-1)&amp;" Total",$B$6:$BB$314,ROW($A216)-5,FALSE))</f>
        <v>0</v>
      </c>
      <c r="Y216" s="8">
        <f ca="1">IF(Y$5&lt;&gt;"",HLOOKUP(Y$5,Functionalization!$G$6:$R$314,ROW($A216)-5,FALSE),IFERROR(INDEX(Y$278:Y$314,MATCH($F216,$B$278:$B$314,0))/VLOOKUP($F216,$B$278:$BB$314,MATCH(LEFT(TRIM(Y$6),FIND("~",SUBSTITUTE(Y$6,"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216))*HLOOKUP(LEFT(TRIM(Y$6),FIND("~",SUBSTITUTE(Y$6," ","~",LEN(TRIM(Y$6))-LEN(SUBSTITUTE(TRIM(Y$6)," ",""))))-1)&amp;" Total",$B$6:$BB$314,ROW($A216)-5,FALSE))</f>
        <v>0</v>
      </c>
      <c r="Z216" s="8">
        <f ca="1">IF(Z$5&lt;&gt;"",HLOOKUP(Z$5,Functionalization!$G$6:$R$314,ROW($A216)-5,FALSE),IFERROR(INDEX(Z$278:Z$314,MATCH($F216,$B$278:$B$314,0))/VLOOKUP($F216,$B$278:$BB$314,MATCH(LEFT(TRIM(Z$6),FIND("~",SUBSTITUTE(Z$6,"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216))*HLOOKUP(LEFT(TRIM(Z$6),FIND("~",SUBSTITUTE(Z$6," ","~",LEN(TRIM(Z$6))-LEN(SUBSTITUTE(TRIM(Z$6)," ",""))))-1)&amp;" Total",$B$6:$BB$314,ROW($A216)-5,FALSE))</f>
        <v>0</v>
      </c>
      <c r="AA216" s="8">
        <f ca="1">IF(AA$5&lt;&gt;"",HLOOKUP(AA$5,Functionalization!$G$6:$R$314,ROW($A216)-5,FALSE),IFERROR(INDEX(AA$278:AA$314,MATCH($F216,$B$278:$B$314,0))/VLOOKUP($F216,$B$278:$BB$314,MATCH(LEFT(TRIM(AA$6),FIND("~",SUBSTITUTE(AA$6,"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216))*HLOOKUP(LEFT(TRIM(AA$6),FIND("~",SUBSTITUTE(AA$6," ","~",LEN(TRIM(AA$6))-LEN(SUBSTITUTE(TRIM(AA$6)," ",""))))-1)&amp;" Total",$B$6:$BB$314,ROW($A216)-5,FALSE))</f>
        <v>0</v>
      </c>
      <c r="AB216" s="8">
        <f ca="1">IF(AB$5&lt;&gt;"",HLOOKUP(AB$5,Functionalization!$G$6:$R$314,ROW($A216)-5,FALSE),IFERROR(INDEX(AB$278:AB$314,MATCH($F216,$B$278:$B$314,0))/VLOOKUP($F216,$B$278:$BB$314,MATCH(LEFT(TRIM(AB$6),FIND("~",SUBSTITUTE(AB$6,"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216))*HLOOKUP(LEFT(TRIM(AB$6),FIND("~",SUBSTITUTE(AB$6," ","~",LEN(TRIM(AB$6))-LEN(SUBSTITUTE(TRIM(AB$6)," ",""))))-1)&amp;" Total",$B$6:$BB$314,ROW($A216)-5,FALSE))</f>
        <v>0</v>
      </c>
      <c r="AC216" s="8">
        <f ca="1">IF(AC$5&lt;&gt;"",HLOOKUP(AC$5,Functionalization!$G$6:$R$314,ROW($A216)-5,FALSE),IFERROR(INDEX(AC$278:AC$314,MATCH($F216,$B$278:$B$314,0))/VLOOKUP($F216,$B$278:$BB$314,MATCH(LEFT(TRIM(AC$6),FIND("~",SUBSTITUTE(AC$6,"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216))*HLOOKUP(LEFT(TRIM(AC$6),FIND("~",SUBSTITUTE(AC$6," ","~",LEN(TRIM(AC$6))-LEN(SUBSTITUTE(TRIM(AC$6)," ",""))))-1)&amp;" Total",$B$6:$BB$314,ROW($A216)-5,FALSE))</f>
        <v>0</v>
      </c>
      <c r="AD216" s="8">
        <f ca="1">IF(AD$5&lt;&gt;"",HLOOKUP(AD$5,Functionalization!$G$6:$R$314,ROW($A216)-5,FALSE),IFERROR(INDEX(AD$278:AD$314,MATCH($F216,$B$278:$B$314,0))/VLOOKUP($F216,$B$278:$BB$314,MATCH(LEFT(TRIM(AD$6),FIND("~",SUBSTITUTE(AD$6,"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216))*HLOOKUP(LEFT(TRIM(AD$6),FIND("~",SUBSTITUTE(AD$6," ","~",LEN(TRIM(AD$6))-LEN(SUBSTITUTE(TRIM(AD$6)," ",""))))-1)&amp;" Total",$B$6:$BB$314,ROW($A216)-5,FALSE))</f>
        <v>0</v>
      </c>
      <c r="AE216" s="8">
        <f ca="1">IF(AE$5&lt;&gt;"",HLOOKUP(AE$5,Functionalization!$G$6:$R$314,ROW($A216)-5,FALSE),IFERROR(INDEX(AE$278:AE$314,MATCH($F216,$B$278:$B$314,0))/VLOOKUP($F216,$B$278:$BB$314,MATCH(LEFT(TRIM(AE$6),FIND("~",SUBSTITUTE(AE$6,"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216))*HLOOKUP(LEFT(TRIM(AE$6),FIND("~",SUBSTITUTE(AE$6," ","~",LEN(TRIM(AE$6))-LEN(SUBSTITUTE(TRIM(AE$6)," ",""))))-1)&amp;" Total",$B$6:$BB$314,ROW($A216)-5,FALSE))</f>
        <v>0</v>
      </c>
      <c r="AF216" s="8">
        <f ca="1">IF(AF$5&lt;&gt;"",HLOOKUP(AF$5,Functionalization!$G$6:$R$314,ROW($A216)-5,FALSE),IFERROR(INDEX(AF$278:AF$314,MATCH($F216,$B$278:$B$314,0))/VLOOKUP($F216,$B$278:$BB$314,MATCH(LEFT(TRIM(AF$6),FIND("~",SUBSTITUTE(AF$6,"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216))*HLOOKUP(LEFT(TRIM(AF$6),FIND("~",SUBSTITUTE(AF$6," ","~",LEN(TRIM(AF$6))-LEN(SUBSTITUTE(TRIM(AF$6)," ",""))))-1)&amp;" Total",$B$6:$BB$314,ROW($A216)-5,FALSE))</f>
        <v>0</v>
      </c>
      <c r="AG216" s="8">
        <f ca="1">IF(AG$5&lt;&gt;"",HLOOKUP(AG$5,Functionalization!$G$6:$R$314,ROW($A216)-5,FALSE),IFERROR(INDEX(AG$278:AG$314,MATCH($F216,$B$278:$B$314,0))/VLOOKUP($F216,$B$278:$BB$314,MATCH(LEFT(TRIM(AG$6),FIND("~",SUBSTITUTE(AG$6,"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216))*HLOOKUP(LEFT(TRIM(AG$6),FIND("~",SUBSTITUTE(AG$6," ","~",LEN(TRIM(AG$6))-LEN(SUBSTITUTE(TRIM(AG$6)," ",""))))-1)&amp;" Total",$B$6:$BB$314,ROW($A216)-5,FALSE))</f>
        <v>0</v>
      </c>
      <c r="AH216" s="8">
        <f ca="1">IF(AH$5&lt;&gt;"",HLOOKUP(AH$5,Functionalization!$G$6:$R$314,ROW($A216)-5,FALSE),IFERROR(INDEX(AH$278:AH$314,MATCH($F216,$B$278:$B$314,0))/VLOOKUP($F216,$B$278:$BB$314,MATCH(LEFT(TRIM(AH$6),FIND("~",SUBSTITUTE(AH$6,"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216))*HLOOKUP(LEFT(TRIM(AH$6),FIND("~",SUBSTITUTE(AH$6," ","~",LEN(TRIM(AH$6))-LEN(SUBSTITUTE(TRIM(AH$6)," ",""))))-1)&amp;" Total",$B$6:$BB$314,ROW($A216)-5,FALSE))</f>
        <v>0</v>
      </c>
      <c r="AI216" s="8">
        <f ca="1">IF(AI$5&lt;&gt;"",HLOOKUP(AI$5,Functionalization!$G$6:$R$314,ROW($A216)-5,FALSE),IFERROR(INDEX(AI$278:AI$314,MATCH($F216,$B$278:$B$314,0))/VLOOKUP($F216,$B$278:$BB$314,MATCH(LEFT(TRIM(AI$6),FIND("~",SUBSTITUTE(AI$6,"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216))*HLOOKUP(LEFT(TRIM(AI$6),FIND("~",SUBSTITUTE(AI$6," ","~",LEN(TRIM(AI$6))-LEN(SUBSTITUTE(TRIM(AI$6)," ",""))))-1)&amp;" Total",$B$6:$BB$314,ROW($A216)-5,FALSE))</f>
        <v>0</v>
      </c>
      <c r="AJ216" s="8">
        <f ca="1">IF(AJ$5&lt;&gt;"",HLOOKUP(AJ$5,Functionalization!$G$6:$R$314,ROW($A216)-5,FALSE),IFERROR(INDEX(AJ$278:AJ$314,MATCH($F216,$B$278:$B$314,0))/VLOOKUP($F216,$B$278:$BB$314,MATCH(LEFT(TRIM(AJ$6),FIND("~",SUBSTITUTE(AJ$6,"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216))*HLOOKUP(LEFT(TRIM(AJ$6),FIND("~",SUBSTITUTE(AJ$6," ","~",LEN(TRIM(AJ$6))-LEN(SUBSTITUTE(TRIM(AJ$6)," ",""))))-1)&amp;" Total",$B$6:$BB$314,ROW($A216)-5,FALSE))</f>
        <v>0</v>
      </c>
      <c r="AK216" s="8">
        <f ca="1">IF(AK$5&lt;&gt;"",HLOOKUP(AK$5,Functionalization!$G$6:$R$314,ROW($A216)-5,FALSE),IFERROR(INDEX(AK$278:AK$314,MATCH($F216,$B$278:$B$314,0))/VLOOKUP($F216,$B$278:$BB$314,MATCH(LEFT(TRIM(AK$6),FIND("~",SUBSTITUTE(AK$6,"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216))*HLOOKUP(LEFT(TRIM(AK$6),FIND("~",SUBSTITUTE(AK$6," ","~",LEN(TRIM(AK$6))-LEN(SUBSTITUTE(TRIM(AK$6)," ",""))))-1)&amp;" Total",$B$6:$BB$314,ROW($A216)-5,FALSE))</f>
        <v>0</v>
      </c>
      <c r="AL216" s="8">
        <f ca="1">IF(AL$5&lt;&gt;"",HLOOKUP(AL$5,Functionalization!$G$6:$R$314,ROW($A216)-5,FALSE),IFERROR(INDEX(AL$278:AL$314,MATCH($F216,$B$278:$B$314,0))/VLOOKUP($F216,$B$278:$BB$314,MATCH(LEFT(TRIM(AL$6),FIND("~",SUBSTITUTE(AL$6,"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216))*HLOOKUP(LEFT(TRIM(AL$6),FIND("~",SUBSTITUTE(AL$6," ","~",LEN(TRIM(AL$6))-LEN(SUBSTITUTE(TRIM(AL$6)," ",""))))-1)&amp;" Total",$B$6:$BB$314,ROW($A216)-5,FALSE))</f>
        <v>0</v>
      </c>
      <c r="AM216" s="8">
        <f ca="1">IF(AM$5&lt;&gt;"",HLOOKUP(AM$5,Functionalization!$G$6:$R$314,ROW($A216)-5,FALSE),IFERROR(INDEX(AM$278:AM$314,MATCH($F216,$B$278:$B$314,0))/VLOOKUP($F216,$B$278:$BB$314,MATCH(LEFT(TRIM(AM$6),FIND("~",SUBSTITUTE(AM$6,"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216))*HLOOKUP(LEFT(TRIM(AM$6),FIND("~",SUBSTITUTE(AM$6," ","~",LEN(TRIM(AM$6))-LEN(SUBSTITUTE(TRIM(AM$6)," ",""))))-1)&amp;" Total",$B$6:$BB$314,ROW($A216)-5,FALSE))</f>
        <v>0</v>
      </c>
      <c r="AN216" s="8">
        <f ca="1">IF(AN$5&lt;&gt;"",HLOOKUP(AN$5,Functionalization!$G$6:$R$314,ROW($A216)-5,FALSE),IFERROR(INDEX(AN$278:AN$314,MATCH($F216,$B$278:$B$314,0))/VLOOKUP($F216,$B$278:$BB$314,MATCH(LEFT(TRIM(AN$6),FIND("~",SUBSTITUTE(AN$6,"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216))*HLOOKUP(LEFT(TRIM(AN$6),FIND("~",SUBSTITUTE(AN$6," ","~",LEN(TRIM(AN$6))-LEN(SUBSTITUTE(TRIM(AN$6)," ",""))))-1)&amp;" Total",$B$6:$BB$314,ROW($A216)-5,FALSE))</f>
        <v>0</v>
      </c>
      <c r="AO216" s="8">
        <f ca="1">IF(AO$5&lt;&gt;"",HLOOKUP(AO$5,Functionalization!$G$6:$R$314,ROW($A216)-5,FALSE),IFERROR(INDEX(AO$278:AO$314,MATCH($F216,$B$278:$B$314,0))/VLOOKUP($F216,$B$278:$BB$314,MATCH(LEFT(TRIM(AO$6),FIND("~",SUBSTITUTE(AO$6,"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216))*HLOOKUP(LEFT(TRIM(AO$6),FIND("~",SUBSTITUTE(AO$6," ","~",LEN(TRIM(AO$6))-LEN(SUBSTITUTE(TRIM(AO$6)," ",""))))-1)&amp;" Total",$B$6:$BB$314,ROW($A216)-5,FALSE))</f>
        <v>0</v>
      </c>
      <c r="AP216" s="8">
        <f ca="1">IF(AP$5&lt;&gt;"",HLOOKUP(AP$5,Functionalization!$G$6:$R$314,ROW($A216)-5,FALSE),IFERROR(INDEX(AP$278:AP$314,MATCH($F216,$B$278:$B$314,0))/VLOOKUP($F216,$B$278:$BB$314,MATCH(LEFT(TRIM(AP$6),FIND("~",SUBSTITUTE(AP$6,"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216))*HLOOKUP(LEFT(TRIM(AP$6),FIND("~",SUBSTITUTE(AP$6," ","~",LEN(TRIM(AP$6))-LEN(SUBSTITUTE(TRIM(AP$6)," ",""))))-1)&amp;" Total",$B$6:$BB$314,ROW($A216)-5,FALSE))</f>
        <v>0</v>
      </c>
      <c r="AQ216" s="8">
        <f ca="1">IF(AQ$5&lt;&gt;"",HLOOKUP(AQ$5,Functionalization!$G$6:$R$314,ROW($A216)-5,FALSE),IFERROR(INDEX(AQ$278:AQ$314,MATCH($F216,$B$278:$B$314,0))/VLOOKUP($F216,$B$278:$BB$314,MATCH(LEFT(TRIM(AQ$6),FIND("~",SUBSTITUTE(AQ$6,"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216))*HLOOKUP(LEFT(TRIM(AQ$6),FIND("~",SUBSTITUTE(AQ$6," ","~",LEN(TRIM(AQ$6))-LEN(SUBSTITUTE(TRIM(AQ$6)," ",""))))-1)&amp;" Total",$B$6:$BB$314,ROW($A216)-5,FALSE))</f>
        <v>0</v>
      </c>
      <c r="AR216" s="8">
        <f ca="1">IF(AR$5&lt;&gt;"",HLOOKUP(AR$5,Functionalization!$G$6:$R$314,ROW($A216)-5,FALSE),IFERROR(INDEX(AR$278:AR$314,MATCH($F216,$B$278:$B$314,0))/VLOOKUP($F216,$B$278:$BB$314,MATCH(LEFT(TRIM(AR$6),FIND("~",SUBSTITUTE(AR$6,"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216))*HLOOKUP(LEFT(TRIM(AR$6),FIND("~",SUBSTITUTE(AR$6," ","~",LEN(TRIM(AR$6))-LEN(SUBSTITUTE(TRIM(AR$6)," ",""))))-1)&amp;" Total",$B$6:$BB$314,ROW($A216)-5,FALSE))</f>
        <v>0</v>
      </c>
      <c r="AS216" s="8">
        <f ca="1">IF(AS$5&lt;&gt;"",HLOOKUP(AS$5,Functionalization!$G$6:$R$314,ROW($A216)-5,FALSE),IFERROR(INDEX(AS$278:AS$314,MATCH($F216,$B$278:$B$314,0))/VLOOKUP($F216,$B$278:$BB$314,MATCH(LEFT(TRIM(AS$6),FIND("~",SUBSTITUTE(AS$6,"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216))*HLOOKUP(LEFT(TRIM(AS$6),FIND("~",SUBSTITUTE(AS$6," ","~",LEN(TRIM(AS$6))-LEN(SUBSTITUTE(TRIM(AS$6)," ",""))))-1)&amp;" Total",$B$6:$BB$314,ROW($A216)-5,FALSE))</f>
        <v>0</v>
      </c>
      <c r="AT216" s="8">
        <f ca="1">IF(AT$5&lt;&gt;"",HLOOKUP(AT$5,Functionalization!$G$6:$R$314,ROW($A216)-5,FALSE),IFERROR(INDEX(AT$278:AT$314,MATCH($F216,$B$278:$B$314,0))/VLOOKUP($F216,$B$278:$BB$314,MATCH(LEFT(TRIM(AT$6),FIND("~",SUBSTITUTE(AT$6,"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216))*HLOOKUP(LEFT(TRIM(AT$6),FIND("~",SUBSTITUTE(AT$6," ","~",LEN(TRIM(AT$6))-LEN(SUBSTITUTE(TRIM(AT$6)," ",""))))-1)&amp;" Total",$B$6:$BB$314,ROW($A216)-5,FALSE))</f>
        <v>0</v>
      </c>
      <c r="AU216" s="8">
        <f ca="1">IF(AU$5&lt;&gt;"",HLOOKUP(AU$5,Functionalization!$G$6:$R$314,ROW($A216)-5,FALSE),IFERROR(INDEX(AU$278:AU$314,MATCH($F216,$B$278:$B$314,0))/VLOOKUP($F216,$B$278:$BB$314,MATCH(LEFT(TRIM(AU$6),FIND("~",SUBSTITUTE(AU$6,"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216))*HLOOKUP(LEFT(TRIM(AU$6),FIND("~",SUBSTITUTE(AU$6," ","~",LEN(TRIM(AU$6))-LEN(SUBSTITUTE(TRIM(AU$6)," ",""))))-1)&amp;" Total",$B$6:$BB$314,ROW($A216)-5,FALSE))</f>
        <v>0</v>
      </c>
      <c r="AV216" s="8">
        <f ca="1">IF(AV$5&lt;&gt;"",HLOOKUP(AV$5,Functionalization!$G$6:$R$314,ROW($A216)-5,FALSE),IFERROR(INDEX(AV$278:AV$314,MATCH($F216,$B$278:$B$314,0))/VLOOKUP($F216,$B$278:$BB$314,MATCH(LEFT(TRIM(AV$6),FIND("~",SUBSTITUTE(AV$6,"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216))*HLOOKUP(LEFT(TRIM(AV$6),FIND("~",SUBSTITUTE(AV$6," ","~",LEN(TRIM(AV$6))-LEN(SUBSTITUTE(TRIM(AV$6)," ",""))))-1)&amp;" Total",$B$6:$BB$314,ROW($A216)-5,FALSE))</f>
        <v>0</v>
      </c>
      <c r="AW216" s="8">
        <f ca="1">IF(AW$5&lt;&gt;"",HLOOKUP(AW$5,Functionalization!$G$6:$R$314,ROW($A216)-5,FALSE),IFERROR(INDEX(AW$278:AW$314,MATCH($F216,$B$278:$B$314,0))/VLOOKUP($F216,$B$278:$BB$314,MATCH(LEFT(TRIM(AW$6),FIND("~",SUBSTITUTE(AW$6,"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216))*HLOOKUP(LEFT(TRIM(AW$6),FIND("~",SUBSTITUTE(AW$6," ","~",LEN(TRIM(AW$6))-LEN(SUBSTITUTE(TRIM(AW$6)," ",""))))-1)&amp;" Total",$B$6:$BB$314,ROW($A216)-5,FALSE))</f>
        <v>0</v>
      </c>
      <c r="AX216" s="8">
        <f ca="1">IF(AX$5&lt;&gt;"",HLOOKUP(AX$5,Functionalization!$G$6:$R$314,ROW($A216)-5,FALSE),IFERROR(INDEX(AX$278:AX$314,MATCH($F216,$B$278:$B$314,0))/VLOOKUP($F216,$B$278:$BB$314,MATCH(LEFT(TRIM(AX$6),FIND("~",SUBSTITUTE(AX$6,"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216))*HLOOKUP(LEFT(TRIM(AX$6),FIND("~",SUBSTITUTE(AX$6," ","~",LEN(TRIM(AX$6))-LEN(SUBSTITUTE(TRIM(AX$6)," ",""))))-1)&amp;" Total",$B$6:$BB$314,ROW($A216)-5,FALSE))</f>
        <v>0</v>
      </c>
      <c r="AY216" s="8">
        <f ca="1">IF(AY$5&lt;&gt;"",HLOOKUP(AY$5,Functionalization!$G$6:$R$314,ROW($A216)-5,FALSE),IFERROR(INDEX(AY$278:AY$314,MATCH($F216,$B$278:$B$314,0))/VLOOKUP($F216,$B$278:$BB$314,MATCH(LEFT(TRIM(AY$6),FIND("~",SUBSTITUTE(AY$6,"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216))*HLOOKUP(LEFT(TRIM(AY$6),FIND("~",SUBSTITUTE(AY$6," ","~",LEN(TRIM(AY$6))-LEN(SUBSTITUTE(TRIM(AY$6)," ",""))))-1)&amp;" Total",$B$6:$BB$314,ROW($A216)-5,FALSE))</f>
        <v>0</v>
      </c>
      <c r="AZ216" s="8">
        <f ca="1">IF(AZ$5&lt;&gt;"",HLOOKUP(AZ$5,Functionalization!$G$6:$R$314,ROW($A216)-5,FALSE),IFERROR(INDEX(AZ$278:AZ$314,MATCH($F216,$B$278:$B$314,0))/VLOOKUP($F216,$B$278:$BB$314,MATCH(LEFT(TRIM(AZ$6),FIND("~",SUBSTITUTE(AZ$6,"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216))*HLOOKUP(LEFT(TRIM(AZ$6),FIND("~",SUBSTITUTE(AZ$6," ","~",LEN(TRIM(AZ$6))-LEN(SUBSTITUTE(TRIM(AZ$6)," ",""))))-1)&amp;" Total",$B$6:$BB$314,ROW($A216)-5,FALSE))</f>
        <v>0</v>
      </c>
      <c r="BA216" s="8">
        <f ca="1">IF(BA$5&lt;&gt;"",HLOOKUP(BA$5,Functionalization!$G$6:$R$314,ROW($A216)-5,FALSE),IFERROR(INDEX(BA$278:BA$314,MATCH($F216,$B$278:$B$314,0))/VLOOKUP($F216,$B$278:$BB$314,MATCH(LEFT(TRIM(BA$6),FIND("~",SUBSTITUTE(BA$6,"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216))*HLOOKUP(LEFT(TRIM(BA$6),FIND("~",SUBSTITUTE(BA$6," ","~",LEN(TRIM(BA$6))-LEN(SUBSTITUTE(TRIM(BA$6)," ",""))))-1)&amp;" Total",$B$6:$BB$314,ROW($A216)-5,FALSE))</f>
        <v>0</v>
      </c>
      <c r="BB216" s="8">
        <f ca="1">IF(BB$5&lt;&gt;"",HLOOKUP(BB$5,Functionalization!$G$6:$R$314,ROW($A216)-5,FALSE),IFERROR(INDEX(BB$278:BB$314,MATCH($F216,$B$278:$B$314,0))/VLOOKUP($F216,$B$278:$BB$314,MATCH(LEFT(TRIM(BB$6),FIND("~",SUBSTITUTE(BB$6,"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216))*HLOOKUP(LEFT(TRIM(BB$6),FIND("~",SUBSTITUTE(BB$6," ","~",LEN(TRIM(BB$6))-LEN(SUBSTITUTE(TRIM(BB$6)," ",""))))-1)&amp;" Total",$B$6:$BB$314,ROW($A216)-5,FALSE))</f>
        <v>0</v>
      </c>
      <c r="BD216">
        <f ca="1">IFERROR(IF(SUMIF($G$6:$BB$6,BD$6&amp;" Total",$G216:$BB216)-(SUMIF($G$6:$BB$6,BD$6&amp;" "&amp;'Input-Func_Class'!$D$22,$G216:$BB216)+IFERROR(SUMIF($G$6:$BB$6,BD$6&amp;" "&amp;'Input-Func_Class'!$E$22,$G216:$BB216),SUMIF($G$6:$BB$6,BD$6&amp;" "&amp;'Input-Func_Class'!$B$24,$G216:$BB216))+SUMIF($G$6:$BB$6,BD$6&amp;" "&amp;'Input-Func_Class'!$F$22,$G216:$BB216))&lt;Check_Limit,0,1),1)</f>
        <v>0</v>
      </c>
      <c r="BE216">
        <f ca="1">IFERROR(IF(SUMIF($G$6:$BB$6,BE$6&amp;" Total",$G216:$BB216)-(SUMIF($G$6:$BB$6,BE$6&amp;" "&amp;'Input-Func_Class'!$D$22,$G216:$BB216)+IFERROR(SUMIF($G$6:$BB$6,BE$6&amp;" "&amp;'Input-Func_Class'!$E$22,$G216:$BB216),SUMIF($G$6:$BB$6,BE$6&amp;" "&amp;'Input-Func_Class'!$B$24,$G216:$BB216))+SUMIF($G$6:$BB$6,BE$6&amp;" "&amp;'Input-Func_Class'!$F$22,$G216:$BB216))&lt;Check_Limit,0,1),1)</f>
        <v>0</v>
      </c>
      <c r="BF216">
        <f ca="1">IFERROR(IF(SUMIF($G$6:$BB$6,BF$6&amp;" Total",$G216:$BB216)-(SUMIF($G$6:$BB$6,BF$6&amp;" "&amp;'Input-Func_Class'!$D$22,$G216:$BB216)+IFERROR(SUMIF($G$6:$BB$6,BF$6&amp;" "&amp;'Input-Func_Class'!$E$22,$G216:$BB216),SUMIF($G$6:$BB$6,BF$6&amp;" "&amp;'Input-Func_Class'!$B$24,$G216:$BB216))+SUMIF($G$6:$BB$6,BF$6&amp;" "&amp;'Input-Func_Class'!$F$22,$G216:$BB216))&lt;Check_Limit,0,1),1)</f>
        <v>0</v>
      </c>
      <c r="BG216">
        <f ca="1">IFERROR(IF(SUMIF($G$6:$BB$6,BG$6&amp;" Total",$G216:$BB216)-(SUMIF($G$6:$BB$6,BG$6&amp;" "&amp;'Input-Func_Class'!$D$22,$G216:$BB216)+IFERROR(SUMIF($G$6:$BB$6,BG$6&amp;" "&amp;'Input-Func_Class'!$E$22,$G216:$BB216),SUMIF($G$6:$BB$6,BG$6&amp;" "&amp;'Input-Func_Class'!$B$24,$G216:$BB216))+SUMIF($G$6:$BB$6,BG$6&amp;" "&amp;'Input-Func_Class'!$F$22,$G216:$BB216))&lt;Check_Limit,0,1),1)</f>
        <v>0</v>
      </c>
      <c r="BH216">
        <f ca="1">IFERROR(IF(SUMIF($G$6:$BB$6,BH$6&amp;" Total",$G216:$BB216)-(SUMIF($G$6:$BB$6,BH$6&amp;" "&amp;'Input-Func_Class'!$D$22,$G216:$BB216)+IFERROR(SUMIF($G$6:$BB$6,BH$6&amp;" "&amp;'Input-Func_Class'!$E$22,$G216:$BB216),SUMIF($G$6:$BB$6,BH$6&amp;" "&amp;'Input-Func_Class'!$B$24,$G216:$BB216))+SUMIF($G$6:$BB$6,BH$6&amp;" "&amp;'Input-Func_Class'!$F$22,$G216:$BB216))&lt;Check_Limit,0,1),1)</f>
        <v>0</v>
      </c>
      <c r="BI216">
        <f ca="1">IFERROR(IF(SUMIF($G$6:$BB$6,BI$6&amp;" Total",$G216:$BB216)-(SUMIF($G$6:$BB$6,BI$6&amp;" "&amp;'Input-Func_Class'!$D$22,$G216:$BB216)+IFERROR(SUMIF($G$6:$BB$6,BI$6&amp;" "&amp;'Input-Func_Class'!$E$22,$G216:$BB216),SUMIF($G$6:$BB$6,BI$6&amp;" "&amp;'Input-Func_Class'!$B$24,$G216:$BB216))+SUMIF($G$6:$BB$6,BI$6&amp;" "&amp;'Input-Func_Class'!$F$22,$G216:$BB216))&lt;Check_Limit,0,1),1)</f>
        <v>0</v>
      </c>
      <c r="BJ216">
        <f ca="1">IFERROR(IF(SUMIF($G$6:$BB$6,BJ$6&amp;" Total",$G216:$BB216)-(SUMIF($G$6:$BB$6,BJ$6&amp;" "&amp;'Input-Func_Class'!$D$22,$G216:$BB216)+IFERROR(SUMIF($G$6:$BB$6,BJ$6&amp;" "&amp;'Input-Func_Class'!$E$22,$G216:$BB216),SUMIF($G$6:$BB$6,BJ$6&amp;" "&amp;'Input-Func_Class'!$B$24,$G216:$BB216))+SUMIF($G$6:$BB$6,BJ$6&amp;" "&amp;'Input-Func_Class'!$F$22,$G216:$BB216))&lt;Check_Limit,0,1),1)</f>
        <v>0</v>
      </c>
      <c r="BK216">
        <f ca="1">IFERROR(IF(SUMIF($G$6:$BB$6,BK$6&amp;" Total",$G216:$BB216)-(SUMIF($G$6:$BB$6,BK$6&amp;" "&amp;'Input-Func_Class'!$D$22,$G216:$BB216)+IFERROR(SUMIF($G$6:$BB$6,BK$6&amp;" "&amp;'Input-Func_Class'!$E$22,$G216:$BB216),SUMIF($G$6:$BB$6,BK$6&amp;" "&amp;'Input-Func_Class'!$B$24,$G216:$BB216))+SUMIF($G$6:$BB$6,BK$6&amp;" "&amp;'Input-Func_Class'!$F$22,$G216:$BB216))&lt;Check_Limit,0,1),1)</f>
        <v>0</v>
      </c>
      <c r="BL216">
        <f ca="1">IFERROR(IF(SUMIF($G$6:$BB$6,BL$6&amp;" Total",$G216:$BB216)-(SUMIF($G$6:$BB$6,BL$6&amp;" "&amp;'Input-Func_Class'!$D$22,$G216:$BB216)+IFERROR(SUMIF($G$6:$BB$6,BL$6&amp;" "&amp;'Input-Func_Class'!$E$22,$G216:$BB216),SUMIF($G$6:$BB$6,BL$6&amp;" "&amp;'Input-Func_Class'!$B$24,$G216:$BB216))+SUMIF($G$6:$BB$6,BL$6&amp;" "&amp;'Input-Func_Class'!$F$22,$G216:$BB216))&lt;Check_Limit,0,1),1)</f>
        <v>0</v>
      </c>
      <c r="BM216">
        <f ca="1">IFERROR(IF(SUMIF($G$6:$BB$6,BM$6&amp;" Total",$G216:$BB216)-(SUMIF($G$6:$BB$6,BM$6&amp;" "&amp;'Input-Func_Class'!$D$22,$G216:$BB216)+IFERROR(SUMIF($G$6:$BB$6,BM$6&amp;" "&amp;'Input-Func_Class'!$E$22,$G216:$BB216),SUMIF($G$6:$BB$6,BM$6&amp;" "&amp;'Input-Func_Class'!$B$24,$G216:$BB216))+SUMIF($G$6:$BB$6,BM$6&amp;" "&amp;'Input-Func_Class'!$F$22,$G216:$BB216))&lt;Check_Limit,0,1),1)</f>
        <v>0</v>
      </c>
      <c r="BN216">
        <f ca="1">IFERROR(IF(SUMIF($G$6:$BB$6,BN$6&amp;" Total",$G216:$BB216)-(SUMIF($G$6:$BB$6,BN$6&amp;" "&amp;'Input-Func_Class'!$D$22,$G216:$BB216)+IFERROR(SUMIF($G$6:$BB$6,BN$6&amp;" "&amp;'Input-Func_Class'!$E$22,$G216:$BB216),SUMIF($G$6:$BB$6,BN$6&amp;" "&amp;'Input-Func_Class'!$B$24,$G216:$BB216))+SUMIF($G$6:$BB$6,BN$6&amp;" "&amp;'Input-Func_Class'!$F$22,$G216:$BB216))&lt;Check_Limit,0,1),1)</f>
        <v>0</v>
      </c>
      <c r="BO216">
        <f ca="1">IFERROR(IF(SUMIF($G$6:$BB$6,BO$6&amp;" Total",$G216:$BB216)-(SUMIF($G$6:$BB$6,BO$6&amp;" "&amp;'Input-Func_Class'!$D$22,$G216:$BB216)+IFERROR(SUMIF($G$6:$BB$6,BO$6&amp;" "&amp;'Input-Func_Class'!$E$22,$G216:$BB216),SUMIF($G$6:$BB$6,BO$6&amp;" "&amp;'Input-Func_Class'!$B$24,$G216:$BB216))+SUMIF($G$6:$BB$6,BO$6&amp;" "&amp;'Input-Func_Class'!$F$22,$G216:$BB216))&lt;Check_Limit,0,1),1)</f>
        <v>0</v>
      </c>
    </row>
    <row r="217" spans="1:67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>Functionalization!$D217</f>
        <v>3448.4399999999991</v>
      </c>
      <c r="E217" s="8">
        <f t="shared" ref="E217:E232" ca="1" si="64">IFERROR(IF(D217="",0,IF(D217=0,0,IF(ABS(D217-SUM(G217,K217,O217,S217,W217,AA217,AE217,AI217,AM217,AQ217,AU217,AY217))&lt;Check_Limit,0,1))),1)</f>
        <v>0</v>
      </c>
      <c r="F217" s="2" t="str">
        <f>IF($D217=0,"-",IF('Input-Accounts'!$E217&lt;&gt;0,'Input-Accounts'!$E217,'Input-Accounts'!$G217))</f>
        <v>AVGERAGE STUDY</v>
      </c>
      <c r="G217" s="8">
        <f ca="1">IF(G$5&lt;&gt;"",HLOOKUP(G$5,Functionalization!$G$6:$R$314,ROW($A217)-5,FALSE),IFERROR(INDEX(G$278:G$314,MATCH($F217,$B$278:$B$314,0))/VLOOKUP($F217,$B$278:$BB$314,MATCH(LEFT(TRIM(G$6),FIND("~",SUBSTITUTE(G$6,"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217))*HLOOKUP(LEFT(TRIM(G$6),FIND("~",SUBSTITUTE(G$6," ","~",LEN(TRIM(G$6))-LEN(SUBSTITUTE(TRIM(G$6)," ",""))))-1)&amp;" Total",$B$6:$BB$314,ROW($A217)-5,FALSE))</f>
        <v>3448.4399999999991</v>
      </c>
      <c r="H217" s="8">
        <f ca="1">IF(H$5&lt;&gt;"",HLOOKUP(H$5,Functionalization!$G$6:$R$314,ROW($A217)-5,FALSE),IFERROR(INDEX(H$278:H$314,MATCH($F217,$B$278:$B$314,0))/VLOOKUP($F217,$B$278:$BB$314,MATCH(LEFT(TRIM(H$6),FIND("~",SUBSTITUTE(H$6,"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217))*HLOOKUP(LEFT(TRIM(H$6),FIND("~",SUBSTITUTE(H$6," ","~",LEN(TRIM(H$6))-LEN(SUBSTITUTE(TRIM(H$6)," ",""))))-1)&amp;" Total",$B$6:$BB$314,ROW($A217)-5,FALSE))</f>
        <v>2630.8702234373513</v>
      </c>
      <c r="I217" s="8">
        <f ca="1">IF(I$5&lt;&gt;"",HLOOKUP(I$5,Functionalization!$G$6:$R$314,ROW($A217)-5,FALSE),IFERROR(INDEX(I$278:I$314,MATCH($F217,$B$278:$B$314,0))/VLOOKUP($F217,$B$278:$BB$314,MATCH(LEFT(TRIM(I$6),FIND("~",SUBSTITUTE(I$6,"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217))*HLOOKUP(LEFT(TRIM(I$6),FIND("~",SUBSTITUTE(I$6," ","~",LEN(TRIM(I$6))-LEN(SUBSTITUTE(TRIM(I$6)," ",""))))-1)&amp;" Total",$B$6:$BB$314,ROW($A217)-5,FALSE))</f>
        <v>0</v>
      </c>
      <c r="J217" s="8">
        <f ca="1">IF(J$5&lt;&gt;"",HLOOKUP(J$5,Functionalization!$G$6:$R$314,ROW($A217)-5,FALSE),IFERROR(INDEX(J$278:J$314,MATCH($F217,$B$278:$B$314,0))/VLOOKUP($F217,$B$278:$BB$314,MATCH(LEFT(TRIM(J$6),FIND("~",SUBSTITUTE(J$6,"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217))*HLOOKUP(LEFT(TRIM(J$6),FIND("~",SUBSTITUTE(J$6," ","~",LEN(TRIM(J$6))-LEN(SUBSTITUTE(TRIM(J$6)," ",""))))-1)&amp;" Total",$B$6:$BB$314,ROW($A217)-5,FALSE))</f>
        <v>817.56977656264769</v>
      </c>
      <c r="K217" s="8">
        <f ca="1">IF(K$5&lt;&gt;"",HLOOKUP(K$5,Functionalization!$G$6:$R$314,ROW($A217)-5,FALSE),IFERROR(INDEX(K$278:K$314,MATCH($F217,$B$278:$B$314,0))/VLOOKUP($F217,$B$278:$BB$314,MATCH(LEFT(TRIM(K$6),FIND("~",SUBSTITUTE(K$6,"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217))*HLOOKUP(LEFT(TRIM(K$6),FIND("~",SUBSTITUTE(K$6," ","~",LEN(TRIM(K$6))-LEN(SUBSTITUTE(TRIM(K$6)," ",""))))-1)&amp;" Total",$B$6:$BB$314,ROW($A217)-5,FALSE))</f>
        <v>0</v>
      </c>
      <c r="L217" s="8">
        <f ca="1">IF(L$5&lt;&gt;"",HLOOKUP(L$5,Functionalization!$G$6:$R$314,ROW($A217)-5,FALSE),IFERROR(INDEX(L$278:L$314,MATCH($F217,$B$278:$B$314,0))/VLOOKUP($F217,$B$278:$BB$314,MATCH(LEFT(TRIM(L$6),FIND("~",SUBSTITUTE(L$6,"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217))*HLOOKUP(LEFT(TRIM(L$6),FIND("~",SUBSTITUTE(L$6," ","~",LEN(TRIM(L$6))-LEN(SUBSTITUTE(TRIM(L$6)," ",""))))-1)&amp;" Total",$B$6:$BB$314,ROW($A217)-5,FALSE))</f>
        <v>0</v>
      </c>
      <c r="M217" s="8">
        <f ca="1">IF(M$5&lt;&gt;"",HLOOKUP(M$5,Functionalization!$G$6:$R$314,ROW($A217)-5,FALSE),IFERROR(INDEX(M$278:M$314,MATCH($F217,$B$278:$B$314,0))/VLOOKUP($F217,$B$278:$BB$314,MATCH(LEFT(TRIM(M$6),FIND("~",SUBSTITUTE(M$6,"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217))*HLOOKUP(LEFT(TRIM(M$6),FIND("~",SUBSTITUTE(M$6," ","~",LEN(TRIM(M$6))-LEN(SUBSTITUTE(TRIM(M$6)," ",""))))-1)&amp;" Total",$B$6:$BB$314,ROW($A217)-5,FALSE))</f>
        <v>0</v>
      </c>
      <c r="N217" s="8">
        <f ca="1">IF(N$5&lt;&gt;"",HLOOKUP(N$5,Functionalization!$G$6:$R$314,ROW($A217)-5,FALSE),IFERROR(INDEX(N$278:N$314,MATCH($F217,$B$278:$B$314,0))/VLOOKUP($F217,$B$278:$BB$314,MATCH(LEFT(TRIM(N$6),FIND("~",SUBSTITUTE(N$6,"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217))*HLOOKUP(LEFT(TRIM(N$6),FIND("~",SUBSTITUTE(N$6," ","~",LEN(TRIM(N$6))-LEN(SUBSTITUTE(TRIM(N$6)," ",""))))-1)&amp;" Total",$B$6:$BB$314,ROW($A217)-5,FALSE))</f>
        <v>0</v>
      </c>
      <c r="O217" s="8">
        <f ca="1">IF(O$5&lt;&gt;"",HLOOKUP(O$5,Functionalization!$G$6:$R$314,ROW($A217)-5,FALSE),IFERROR(INDEX(O$278:O$314,MATCH($F217,$B$278:$B$314,0))/VLOOKUP($F217,$B$278:$BB$314,MATCH(LEFT(TRIM(O$6),FIND("~",SUBSTITUTE(O$6,"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217))*HLOOKUP(LEFT(TRIM(O$6),FIND("~",SUBSTITUTE(O$6," ","~",LEN(TRIM(O$6))-LEN(SUBSTITUTE(TRIM(O$6)," ",""))))-1)&amp;" Total",$B$6:$BB$314,ROW($A217)-5,FALSE))</f>
        <v>0</v>
      </c>
      <c r="P217" s="8">
        <f ca="1">IF(P$5&lt;&gt;"",HLOOKUP(P$5,Functionalization!$G$6:$R$314,ROW($A217)-5,FALSE),IFERROR(INDEX(P$278:P$314,MATCH($F217,$B$278:$B$314,0))/VLOOKUP($F217,$B$278:$BB$314,MATCH(LEFT(TRIM(P$6),FIND("~",SUBSTITUTE(P$6,"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217))*HLOOKUP(LEFT(TRIM(P$6),FIND("~",SUBSTITUTE(P$6," ","~",LEN(TRIM(P$6))-LEN(SUBSTITUTE(TRIM(P$6)," ",""))))-1)&amp;" Total",$B$6:$BB$314,ROW($A217)-5,FALSE))</f>
        <v>0</v>
      </c>
      <c r="Q217" s="8">
        <f ca="1">IF(Q$5&lt;&gt;"",HLOOKUP(Q$5,Functionalization!$G$6:$R$314,ROW($A217)-5,FALSE),IFERROR(INDEX(Q$278:Q$314,MATCH($F217,$B$278:$B$314,0))/VLOOKUP($F217,$B$278:$BB$314,MATCH(LEFT(TRIM(Q$6),FIND("~",SUBSTITUTE(Q$6,"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217))*HLOOKUP(LEFT(TRIM(Q$6),FIND("~",SUBSTITUTE(Q$6," ","~",LEN(TRIM(Q$6))-LEN(SUBSTITUTE(TRIM(Q$6)," ",""))))-1)&amp;" Total",$B$6:$BB$314,ROW($A217)-5,FALSE))</f>
        <v>0</v>
      </c>
      <c r="R217" s="8">
        <f ca="1">IF(R$5&lt;&gt;"",HLOOKUP(R$5,Functionalization!$G$6:$R$314,ROW($A217)-5,FALSE),IFERROR(INDEX(R$278:R$314,MATCH($F217,$B$278:$B$314,0))/VLOOKUP($F217,$B$278:$BB$314,MATCH(LEFT(TRIM(R$6),FIND("~",SUBSTITUTE(R$6,"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217))*HLOOKUP(LEFT(TRIM(R$6),FIND("~",SUBSTITUTE(R$6," ","~",LEN(TRIM(R$6))-LEN(SUBSTITUTE(TRIM(R$6)," ",""))))-1)&amp;" Total",$B$6:$BB$314,ROW($A217)-5,FALSE))</f>
        <v>0</v>
      </c>
      <c r="S217" s="8">
        <f ca="1">IF(S$5&lt;&gt;"",HLOOKUP(S$5,Functionalization!$G$6:$R$314,ROW($A217)-5,FALSE),IFERROR(INDEX(S$278:S$314,MATCH($F217,$B$278:$B$314,0))/VLOOKUP($F217,$B$278:$BB$314,MATCH(LEFT(TRIM(S$6),FIND("~",SUBSTITUTE(S$6,"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217))*HLOOKUP(LEFT(TRIM(S$6),FIND("~",SUBSTITUTE(S$6," ","~",LEN(TRIM(S$6))-LEN(SUBSTITUTE(TRIM(S$6)," ",""))))-1)&amp;" Total",$B$6:$BB$314,ROW($A217)-5,FALSE))</f>
        <v>0</v>
      </c>
      <c r="T217" s="8">
        <f ca="1">IF(T$5&lt;&gt;"",HLOOKUP(T$5,Functionalization!$G$6:$R$314,ROW($A217)-5,FALSE),IFERROR(INDEX(T$278:T$314,MATCH($F217,$B$278:$B$314,0))/VLOOKUP($F217,$B$278:$BB$314,MATCH(LEFT(TRIM(T$6),FIND("~",SUBSTITUTE(T$6,"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217))*HLOOKUP(LEFT(TRIM(T$6),FIND("~",SUBSTITUTE(T$6," ","~",LEN(TRIM(T$6))-LEN(SUBSTITUTE(TRIM(T$6)," ",""))))-1)&amp;" Total",$B$6:$BB$314,ROW($A217)-5,FALSE))</f>
        <v>0</v>
      </c>
      <c r="U217" s="8">
        <f ca="1">IF(U$5&lt;&gt;"",HLOOKUP(U$5,Functionalization!$G$6:$R$314,ROW($A217)-5,FALSE),IFERROR(INDEX(U$278:U$314,MATCH($F217,$B$278:$B$314,0))/VLOOKUP($F217,$B$278:$BB$314,MATCH(LEFT(TRIM(U$6),FIND("~",SUBSTITUTE(U$6,"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217))*HLOOKUP(LEFT(TRIM(U$6),FIND("~",SUBSTITUTE(U$6," ","~",LEN(TRIM(U$6))-LEN(SUBSTITUTE(TRIM(U$6)," ",""))))-1)&amp;" Total",$B$6:$BB$314,ROW($A217)-5,FALSE))</f>
        <v>0</v>
      </c>
      <c r="V217" s="8">
        <f ca="1">IF(V$5&lt;&gt;"",HLOOKUP(V$5,Functionalization!$G$6:$R$314,ROW($A217)-5,FALSE),IFERROR(INDEX(V$278:V$314,MATCH($F217,$B$278:$B$314,0))/VLOOKUP($F217,$B$278:$BB$314,MATCH(LEFT(TRIM(V$6),FIND("~",SUBSTITUTE(V$6,"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217))*HLOOKUP(LEFT(TRIM(V$6),FIND("~",SUBSTITUTE(V$6," ","~",LEN(TRIM(V$6))-LEN(SUBSTITUTE(TRIM(V$6)," ",""))))-1)&amp;" Total",$B$6:$BB$314,ROW($A217)-5,FALSE))</f>
        <v>0</v>
      </c>
      <c r="W217" s="8">
        <f ca="1">IF(W$5&lt;&gt;"",HLOOKUP(W$5,Functionalization!$G$6:$R$314,ROW($A217)-5,FALSE),IFERROR(INDEX(W$278:W$314,MATCH($F217,$B$278:$B$314,0))/VLOOKUP($F217,$B$278:$BB$314,MATCH(LEFT(TRIM(W$6),FIND("~",SUBSTITUTE(W$6,"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217))*HLOOKUP(LEFT(TRIM(W$6),FIND("~",SUBSTITUTE(W$6," ","~",LEN(TRIM(W$6))-LEN(SUBSTITUTE(TRIM(W$6)," ",""))))-1)&amp;" Total",$B$6:$BB$314,ROW($A217)-5,FALSE))</f>
        <v>0</v>
      </c>
      <c r="X217" s="8">
        <f ca="1">IF(X$5&lt;&gt;"",HLOOKUP(X$5,Functionalization!$G$6:$R$314,ROW($A217)-5,FALSE),IFERROR(INDEX(X$278:X$314,MATCH($F217,$B$278:$B$314,0))/VLOOKUP($F217,$B$278:$BB$314,MATCH(LEFT(TRIM(X$6),FIND("~",SUBSTITUTE(X$6,"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217))*HLOOKUP(LEFT(TRIM(X$6),FIND("~",SUBSTITUTE(X$6," ","~",LEN(TRIM(X$6))-LEN(SUBSTITUTE(TRIM(X$6)," ",""))))-1)&amp;" Total",$B$6:$BB$314,ROW($A217)-5,FALSE))</f>
        <v>0</v>
      </c>
      <c r="Y217" s="8">
        <f ca="1">IF(Y$5&lt;&gt;"",HLOOKUP(Y$5,Functionalization!$G$6:$R$314,ROW($A217)-5,FALSE),IFERROR(INDEX(Y$278:Y$314,MATCH($F217,$B$278:$B$314,0))/VLOOKUP($F217,$B$278:$BB$314,MATCH(LEFT(TRIM(Y$6),FIND("~",SUBSTITUTE(Y$6,"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217))*HLOOKUP(LEFT(TRIM(Y$6),FIND("~",SUBSTITUTE(Y$6," ","~",LEN(TRIM(Y$6))-LEN(SUBSTITUTE(TRIM(Y$6)," ",""))))-1)&amp;" Total",$B$6:$BB$314,ROW($A217)-5,FALSE))</f>
        <v>0</v>
      </c>
      <c r="Z217" s="8">
        <f ca="1">IF(Z$5&lt;&gt;"",HLOOKUP(Z$5,Functionalization!$G$6:$R$314,ROW($A217)-5,FALSE),IFERROR(INDEX(Z$278:Z$314,MATCH($F217,$B$278:$B$314,0))/VLOOKUP($F217,$B$278:$BB$314,MATCH(LEFT(TRIM(Z$6),FIND("~",SUBSTITUTE(Z$6,"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217))*HLOOKUP(LEFT(TRIM(Z$6),FIND("~",SUBSTITUTE(Z$6," ","~",LEN(TRIM(Z$6))-LEN(SUBSTITUTE(TRIM(Z$6)," ",""))))-1)&amp;" Total",$B$6:$BB$314,ROW($A217)-5,FALSE))</f>
        <v>0</v>
      </c>
      <c r="AA217" s="8">
        <f ca="1">IF(AA$5&lt;&gt;"",HLOOKUP(AA$5,Functionalization!$G$6:$R$314,ROW($A217)-5,FALSE),IFERROR(INDEX(AA$278:AA$314,MATCH($F217,$B$278:$B$314,0))/VLOOKUP($F217,$B$278:$BB$314,MATCH(LEFT(TRIM(AA$6),FIND("~",SUBSTITUTE(AA$6,"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217))*HLOOKUP(LEFT(TRIM(AA$6),FIND("~",SUBSTITUTE(AA$6," ","~",LEN(TRIM(AA$6))-LEN(SUBSTITUTE(TRIM(AA$6)," ",""))))-1)&amp;" Total",$B$6:$BB$314,ROW($A217)-5,FALSE))</f>
        <v>0</v>
      </c>
      <c r="AB217" s="8">
        <f ca="1">IF(AB$5&lt;&gt;"",HLOOKUP(AB$5,Functionalization!$G$6:$R$314,ROW($A217)-5,FALSE),IFERROR(INDEX(AB$278:AB$314,MATCH($F217,$B$278:$B$314,0))/VLOOKUP($F217,$B$278:$BB$314,MATCH(LEFT(TRIM(AB$6),FIND("~",SUBSTITUTE(AB$6,"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217))*HLOOKUP(LEFT(TRIM(AB$6),FIND("~",SUBSTITUTE(AB$6," ","~",LEN(TRIM(AB$6))-LEN(SUBSTITUTE(TRIM(AB$6)," ",""))))-1)&amp;" Total",$B$6:$BB$314,ROW($A217)-5,FALSE))</f>
        <v>0</v>
      </c>
      <c r="AC217" s="8">
        <f ca="1">IF(AC$5&lt;&gt;"",HLOOKUP(AC$5,Functionalization!$G$6:$R$314,ROW($A217)-5,FALSE),IFERROR(INDEX(AC$278:AC$314,MATCH($F217,$B$278:$B$314,0))/VLOOKUP($F217,$B$278:$BB$314,MATCH(LEFT(TRIM(AC$6),FIND("~",SUBSTITUTE(AC$6,"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217))*HLOOKUP(LEFT(TRIM(AC$6),FIND("~",SUBSTITUTE(AC$6," ","~",LEN(TRIM(AC$6))-LEN(SUBSTITUTE(TRIM(AC$6)," ",""))))-1)&amp;" Total",$B$6:$BB$314,ROW($A217)-5,FALSE))</f>
        <v>0</v>
      </c>
      <c r="AD217" s="8">
        <f ca="1">IF(AD$5&lt;&gt;"",HLOOKUP(AD$5,Functionalization!$G$6:$R$314,ROW($A217)-5,FALSE),IFERROR(INDEX(AD$278:AD$314,MATCH($F217,$B$278:$B$314,0))/VLOOKUP($F217,$B$278:$BB$314,MATCH(LEFT(TRIM(AD$6),FIND("~",SUBSTITUTE(AD$6,"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217))*HLOOKUP(LEFT(TRIM(AD$6),FIND("~",SUBSTITUTE(AD$6," ","~",LEN(TRIM(AD$6))-LEN(SUBSTITUTE(TRIM(AD$6)," ",""))))-1)&amp;" Total",$B$6:$BB$314,ROW($A217)-5,FALSE))</f>
        <v>0</v>
      </c>
      <c r="AE217" s="8">
        <f ca="1">IF(AE$5&lt;&gt;"",HLOOKUP(AE$5,Functionalization!$G$6:$R$314,ROW($A217)-5,FALSE),IFERROR(INDEX(AE$278:AE$314,MATCH($F217,$B$278:$B$314,0))/VLOOKUP($F217,$B$278:$BB$314,MATCH(LEFT(TRIM(AE$6),FIND("~",SUBSTITUTE(AE$6,"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217))*HLOOKUP(LEFT(TRIM(AE$6),FIND("~",SUBSTITUTE(AE$6," ","~",LEN(TRIM(AE$6))-LEN(SUBSTITUTE(TRIM(AE$6)," ",""))))-1)&amp;" Total",$B$6:$BB$314,ROW($A217)-5,FALSE))</f>
        <v>0</v>
      </c>
      <c r="AF217" s="8">
        <f ca="1">IF(AF$5&lt;&gt;"",HLOOKUP(AF$5,Functionalization!$G$6:$R$314,ROW($A217)-5,FALSE),IFERROR(INDEX(AF$278:AF$314,MATCH($F217,$B$278:$B$314,0))/VLOOKUP($F217,$B$278:$BB$314,MATCH(LEFT(TRIM(AF$6),FIND("~",SUBSTITUTE(AF$6,"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217))*HLOOKUP(LEFT(TRIM(AF$6),FIND("~",SUBSTITUTE(AF$6," ","~",LEN(TRIM(AF$6))-LEN(SUBSTITUTE(TRIM(AF$6)," ",""))))-1)&amp;" Total",$B$6:$BB$314,ROW($A217)-5,FALSE))</f>
        <v>0</v>
      </c>
      <c r="AG217" s="8">
        <f ca="1">IF(AG$5&lt;&gt;"",HLOOKUP(AG$5,Functionalization!$G$6:$R$314,ROW($A217)-5,FALSE),IFERROR(INDEX(AG$278:AG$314,MATCH($F217,$B$278:$B$314,0))/VLOOKUP($F217,$B$278:$BB$314,MATCH(LEFT(TRIM(AG$6),FIND("~",SUBSTITUTE(AG$6,"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217))*HLOOKUP(LEFT(TRIM(AG$6),FIND("~",SUBSTITUTE(AG$6," ","~",LEN(TRIM(AG$6))-LEN(SUBSTITUTE(TRIM(AG$6)," ",""))))-1)&amp;" Total",$B$6:$BB$314,ROW($A217)-5,FALSE))</f>
        <v>0</v>
      </c>
      <c r="AH217" s="8">
        <f ca="1">IF(AH$5&lt;&gt;"",HLOOKUP(AH$5,Functionalization!$G$6:$R$314,ROW($A217)-5,FALSE),IFERROR(INDEX(AH$278:AH$314,MATCH($F217,$B$278:$B$314,0))/VLOOKUP($F217,$B$278:$BB$314,MATCH(LEFT(TRIM(AH$6),FIND("~",SUBSTITUTE(AH$6,"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217))*HLOOKUP(LEFT(TRIM(AH$6),FIND("~",SUBSTITUTE(AH$6," ","~",LEN(TRIM(AH$6))-LEN(SUBSTITUTE(TRIM(AH$6)," ",""))))-1)&amp;" Total",$B$6:$BB$314,ROW($A217)-5,FALSE))</f>
        <v>0</v>
      </c>
      <c r="AI217" s="8">
        <f ca="1">IF(AI$5&lt;&gt;"",HLOOKUP(AI$5,Functionalization!$G$6:$R$314,ROW($A217)-5,FALSE),IFERROR(INDEX(AI$278:AI$314,MATCH($F217,$B$278:$B$314,0))/VLOOKUP($F217,$B$278:$BB$314,MATCH(LEFT(TRIM(AI$6),FIND("~",SUBSTITUTE(AI$6,"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217))*HLOOKUP(LEFT(TRIM(AI$6),FIND("~",SUBSTITUTE(AI$6," ","~",LEN(TRIM(AI$6))-LEN(SUBSTITUTE(TRIM(AI$6)," ",""))))-1)&amp;" Total",$B$6:$BB$314,ROW($A217)-5,FALSE))</f>
        <v>0</v>
      </c>
      <c r="AJ217" s="8">
        <f ca="1">IF(AJ$5&lt;&gt;"",HLOOKUP(AJ$5,Functionalization!$G$6:$R$314,ROW($A217)-5,FALSE),IFERROR(INDEX(AJ$278:AJ$314,MATCH($F217,$B$278:$B$314,0))/VLOOKUP($F217,$B$278:$BB$314,MATCH(LEFT(TRIM(AJ$6),FIND("~",SUBSTITUTE(AJ$6,"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217))*HLOOKUP(LEFT(TRIM(AJ$6),FIND("~",SUBSTITUTE(AJ$6," ","~",LEN(TRIM(AJ$6))-LEN(SUBSTITUTE(TRIM(AJ$6)," ",""))))-1)&amp;" Total",$B$6:$BB$314,ROW($A217)-5,FALSE))</f>
        <v>0</v>
      </c>
      <c r="AK217" s="8">
        <f ca="1">IF(AK$5&lt;&gt;"",HLOOKUP(AK$5,Functionalization!$G$6:$R$314,ROW($A217)-5,FALSE),IFERROR(INDEX(AK$278:AK$314,MATCH($F217,$B$278:$B$314,0))/VLOOKUP($F217,$B$278:$BB$314,MATCH(LEFT(TRIM(AK$6),FIND("~",SUBSTITUTE(AK$6,"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217))*HLOOKUP(LEFT(TRIM(AK$6),FIND("~",SUBSTITUTE(AK$6," ","~",LEN(TRIM(AK$6))-LEN(SUBSTITUTE(TRIM(AK$6)," ",""))))-1)&amp;" Total",$B$6:$BB$314,ROW($A217)-5,FALSE))</f>
        <v>0</v>
      </c>
      <c r="AL217" s="8">
        <f ca="1">IF(AL$5&lt;&gt;"",HLOOKUP(AL$5,Functionalization!$G$6:$R$314,ROW($A217)-5,FALSE),IFERROR(INDEX(AL$278:AL$314,MATCH($F217,$B$278:$B$314,0))/VLOOKUP($F217,$B$278:$BB$314,MATCH(LEFT(TRIM(AL$6),FIND("~",SUBSTITUTE(AL$6,"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217))*HLOOKUP(LEFT(TRIM(AL$6),FIND("~",SUBSTITUTE(AL$6," ","~",LEN(TRIM(AL$6))-LEN(SUBSTITUTE(TRIM(AL$6)," ",""))))-1)&amp;" Total",$B$6:$BB$314,ROW($A217)-5,FALSE))</f>
        <v>0</v>
      </c>
      <c r="AM217" s="8">
        <f ca="1">IF(AM$5&lt;&gt;"",HLOOKUP(AM$5,Functionalization!$G$6:$R$314,ROW($A217)-5,FALSE),IFERROR(INDEX(AM$278:AM$314,MATCH($F217,$B$278:$B$314,0))/VLOOKUP($F217,$B$278:$BB$314,MATCH(LEFT(TRIM(AM$6),FIND("~",SUBSTITUTE(AM$6,"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217))*HLOOKUP(LEFT(TRIM(AM$6),FIND("~",SUBSTITUTE(AM$6," ","~",LEN(TRIM(AM$6))-LEN(SUBSTITUTE(TRIM(AM$6)," ",""))))-1)&amp;" Total",$B$6:$BB$314,ROW($A217)-5,FALSE))</f>
        <v>0</v>
      </c>
      <c r="AN217" s="8">
        <f ca="1">IF(AN$5&lt;&gt;"",HLOOKUP(AN$5,Functionalization!$G$6:$R$314,ROW($A217)-5,FALSE),IFERROR(INDEX(AN$278:AN$314,MATCH($F217,$B$278:$B$314,0))/VLOOKUP($F217,$B$278:$BB$314,MATCH(LEFT(TRIM(AN$6),FIND("~",SUBSTITUTE(AN$6,"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217))*HLOOKUP(LEFT(TRIM(AN$6),FIND("~",SUBSTITUTE(AN$6," ","~",LEN(TRIM(AN$6))-LEN(SUBSTITUTE(TRIM(AN$6)," ",""))))-1)&amp;" Total",$B$6:$BB$314,ROW($A217)-5,FALSE))</f>
        <v>0</v>
      </c>
      <c r="AO217" s="8">
        <f ca="1">IF(AO$5&lt;&gt;"",HLOOKUP(AO$5,Functionalization!$G$6:$R$314,ROW($A217)-5,FALSE),IFERROR(INDEX(AO$278:AO$314,MATCH($F217,$B$278:$B$314,0))/VLOOKUP($F217,$B$278:$BB$314,MATCH(LEFT(TRIM(AO$6),FIND("~",SUBSTITUTE(AO$6,"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217))*HLOOKUP(LEFT(TRIM(AO$6),FIND("~",SUBSTITUTE(AO$6," ","~",LEN(TRIM(AO$6))-LEN(SUBSTITUTE(TRIM(AO$6)," ",""))))-1)&amp;" Total",$B$6:$BB$314,ROW($A217)-5,FALSE))</f>
        <v>0</v>
      </c>
      <c r="AP217" s="8">
        <f ca="1">IF(AP$5&lt;&gt;"",HLOOKUP(AP$5,Functionalization!$G$6:$R$314,ROW($A217)-5,FALSE),IFERROR(INDEX(AP$278:AP$314,MATCH($F217,$B$278:$B$314,0))/VLOOKUP($F217,$B$278:$BB$314,MATCH(LEFT(TRIM(AP$6),FIND("~",SUBSTITUTE(AP$6,"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217))*HLOOKUP(LEFT(TRIM(AP$6),FIND("~",SUBSTITUTE(AP$6," ","~",LEN(TRIM(AP$6))-LEN(SUBSTITUTE(TRIM(AP$6)," ",""))))-1)&amp;" Total",$B$6:$BB$314,ROW($A217)-5,FALSE))</f>
        <v>0</v>
      </c>
      <c r="AQ217" s="8">
        <f ca="1">IF(AQ$5&lt;&gt;"",HLOOKUP(AQ$5,Functionalization!$G$6:$R$314,ROW($A217)-5,FALSE),IFERROR(INDEX(AQ$278:AQ$314,MATCH($F217,$B$278:$B$314,0))/VLOOKUP($F217,$B$278:$BB$314,MATCH(LEFT(TRIM(AQ$6),FIND("~",SUBSTITUTE(AQ$6,"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217))*HLOOKUP(LEFT(TRIM(AQ$6),FIND("~",SUBSTITUTE(AQ$6," ","~",LEN(TRIM(AQ$6))-LEN(SUBSTITUTE(TRIM(AQ$6)," ",""))))-1)&amp;" Total",$B$6:$BB$314,ROW($A217)-5,FALSE))</f>
        <v>0</v>
      </c>
      <c r="AR217" s="8">
        <f ca="1">IF(AR$5&lt;&gt;"",HLOOKUP(AR$5,Functionalization!$G$6:$R$314,ROW($A217)-5,FALSE),IFERROR(INDEX(AR$278:AR$314,MATCH($F217,$B$278:$B$314,0))/VLOOKUP($F217,$B$278:$BB$314,MATCH(LEFT(TRIM(AR$6),FIND("~",SUBSTITUTE(AR$6,"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217))*HLOOKUP(LEFT(TRIM(AR$6),FIND("~",SUBSTITUTE(AR$6," ","~",LEN(TRIM(AR$6))-LEN(SUBSTITUTE(TRIM(AR$6)," ",""))))-1)&amp;" Total",$B$6:$BB$314,ROW($A217)-5,FALSE))</f>
        <v>0</v>
      </c>
      <c r="AS217" s="8">
        <f ca="1">IF(AS$5&lt;&gt;"",HLOOKUP(AS$5,Functionalization!$G$6:$R$314,ROW($A217)-5,FALSE),IFERROR(INDEX(AS$278:AS$314,MATCH($F217,$B$278:$B$314,0))/VLOOKUP($F217,$B$278:$BB$314,MATCH(LEFT(TRIM(AS$6),FIND("~",SUBSTITUTE(AS$6,"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217))*HLOOKUP(LEFT(TRIM(AS$6),FIND("~",SUBSTITUTE(AS$6," ","~",LEN(TRIM(AS$6))-LEN(SUBSTITUTE(TRIM(AS$6)," ",""))))-1)&amp;" Total",$B$6:$BB$314,ROW($A217)-5,FALSE))</f>
        <v>0</v>
      </c>
      <c r="AT217" s="8">
        <f ca="1">IF(AT$5&lt;&gt;"",HLOOKUP(AT$5,Functionalization!$G$6:$R$314,ROW($A217)-5,FALSE),IFERROR(INDEX(AT$278:AT$314,MATCH($F217,$B$278:$B$314,0))/VLOOKUP($F217,$B$278:$BB$314,MATCH(LEFT(TRIM(AT$6),FIND("~",SUBSTITUTE(AT$6,"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217))*HLOOKUP(LEFT(TRIM(AT$6),FIND("~",SUBSTITUTE(AT$6," ","~",LEN(TRIM(AT$6))-LEN(SUBSTITUTE(TRIM(AT$6)," ",""))))-1)&amp;" Total",$B$6:$BB$314,ROW($A217)-5,FALSE))</f>
        <v>0</v>
      </c>
      <c r="AU217" s="8">
        <f ca="1">IF(AU$5&lt;&gt;"",HLOOKUP(AU$5,Functionalization!$G$6:$R$314,ROW($A217)-5,FALSE),IFERROR(INDEX(AU$278:AU$314,MATCH($F217,$B$278:$B$314,0))/VLOOKUP($F217,$B$278:$BB$314,MATCH(LEFT(TRIM(AU$6),FIND("~",SUBSTITUTE(AU$6,"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217))*HLOOKUP(LEFT(TRIM(AU$6),FIND("~",SUBSTITUTE(AU$6," ","~",LEN(TRIM(AU$6))-LEN(SUBSTITUTE(TRIM(AU$6)," ",""))))-1)&amp;" Total",$B$6:$BB$314,ROW($A217)-5,FALSE))</f>
        <v>0</v>
      </c>
      <c r="AV217" s="8">
        <f ca="1">IF(AV$5&lt;&gt;"",HLOOKUP(AV$5,Functionalization!$G$6:$R$314,ROW($A217)-5,FALSE),IFERROR(INDEX(AV$278:AV$314,MATCH($F217,$B$278:$B$314,0))/VLOOKUP($F217,$B$278:$BB$314,MATCH(LEFT(TRIM(AV$6),FIND("~",SUBSTITUTE(AV$6,"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217))*HLOOKUP(LEFT(TRIM(AV$6),FIND("~",SUBSTITUTE(AV$6," ","~",LEN(TRIM(AV$6))-LEN(SUBSTITUTE(TRIM(AV$6)," ",""))))-1)&amp;" Total",$B$6:$BB$314,ROW($A217)-5,FALSE))</f>
        <v>0</v>
      </c>
      <c r="AW217" s="8">
        <f ca="1">IF(AW$5&lt;&gt;"",HLOOKUP(AW$5,Functionalization!$G$6:$R$314,ROW($A217)-5,FALSE),IFERROR(INDEX(AW$278:AW$314,MATCH($F217,$B$278:$B$314,0))/VLOOKUP($F217,$B$278:$BB$314,MATCH(LEFT(TRIM(AW$6),FIND("~",SUBSTITUTE(AW$6,"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217))*HLOOKUP(LEFT(TRIM(AW$6),FIND("~",SUBSTITUTE(AW$6," ","~",LEN(TRIM(AW$6))-LEN(SUBSTITUTE(TRIM(AW$6)," ",""))))-1)&amp;" Total",$B$6:$BB$314,ROW($A217)-5,FALSE))</f>
        <v>0</v>
      </c>
      <c r="AX217" s="8">
        <f ca="1">IF(AX$5&lt;&gt;"",HLOOKUP(AX$5,Functionalization!$G$6:$R$314,ROW($A217)-5,FALSE),IFERROR(INDEX(AX$278:AX$314,MATCH($F217,$B$278:$B$314,0))/VLOOKUP($F217,$B$278:$BB$314,MATCH(LEFT(TRIM(AX$6),FIND("~",SUBSTITUTE(AX$6,"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217))*HLOOKUP(LEFT(TRIM(AX$6),FIND("~",SUBSTITUTE(AX$6," ","~",LEN(TRIM(AX$6))-LEN(SUBSTITUTE(TRIM(AX$6)," ",""))))-1)&amp;" Total",$B$6:$BB$314,ROW($A217)-5,FALSE))</f>
        <v>0</v>
      </c>
      <c r="AY217" s="8">
        <f ca="1">IF(AY$5&lt;&gt;"",HLOOKUP(AY$5,Functionalization!$G$6:$R$314,ROW($A217)-5,FALSE),IFERROR(INDEX(AY$278:AY$314,MATCH($F217,$B$278:$B$314,0))/VLOOKUP($F217,$B$278:$BB$314,MATCH(LEFT(TRIM(AY$6),FIND("~",SUBSTITUTE(AY$6,"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217))*HLOOKUP(LEFT(TRIM(AY$6),FIND("~",SUBSTITUTE(AY$6," ","~",LEN(TRIM(AY$6))-LEN(SUBSTITUTE(TRIM(AY$6)," ",""))))-1)&amp;" Total",$B$6:$BB$314,ROW($A217)-5,FALSE))</f>
        <v>0</v>
      </c>
      <c r="AZ217" s="8">
        <f ca="1">IF(AZ$5&lt;&gt;"",HLOOKUP(AZ$5,Functionalization!$G$6:$R$314,ROW($A217)-5,FALSE),IFERROR(INDEX(AZ$278:AZ$314,MATCH($F217,$B$278:$B$314,0))/VLOOKUP($F217,$B$278:$BB$314,MATCH(LEFT(TRIM(AZ$6),FIND("~",SUBSTITUTE(AZ$6,"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217))*HLOOKUP(LEFT(TRIM(AZ$6),FIND("~",SUBSTITUTE(AZ$6," ","~",LEN(TRIM(AZ$6))-LEN(SUBSTITUTE(TRIM(AZ$6)," ",""))))-1)&amp;" Total",$B$6:$BB$314,ROW($A217)-5,FALSE))</f>
        <v>0</v>
      </c>
      <c r="BA217" s="8">
        <f ca="1">IF(BA$5&lt;&gt;"",HLOOKUP(BA$5,Functionalization!$G$6:$R$314,ROW($A217)-5,FALSE),IFERROR(INDEX(BA$278:BA$314,MATCH($F217,$B$278:$B$314,0))/VLOOKUP($F217,$B$278:$BB$314,MATCH(LEFT(TRIM(BA$6),FIND("~",SUBSTITUTE(BA$6,"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217))*HLOOKUP(LEFT(TRIM(BA$6),FIND("~",SUBSTITUTE(BA$6," ","~",LEN(TRIM(BA$6))-LEN(SUBSTITUTE(TRIM(BA$6)," ",""))))-1)&amp;" Total",$B$6:$BB$314,ROW($A217)-5,FALSE))</f>
        <v>0</v>
      </c>
      <c r="BB217" s="8">
        <f ca="1">IF(BB$5&lt;&gt;"",HLOOKUP(BB$5,Functionalization!$G$6:$R$314,ROW($A217)-5,FALSE),IFERROR(INDEX(BB$278:BB$314,MATCH($F217,$B$278:$B$314,0))/VLOOKUP($F217,$B$278:$BB$314,MATCH(LEFT(TRIM(BB$6),FIND("~",SUBSTITUTE(BB$6,"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217))*HLOOKUP(LEFT(TRIM(BB$6),FIND("~",SUBSTITUTE(BB$6," ","~",LEN(TRIM(BB$6))-LEN(SUBSTITUTE(TRIM(BB$6)," ",""))))-1)&amp;" Total",$B$6:$BB$314,ROW($A217)-5,FALSE))</f>
        <v>0</v>
      </c>
      <c r="BD217">
        <f ca="1">IFERROR(IF(SUMIF($G$6:$BB$6,BD$6&amp;" Total",$G217:$BB217)-(SUMIF($G$6:$BB$6,BD$6&amp;" "&amp;'Input-Func_Class'!$D$22,$G217:$BB217)+IFERROR(SUMIF($G$6:$BB$6,BD$6&amp;" "&amp;'Input-Func_Class'!$E$22,$G217:$BB217),SUMIF($G$6:$BB$6,BD$6&amp;" "&amp;'Input-Func_Class'!$B$24,$G217:$BB217))+SUMIF($G$6:$BB$6,BD$6&amp;" "&amp;'Input-Func_Class'!$F$22,$G217:$BB217))&lt;Check_Limit,0,1),1)</f>
        <v>0</v>
      </c>
      <c r="BE217">
        <f ca="1">IFERROR(IF(SUMIF($G$6:$BB$6,BE$6&amp;" Total",$G217:$BB217)-(SUMIF($G$6:$BB$6,BE$6&amp;" "&amp;'Input-Func_Class'!$D$22,$G217:$BB217)+IFERROR(SUMIF($G$6:$BB$6,BE$6&amp;" "&amp;'Input-Func_Class'!$E$22,$G217:$BB217),SUMIF($G$6:$BB$6,BE$6&amp;" "&amp;'Input-Func_Class'!$B$24,$G217:$BB217))+SUMIF($G$6:$BB$6,BE$6&amp;" "&amp;'Input-Func_Class'!$F$22,$G217:$BB217))&lt;Check_Limit,0,1),1)</f>
        <v>0</v>
      </c>
      <c r="BF217">
        <f ca="1">IFERROR(IF(SUMIF($G$6:$BB$6,BF$6&amp;" Total",$G217:$BB217)-(SUMIF($G$6:$BB$6,BF$6&amp;" "&amp;'Input-Func_Class'!$D$22,$G217:$BB217)+IFERROR(SUMIF($G$6:$BB$6,BF$6&amp;" "&amp;'Input-Func_Class'!$E$22,$G217:$BB217),SUMIF($G$6:$BB$6,BF$6&amp;" "&amp;'Input-Func_Class'!$B$24,$G217:$BB217))+SUMIF($G$6:$BB$6,BF$6&amp;" "&amp;'Input-Func_Class'!$F$22,$G217:$BB217))&lt;Check_Limit,0,1),1)</f>
        <v>0</v>
      </c>
      <c r="BG217">
        <f ca="1">IFERROR(IF(SUMIF($G$6:$BB$6,BG$6&amp;" Total",$G217:$BB217)-(SUMIF($G$6:$BB$6,BG$6&amp;" "&amp;'Input-Func_Class'!$D$22,$G217:$BB217)+IFERROR(SUMIF($G$6:$BB$6,BG$6&amp;" "&amp;'Input-Func_Class'!$E$22,$G217:$BB217),SUMIF($G$6:$BB$6,BG$6&amp;" "&amp;'Input-Func_Class'!$B$24,$G217:$BB217))+SUMIF($G$6:$BB$6,BG$6&amp;" "&amp;'Input-Func_Class'!$F$22,$G217:$BB217))&lt;Check_Limit,0,1),1)</f>
        <v>0</v>
      </c>
      <c r="BH217">
        <f ca="1">IFERROR(IF(SUMIF($G$6:$BB$6,BH$6&amp;" Total",$G217:$BB217)-(SUMIF($G$6:$BB$6,BH$6&amp;" "&amp;'Input-Func_Class'!$D$22,$G217:$BB217)+IFERROR(SUMIF($G$6:$BB$6,BH$6&amp;" "&amp;'Input-Func_Class'!$E$22,$G217:$BB217),SUMIF($G$6:$BB$6,BH$6&amp;" "&amp;'Input-Func_Class'!$B$24,$G217:$BB217))+SUMIF($G$6:$BB$6,BH$6&amp;" "&amp;'Input-Func_Class'!$F$22,$G217:$BB217))&lt;Check_Limit,0,1),1)</f>
        <v>0</v>
      </c>
      <c r="BI217">
        <f ca="1">IFERROR(IF(SUMIF($G$6:$BB$6,BI$6&amp;" Total",$G217:$BB217)-(SUMIF($G$6:$BB$6,BI$6&amp;" "&amp;'Input-Func_Class'!$D$22,$G217:$BB217)+IFERROR(SUMIF($G$6:$BB$6,BI$6&amp;" "&amp;'Input-Func_Class'!$E$22,$G217:$BB217),SUMIF($G$6:$BB$6,BI$6&amp;" "&amp;'Input-Func_Class'!$B$24,$G217:$BB217))+SUMIF($G$6:$BB$6,BI$6&amp;" "&amp;'Input-Func_Class'!$F$22,$G217:$BB217))&lt;Check_Limit,0,1),1)</f>
        <v>0</v>
      </c>
      <c r="BJ217">
        <f ca="1">IFERROR(IF(SUMIF($G$6:$BB$6,BJ$6&amp;" Total",$G217:$BB217)-(SUMIF($G$6:$BB$6,BJ$6&amp;" "&amp;'Input-Func_Class'!$D$22,$G217:$BB217)+IFERROR(SUMIF($G$6:$BB$6,BJ$6&amp;" "&amp;'Input-Func_Class'!$E$22,$G217:$BB217),SUMIF($G$6:$BB$6,BJ$6&amp;" "&amp;'Input-Func_Class'!$B$24,$G217:$BB217))+SUMIF($G$6:$BB$6,BJ$6&amp;" "&amp;'Input-Func_Class'!$F$22,$G217:$BB217))&lt;Check_Limit,0,1),1)</f>
        <v>0</v>
      </c>
      <c r="BK217">
        <f ca="1">IFERROR(IF(SUMIF($G$6:$BB$6,BK$6&amp;" Total",$G217:$BB217)-(SUMIF($G$6:$BB$6,BK$6&amp;" "&amp;'Input-Func_Class'!$D$22,$G217:$BB217)+IFERROR(SUMIF($G$6:$BB$6,BK$6&amp;" "&amp;'Input-Func_Class'!$E$22,$G217:$BB217),SUMIF($G$6:$BB$6,BK$6&amp;" "&amp;'Input-Func_Class'!$B$24,$G217:$BB217))+SUMIF($G$6:$BB$6,BK$6&amp;" "&amp;'Input-Func_Class'!$F$22,$G217:$BB217))&lt;Check_Limit,0,1),1)</f>
        <v>0</v>
      </c>
      <c r="BL217">
        <f ca="1">IFERROR(IF(SUMIF($G$6:$BB$6,BL$6&amp;" Total",$G217:$BB217)-(SUMIF($G$6:$BB$6,BL$6&amp;" "&amp;'Input-Func_Class'!$D$22,$G217:$BB217)+IFERROR(SUMIF($G$6:$BB$6,BL$6&amp;" "&amp;'Input-Func_Class'!$E$22,$G217:$BB217),SUMIF($G$6:$BB$6,BL$6&amp;" "&amp;'Input-Func_Class'!$B$24,$G217:$BB217))+SUMIF($G$6:$BB$6,BL$6&amp;" "&amp;'Input-Func_Class'!$F$22,$G217:$BB217))&lt;Check_Limit,0,1),1)</f>
        <v>0</v>
      </c>
      <c r="BM217">
        <f ca="1">IFERROR(IF(SUMIF($G$6:$BB$6,BM$6&amp;" Total",$G217:$BB217)-(SUMIF($G$6:$BB$6,BM$6&amp;" "&amp;'Input-Func_Class'!$D$22,$G217:$BB217)+IFERROR(SUMIF($G$6:$BB$6,BM$6&amp;" "&amp;'Input-Func_Class'!$E$22,$G217:$BB217),SUMIF($G$6:$BB$6,BM$6&amp;" "&amp;'Input-Func_Class'!$B$24,$G217:$BB217))+SUMIF($G$6:$BB$6,BM$6&amp;" "&amp;'Input-Func_Class'!$F$22,$G217:$BB217))&lt;Check_Limit,0,1),1)</f>
        <v>0</v>
      </c>
      <c r="BN217">
        <f ca="1">IFERROR(IF(SUMIF($G$6:$BB$6,BN$6&amp;" Total",$G217:$BB217)-(SUMIF($G$6:$BB$6,BN$6&amp;" "&amp;'Input-Func_Class'!$D$22,$G217:$BB217)+IFERROR(SUMIF($G$6:$BB$6,BN$6&amp;" "&amp;'Input-Func_Class'!$E$22,$G217:$BB217),SUMIF($G$6:$BB$6,BN$6&amp;" "&amp;'Input-Func_Class'!$B$24,$G217:$BB217))+SUMIF($G$6:$BB$6,BN$6&amp;" "&amp;'Input-Func_Class'!$F$22,$G217:$BB217))&lt;Check_Limit,0,1),1)</f>
        <v>0</v>
      </c>
      <c r="BO217">
        <f ca="1">IFERROR(IF(SUMIF($G$6:$BB$6,BO$6&amp;" Total",$G217:$BB217)-(SUMIF($G$6:$BB$6,BO$6&amp;" "&amp;'Input-Func_Class'!$D$22,$G217:$BB217)+IFERROR(SUMIF($G$6:$BB$6,BO$6&amp;" "&amp;'Input-Func_Class'!$E$22,$G217:$BB217),SUMIF($G$6:$BB$6,BO$6&amp;" "&amp;'Input-Func_Class'!$B$24,$G217:$BB217))+SUMIF($G$6:$BB$6,BO$6&amp;" "&amp;'Input-Func_Class'!$F$22,$G217:$BB217))&lt;Check_Limit,0,1),1)</f>
        <v>0</v>
      </c>
    </row>
    <row r="218" spans="1:67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>Functionalization!$D218</f>
        <v>11973529.420000002</v>
      </c>
      <c r="E218" s="8">
        <f t="shared" ca="1" si="64"/>
        <v>0</v>
      </c>
      <c r="F218" s="2" t="str">
        <f>IF($D218=0,"-",IF('Input-Accounts'!$E218&lt;&gt;0,'Input-Accounts'!$E218,'Input-Accounts'!$G218))</f>
        <v>AVGERAGE STUDY</v>
      </c>
      <c r="G218" s="8">
        <f ca="1">IF(G$5&lt;&gt;"",HLOOKUP(G$5,Functionalization!$G$6:$R$314,ROW($A218)-5,FALSE),IFERROR(INDEX(G$278:G$314,MATCH($F218,$B$278:$B$314,0))/VLOOKUP($F218,$B$278:$BB$314,MATCH(LEFT(TRIM(G$6),FIND("~",SUBSTITUTE(G$6,"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218))*HLOOKUP(LEFT(TRIM(G$6),FIND("~",SUBSTITUTE(G$6," ","~",LEN(TRIM(G$6))-LEN(SUBSTITUTE(TRIM(G$6)," ",""))))-1)&amp;" Total",$B$6:$BB$314,ROW($A218)-5,FALSE))</f>
        <v>11973529.420000002</v>
      </c>
      <c r="H218" s="8">
        <f ca="1">IF(H$5&lt;&gt;"",HLOOKUP(H$5,Functionalization!$G$6:$R$314,ROW($A218)-5,FALSE),IFERROR(INDEX(H$278:H$314,MATCH($F218,$B$278:$B$314,0))/VLOOKUP($F218,$B$278:$BB$314,MATCH(LEFT(TRIM(H$6),FIND("~",SUBSTITUTE(H$6,"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218))*HLOOKUP(LEFT(TRIM(H$6),FIND("~",SUBSTITUTE(H$6," ","~",LEN(TRIM(H$6))-LEN(SUBSTITUTE(TRIM(H$6)," ",""))))-1)&amp;" Total",$B$6:$BB$314,ROW($A218)-5,FALSE))</f>
        <v>9134797.7695796117</v>
      </c>
      <c r="I218" s="8">
        <f ca="1">IF(I$5&lt;&gt;"",HLOOKUP(I$5,Functionalization!$G$6:$R$314,ROW($A218)-5,FALSE),IFERROR(INDEX(I$278:I$314,MATCH($F218,$B$278:$B$314,0))/VLOOKUP($F218,$B$278:$BB$314,MATCH(LEFT(TRIM(I$6),FIND("~",SUBSTITUTE(I$6,"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218))*HLOOKUP(LEFT(TRIM(I$6),FIND("~",SUBSTITUTE(I$6," ","~",LEN(TRIM(I$6))-LEN(SUBSTITUTE(TRIM(I$6)," ",""))))-1)&amp;" Total",$B$6:$BB$314,ROW($A218)-5,FALSE))</f>
        <v>0</v>
      </c>
      <c r="J218" s="8">
        <f ca="1">IF(J$5&lt;&gt;"",HLOOKUP(J$5,Functionalization!$G$6:$R$314,ROW($A218)-5,FALSE),IFERROR(INDEX(J$278:J$314,MATCH($F218,$B$278:$B$314,0))/VLOOKUP($F218,$B$278:$BB$314,MATCH(LEFT(TRIM(J$6),FIND("~",SUBSTITUTE(J$6,"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218))*HLOOKUP(LEFT(TRIM(J$6),FIND("~",SUBSTITUTE(J$6," ","~",LEN(TRIM(J$6))-LEN(SUBSTITUTE(TRIM(J$6)," ",""))))-1)&amp;" Total",$B$6:$BB$314,ROW($A218)-5,FALSE))</f>
        <v>2838731.650420391</v>
      </c>
      <c r="K218" s="8">
        <f ca="1">IF(K$5&lt;&gt;"",HLOOKUP(K$5,Functionalization!$G$6:$R$314,ROW($A218)-5,FALSE),IFERROR(INDEX(K$278:K$314,MATCH($F218,$B$278:$B$314,0))/VLOOKUP($F218,$B$278:$BB$314,MATCH(LEFT(TRIM(K$6),FIND("~",SUBSTITUTE(K$6,"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218))*HLOOKUP(LEFT(TRIM(K$6),FIND("~",SUBSTITUTE(K$6," ","~",LEN(TRIM(K$6))-LEN(SUBSTITUTE(TRIM(K$6)," ",""))))-1)&amp;" Total",$B$6:$BB$314,ROW($A218)-5,FALSE))</f>
        <v>0</v>
      </c>
      <c r="L218" s="8">
        <f ca="1">IF(L$5&lt;&gt;"",HLOOKUP(L$5,Functionalization!$G$6:$R$314,ROW($A218)-5,FALSE),IFERROR(INDEX(L$278:L$314,MATCH($F218,$B$278:$B$314,0))/VLOOKUP($F218,$B$278:$BB$314,MATCH(LEFT(TRIM(L$6),FIND("~",SUBSTITUTE(L$6,"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218))*HLOOKUP(LEFT(TRIM(L$6),FIND("~",SUBSTITUTE(L$6," ","~",LEN(TRIM(L$6))-LEN(SUBSTITUTE(TRIM(L$6)," ",""))))-1)&amp;" Total",$B$6:$BB$314,ROW($A218)-5,FALSE))</f>
        <v>0</v>
      </c>
      <c r="M218" s="8">
        <f ca="1">IF(M$5&lt;&gt;"",HLOOKUP(M$5,Functionalization!$G$6:$R$314,ROW($A218)-5,FALSE),IFERROR(INDEX(M$278:M$314,MATCH($F218,$B$278:$B$314,0))/VLOOKUP($F218,$B$278:$BB$314,MATCH(LEFT(TRIM(M$6),FIND("~",SUBSTITUTE(M$6,"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218))*HLOOKUP(LEFT(TRIM(M$6),FIND("~",SUBSTITUTE(M$6," ","~",LEN(TRIM(M$6))-LEN(SUBSTITUTE(TRIM(M$6)," ",""))))-1)&amp;" Total",$B$6:$BB$314,ROW($A218)-5,FALSE))</f>
        <v>0</v>
      </c>
      <c r="N218" s="8">
        <f ca="1">IF(N$5&lt;&gt;"",HLOOKUP(N$5,Functionalization!$G$6:$R$314,ROW($A218)-5,FALSE),IFERROR(INDEX(N$278:N$314,MATCH($F218,$B$278:$B$314,0))/VLOOKUP($F218,$B$278:$BB$314,MATCH(LEFT(TRIM(N$6),FIND("~",SUBSTITUTE(N$6,"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218))*HLOOKUP(LEFT(TRIM(N$6),FIND("~",SUBSTITUTE(N$6," ","~",LEN(TRIM(N$6))-LEN(SUBSTITUTE(TRIM(N$6)," ",""))))-1)&amp;" Total",$B$6:$BB$314,ROW($A218)-5,FALSE))</f>
        <v>0</v>
      </c>
      <c r="O218" s="8">
        <f ca="1">IF(O$5&lt;&gt;"",HLOOKUP(O$5,Functionalization!$G$6:$R$314,ROW($A218)-5,FALSE),IFERROR(INDEX(O$278:O$314,MATCH($F218,$B$278:$B$314,0))/VLOOKUP($F218,$B$278:$BB$314,MATCH(LEFT(TRIM(O$6),FIND("~",SUBSTITUTE(O$6,"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218))*HLOOKUP(LEFT(TRIM(O$6),FIND("~",SUBSTITUTE(O$6," ","~",LEN(TRIM(O$6))-LEN(SUBSTITUTE(TRIM(O$6)," ",""))))-1)&amp;" Total",$B$6:$BB$314,ROW($A218)-5,FALSE))</f>
        <v>0</v>
      </c>
      <c r="P218" s="8">
        <f ca="1">IF(P$5&lt;&gt;"",HLOOKUP(P$5,Functionalization!$G$6:$R$314,ROW($A218)-5,FALSE),IFERROR(INDEX(P$278:P$314,MATCH($F218,$B$278:$B$314,0))/VLOOKUP($F218,$B$278:$BB$314,MATCH(LEFT(TRIM(P$6),FIND("~",SUBSTITUTE(P$6,"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218))*HLOOKUP(LEFT(TRIM(P$6),FIND("~",SUBSTITUTE(P$6," ","~",LEN(TRIM(P$6))-LEN(SUBSTITUTE(TRIM(P$6)," ",""))))-1)&amp;" Total",$B$6:$BB$314,ROW($A218)-5,FALSE))</f>
        <v>0</v>
      </c>
      <c r="Q218" s="8">
        <f ca="1">IF(Q$5&lt;&gt;"",HLOOKUP(Q$5,Functionalization!$G$6:$R$314,ROW($A218)-5,FALSE),IFERROR(INDEX(Q$278:Q$314,MATCH($F218,$B$278:$B$314,0))/VLOOKUP($F218,$B$278:$BB$314,MATCH(LEFT(TRIM(Q$6),FIND("~",SUBSTITUTE(Q$6,"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218))*HLOOKUP(LEFT(TRIM(Q$6),FIND("~",SUBSTITUTE(Q$6," ","~",LEN(TRIM(Q$6))-LEN(SUBSTITUTE(TRIM(Q$6)," ",""))))-1)&amp;" Total",$B$6:$BB$314,ROW($A218)-5,FALSE))</f>
        <v>0</v>
      </c>
      <c r="R218" s="8">
        <f ca="1">IF(R$5&lt;&gt;"",HLOOKUP(R$5,Functionalization!$G$6:$R$314,ROW($A218)-5,FALSE),IFERROR(INDEX(R$278:R$314,MATCH($F218,$B$278:$B$314,0))/VLOOKUP($F218,$B$278:$BB$314,MATCH(LEFT(TRIM(R$6),FIND("~",SUBSTITUTE(R$6,"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218))*HLOOKUP(LEFT(TRIM(R$6),FIND("~",SUBSTITUTE(R$6," ","~",LEN(TRIM(R$6))-LEN(SUBSTITUTE(TRIM(R$6)," ",""))))-1)&amp;" Total",$B$6:$BB$314,ROW($A218)-5,FALSE))</f>
        <v>0</v>
      </c>
      <c r="S218" s="8">
        <f ca="1">IF(S$5&lt;&gt;"",HLOOKUP(S$5,Functionalization!$G$6:$R$314,ROW($A218)-5,FALSE),IFERROR(INDEX(S$278:S$314,MATCH($F218,$B$278:$B$314,0))/VLOOKUP($F218,$B$278:$BB$314,MATCH(LEFT(TRIM(S$6),FIND("~",SUBSTITUTE(S$6,"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218))*HLOOKUP(LEFT(TRIM(S$6),FIND("~",SUBSTITUTE(S$6," ","~",LEN(TRIM(S$6))-LEN(SUBSTITUTE(TRIM(S$6)," ",""))))-1)&amp;" Total",$B$6:$BB$314,ROW($A218)-5,FALSE))</f>
        <v>0</v>
      </c>
      <c r="T218" s="8">
        <f ca="1">IF(T$5&lt;&gt;"",HLOOKUP(T$5,Functionalization!$G$6:$R$314,ROW($A218)-5,FALSE),IFERROR(INDEX(T$278:T$314,MATCH($F218,$B$278:$B$314,0))/VLOOKUP($F218,$B$278:$BB$314,MATCH(LEFT(TRIM(T$6),FIND("~",SUBSTITUTE(T$6,"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218))*HLOOKUP(LEFT(TRIM(T$6),FIND("~",SUBSTITUTE(T$6," ","~",LEN(TRIM(T$6))-LEN(SUBSTITUTE(TRIM(T$6)," ",""))))-1)&amp;" Total",$B$6:$BB$314,ROW($A218)-5,FALSE))</f>
        <v>0</v>
      </c>
      <c r="U218" s="8">
        <f ca="1">IF(U$5&lt;&gt;"",HLOOKUP(U$5,Functionalization!$G$6:$R$314,ROW($A218)-5,FALSE),IFERROR(INDEX(U$278:U$314,MATCH($F218,$B$278:$B$314,0))/VLOOKUP($F218,$B$278:$BB$314,MATCH(LEFT(TRIM(U$6),FIND("~",SUBSTITUTE(U$6,"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218))*HLOOKUP(LEFT(TRIM(U$6),FIND("~",SUBSTITUTE(U$6," ","~",LEN(TRIM(U$6))-LEN(SUBSTITUTE(TRIM(U$6)," ",""))))-1)&amp;" Total",$B$6:$BB$314,ROW($A218)-5,FALSE))</f>
        <v>0</v>
      </c>
      <c r="V218" s="8">
        <f ca="1">IF(V$5&lt;&gt;"",HLOOKUP(V$5,Functionalization!$G$6:$R$314,ROW($A218)-5,FALSE),IFERROR(INDEX(V$278:V$314,MATCH($F218,$B$278:$B$314,0))/VLOOKUP($F218,$B$278:$BB$314,MATCH(LEFT(TRIM(V$6),FIND("~",SUBSTITUTE(V$6,"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218))*HLOOKUP(LEFT(TRIM(V$6),FIND("~",SUBSTITUTE(V$6," ","~",LEN(TRIM(V$6))-LEN(SUBSTITUTE(TRIM(V$6)," ",""))))-1)&amp;" Total",$B$6:$BB$314,ROW($A218)-5,FALSE))</f>
        <v>0</v>
      </c>
      <c r="W218" s="8">
        <f ca="1">IF(W$5&lt;&gt;"",HLOOKUP(W$5,Functionalization!$G$6:$R$314,ROW($A218)-5,FALSE),IFERROR(INDEX(W$278:W$314,MATCH($F218,$B$278:$B$314,0))/VLOOKUP($F218,$B$278:$BB$314,MATCH(LEFT(TRIM(W$6),FIND("~",SUBSTITUTE(W$6,"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218))*HLOOKUP(LEFT(TRIM(W$6),FIND("~",SUBSTITUTE(W$6," ","~",LEN(TRIM(W$6))-LEN(SUBSTITUTE(TRIM(W$6)," ",""))))-1)&amp;" Total",$B$6:$BB$314,ROW($A218)-5,FALSE))</f>
        <v>0</v>
      </c>
      <c r="X218" s="8">
        <f ca="1">IF(X$5&lt;&gt;"",HLOOKUP(X$5,Functionalization!$G$6:$R$314,ROW($A218)-5,FALSE),IFERROR(INDEX(X$278:X$314,MATCH($F218,$B$278:$B$314,0))/VLOOKUP($F218,$B$278:$BB$314,MATCH(LEFT(TRIM(X$6),FIND("~",SUBSTITUTE(X$6,"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218))*HLOOKUP(LEFT(TRIM(X$6),FIND("~",SUBSTITUTE(X$6," ","~",LEN(TRIM(X$6))-LEN(SUBSTITUTE(TRIM(X$6)," ",""))))-1)&amp;" Total",$B$6:$BB$314,ROW($A218)-5,FALSE))</f>
        <v>0</v>
      </c>
      <c r="Y218" s="8">
        <f ca="1">IF(Y$5&lt;&gt;"",HLOOKUP(Y$5,Functionalization!$G$6:$R$314,ROW($A218)-5,FALSE),IFERROR(INDEX(Y$278:Y$314,MATCH($F218,$B$278:$B$314,0))/VLOOKUP($F218,$B$278:$BB$314,MATCH(LEFT(TRIM(Y$6),FIND("~",SUBSTITUTE(Y$6,"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218))*HLOOKUP(LEFT(TRIM(Y$6),FIND("~",SUBSTITUTE(Y$6," ","~",LEN(TRIM(Y$6))-LEN(SUBSTITUTE(TRIM(Y$6)," ",""))))-1)&amp;" Total",$B$6:$BB$314,ROW($A218)-5,FALSE))</f>
        <v>0</v>
      </c>
      <c r="Z218" s="8">
        <f ca="1">IF(Z$5&lt;&gt;"",HLOOKUP(Z$5,Functionalization!$G$6:$R$314,ROW($A218)-5,FALSE),IFERROR(INDEX(Z$278:Z$314,MATCH($F218,$B$278:$B$314,0))/VLOOKUP($F218,$B$278:$BB$314,MATCH(LEFT(TRIM(Z$6),FIND("~",SUBSTITUTE(Z$6,"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218))*HLOOKUP(LEFT(TRIM(Z$6),FIND("~",SUBSTITUTE(Z$6," ","~",LEN(TRIM(Z$6))-LEN(SUBSTITUTE(TRIM(Z$6)," ",""))))-1)&amp;" Total",$B$6:$BB$314,ROW($A218)-5,FALSE))</f>
        <v>0</v>
      </c>
      <c r="AA218" s="8">
        <f ca="1">IF(AA$5&lt;&gt;"",HLOOKUP(AA$5,Functionalization!$G$6:$R$314,ROW($A218)-5,FALSE),IFERROR(INDEX(AA$278:AA$314,MATCH($F218,$B$278:$B$314,0))/VLOOKUP($F218,$B$278:$BB$314,MATCH(LEFT(TRIM(AA$6),FIND("~",SUBSTITUTE(AA$6,"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218))*HLOOKUP(LEFT(TRIM(AA$6),FIND("~",SUBSTITUTE(AA$6," ","~",LEN(TRIM(AA$6))-LEN(SUBSTITUTE(TRIM(AA$6)," ",""))))-1)&amp;" Total",$B$6:$BB$314,ROW($A218)-5,FALSE))</f>
        <v>0</v>
      </c>
      <c r="AB218" s="8">
        <f ca="1">IF(AB$5&lt;&gt;"",HLOOKUP(AB$5,Functionalization!$G$6:$R$314,ROW($A218)-5,FALSE),IFERROR(INDEX(AB$278:AB$314,MATCH($F218,$B$278:$B$314,0))/VLOOKUP($F218,$B$278:$BB$314,MATCH(LEFT(TRIM(AB$6),FIND("~",SUBSTITUTE(AB$6,"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218))*HLOOKUP(LEFT(TRIM(AB$6),FIND("~",SUBSTITUTE(AB$6," ","~",LEN(TRIM(AB$6))-LEN(SUBSTITUTE(TRIM(AB$6)," ",""))))-1)&amp;" Total",$B$6:$BB$314,ROW($A218)-5,FALSE))</f>
        <v>0</v>
      </c>
      <c r="AC218" s="8">
        <f ca="1">IF(AC$5&lt;&gt;"",HLOOKUP(AC$5,Functionalization!$G$6:$R$314,ROW($A218)-5,FALSE),IFERROR(INDEX(AC$278:AC$314,MATCH($F218,$B$278:$B$314,0))/VLOOKUP($F218,$B$278:$BB$314,MATCH(LEFT(TRIM(AC$6),FIND("~",SUBSTITUTE(AC$6,"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218))*HLOOKUP(LEFT(TRIM(AC$6),FIND("~",SUBSTITUTE(AC$6," ","~",LEN(TRIM(AC$6))-LEN(SUBSTITUTE(TRIM(AC$6)," ",""))))-1)&amp;" Total",$B$6:$BB$314,ROW($A218)-5,FALSE))</f>
        <v>0</v>
      </c>
      <c r="AD218" s="8">
        <f ca="1">IF(AD$5&lt;&gt;"",HLOOKUP(AD$5,Functionalization!$G$6:$R$314,ROW($A218)-5,FALSE),IFERROR(INDEX(AD$278:AD$314,MATCH($F218,$B$278:$B$314,0))/VLOOKUP($F218,$B$278:$BB$314,MATCH(LEFT(TRIM(AD$6),FIND("~",SUBSTITUTE(AD$6,"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218))*HLOOKUP(LEFT(TRIM(AD$6),FIND("~",SUBSTITUTE(AD$6," ","~",LEN(TRIM(AD$6))-LEN(SUBSTITUTE(TRIM(AD$6)," ",""))))-1)&amp;" Total",$B$6:$BB$314,ROW($A218)-5,FALSE))</f>
        <v>0</v>
      </c>
      <c r="AE218" s="8">
        <f ca="1">IF(AE$5&lt;&gt;"",HLOOKUP(AE$5,Functionalization!$G$6:$R$314,ROW($A218)-5,FALSE),IFERROR(INDEX(AE$278:AE$314,MATCH($F218,$B$278:$B$314,0))/VLOOKUP($F218,$B$278:$BB$314,MATCH(LEFT(TRIM(AE$6),FIND("~",SUBSTITUTE(AE$6,"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218))*HLOOKUP(LEFT(TRIM(AE$6),FIND("~",SUBSTITUTE(AE$6," ","~",LEN(TRIM(AE$6))-LEN(SUBSTITUTE(TRIM(AE$6)," ",""))))-1)&amp;" Total",$B$6:$BB$314,ROW($A218)-5,FALSE))</f>
        <v>0</v>
      </c>
      <c r="AF218" s="8">
        <f ca="1">IF(AF$5&lt;&gt;"",HLOOKUP(AF$5,Functionalization!$G$6:$R$314,ROW($A218)-5,FALSE),IFERROR(INDEX(AF$278:AF$314,MATCH($F218,$B$278:$B$314,0))/VLOOKUP($F218,$B$278:$BB$314,MATCH(LEFT(TRIM(AF$6),FIND("~",SUBSTITUTE(AF$6,"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218))*HLOOKUP(LEFT(TRIM(AF$6),FIND("~",SUBSTITUTE(AF$6," ","~",LEN(TRIM(AF$6))-LEN(SUBSTITUTE(TRIM(AF$6)," ",""))))-1)&amp;" Total",$B$6:$BB$314,ROW($A218)-5,FALSE))</f>
        <v>0</v>
      </c>
      <c r="AG218" s="8">
        <f ca="1">IF(AG$5&lt;&gt;"",HLOOKUP(AG$5,Functionalization!$G$6:$R$314,ROW($A218)-5,FALSE),IFERROR(INDEX(AG$278:AG$314,MATCH($F218,$B$278:$B$314,0))/VLOOKUP($F218,$B$278:$BB$314,MATCH(LEFT(TRIM(AG$6),FIND("~",SUBSTITUTE(AG$6,"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218))*HLOOKUP(LEFT(TRIM(AG$6),FIND("~",SUBSTITUTE(AG$6," ","~",LEN(TRIM(AG$6))-LEN(SUBSTITUTE(TRIM(AG$6)," ",""))))-1)&amp;" Total",$B$6:$BB$314,ROW($A218)-5,FALSE))</f>
        <v>0</v>
      </c>
      <c r="AH218" s="8">
        <f ca="1">IF(AH$5&lt;&gt;"",HLOOKUP(AH$5,Functionalization!$G$6:$R$314,ROW($A218)-5,FALSE),IFERROR(INDEX(AH$278:AH$314,MATCH($F218,$B$278:$B$314,0))/VLOOKUP($F218,$B$278:$BB$314,MATCH(LEFT(TRIM(AH$6),FIND("~",SUBSTITUTE(AH$6,"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218))*HLOOKUP(LEFT(TRIM(AH$6),FIND("~",SUBSTITUTE(AH$6," ","~",LEN(TRIM(AH$6))-LEN(SUBSTITUTE(TRIM(AH$6)," ",""))))-1)&amp;" Total",$B$6:$BB$314,ROW($A218)-5,FALSE))</f>
        <v>0</v>
      </c>
      <c r="AI218" s="8">
        <f ca="1">IF(AI$5&lt;&gt;"",HLOOKUP(AI$5,Functionalization!$G$6:$R$314,ROW($A218)-5,FALSE),IFERROR(INDEX(AI$278:AI$314,MATCH($F218,$B$278:$B$314,0))/VLOOKUP($F218,$B$278:$BB$314,MATCH(LEFT(TRIM(AI$6),FIND("~",SUBSTITUTE(AI$6,"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218))*HLOOKUP(LEFT(TRIM(AI$6),FIND("~",SUBSTITUTE(AI$6," ","~",LEN(TRIM(AI$6))-LEN(SUBSTITUTE(TRIM(AI$6)," ",""))))-1)&amp;" Total",$B$6:$BB$314,ROW($A218)-5,FALSE))</f>
        <v>0</v>
      </c>
      <c r="AJ218" s="8">
        <f ca="1">IF(AJ$5&lt;&gt;"",HLOOKUP(AJ$5,Functionalization!$G$6:$R$314,ROW($A218)-5,FALSE),IFERROR(INDEX(AJ$278:AJ$314,MATCH($F218,$B$278:$B$314,0))/VLOOKUP($F218,$B$278:$BB$314,MATCH(LEFT(TRIM(AJ$6),FIND("~",SUBSTITUTE(AJ$6,"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218))*HLOOKUP(LEFT(TRIM(AJ$6),FIND("~",SUBSTITUTE(AJ$6," ","~",LEN(TRIM(AJ$6))-LEN(SUBSTITUTE(TRIM(AJ$6)," ",""))))-1)&amp;" Total",$B$6:$BB$314,ROW($A218)-5,FALSE))</f>
        <v>0</v>
      </c>
      <c r="AK218" s="8">
        <f ca="1">IF(AK$5&lt;&gt;"",HLOOKUP(AK$5,Functionalization!$G$6:$R$314,ROW($A218)-5,FALSE),IFERROR(INDEX(AK$278:AK$314,MATCH($F218,$B$278:$B$314,0))/VLOOKUP($F218,$B$278:$BB$314,MATCH(LEFT(TRIM(AK$6),FIND("~",SUBSTITUTE(AK$6,"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218))*HLOOKUP(LEFT(TRIM(AK$6),FIND("~",SUBSTITUTE(AK$6," ","~",LEN(TRIM(AK$6))-LEN(SUBSTITUTE(TRIM(AK$6)," ",""))))-1)&amp;" Total",$B$6:$BB$314,ROW($A218)-5,FALSE))</f>
        <v>0</v>
      </c>
      <c r="AL218" s="8">
        <f ca="1">IF(AL$5&lt;&gt;"",HLOOKUP(AL$5,Functionalization!$G$6:$R$314,ROW($A218)-5,FALSE),IFERROR(INDEX(AL$278:AL$314,MATCH($F218,$B$278:$B$314,0))/VLOOKUP($F218,$B$278:$BB$314,MATCH(LEFT(TRIM(AL$6),FIND("~",SUBSTITUTE(AL$6,"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218))*HLOOKUP(LEFT(TRIM(AL$6),FIND("~",SUBSTITUTE(AL$6," ","~",LEN(TRIM(AL$6))-LEN(SUBSTITUTE(TRIM(AL$6)," ",""))))-1)&amp;" Total",$B$6:$BB$314,ROW($A218)-5,FALSE))</f>
        <v>0</v>
      </c>
      <c r="AM218" s="8">
        <f ca="1">IF(AM$5&lt;&gt;"",HLOOKUP(AM$5,Functionalization!$G$6:$R$314,ROW($A218)-5,FALSE),IFERROR(INDEX(AM$278:AM$314,MATCH($F218,$B$278:$B$314,0))/VLOOKUP($F218,$B$278:$BB$314,MATCH(LEFT(TRIM(AM$6),FIND("~",SUBSTITUTE(AM$6,"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218))*HLOOKUP(LEFT(TRIM(AM$6),FIND("~",SUBSTITUTE(AM$6," ","~",LEN(TRIM(AM$6))-LEN(SUBSTITUTE(TRIM(AM$6)," ",""))))-1)&amp;" Total",$B$6:$BB$314,ROW($A218)-5,FALSE))</f>
        <v>0</v>
      </c>
      <c r="AN218" s="8">
        <f ca="1">IF(AN$5&lt;&gt;"",HLOOKUP(AN$5,Functionalization!$G$6:$R$314,ROW($A218)-5,FALSE),IFERROR(INDEX(AN$278:AN$314,MATCH($F218,$B$278:$B$314,0))/VLOOKUP($F218,$B$278:$BB$314,MATCH(LEFT(TRIM(AN$6),FIND("~",SUBSTITUTE(AN$6,"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218))*HLOOKUP(LEFT(TRIM(AN$6),FIND("~",SUBSTITUTE(AN$6," ","~",LEN(TRIM(AN$6))-LEN(SUBSTITUTE(TRIM(AN$6)," ",""))))-1)&amp;" Total",$B$6:$BB$314,ROW($A218)-5,FALSE))</f>
        <v>0</v>
      </c>
      <c r="AO218" s="8">
        <f ca="1">IF(AO$5&lt;&gt;"",HLOOKUP(AO$5,Functionalization!$G$6:$R$314,ROW($A218)-5,FALSE),IFERROR(INDEX(AO$278:AO$314,MATCH($F218,$B$278:$B$314,0))/VLOOKUP($F218,$B$278:$BB$314,MATCH(LEFT(TRIM(AO$6),FIND("~",SUBSTITUTE(AO$6,"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218))*HLOOKUP(LEFT(TRIM(AO$6),FIND("~",SUBSTITUTE(AO$6," ","~",LEN(TRIM(AO$6))-LEN(SUBSTITUTE(TRIM(AO$6)," ",""))))-1)&amp;" Total",$B$6:$BB$314,ROW($A218)-5,FALSE))</f>
        <v>0</v>
      </c>
      <c r="AP218" s="8">
        <f ca="1">IF(AP$5&lt;&gt;"",HLOOKUP(AP$5,Functionalization!$G$6:$R$314,ROW($A218)-5,FALSE),IFERROR(INDEX(AP$278:AP$314,MATCH($F218,$B$278:$B$314,0))/VLOOKUP($F218,$B$278:$BB$314,MATCH(LEFT(TRIM(AP$6),FIND("~",SUBSTITUTE(AP$6,"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218))*HLOOKUP(LEFT(TRIM(AP$6),FIND("~",SUBSTITUTE(AP$6," ","~",LEN(TRIM(AP$6))-LEN(SUBSTITUTE(TRIM(AP$6)," ",""))))-1)&amp;" Total",$B$6:$BB$314,ROW($A218)-5,FALSE))</f>
        <v>0</v>
      </c>
      <c r="AQ218" s="8">
        <f ca="1">IF(AQ$5&lt;&gt;"",HLOOKUP(AQ$5,Functionalization!$G$6:$R$314,ROW($A218)-5,FALSE),IFERROR(INDEX(AQ$278:AQ$314,MATCH($F218,$B$278:$B$314,0))/VLOOKUP($F218,$B$278:$BB$314,MATCH(LEFT(TRIM(AQ$6),FIND("~",SUBSTITUTE(AQ$6,"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218))*HLOOKUP(LEFT(TRIM(AQ$6),FIND("~",SUBSTITUTE(AQ$6," ","~",LEN(TRIM(AQ$6))-LEN(SUBSTITUTE(TRIM(AQ$6)," ",""))))-1)&amp;" Total",$B$6:$BB$314,ROW($A218)-5,FALSE))</f>
        <v>0</v>
      </c>
      <c r="AR218" s="8">
        <f ca="1">IF(AR$5&lt;&gt;"",HLOOKUP(AR$5,Functionalization!$G$6:$R$314,ROW($A218)-5,FALSE),IFERROR(INDEX(AR$278:AR$314,MATCH($F218,$B$278:$B$314,0))/VLOOKUP($F218,$B$278:$BB$314,MATCH(LEFT(TRIM(AR$6),FIND("~",SUBSTITUTE(AR$6,"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218))*HLOOKUP(LEFT(TRIM(AR$6),FIND("~",SUBSTITUTE(AR$6," ","~",LEN(TRIM(AR$6))-LEN(SUBSTITUTE(TRIM(AR$6)," ",""))))-1)&amp;" Total",$B$6:$BB$314,ROW($A218)-5,FALSE))</f>
        <v>0</v>
      </c>
      <c r="AS218" s="8">
        <f ca="1">IF(AS$5&lt;&gt;"",HLOOKUP(AS$5,Functionalization!$G$6:$R$314,ROW($A218)-5,FALSE),IFERROR(INDEX(AS$278:AS$314,MATCH($F218,$B$278:$B$314,0))/VLOOKUP($F218,$B$278:$BB$314,MATCH(LEFT(TRIM(AS$6),FIND("~",SUBSTITUTE(AS$6,"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218))*HLOOKUP(LEFT(TRIM(AS$6),FIND("~",SUBSTITUTE(AS$6," ","~",LEN(TRIM(AS$6))-LEN(SUBSTITUTE(TRIM(AS$6)," ",""))))-1)&amp;" Total",$B$6:$BB$314,ROW($A218)-5,FALSE))</f>
        <v>0</v>
      </c>
      <c r="AT218" s="8">
        <f ca="1">IF(AT$5&lt;&gt;"",HLOOKUP(AT$5,Functionalization!$G$6:$R$314,ROW($A218)-5,FALSE),IFERROR(INDEX(AT$278:AT$314,MATCH($F218,$B$278:$B$314,0))/VLOOKUP($F218,$B$278:$BB$314,MATCH(LEFT(TRIM(AT$6),FIND("~",SUBSTITUTE(AT$6,"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218))*HLOOKUP(LEFT(TRIM(AT$6),FIND("~",SUBSTITUTE(AT$6," ","~",LEN(TRIM(AT$6))-LEN(SUBSTITUTE(TRIM(AT$6)," ",""))))-1)&amp;" Total",$B$6:$BB$314,ROW($A218)-5,FALSE))</f>
        <v>0</v>
      </c>
      <c r="AU218" s="8">
        <f ca="1">IF(AU$5&lt;&gt;"",HLOOKUP(AU$5,Functionalization!$G$6:$R$314,ROW($A218)-5,FALSE),IFERROR(INDEX(AU$278:AU$314,MATCH($F218,$B$278:$B$314,0))/VLOOKUP($F218,$B$278:$BB$314,MATCH(LEFT(TRIM(AU$6),FIND("~",SUBSTITUTE(AU$6,"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218))*HLOOKUP(LEFT(TRIM(AU$6),FIND("~",SUBSTITUTE(AU$6," ","~",LEN(TRIM(AU$6))-LEN(SUBSTITUTE(TRIM(AU$6)," ",""))))-1)&amp;" Total",$B$6:$BB$314,ROW($A218)-5,FALSE))</f>
        <v>0</v>
      </c>
      <c r="AV218" s="8">
        <f ca="1">IF(AV$5&lt;&gt;"",HLOOKUP(AV$5,Functionalization!$G$6:$R$314,ROW($A218)-5,FALSE),IFERROR(INDEX(AV$278:AV$314,MATCH($F218,$B$278:$B$314,0))/VLOOKUP($F218,$B$278:$BB$314,MATCH(LEFT(TRIM(AV$6),FIND("~",SUBSTITUTE(AV$6,"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218))*HLOOKUP(LEFT(TRIM(AV$6),FIND("~",SUBSTITUTE(AV$6," ","~",LEN(TRIM(AV$6))-LEN(SUBSTITUTE(TRIM(AV$6)," ",""))))-1)&amp;" Total",$B$6:$BB$314,ROW($A218)-5,FALSE))</f>
        <v>0</v>
      </c>
      <c r="AW218" s="8">
        <f ca="1">IF(AW$5&lt;&gt;"",HLOOKUP(AW$5,Functionalization!$G$6:$R$314,ROW($A218)-5,FALSE),IFERROR(INDEX(AW$278:AW$314,MATCH($F218,$B$278:$B$314,0))/VLOOKUP($F218,$B$278:$BB$314,MATCH(LEFT(TRIM(AW$6),FIND("~",SUBSTITUTE(AW$6,"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218))*HLOOKUP(LEFT(TRIM(AW$6),FIND("~",SUBSTITUTE(AW$6," ","~",LEN(TRIM(AW$6))-LEN(SUBSTITUTE(TRIM(AW$6)," ",""))))-1)&amp;" Total",$B$6:$BB$314,ROW($A218)-5,FALSE))</f>
        <v>0</v>
      </c>
      <c r="AX218" s="8">
        <f ca="1">IF(AX$5&lt;&gt;"",HLOOKUP(AX$5,Functionalization!$G$6:$R$314,ROW($A218)-5,FALSE),IFERROR(INDEX(AX$278:AX$314,MATCH($F218,$B$278:$B$314,0))/VLOOKUP($F218,$B$278:$BB$314,MATCH(LEFT(TRIM(AX$6),FIND("~",SUBSTITUTE(AX$6,"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218))*HLOOKUP(LEFT(TRIM(AX$6),FIND("~",SUBSTITUTE(AX$6," ","~",LEN(TRIM(AX$6))-LEN(SUBSTITUTE(TRIM(AX$6)," ",""))))-1)&amp;" Total",$B$6:$BB$314,ROW($A218)-5,FALSE))</f>
        <v>0</v>
      </c>
      <c r="AY218" s="8">
        <f ca="1">IF(AY$5&lt;&gt;"",HLOOKUP(AY$5,Functionalization!$G$6:$R$314,ROW($A218)-5,FALSE),IFERROR(INDEX(AY$278:AY$314,MATCH($F218,$B$278:$B$314,0))/VLOOKUP($F218,$B$278:$BB$314,MATCH(LEFT(TRIM(AY$6),FIND("~",SUBSTITUTE(AY$6,"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218))*HLOOKUP(LEFT(TRIM(AY$6),FIND("~",SUBSTITUTE(AY$6," ","~",LEN(TRIM(AY$6))-LEN(SUBSTITUTE(TRIM(AY$6)," ",""))))-1)&amp;" Total",$B$6:$BB$314,ROW($A218)-5,FALSE))</f>
        <v>0</v>
      </c>
      <c r="AZ218" s="8">
        <f ca="1">IF(AZ$5&lt;&gt;"",HLOOKUP(AZ$5,Functionalization!$G$6:$R$314,ROW($A218)-5,FALSE),IFERROR(INDEX(AZ$278:AZ$314,MATCH($F218,$B$278:$B$314,0))/VLOOKUP($F218,$B$278:$BB$314,MATCH(LEFT(TRIM(AZ$6),FIND("~",SUBSTITUTE(AZ$6,"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218))*HLOOKUP(LEFT(TRIM(AZ$6),FIND("~",SUBSTITUTE(AZ$6," ","~",LEN(TRIM(AZ$6))-LEN(SUBSTITUTE(TRIM(AZ$6)," ",""))))-1)&amp;" Total",$B$6:$BB$314,ROW($A218)-5,FALSE))</f>
        <v>0</v>
      </c>
      <c r="BA218" s="8">
        <f ca="1">IF(BA$5&lt;&gt;"",HLOOKUP(BA$5,Functionalization!$G$6:$R$314,ROW($A218)-5,FALSE),IFERROR(INDEX(BA$278:BA$314,MATCH($F218,$B$278:$B$314,0))/VLOOKUP($F218,$B$278:$BB$314,MATCH(LEFT(TRIM(BA$6),FIND("~",SUBSTITUTE(BA$6,"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218))*HLOOKUP(LEFT(TRIM(BA$6),FIND("~",SUBSTITUTE(BA$6," ","~",LEN(TRIM(BA$6))-LEN(SUBSTITUTE(TRIM(BA$6)," ",""))))-1)&amp;" Total",$B$6:$BB$314,ROW($A218)-5,FALSE))</f>
        <v>0</v>
      </c>
      <c r="BB218" s="8">
        <f ca="1">IF(BB$5&lt;&gt;"",HLOOKUP(BB$5,Functionalization!$G$6:$R$314,ROW($A218)-5,FALSE),IFERROR(INDEX(BB$278:BB$314,MATCH($F218,$B$278:$B$314,0))/VLOOKUP($F218,$B$278:$BB$314,MATCH(LEFT(TRIM(BB$6),FIND("~",SUBSTITUTE(BB$6,"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218))*HLOOKUP(LEFT(TRIM(BB$6),FIND("~",SUBSTITUTE(BB$6," ","~",LEN(TRIM(BB$6))-LEN(SUBSTITUTE(TRIM(BB$6)," ",""))))-1)&amp;" Total",$B$6:$BB$314,ROW($A218)-5,FALSE))</f>
        <v>0</v>
      </c>
      <c r="BD218">
        <f ca="1">IFERROR(IF(SUMIF($G$6:$BB$6,BD$6&amp;" Total",$G218:$BB218)-(SUMIF($G$6:$BB$6,BD$6&amp;" "&amp;'Input-Func_Class'!$D$22,$G218:$BB218)+IFERROR(SUMIF($G$6:$BB$6,BD$6&amp;" "&amp;'Input-Func_Class'!$E$22,$G218:$BB218),SUMIF($G$6:$BB$6,BD$6&amp;" "&amp;'Input-Func_Class'!$B$24,$G218:$BB218))+SUMIF($G$6:$BB$6,BD$6&amp;" "&amp;'Input-Func_Class'!$F$22,$G218:$BB218))&lt;Check_Limit,0,1),1)</f>
        <v>0</v>
      </c>
      <c r="BE218">
        <f ca="1">IFERROR(IF(SUMIF($G$6:$BB$6,BE$6&amp;" Total",$G218:$BB218)-(SUMIF($G$6:$BB$6,BE$6&amp;" "&amp;'Input-Func_Class'!$D$22,$G218:$BB218)+IFERROR(SUMIF($G$6:$BB$6,BE$6&amp;" "&amp;'Input-Func_Class'!$E$22,$G218:$BB218),SUMIF($G$6:$BB$6,BE$6&amp;" "&amp;'Input-Func_Class'!$B$24,$G218:$BB218))+SUMIF($G$6:$BB$6,BE$6&amp;" "&amp;'Input-Func_Class'!$F$22,$G218:$BB218))&lt;Check_Limit,0,1),1)</f>
        <v>0</v>
      </c>
      <c r="BF218">
        <f ca="1">IFERROR(IF(SUMIF($G$6:$BB$6,BF$6&amp;" Total",$G218:$BB218)-(SUMIF($G$6:$BB$6,BF$6&amp;" "&amp;'Input-Func_Class'!$D$22,$G218:$BB218)+IFERROR(SUMIF($G$6:$BB$6,BF$6&amp;" "&amp;'Input-Func_Class'!$E$22,$G218:$BB218),SUMIF($G$6:$BB$6,BF$6&amp;" "&amp;'Input-Func_Class'!$B$24,$G218:$BB218))+SUMIF($G$6:$BB$6,BF$6&amp;" "&amp;'Input-Func_Class'!$F$22,$G218:$BB218))&lt;Check_Limit,0,1),1)</f>
        <v>0</v>
      </c>
      <c r="BG218">
        <f ca="1">IFERROR(IF(SUMIF($G$6:$BB$6,BG$6&amp;" Total",$G218:$BB218)-(SUMIF($G$6:$BB$6,BG$6&amp;" "&amp;'Input-Func_Class'!$D$22,$G218:$BB218)+IFERROR(SUMIF($G$6:$BB$6,BG$6&amp;" "&amp;'Input-Func_Class'!$E$22,$G218:$BB218),SUMIF($G$6:$BB$6,BG$6&amp;" "&amp;'Input-Func_Class'!$B$24,$G218:$BB218))+SUMIF($G$6:$BB$6,BG$6&amp;" "&amp;'Input-Func_Class'!$F$22,$G218:$BB218))&lt;Check_Limit,0,1),1)</f>
        <v>0</v>
      </c>
      <c r="BH218">
        <f ca="1">IFERROR(IF(SUMIF($G$6:$BB$6,BH$6&amp;" Total",$G218:$BB218)-(SUMIF($G$6:$BB$6,BH$6&amp;" "&amp;'Input-Func_Class'!$D$22,$G218:$BB218)+IFERROR(SUMIF($G$6:$BB$6,BH$6&amp;" "&amp;'Input-Func_Class'!$E$22,$G218:$BB218),SUMIF($G$6:$BB$6,BH$6&amp;" "&amp;'Input-Func_Class'!$B$24,$G218:$BB218))+SUMIF($G$6:$BB$6,BH$6&amp;" "&amp;'Input-Func_Class'!$F$22,$G218:$BB218))&lt;Check_Limit,0,1),1)</f>
        <v>0</v>
      </c>
      <c r="BI218">
        <f ca="1">IFERROR(IF(SUMIF($G$6:$BB$6,BI$6&amp;" Total",$G218:$BB218)-(SUMIF($G$6:$BB$6,BI$6&amp;" "&amp;'Input-Func_Class'!$D$22,$G218:$BB218)+IFERROR(SUMIF($G$6:$BB$6,BI$6&amp;" "&amp;'Input-Func_Class'!$E$22,$G218:$BB218),SUMIF($G$6:$BB$6,BI$6&amp;" "&amp;'Input-Func_Class'!$B$24,$G218:$BB218))+SUMIF($G$6:$BB$6,BI$6&amp;" "&amp;'Input-Func_Class'!$F$22,$G218:$BB218))&lt;Check_Limit,0,1),1)</f>
        <v>0</v>
      </c>
      <c r="BJ218">
        <f ca="1">IFERROR(IF(SUMIF($G$6:$BB$6,BJ$6&amp;" Total",$G218:$BB218)-(SUMIF($G$6:$BB$6,BJ$6&amp;" "&amp;'Input-Func_Class'!$D$22,$G218:$BB218)+IFERROR(SUMIF($G$6:$BB$6,BJ$6&amp;" "&amp;'Input-Func_Class'!$E$22,$G218:$BB218),SUMIF($G$6:$BB$6,BJ$6&amp;" "&amp;'Input-Func_Class'!$B$24,$G218:$BB218))+SUMIF($G$6:$BB$6,BJ$6&amp;" "&amp;'Input-Func_Class'!$F$22,$G218:$BB218))&lt;Check_Limit,0,1),1)</f>
        <v>0</v>
      </c>
      <c r="BK218">
        <f ca="1">IFERROR(IF(SUMIF($G$6:$BB$6,BK$6&amp;" Total",$G218:$BB218)-(SUMIF($G$6:$BB$6,BK$6&amp;" "&amp;'Input-Func_Class'!$D$22,$G218:$BB218)+IFERROR(SUMIF($G$6:$BB$6,BK$6&amp;" "&amp;'Input-Func_Class'!$E$22,$G218:$BB218),SUMIF($G$6:$BB$6,BK$6&amp;" "&amp;'Input-Func_Class'!$B$24,$G218:$BB218))+SUMIF($G$6:$BB$6,BK$6&amp;" "&amp;'Input-Func_Class'!$F$22,$G218:$BB218))&lt;Check_Limit,0,1),1)</f>
        <v>0</v>
      </c>
      <c r="BL218">
        <f ca="1">IFERROR(IF(SUMIF($G$6:$BB$6,BL$6&amp;" Total",$G218:$BB218)-(SUMIF($G$6:$BB$6,BL$6&amp;" "&amp;'Input-Func_Class'!$D$22,$G218:$BB218)+IFERROR(SUMIF($G$6:$BB$6,BL$6&amp;" "&amp;'Input-Func_Class'!$E$22,$G218:$BB218),SUMIF($G$6:$BB$6,BL$6&amp;" "&amp;'Input-Func_Class'!$B$24,$G218:$BB218))+SUMIF($G$6:$BB$6,BL$6&amp;" "&amp;'Input-Func_Class'!$F$22,$G218:$BB218))&lt;Check_Limit,0,1),1)</f>
        <v>0</v>
      </c>
      <c r="BM218">
        <f ca="1">IFERROR(IF(SUMIF($G$6:$BB$6,BM$6&amp;" Total",$G218:$BB218)-(SUMIF($G$6:$BB$6,BM$6&amp;" "&amp;'Input-Func_Class'!$D$22,$G218:$BB218)+IFERROR(SUMIF($G$6:$BB$6,BM$6&amp;" "&amp;'Input-Func_Class'!$E$22,$G218:$BB218),SUMIF($G$6:$BB$6,BM$6&amp;" "&amp;'Input-Func_Class'!$B$24,$G218:$BB218))+SUMIF($G$6:$BB$6,BM$6&amp;" "&amp;'Input-Func_Class'!$F$22,$G218:$BB218))&lt;Check_Limit,0,1),1)</f>
        <v>0</v>
      </c>
      <c r="BN218">
        <f ca="1">IFERROR(IF(SUMIF($G$6:$BB$6,BN$6&amp;" Total",$G218:$BB218)-(SUMIF($G$6:$BB$6,BN$6&amp;" "&amp;'Input-Func_Class'!$D$22,$G218:$BB218)+IFERROR(SUMIF($G$6:$BB$6,BN$6&amp;" "&amp;'Input-Func_Class'!$E$22,$G218:$BB218),SUMIF($G$6:$BB$6,BN$6&amp;" "&amp;'Input-Func_Class'!$B$24,$G218:$BB218))+SUMIF($G$6:$BB$6,BN$6&amp;" "&amp;'Input-Func_Class'!$F$22,$G218:$BB218))&lt;Check_Limit,0,1),1)</f>
        <v>0</v>
      </c>
      <c r="BO218">
        <f ca="1">IFERROR(IF(SUMIF($G$6:$BB$6,BO$6&amp;" Total",$G218:$BB218)-(SUMIF($G$6:$BB$6,BO$6&amp;" "&amp;'Input-Func_Class'!$D$22,$G218:$BB218)+IFERROR(SUMIF($G$6:$BB$6,BO$6&amp;" "&amp;'Input-Func_Class'!$E$22,$G218:$BB218),SUMIF($G$6:$BB$6,BO$6&amp;" "&amp;'Input-Func_Class'!$B$24,$G218:$BB218))+SUMIF($G$6:$BB$6,BO$6&amp;" "&amp;'Input-Func_Class'!$F$22,$G218:$BB218))&lt;Check_Limit,0,1),1)</f>
        <v>0</v>
      </c>
    </row>
    <row r="219" spans="1:67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>Functionalization!$D219</f>
        <v>0</v>
      </c>
      <c r="E219" s="8">
        <f t="shared" si="64"/>
        <v>0</v>
      </c>
      <c r="F219" s="2" t="str">
        <f>IF($D219=0,"-",IF('Input-Accounts'!$E219&lt;&gt;0,'Input-Accounts'!$E219,'Input-Accounts'!$G219))</f>
        <v>-</v>
      </c>
      <c r="G219" s="8">
        <f ca="1">IF(G$5&lt;&gt;"",HLOOKUP(G$5,Functionalization!$G$6:$R$314,ROW($A219)-5,FALSE),IFERROR(INDEX(G$278:G$314,MATCH($F219,$B$278:$B$314,0))/VLOOKUP($F219,$B$278:$BB$314,MATCH(LEFT(TRIM(G$6),FIND("~",SUBSTITUTE(G$6,"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219))*HLOOKUP(LEFT(TRIM(G$6),FIND("~",SUBSTITUTE(G$6," ","~",LEN(TRIM(G$6))-LEN(SUBSTITUTE(TRIM(G$6)," ",""))))-1)&amp;" Total",$B$6:$BB$314,ROW($A219)-5,FALSE))</f>
        <v>0</v>
      </c>
      <c r="H219" s="8">
        <f ca="1">IF(H$5&lt;&gt;"",HLOOKUP(H$5,Functionalization!$G$6:$R$314,ROW($A219)-5,FALSE),IFERROR(INDEX(H$278:H$314,MATCH($F219,$B$278:$B$314,0))/VLOOKUP($F219,$B$278:$BB$314,MATCH(LEFT(TRIM(H$6),FIND("~",SUBSTITUTE(H$6,"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219))*HLOOKUP(LEFT(TRIM(H$6),FIND("~",SUBSTITUTE(H$6," ","~",LEN(TRIM(H$6))-LEN(SUBSTITUTE(TRIM(H$6)," ",""))))-1)&amp;" Total",$B$6:$BB$314,ROW($A219)-5,FALSE))</f>
        <v>0</v>
      </c>
      <c r="I219" s="8">
        <f ca="1">IF(I$5&lt;&gt;"",HLOOKUP(I$5,Functionalization!$G$6:$R$314,ROW($A219)-5,FALSE),IFERROR(INDEX(I$278:I$314,MATCH($F219,$B$278:$B$314,0))/VLOOKUP($F219,$B$278:$BB$314,MATCH(LEFT(TRIM(I$6),FIND("~",SUBSTITUTE(I$6,"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219))*HLOOKUP(LEFT(TRIM(I$6),FIND("~",SUBSTITUTE(I$6," ","~",LEN(TRIM(I$6))-LEN(SUBSTITUTE(TRIM(I$6)," ",""))))-1)&amp;" Total",$B$6:$BB$314,ROW($A219)-5,FALSE))</f>
        <v>0</v>
      </c>
      <c r="J219" s="8">
        <f ca="1">IF(J$5&lt;&gt;"",HLOOKUP(J$5,Functionalization!$G$6:$R$314,ROW($A219)-5,FALSE),IFERROR(INDEX(J$278:J$314,MATCH($F219,$B$278:$B$314,0))/VLOOKUP($F219,$B$278:$BB$314,MATCH(LEFT(TRIM(J$6),FIND("~",SUBSTITUTE(J$6,"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219))*HLOOKUP(LEFT(TRIM(J$6),FIND("~",SUBSTITUTE(J$6," ","~",LEN(TRIM(J$6))-LEN(SUBSTITUTE(TRIM(J$6)," ",""))))-1)&amp;" Total",$B$6:$BB$314,ROW($A219)-5,FALSE))</f>
        <v>0</v>
      </c>
      <c r="K219" s="8">
        <f ca="1">IF(K$5&lt;&gt;"",HLOOKUP(K$5,Functionalization!$G$6:$R$314,ROW($A219)-5,FALSE),IFERROR(INDEX(K$278:K$314,MATCH($F219,$B$278:$B$314,0))/VLOOKUP($F219,$B$278:$BB$314,MATCH(LEFT(TRIM(K$6),FIND("~",SUBSTITUTE(K$6,"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219))*HLOOKUP(LEFT(TRIM(K$6),FIND("~",SUBSTITUTE(K$6," ","~",LEN(TRIM(K$6))-LEN(SUBSTITUTE(TRIM(K$6)," ",""))))-1)&amp;" Total",$B$6:$BB$314,ROW($A219)-5,FALSE))</f>
        <v>0</v>
      </c>
      <c r="L219" s="8">
        <f ca="1">IF(L$5&lt;&gt;"",HLOOKUP(L$5,Functionalization!$G$6:$R$314,ROW($A219)-5,FALSE),IFERROR(INDEX(L$278:L$314,MATCH($F219,$B$278:$B$314,0))/VLOOKUP($F219,$B$278:$BB$314,MATCH(LEFT(TRIM(L$6),FIND("~",SUBSTITUTE(L$6,"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219))*HLOOKUP(LEFT(TRIM(L$6),FIND("~",SUBSTITUTE(L$6," ","~",LEN(TRIM(L$6))-LEN(SUBSTITUTE(TRIM(L$6)," ",""))))-1)&amp;" Total",$B$6:$BB$314,ROW($A219)-5,FALSE))</f>
        <v>0</v>
      </c>
      <c r="M219" s="8">
        <f ca="1">IF(M$5&lt;&gt;"",HLOOKUP(M$5,Functionalization!$G$6:$R$314,ROW($A219)-5,FALSE),IFERROR(INDEX(M$278:M$314,MATCH($F219,$B$278:$B$314,0))/VLOOKUP($F219,$B$278:$BB$314,MATCH(LEFT(TRIM(M$6),FIND("~",SUBSTITUTE(M$6,"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219))*HLOOKUP(LEFT(TRIM(M$6),FIND("~",SUBSTITUTE(M$6," ","~",LEN(TRIM(M$6))-LEN(SUBSTITUTE(TRIM(M$6)," ",""))))-1)&amp;" Total",$B$6:$BB$314,ROW($A219)-5,FALSE))</f>
        <v>0</v>
      </c>
      <c r="N219" s="8">
        <f ca="1">IF(N$5&lt;&gt;"",HLOOKUP(N$5,Functionalization!$G$6:$R$314,ROW($A219)-5,FALSE),IFERROR(INDEX(N$278:N$314,MATCH($F219,$B$278:$B$314,0))/VLOOKUP($F219,$B$278:$BB$314,MATCH(LEFT(TRIM(N$6),FIND("~",SUBSTITUTE(N$6,"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219))*HLOOKUP(LEFT(TRIM(N$6),FIND("~",SUBSTITUTE(N$6," ","~",LEN(TRIM(N$6))-LEN(SUBSTITUTE(TRIM(N$6)," ",""))))-1)&amp;" Total",$B$6:$BB$314,ROW($A219)-5,FALSE))</f>
        <v>0</v>
      </c>
      <c r="O219" s="8">
        <f ca="1">IF(O$5&lt;&gt;"",HLOOKUP(O$5,Functionalization!$G$6:$R$314,ROW($A219)-5,FALSE),IFERROR(INDEX(O$278:O$314,MATCH($F219,$B$278:$B$314,0))/VLOOKUP($F219,$B$278:$BB$314,MATCH(LEFT(TRIM(O$6),FIND("~",SUBSTITUTE(O$6,"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219))*HLOOKUP(LEFT(TRIM(O$6),FIND("~",SUBSTITUTE(O$6," ","~",LEN(TRIM(O$6))-LEN(SUBSTITUTE(TRIM(O$6)," ",""))))-1)&amp;" Total",$B$6:$BB$314,ROW($A219)-5,FALSE))</f>
        <v>0</v>
      </c>
      <c r="P219" s="8">
        <f ca="1">IF(P$5&lt;&gt;"",HLOOKUP(P$5,Functionalization!$G$6:$R$314,ROW($A219)-5,FALSE),IFERROR(INDEX(P$278:P$314,MATCH($F219,$B$278:$B$314,0))/VLOOKUP($F219,$B$278:$BB$314,MATCH(LEFT(TRIM(P$6),FIND("~",SUBSTITUTE(P$6,"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219))*HLOOKUP(LEFT(TRIM(P$6),FIND("~",SUBSTITUTE(P$6," ","~",LEN(TRIM(P$6))-LEN(SUBSTITUTE(TRIM(P$6)," ",""))))-1)&amp;" Total",$B$6:$BB$314,ROW($A219)-5,FALSE))</f>
        <v>0</v>
      </c>
      <c r="Q219" s="8">
        <f ca="1">IF(Q$5&lt;&gt;"",HLOOKUP(Q$5,Functionalization!$G$6:$R$314,ROW($A219)-5,FALSE),IFERROR(INDEX(Q$278:Q$314,MATCH($F219,$B$278:$B$314,0))/VLOOKUP($F219,$B$278:$BB$314,MATCH(LEFT(TRIM(Q$6),FIND("~",SUBSTITUTE(Q$6,"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219))*HLOOKUP(LEFT(TRIM(Q$6),FIND("~",SUBSTITUTE(Q$6," ","~",LEN(TRIM(Q$6))-LEN(SUBSTITUTE(TRIM(Q$6)," ",""))))-1)&amp;" Total",$B$6:$BB$314,ROW($A219)-5,FALSE))</f>
        <v>0</v>
      </c>
      <c r="R219" s="8">
        <f ca="1">IF(R$5&lt;&gt;"",HLOOKUP(R$5,Functionalization!$G$6:$R$314,ROW($A219)-5,FALSE),IFERROR(INDEX(R$278:R$314,MATCH($F219,$B$278:$B$314,0))/VLOOKUP($F219,$B$278:$BB$314,MATCH(LEFT(TRIM(R$6),FIND("~",SUBSTITUTE(R$6,"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219))*HLOOKUP(LEFT(TRIM(R$6),FIND("~",SUBSTITUTE(R$6," ","~",LEN(TRIM(R$6))-LEN(SUBSTITUTE(TRIM(R$6)," ",""))))-1)&amp;" Total",$B$6:$BB$314,ROW($A219)-5,FALSE))</f>
        <v>0</v>
      </c>
      <c r="S219" s="8">
        <f ca="1">IF(S$5&lt;&gt;"",HLOOKUP(S$5,Functionalization!$G$6:$R$314,ROW($A219)-5,FALSE),IFERROR(INDEX(S$278:S$314,MATCH($F219,$B$278:$B$314,0))/VLOOKUP($F219,$B$278:$BB$314,MATCH(LEFT(TRIM(S$6),FIND("~",SUBSTITUTE(S$6,"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219))*HLOOKUP(LEFT(TRIM(S$6),FIND("~",SUBSTITUTE(S$6," ","~",LEN(TRIM(S$6))-LEN(SUBSTITUTE(TRIM(S$6)," ",""))))-1)&amp;" Total",$B$6:$BB$314,ROW($A219)-5,FALSE))</f>
        <v>0</v>
      </c>
      <c r="T219" s="8">
        <f ca="1">IF(T$5&lt;&gt;"",HLOOKUP(T$5,Functionalization!$G$6:$R$314,ROW($A219)-5,FALSE),IFERROR(INDEX(T$278:T$314,MATCH($F219,$B$278:$B$314,0))/VLOOKUP($F219,$B$278:$BB$314,MATCH(LEFT(TRIM(T$6),FIND("~",SUBSTITUTE(T$6,"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219))*HLOOKUP(LEFT(TRIM(T$6),FIND("~",SUBSTITUTE(T$6," ","~",LEN(TRIM(T$6))-LEN(SUBSTITUTE(TRIM(T$6)," ",""))))-1)&amp;" Total",$B$6:$BB$314,ROW($A219)-5,FALSE))</f>
        <v>0</v>
      </c>
      <c r="U219" s="8">
        <f ca="1">IF(U$5&lt;&gt;"",HLOOKUP(U$5,Functionalization!$G$6:$R$314,ROW($A219)-5,FALSE),IFERROR(INDEX(U$278:U$314,MATCH($F219,$B$278:$B$314,0))/VLOOKUP($F219,$B$278:$BB$314,MATCH(LEFT(TRIM(U$6),FIND("~",SUBSTITUTE(U$6,"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219))*HLOOKUP(LEFT(TRIM(U$6),FIND("~",SUBSTITUTE(U$6," ","~",LEN(TRIM(U$6))-LEN(SUBSTITUTE(TRIM(U$6)," ",""))))-1)&amp;" Total",$B$6:$BB$314,ROW($A219)-5,FALSE))</f>
        <v>0</v>
      </c>
      <c r="V219" s="8">
        <f ca="1">IF(V$5&lt;&gt;"",HLOOKUP(V$5,Functionalization!$G$6:$R$314,ROW($A219)-5,FALSE),IFERROR(INDEX(V$278:V$314,MATCH($F219,$B$278:$B$314,0))/VLOOKUP($F219,$B$278:$BB$314,MATCH(LEFT(TRIM(V$6),FIND("~",SUBSTITUTE(V$6,"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219))*HLOOKUP(LEFT(TRIM(V$6),FIND("~",SUBSTITUTE(V$6," ","~",LEN(TRIM(V$6))-LEN(SUBSTITUTE(TRIM(V$6)," ",""))))-1)&amp;" Total",$B$6:$BB$314,ROW($A219)-5,FALSE))</f>
        <v>0</v>
      </c>
      <c r="W219" s="8">
        <f ca="1">IF(W$5&lt;&gt;"",HLOOKUP(W$5,Functionalization!$G$6:$R$314,ROW($A219)-5,FALSE),IFERROR(INDEX(W$278:W$314,MATCH($F219,$B$278:$B$314,0))/VLOOKUP($F219,$B$278:$BB$314,MATCH(LEFT(TRIM(W$6),FIND("~",SUBSTITUTE(W$6,"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219))*HLOOKUP(LEFT(TRIM(W$6),FIND("~",SUBSTITUTE(W$6," ","~",LEN(TRIM(W$6))-LEN(SUBSTITUTE(TRIM(W$6)," ",""))))-1)&amp;" Total",$B$6:$BB$314,ROW($A219)-5,FALSE))</f>
        <v>0</v>
      </c>
      <c r="X219" s="8">
        <f ca="1">IF(X$5&lt;&gt;"",HLOOKUP(X$5,Functionalization!$G$6:$R$314,ROW($A219)-5,FALSE),IFERROR(INDEX(X$278:X$314,MATCH($F219,$B$278:$B$314,0))/VLOOKUP($F219,$B$278:$BB$314,MATCH(LEFT(TRIM(X$6),FIND("~",SUBSTITUTE(X$6,"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219))*HLOOKUP(LEFT(TRIM(X$6),FIND("~",SUBSTITUTE(X$6," ","~",LEN(TRIM(X$6))-LEN(SUBSTITUTE(TRIM(X$6)," ",""))))-1)&amp;" Total",$B$6:$BB$314,ROW($A219)-5,FALSE))</f>
        <v>0</v>
      </c>
      <c r="Y219" s="8">
        <f ca="1">IF(Y$5&lt;&gt;"",HLOOKUP(Y$5,Functionalization!$G$6:$R$314,ROW($A219)-5,FALSE),IFERROR(INDEX(Y$278:Y$314,MATCH($F219,$B$278:$B$314,0))/VLOOKUP($F219,$B$278:$BB$314,MATCH(LEFT(TRIM(Y$6),FIND("~",SUBSTITUTE(Y$6,"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219))*HLOOKUP(LEFT(TRIM(Y$6),FIND("~",SUBSTITUTE(Y$6," ","~",LEN(TRIM(Y$6))-LEN(SUBSTITUTE(TRIM(Y$6)," ",""))))-1)&amp;" Total",$B$6:$BB$314,ROW($A219)-5,FALSE))</f>
        <v>0</v>
      </c>
      <c r="Z219" s="8">
        <f ca="1">IF(Z$5&lt;&gt;"",HLOOKUP(Z$5,Functionalization!$G$6:$R$314,ROW($A219)-5,FALSE),IFERROR(INDEX(Z$278:Z$314,MATCH($F219,$B$278:$B$314,0))/VLOOKUP($F219,$B$278:$BB$314,MATCH(LEFT(TRIM(Z$6),FIND("~",SUBSTITUTE(Z$6,"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219))*HLOOKUP(LEFT(TRIM(Z$6),FIND("~",SUBSTITUTE(Z$6," ","~",LEN(TRIM(Z$6))-LEN(SUBSTITUTE(TRIM(Z$6)," ",""))))-1)&amp;" Total",$B$6:$BB$314,ROW($A219)-5,FALSE))</f>
        <v>0</v>
      </c>
      <c r="AA219" s="8">
        <f ca="1">IF(AA$5&lt;&gt;"",HLOOKUP(AA$5,Functionalization!$G$6:$R$314,ROW($A219)-5,FALSE),IFERROR(INDEX(AA$278:AA$314,MATCH($F219,$B$278:$B$314,0))/VLOOKUP($F219,$B$278:$BB$314,MATCH(LEFT(TRIM(AA$6),FIND("~",SUBSTITUTE(AA$6,"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219))*HLOOKUP(LEFT(TRIM(AA$6),FIND("~",SUBSTITUTE(AA$6," ","~",LEN(TRIM(AA$6))-LEN(SUBSTITUTE(TRIM(AA$6)," ",""))))-1)&amp;" Total",$B$6:$BB$314,ROW($A219)-5,FALSE))</f>
        <v>0</v>
      </c>
      <c r="AB219" s="8">
        <f ca="1">IF(AB$5&lt;&gt;"",HLOOKUP(AB$5,Functionalization!$G$6:$R$314,ROW($A219)-5,FALSE),IFERROR(INDEX(AB$278:AB$314,MATCH($F219,$B$278:$B$314,0))/VLOOKUP($F219,$B$278:$BB$314,MATCH(LEFT(TRIM(AB$6),FIND("~",SUBSTITUTE(AB$6,"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219))*HLOOKUP(LEFT(TRIM(AB$6),FIND("~",SUBSTITUTE(AB$6," ","~",LEN(TRIM(AB$6))-LEN(SUBSTITUTE(TRIM(AB$6)," ",""))))-1)&amp;" Total",$B$6:$BB$314,ROW($A219)-5,FALSE))</f>
        <v>0</v>
      </c>
      <c r="AC219" s="8">
        <f ca="1">IF(AC$5&lt;&gt;"",HLOOKUP(AC$5,Functionalization!$G$6:$R$314,ROW($A219)-5,FALSE),IFERROR(INDEX(AC$278:AC$314,MATCH($F219,$B$278:$B$314,0))/VLOOKUP($F219,$B$278:$BB$314,MATCH(LEFT(TRIM(AC$6),FIND("~",SUBSTITUTE(AC$6,"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219))*HLOOKUP(LEFT(TRIM(AC$6),FIND("~",SUBSTITUTE(AC$6," ","~",LEN(TRIM(AC$6))-LEN(SUBSTITUTE(TRIM(AC$6)," ",""))))-1)&amp;" Total",$B$6:$BB$314,ROW($A219)-5,FALSE))</f>
        <v>0</v>
      </c>
      <c r="AD219" s="8">
        <f ca="1">IF(AD$5&lt;&gt;"",HLOOKUP(AD$5,Functionalization!$G$6:$R$314,ROW($A219)-5,FALSE),IFERROR(INDEX(AD$278:AD$314,MATCH($F219,$B$278:$B$314,0))/VLOOKUP($F219,$B$278:$BB$314,MATCH(LEFT(TRIM(AD$6),FIND("~",SUBSTITUTE(AD$6,"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219))*HLOOKUP(LEFT(TRIM(AD$6),FIND("~",SUBSTITUTE(AD$6," ","~",LEN(TRIM(AD$6))-LEN(SUBSTITUTE(TRIM(AD$6)," ",""))))-1)&amp;" Total",$B$6:$BB$314,ROW($A219)-5,FALSE))</f>
        <v>0</v>
      </c>
      <c r="AE219" s="8">
        <f ca="1">IF(AE$5&lt;&gt;"",HLOOKUP(AE$5,Functionalization!$G$6:$R$314,ROW($A219)-5,FALSE),IFERROR(INDEX(AE$278:AE$314,MATCH($F219,$B$278:$B$314,0))/VLOOKUP($F219,$B$278:$BB$314,MATCH(LEFT(TRIM(AE$6),FIND("~",SUBSTITUTE(AE$6,"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219))*HLOOKUP(LEFT(TRIM(AE$6),FIND("~",SUBSTITUTE(AE$6," ","~",LEN(TRIM(AE$6))-LEN(SUBSTITUTE(TRIM(AE$6)," ",""))))-1)&amp;" Total",$B$6:$BB$314,ROW($A219)-5,FALSE))</f>
        <v>0</v>
      </c>
      <c r="AF219" s="8">
        <f ca="1">IF(AF$5&lt;&gt;"",HLOOKUP(AF$5,Functionalization!$G$6:$R$314,ROW($A219)-5,FALSE),IFERROR(INDEX(AF$278:AF$314,MATCH($F219,$B$278:$B$314,0))/VLOOKUP($F219,$B$278:$BB$314,MATCH(LEFT(TRIM(AF$6),FIND("~",SUBSTITUTE(AF$6,"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219))*HLOOKUP(LEFT(TRIM(AF$6),FIND("~",SUBSTITUTE(AF$6," ","~",LEN(TRIM(AF$6))-LEN(SUBSTITUTE(TRIM(AF$6)," ",""))))-1)&amp;" Total",$B$6:$BB$314,ROW($A219)-5,FALSE))</f>
        <v>0</v>
      </c>
      <c r="AG219" s="8">
        <f ca="1">IF(AG$5&lt;&gt;"",HLOOKUP(AG$5,Functionalization!$G$6:$R$314,ROW($A219)-5,FALSE),IFERROR(INDEX(AG$278:AG$314,MATCH($F219,$B$278:$B$314,0))/VLOOKUP($F219,$B$278:$BB$314,MATCH(LEFT(TRIM(AG$6),FIND("~",SUBSTITUTE(AG$6,"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219))*HLOOKUP(LEFT(TRIM(AG$6),FIND("~",SUBSTITUTE(AG$6," ","~",LEN(TRIM(AG$6))-LEN(SUBSTITUTE(TRIM(AG$6)," ",""))))-1)&amp;" Total",$B$6:$BB$314,ROW($A219)-5,FALSE))</f>
        <v>0</v>
      </c>
      <c r="AH219" s="8">
        <f ca="1">IF(AH$5&lt;&gt;"",HLOOKUP(AH$5,Functionalization!$G$6:$R$314,ROW($A219)-5,FALSE),IFERROR(INDEX(AH$278:AH$314,MATCH($F219,$B$278:$B$314,0))/VLOOKUP($F219,$B$278:$BB$314,MATCH(LEFT(TRIM(AH$6),FIND("~",SUBSTITUTE(AH$6,"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219))*HLOOKUP(LEFT(TRIM(AH$6),FIND("~",SUBSTITUTE(AH$6," ","~",LEN(TRIM(AH$6))-LEN(SUBSTITUTE(TRIM(AH$6)," ",""))))-1)&amp;" Total",$B$6:$BB$314,ROW($A219)-5,FALSE))</f>
        <v>0</v>
      </c>
      <c r="AI219" s="8">
        <f ca="1">IF(AI$5&lt;&gt;"",HLOOKUP(AI$5,Functionalization!$G$6:$R$314,ROW($A219)-5,FALSE),IFERROR(INDEX(AI$278:AI$314,MATCH($F219,$B$278:$B$314,0))/VLOOKUP($F219,$B$278:$BB$314,MATCH(LEFT(TRIM(AI$6),FIND("~",SUBSTITUTE(AI$6,"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219))*HLOOKUP(LEFT(TRIM(AI$6),FIND("~",SUBSTITUTE(AI$6," ","~",LEN(TRIM(AI$6))-LEN(SUBSTITUTE(TRIM(AI$6)," ",""))))-1)&amp;" Total",$B$6:$BB$314,ROW($A219)-5,FALSE))</f>
        <v>0</v>
      </c>
      <c r="AJ219" s="8">
        <f ca="1">IF(AJ$5&lt;&gt;"",HLOOKUP(AJ$5,Functionalization!$G$6:$R$314,ROW($A219)-5,FALSE),IFERROR(INDEX(AJ$278:AJ$314,MATCH($F219,$B$278:$B$314,0))/VLOOKUP($F219,$B$278:$BB$314,MATCH(LEFT(TRIM(AJ$6),FIND("~",SUBSTITUTE(AJ$6,"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219))*HLOOKUP(LEFT(TRIM(AJ$6),FIND("~",SUBSTITUTE(AJ$6," ","~",LEN(TRIM(AJ$6))-LEN(SUBSTITUTE(TRIM(AJ$6)," ",""))))-1)&amp;" Total",$B$6:$BB$314,ROW($A219)-5,FALSE))</f>
        <v>0</v>
      </c>
      <c r="AK219" s="8">
        <f ca="1">IF(AK$5&lt;&gt;"",HLOOKUP(AK$5,Functionalization!$G$6:$R$314,ROW($A219)-5,FALSE),IFERROR(INDEX(AK$278:AK$314,MATCH($F219,$B$278:$B$314,0))/VLOOKUP($F219,$B$278:$BB$314,MATCH(LEFT(TRIM(AK$6),FIND("~",SUBSTITUTE(AK$6,"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219))*HLOOKUP(LEFT(TRIM(AK$6),FIND("~",SUBSTITUTE(AK$6," ","~",LEN(TRIM(AK$6))-LEN(SUBSTITUTE(TRIM(AK$6)," ",""))))-1)&amp;" Total",$B$6:$BB$314,ROW($A219)-5,FALSE))</f>
        <v>0</v>
      </c>
      <c r="AL219" s="8">
        <f ca="1">IF(AL$5&lt;&gt;"",HLOOKUP(AL$5,Functionalization!$G$6:$R$314,ROW($A219)-5,FALSE),IFERROR(INDEX(AL$278:AL$314,MATCH($F219,$B$278:$B$314,0))/VLOOKUP($F219,$B$278:$BB$314,MATCH(LEFT(TRIM(AL$6),FIND("~",SUBSTITUTE(AL$6,"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219))*HLOOKUP(LEFT(TRIM(AL$6),FIND("~",SUBSTITUTE(AL$6," ","~",LEN(TRIM(AL$6))-LEN(SUBSTITUTE(TRIM(AL$6)," ",""))))-1)&amp;" Total",$B$6:$BB$314,ROW($A219)-5,FALSE))</f>
        <v>0</v>
      </c>
      <c r="AM219" s="8">
        <f ca="1">IF(AM$5&lt;&gt;"",HLOOKUP(AM$5,Functionalization!$G$6:$R$314,ROW($A219)-5,FALSE),IFERROR(INDEX(AM$278:AM$314,MATCH($F219,$B$278:$B$314,0))/VLOOKUP($F219,$B$278:$BB$314,MATCH(LEFT(TRIM(AM$6),FIND("~",SUBSTITUTE(AM$6,"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219))*HLOOKUP(LEFT(TRIM(AM$6),FIND("~",SUBSTITUTE(AM$6," ","~",LEN(TRIM(AM$6))-LEN(SUBSTITUTE(TRIM(AM$6)," ",""))))-1)&amp;" Total",$B$6:$BB$314,ROW($A219)-5,FALSE))</f>
        <v>0</v>
      </c>
      <c r="AN219" s="8">
        <f ca="1">IF(AN$5&lt;&gt;"",HLOOKUP(AN$5,Functionalization!$G$6:$R$314,ROW($A219)-5,FALSE),IFERROR(INDEX(AN$278:AN$314,MATCH($F219,$B$278:$B$314,0))/VLOOKUP($F219,$B$278:$BB$314,MATCH(LEFT(TRIM(AN$6),FIND("~",SUBSTITUTE(AN$6,"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219))*HLOOKUP(LEFT(TRIM(AN$6),FIND("~",SUBSTITUTE(AN$6," ","~",LEN(TRIM(AN$6))-LEN(SUBSTITUTE(TRIM(AN$6)," ",""))))-1)&amp;" Total",$B$6:$BB$314,ROW($A219)-5,FALSE))</f>
        <v>0</v>
      </c>
      <c r="AO219" s="8">
        <f ca="1">IF(AO$5&lt;&gt;"",HLOOKUP(AO$5,Functionalization!$G$6:$R$314,ROW($A219)-5,FALSE),IFERROR(INDEX(AO$278:AO$314,MATCH($F219,$B$278:$B$314,0))/VLOOKUP($F219,$B$278:$BB$314,MATCH(LEFT(TRIM(AO$6),FIND("~",SUBSTITUTE(AO$6,"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219))*HLOOKUP(LEFT(TRIM(AO$6),FIND("~",SUBSTITUTE(AO$6," ","~",LEN(TRIM(AO$6))-LEN(SUBSTITUTE(TRIM(AO$6)," ",""))))-1)&amp;" Total",$B$6:$BB$314,ROW($A219)-5,FALSE))</f>
        <v>0</v>
      </c>
      <c r="AP219" s="8">
        <f ca="1">IF(AP$5&lt;&gt;"",HLOOKUP(AP$5,Functionalization!$G$6:$R$314,ROW($A219)-5,FALSE),IFERROR(INDEX(AP$278:AP$314,MATCH($F219,$B$278:$B$314,0))/VLOOKUP($F219,$B$278:$BB$314,MATCH(LEFT(TRIM(AP$6),FIND("~",SUBSTITUTE(AP$6,"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219))*HLOOKUP(LEFT(TRIM(AP$6),FIND("~",SUBSTITUTE(AP$6," ","~",LEN(TRIM(AP$6))-LEN(SUBSTITUTE(TRIM(AP$6)," ",""))))-1)&amp;" Total",$B$6:$BB$314,ROW($A219)-5,FALSE))</f>
        <v>0</v>
      </c>
      <c r="AQ219" s="8">
        <f ca="1">IF(AQ$5&lt;&gt;"",HLOOKUP(AQ$5,Functionalization!$G$6:$R$314,ROW($A219)-5,FALSE),IFERROR(INDEX(AQ$278:AQ$314,MATCH($F219,$B$278:$B$314,0))/VLOOKUP($F219,$B$278:$BB$314,MATCH(LEFT(TRIM(AQ$6),FIND("~",SUBSTITUTE(AQ$6,"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219))*HLOOKUP(LEFT(TRIM(AQ$6),FIND("~",SUBSTITUTE(AQ$6," ","~",LEN(TRIM(AQ$6))-LEN(SUBSTITUTE(TRIM(AQ$6)," ",""))))-1)&amp;" Total",$B$6:$BB$314,ROW($A219)-5,FALSE))</f>
        <v>0</v>
      </c>
      <c r="AR219" s="8">
        <f ca="1">IF(AR$5&lt;&gt;"",HLOOKUP(AR$5,Functionalization!$G$6:$R$314,ROW($A219)-5,FALSE),IFERROR(INDEX(AR$278:AR$314,MATCH($F219,$B$278:$B$314,0))/VLOOKUP($F219,$B$278:$BB$314,MATCH(LEFT(TRIM(AR$6),FIND("~",SUBSTITUTE(AR$6,"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219))*HLOOKUP(LEFT(TRIM(AR$6),FIND("~",SUBSTITUTE(AR$6," ","~",LEN(TRIM(AR$6))-LEN(SUBSTITUTE(TRIM(AR$6)," ",""))))-1)&amp;" Total",$B$6:$BB$314,ROW($A219)-5,FALSE))</f>
        <v>0</v>
      </c>
      <c r="AS219" s="8">
        <f ca="1">IF(AS$5&lt;&gt;"",HLOOKUP(AS$5,Functionalization!$G$6:$R$314,ROW($A219)-5,FALSE),IFERROR(INDEX(AS$278:AS$314,MATCH($F219,$B$278:$B$314,0))/VLOOKUP($F219,$B$278:$BB$314,MATCH(LEFT(TRIM(AS$6),FIND("~",SUBSTITUTE(AS$6,"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219))*HLOOKUP(LEFT(TRIM(AS$6),FIND("~",SUBSTITUTE(AS$6," ","~",LEN(TRIM(AS$6))-LEN(SUBSTITUTE(TRIM(AS$6)," ",""))))-1)&amp;" Total",$B$6:$BB$314,ROW($A219)-5,FALSE))</f>
        <v>0</v>
      </c>
      <c r="AT219" s="8">
        <f ca="1">IF(AT$5&lt;&gt;"",HLOOKUP(AT$5,Functionalization!$G$6:$R$314,ROW($A219)-5,FALSE),IFERROR(INDEX(AT$278:AT$314,MATCH($F219,$B$278:$B$314,0))/VLOOKUP($F219,$B$278:$BB$314,MATCH(LEFT(TRIM(AT$6),FIND("~",SUBSTITUTE(AT$6,"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219))*HLOOKUP(LEFT(TRIM(AT$6),FIND("~",SUBSTITUTE(AT$6," ","~",LEN(TRIM(AT$6))-LEN(SUBSTITUTE(TRIM(AT$6)," ",""))))-1)&amp;" Total",$B$6:$BB$314,ROW($A219)-5,FALSE))</f>
        <v>0</v>
      </c>
      <c r="AU219" s="8">
        <f ca="1">IF(AU$5&lt;&gt;"",HLOOKUP(AU$5,Functionalization!$G$6:$R$314,ROW($A219)-5,FALSE),IFERROR(INDEX(AU$278:AU$314,MATCH($F219,$B$278:$B$314,0))/VLOOKUP($F219,$B$278:$BB$314,MATCH(LEFT(TRIM(AU$6),FIND("~",SUBSTITUTE(AU$6,"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219))*HLOOKUP(LEFT(TRIM(AU$6),FIND("~",SUBSTITUTE(AU$6," ","~",LEN(TRIM(AU$6))-LEN(SUBSTITUTE(TRIM(AU$6)," ",""))))-1)&amp;" Total",$B$6:$BB$314,ROW($A219)-5,FALSE))</f>
        <v>0</v>
      </c>
      <c r="AV219" s="8">
        <f ca="1">IF(AV$5&lt;&gt;"",HLOOKUP(AV$5,Functionalization!$G$6:$R$314,ROW($A219)-5,FALSE),IFERROR(INDEX(AV$278:AV$314,MATCH($F219,$B$278:$B$314,0))/VLOOKUP($F219,$B$278:$BB$314,MATCH(LEFT(TRIM(AV$6),FIND("~",SUBSTITUTE(AV$6,"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219))*HLOOKUP(LEFT(TRIM(AV$6),FIND("~",SUBSTITUTE(AV$6," ","~",LEN(TRIM(AV$6))-LEN(SUBSTITUTE(TRIM(AV$6)," ",""))))-1)&amp;" Total",$B$6:$BB$314,ROW($A219)-5,FALSE))</f>
        <v>0</v>
      </c>
      <c r="AW219" s="8">
        <f ca="1">IF(AW$5&lt;&gt;"",HLOOKUP(AW$5,Functionalization!$G$6:$R$314,ROW($A219)-5,FALSE),IFERROR(INDEX(AW$278:AW$314,MATCH($F219,$B$278:$B$314,0))/VLOOKUP($F219,$B$278:$BB$314,MATCH(LEFT(TRIM(AW$6),FIND("~",SUBSTITUTE(AW$6,"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219))*HLOOKUP(LEFT(TRIM(AW$6),FIND("~",SUBSTITUTE(AW$6," ","~",LEN(TRIM(AW$6))-LEN(SUBSTITUTE(TRIM(AW$6)," ",""))))-1)&amp;" Total",$B$6:$BB$314,ROW($A219)-5,FALSE))</f>
        <v>0</v>
      </c>
      <c r="AX219" s="8">
        <f ca="1">IF(AX$5&lt;&gt;"",HLOOKUP(AX$5,Functionalization!$G$6:$R$314,ROW($A219)-5,FALSE),IFERROR(INDEX(AX$278:AX$314,MATCH($F219,$B$278:$B$314,0))/VLOOKUP($F219,$B$278:$BB$314,MATCH(LEFT(TRIM(AX$6),FIND("~",SUBSTITUTE(AX$6,"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219))*HLOOKUP(LEFT(TRIM(AX$6),FIND("~",SUBSTITUTE(AX$6," ","~",LEN(TRIM(AX$6))-LEN(SUBSTITUTE(TRIM(AX$6)," ",""))))-1)&amp;" Total",$B$6:$BB$314,ROW($A219)-5,FALSE))</f>
        <v>0</v>
      </c>
      <c r="AY219" s="8">
        <f ca="1">IF(AY$5&lt;&gt;"",HLOOKUP(AY$5,Functionalization!$G$6:$R$314,ROW($A219)-5,FALSE),IFERROR(INDEX(AY$278:AY$314,MATCH($F219,$B$278:$B$314,0))/VLOOKUP($F219,$B$278:$BB$314,MATCH(LEFT(TRIM(AY$6),FIND("~",SUBSTITUTE(AY$6,"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219))*HLOOKUP(LEFT(TRIM(AY$6),FIND("~",SUBSTITUTE(AY$6," ","~",LEN(TRIM(AY$6))-LEN(SUBSTITUTE(TRIM(AY$6)," ",""))))-1)&amp;" Total",$B$6:$BB$314,ROW($A219)-5,FALSE))</f>
        <v>0</v>
      </c>
      <c r="AZ219" s="8">
        <f ca="1">IF(AZ$5&lt;&gt;"",HLOOKUP(AZ$5,Functionalization!$G$6:$R$314,ROW($A219)-5,FALSE),IFERROR(INDEX(AZ$278:AZ$314,MATCH($F219,$B$278:$B$314,0))/VLOOKUP($F219,$B$278:$BB$314,MATCH(LEFT(TRIM(AZ$6),FIND("~",SUBSTITUTE(AZ$6,"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219))*HLOOKUP(LEFT(TRIM(AZ$6),FIND("~",SUBSTITUTE(AZ$6," ","~",LEN(TRIM(AZ$6))-LEN(SUBSTITUTE(TRIM(AZ$6)," ",""))))-1)&amp;" Total",$B$6:$BB$314,ROW($A219)-5,FALSE))</f>
        <v>0</v>
      </c>
      <c r="BA219" s="8">
        <f ca="1">IF(BA$5&lt;&gt;"",HLOOKUP(BA$5,Functionalization!$G$6:$R$314,ROW($A219)-5,FALSE),IFERROR(INDEX(BA$278:BA$314,MATCH($F219,$B$278:$B$314,0))/VLOOKUP($F219,$B$278:$BB$314,MATCH(LEFT(TRIM(BA$6),FIND("~",SUBSTITUTE(BA$6,"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219))*HLOOKUP(LEFT(TRIM(BA$6),FIND("~",SUBSTITUTE(BA$6," ","~",LEN(TRIM(BA$6))-LEN(SUBSTITUTE(TRIM(BA$6)," ",""))))-1)&amp;" Total",$B$6:$BB$314,ROW($A219)-5,FALSE))</f>
        <v>0</v>
      </c>
      <c r="BB219" s="8">
        <f ca="1">IF(BB$5&lt;&gt;"",HLOOKUP(BB$5,Functionalization!$G$6:$R$314,ROW($A219)-5,FALSE),IFERROR(INDEX(BB$278:BB$314,MATCH($F219,$B$278:$B$314,0))/VLOOKUP($F219,$B$278:$BB$314,MATCH(LEFT(TRIM(BB$6),FIND("~",SUBSTITUTE(BB$6,"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219))*HLOOKUP(LEFT(TRIM(BB$6),FIND("~",SUBSTITUTE(BB$6," ","~",LEN(TRIM(BB$6))-LEN(SUBSTITUTE(TRIM(BB$6)," ",""))))-1)&amp;" Total",$B$6:$BB$314,ROW($A219)-5,FALSE))</f>
        <v>0</v>
      </c>
      <c r="BD219">
        <f ca="1">IFERROR(IF(SUMIF($G$6:$BB$6,BD$6&amp;" Total",$G219:$BB219)-(SUMIF($G$6:$BB$6,BD$6&amp;" "&amp;'Input-Func_Class'!$D$22,$G219:$BB219)+IFERROR(SUMIF($G$6:$BB$6,BD$6&amp;" "&amp;'Input-Func_Class'!$E$22,$G219:$BB219),SUMIF($G$6:$BB$6,BD$6&amp;" "&amp;'Input-Func_Class'!$B$24,$G219:$BB219))+SUMIF($G$6:$BB$6,BD$6&amp;" "&amp;'Input-Func_Class'!$F$22,$G219:$BB219))&lt;Check_Limit,0,1),1)</f>
        <v>0</v>
      </c>
      <c r="BE219">
        <f ca="1">IFERROR(IF(SUMIF($G$6:$BB$6,BE$6&amp;" Total",$G219:$BB219)-(SUMIF($G$6:$BB$6,BE$6&amp;" "&amp;'Input-Func_Class'!$D$22,$G219:$BB219)+IFERROR(SUMIF($G$6:$BB$6,BE$6&amp;" "&amp;'Input-Func_Class'!$E$22,$G219:$BB219),SUMIF($G$6:$BB$6,BE$6&amp;" "&amp;'Input-Func_Class'!$B$24,$G219:$BB219))+SUMIF($G$6:$BB$6,BE$6&amp;" "&amp;'Input-Func_Class'!$F$22,$G219:$BB219))&lt;Check_Limit,0,1),1)</f>
        <v>0</v>
      </c>
      <c r="BF219">
        <f ca="1">IFERROR(IF(SUMIF($G$6:$BB$6,BF$6&amp;" Total",$G219:$BB219)-(SUMIF($G$6:$BB$6,BF$6&amp;" "&amp;'Input-Func_Class'!$D$22,$G219:$BB219)+IFERROR(SUMIF($G$6:$BB$6,BF$6&amp;" "&amp;'Input-Func_Class'!$E$22,$G219:$BB219),SUMIF($G$6:$BB$6,BF$6&amp;" "&amp;'Input-Func_Class'!$B$24,$G219:$BB219))+SUMIF($G$6:$BB$6,BF$6&amp;" "&amp;'Input-Func_Class'!$F$22,$G219:$BB219))&lt;Check_Limit,0,1),1)</f>
        <v>0</v>
      </c>
      <c r="BG219">
        <f ca="1">IFERROR(IF(SUMIF($G$6:$BB$6,BG$6&amp;" Total",$G219:$BB219)-(SUMIF($G$6:$BB$6,BG$6&amp;" "&amp;'Input-Func_Class'!$D$22,$G219:$BB219)+IFERROR(SUMIF($G$6:$BB$6,BG$6&amp;" "&amp;'Input-Func_Class'!$E$22,$G219:$BB219),SUMIF($G$6:$BB$6,BG$6&amp;" "&amp;'Input-Func_Class'!$B$24,$G219:$BB219))+SUMIF($G$6:$BB$6,BG$6&amp;" "&amp;'Input-Func_Class'!$F$22,$G219:$BB219))&lt;Check_Limit,0,1),1)</f>
        <v>0</v>
      </c>
      <c r="BH219">
        <f ca="1">IFERROR(IF(SUMIF($G$6:$BB$6,BH$6&amp;" Total",$G219:$BB219)-(SUMIF($G$6:$BB$6,BH$6&amp;" "&amp;'Input-Func_Class'!$D$22,$G219:$BB219)+IFERROR(SUMIF($G$6:$BB$6,BH$6&amp;" "&amp;'Input-Func_Class'!$E$22,$G219:$BB219),SUMIF($G$6:$BB$6,BH$6&amp;" "&amp;'Input-Func_Class'!$B$24,$G219:$BB219))+SUMIF($G$6:$BB$6,BH$6&amp;" "&amp;'Input-Func_Class'!$F$22,$G219:$BB219))&lt;Check_Limit,0,1),1)</f>
        <v>0</v>
      </c>
      <c r="BI219">
        <f ca="1">IFERROR(IF(SUMIF($G$6:$BB$6,BI$6&amp;" Total",$G219:$BB219)-(SUMIF($G$6:$BB$6,BI$6&amp;" "&amp;'Input-Func_Class'!$D$22,$G219:$BB219)+IFERROR(SUMIF($G$6:$BB$6,BI$6&amp;" "&amp;'Input-Func_Class'!$E$22,$G219:$BB219),SUMIF($G$6:$BB$6,BI$6&amp;" "&amp;'Input-Func_Class'!$B$24,$G219:$BB219))+SUMIF($G$6:$BB$6,BI$6&amp;" "&amp;'Input-Func_Class'!$F$22,$G219:$BB219))&lt;Check_Limit,0,1),1)</f>
        <v>0</v>
      </c>
      <c r="BJ219">
        <f ca="1">IFERROR(IF(SUMIF($G$6:$BB$6,BJ$6&amp;" Total",$G219:$BB219)-(SUMIF($G$6:$BB$6,BJ$6&amp;" "&amp;'Input-Func_Class'!$D$22,$G219:$BB219)+IFERROR(SUMIF($G$6:$BB$6,BJ$6&amp;" "&amp;'Input-Func_Class'!$E$22,$G219:$BB219),SUMIF($G$6:$BB$6,BJ$6&amp;" "&amp;'Input-Func_Class'!$B$24,$G219:$BB219))+SUMIF($G$6:$BB$6,BJ$6&amp;" "&amp;'Input-Func_Class'!$F$22,$G219:$BB219))&lt;Check_Limit,0,1),1)</f>
        <v>0</v>
      </c>
      <c r="BK219">
        <f ca="1">IFERROR(IF(SUMIF($G$6:$BB$6,BK$6&amp;" Total",$G219:$BB219)-(SUMIF($G$6:$BB$6,BK$6&amp;" "&amp;'Input-Func_Class'!$D$22,$G219:$BB219)+IFERROR(SUMIF($G$6:$BB$6,BK$6&amp;" "&amp;'Input-Func_Class'!$E$22,$G219:$BB219),SUMIF($G$6:$BB$6,BK$6&amp;" "&amp;'Input-Func_Class'!$B$24,$G219:$BB219))+SUMIF($G$6:$BB$6,BK$6&amp;" "&amp;'Input-Func_Class'!$F$22,$G219:$BB219))&lt;Check_Limit,0,1),1)</f>
        <v>0</v>
      </c>
      <c r="BL219">
        <f ca="1">IFERROR(IF(SUMIF($G$6:$BB$6,BL$6&amp;" Total",$G219:$BB219)-(SUMIF($G$6:$BB$6,BL$6&amp;" "&amp;'Input-Func_Class'!$D$22,$G219:$BB219)+IFERROR(SUMIF($G$6:$BB$6,BL$6&amp;" "&amp;'Input-Func_Class'!$E$22,$G219:$BB219),SUMIF($G$6:$BB$6,BL$6&amp;" "&amp;'Input-Func_Class'!$B$24,$G219:$BB219))+SUMIF($G$6:$BB$6,BL$6&amp;" "&amp;'Input-Func_Class'!$F$22,$G219:$BB219))&lt;Check_Limit,0,1),1)</f>
        <v>0</v>
      </c>
      <c r="BM219">
        <f ca="1">IFERROR(IF(SUMIF($G$6:$BB$6,BM$6&amp;" Total",$G219:$BB219)-(SUMIF($G$6:$BB$6,BM$6&amp;" "&amp;'Input-Func_Class'!$D$22,$G219:$BB219)+IFERROR(SUMIF($G$6:$BB$6,BM$6&amp;" "&amp;'Input-Func_Class'!$E$22,$G219:$BB219),SUMIF($G$6:$BB$6,BM$6&amp;" "&amp;'Input-Func_Class'!$B$24,$G219:$BB219))+SUMIF($G$6:$BB$6,BM$6&amp;" "&amp;'Input-Func_Class'!$F$22,$G219:$BB219))&lt;Check_Limit,0,1),1)</f>
        <v>0</v>
      </c>
      <c r="BN219">
        <f ca="1">IFERROR(IF(SUMIF($G$6:$BB$6,BN$6&amp;" Total",$G219:$BB219)-(SUMIF($G$6:$BB$6,BN$6&amp;" "&amp;'Input-Func_Class'!$D$22,$G219:$BB219)+IFERROR(SUMIF($G$6:$BB$6,BN$6&amp;" "&amp;'Input-Func_Class'!$E$22,$G219:$BB219),SUMIF($G$6:$BB$6,BN$6&amp;" "&amp;'Input-Func_Class'!$B$24,$G219:$BB219))+SUMIF($G$6:$BB$6,BN$6&amp;" "&amp;'Input-Func_Class'!$F$22,$G219:$BB219))&lt;Check_Limit,0,1),1)</f>
        <v>0</v>
      </c>
      <c r="BO219">
        <f ca="1">IFERROR(IF(SUMIF($G$6:$BB$6,BO$6&amp;" Total",$G219:$BB219)-(SUMIF($G$6:$BB$6,BO$6&amp;" "&amp;'Input-Func_Class'!$D$22,$G219:$BB219)+IFERROR(SUMIF($G$6:$BB$6,BO$6&amp;" "&amp;'Input-Func_Class'!$E$22,$G219:$BB219),SUMIF($G$6:$BB$6,BO$6&amp;" "&amp;'Input-Func_Class'!$B$24,$G219:$BB219))+SUMIF($G$6:$BB$6,BO$6&amp;" "&amp;'Input-Func_Class'!$F$22,$G219:$BB219))&lt;Check_Limit,0,1),1)</f>
        <v>0</v>
      </c>
    </row>
    <row r="220" spans="1:67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>Functionalization!$D220</f>
        <v>1158743.6599999999</v>
      </c>
      <c r="E220" s="8">
        <f t="shared" ca="1" si="64"/>
        <v>0</v>
      </c>
      <c r="F220" s="2" t="str">
        <f>IF($D220=0,"-",IF('Input-Accounts'!$E220&lt;&gt;0,'Input-Accounts'!$E220,'Input-Accounts'!$G220))</f>
        <v>AVGERAGE STUDY</v>
      </c>
      <c r="G220" s="8">
        <f ca="1">IF(G$5&lt;&gt;"",HLOOKUP(G$5,Functionalization!$G$6:$R$314,ROW($A220)-5,FALSE),IFERROR(INDEX(G$278:G$314,MATCH($F220,$B$278:$B$314,0))/VLOOKUP($F220,$B$278:$BB$314,MATCH(LEFT(TRIM(G$6),FIND("~",SUBSTITUTE(G$6,"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220))*HLOOKUP(LEFT(TRIM(G$6),FIND("~",SUBSTITUTE(G$6," ","~",LEN(TRIM(G$6))-LEN(SUBSTITUTE(TRIM(G$6)," ",""))))-1)&amp;" Total",$B$6:$BB$314,ROW($A220)-5,FALSE))</f>
        <v>1158743.6599999999</v>
      </c>
      <c r="H220" s="8">
        <f ca="1">IF(H$5&lt;&gt;"",HLOOKUP(H$5,Functionalization!$G$6:$R$314,ROW($A220)-5,FALSE),IFERROR(INDEX(H$278:H$314,MATCH($F220,$B$278:$B$314,0))/VLOOKUP($F220,$B$278:$BB$314,MATCH(LEFT(TRIM(H$6),FIND("~",SUBSTITUTE(H$6,"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220))*HLOOKUP(LEFT(TRIM(H$6),FIND("~",SUBSTITUTE(H$6," ","~",LEN(TRIM(H$6))-LEN(SUBSTITUTE(TRIM(H$6)," ",""))))-1)&amp;" Total",$B$6:$BB$314,ROW($A220)-5,FALSE))</f>
        <v>884024.13604146079</v>
      </c>
      <c r="I220" s="8">
        <f ca="1">IF(I$5&lt;&gt;"",HLOOKUP(I$5,Functionalization!$G$6:$R$314,ROW($A220)-5,FALSE),IFERROR(INDEX(I$278:I$314,MATCH($F220,$B$278:$B$314,0))/VLOOKUP($F220,$B$278:$BB$314,MATCH(LEFT(TRIM(I$6),FIND("~",SUBSTITUTE(I$6,"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220))*HLOOKUP(LEFT(TRIM(I$6),FIND("~",SUBSTITUTE(I$6," ","~",LEN(TRIM(I$6))-LEN(SUBSTITUTE(TRIM(I$6)," ",""))))-1)&amp;" Total",$B$6:$BB$314,ROW($A220)-5,FALSE))</f>
        <v>0</v>
      </c>
      <c r="J220" s="8">
        <f ca="1">IF(J$5&lt;&gt;"",HLOOKUP(J$5,Functionalization!$G$6:$R$314,ROW($A220)-5,FALSE),IFERROR(INDEX(J$278:J$314,MATCH($F220,$B$278:$B$314,0))/VLOOKUP($F220,$B$278:$BB$314,MATCH(LEFT(TRIM(J$6),FIND("~",SUBSTITUTE(J$6,"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220))*HLOOKUP(LEFT(TRIM(J$6),FIND("~",SUBSTITUTE(J$6," ","~",LEN(TRIM(J$6))-LEN(SUBSTITUTE(TRIM(J$6)," ",""))))-1)&amp;" Total",$B$6:$BB$314,ROW($A220)-5,FALSE))</f>
        <v>274719.52395853918</v>
      </c>
      <c r="K220" s="8">
        <f ca="1">IF(K$5&lt;&gt;"",HLOOKUP(K$5,Functionalization!$G$6:$R$314,ROW($A220)-5,FALSE),IFERROR(INDEX(K$278:K$314,MATCH($F220,$B$278:$B$314,0))/VLOOKUP($F220,$B$278:$BB$314,MATCH(LEFT(TRIM(K$6),FIND("~",SUBSTITUTE(K$6,"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220))*HLOOKUP(LEFT(TRIM(K$6),FIND("~",SUBSTITUTE(K$6," ","~",LEN(TRIM(K$6))-LEN(SUBSTITUTE(TRIM(K$6)," ",""))))-1)&amp;" Total",$B$6:$BB$314,ROW($A220)-5,FALSE))</f>
        <v>0</v>
      </c>
      <c r="L220" s="8">
        <f ca="1">IF(L$5&lt;&gt;"",HLOOKUP(L$5,Functionalization!$G$6:$R$314,ROW($A220)-5,FALSE),IFERROR(INDEX(L$278:L$314,MATCH($F220,$B$278:$B$314,0))/VLOOKUP($F220,$B$278:$BB$314,MATCH(LEFT(TRIM(L$6),FIND("~",SUBSTITUTE(L$6,"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220))*HLOOKUP(LEFT(TRIM(L$6),FIND("~",SUBSTITUTE(L$6," ","~",LEN(TRIM(L$6))-LEN(SUBSTITUTE(TRIM(L$6)," ",""))))-1)&amp;" Total",$B$6:$BB$314,ROW($A220)-5,FALSE))</f>
        <v>0</v>
      </c>
      <c r="M220" s="8">
        <f ca="1">IF(M$5&lt;&gt;"",HLOOKUP(M$5,Functionalization!$G$6:$R$314,ROW($A220)-5,FALSE),IFERROR(INDEX(M$278:M$314,MATCH($F220,$B$278:$B$314,0))/VLOOKUP($F220,$B$278:$BB$314,MATCH(LEFT(TRIM(M$6),FIND("~",SUBSTITUTE(M$6,"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220))*HLOOKUP(LEFT(TRIM(M$6),FIND("~",SUBSTITUTE(M$6," ","~",LEN(TRIM(M$6))-LEN(SUBSTITUTE(TRIM(M$6)," ",""))))-1)&amp;" Total",$B$6:$BB$314,ROW($A220)-5,FALSE))</f>
        <v>0</v>
      </c>
      <c r="N220" s="8">
        <f ca="1">IF(N$5&lt;&gt;"",HLOOKUP(N$5,Functionalization!$G$6:$R$314,ROW($A220)-5,FALSE),IFERROR(INDEX(N$278:N$314,MATCH($F220,$B$278:$B$314,0))/VLOOKUP($F220,$B$278:$BB$314,MATCH(LEFT(TRIM(N$6),FIND("~",SUBSTITUTE(N$6,"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220))*HLOOKUP(LEFT(TRIM(N$6),FIND("~",SUBSTITUTE(N$6," ","~",LEN(TRIM(N$6))-LEN(SUBSTITUTE(TRIM(N$6)," ",""))))-1)&amp;" Total",$B$6:$BB$314,ROW($A220)-5,FALSE))</f>
        <v>0</v>
      </c>
      <c r="O220" s="8">
        <f ca="1">IF(O$5&lt;&gt;"",HLOOKUP(O$5,Functionalization!$G$6:$R$314,ROW($A220)-5,FALSE),IFERROR(INDEX(O$278:O$314,MATCH($F220,$B$278:$B$314,0))/VLOOKUP($F220,$B$278:$BB$314,MATCH(LEFT(TRIM(O$6),FIND("~",SUBSTITUTE(O$6,"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220))*HLOOKUP(LEFT(TRIM(O$6),FIND("~",SUBSTITUTE(O$6," ","~",LEN(TRIM(O$6))-LEN(SUBSTITUTE(TRIM(O$6)," ",""))))-1)&amp;" Total",$B$6:$BB$314,ROW($A220)-5,FALSE))</f>
        <v>0</v>
      </c>
      <c r="P220" s="8">
        <f ca="1">IF(P$5&lt;&gt;"",HLOOKUP(P$5,Functionalization!$G$6:$R$314,ROW($A220)-5,FALSE),IFERROR(INDEX(P$278:P$314,MATCH($F220,$B$278:$B$314,0))/VLOOKUP($F220,$B$278:$BB$314,MATCH(LEFT(TRIM(P$6),FIND("~",SUBSTITUTE(P$6,"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220))*HLOOKUP(LEFT(TRIM(P$6),FIND("~",SUBSTITUTE(P$6," ","~",LEN(TRIM(P$6))-LEN(SUBSTITUTE(TRIM(P$6)," ",""))))-1)&amp;" Total",$B$6:$BB$314,ROW($A220)-5,FALSE))</f>
        <v>0</v>
      </c>
      <c r="Q220" s="8">
        <f ca="1">IF(Q$5&lt;&gt;"",HLOOKUP(Q$5,Functionalization!$G$6:$R$314,ROW($A220)-5,FALSE),IFERROR(INDEX(Q$278:Q$314,MATCH($F220,$B$278:$B$314,0))/VLOOKUP($F220,$B$278:$BB$314,MATCH(LEFT(TRIM(Q$6),FIND("~",SUBSTITUTE(Q$6,"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220))*HLOOKUP(LEFT(TRIM(Q$6),FIND("~",SUBSTITUTE(Q$6," ","~",LEN(TRIM(Q$6))-LEN(SUBSTITUTE(TRIM(Q$6)," ",""))))-1)&amp;" Total",$B$6:$BB$314,ROW($A220)-5,FALSE))</f>
        <v>0</v>
      </c>
      <c r="R220" s="8">
        <f ca="1">IF(R$5&lt;&gt;"",HLOOKUP(R$5,Functionalization!$G$6:$R$314,ROW($A220)-5,FALSE),IFERROR(INDEX(R$278:R$314,MATCH($F220,$B$278:$B$314,0))/VLOOKUP($F220,$B$278:$BB$314,MATCH(LEFT(TRIM(R$6),FIND("~",SUBSTITUTE(R$6,"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220))*HLOOKUP(LEFT(TRIM(R$6),FIND("~",SUBSTITUTE(R$6," ","~",LEN(TRIM(R$6))-LEN(SUBSTITUTE(TRIM(R$6)," ",""))))-1)&amp;" Total",$B$6:$BB$314,ROW($A220)-5,FALSE))</f>
        <v>0</v>
      </c>
      <c r="S220" s="8">
        <f ca="1">IF(S$5&lt;&gt;"",HLOOKUP(S$5,Functionalization!$G$6:$R$314,ROW($A220)-5,FALSE),IFERROR(INDEX(S$278:S$314,MATCH($F220,$B$278:$B$314,0))/VLOOKUP($F220,$B$278:$BB$314,MATCH(LEFT(TRIM(S$6),FIND("~",SUBSTITUTE(S$6,"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220))*HLOOKUP(LEFT(TRIM(S$6),FIND("~",SUBSTITUTE(S$6," ","~",LEN(TRIM(S$6))-LEN(SUBSTITUTE(TRIM(S$6)," ",""))))-1)&amp;" Total",$B$6:$BB$314,ROW($A220)-5,FALSE))</f>
        <v>0</v>
      </c>
      <c r="T220" s="8">
        <f ca="1">IF(T$5&lt;&gt;"",HLOOKUP(T$5,Functionalization!$G$6:$R$314,ROW($A220)-5,FALSE),IFERROR(INDEX(T$278:T$314,MATCH($F220,$B$278:$B$314,0))/VLOOKUP($F220,$B$278:$BB$314,MATCH(LEFT(TRIM(T$6),FIND("~",SUBSTITUTE(T$6,"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220))*HLOOKUP(LEFT(TRIM(T$6),FIND("~",SUBSTITUTE(T$6," ","~",LEN(TRIM(T$6))-LEN(SUBSTITUTE(TRIM(T$6)," ",""))))-1)&amp;" Total",$B$6:$BB$314,ROW($A220)-5,FALSE))</f>
        <v>0</v>
      </c>
      <c r="U220" s="8">
        <f ca="1">IF(U$5&lt;&gt;"",HLOOKUP(U$5,Functionalization!$G$6:$R$314,ROW($A220)-5,FALSE),IFERROR(INDEX(U$278:U$314,MATCH($F220,$B$278:$B$314,0))/VLOOKUP($F220,$B$278:$BB$314,MATCH(LEFT(TRIM(U$6),FIND("~",SUBSTITUTE(U$6,"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220))*HLOOKUP(LEFT(TRIM(U$6),FIND("~",SUBSTITUTE(U$6," ","~",LEN(TRIM(U$6))-LEN(SUBSTITUTE(TRIM(U$6)," ",""))))-1)&amp;" Total",$B$6:$BB$314,ROW($A220)-5,FALSE))</f>
        <v>0</v>
      </c>
      <c r="V220" s="8">
        <f ca="1">IF(V$5&lt;&gt;"",HLOOKUP(V$5,Functionalization!$G$6:$R$314,ROW($A220)-5,FALSE),IFERROR(INDEX(V$278:V$314,MATCH($F220,$B$278:$B$314,0))/VLOOKUP($F220,$B$278:$BB$314,MATCH(LEFT(TRIM(V$6),FIND("~",SUBSTITUTE(V$6,"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220))*HLOOKUP(LEFT(TRIM(V$6),FIND("~",SUBSTITUTE(V$6," ","~",LEN(TRIM(V$6))-LEN(SUBSTITUTE(TRIM(V$6)," ",""))))-1)&amp;" Total",$B$6:$BB$314,ROW($A220)-5,FALSE))</f>
        <v>0</v>
      </c>
      <c r="W220" s="8">
        <f ca="1">IF(W$5&lt;&gt;"",HLOOKUP(W$5,Functionalization!$G$6:$R$314,ROW($A220)-5,FALSE),IFERROR(INDEX(W$278:W$314,MATCH($F220,$B$278:$B$314,0))/VLOOKUP($F220,$B$278:$BB$314,MATCH(LEFT(TRIM(W$6),FIND("~",SUBSTITUTE(W$6,"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220))*HLOOKUP(LEFT(TRIM(W$6),FIND("~",SUBSTITUTE(W$6," ","~",LEN(TRIM(W$6))-LEN(SUBSTITUTE(TRIM(W$6)," ",""))))-1)&amp;" Total",$B$6:$BB$314,ROW($A220)-5,FALSE))</f>
        <v>0</v>
      </c>
      <c r="X220" s="8">
        <f ca="1">IF(X$5&lt;&gt;"",HLOOKUP(X$5,Functionalization!$G$6:$R$314,ROW($A220)-5,FALSE),IFERROR(INDEX(X$278:X$314,MATCH($F220,$B$278:$B$314,0))/VLOOKUP($F220,$B$278:$BB$314,MATCH(LEFT(TRIM(X$6),FIND("~",SUBSTITUTE(X$6,"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220))*HLOOKUP(LEFT(TRIM(X$6),FIND("~",SUBSTITUTE(X$6," ","~",LEN(TRIM(X$6))-LEN(SUBSTITUTE(TRIM(X$6)," ",""))))-1)&amp;" Total",$B$6:$BB$314,ROW($A220)-5,FALSE))</f>
        <v>0</v>
      </c>
      <c r="Y220" s="8">
        <f ca="1">IF(Y$5&lt;&gt;"",HLOOKUP(Y$5,Functionalization!$G$6:$R$314,ROW($A220)-5,FALSE),IFERROR(INDEX(Y$278:Y$314,MATCH($F220,$B$278:$B$314,0))/VLOOKUP($F220,$B$278:$BB$314,MATCH(LEFT(TRIM(Y$6),FIND("~",SUBSTITUTE(Y$6,"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220))*HLOOKUP(LEFT(TRIM(Y$6),FIND("~",SUBSTITUTE(Y$6," ","~",LEN(TRIM(Y$6))-LEN(SUBSTITUTE(TRIM(Y$6)," ",""))))-1)&amp;" Total",$B$6:$BB$314,ROW($A220)-5,FALSE))</f>
        <v>0</v>
      </c>
      <c r="Z220" s="8">
        <f ca="1">IF(Z$5&lt;&gt;"",HLOOKUP(Z$5,Functionalization!$G$6:$R$314,ROW($A220)-5,FALSE),IFERROR(INDEX(Z$278:Z$314,MATCH($F220,$B$278:$B$314,0))/VLOOKUP($F220,$B$278:$BB$314,MATCH(LEFT(TRIM(Z$6),FIND("~",SUBSTITUTE(Z$6,"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220))*HLOOKUP(LEFT(TRIM(Z$6),FIND("~",SUBSTITUTE(Z$6," ","~",LEN(TRIM(Z$6))-LEN(SUBSTITUTE(TRIM(Z$6)," ",""))))-1)&amp;" Total",$B$6:$BB$314,ROW($A220)-5,FALSE))</f>
        <v>0</v>
      </c>
      <c r="AA220" s="8">
        <f ca="1">IF(AA$5&lt;&gt;"",HLOOKUP(AA$5,Functionalization!$G$6:$R$314,ROW($A220)-5,FALSE),IFERROR(INDEX(AA$278:AA$314,MATCH($F220,$B$278:$B$314,0))/VLOOKUP($F220,$B$278:$BB$314,MATCH(LEFT(TRIM(AA$6),FIND("~",SUBSTITUTE(AA$6,"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220))*HLOOKUP(LEFT(TRIM(AA$6),FIND("~",SUBSTITUTE(AA$6," ","~",LEN(TRIM(AA$6))-LEN(SUBSTITUTE(TRIM(AA$6)," ",""))))-1)&amp;" Total",$B$6:$BB$314,ROW($A220)-5,FALSE))</f>
        <v>0</v>
      </c>
      <c r="AB220" s="8">
        <f ca="1">IF(AB$5&lt;&gt;"",HLOOKUP(AB$5,Functionalization!$G$6:$R$314,ROW($A220)-5,FALSE),IFERROR(INDEX(AB$278:AB$314,MATCH($F220,$B$278:$B$314,0))/VLOOKUP($F220,$B$278:$BB$314,MATCH(LEFT(TRIM(AB$6),FIND("~",SUBSTITUTE(AB$6,"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220))*HLOOKUP(LEFT(TRIM(AB$6),FIND("~",SUBSTITUTE(AB$6," ","~",LEN(TRIM(AB$6))-LEN(SUBSTITUTE(TRIM(AB$6)," ",""))))-1)&amp;" Total",$B$6:$BB$314,ROW($A220)-5,FALSE))</f>
        <v>0</v>
      </c>
      <c r="AC220" s="8">
        <f ca="1">IF(AC$5&lt;&gt;"",HLOOKUP(AC$5,Functionalization!$G$6:$R$314,ROW($A220)-5,FALSE),IFERROR(INDEX(AC$278:AC$314,MATCH($F220,$B$278:$B$314,0))/VLOOKUP($F220,$B$278:$BB$314,MATCH(LEFT(TRIM(AC$6),FIND("~",SUBSTITUTE(AC$6,"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220))*HLOOKUP(LEFT(TRIM(AC$6),FIND("~",SUBSTITUTE(AC$6," ","~",LEN(TRIM(AC$6))-LEN(SUBSTITUTE(TRIM(AC$6)," ",""))))-1)&amp;" Total",$B$6:$BB$314,ROW($A220)-5,FALSE))</f>
        <v>0</v>
      </c>
      <c r="AD220" s="8">
        <f ca="1">IF(AD$5&lt;&gt;"",HLOOKUP(AD$5,Functionalization!$G$6:$R$314,ROW($A220)-5,FALSE),IFERROR(INDEX(AD$278:AD$314,MATCH($F220,$B$278:$B$314,0))/VLOOKUP($F220,$B$278:$BB$314,MATCH(LEFT(TRIM(AD$6),FIND("~",SUBSTITUTE(AD$6,"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220))*HLOOKUP(LEFT(TRIM(AD$6),FIND("~",SUBSTITUTE(AD$6," ","~",LEN(TRIM(AD$6))-LEN(SUBSTITUTE(TRIM(AD$6)," ",""))))-1)&amp;" Total",$B$6:$BB$314,ROW($A220)-5,FALSE))</f>
        <v>0</v>
      </c>
      <c r="AE220" s="8">
        <f ca="1">IF(AE$5&lt;&gt;"",HLOOKUP(AE$5,Functionalization!$G$6:$R$314,ROW($A220)-5,FALSE),IFERROR(INDEX(AE$278:AE$314,MATCH($F220,$B$278:$B$314,0))/VLOOKUP($F220,$B$278:$BB$314,MATCH(LEFT(TRIM(AE$6),FIND("~",SUBSTITUTE(AE$6,"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220))*HLOOKUP(LEFT(TRIM(AE$6),FIND("~",SUBSTITUTE(AE$6," ","~",LEN(TRIM(AE$6))-LEN(SUBSTITUTE(TRIM(AE$6)," ",""))))-1)&amp;" Total",$B$6:$BB$314,ROW($A220)-5,FALSE))</f>
        <v>0</v>
      </c>
      <c r="AF220" s="8">
        <f ca="1">IF(AF$5&lt;&gt;"",HLOOKUP(AF$5,Functionalization!$G$6:$R$314,ROW($A220)-5,FALSE),IFERROR(INDEX(AF$278:AF$314,MATCH($F220,$B$278:$B$314,0))/VLOOKUP($F220,$B$278:$BB$314,MATCH(LEFT(TRIM(AF$6),FIND("~",SUBSTITUTE(AF$6,"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220))*HLOOKUP(LEFT(TRIM(AF$6),FIND("~",SUBSTITUTE(AF$6," ","~",LEN(TRIM(AF$6))-LEN(SUBSTITUTE(TRIM(AF$6)," ",""))))-1)&amp;" Total",$B$6:$BB$314,ROW($A220)-5,FALSE))</f>
        <v>0</v>
      </c>
      <c r="AG220" s="8">
        <f ca="1">IF(AG$5&lt;&gt;"",HLOOKUP(AG$5,Functionalization!$G$6:$R$314,ROW($A220)-5,FALSE),IFERROR(INDEX(AG$278:AG$314,MATCH($F220,$B$278:$B$314,0))/VLOOKUP($F220,$B$278:$BB$314,MATCH(LEFT(TRIM(AG$6),FIND("~",SUBSTITUTE(AG$6,"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220))*HLOOKUP(LEFT(TRIM(AG$6),FIND("~",SUBSTITUTE(AG$6," ","~",LEN(TRIM(AG$6))-LEN(SUBSTITUTE(TRIM(AG$6)," ",""))))-1)&amp;" Total",$B$6:$BB$314,ROW($A220)-5,FALSE))</f>
        <v>0</v>
      </c>
      <c r="AH220" s="8">
        <f ca="1">IF(AH$5&lt;&gt;"",HLOOKUP(AH$5,Functionalization!$G$6:$R$314,ROW($A220)-5,FALSE),IFERROR(INDEX(AH$278:AH$314,MATCH($F220,$B$278:$B$314,0))/VLOOKUP($F220,$B$278:$BB$314,MATCH(LEFT(TRIM(AH$6),FIND("~",SUBSTITUTE(AH$6,"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220))*HLOOKUP(LEFT(TRIM(AH$6),FIND("~",SUBSTITUTE(AH$6," ","~",LEN(TRIM(AH$6))-LEN(SUBSTITUTE(TRIM(AH$6)," ",""))))-1)&amp;" Total",$B$6:$BB$314,ROW($A220)-5,FALSE))</f>
        <v>0</v>
      </c>
      <c r="AI220" s="8">
        <f ca="1">IF(AI$5&lt;&gt;"",HLOOKUP(AI$5,Functionalization!$G$6:$R$314,ROW($A220)-5,FALSE),IFERROR(INDEX(AI$278:AI$314,MATCH($F220,$B$278:$B$314,0))/VLOOKUP($F220,$B$278:$BB$314,MATCH(LEFT(TRIM(AI$6),FIND("~",SUBSTITUTE(AI$6,"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220))*HLOOKUP(LEFT(TRIM(AI$6),FIND("~",SUBSTITUTE(AI$6," ","~",LEN(TRIM(AI$6))-LEN(SUBSTITUTE(TRIM(AI$6)," ",""))))-1)&amp;" Total",$B$6:$BB$314,ROW($A220)-5,FALSE))</f>
        <v>0</v>
      </c>
      <c r="AJ220" s="8">
        <f ca="1">IF(AJ$5&lt;&gt;"",HLOOKUP(AJ$5,Functionalization!$G$6:$R$314,ROW($A220)-5,FALSE),IFERROR(INDEX(AJ$278:AJ$314,MATCH($F220,$B$278:$B$314,0))/VLOOKUP($F220,$B$278:$BB$314,MATCH(LEFT(TRIM(AJ$6),FIND("~",SUBSTITUTE(AJ$6,"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220))*HLOOKUP(LEFT(TRIM(AJ$6),FIND("~",SUBSTITUTE(AJ$6," ","~",LEN(TRIM(AJ$6))-LEN(SUBSTITUTE(TRIM(AJ$6)," ",""))))-1)&amp;" Total",$B$6:$BB$314,ROW($A220)-5,FALSE))</f>
        <v>0</v>
      </c>
      <c r="AK220" s="8">
        <f ca="1">IF(AK$5&lt;&gt;"",HLOOKUP(AK$5,Functionalization!$G$6:$R$314,ROW($A220)-5,FALSE),IFERROR(INDEX(AK$278:AK$314,MATCH($F220,$B$278:$B$314,0))/VLOOKUP($F220,$B$278:$BB$314,MATCH(LEFT(TRIM(AK$6),FIND("~",SUBSTITUTE(AK$6,"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220))*HLOOKUP(LEFT(TRIM(AK$6),FIND("~",SUBSTITUTE(AK$6," ","~",LEN(TRIM(AK$6))-LEN(SUBSTITUTE(TRIM(AK$6)," ",""))))-1)&amp;" Total",$B$6:$BB$314,ROW($A220)-5,FALSE))</f>
        <v>0</v>
      </c>
      <c r="AL220" s="8">
        <f ca="1">IF(AL$5&lt;&gt;"",HLOOKUP(AL$5,Functionalization!$G$6:$R$314,ROW($A220)-5,FALSE),IFERROR(INDEX(AL$278:AL$314,MATCH($F220,$B$278:$B$314,0))/VLOOKUP($F220,$B$278:$BB$314,MATCH(LEFT(TRIM(AL$6),FIND("~",SUBSTITUTE(AL$6,"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220))*HLOOKUP(LEFT(TRIM(AL$6),FIND("~",SUBSTITUTE(AL$6," ","~",LEN(TRIM(AL$6))-LEN(SUBSTITUTE(TRIM(AL$6)," ",""))))-1)&amp;" Total",$B$6:$BB$314,ROW($A220)-5,FALSE))</f>
        <v>0</v>
      </c>
      <c r="AM220" s="8">
        <f ca="1">IF(AM$5&lt;&gt;"",HLOOKUP(AM$5,Functionalization!$G$6:$R$314,ROW($A220)-5,FALSE),IFERROR(INDEX(AM$278:AM$314,MATCH($F220,$B$278:$B$314,0))/VLOOKUP($F220,$B$278:$BB$314,MATCH(LEFT(TRIM(AM$6),FIND("~",SUBSTITUTE(AM$6,"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220))*HLOOKUP(LEFT(TRIM(AM$6),FIND("~",SUBSTITUTE(AM$6," ","~",LEN(TRIM(AM$6))-LEN(SUBSTITUTE(TRIM(AM$6)," ",""))))-1)&amp;" Total",$B$6:$BB$314,ROW($A220)-5,FALSE))</f>
        <v>0</v>
      </c>
      <c r="AN220" s="8">
        <f ca="1">IF(AN$5&lt;&gt;"",HLOOKUP(AN$5,Functionalization!$G$6:$R$314,ROW($A220)-5,FALSE),IFERROR(INDEX(AN$278:AN$314,MATCH($F220,$B$278:$B$314,0))/VLOOKUP($F220,$B$278:$BB$314,MATCH(LEFT(TRIM(AN$6),FIND("~",SUBSTITUTE(AN$6,"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220))*HLOOKUP(LEFT(TRIM(AN$6),FIND("~",SUBSTITUTE(AN$6," ","~",LEN(TRIM(AN$6))-LEN(SUBSTITUTE(TRIM(AN$6)," ",""))))-1)&amp;" Total",$B$6:$BB$314,ROW($A220)-5,FALSE))</f>
        <v>0</v>
      </c>
      <c r="AO220" s="8">
        <f ca="1">IF(AO$5&lt;&gt;"",HLOOKUP(AO$5,Functionalization!$G$6:$R$314,ROW($A220)-5,FALSE),IFERROR(INDEX(AO$278:AO$314,MATCH($F220,$B$278:$B$314,0))/VLOOKUP($F220,$B$278:$BB$314,MATCH(LEFT(TRIM(AO$6),FIND("~",SUBSTITUTE(AO$6,"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220))*HLOOKUP(LEFT(TRIM(AO$6),FIND("~",SUBSTITUTE(AO$6," ","~",LEN(TRIM(AO$6))-LEN(SUBSTITUTE(TRIM(AO$6)," ",""))))-1)&amp;" Total",$B$6:$BB$314,ROW($A220)-5,FALSE))</f>
        <v>0</v>
      </c>
      <c r="AP220" s="8">
        <f ca="1">IF(AP$5&lt;&gt;"",HLOOKUP(AP$5,Functionalization!$G$6:$R$314,ROW($A220)-5,FALSE),IFERROR(INDEX(AP$278:AP$314,MATCH($F220,$B$278:$B$314,0))/VLOOKUP($F220,$B$278:$BB$314,MATCH(LEFT(TRIM(AP$6),FIND("~",SUBSTITUTE(AP$6,"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220))*HLOOKUP(LEFT(TRIM(AP$6),FIND("~",SUBSTITUTE(AP$6," ","~",LEN(TRIM(AP$6))-LEN(SUBSTITUTE(TRIM(AP$6)," ",""))))-1)&amp;" Total",$B$6:$BB$314,ROW($A220)-5,FALSE))</f>
        <v>0</v>
      </c>
      <c r="AQ220" s="8">
        <f ca="1">IF(AQ$5&lt;&gt;"",HLOOKUP(AQ$5,Functionalization!$G$6:$R$314,ROW($A220)-5,FALSE),IFERROR(INDEX(AQ$278:AQ$314,MATCH($F220,$B$278:$B$314,0))/VLOOKUP($F220,$B$278:$BB$314,MATCH(LEFT(TRIM(AQ$6),FIND("~",SUBSTITUTE(AQ$6,"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220))*HLOOKUP(LEFT(TRIM(AQ$6),FIND("~",SUBSTITUTE(AQ$6," ","~",LEN(TRIM(AQ$6))-LEN(SUBSTITUTE(TRIM(AQ$6)," ",""))))-1)&amp;" Total",$B$6:$BB$314,ROW($A220)-5,FALSE))</f>
        <v>0</v>
      </c>
      <c r="AR220" s="8">
        <f ca="1">IF(AR$5&lt;&gt;"",HLOOKUP(AR$5,Functionalization!$G$6:$R$314,ROW($A220)-5,FALSE),IFERROR(INDEX(AR$278:AR$314,MATCH($F220,$B$278:$B$314,0))/VLOOKUP($F220,$B$278:$BB$314,MATCH(LEFT(TRIM(AR$6),FIND("~",SUBSTITUTE(AR$6,"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220))*HLOOKUP(LEFT(TRIM(AR$6),FIND("~",SUBSTITUTE(AR$6," ","~",LEN(TRIM(AR$6))-LEN(SUBSTITUTE(TRIM(AR$6)," ",""))))-1)&amp;" Total",$B$6:$BB$314,ROW($A220)-5,FALSE))</f>
        <v>0</v>
      </c>
      <c r="AS220" s="8">
        <f ca="1">IF(AS$5&lt;&gt;"",HLOOKUP(AS$5,Functionalization!$G$6:$R$314,ROW($A220)-5,FALSE),IFERROR(INDEX(AS$278:AS$314,MATCH($F220,$B$278:$B$314,0))/VLOOKUP($F220,$B$278:$BB$314,MATCH(LEFT(TRIM(AS$6),FIND("~",SUBSTITUTE(AS$6,"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220))*HLOOKUP(LEFT(TRIM(AS$6),FIND("~",SUBSTITUTE(AS$6," ","~",LEN(TRIM(AS$6))-LEN(SUBSTITUTE(TRIM(AS$6)," ",""))))-1)&amp;" Total",$B$6:$BB$314,ROW($A220)-5,FALSE))</f>
        <v>0</v>
      </c>
      <c r="AT220" s="8">
        <f ca="1">IF(AT$5&lt;&gt;"",HLOOKUP(AT$5,Functionalization!$G$6:$R$314,ROW($A220)-5,FALSE),IFERROR(INDEX(AT$278:AT$314,MATCH($F220,$B$278:$B$314,0))/VLOOKUP($F220,$B$278:$BB$314,MATCH(LEFT(TRIM(AT$6),FIND("~",SUBSTITUTE(AT$6,"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220))*HLOOKUP(LEFT(TRIM(AT$6),FIND("~",SUBSTITUTE(AT$6," ","~",LEN(TRIM(AT$6))-LEN(SUBSTITUTE(TRIM(AT$6)," ",""))))-1)&amp;" Total",$B$6:$BB$314,ROW($A220)-5,FALSE))</f>
        <v>0</v>
      </c>
      <c r="AU220" s="8">
        <f ca="1">IF(AU$5&lt;&gt;"",HLOOKUP(AU$5,Functionalization!$G$6:$R$314,ROW($A220)-5,FALSE),IFERROR(INDEX(AU$278:AU$314,MATCH($F220,$B$278:$B$314,0))/VLOOKUP($F220,$B$278:$BB$314,MATCH(LEFT(TRIM(AU$6),FIND("~",SUBSTITUTE(AU$6,"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220))*HLOOKUP(LEFT(TRIM(AU$6),FIND("~",SUBSTITUTE(AU$6," ","~",LEN(TRIM(AU$6))-LEN(SUBSTITUTE(TRIM(AU$6)," ",""))))-1)&amp;" Total",$B$6:$BB$314,ROW($A220)-5,FALSE))</f>
        <v>0</v>
      </c>
      <c r="AV220" s="8">
        <f ca="1">IF(AV$5&lt;&gt;"",HLOOKUP(AV$5,Functionalization!$G$6:$R$314,ROW($A220)-5,FALSE),IFERROR(INDEX(AV$278:AV$314,MATCH($F220,$B$278:$B$314,0))/VLOOKUP($F220,$B$278:$BB$314,MATCH(LEFT(TRIM(AV$6),FIND("~",SUBSTITUTE(AV$6,"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220))*HLOOKUP(LEFT(TRIM(AV$6),FIND("~",SUBSTITUTE(AV$6," ","~",LEN(TRIM(AV$6))-LEN(SUBSTITUTE(TRIM(AV$6)," ",""))))-1)&amp;" Total",$B$6:$BB$314,ROW($A220)-5,FALSE))</f>
        <v>0</v>
      </c>
      <c r="AW220" s="8">
        <f ca="1">IF(AW$5&lt;&gt;"",HLOOKUP(AW$5,Functionalization!$G$6:$R$314,ROW($A220)-5,FALSE),IFERROR(INDEX(AW$278:AW$314,MATCH($F220,$B$278:$B$314,0))/VLOOKUP($F220,$B$278:$BB$314,MATCH(LEFT(TRIM(AW$6),FIND("~",SUBSTITUTE(AW$6,"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220))*HLOOKUP(LEFT(TRIM(AW$6),FIND("~",SUBSTITUTE(AW$6," ","~",LEN(TRIM(AW$6))-LEN(SUBSTITUTE(TRIM(AW$6)," ",""))))-1)&amp;" Total",$B$6:$BB$314,ROW($A220)-5,FALSE))</f>
        <v>0</v>
      </c>
      <c r="AX220" s="8">
        <f ca="1">IF(AX$5&lt;&gt;"",HLOOKUP(AX$5,Functionalization!$G$6:$R$314,ROW($A220)-5,FALSE),IFERROR(INDEX(AX$278:AX$314,MATCH($F220,$B$278:$B$314,0))/VLOOKUP($F220,$B$278:$BB$314,MATCH(LEFT(TRIM(AX$6),FIND("~",SUBSTITUTE(AX$6,"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220))*HLOOKUP(LEFT(TRIM(AX$6),FIND("~",SUBSTITUTE(AX$6," ","~",LEN(TRIM(AX$6))-LEN(SUBSTITUTE(TRIM(AX$6)," ",""))))-1)&amp;" Total",$B$6:$BB$314,ROW($A220)-5,FALSE))</f>
        <v>0</v>
      </c>
      <c r="AY220" s="8">
        <f ca="1">IF(AY$5&lt;&gt;"",HLOOKUP(AY$5,Functionalization!$G$6:$R$314,ROW($A220)-5,FALSE),IFERROR(INDEX(AY$278:AY$314,MATCH($F220,$B$278:$B$314,0))/VLOOKUP($F220,$B$278:$BB$314,MATCH(LEFT(TRIM(AY$6),FIND("~",SUBSTITUTE(AY$6,"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220))*HLOOKUP(LEFT(TRIM(AY$6),FIND("~",SUBSTITUTE(AY$6," ","~",LEN(TRIM(AY$6))-LEN(SUBSTITUTE(TRIM(AY$6)," ",""))))-1)&amp;" Total",$B$6:$BB$314,ROW($A220)-5,FALSE))</f>
        <v>0</v>
      </c>
      <c r="AZ220" s="8">
        <f ca="1">IF(AZ$5&lt;&gt;"",HLOOKUP(AZ$5,Functionalization!$G$6:$R$314,ROW($A220)-5,FALSE),IFERROR(INDEX(AZ$278:AZ$314,MATCH($F220,$B$278:$B$314,0))/VLOOKUP($F220,$B$278:$BB$314,MATCH(LEFT(TRIM(AZ$6),FIND("~",SUBSTITUTE(AZ$6,"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220))*HLOOKUP(LEFT(TRIM(AZ$6),FIND("~",SUBSTITUTE(AZ$6," ","~",LEN(TRIM(AZ$6))-LEN(SUBSTITUTE(TRIM(AZ$6)," ",""))))-1)&amp;" Total",$B$6:$BB$314,ROW($A220)-5,FALSE))</f>
        <v>0</v>
      </c>
      <c r="BA220" s="8">
        <f ca="1">IF(BA$5&lt;&gt;"",HLOOKUP(BA$5,Functionalization!$G$6:$R$314,ROW($A220)-5,FALSE),IFERROR(INDEX(BA$278:BA$314,MATCH($F220,$B$278:$B$314,0))/VLOOKUP($F220,$B$278:$BB$314,MATCH(LEFT(TRIM(BA$6),FIND("~",SUBSTITUTE(BA$6,"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220))*HLOOKUP(LEFT(TRIM(BA$6),FIND("~",SUBSTITUTE(BA$6," ","~",LEN(TRIM(BA$6))-LEN(SUBSTITUTE(TRIM(BA$6)," ",""))))-1)&amp;" Total",$B$6:$BB$314,ROW($A220)-5,FALSE))</f>
        <v>0</v>
      </c>
      <c r="BB220" s="8">
        <f ca="1">IF(BB$5&lt;&gt;"",HLOOKUP(BB$5,Functionalization!$G$6:$R$314,ROW($A220)-5,FALSE),IFERROR(INDEX(BB$278:BB$314,MATCH($F220,$B$278:$B$314,0))/VLOOKUP($F220,$B$278:$BB$314,MATCH(LEFT(TRIM(BB$6),FIND("~",SUBSTITUTE(BB$6,"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220))*HLOOKUP(LEFT(TRIM(BB$6),FIND("~",SUBSTITUTE(BB$6," ","~",LEN(TRIM(BB$6))-LEN(SUBSTITUTE(TRIM(BB$6)," ",""))))-1)&amp;" Total",$B$6:$BB$314,ROW($A220)-5,FALSE))</f>
        <v>0</v>
      </c>
      <c r="BD220">
        <f ca="1">IFERROR(IF(SUMIF($G$6:$BB$6,BD$6&amp;" Total",$G220:$BB220)-(SUMIF($G$6:$BB$6,BD$6&amp;" "&amp;'Input-Func_Class'!$D$22,$G220:$BB220)+IFERROR(SUMIF($G$6:$BB$6,BD$6&amp;" "&amp;'Input-Func_Class'!$E$22,$G220:$BB220),SUMIF($G$6:$BB$6,BD$6&amp;" "&amp;'Input-Func_Class'!$B$24,$G220:$BB220))+SUMIF($G$6:$BB$6,BD$6&amp;" "&amp;'Input-Func_Class'!$F$22,$G220:$BB220))&lt;Check_Limit,0,1),1)</f>
        <v>0</v>
      </c>
      <c r="BE220">
        <f ca="1">IFERROR(IF(SUMIF($G$6:$BB$6,BE$6&amp;" Total",$G220:$BB220)-(SUMIF($G$6:$BB$6,BE$6&amp;" "&amp;'Input-Func_Class'!$D$22,$G220:$BB220)+IFERROR(SUMIF($G$6:$BB$6,BE$6&amp;" "&amp;'Input-Func_Class'!$E$22,$G220:$BB220),SUMIF($G$6:$BB$6,BE$6&amp;" "&amp;'Input-Func_Class'!$B$24,$G220:$BB220))+SUMIF($G$6:$BB$6,BE$6&amp;" "&amp;'Input-Func_Class'!$F$22,$G220:$BB220))&lt;Check_Limit,0,1),1)</f>
        <v>0</v>
      </c>
      <c r="BF220">
        <f ca="1">IFERROR(IF(SUMIF($G$6:$BB$6,BF$6&amp;" Total",$G220:$BB220)-(SUMIF($G$6:$BB$6,BF$6&amp;" "&amp;'Input-Func_Class'!$D$22,$G220:$BB220)+IFERROR(SUMIF($G$6:$BB$6,BF$6&amp;" "&amp;'Input-Func_Class'!$E$22,$G220:$BB220),SUMIF($G$6:$BB$6,BF$6&amp;" "&amp;'Input-Func_Class'!$B$24,$G220:$BB220))+SUMIF($G$6:$BB$6,BF$6&amp;" "&amp;'Input-Func_Class'!$F$22,$G220:$BB220))&lt;Check_Limit,0,1),1)</f>
        <v>0</v>
      </c>
      <c r="BG220">
        <f ca="1">IFERROR(IF(SUMIF($G$6:$BB$6,BG$6&amp;" Total",$G220:$BB220)-(SUMIF($G$6:$BB$6,BG$6&amp;" "&amp;'Input-Func_Class'!$D$22,$G220:$BB220)+IFERROR(SUMIF($G$6:$BB$6,BG$6&amp;" "&amp;'Input-Func_Class'!$E$22,$G220:$BB220),SUMIF($G$6:$BB$6,BG$6&amp;" "&amp;'Input-Func_Class'!$B$24,$G220:$BB220))+SUMIF($G$6:$BB$6,BG$6&amp;" "&amp;'Input-Func_Class'!$F$22,$G220:$BB220))&lt;Check_Limit,0,1),1)</f>
        <v>0</v>
      </c>
      <c r="BH220">
        <f ca="1">IFERROR(IF(SUMIF($G$6:$BB$6,BH$6&amp;" Total",$G220:$BB220)-(SUMIF($G$6:$BB$6,BH$6&amp;" "&amp;'Input-Func_Class'!$D$22,$G220:$BB220)+IFERROR(SUMIF($G$6:$BB$6,BH$6&amp;" "&amp;'Input-Func_Class'!$E$22,$G220:$BB220),SUMIF($G$6:$BB$6,BH$6&amp;" "&amp;'Input-Func_Class'!$B$24,$G220:$BB220))+SUMIF($G$6:$BB$6,BH$6&amp;" "&amp;'Input-Func_Class'!$F$22,$G220:$BB220))&lt;Check_Limit,0,1),1)</f>
        <v>0</v>
      </c>
      <c r="BI220">
        <f ca="1">IFERROR(IF(SUMIF($G$6:$BB$6,BI$6&amp;" Total",$G220:$BB220)-(SUMIF($G$6:$BB$6,BI$6&amp;" "&amp;'Input-Func_Class'!$D$22,$G220:$BB220)+IFERROR(SUMIF($G$6:$BB$6,BI$6&amp;" "&amp;'Input-Func_Class'!$E$22,$G220:$BB220),SUMIF($G$6:$BB$6,BI$6&amp;" "&amp;'Input-Func_Class'!$B$24,$G220:$BB220))+SUMIF($G$6:$BB$6,BI$6&amp;" "&amp;'Input-Func_Class'!$F$22,$G220:$BB220))&lt;Check_Limit,0,1),1)</f>
        <v>0</v>
      </c>
      <c r="BJ220">
        <f ca="1">IFERROR(IF(SUMIF($G$6:$BB$6,BJ$6&amp;" Total",$G220:$BB220)-(SUMIF($G$6:$BB$6,BJ$6&amp;" "&amp;'Input-Func_Class'!$D$22,$G220:$BB220)+IFERROR(SUMIF($G$6:$BB$6,BJ$6&amp;" "&amp;'Input-Func_Class'!$E$22,$G220:$BB220),SUMIF($G$6:$BB$6,BJ$6&amp;" "&amp;'Input-Func_Class'!$B$24,$G220:$BB220))+SUMIF($G$6:$BB$6,BJ$6&amp;" "&amp;'Input-Func_Class'!$F$22,$G220:$BB220))&lt;Check_Limit,0,1),1)</f>
        <v>0</v>
      </c>
      <c r="BK220">
        <f ca="1">IFERROR(IF(SUMIF($G$6:$BB$6,BK$6&amp;" Total",$G220:$BB220)-(SUMIF($G$6:$BB$6,BK$6&amp;" "&amp;'Input-Func_Class'!$D$22,$G220:$BB220)+IFERROR(SUMIF($G$6:$BB$6,BK$6&amp;" "&amp;'Input-Func_Class'!$E$22,$G220:$BB220),SUMIF($G$6:$BB$6,BK$6&amp;" "&amp;'Input-Func_Class'!$B$24,$G220:$BB220))+SUMIF($G$6:$BB$6,BK$6&amp;" "&amp;'Input-Func_Class'!$F$22,$G220:$BB220))&lt;Check_Limit,0,1),1)</f>
        <v>0</v>
      </c>
      <c r="BL220">
        <f ca="1">IFERROR(IF(SUMIF($G$6:$BB$6,BL$6&amp;" Total",$G220:$BB220)-(SUMIF($G$6:$BB$6,BL$6&amp;" "&amp;'Input-Func_Class'!$D$22,$G220:$BB220)+IFERROR(SUMIF($G$6:$BB$6,BL$6&amp;" "&amp;'Input-Func_Class'!$E$22,$G220:$BB220),SUMIF($G$6:$BB$6,BL$6&amp;" "&amp;'Input-Func_Class'!$B$24,$G220:$BB220))+SUMIF($G$6:$BB$6,BL$6&amp;" "&amp;'Input-Func_Class'!$F$22,$G220:$BB220))&lt;Check_Limit,0,1),1)</f>
        <v>0</v>
      </c>
      <c r="BM220">
        <f ca="1">IFERROR(IF(SUMIF($G$6:$BB$6,BM$6&amp;" Total",$G220:$BB220)-(SUMIF($G$6:$BB$6,BM$6&amp;" "&amp;'Input-Func_Class'!$D$22,$G220:$BB220)+IFERROR(SUMIF($G$6:$BB$6,BM$6&amp;" "&amp;'Input-Func_Class'!$E$22,$G220:$BB220),SUMIF($G$6:$BB$6,BM$6&amp;" "&amp;'Input-Func_Class'!$B$24,$G220:$BB220))+SUMIF($G$6:$BB$6,BM$6&amp;" "&amp;'Input-Func_Class'!$F$22,$G220:$BB220))&lt;Check_Limit,0,1),1)</f>
        <v>0</v>
      </c>
      <c r="BN220">
        <f ca="1">IFERROR(IF(SUMIF($G$6:$BB$6,BN$6&amp;" Total",$G220:$BB220)-(SUMIF($G$6:$BB$6,BN$6&amp;" "&amp;'Input-Func_Class'!$D$22,$G220:$BB220)+IFERROR(SUMIF($G$6:$BB$6,BN$6&amp;" "&amp;'Input-Func_Class'!$E$22,$G220:$BB220),SUMIF($G$6:$BB$6,BN$6&amp;" "&amp;'Input-Func_Class'!$B$24,$G220:$BB220))+SUMIF($G$6:$BB$6,BN$6&amp;" "&amp;'Input-Func_Class'!$F$22,$G220:$BB220))&lt;Check_Limit,0,1),1)</f>
        <v>0</v>
      </c>
      <c r="BO220">
        <f ca="1">IFERROR(IF(SUMIF($G$6:$BB$6,BO$6&amp;" Total",$G220:$BB220)-(SUMIF($G$6:$BB$6,BO$6&amp;" "&amp;'Input-Func_Class'!$D$22,$G220:$BB220)+IFERROR(SUMIF($G$6:$BB$6,BO$6&amp;" "&amp;'Input-Func_Class'!$E$22,$G220:$BB220),SUMIF($G$6:$BB$6,BO$6&amp;" "&amp;'Input-Func_Class'!$B$24,$G220:$BB220))+SUMIF($G$6:$BB$6,BO$6&amp;" "&amp;'Input-Func_Class'!$F$22,$G220:$BB220))&lt;Check_Limit,0,1),1)</f>
        <v>0</v>
      </c>
    </row>
    <row r="221" spans="1:67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>Functionalization!$D221</f>
        <v>5022.0499999999993</v>
      </c>
      <c r="E221" s="8">
        <f t="shared" ref="E221" ca="1" si="65">IFERROR(IF(D221="",0,IF(D221=0,0,IF(ABS(D221-SUM(G221,K221,O221,S221,W221,AA221,AE221,AI221,AM221,AQ221,AU221,AY221))&lt;Check_Limit,0,1))),1)</f>
        <v>0</v>
      </c>
      <c r="F221" s="2" t="str">
        <f>IF($D221=0,"-",IF('Input-Accounts'!$E221&lt;&gt;0,'Input-Accounts'!$E221,'Input-Accounts'!$G221))</f>
        <v>AVGERAGE STUDY</v>
      </c>
      <c r="G221" s="8">
        <f ca="1">IF(G$5&lt;&gt;"",HLOOKUP(G$5,Functionalization!$G$6:$R$314,ROW($A221)-5,FALSE),IFERROR(INDEX(G$278:G$314,MATCH($F221,$B$278:$B$314,0))/VLOOKUP($F221,$B$278:$BB$314,MATCH(LEFT(TRIM(G$6),FIND("~",SUBSTITUTE(G$6,"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221))*HLOOKUP(LEFT(TRIM(G$6),FIND("~",SUBSTITUTE(G$6," ","~",LEN(TRIM(G$6))-LEN(SUBSTITUTE(TRIM(G$6)," ",""))))-1)&amp;" Total",$B$6:$BB$314,ROW($A221)-5,FALSE))</f>
        <v>5022.0499999999993</v>
      </c>
      <c r="H221" s="8">
        <f ca="1">IF(H$5&lt;&gt;"",HLOOKUP(H$5,Functionalization!$G$6:$R$314,ROW($A221)-5,FALSE),IFERROR(INDEX(H$278:H$314,MATCH($F221,$B$278:$B$314,0))/VLOOKUP($F221,$B$278:$BB$314,MATCH(LEFT(TRIM(H$6),FIND("~",SUBSTITUTE(H$6,"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221))*HLOOKUP(LEFT(TRIM(H$6),FIND("~",SUBSTITUTE(H$6," ","~",LEN(TRIM(H$6))-LEN(SUBSTITUTE(TRIM(H$6)," ",""))))-1)&amp;" Total",$B$6:$BB$314,ROW($A221)-5,FALSE))</f>
        <v>3831.4025488666043</v>
      </c>
      <c r="I221" s="8">
        <f ca="1">IF(I$5&lt;&gt;"",HLOOKUP(I$5,Functionalization!$G$6:$R$314,ROW($A221)-5,FALSE),IFERROR(INDEX(I$278:I$314,MATCH($F221,$B$278:$B$314,0))/VLOOKUP($F221,$B$278:$BB$314,MATCH(LEFT(TRIM(I$6),FIND("~",SUBSTITUTE(I$6,"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221))*HLOOKUP(LEFT(TRIM(I$6),FIND("~",SUBSTITUTE(I$6," ","~",LEN(TRIM(I$6))-LEN(SUBSTITUTE(TRIM(I$6)," ",""))))-1)&amp;" Total",$B$6:$BB$314,ROW($A221)-5,FALSE))</f>
        <v>0</v>
      </c>
      <c r="J221" s="8">
        <f ca="1">IF(J$5&lt;&gt;"",HLOOKUP(J$5,Functionalization!$G$6:$R$314,ROW($A221)-5,FALSE),IFERROR(INDEX(J$278:J$314,MATCH($F221,$B$278:$B$314,0))/VLOOKUP($F221,$B$278:$BB$314,MATCH(LEFT(TRIM(J$6),FIND("~",SUBSTITUTE(J$6,"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221))*HLOOKUP(LEFT(TRIM(J$6),FIND("~",SUBSTITUTE(J$6," ","~",LEN(TRIM(J$6))-LEN(SUBSTITUTE(TRIM(J$6)," ",""))))-1)&amp;" Total",$B$6:$BB$314,ROW($A221)-5,FALSE))</f>
        <v>1190.6474511333952</v>
      </c>
      <c r="K221" s="8">
        <f ca="1">IF(K$5&lt;&gt;"",HLOOKUP(K$5,Functionalization!$G$6:$R$314,ROW($A221)-5,FALSE),IFERROR(INDEX(K$278:K$314,MATCH($F221,$B$278:$B$314,0))/VLOOKUP($F221,$B$278:$BB$314,MATCH(LEFT(TRIM(K$6),FIND("~",SUBSTITUTE(K$6,"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221))*HLOOKUP(LEFT(TRIM(K$6),FIND("~",SUBSTITUTE(K$6," ","~",LEN(TRIM(K$6))-LEN(SUBSTITUTE(TRIM(K$6)," ",""))))-1)&amp;" Total",$B$6:$BB$314,ROW($A221)-5,FALSE))</f>
        <v>0</v>
      </c>
      <c r="L221" s="8">
        <f ca="1">IF(L$5&lt;&gt;"",HLOOKUP(L$5,Functionalization!$G$6:$R$314,ROW($A221)-5,FALSE),IFERROR(INDEX(L$278:L$314,MATCH($F221,$B$278:$B$314,0))/VLOOKUP($F221,$B$278:$BB$314,MATCH(LEFT(TRIM(L$6),FIND("~",SUBSTITUTE(L$6,"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221))*HLOOKUP(LEFT(TRIM(L$6),FIND("~",SUBSTITUTE(L$6," ","~",LEN(TRIM(L$6))-LEN(SUBSTITUTE(TRIM(L$6)," ",""))))-1)&amp;" Total",$B$6:$BB$314,ROW($A221)-5,FALSE))</f>
        <v>0</v>
      </c>
      <c r="M221" s="8">
        <f ca="1">IF(M$5&lt;&gt;"",HLOOKUP(M$5,Functionalization!$G$6:$R$314,ROW($A221)-5,FALSE),IFERROR(INDEX(M$278:M$314,MATCH($F221,$B$278:$B$314,0))/VLOOKUP($F221,$B$278:$BB$314,MATCH(LEFT(TRIM(M$6),FIND("~",SUBSTITUTE(M$6,"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221))*HLOOKUP(LEFT(TRIM(M$6),FIND("~",SUBSTITUTE(M$6," ","~",LEN(TRIM(M$6))-LEN(SUBSTITUTE(TRIM(M$6)," ",""))))-1)&amp;" Total",$B$6:$BB$314,ROW($A221)-5,FALSE))</f>
        <v>0</v>
      </c>
      <c r="N221" s="8">
        <f ca="1">IF(N$5&lt;&gt;"",HLOOKUP(N$5,Functionalization!$G$6:$R$314,ROW($A221)-5,FALSE),IFERROR(INDEX(N$278:N$314,MATCH($F221,$B$278:$B$314,0))/VLOOKUP($F221,$B$278:$BB$314,MATCH(LEFT(TRIM(N$6),FIND("~",SUBSTITUTE(N$6,"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221))*HLOOKUP(LEFT(TRIM(N$6),FIND("~",SUBSTITUTE(N$6," ","~",LEN(TRIM(N$6))-LEN(SUBSTITUTE(TRIM(N$6)," ",""))))-1)&amp;" Total",$B$6:$BB$314,ROW($A221)-5,FALSE))</f>
        <v>0</v>
      </c>
      <c r="O221" s="8">
        <f ca="1">IF(O$5&lt;&gt;"",HLOOKUP(O$5,Functionalization!$G$6:$R$314,ROW($A221)-5,FALSE),IFERROR(INDEX(O$278:O$314,MATCH($F221,$B$278:$B$314,0))/VLOOKUP($F221,$B$278:$BB$314,MATCH(LEFT(TRIM(O$6),FIND("~",SUBSTITUTE(O$6,"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221))*HLOOKUP(LEFT(TRIM(O$6),FIND("~",SUBSTITUTE(O$6," ","~",LEN(TRIM(O$6))-LEN(SUBSTITUTE(TRIM(O$6)," ",""))))-1)&amp;" Total",$B$6:$BB$314,ROW($A221)-5,FALSE))</f>
        <v>0</v>
      </c>
      <c r="P221" s="8">
        <f ca="1">IF(P$5&lt;&gt;"",HLOOKUP(P$5,Functionalization!$G$6:$R$314,ROW($A221)-5,FALSE),IFERROR(INDEX(P$278:P$314,MATCH($F221,$B$278:$B$314,0))/VLOOKUP($F221,$B$278:$BB$314,MATCH(LEFT(TRIM(P$6),FIND("~",SUBSTITUTE(P$6,"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221))*HLOOKUP(LEFT(TRIM(P$6),FIND("~",SUBSTITUTE(P$6," ","~",LEN(TRIM(P$6))-LEN(SUBSTITUTE(TRIM(P$6)," ",""))))-1)&amp;" Total",$B$6:$BB$314,ROW($A221)-5,FALSE))</f>
        <v>0</v>
      </c>
      <c r="Q221" s="8">
        <f ca="1">IF(Q$5&lt;&gt;"",HLOOKUP(Q$5,Functionalization!$G$6:$R$314,ROW($A221)-5,FALSE),IFERROR(INDEX(Q$278:Q$314,MATCH($F221,$B$278:$B$314,0))/VLOOKUP($F221,$B$278:$BB$314,MATCH(LEFT(TRIM(Q$6),FIND("~",SUBSTITUTE(Q$6,"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221))*HLOOKUP(LEFT(TRIM(Q$6),FIND("~",SUBSTITUTE(Q$6," ","~",LEN(TRIM(Q$6))-LEN(SUBSTITUTE(TRIM(Q$6)," ",""))))-1)&amp;" Total",$B$6:$BB$314,ROW($A221)-5,FALSE))</f>
        <v>0</v>
      </c>
      <c r="R221" s="8">
        <f ca="1">IF(R$5&lt;&gt;"",HLOOKUP(R$5,Functionalization!$G$6:$R$314,ROW($A221)-5,FALSE),IFERROR(INDEX(R$278:R$314,MATCH($F221,$B$278:$B$314,0))/VLOOKUP($F221,$B$278:$BB$314,MATCH(LEFT(TRIM(R$6),FIND("~",SUBSTITUTE(R$6,"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221))*HLOOKUP(LEFT(TRIM(R$6),FIND("~",SUBSTITUTE(R$6," ","~",LEN(TRIM(R$6))-LEN(SUBSTITUTE(TRIM(R$6)," ",""))))-1)&amp;" Total",$B$6:$BB$314,ROW($A221)-5,FALSE))</f>
        <v>0</v>
      </c>
      <c r="S221" s="8">
        <f ca="1">IF(S$5&lt;&gt;"",HLOOKUP(S$5,Functionalization!$G$6:$R$314,ROW($A221)-5,FALSE),IFERROR(INDEX(S$278:S$314,MATCH($F221,$B$278:$B$314,0))/VLOOKUP($F221,$B$278:$BB$314,MATCH(LEFT(TRIM(S$6),FIND("~",SUBSTITUTE(S$6,"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221))*HLOOKUP(LEFT(TRIM(S$6),FIND("~",SUBSTITUTE(S$6," ","~",LEN(TRIM(S$6))-LEN(SUBSTITUTE(TRIM(S$6)," ",""))))-1)&amp;" Total",$B$6:$BB$314,ROW($A221)-5,FALSE))</f>
        <v>0</v>
      </c>
      <c r="T221" s="8">
        <f ca="1">IF(T$5&lt;&gt;"",HLOOKUP(T$5,Functionalization!$G$6:$R$314,ROW($A221)-5,FALSE),IFERROR(INDEX(T$278:T$314,MATCH($F221,$B$278:$B$314,0))/VLOOKUP($F221,$B$278:$BB$314,MATCH(LEFT(TRIM(T$6),FIND("~",SUBSTITUTE(T$6,"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221))*HLOOKUP(LEFT(TRIM(T$6),FIND("~",SUBSTITUTE(T$6," ","~",LEN(TRIM(T$6))-LEN(SUBSTITUTE(TRIM(T$6)," ",""))))-1)&amp;" Total",$B$6:$BB$314,ROW($A221)-5,FALSE))</f>
        <v>0</v>
      </c>
      <c r="U221" s="8">
        <f ca="1">IF(U$5&lt;&gt;"",HLOOKUP(U$5,Functionalization!$G$6:$R$314,ROW($A221)-5,FALSE),IFERROR(INDEX(U$278:U$314,MATCH($F221,$B$278:$B$314,0))/VLOOKUP($F221,$B$278:$BB$314,MATCH(LEFT(TRIM(U$6),FIND("~",SUBSTITUTE(U$6,"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221))*HLOOKUP(LEFT(TRIM(U$6),FIND("~",SUBSTITUTE(U$6," ","~",LEN(TRIM(U$6))-LEN(SUBSTITUTE(TRIM(U$6)," ",""))))-1)&amp;" Total",$B$6:$BB$314,ROW($A221)-5,FALSE))</f>
        <v>0</v>
      </c>
      <c r="V221" s="8">
        <f ca="1">IF(V$5&lt;&gt;"",HLOOKUP(V$5,Functionalization!$G$6:$R$314,ROW($A221)-5,FALSE),IFERROR(INDEX(V$278:V$314,MATCH($F221,$B$278:$B$314,0))/VLOOKUP($F221,$B$278:$BB$314,MATCH(LEFT(TRIM(V$6),FIND("~",SUBSTITUTE(V$6,"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221))*HLOOKUP(LEFT(TRIM(V$6),FIND("~",SUBSTITUTE(V$6," ","~",LEN(TRIM(V$6))-LEN(SUBSTITUTE(TRIM(V$6)," ",""))))-1)&amp;" Total",$B$6:$BB$314,ROW($A221)-5,FALSE))</f>
        <v>0</v>
      </c>
      <c r="W221" s="8">
        <f ca="1">IF(W$5&lt;&gt;"",HLOOKUP(W$5,Functionalization!$G$6:$R$314,ROW($A221)-5,FALSE),IFERROR(INDEX(W$278:W$314,MATCH($F221,$B$278:$B$314,0))/VLOOKUP($F221,$B$278:$BB$314,MATCH(LEFT(TRIM(W$6),FIND("~",SUBSTITUTE(W$6,"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221))*HLOOKUP(LEFT(TRIM(W$6),FIND("~",SUBSTITUTE(W$6," ","~",LEN(TRIM(W$6))-LEN(SUBSTITUTE(TRIM(W$6)," ",""))))-1)&amp;" Total",$B$6:$BB$314,ROW($A221)-5,FALSE))</f>
        <v>0</v>
      </c>
      <c r="X221" s="8">
        <f ca="1">IF(X$5&lt;&gt;"",HLOOKUP(X$5,Functionalization!$G$6:$R$314,ROW($A221)-5,FALSE),IFERROR(INDEX(X$278:X$314,MATCH($F221,$B$278:$B$314,0))/VLOOKUP($F221,$B$278:$BB$314,MATCH(LEFT(TRIM(X$6),FIND("~",SUBSTITUTE(X$6,"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221))*HLOOKUP(LEFT(TRIM(X$6),FIND("~",SUBSTITUTE(X$6," ","~",LEN(TRIM(X$6))-LEN(SUBSTITUTE(TRIM(X$6)," ",""))))-1)&amp;" Total",$B$6:$BB$314,ROW($A221)-5,FALSE))</f>
        <v>0</v>
      </c>
      <c r="Y221" s="8">
        <f ca="1">IF(Y$5&lt;&gt;"",HLOOKUP(Y$5,Functionalization!$G$6:$R$314,ROW($A221)-5,FALSE),IFERROR(INDEX(Y$278:Y$314,MATCH($F221,$B$278:$B$314,0))/VLOOKUP($F221,$B$278:$BB$314,MATCH(LEFT(TRIM(Y$6),FIND("~",SUBSTITUTE(Y$6,"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221))*HLOOKUP(LEFT(TRIM(Y$6),FIND("~",SUBSTITUTE(Y$6," ","~",LEN(TRIM(Y$6))-LEN(SUBSTITUTE(TRIM(Y$6)," ",""))))-1)&amp;" Total",$B$6:$BB$314,ROW($A221)-5,FALSE))</f>
        <v>0</v>
      </c>
      <c r="Z221" s="8">
        <f ca="1">IF(Z$5&lt;&gt;"",HLOOKUP(Z$5,Functionalization!$G$6:$R$314,ROW($A221)-5,FALSE),IFERROR(INDEX(Z$278:Z$314,MATCH($F221,$B$278:$B$314,0))/VLOOKUP($F221,$B$278:$BB$314,MATCH(LEFT(TRIM(Z$6),FIND("~",SUBSTITUTE(Z$6,"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221))*HLOOKUP(LEFT(TRIM(Z$6),FIND("~",SUBSTITUTE(Z$6," ","~",LEN(TRIM(Z$6))-LEN(SUBSTITUTE(TRIM(Z$6)," ",""))))-1)&amp;" Total",$B$6:$BB$314,ROW($A221)-5,FALSE))</f>
        <v>0</v>
      </c>
      <c r="AA221" s="8">
        <f ca="1">IF(AA$5&lt;&gt;"",HLOOKUP(AA$5,Functionalization!$G$6:$R$314,ROW($A221)-5,FALSE),IFERROR(INDEX(AA$278:AA$314,MATCH($F221,$B$278:$B$314,0))/VLOOKUP($F221,$B$278:$BB$314,MATCH(LEFT(TRIM(AA$6),FIND("~",SUBSTITUTE(AA$6,"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221))*HLOOKUP(LEFT(TRIM(AA$6),FIND("~",SUBSTITUTE(AA$6," ","~",LEN(TRIM(AA$6))-LEN(SUBSTITUTE(TRIM(AA$6)," ",""))))-1)&amp;" Total",$B$6:$BB$314,ROW($A221)-5,FALSE))</f>
        <v>0</v>
      </c>
      <c r="AB221" s="8">
        <f ca="1">IF(AB$5&lt;&gt;"",HLOOKUP(AB$5,Functionalization!$G$6:$R$314,ROW($A221)-5,FALSE),IFERROR(INDEX(AB$278:AB$314,MATCH($F221,$B$278:$B$314,0))/VLOOKUP($F221,$B$278:$BB$314,MATCH(LEFT(TRIM(AB$6),FIND("~",SUBSTITUTE(AB$6,"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221))*HLOOKUP(LEFT(TRIM(AB$6),FIND("~",SUBSTITUTE(AB$6," ","~",LEN(TRIM(AB$6))-LEN(SUBSTITUTE(TRIM(AB$6)," ",""))))-1)&amp;" Total",$B$6:$BB$314,ROW($A221)-5,FALSE))</f>
        <v>0</v>
      </c>
      <c r="AC221" s="8">
        <f ca="1">IF(AC$5&lt;&gt;"",HLOOKUP(AC$5,Functionalization!$G$6:$R$314,ROW($A221)-5,FALSE),IFERROR(INDEX(AC$278:AC$314,MATCH($F221,$B$278:$B$314,0))/VLOOKUP($F221,$B$278:$BB$314,MATCH(LEFT(TRIM(AC$6),FIND("~",SUBSTITUTE(AC$6,"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221))*HLOOKUP(LEFT(TRIM(AC$6),FIND("~",SUBSTITUTE(AC$6," ","~",LEN(TRIM(AC$6))-LEN(SUBSTITUTE(TRIM(AC$6)," ",""))))-1)&amp;" Total",$B$6:$BB$314,ROW($A221)-5,FALSE))</f>
        <v>0</v>
      </c>
      <c r="AD221" s="8">
        <f ca="1">IF(AD$5&lt;&gt;"",HLOOKUP(AD$5,Functionalization!$G$6:$R$314,ROW($A221)-5,FALSE),IFERROR(INDEX(AD$278:AD$314,MATCH($F221,$B$278:$B$314,0))/VLOOKUP($F221,$B$278:$BB$314,MATCH(LEFT(TRIM(AD$6),FIND("~",SUBSTITUTE(AD$6,"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221))*HLOOKUP(LEFT(TRIM(AD$6),FIND("~",SUBSTITUTE(AD$6," ","~",LEN(TRIM(AD$6))-LEN(SUBSTITUTE(TRIM(AD$6)," ",""))))-1)&amp;" Total",$B$6:$BB$314,ROW($A221)-5,FALSE))</f>
        <v>0</v>
      </c>
      <c r="AE221" s="8">
        <f ca="1">IF(AE$5&lt;&gt;"",HLOOKUP(AE$5,Functionalization!$G$6:$R$314,ROW($A221)-5,FALSE),IFERROR(INDEX(AE$278:AE$314,MATCH($F221,$B$278:$B$314,0))/VLOOKUP($F221,$B$278:$BB$314,MATCH(LEFT(TRIM(AE$6),FIND("~",SUBSTITUTE(AE$6,"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221))*HLOOKUP(LEFT(TRIM(AE$6),FIND("~",SUBSTITUTE(AE$6," ","~",LEN(TRIM(AE$6))-LEN(SUBSTITUTE(TRIM(AE$6)," ",""))))-1)&amp;" Total",$B$6:$BB$314,ROW($A221)-5,FALSE))</f>
        <v>0</v>
      </c>
      <c r="AF221" s="8">
        <f ca="1">IF(AF$5&lt;&gt;"",HLOOKUP(AF$5,Functionalization!$G$6:$R$314,ROW($A221)-5,FALSE),IFERROR(INDEX(AF$278:AF$314,MATCH($F221,$B$278:$B$314,0))/VLOOKUP($F221,$B$278:$BB$314,MATCH(LEFT(TRIM(AF$6),FIND("~",SUBSTITUTE(AF$6,"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221))*HLOOKUP(LEFT(TRIM(AF$6),FIND("~",SUBSTITUTE(AF$6," ","~",LEN(TRIM(AF$6))-LEN(SUBSTITUTE(TRIM(AF$6)," ",""))))-1)&amp;" Total",$B$6:$BB$314,ROW($A221)-5,FALSE))</f>
        <v>0</v>
      </c>
      <c r="AG221" s="8">
        <f ca="1">IF(AG$5&lt;&gt;"",HLOOKUP(AG$5,Functionalization!$G$6:$R$314,ROW($A221)-5,FALSE),IFERROR(INDEX(AG$278:AG$314,MATCH($F221,$B$278:$B$314,0))/VLOOKUP($F221,$B$278:$BB$314,MATCH(LEFT(TRIM(AG$6),FIND("~",SUBSTITUTE(AG$6,"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221))*HLOOKUP(LEFT(TRIM(AG$6),FIND("~",SUBSTITUTE(AG$6," ","~",LEN(TRIM(AG$6))-LEN(SUBSTITUTE(TRIM(AG$6)," ",""))))-1)&amp;" Total",$B$6:$BB$314,ROW($A221)-5,FALSE))</f>
        <v>0</v>
      </c>
      <c r="AH221" s="8">
        <f ca="1">IF(AH$5&lt;&gt;"",HLOOKUP(AH$5,Functionalization!$G$6:$R$314,ROW($A221)-5,FALSE),IFERROR(INDEX(AH$278:AH$314,MATCH($F221,$B$278:$B$314,0))/VLOOKUP($F221,$B$278:$BB$314,MATCH(LEFT(TRIM(AH$6),FIND("~",SUBSTITUTE(AH$6,"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221))*HLOOKUP(LEFT(TRIM(AH$6),FIND("~",SUBSTITUTE(AH$6," ","~",LEN(TRIM(AH$6))-LEN(SUBSTITUTE(TRIM(AH$6)," ",""))))-1)&amp;" Total",$B$6:$BB$314,ROW($A221)-5,FALSE))</f>
        <v>0</v>
      </c>
      <c r="AI221" s="8">
        <f ca="1">IF(AI$5&lt;&gt;"",HLOOKUP(AI$5,Functionalization!$G$6:$R$314,ROW($A221)-5,FALSE),IFERROR(INDEX(AI$278:AI$314,MATCH($F221,$B$278:$B$314,0))/VLOOKUP($F221,$B$278:$BB$314,MATCH(LEFT(TRIM(AI$6),FIND("~",SUBSTITUTE(AI$6,"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221))*HLOOKUP(LEFT(TRIM(AI$6),FIND("~",SUBSTITUTE(AI$6," ","~",LEN(TRIM(AI$6))-LEN(SUBSTITUTE(TRIM(AI$6)," ",""))))-1)&amp;" Total",$B$6:$BB$314,ROW($A221)-5,FALSE))</f>
        <v>0</v>
      </c>
      <c r="AJ221" s="8">
        <f ca="1">IF(AJ$5&lt;&gt;"",HLOOKUP(AJ$5,Functionalization!$G$6:$R$314,ROW($A221)-5,FALSE),IFERROR(INDEX(AJ$278:AJ$314,MATCH($F221,$B$278:$B$314,0))/VLOOKUP($F221,$B$278:$BB$314,MATCH(LEFT(TRIM(AJ$6),FIND("~",SUBSTITUTE(AJ$6,"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221))*HLOOKUP(LEFT(TRIM(AJ$6),FIND("~",SUBSTITUTE(AJ$6," ","~",LEN(TRIM(AJ$6))-LEN(SUBSTITUTE(TRIM(AJ$6)," ",""))))-1)&amp;" Total",$B$6:$BB$314,ROW($A221)-5,FALSE))</f>
        <v>0</v>
      </c>
      <c r="AK221" s="8">
        <f ca="1">IF(AK$5&lt;&gt;"",HLOOKUP(AK$5,Functionalization!$G$6:$R$314,ROW($A221)-5,FALSE),IFERROR(INDEX(AK$278:AK$314,MATCH($F221,$B$278:$B$314,0))/VLOOKUP($F221,$B$278:$BB$314,MATCH(LEFT(TRIM(AK$6),FIND("~",SUBSTITUTE(AK$6,"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221))*HLOOKUP(LEFT(TRIM(AK$6),FIND("~",SUBSTITUTE(AK$6," ","~",LEN(TRIM(AK$6))-LEN(SUBSTITUTE(TRIM(AK$6)," ",""))))-1)&amp;" Total",$B$6:$BB$314,ROW($A221)-5,FALSE))</f>
        <v>0</v>
      </c>
      <c r="AL221" s="8">
        <f ca="1">IF(AL$5&lt;&gt;"",HLOOKUP(AL$5,Functionalization!$G$6:$R$314,ROW($A221)-5,FALSE),IFERROR(INDEX(AL$278:AL$314,MATCH($F221,$B$278:$B$314,0))/VLOOKUP($F221,$B$278:$BB$314,MATCH(LEFT(TRIM(AL$6),FIND("~",SUBSTITUTE(AL$6,"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221))*HLOOKUP(LEFT(TRIM(AL$6),FIND("~",SUBSTITUTE(AL$6," ","~",LEN(TRIM(AL$6))-LEN(SUBSTITUTE(TRIM(AL$6)," ",""))))-1)&amp;" Total",$B$6:$BB$314,ROW($A221)-5,FALSE))</f>
        <v>0</v>
      </c>
      <c r="AM221" s="8">
        <f ca="1">IF(AM$5&lt;&gt;"",HLOOKUP(AM$5,Functionalization!$G$6:$R$314,ROW($A221)-5,FALSE),IFERROR(INDEX(AM$278:AM$314,MATCH($F221,$B$278:$B$314,0))/VLOOKUP($F221,$B$278:$BB$314,MATCH(LEFT(TRIM(AM$6),FIND("~",SUBSTITUTE(AM$6,"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221))*HLOOKUP(LEFT(TRIM(AM$6),FIND("~",SUBSTITUTE(AM$6," ","~",LEN(TRIM(AM$6))-LEN(SUBSTITUTE(TRIM(AM$6)," ",""))))-1)&amp;" Total",$B$6:$BB$314,ROW($A221)-5,FALSE))</f>
        <v>0</v>
      </c>
      <c r="AN221" s="8">
        <f ca="1">IF(AN$5&lt;&gt;"",HLOOKUP(AN$5,Functionalization!$G$6:$R$314,ROW($A221)-5,FALSE),IFERROR(INDEX(AN$278:AN$314,MATCH($F221,$B$278:$B$314,0))/VLOOKUP($F221,$B$278:$BB$314,MATCH(LEFT(TRIM(AN$6),FIND("~",SUBSTITUTE(AN$6,"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221))*HLOOKUP(LEFT(TRIM(AN$6),FIND("~",SUBSTITUTE(AN$6," ","~",LEN(TRIM(AN$6))-LEN(SUBSTITUTE(TRIM(AN$6)," ",""))))-1)&amp;" Total",$B$6:$BB$314,ROW($A221)-5,FALSE))</f>
        <v>0</v>
      </c>
      <c r="AO221" s="8">
        <f ca="1">IF(AO$5&lt;&gt;"",HLOOKUP(AO$5,Functionalization!$G$6:$R$314,ROW($A221)-5,FALSE),IFERROR(INDEX(AO$278:AO$314,MATCH($F221,$B$278:$B$314,0))/VLOOKUP($F221,$B$278:$BB$314,MATCH(LEFT(TRIM(AO$6),FIND("~",SUBSTITUTE(AO$6,"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221))*HLOOKUP(LEFT(TRIM(AO$6),FIND("~",SUBSTITUTE(AO$6," ","~",LEN(TRIM(AO$6))-LEN(SUBSTITUTE(TRIM(AO$6)," ",""))))-1)&amp;" Total",$B$6:$BB$314,ROW($A221)-5,FALSE))</f>
        <v>0</v>
      </c>
      <c r="AP221" s="8">
        <f ca="1">IF(AP$5&lt;&gt;"",HLOOKUP(AP$5,Functionalization!$G$6:$R$314,ROW($A221)-5,FALSE),IFERROR(INDEX(AP$278:AP$314,MATCH($F221,$B$278:$B$314,0))/VLOOKUP($F221,$B$278:$BB$314,MATCH(LEFT(TRIM(AP$6),FIND("~",SUBSTITUTE(AP$6,"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221))*HLOOKUP(LEFT(TRIM(AP$6),FIND("~",SUBSTITUTE(AP$6," ","~",LEN(TRIM(AP$6))-LEN(SUBSTITUTE(TRIM(AP$6)," ",""))))-1)&amp;" Total",$B$6:$BB$314,ROW($A221)-5,FALSE))</f>
        <v>0</v>
      </c>
      <c r="AQ221" s="8">
        <f ca="1">IF(AQ$5&lt;&gt;"",HLOOKUP(AQ$5,Functionalization!$G$6:$R$314,ROW($A221)-5,FALSE),IFERROR(INDEX(AQ$278:AQ$314,MATCH($F221,$B$278:$B$314,0))/VLOOKUP($F221,$B$278:$BB$314,MATCH(LEFT(TRIM(AQ$6),FIND("~",SUBSTITUTE(AQ$6,"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221))*HLOOKUP(LEFT(TRIM(AQ$6),FIND("~",SUBSTITUTE(AQ$6," ","~",LEN(TRIM(AQ$6))-LEN(SUBSTITUTE(TRIM(AQ$6)," ",""))))-1)&amp;" Total",$B$6:$BB$314,ROW($A221)-5,FALSE))</f>
        <v>0</v>
      </c>
      <c r="AR221" s="8">
        <f ca="1">IF(AR$5&lt;&gt;"",HLOOKUP(AR$5,Functionalization!$G$6:$R$314,ROW($A221)-5,FALSE),IFERROR(INDEX(AR$278:AR$314,MATCH($F221,$B$278:$B$314,0))/VLOOKUP($F221,$B$278:$BB$314,MATCH(LEFT(TRIM(AR$6),FIND("~",SUBSTITUTE(AR$6,"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221))*HLOOKUP(LEFT(TRIM(AR$6),FIND("~",SUBSTITUTE(AR$6," ","~",LEN(TRIM(AR$6))-LEN(SUBSTITUTE(TRIM(AR$6)," ",""))))-1)&amp;" Total",$B$6:$BB$314,ROW($A221)-5,FALSE))</f>
        <v>0</v>
      </c>
      <c r="AS221" s="8">
        <f ca="1">IF(AS$5&lt;&gt;"",HLOOKUP(AS$5,Functionalization!$G$6:$R$314,ROW($A221)-5,FALSE),IFERROR(INDEX(AS$278:AS$314,MATCH($F221,$B$278:$B$314,0))/VLOOKUP($F221,$B$278:$BB$314,MATCH(LEFT(TRIM(AS$6),FIND("~",SUBSTITUTE(AS$6,"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221))*HLOOKUP(LEFT(TRIM(AS$6),FIND("~",SUBSTITUTE(AS$6," ","~",LEN(TRIM(AS$6))-LEN(SUBSTITUTE(TRIM(AS$6)," ",""))))-1)&amp;" Total",$B$6:$BB$314,ROW($A221)-5,FALSE))</f>
        <v>0</v>
      </c>
      <c r="AT221" s="8">
        <f ca="1">IF(AT$5&lt;&gt;"",HLOOKUP(AT$5,Functionalization!$G$6:$R$314,ROW($A221)-5,FALSE),IFERROR(INDEX(AT$278:AT$314,MATCH($F221,$B$278:$B$314,0))/VLOOKUP($F221,$B$278:$BB$314,MATCH(LEFT(TRIM(AT$6),FIND("~",SUBSTITUTE(AT$6,"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221))*HLOOKUP(LEFT(TRIM(AT$6),FIND("~",SUBSTITUTE(AT$6," ","~",LEN(TRIM(AT$6))-LEN(SUBSTITUTE(TRIM(AT$6)," ",""))))-1)&amp;" Total",$B$6:$BB$314,ROW($A221)-5,FALSE))</f>
        <v>0</v>
      </c>
      <c r="AU221" s="8">
        <f ca="1">IF(AU$5&lt;&gt;"",HLOOKUP(AU$5,Functionalization!$G$6:$R$314,ROW($A221)-5,FALSE),IFERROR(INDEX(AU$278:AU$314,MATCH($F221,$B$278:$B$314,0))/VLOOKUP($F221,$B$278:$BB$314,MATCH(LEFT(TRIM(AU$6),FIND("~",SUBSTITUTE(AU$6,"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221))*HLOOKUP(LEFT(TRIM(AU$6),FIND("~",SUBSTITUTE(AU$6," ","~",LEN(TRIM(AU$6))-LEN(SUBSTITUTE(TRIM(AU$6)," ",""))))-1)&amp;" Total",$B$6:$BB$314,ROW($A221)-5,FALSE))</f>
        <v>0</v>
      </c>
      <c r="AV221" s="8">
        <f ca="1">IF(AV$5&lt;&gt;"",HLOOKUP(AV$5,Functionalization!$G$6:$R$314,ROW($A221)-5,FALSE),IFERROR(INDEX(AV$278:AV$314,MATCH($F221,$B$278:$B$314,0))/VLOOKUP($F221,$B$278:$BB$314,MATCH(LEFT(TRIM(AV$6),FIND("~",SUBSTITUTE(AV$6,"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221))*HLOOKUP(LEFT(TRIM(AV$6),FIND("~",SUBSTITUTE(AV$6," ","~",LEN(TRIM(AV$6))-LEN(SUBSTITUTE(TRIM(AV$6)," ",""))))-1)&amp;" Total",$B$6:$BB$314,ROW($A221)-5,FALSE))</f>
        <v>0</v>
      </c>
      <c r="AW221" s="8">
        <f ca="1">IF(AW$5&lt;&gt;"",HLOOKUP(AW$5,Functionalization!$G$6:$R$314,ROW($A221)-5,FALSE),IFERROR(INDEX(AW$278:AW$314,MATCH($F221,$B$278:$B$314,0))/VLOOKUP($F221,$B$278:$BB$314,MATCH(LEFT(TRIM(AW$6),FIND("~",SUBSTITUTE(AW$6,"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221))*HLOOKUP(LEFT(TRIM(AW$6),FIND("~",SUBSTITUTE(AW$6," ","~",LEN(TRIM(AW$6))-LEN(SUBSTITUTE(TRIM(AW$6)," ",""))))-1)&amp;" Total",$B$6:$BB$314,ROW($A221)-5,FALSE))</f>
        <v>0</v>
      </c>
      <c r="AX221" s="8">
        <f ca="1">IF(AX$5&lt;&gt;"",HLOOKUP(AX$5,Functionalization!$G$6:$R$314,ROW($A221)-5,FALSE),IFERROR(INDEX(AX$278:AX$314,MATCH($F221,$B$278:$B$314,0))/VLOOKUP($F221,$B$278:$BB$314,MATCH(LEFT(TRIM(AX$6),FIND("~",SUBSTITUTE(AX$6,"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221))*HLOOKUP(LEFT(TRIM(AX$6),FIND("~",SUBSTITUTE(AX$6," ","~",LEN(TRIM(AX$6))-LEN(SUBSTITUTE(TRIM(AX$6)," ",""))))-1)&amp;" Total",$B$6:$BB$314,ROW($A221)-5,FALSE))</f>
        <v>0</v>
      </c>
      <c r="AY221" s="8">
        <f ca="1">IF(AY$5&lt;&gt;"",HLOOKUP(AY$5,Functionalization!$G$6:$R$314,ROW($A221)-5,FALSE),IFERROR(INDEX(AY$278:AY$314,MATCH($F221,$B$278:$B$314,0))/VLOOKUP($F221,$B$278:$BB$314,MATCH(LEFT(TRIM(AY$6),FIND("~",SUBSTITUTE(AY$6,"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221))*HLOOKUP(LEFT(TRIM(AY$6),FIND("~",SUBSTITUTE(AY$6," ","~",LEN(TRIM(AY$6))-LEN(SUBSTITUTE(TRIM(AY$6)," ",""))))-1)&amp;" Total",$B$6:$BB$314,ROW($A221)-5,FALSE))</f>
        <v>0</v>
      </c>
      <c r="AZ221" s="8">
        <f ca="1">IF(AZ$5&lt;&gt;"",HLOOKUP(AZ$5,Functionalization!$G$6:$R$314,ROW($A221)-5,FALSE),IFERROR(INDEX(AZ$278:AZ$314,MATCH($F221,$B$278:$B$314,0))/VLOOKUP($F221,$B$278:$BB$314,MATCH(LEFT(TRIM(AZ$6),FIND("~",SUBSTITUTE(AZ$6,"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221))*HLOOKUP(LEFT(TRIM(AZ$6),FIND("~",SUBSTITUTE(AZ$6," ","~",LEN(TRIM(AZ$6))-LEN(SUBSTITUTE(TRIM(AZ$6)," ",""))))-1)&amp;" Total",$B$6:$BB$314,ROW($A221)-5,FALSE))</f>
        <v>0</v>
      </c>
      <c r="BA221" s="8">
        <f ca="1">IF(BA$5&lt;&gt;"",HLOOKUP(BA$5,Functionalization!$G$6:$R$314,ROW($A221)-5,FALSE),IFERROR(INDEX(BA$278:BA$314,MATCH($F221,$B$278:$B$314,0))/VLOOKUP($F221,$B$278:$BB$314,MATCH(LEFT(TRIM(BA$6),FIND("~",SUBSTITUTE(BA$6,"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221))*HLOOKUP(LEFT(TRIM(BA$6),FIND("~",SUBSTITUTE(BA$6," ","~",LEN(TRIM(BA$6))-LEN(SUBSTITUTE(TRIM(BA$6)," ",""))))-1)&amp;" Total",$B$6:$BB$314,ROW($A221)-5,FALSE))</f>
        <v>0</v>
      </c>
      <c r="BB221" s="8">
        <f ca="1">IF(BB$5&lt;&gt;"",HLOOKUP(BB$5,Functionalization!$G$6:$R$314,ROW($A221)-5,FALSE),IFERROR(INDEX(BB$278:BB$314,MATCH($F221,$B$278:$B$314,0))/VLOOKUP($F221,$B$278:$BB$314,MATCH(LEFT(TRIM(BB$6),FIND("~",SUBSTITUTE(BB$6,"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221))*HLOOKUP(LEFT(TRIM(BB$6),FIND("~",SUBSTITUTE(BB$6," ","~",LEN(TRIM(BB$6))-LEN(SUBSTITUTE(TRIM(BB$6)," ",""))))-1)&amp;" Total",$B$6:$BB$314,ROW($A221)-5,FALSE))</f>
        <v>0</v>
      </c>
      <c r="BD221">
        <f ca="1">IFERROR(IF(SUMIF($G$6:$BB$6,BD$6&amp;" Total",$G221:$BB221)-(SUMIF($G$6:$BB$6,BD$6&amp;" "&amp;'Input-Func_Class'!$D$22,$G221:$BB221)+IFERROR(SUMIF($G$6:$BB$6,BD$6&amp;" "&amp;'Input-Func_Class'!$E$22,$G221:$BB221),SUMIF($G$6:$BB$6,BD$6&amp;" "&amp;'Input-Func_Class'!$B$24,$G221:$BB221))+SUMIF($G$6:$BB$6,BD$6&amp;" "&amp;'Input-Func_Class'!$F$22,$G221:$BB221))&lt;Check_Limit,0,1),1)</f>
        <v>0</v>
      </c>
      <c r="BE221">
        <f ca="1">IFERROR(IF(SUMIF($G$6:$BB$6,BE$6&amp;" Total",$G221:$BB221)-(SUMIF($G$6:$BB$6,BE$6&amp;" "&amp;'Input-Func_Class'!$D$22,$G221:$BB221)+IFERROR(SUMIF($G$6:$BB$6,BE$6&amp;" "&amp;'Input-Func_Class'!$E$22,$G221:$BB221),SUMIF($G$6:$BB$6,BE$6&amp;" "&amp;'Input-Func_Class'!$B$24,$G221:$BB221))+SUMIF($G$6:$BB$6,BE$6&amp;" "&amp;'Input-Func_Class'!$F$22,$G221:$BB221))&lt;Check_Limit,0,1),1)</f>
        <v>0</v>
      </c>
      <c r="BF221">
        <f ca="1">IFERROR(IF(SUMIF($G$6:$BB$6,BF$6&amp;" Total",$G221:$BB221)-(SUMIF($G$6:$BB$6,BF$6&amp;" "&amp;'Input-Func_Class'!$D$22,$G221:$BB221)+IFERROR(SUMIF($G$6:$BB$6,BF$6&amp;" "&amp;'Input-Func_Class'!$E$22,$G221:$BB221),SUMIF($G$6:$BB$6,BF$6&amp;" "&amp;'Input-Func_Class'!$B$24,$G221:$BB221))+SUMIF($G$6:$BB$6,BF$6&amp;" "&amp;'Input-Func_Class'!$F$22,$G221:$BB221))&lt;Check_Limit,0,1),1)</f>
        <v>0</v>
      </c>
      <c r="BG221">
        <f ca="1">IFERROR(IF(SUMIF($G$6:$BB$6,BG$6&amp;" Total",$G221:$BB221)-(SUMIF($G$6:$BB$6,BG$6&amp;" "&amp;'Input-Func_Class'!$D$22,$G221:$BB221)+IFERROR(SUMIF($G$6:$BB$6,BG$6&amp;" "&amp;'Input-Func_Class'!$E$22,$G221:$BB221),SUMIF($G$6:$BB$6,BG$6&amp;" "&amp;'Input-Func_Class'!$B$24,$G221:$BB221))+SUMIF($G$6:$BB$6,BG$6&amp;" "&amp;'Input-Func_Class'!$F$22,$G221:$BB221))&lt;Check_Limit,0,1),1)</f>
        <v>0</v>
      </c>
      <c r="BH221">
        <f ca="1">IFERROR(IF(SUMIF($G$6:$BB$6,BH$6&amp;" Total",$G221:$BB221)-(SUMIF($G$6:$BB$6,BH$6&amp;" "&amp;'Input-Func_Class'!$D$22,$G221:$BB221)+IFERROR(SUMIF($G$6:$BB$6,BH$6&amp;" "&amp;'Input-Func_Class'!$E$22,$G221:$BB221),SUMIF($G$6:$BB$6,BH$6&amp;" "&amp;'Input-Func_Class'!$B$24,$G221:$BB221))+SUMIF($G$6:$BB$6,BH$6&amp;" "&amp;'Input-Func_Class'!$F$22,$G221:$BB221))&lt;Check_Limit,0,1),1)</f>
        <v>0</v>
      </c>
      <c r="BI221">
        <f ca="1">IFERROR(IF(SUMIF($G$6:$BB$6,BI$6&amp;" Total",$G221:$BB221)-(SUMIF($G$6:$BB$6,BI$6&amp;" "&amp;'Input-Func_Class'!$D$22,$G221:$BB221)+IFERROR(SUMIF($G$6:$BB$6,BI$6&amp;" "&amp;'Input-Func_Class'!$E$22,$G221:$BB221),SUMIF($G$6:$BB$6,BI$6&amp;" "&amp;'Input-Func_Class'!$B$24,$G221:$BB221))+SUMIF($G$6:$BB$6,BI$6&amp;" "&amp;'Input-Func_Class'!$F$22,$G221:$BB221))&lt;Check_Limit,0,1),1)</f>
        <v>0</v>
      </c>
      <c r="BJ221">
        <f ca="1">IFERROR(IF(SUMIF($G$6:$BB$6,BJ$6&amp;" Total",$G221:$BB221)-(SUMIF($G$6:$BB$6,BJ$6&amp;" "&amp;'Input-Func_Class'!$D$22,$G221:$BB221)+IFERROR(SUMIF($G$6:$BB$6,BJ$6&amp;" "&amp;'Input-Func_Class'!$E$22,$G221:$BB221),SUMIF($G$6:$BB$6,BJ$6&amp;" "&amp;'Input-Func_Class'!$B$24,$G221:$BB221))+SUMIF($G$6:$BB$6,BJ$6&amp;" "&amp;'Input-Func_Class'!$F$22,$G221:$BB221))&lt;Check_Limit,0,1),1)</f>
        <v>0</v>
      </c>
      <c r="BK221">
        <f ca="1">IFERROR(IF(SUMIF($G$6:$BB$6,BK$6&amp;" Total",$G221:$BB221)-(SUMIF($G$6:$BB$6,BK$6&amp;" "&amp;'Input-Func_Class'!$D$22,$G221:$BB221)+IFERROR(SUMIF($G$6:$BB$6,BK$6&amp;" "&amp;'Input-Func_Class'!$E$22,$G221:$BB221),SUMIF($G$6:$BB$6,BK$6&amp;" "&amp;'Input-Func_Class'!$B$24,$G221:$BB221))+SUMIF($G$6:$BB$6,BK$6&amp;" "&amp;'Input-Func_Class'!$F$22,$G221:$BB221))&lt;Check_Limit,0,1),1)</f>
        <v>0</v>
      </c>
      <c r="BL221">
        <f ca="1">IFERROR(IF(SUMIF($G$6:$BB$6,BL$6&amp;" Total",$G221:$BB221)-(SUMIF($G$6:$BB$6,BL$6&amp;" "&amp;'Input-Func_Class'!$D$22,$G221:$BB221)+IFERROR(SUMIF($G$6:$BB$6,BL$6&amp;" "&amp;'Input-Func_Class'!$E$22,$G221:$BB221),SUMIF($G$6:$BB$6,BL$6&amp;" "&amp;'Input-Func_Class'!$B$24,$G221:$BB221))+SUMIF($G$6:$BB$6,BL$6&amp;" "&amp;'Input-Func_Class'!$F$22,$G221:$BB221))&lt;Check_Limit,0,1),1)</f>
        <v>0</v>
      </c>
      <c r="BM221">
        <f ca="1">IFERROR(IF(SUMIF($G$6:$BB$6,BM$6&amp;" Total",$G221:$BB221)-(SUMIF($G$6:$BB$6,BM$6&amp;" "&amp;'Input-Func_Class'!$D$22,$G221:$BB221)+IFERROR(SUMIF($G$6:$BB$6,BM$6&amp;" "&amp;'Input-Func_Class'!$E$22,$G221:$BB221),SUMIF($G$6:$BB$6,BM$6&amp;" "&amp;'Input-Func_Class'!$B$24,$G221:$BB221))+SUMIF($G$6:$BB$6,BM$6&amp;" "&amp;'Input-Func_Class'!$F$22,$G221:$BB221))&lt;Check_Limit,0,1),1)</f>
        <v>0</v>
      </c>
      <c r="BN221">
        <f ca="1">IFERROR(IF(SUMIF($G$6:$BB$6,BN$6&amp;" Total",$G221:$BB221)-(SUMIF($G$6:$BB$6,BN$6&amp;" "&amp;'Input-Func_Class'!$D$22,$G221:$BB221)+IFERROR(SUMIF($G$6:$BB$6,BN$6&amp;" "&amp;'Input-Func_Class'!$E$22,$G221:$BB221),SUMIF($G$6:$BB$6,BN$6&amp;" "&amp;'Input-Func_Class'!$B$24,$G221:$BB221))+SUMIF($G$6:$BB$6,BN$6&amp;" "&amp;'Input-Func_Class'!$F$22,$G221:$BB221))&lt;Check_Limit,0,1),1)</f>
        <v>0</v>
      </c>
      <c r="BO221">
        <f ca="1">IFERROR(IF(SUMIF($G$6:$BB$6,BO$6&amp;" Total",$G221:$BB221)-(SUMIF($G$6:$BB$6,BO$6&amp;" "&amp;'Input-Func_Class'!$D$22,$G221:$BB221)+IFERROR(SUMIF($G$6:$BB$6,BO$6&amp;" "&amp;'Input-Func_Class'!$E$22,$G221:$BB221),SUMIF($G$6:$BB$6,BO$6&amp;" "&amp;'Input-Func_Class'!$B$24,$G221:$BB221))+SUMIF($G$6:$BB$6,BO$6&amp;" "&amp;'Input-Func_Class'!$F$22,$G221:$BB221))&lt;Check_Limit,0,1),1)</f>
        <v>0</v>
      </c>
    </row>
    <row r="222" spans="1:67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>Functionalization!$D222</f>
        <v>-25730.039999999994</v>
      </c>
      <c r="E222" s="8">
        <f t="shared" ca="1" si="64"/>
        <v>0</v>
      </c>
      <c r="F222" s="2" t="str">
        <f>IF($D222=0,"-",IF('Input-Accounts'!$E222&lt;&gt;0,'Input-Accounts'!$E222,'Input-Accounts'!$G222))</f>
        <v>AVGERAGE STUDY</v>
      </c>
      <c r="G222" s="8">
        <f ca="1">IF(G$5&lt;&gt;"",HLOOKUP(G$5,Functionalization!$G$6:$R$314,ROW($A222)-5,FALSE),IFERROR(INDEX(G$278:G$314,MATCH($F222,$B$278:$B$314,0))/VLOOKUP($F222,$B$278:$BB$314,MATCH(LEFT(TRIM(G$6),FIND("~",SUBSTITUTE(G$6,"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222))*HLOOKUP(LEFT(TRIM(G$6),FIND("~",SUBSTITUTE(G$6," ","~",LEN(TRIM(G$6))-LEN(SUBSTITUTE(TRIM(G$6)," ",""))))-1)&amp;" Total",$B$6:$BB$314,ROW($A222)-5,FALSE))</f>
        <v>-25730.039999999994</v>
      </c>
      <c r="H222" s="8">
        <f ca="1">IF(H$5&lt;&gt;"",HLOOKUP(H$5,Functionalization!$G$6:$R$314,ROW($A222)-5,FALSE),IFERROR(INDEX(H$278:H$314,MATCH($F222,$B$278:$B$314,0))/VLOOKUP($F222,$B$278:$BB$314,MATCH(LEFT(TRIM(H$6),FIND("~",SUBSTITUTE(H$6,"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222))*HLOOKUP(LEFT(TRIM(H$6),FIND("~",SUBSTITUTE(H$6," ","~",LEN(TRIM(H$6))-LEN(SUBSTITUTE(TRIM(H$6)," ",""))))-1)&amp;" Total",$B$6:$BB$314,ROW($A222)-5,FALSE))</f>
        <v>-19629.860482958087</v>
      </c>
      <c r="I222" s="8">
        <f ca="1">IF(I$5&lt;&gt;"",HLOOKUP(I$5,Functionalization!$G$6:$R$314,ROW($A222)-5,FALSE),IFERROR(INDEX(I$278:I$314,MATCH($F222,$B$278:$B$314,0))/VLOOKUP($F222,$B$278:$BB$314,MATCH(LEFT(TRIM(I$6),FIND("~",SUBSTITUTE(I$6,"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222))*HLOOKUP(LEFT(TRIM(I$6),FIND("~",SUBSTITUTE(I$6," ","~",LEN(TRIM(I$6))-LEN(SUBSTITUTE(TRIM(I$6)," ",""))))-1)&amp;" Total",$B$6:$BB$314,ROW($A222)-5,FALSE))</f>
        <v>0</v>
      </c>
      <c r="J222" s="8">
        <f ca="1">IF(J$5&lt;&gt;"",HLOOKUP(J$5,Functionalization!$G$6:$R$314,ROW($A222)-5,FALSE),IFERROR(INDEX(J$278:J$314,MATCH($F222,$B$278:$B$314,0))/VLOOKUP($F222,$B$278:$BB$314,MATCH(LEFT(TRIM(J$6),FIND("~",SUBSTITUTE(J$6,"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222))*HLOOKUP(LEFT(TRIM(J$6),FIND("~",SUBSTITUTE(J$6," ","~",LEN(TRIM(J$6))-LEN(SUBSTITUTE(TRIM(J$6)," ",""))))-1)&amp;" Total",$B$6:$BB$314,ROW($A222)-5,FALSE))</f>
        <v>-6100.1795170419055</v>
      </c>
      <c r="K222" s="8">
        <f ca="1">IF(K$5&lt;&gt;"",HLOOKUP(K$5,Functionalization!$G$6:$R$314,ROW($A222)-5,FALSE),IFERROR(INDEX(K$278:K$314,MATCH($F222,$B$278:$B$314,0))/VLOOKUP($F222,$B$278:$BB$314,MATCH(LEFT(TRIM(K$6),FIND("~",SUBSTITUTE(K$6,"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222))*HLOOKUP(LEFT(TRIM(K$6),FIND("~",SUBSTITUTE(K$6," ","~",LEN(TRIM(K$6))-LEN(SUBSTITUTE(TRIM(K$6)," ",""))))-1)&amp;" Total",$B$6:$BB$314,ROW($A222)-5,FALSE))</f>
        <v>0</v>
      </c>
      <c r="L222" s="8">
        <f ca="1">IF(L$5&lt;&gt;"",HLOOKUP(L$5,Functionalization!$G$6:$R$314,ROW($A222)-5,FALSE),IFERROR(INDEX(L$278:L$314,MATCH($F222,$B$278:$B$314,0))/VLOOKUP($F222,$B$278:$BB$314,MATCH(LEFT(TRIM(L$6),FIND("~",SUBSTITUTE(L$6,"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222))*HLOOKUP(LEFT(TRIM(L$6),FIND("~",SUBSTITUTE(L$6," ","~",LEN(TRIM(L$6))-LEN(SUBSTITUTE(TRIM(L$6)," ",""))))-1)&amp;" Total",$B$6:$BB$314,ROW($A222)-5,FALSE))</f>
        <v>0</v>
      </c>
      <c r="M222" s="8">
        <f ca="1">IF(M$5&lt;&gt;"",HLOOKUP(M$5,Functionalization!$G$6:$R$314,ROW($A222)-5,FALSE),IFERROR(INDEX(M$278:M$314,MATCH($F222,$B$278:$B$314,0))/VLOOKUP($F222,$B$278:$BB$314,MATCH(LEFT(TRIM(M$6),FIND("~",SUBSTITUTE(M$6,"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222))*HLOOKUP(LEFT(TRIM(M$6),FIND("~",SUBSTITUTE(M$6," ","~",LEN(TRIM(M$6))-LEN(SUBSTITUTE(TRIM(M$6)," ",""))))-1)&amp;" Total",$B$6:$BB$314,ROW($A222)-5,FALSE))</f>
        <v>0</v>
      </c>
      <c r="N222" s="8">
        <f ca="1">IF(N$5&lt;&gt;"",HLOOKUP(N$5,Functionalization!$G$6:$R$314,ROW($A222)-5,FALSE),IFERROR(INDEX(N$278:N$314,MATCH($F222,$B$278:$B$314,0))/VLOOKUP($F222,$B$278:$BB$314,MATCH(LEFT(TRIM(N$6),FIND("~",SUBSTITUTE(N$6,"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222))*HLOOKUP(LEFT(TRIM(N$6),FIND("~",SUBSTITUTE(N$6," ","~",LEN(TRIM(N$6))-LEN(SUBSTITUTE(TRIM(N$6)," ",""))))-1)&amp;" Total",$B$6:$BB$314,ROW($A222)-5,FALSE))</f>
        <v>0</v>
      </c>
      <c r="O222" s="8">
        <f ca="1">IF(O$5&lt;&gt;"",HLOOKUP(O$5,Functionalization!$G$6:$R$314,ROW($A222)-5,FALSE),IFERROR(INDEX(O$278:O$314,MATCH($F222,$B$278:$B$314,0))/VLOOKUP($F222,$B$278:$BB$314,MATCH(LEFT(TRIM(O$6),FIND("~",SUBSTITUTE(O$6,"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222))*HLOOKUP(LEFT(TRIM(O$6),FIND("~",SUBSTITUTE(O$6," ","~",LEN(TRIM(O$6))-LEN(SUBSTITUTE(TRIM(O$6)," ",""))))-1)&amp;" Total",$B$6:$BB$314,ROW($A222)-5,FALSE))</f>
        <v>0</v>
      </c>
      <c r="P222" s="8">
        <f ca="1">IF(P$5&lt;&gt;"",HLOOKUP(P$5,Functionalization!$G$6:$R$314,ROW($A222)-5,FALSE),IFERROR(INDEX(P$278:P$314,MATCH($F222,$B$278:$B$314,0))/VLOOKUP($F222,$B$278:$BB$314,MATCH(LEFT(TRIM(P$6),FIND("~",SUBSTITUTE(P$6,"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222))*HLOOKUP(LEFT(TRIM(P$6),FIND("~",SUBSTITUTE(P$6," ","~",LEN(TRIM(P$6))-LEN(SUBSTITUTE(TRIM(P$6)," ",""))))-1)&amp;" Total",$B$6:$BB$314,ROW($A222)-5,FALSE))</f>
        <v>0</v>
      </c>
      <c r="Q222" s="8">
        <f ca="1">IF(Q$5&lt;&gt;"",HLOOKUP(Q$5,Functionalization!$G$6:$R$314,ROW($A222)-5,FALSE),IFERROR(INDEX(Q$278:Q$314,MATCH($F222,$B$278:$B$314,0))/VLOOKUP($F222,$B$278:$BB$314,MATCH(LEFT(TRIM(Q$6),FIND("~",SUBSTITUTE(Q$6,"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222))*HLOOKUP(LEFT(TRIM(Q$6),FIND("~",SUBSTITUTE(Q$6," ","~",LEN(TRIM(Q$6))-LEN(SUBSTITUTE(TRIM(Q$6)," ",""))))-1)&amp;" Total",$B$6:$BB$314,ROW($A222)-5,FALSE))</f>
        <v>0</v>
      </c>
      <c r="R222" s="8">
        <f ca="1">IF(R$5&lt;&gt;"",HLOOKUP(R$5,Functionalization!$G$6:$R$314,ROW($A222)-5,FALSE),IFERROR(INDEX(R$278:R$314,MATCH($F222,$B$278:$B$314,0))/VLOOKUP($F222,$B$278:$BB$314,MATCH(LEFT(TRIM(R$6),FIND("~",SUBSTITUTE(R$6,"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222))*HLOOKUP(LEFT(TRIM(R$6),FIND("~",SUBSTITUTE(R$6," ","~",LEN(TRIM(R$6))-LEN(SUBSTITUTE(TRIM(R$6)," ",""))))-1)&amp;" Total",$B$6:$BB$314,ROW($A222)-5,FALSE))</f>
        <v>0</v>
      </c>
      <c r="S222" s="8">
        <f ca="1">IF(S$5&lt;&gt;"",HLOOKUP(S$5,Functionalization!$G$6:$R$314,ROW($A222)-5,FALSE),IFERROR(INDEX(S$278:S$314,MATCH($F222,$B$278:$B$314,0))/VLOOKUP($F222,$B$278:$BB$314,MATCH(LEFT(TRIM(S$6),FIND("~",SUBSTITUTE(S$6,"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222))*HLOOKUP(LEFT(TRIM(S$6),FIND("~",SUBSTITUTE(S$6," ","~",LEN(TRIM(S$6))-LEN(SUBSTITUTE(TRIM(S$6)," ",""))))-1)&amp;" Total",$B$6:$BB$314,ROW($A222)-5,FALSE))</f>
        <v>0</v>
      </c>
      <c r="T222" s="8">
        <f ca="1">IF(T$5&lt;&gt;"",HLOOKUP(T$5,Functionalization!$G$6:$R$314,ROW($A222)-5,FALSE),IFERROR(INDEX(T$278:T$314,MATCH($F222,$B$278:$B$314,0))/VLOOKUP($F222,$B$278:$BB$314,MATCH(LEFT(TRIM(T$6),FIND("~",SUBSTITUTE(T$6,"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222))*HLOOKUP(LEFT(TRIM(T$6),FIND("~",SUBSTITUTE(T$6," ","~",LEN(TRIM(T$6))-LEN(SUBSTITUTE(TRIM(T$6)," ",""))))-1)&amp;" Total",$B$6:$BB$314,ROW($A222)-5,FALSE))</f>
        <v>0</v>
      </c>
      <c r="U222" s="8">
        <f ca="1">IF(U$5&lt;&gt;"",HLOOKUP(U$5,Functionalization!$G$6:$R$314,ROW($A222)-5,FALSE),IFERROR(INDEX(U$278:U$314,MATCH($F222,$B$278:$B$314,0))/VLOOKUP($F222,$B$278:$BB$314,MATCH(LEFT(TRIM(U$6),FIND("~",SUBSTITUTE(U$6,"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222))*HLOOKUP(LEFT(TRIM(U$6),FIND("~",SUBSTITUTE(U$6," ","~",LEN(TRIM(U$6))-LEN(SUBSTITUTE(TRIM(U$6)," ",""))))-1)&amp;" Total",$B$6:$BB$314,ROW($A222)-5,FALSE))</f>
        <v>0</v>
      </c>
      <c r="V222" s="8">
        <f ca="1">IF(V$5&lt;&gt;"",HLOOKUP(V$5,Functionalization!$G$6:$R$314,ROW($A222)-5,FALSE),IFERROR(INDEX(V$278:V$314,MATCH($F222,$B$278:$B$314,0))/VLOOKUP($F222,$B$278:$BB$314,MATCH(LEFT(TRIM(V$6),FIND("~",SUBSTITUTE(V$6,"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222))*HLOOKUP(LEFT(TRIM(V$6),FIND("~",SUBSTITUTE(V$6," ","~",LEN(TRIM(V$6))-LEN(SUBSTITUTE(TRIM(V$6)," ",""))))-1)&amp;" Total",$B$6:$BB$314,ROW($A222)-5,FALSE))</f>
        <v>0</v>
      </c>
      <c r="W222" s="8">
        <f ca="1">IF(W$5&lt;&gt;"",HLOOKUP(W$5,Functionalization!$G$6:$R$314,ROW($A222)-5,FALSE),IFERROR(INDEX(W$278:W$314,MATCH($F222,$B$278:$B$314,0))/VLOOKUP($F222,$B$278:$BB$314,MATCH(LEFT(TRIM(W$6),FIND("~",SUBSTITUTE(W$6,"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222))*HLOOKUP(LEFT(TRIM(W$6),FIND("~",SUBSTITUTE(W$6," ","~",LEN(TRIM(W$6))-LEN(SUBSTITUTE(TRIM(W$6)," ",""))))-1)&amp;" Total",$B$6:$BB$314,ROW($A222)-5,FALSE))</f>
        <v>0</v>
      </c>
      <c r="X222" s="8">
        <f ca="1">IF(X$5&lt;&gt;"",HLOOKUP(X$5,Functionalization!$G$6:$R$314,ROW($A222)-5,FALSE),IFERROR(INDEX(X$278:X$314,MATCH($F222,$B$278:$B$314,0))/VLOOKUP($F222,$B$278:$BB$314,MATCH(LEFT(TRIM(X$6),FIND("~",SUBSTITUTE(X$6,"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222))*HLOOKUP(LEFT(TRIM(X$6),FIND("~",SUBSTITUTE(X$6," ","~",LEN(TRIM(X$6))-LEN(SUBSTITUTE(TRIM(X$6)," ",""))))-1)&amp;" Total",$B$6:$BB$314,ROW($A222)-5,FALSE))</f>
        <v>0</v>
      </c>
      <c r="Y222" s="8">
        <f ca="1">IF(Y$5&lt;&gt;"",HLOOKUP(Y$5,Functionalization!$G$6:$R$314,ROW($A222)-5,FALSE),IFERROR(INDEX(Y$278:Y$314,MATCH($F222,$B$278:$B$314,0))/VLOOKUP($F222,$B$278:$BB$314,MATCH(LEFT(TRIM(Y$6),FIND("~",SUBSTITUTE(Y$6,"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222))*HLOOKUP(LEFT(TRIM(Y$6),FIND("~",SUBSTITUTE(Y$6," ","~",LEN(TRIM(Y$6))-LEN(SUBSTITUTE(TRIM(Y$6)," ",""))))-1)&amp;" Total",$B$6:$BB$314,ROW($A222)-5,FALSE))</f>
        <v>0</v>
      </c>
      <c r="Z222" s="8">
        <f ca="1">IF(Z$5&lt;&gt;"",HLOOKUP(Z$5,Functionalization!$G$6:$R$314,ROW($A222)-5,FALSE),IFERROR(INDEX(Z$278:Z$314,MATCH($F222,$B$278:$B$314,0))/VLOOKUP($F222,$B$278:$BB$314,MATCH(LEFT(TRIM(Z$6),FIND("~",SUBSTITUTE(Z$6,"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222))*HLOOKUP(LEFT(TRIM(Z$6),FIND("~",SUBSTITUTE(Z$6," ","~",LEN(TRIM(Z$6))-LEN(SUBSTITUTE(TRIM(Z$6)," ",""))))-1)&amp;" Total",$B$6:$BB$314,ROW($A222)-5,FALSE))</f>
        <v>0</v>
      </c>
      <c r="AA222" s="8">
        <f ca="1">IF(AA$5&lt;&gt;"",HLOOKUP(AA$5,Functionalization!$G$6:$R$314,ROW($A222)-5,FALSE),IFERROR(INDEX(AA$278:AA$314,MATCH($F222,$B$278:$B$314,0))/VLOOKUP($F222,$B$278:$BB$314,MATCH(LEFT(TRIM(AA$6),FIND("~",SUBSTITUTE(AA$6,"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222))*HLOOKUP(LEFT(TRIM(AA$6),FIND("~",SUBSTITUTE(AA$6," ","~",LEN(TRIM(AA$6))-LEN(SUBSTITUTE(TRIM(AA$6)," ",""))))-1)&amp;" Total",$B$6:$BB$314,ROW($A222)-5,FALSE))</f>
        <v>0</v>
      </c>
      <c r="AB222" s="8">
        <f ca="1">IF(AB$5&lt;&gt;"",HLOOKUP(AB$5,Functionalization!$G$6:$R$314,ROW($A222)-5,FALSE),IFERROR(INDEX(AB$278:AB$314,MATCH($F222,$B$278:$B$314,0))/VLOOKUP($F222,$B$278:$BB$314,MATCH(LEFT(TRIM(AB$6),FIND("~",SUBSTITUTE(AB$6,"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222))*HLOOKUP(LEFT(TRIM(AB$6),FIND("~",SUBSTITUTE(AB$6," ","~",LEN(TRIM(AB$6))-LEN(SUBSTITUTE(TRIM(AB$6)," ",""))))-1)&amp;" Total",$B$6:$BB$314,ROW($A222)-5,FALSE))</f>
        <v>0</v>
      </c>
      <c r="AC222" s="8">
        <f ca="1">IF(AC$5&lt;&gt;"",HLOOKUP(AC$5,Functionalization!$G$6:$R$314,ROW($A222)-5,FALSE),IFERROR(INDEX(AC$278:AC$314,MATCH($F222,$B$278:$B$314,0))/VLOOKUP($F222,$B$278:$BB$314,MATCH(LEFT(TRIM(AC$6),FIND("~",SUBSTITUTE(AC$6,"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222))*HLOOKUP(LEFT(TRIM(AC$6),FIND("~",SUBSTITUTE(AC$6," ","~",LEN(TRIM(AC$6))-LEN(SUBSTITUTE(TRIM(AC$6)," ",""))))-1)&amp;" Total",$B$6:$BB$314,ROW($A222)-5,FALSE))</f>
        <v>0</v>
      </c>
      <c r="AD222" s="8">
        <f ca="1">IF(AD$5&lt;&gt;"",HLOOKUP(AD$5,Functionalization!$G$6:$R$314,ROW($A222)-5,FALSE),IFERROR(INDEX(AD$278:AD$314,MATCH($F222,$B$278:$B$314,0))/VLOOKUP($F222,$B$278:$BB$314,MATCH(LEFT(TRIM(AD$6),FIND("~",SUBSTITUTE(AD$6,"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222))*HLOOKUP(LEFT(TRIM(AD$6),FIND("~",SUBSTITUTE(AD$6," ","~",LEN(TRIM(AD$6))-LEN(SUBSTITUTE(TRIM(AD$6)," ",""))))-1)&amp;" Total",$B$6:$BB$314,ROW($A222)-5,FALSE))</f>
        <v>0</v>
      </c>
      <c r="AE222" s="8">
        <f ca="1">IF(AE$5&lt;&gt;"",HLOOKUP(AE$5,Functionalization!$G$6:$R$314,ROW($A222)-5,FALSE),IFERROR(INDEX(AE$278:AE$314,MATCH($F222,$B$278:$B$314,0))/VLOOKUP($F222,$B$278:$BB$314,MATCH(LEFT(TRIM(AE$6),FIND("~",SUBSTITUTE(AE$6,"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222))*HLOOKUP(LEFT(TRIM(AE$6),FIND("~",SUBSTITUTE(AE$6," ","~",LEN(TRIM(AE$6))-LEN(SUBSTITUTE(TRIM(AE$6)," ",""))))-1)&amp;" Total",$B$6:$BB$314,ROW($A222)-5,FALSE))</f>
        <v>0</v>
      </c>
      <c r="AF222" s="8">
        <f ca="1">IF(AF$5&lt;&gt;"",HLOOKUP(AF$5,Functionalization!$G$6:$R$314,ROW($A222)-5,FALSE),IFERROR(INDEX(AF$278:AF$314,MATCH($F222,$B$278:$B$314,0))/VLOOKUP($F222,$B$278:$BB$314,MATCH(LEFT(TRIM(AF$6),FIND("~",SUBSTITUTE(AF$6,"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222))*HLOOKUP(LEFT(TRIM(AF$6),FIND("~",SUBSTITUTE(AF$6," ","~",LEN(TRIM(AF$6))-LEN(SUBSTITUTE(TRIM(AF$6)," ",""))))-1)&amp;" Total",$B$6:$BB$314,ROW($A222)-5,FALSE))</f>
        <v>0</v>
      </c>
      <c r="AG222" s="8">
        <f ca="1">IF(AG$5&lt;&gt;"",HLOOKUP(AG$5,Functionalization!$G$6:$R$314,ROW($A222)-5,FALSE),IFERROR(INDEX(AG$278:AG$314,MATCH($F222,$B$278:$B$314,0))/VLOOKUP($F222,$B$278:$BB$314,MATCH(LEFT(TRIM(AG$6),FIND("~",SUBSTITUTE(AG$6,"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222))*HLOOKUP(LEFT(TRIM(AG$6),FIND("~",SUBSTITUTE(AG$6," ","~",LEN(TRIM(AG$6))-LEN(SUBSTITUTE(TRIM(AG$6)," ",""))))-1)&amp;" Total",$B$6:$BB$314,ROW($A222)-5,FALSE))</f>
        <v>0</v>
      </c>
      <c r="AH222" s="8">
        <f ca="1">IF(AH$5&lt;&gt;"",HLOOKUP(AH$5,Functionalization!$G$6:$R$314,ROW($A222)-5,FALSE),IFERROR(INDEX(AH$278:AH$314,MATCH($F222,$B$278:$B$314,0))/VLOOKUP($F222,$B$278:$BB$314,MATCH(LEFT(TRIM(AH$6),FIND("~",SUBSTITUTE(AH$6,"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222))*HLOOKUP(LEFT(TRIM(AH$6),FIND("~",SUBSTITUTE(AH$6," ","~",LEN(TRIM(AH$6))-LEN(SUBSTITUTE(TRIM(AH$6)," ",""))))-1)&amp;" Total",$B$6:$BB$314,ROW($A222)-5,FALSE))</f>
        <v>0</v>
      </c>
      <c r="AI222" s="8">
        <f ca="1">IF(AI$5&lt;&gt;"",HLOOKUP(AI$5,Functionalization!$G$6:$R$314,ROW($A222)-5,FALSE),IFERROR(INDEX(AI$278:AI$314,MATCH($F222,$B$278:$B$314,0))/VLOOKUP($F222,$B$278:$BB$314,MATCH(LEFT(TRIM(AI$6),FIND("~",SUBSTITUTE(AI$6,"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222))*HLOOKUP(LEFT(TRIM(AI$6),FIND("~",SUBSTITUTE(AI$6," ","~",LEN(TRIM(AI$6))-LEN(SUBSTITUTE(TRIM(AI$6)," ",""))))-1)&amp;" Total",$B$6:$BB$314,ROW($A222)-5,FALSE))</f>
        <v>0</v>
      </c>
      <c r="AJ222" s="8">
        <f ca="1">IF(AJ$5&lt;&gt;"",HLOOKUP(AJ$5,Functionalization!$G$6:$R$314,ROW($A222)-5,FALSE),IFERROR(INDEX(AJ$278:AJ$314,MATCH($F222,$B$278:$B$314,0))/VLOOKUP($F222,$B$278:$BB$314,MATCH(LEFT(TRIM(AJ$6),FIND("~",SUBSTITUTE(AJ$6,"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222))*HLOOKUP(LEFT(TRIM(AJ$6),FIND("~",SUBSTITUTE(AJ$6," ","~",LEN(TRIM(AJ$6))-LEN(SUBSTITUTE(TRIM(AJ$6)," ",""))))-1)&amp;" Total",$B$6:$BB$314,ROW($A222)-5,FALSE))</f>
        <v>0</v>
      </c>
      <c r="AK222" s="8">
        <f ca="1">IF(AK$5&lt;&gt;"",HLOOKUP(AK$5,Functionalization!$G$6:$R$314,ROW($A222)-5,FALSE),IFERROR(INDEX(AK$278:AK$314,MATCH($F222,$B$278:$B$314,0))/VLOOKUP($F222,$B$278:$BB$314,MATCH(LEFT(TRIM(AK$6),FIND("~",SUBSTITUTE(AK$6,"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222))*HLOOKUP(LEFT(TRIM(AK$6),FIND("~",SUBSTITUTE(AK$6," ","~",LEN(TRIM(AK$6))-LEN(SUBSTITUTE(TRIM(AK$6)," ",""))))-1)&amp;" Total",$B$6:$BB$314,ROW($A222)-5,FALSE))</f>
        <v>0</v>
      </c>
      <c r="AL222" s="8">
        <f ca="1">IF(AL$5&lt;&gt;"",HLOOKUP(AL$5,Functionalization!$G$6:$R$314,ROW($A222)-5,FALSE),IFERROR(INDEX(AL$278:AL$314,MATCH($F222,$B$278:$B$314,0))/VLOOKUP($F222,$B$278:$BB$314,MATCH(LEFT(TRIM(AL$6),FIND("~",SUBSTITUTE(AL$6,"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222))*HLOOKUP(LEFT(TRIM(AL$6),FIND("~",SUBSTITUTE(AL$6," ","~",LEN(TRIM(AL$6))-LEN(SUBSTITUTE(TRIM(AL$6)," ",""))))-1)&amp;" Total",$B$6:$BB$314,ROW($A222)-5,FALSE))</f>
        <v>0</v>
      </c>
      <c r="AM222" s="8">
        <f ca="1">IF(AM$5&lt;&gt;"",HLOOKUP(AM$5,Functionalization!$G$6:$R$314,ROW($A222)-5,FALSE),IFERROR(INDEX(AM$278:AM$314,MATCH($F222,$B$278:$B$314,0))/VLOOKUP($F222,$B$278:$BB$314,MATCH(LEFT(TRIM(AM$6),FIND("~",SUBSTITUTE(AM$6,"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222))*HLOOKUP(LEFT(TRIM(AM$6),FIND("~",SUBSTITUTE(AM$6," ","~",LEN(TRIM(AM$6))-LEN(SUBSTITUTE(TRIM(AM$6)," ",""))))-1)&amp;" Total",$B$6:$BB$314,ROW($A222)-5,FALSE))</f>
        <v>0</v>
      </c>
      <c r="AN222" s="8">
        <f ca="1">IF(AN$5&lt;&gt;"",HLOOKUP(AN$5,Functionalization!$G$6:$R$314,ROW($A222)-5,FALSE),IFERROR(INDEX(AN$278:AN$314,MATCH($F222,$B$278:$B$314,0))/VLOOKUP($F222,$B$278:$BB$314,MATCH(LEFT(TRIM(AN$6),FIND("~",SUBSTITUTE(AN$6,"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222))*HLOOKUP(LEFT(TRIM(AN$6),FIND("~",SUBSTITUTE(AN$6," ","~",LEN(TRIM(AN$6))-LEN(SUBSTITUTE(TRIM(AN$6)," ",""))))-1)&amp;" Total",$B$6:$BB$314,ROW($A222)-5,FALSE))</f>
        <v>0</v>
      </c>
      <c r="AO222" s="8">
        <f ca="1">IF(AO$5&lt;&gt;"",HLOOKUP(AO$5,Functionalization!$G$6:$R$314,ROW($A222)-5,FALSE),IFERROR(INDEX(AO$278:AO$314,MATCH($F222,$B$278:$B$314,0))/VLOOKUP($F222,$B$278:$BB$314,MATCH(LEFT(TRIM(AO$6),FIND("~",SUBSTITUTE(AO$6,"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222))*HLOOKUP(LEFT(TRIM(AO$6),FIND("~",SUBSTITUTE(AO$6," ","~",LEN(TRIM(AO$6))-LEN(SUBSTITUTE(TRIM(AO$6)," ",""))))-1)&amp;" Total",$B$6:$BB$314,ROW($A222)-5,FALSE))</f>
        <v>0</v>
      </c>
      <c r="AP222" s="8">
        <f ca="1">IF(AP$5&lt;&gt;"",HLOOKUP(AP$5,Functionalization!$G$6:$R$314,ROW($A222)-5,FALSE),IFERROR(INDEX(AP$278:AP$314,MATCH($F222,$B$278:$B$314,0))/VLOOKUP($F222,$B$278:$BB$314,MATCH(LEFT(TRIM(AP$6),FIND("~",SUBSTITUTE(AP$6,"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222))*HLOOKUP(LEFT(TRIM(AP$6),FIND("~",SUBSTITUTE(AP$6," ","~",LEN(TRIM(AP$6))-LEN(SUBSTITUTE(TRIM(AP$6)," ",""))))-1)&amp;" Total",$B$6:$BB$314,ROW($A222)-5,FALSE))</f>
        <v>0</v>
      </c>
      <c r="AQ222" s="8">
        <f ca="1">IF(AQ$5&lt;&gt;"",HLOOKUP(AQ$5,Functionalization!$G$6:$R$314,ROW($A222)-5,FALSE),IFERROR(INDEX(AQ$278:AQ$314,MATCH($F222,$B$278:$B$314,0))/VLOOKUP($F222,$B$278:$BB$314,MATCH(LEFT(TRIM(AQ$6),FIND("~",SUBSTITUTE(AQ$6,"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222))*HLOOKUP(LEFT(TRIM(AQ$6),FIND("~",SUBSTITUTE(AQ$6," ","~",LEN(TRIM(AQ$6))-LEN(SUBSTITUTE(TRIM(AQ$6)," ",""))))-1)&amp;" Total",$B$6:$BB$314,ROW($A222)-5,FALSE))</f>
        <v>0</v>
      </c>
      <c r="AR222" s="8">
        <f ca="1">IF(AR$5&lt;&gt;"",HLOOKUP(AR$5,Functionalization!$G$6:$R$314,ROW($A222)-5,FALSE),IFERROR(INDEX(AR$278:AR$314,MATCH($F222,$B$278:$B$314,0))/VLOOKUP($F222,$B$278:$BB$314,MATCH(LEFT(TRIM(AR$6),FIND("~",SUBSTITUTE(AR$6,"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222))*HLOOKUP(LEFT(TRIM(AR$6),FIND("~",SUBSTITUTE(AR$6," ","~",LEN(TRIM(AR$6))-LEN(SUBSTITUTE(TRIM(AR$6)," ",""))))-1)&amp;" Total",$B$6:$BB$314,ROW($A222)-5,FALSE))</f>
        <v>0</v>
      </c>
      <c r="AS222" s="8">
        <f ca="1">IF(AS$5&lt;&gt;"",HLOOKUP(AS$5,Functionalization!$G$6:$R$314,ROW($A222)-5,FALSE),IFERROR(INDEX(AS$278:AS$314,MATCH($F222,$B$278:$B$314,0))/VLOOKUP($F222,$B$278:$BB$314,MATCH(LEFT(TRIM(AS$6),FIND("~",SUBSTITUTE(AS$6,"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222))*HLOOKUP(LEFT(TRIM(AS$6),FIND("~",SUBSTITUTE(AS$6," ","~",LEN(TRIM(AS$6))-LEN(SUBSTITUTE(TRIM(AS$6)," ",""))))-1)&amp;" Total",$B$6:$BB$314,ROW($A222)-5,FALSE))</f>
        <v>0</v>
      </c>
      <c r="AT222" s="8">
        <f ca="1">IF(AT$5&lt;&gt;"",HLOOKUP(AT$5,Functionalization!$G$6:$R$314,ROW($A222)-5,FALSE),IFERROR(INDEX(AT$278:AT$314,MATCH($F222,$B$278:$B$314,0))/VLOOKUP($F222,$B$278:$BB$314,MATCH(LEFT(TRIM(AT$6),FIND("~",SUBSTITUTE(AT$6,"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222))*HLOOKUP(LEFT(TRIM(AT$6),FIND("~",SUBSTITUTE(AT$6," ","~",LEN(TRIM(AT$6))-LEN(SUBSTITUTE(TRIM(AT$6)," ",""))))-1)&amp;" Total",$B$6:$BB$314,ROW($A222)-5,FALSE))</f>
        <v>0</v>
      </c>
      <c r="AU222" s="8">
        <f ca="1">IF(AU$5&lt;&gt;"",HLOOKUP(AU$5,Functionalization!$G$6:$R$314,ROW($A222)-5,FALSE),IFERROR(INDEX(AU$278:AU$314,MATCH($F222,$B$278:$B$314,0))/VLOOKUP($F222,$B$278:$BB$314,MATCH(LEFT(TRIM(AU$6),FIND("~",SUBSTITUTE(AU$6,"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222))*HLOOKUP(LEFT(TRIM(AU$6),FIND("~",SUBSTITUTE(AU$6," ","~",LEN(TRIM(AU$6))-LEN(SUBSTITUTE(TRIM(AU$6)," ",""))))-1)&amp;" Total",$B$6:$BB$314,ROW($A222)-5,FALSE))</f>
        <v>0</v>
      </c>
      <c r="AV222" s="8">
        <f ca="1">IF(AV$5&lt;&gt;"",HLOOKUP(AV$5,Functionalization!$G$6:$R$314,ROW($A222)-5,FALSE),IFERROR(INDEX(AV$278:AV$314,MATCH($F222,$B$278:$B$314,0))/VLOOKUP($F222,$B$278:$BB$314,MATCH(LEFT(TRIM(AV$6),FIND("~",SUBSTITUTE(AV$6,"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222))*HLOOKUP(LEFT(TRIM(AV$6),FIND("~",SUBSTITUTE(AV$6," ","~",LEN(TRIM(AV$6))-LEN(SUBSTITUTE(TRIM(AV$6)," ",""))))-1)&amp;" Total",$B$6:$BB$314,ROW($A222)-5,FALSE))</f>
        <v>0</v>
      </c>
      <c r="AW222" s="8">
        <f ca="1">IF(AW$5&lt;&gt;"",HLOOKUP(AW$5,Functionalization!$G$6:$R$314,ROW($A222)-5,FALSE),IFERROR(INDEX(AW$278:AW$314,MATCH($F222,$B$278:$B$314,0))/VLOOKUP($F222,$B$278:$BB$314,MATCH(LEFT(TRIM(AW$6),FIND("~",SUBSTITUTE(AW$6,"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222))*HLOOKUP(LEFT(TRIM(AW$6),FIND("~",SUBSTITUTE(AW$6," ","~",LEN(TRIM(AW$6))-LEN(SUBSTITUTE(TRIM(AW$6)," ",""))))-1)&amp;" Total",$B$6:$BB$314,ROW($A222)-5,FALSE))</f>
        <v>0</v>
      </c>
      <c r="AX222" s="8">
        <f ca="1">IF(AX$5&lt;&gt;"",HLOOKUP(AX$5,Functionalization!$G$6:$R$314,ROW($A222)-5,FALSE),IFERROR(INDEX(AX$278:AX$314,MATCH($F222,$B$278:$B$314,0))/VLOOKUP($F222,$B$278:$BB$314,MATCH(LEFT(TRIM(AX$6),FIND("~",SUBSTITUTE(AX$6,"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222))*HLOOKUP(LEFT(TRIM(AX$6),FIND("~",SUBSTITUTE(AX$6," ","~",LEN(TRIM(AX$6))-LEN(SUBSTITUTE(TRIM(AX$6)," ",""))))-1)&amp;" Total",$B$6:$BB$314,ROW($A222)-5,FALSE))</f>
        <v>0</v>
      </c>
      <c r="AY222" s="8">
        <f ca="1">IF(AY$5&lt;&gt;"",HLOOKUP(AY$5,Functionalization!$G$6:$R$314,ROW($A222)-5,FALSE),IFERROR(INDEX(AY$278:AY$314,MATCH($F222,$B$278:$B$314,0))/VLOOKUP($F222,$B$278:$BB$314,MATCH(LEFT(TRIM(AY$6),FIND("~",SUBSTITUTE(AY$6,"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222))*HLOOKUP(LEFT(TRIM(AY$6),FIND("~",SUBSTITUTE(AY$6," ","~",LEN(TRIM(AY$6))-LEN(SUBSTITUTE(TRIM(AY$6)," ",""))))-1)&amp;" Total",$B$6:$BB$314,ROW($A222)-5,FALSE))</f>
        <v>0</v>
      </c>
      <c r="AZ222" s="8">
        <f ca="1">IF(AZ$5&lt;&gt;"",HLOOKUP(AZ$5,Functionalization!$G$6:$R$314,ROW($A222)-5,FALSE),IFERROR(INDEX(AZ$278:AZ$314,MATCH($F222,$B$278:$B$314,0))/VLOOKUP($F222,$B$278:$BB$314,MATCH(LEFT(TRIM(AZ$6),FIND("~",SUBSTITUTE(AZ$6,"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222))*HLOOKUP(LEFT(TRIM(AZ$6),FIND("~",SUBSTITUTE(AZ$6," ","~",LEN(TRIM(AZ$6))-LEN(SUBSTITUTE(TRIM(AZ$6)," ",""))))-1)&amp;" Total",$B$6:$BB$314,ROW($A222)-5,FALSE))</f>
        <v>0</v>
      </c>
      <c r="BA222" s="8">
        <f ca="1">IF(BA$5&lt;&gt;"",HLOOKUP(BA$5,Functionalization!$G$6:$R$314,ROW($A222)-5,FALSE),IFERROR(INDEX(BA$278:BA$314,MATCH($F222,$B$278:$B$314,0))/VLOOKUP($F222,$B$278:$BB$314,MATCH(LEFT(TRIM(BA$6),FIND("~",SUBSTITUTE(BA$6,"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222))*HLOOKUP(LEFT(TRIM(BA$6),FIND("~",SUBSTITUTE(BA$6," ","~",LEN(TRIM(BA$6))-LEN(SUBSTITUTE(TRIM(BA$6)," ",""))))-1)&amp;" Total",$B$6:$BB$314,ROW($A222)-5,FALSE))</f>
        <v>0</v>
      </c>
      <c r="BB222" s="8">
        <f ca="1">IF(BB$5&lt;&gt;"",HLOOKUP(BB$5,Functionalization!$G$6:$R$314,ROW($A222)-5,FALSE),IFERROR(INDEX(BB$278:BB$314,MATCH($F222,$B$278:$B$314,0))/VLOOKUP($F222,$B$278:$BB$314,MATCH(LEFT(TRIM(BB$6),FIND("~",SUBSTITUTE(BB$6,"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222))*HLOOKUP(LEFT(TRIM(BB$6),FIND("~",SUBSTITUTE(BB$6," ","~",LEN(TRIM(BB$6))-LEN(SUBSTITUTE(TRIM(BB$6)," ",""))))-1)&amp;" Total",$B$6:$BB$314,ROW($A222)-5,FALSE))</f>
        <v>0</v>
      </c>
      <c r="BD222">
        <f ca="1">IFERROR(IF(SUMIF($G$6:$BB$6,BD$6&amp;" Total",$G222:$BB222)-(SUMIF($G$6:$BB$6,BD$6&amp;" "&amp;'Input-Func_Class'!$D$22,$G222:$BB222)+IFERROR(SUMIF($G$6:$BB$6,BD$6&amp;" "&amp;'Input-Func_Class'!$E$22,$G222:$BB222),SUMIF($G$6:$BB$6,BD$6&amp;" "&amp;'Input-Func_Class'!$B$24,$G222:$BB222))+SUMIF($G$6:$BB$6,BD$6&amp;" "&amp;'Input-Func_Class'!$F$22,$G222:$BB222))&lt;Check_Limit,0,1),1)</f>
        <v>0</v>
      </c>
      <c r="BE222">
        <f ca="1">IFERROR(IF(SUMIF($G$6:$BB$6,BE$6&amp;" Total",$G222:$BB222)-(SUMIF($G$6:$BB$6,BE$6&amp;" "&amp;'Input-Func_Class'!$D$22,$G222:$BB222)+IFERROR(SUMIF($G$6:$BB$6,BE$6&amp;" "&amp;'Input-Func_Class'!$E$22,$G222:$BB222),SUMIF($G$6:$BB$6,BE$6&amp;" "&amp;'Input-Func_Class'!$B$24,$G222:$BB222))+SUMIF($G$6:$BB$6,BE$6&amp;" "&amp;'Input-Func_Class'!$F$22,$G222:$BB222))&lt;Check_Limit,0,1),1)</f>
        <v>0</v>
      </c>
      <c r="BF222">
        <f ca="1">IFERROR(IF(SUMIF($G$6:$BB$6,BF$6&amp;" Total",$G222:$BB222)-(SUMIF($G$6:$BB$6,BF$6&amp;" "&amp;'Input-Func_Class'!$D$22,$G222:$BB222)+IFERROR(SUMIF($G$6:$BB$6,BF$6&amp;" "&amp;'Input-Func_Class'!$E$22,$G222:$BB222),SUMIF($G$6:$BB$6,BF$6&amp;" "&amp;'Input-Func_Class'!$B$24,$G222:$BB222))+SUMIF($G$6:$BB$6,BF$6&amp;" "&amp;'Input-Func_Class'!$F$22,$G222:$BB222))&lt;Check_Limit,0,1),1)</f>
        <v>0</v>
      </c>
      <c r="BG222">
        <f ca="1">IFERROR(IF(SUMIF($G$6:$BB$6,BG$6&amp;" Total",$G222:$BB222)-(SUMIF($G$6:$BB$6,BG$6&amp;" "&amp;'Input-Func_Class'!$D$22,$G222:$BB222)+IFERROR(SUMIF($G$6:$BB$6,BG$6&amp;" "&amp;'Input-Func_Class'!$E$22,$G222:$BB222),SUMIF($G$6:$BB$6,BG$6&amp;" "&amp;'Input-Func_Class'!$B$24,$G222:$BB222))+SUMIF($G$6:$BB$6,BG$6&amp;" "&amp;'Input-Func_Class'!$F$22,$G222:$BB222))&lt;Check_Limit,0,1),1)</f>
        <v>0</v>
      </c>
      <c r="BH222">
        <f ca="1">IFERROR(IF(SUMIF($G$6:$BB$6,BH$6&amp;" Total",$G222:$BB222)-(SUMIF($G$6:$BB$6,BH$6&amp;" "&amp;'Input-Func_Class'!$D$22,$G222:$BB222)+IFERROR(SUMIF($G$6:$BB$6,BH$6&amp;" "&amp;'Input-Func_Class'!$E$22,$G222:$BB222),SUMIF($G$6:$BB$6,BH$6&amp;" "&amp;'Input-Func_Class'!$B$24,$G222:$BB222))+SUMIF($G$6:$BB$6,BH$6&amp;" "&amp;'Input-Func_Class'!$F$22,$G222:$BB222))&lt;Check_Limit,0,1),1)</f>
        <v>0</v>
      </c>
      <c r="BI222">
        <f ca="1">IFERROR(IF(SUMIF($G$6:$BB$6,BI$6&amp;" Total",$G222:$BB222)-(SUMIF($G$6:$BB$6,BI$6&amp;" "&amp;'Input-Func_Class'!$D$22,$G222:$BB222)+IFERROR(SUMIF($G$6:$BB$6,BI$6&amp;" "&amp;'Input-Func_Class'!$E$22,$G222:$BB222),SUMIF($G$6:$BB$6,BI$6&amp;" "&amp;'Input-Func_Class'!$B$24,$G222:$BB222))+SUMIF($G$6:$BB$6,BI$6&amp;" "&amp;'Input-Func_Class'!$F$22,$G222:$BB222))&lt;Check_Limit,0,1),1)</f>
        <v>0</v>
      </c>
      <c r="BJ222">
        <f ca="1">IFERROR(IF(SUMIF($G$6:$BB$6,BJ$6&amp;" Total",$G222:$BB222)-(SUMIF($G$6:$BB$6,BJ$6&amp;" "&amp;'Input-Func_Class'!$D$22,$G222:$BB222)+IFERROR(SUMIF($G$6:$BB$6,BJ$6&amp;" "&amp;'Input-Func_Class'!$E$22,$G222:$BB222),SUMIF($G$6:$BB$6,BJ$6&amp;" "&amp;'Input-Func_Class'!$B$24,$G222:$BB222))+SUMIF($G$6:$BB$6,BJ$6&amp;" "&amp;'Input-Func_Class'!$F$22,$G222:$BB222))&lt;Check_Limit,0,1),1)</f>
        <v>0</v>
      </c>
      <c r="BK222">
        <f ca="1">IFERROR(IF(SUMIF($G$6:$BB$6,BK$6&amp;" Total",$G222:$BB222)-(SUMIF($G$6:$BB$6,BK$6&amp;" "&amp;'Input-Func_Class'!$D$22,$G222:$BB222)+IFERROR(SUMIF($G$6:$BB$6,BK$6&amp;" "&amp;'Input-Func_Class'!$E$22,$G222:$BB222),SUMIF($G$6:$BB$6,BK$6&amp;" "&amp;'Input-Func_Class'!$B$24,$G222:$BB222))+SUMIF($G$6:$BB$6,BK$6&amp;" "&amp;'Input-Func_Class'!$F$22,$G222:$BB222))&lt;Check_Limit,0,1),1)</f>
        <v>0</v>
      </c>
      <c r="BL222">
        <f ca="1">IFERROR(IF(SUMIF($G$6:$BB$6,BL$6&amp;" Total",$G222:$BB222)-(SUMIF($G$6:$BB$6,BL$6&amp;" "&amp;'Input-Func_Class'!$D$22,$G222:$BB222)+IFERROR(SUMIF($G$6:$BB$6,BL$6&amp;" "&amp;'Input-Func_Class'!$E$22,$G222:$BB222),SUMIF($G$6:$BB$6,BL$6&amp;" "&amp;'Input-Func_Class'!$B$24,$G222:$BB222))+SUMIF($G$6:$BB$6,BL$6&amp;" "&amp;'Input-Func_Class'!$F$22,$G222:$BB222))&lt;Check_Limit,0,1),1)</f>
        <v>0</v>
      </c>
      <c r="BM222">
        <f ca="1">IFERROR(IF(SUMIF($G$6:$BB$6,BM$6&amp;" Total",$G222:$BB222)-(SUMIF($G$6:$BB$6,BM$6&amp;" "&amp;'Input-Func_Class'!$D$22,$G222:$BB222)+IFERROR(SUMIF($G$6:$BB$6,BM$6&amp;" "&amp;'Input-Func_Class'!$E$22,$G222:$BB222),SUMIF($G$6:$BB$6,BM$6&amp;" "&amp;'Input-Func_Class'!$B$24,$G222:$BB222))+SUMIF($G$6:$BB$6,BM$6&amp;" "&amp;'Input-Func_Class'!$F$22,$G222:$BB222))&lt;Check_Limit,0,1),1)</f>
        <v>0</v>
      </c>
      <c r="BN222">
        <f ca="1">IFERROR(IF(SUMIF($G$6:$BB$6,BN$6&amp;" Total",$G222:$BB222)-(SUMIF($G$6:$BB$6,BN$6&amp;" "&amp;'Input-Func_Class'!$D$22,$G222:$BB222)+IFERROR(SUMIF($G$6:$BB$6,BN$6&amp;" "&amp;'Input-Func_Class'!$E$22,$G222:$BB222),SUMIF($G$6:$BB$6,BN$6&amp;" "&amp;'Input-Func_Class'!$B$24,$G222:$BB222))+SUMIF($G$6:$BB$6,BN$6&amp;" "&amp;'Input-Func_Class'!$F$22,$G222:$BB222))&lt;Check_Limit,0,1),1)</f>
        <v>0</v>
      </c>
      <c r="BO222">
        <f ca="1">IFERROR(IF(SUMIF($G$6:$BB$6,BO$6&amp;" Total",$G222:$BB222)-(SUMIF($G$6:$BB$6,BO$6&amp;" "&amp;'Input-Func_Class'!$D$22,$G222:$BB222)+IFERROR(SUMIF($G$6:$BB$6,BO$6&amp;" "&amp;'Input-Func_Class'!$E$22,$G222:$BB222),SUMIF($G$6:$BB$6,BO$6&amp;" "&amp;'Input-Func_Class'!$B$24,$G222:$BB222))+SUMIF($G$6:$BB$6,BO$6&amp;" "&amp;'Input-Func_Class'!$F$22,$G222:$BB222))&lt;Check_Limit,0,1),1)</f>
        <v>0</v>
      </c>
    </row>
    <row r="223" spans="1:67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>Functionalization!$D223</f>
        <v>47273.399999999994</v>
      </c>
      <c r="E223" s="8">
        <f t="shared" ca="1" si="64"/>
        <v>0</v>
      </c>
      <c r="F223" s="2" t="str">
        <f>IF($D223=0,"-",IF('Input-Accounts'!$E223&lt;&gt;0,'Input-Accounts'!$E223,'Input-Accounts'!$G223))</f>
        <v>AVGERAGE STUDY</v>
      </c>
      <c r="G223" s="8">
        <f ca="1">IF(G$5&lt;&gt;"",HLOOKUP(G$5,Functionalization!$G$6:$R$314,ROW($A223)-5,FALSE),IFERROR(INDEX(G$278:G$314,MATCH($F223,$B$278:$B$314,0))/VLOOKUP($F223,$B$278:$BB$314,MATCH(LEFT(TRIM(G$6),FIND("~",SUBSTITUTE(G$6,"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223))*HLOOKUP(LEFT(TRIM(G$6),FIND("~",SUBSTITUTE(G$6," ","~",LEN(TRIM(G$6))-LEN(SUBSTITUTE(TRIM(G$6)," ",""))))-1)&amp;" Total",$B$6:$BB$314,ROW($A223)-5,FALSE))</f>
        <v>47273.399999999994</v>
      </c>
      <c r="H223" s="8">
        <f ca="1">IF(H$5&lt;&gt;"",HLOOKUP(H$5,Functionalization!$G$6:$R$314,ROW($A223)-5,FALSE),IFERROR(INDEX(H$278:H$314,MATCH($F223,$B$278:$B$314,0))/VLOOKUP($F223,$B$278:$BB$314,MATCH(LEFT(TRIM(H$6),FIND("~",SUBSTITUTE(H$6,"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223))*HLOOKUP(LEFT(TRIM(H$6),FIND("~",SUBSTITUTE(H$6," ","~",LEN(TRIM(H$6))-LEN(SUBSTITUTE(TRIM(H$6)," ",""))))-1)&amp;" Total",$B$6:$BB$314,ROW($A223)-5,FALSE))</f>
        <v>36065.635597732107</v>
      </c>
      <c r="I223" s="8">
        <f ca="1">IF(I$5&lt;&gt;"",HLOOKUP(I$5,Functionalization!$G$6:$R$314,ROW($A223)-5,FALSE),IFERROR(INDEX(I$278:I$314,MATCH($F223,$B$278:$B$314,0))/VLOOKUP($F223,$B$278:$BB$314,MATCH(LEFT(TRIM(I$6),FIND("~",SUBSTITUTE(I$6,"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223))*HLOOKUP(LEFT(TRIM(I$6),FIND("~",SUBSTITUTE(I$6," ","~",LEN(TRIM(I$6))-LEN(SUBSTITUTE(TRIM(I$6)," ",""))))-1)&amp;" Total",$B$6:$BB$314,ROW($A223)-5,FALSE))</f>
        <v>0</v>
      </c>
      <c r="J223" s="8">
        <f ca="1">IF(J$5&lt;&gt;"",HLOOKUP(J$5,Functionalization!$G$6:$R$314,ROW($A223)-5,FALSE),IFERROR(INDEX(J$278:J$314,MATCH($F223,$B$278:$B$314,0))/VLOOKUP($F223,$B$278:$BB$314,MATCH(LEFT(TRIM(J$6),FIND("~",SUBSTITUTE(J$6,"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223))*HLOOKUP(LEFT(TRIM(J$6),FIND("~",SUBSTITUTE(J$6," ","~",LEN(TRIM(J$6))-LEN(SUBSTITUTE(TRIM(J$6)," ",""))))-1)&amp;" Total",$B$6:$BB$314,ROW($A223)-5,FALSE))</f>
        <v>11207.764402267887</v>
      </c>
      <c r="K223" s="8">
        <f ca="1">IF(K$5&lt;&gt;"",HLOOKUP(K$5,Functionalization!$G$6:$R$314,ROW($A223)-5,FALSE),IFERROR(INDEX(K$278:K$314,MATCH($F223,$B$278:$B$314,0))/VLOOKUP($F223,$B$278:$BB$314,MATCH(LEFT(TRIM(K$6),FIND("~",SUBSTITUTE(K$6,"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223))*HLOOKUP(LEFT(TRIM(K$6),FIND("~",SUBSTITUTE(K$6," ","~",LEN(TRIM(K$6))-LEN(SUBSTITUTE(TRIM(K$6)," ",""))))-1)&amp;" Total",$B$6:$BB$314,ROW($A223)-5,FALSE))</f>
        <v>0</v>
      </c>
      <c r="L223" s="8">
        <f ca="1">IF(L$5&lt;&gt;"",HLOOKUP(L$5,Functionalization!$G$6:$R$314,ROW($A223)-5,FALSE),IFERROR(INDEX(L$278:L$314,MATCH($F223,$B$278:$B$314,0))/VLOOKUP($F223,$B$278:$BB$314,MATCH(LEFT(TRIM(L$6),FIND("~",SUBSTITUTE(L$6,"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223))*HLOOKUP(LEFT(TRIM(L$6),FIND("~",SUBSTITUTE(L$6," ","~",LEN(TRIM(L$6))-LEN(SUBSTITUTE(TRIM(L$6)," ",""))))-1)&amp;" Total",$B$6:$BB$314,ROW($A223)-5,FALSE))</f>
        <v>0</v>
      </c>
      <c r="M223" s="8">
        <f ca="1">IF(M$5&lt;&gt;"",HLOOKUP(M$5,Functionalization!$G$6:$R$314,ROW($A223)-5,FALSE),IFERROR(INDEX(M$278:M$314,MATCH($F223,$B$278:$B$314,0))/VLOOKUP($F223,$B$278:$BB$314,MATCH(LEFT(TRIM(M$6),FIND("~",SUBSTITUTE(M$6,"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223))*HLOOKUP(LEFT(TRIM(M$6),FIND("~",SUBSTITUTE(M$6," ","~",LEN(TRIM(M$6))-LEN(SUBSTITUTE(TRIM(M$6)," ",""))))-1)&amp;" Total",$B$6:$BB$314,ROW($A223)-5,FALSE))</f>
        <v>0</v>
      </c>
      <c r="N223" s="8">
        <f ca="1">IF(N$5&lt;&gt;"",HLOOKUP(N$5,Functionalization!$G$6:$R$314,ROW($A223)-5,FALSE),IFERROR(INDEX(N$278:N$314,MATCH($F223,$B$278:$B$314,0))/VLOOKUP($F223,$B$278:$BB$314,MATCH(LEFT(TRIM(N$6),FIND("~",SUBSTITUTE(N$6,"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223))*HLOOKUP(LEFT(TRIM(N$6),FIND("~",SUBSTITUTE(N$6," ","~",LEN(TRIM(N$6))-LEN(SUBSTITUTE(TRIM(N$6)," ",""))))-1)&amp;" Total",$B$6:$BB$314,ROW($A223)-5,FALSE))</f>
        <v>0</v>
      </c>
      <c r="O223" s="8">
        <f ca="1">IF(O$5&lt;&gt;"",HLOOKUP(O$5,Functionalization!$G$6:$R$314,ROW($A223)-5,FALSE),IFERROR(INDEX(O$278:O$314,MATCH($F223,$B$278:$B$314,0))/VLOOKUP($F223,$B$278:$BB$314,MATCH(LEFT(TRIM(O$6),FIND("~",SUBSTITUTE(O$6,"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223))*HLOOKUP(LEFT(TRIM(O$6),FIND("~",SUBSTITUTE(O$6," ","~",LEN(TRIM(O$6))-LEN(SUBSTITUTE(TRIM(O$6)," ",""))))-1)&amp;" Total",$B$6:$BB$314,ROW($A223)-5,FALSE))</f>
        <v>0</v>
      </c>
      <c r="P223" s="8">
        <f ca="1">IF(P$5&lt;&gt;"",HLOOKUP(P$5,Functionalization!$G$6:$R$314,ROW($A223)-5,FALSE),IFERROR(INDEX(P$278:P$314,MATCH($F223,$B$278:$B$314,0))/VLOOKUP($F223,$B$278:$BB$314,MATCH(LEFT(TRIM(P$6),FIND("~",SUBSTITUTE(P$6,"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223))*HLOOKUP(LEFT(TRIM(P$6),FIND("~",SUBSTITUTE(P$6," ","~",LEN(TRIM(P$6))-LEN(SUBSTITUTE(TRIM(P$6)," ",""))))-1)&amp;" Total",$B$6:$BB$314,ROW($A223)-5,FALSE))</f>
        <v>0</v>
      </c>
      <c r="Q223" s="8">
        <f ca="1">IF(Q$5&lt;&gt;"",HLOOKUP(Q$5,Functionalization!$G$6:$R$314,ROW($A223)-5,FALSE),IFERROR(INDEX(Q$278:Q$314,MATCH($F223,$B$278:$B$314,0))/VLOOKUP($F223,$B$278:$BB$314,MATCH(LEFT(TRIM(Q$6),FIND("~",SUBSTITUTE(Q$6,"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223))*HLOOKUP(LEFT(TRIM(Q$6),FIND("~",SUBSTITUTE(Q$6," ","~",LEN(TRIM(Q$6))-LEN(SUBSTITUTE(TRIM(Q$6)," ",""))))-1)&amp;" Total",$B$6:$BB$314,ROW($A223)-5,FALSE))</f>
        <v>0</v>
      </c>
      <c r="R223" s="8">
        <f ca="1">IF(R$5&lt;&gt;"",HLOOKUP(R$5,Functionalization!$G$6:$R$314,ROW($A223)-5,FALSE),IFERROR(INDEX(R$278:R$314,MATCH($F223,$B$278:$B$314,0))/VLOOKUP($F223,$B$278:$BB$314,MATCH(LEFT(TRIM(R$6),FIND("~",SUBSTITUTE(R$6,"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223))*HLOOKUP(LEFT(TRIM(R$6),FIND("~",SUBSTITUTE(R$6," ","~",LEN(TRIM(R$6))-LEN(SUBSTITUTE(TRIM(R$6)," ",""))))-1)&amp;" Total",$B$6:$BB$314,ROW($A223)-5,FALSE))</f>
        <v>0</v>
      </c>
      <c r="S223" s="8">
        <f ca="1">IF(S$5&lt;&gt;"",HLOOKUP(S$5,Functionalization!$G$6:$R$314,ROW($A223)-5,FALSE),IFERROR(INDEX(S$278:S$314,MATCH($F223,$B$278:$B$314,0))/VLOOKUP($F223,$B$278:$BB$314,MATCH(LEFT(TRIM(S$6),FIND("~",SUBSTITUTE(S$6,"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223))*HLOOKUP(LEFT(TRIM(S$6),FIND("~",SUBSTITUTE(S$6," ","~",LEN(TRIM(S$6))-LEN(SUBSTITUTE(TRIM(S$6)," ",""))))-1)&amp;" Total",$B$6:$BB$314,ROW($A223)-5,FALSE))</f>
        <v>0</v>
      </c>
      <c r="T223" s="8">
        <f ca="1">IF(T$5&lt;&gt;"",HLOOKUP(T$5,Functionalization!$G$6:$R$314,ROW($A223)-5,FALSE),IFERROR(INDEX(T$278:T$314,MATCH($F223,$B$278:$B$314,0))/VLOOKUP($F223,$B$278:$BB$314,MATCH(LEFT(TRIM(T$6),FIND("~",SUBSTITUTE(T$6,"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223))*HLOOKUP(LEFT(TRIM(T$6),FIND("~",SUBSTITUTE(T$6," ","~",LEN(TRIM(T$6))-LEN(SUBSTITUTE(TRIM(T$6)," ",""))))-1)&amp;" Total",$B$6:$BB$314,ROW($A223)-5,FALSE))</f>
        <v>0</v>
      </c>
      <c r="U223" s="8">
        <f ca="1">IF(U$5&lt;&gt;"",HLOOKUP(U$5,Functionalization!$G$6:$R$314,ROW($A223)-5,FALSE),IFERROR(INDEX(U$278:U$314,MATCH($F223,$B$278:$B$314,0))/VLOOKUP($F223,$B$278:$BB$314,MATCH(LEFT(TRIM(U$6),FIND("~",SUBSTITUTE(U$6,"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223))*HLOOKUP(LEFT(TRIM(U$6),FIND("~",SUBSTITUTE(U$6," ","~",LEN(TRIM(U$6))-LEN(SUBSTITUTE(TRIM(U$6)," ",""))))-1)&amp;" Total",$B$6:$BB$314,ROW($A223)-5,FALSE))</f>
        <v>0</v>
      </c>
      <c r="V223" s="8">
        <f ca="1">IF(V$5&lt;&gt;"",HLOOKUP(V$5,Functionalization!$G$6:$R$314,ROW($A223)-5,FALSE),IFERROR(INDEX(V$278:V$314,MATCH($F223,$B$278:$B$314,0))/VLOOKUP($F223,$B$278:$BB$314,MATCH(LEFT(TRIM(V$6),FIND("~",SUBSTITUTE(V$6,"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223))*HLOOKUP(LEFT(TRIM(V$6),FIND("~",SUBSTITUTE(V$6," ","~",LEN(TRIM(V$6))-LEN(SUBSTITUTE(TRIM(V$6)," ",""))))-1)&amp;" Total",$B$6:$BB$314,ROW($A223)-5,FALSE))</f>
        <v>0</v>
      </c>
      <c r="W223" s="8">
        <f ca="1">IF(W$5&lt;&gt;"",HLOOKUP(W$5,Functionalization!$G$6:$R$314,ROW($A223)-5,FALSE),IFERROR(INDEX(W$278:W$314,MATCH($F223,$B$278:$B$314,0))/VLOOKUP($F223,$B$278:$BB$314,MATCH(LEFT(TRIM(W$6),FIND("~",SUBSTITUTE(W$6,"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223))*HLOOKUP(LEFT(TRIM(W$6),FIND("~",SUBSTITUTE(W$6," ","~",LEN(TRIM(W$6))-LEN(SUBSTITUTE(TRIM(W$6)," ",""))))-1)&amp;" Total",$B$6:$BB$314,ROW($A223)-5,FALSE))</f>
        <v>0</v>
      </c>
      <c r="X223" s="8">
        <f ca="1">IF(X$5&lt;&gt;"",HLOOKUP(X$5,Functionalization!$G$6:$R$314,ROW($A223)-5,FALSE),IFERROR(INDEX(X$278:X$314,MATCH($F223,$B$278:$B$314,0))/VLOOKUP($F223,$B$278:$BB$314,MATCH(LEFT(TRIM(X$6),FIND("~",SUBSTITUTE(X$6,"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223))*HLOOKUP(LEFT(TRIM(X$6),FIND("~",SUBSTITUTE(X$6," ","~",LEN(TRIM(X$6))-LEN(SUBSTITUTE(TRIM(X$6)," ",""))))-1)&amp;" Total",$B$6:$BB$314,ROW($A223)-5,FALSE))</f>
        <v>0</v>
      </c>
      <c r="Y223" s="8">
        <f ca="1">IF(Y$5&lt;&gt;"",HLOOKUP(Y$5,Functionalization!$G$6:$R$314,ROW($A223)-5,FALSE),IFERROR(INDEX(Y$278:Y$314,MATCH($F223,$B$278:$B$314,0))/VLOOKUP($F223,$B$278:$BB$314,MATCH(LEFT(TRIM(Y$6),FIND("~",SUBSTITUTE(Y$6,"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223))*HLOOKUP(LEFT(TRIM(Y$6),FIND("~",SUBSTITUTE(Y$6," ","~",LEN(TRIM(Y$6))-LEN(SUBSTITUTE(TRIM(Y$6)," ",""))))-1)&amp;" Total",$B$6:$BB$314,ROW($A223)-5,FALSE))</f>
        <v>0</v>
      </c>
      <c r="Z223" s="8">
        <f ca="1">IF(Z$5&lt;&gt;"",HLOOKUP(Z$5,Functionalization!$G$6:$R$314,ROW($A223)-5,FALSE),IFERROR(INDEX(Z$278:Z$314,MATCH($F223,$B$278:$B$314,0))/VLOOKUP($F223,$B$278:$BB$314,MATCH(LEFT(TRIM(Z$6),FIND("~",SUBSTITUTE(Z$6,"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223))*HLOOKUP(LEFT(TRIM(Z$6),FIND("~",SUBSTITUTE(Z$6," ","~",LEN(TRIM(Z$6))-LEN(SUBSTITUTE(TRIM(Z$6)," ",""))))-1)&amp;" Total",$B$6:$BB$314,ROW($A223)-5,FALSE))</f>
        <v>0</v>
      </c>
      <c r="AA223" s="8">
        <f ca="1">IF(AA$5&lt;&gt;"",HLOOKUP(AA$5,Functionalization!$G$6:$R$314,ROW($A223)-5,FALSE),IFERROR(INDEX(AA$278:AA$314,MATCH($F223,$B$278:$B$314,0))/VLOOKUP($F223,$B$278:$BB$314,MATCH(LEFT(TRIM(AA$6),FIND("~",SUBSTITUTE(AA$6,"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223))*HLOOKUP(LEFT(TRIM(AA$6),FIND("~",SUBSTITUTE(AA$6," ","~",LEN(TRIM(AA$6))-LEN(SUBSTITUTE(TRIM(AA$6)," ",""))))-1)&amp;" Total",$B$6:$BB$314,ROW($A223)-5,FALSE))</f>
        <v>0</v>
      </c>
      <c r="AB223" s="8">
        <f ca="1">IF(AB$5&lt;&gt;"",HLOOKUP(AB$5,Functionalization!$G$6:$R$314,ROW($A223)-5,FALSE),IFERROR(INDEX(AB$278:AB$314,MATCH($F223,$B$278:$B$314,0))/VLOOKUP($F223,$B$278:$BB$314,MATCH(LEFT(TRIM(AB$6),FIND("~",SUBSTITUTE(AB$6,"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223))*HLOOKUP(LEFT(TRIM(AB$6),FIND("~",SUBSTITUTE(AB$6," ","~",LEN(TRIM(AB$6))-LEN(SUBSTITUTE(TRIM(AB$6)," ",""))))-1)&amp;" Total",$B$6:$BB$314,ROW($A223)-5,FALSE))</f>
        <v>0</v>
      </c>
      <c r="AC223" s="8">
        <f ca="1">IF(AC$5&lt;&gt;"",HLOOKUP(AC$5,Functionalization!$G$6:$R$314,ROW($A223)-5,FALSE),IFERROR(INDEX(AC$278:AC$314,MATCH($F223,$B$278:$B$314,0))/VLOOKUP($F223,$B$278:$BB$314,MATCH(LEFT(TRIM(AC$6),FIND("~",SUBSTITUTE(AC$6,"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223))*HLOOKUP(LEFT(TRIM(AC$6),FIND("~",SUBSTITUTE(AC$6," ","~",LEN(TRIM(AC$6))-LEN(SUBSTITUTE(TRIM(AC$6)," ",""))))-1)&amp;" Total",$B$6:$BB$314,ROW($A223)-5,FALSE))</f>
        <v>0</v>
      </c>
      <c r="AD223" s="8">
        <f ca="1">IF(AD$5&lt;&gt;"",HLOOKUP(AD$5,Functionalization!$G$6:$R$314,ROW($A223)-5,FALSE),IFERROR(INDEX(AD$278:AD$314,MATCH($F223,$B$278:$B$314,0))/VLOOKUP($F223,$B$278:$BB$314,MATCH(LEFT(TRIM(AD$6),FIND("~",SUBSTITUTE(AD$6,"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223))*HLOOKUP(LEFT(TRIM(AD$6),FIND("~",SUBSTITUTE(AD$6," ","~",LEN(TRIM(AD$6))-LEN(SUBSTITUTE(TRIM(AD$6)," ",""))))-1)&amp;" Total",$B$6:$BB$314,ROW($A223)-5,FALSE))</f>
        <v>0</v>
      </c>
      <c r="AE223" s="8">
        <f ca="1">IF(AE$5&lt;&gt;"",HLOOKUP(AE$5,Functionalization!$G$6:$R$314,ROW($A223)-5,FALSE),IFERROR(INDEX(AE$278:AE$314,MATCH($F223,$B$278:$B$314,0))/VLOOKUP($F223,$B$278:$BB$314,MATCH(LEFT(TRIM(AE$6),FIND("~",SUBSTITUTE(AE$6,"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223))*HLOOKUP(LEFT(TRIM(AE$6),FIND("~",SUBSTITUTE(AE$6," ","~",LEN(TRIM(AE$6))-LEN(SUBSTITUTE(TRIM(AE$6)," ",""))))-1)&amp;" Total",$B$6:$BB$314,ROW($A223)-5,FALSE))</f>
        <v>0</v>
      </c>
      <c r="AF223" s="8">
        <f ca="1">IF(AF$5&lt;&gt;"",HLOOKUP(AF$5,Functionalization!$G$6:$R$314,ROW($A223)-5,FALSE),IFERROR(INDEX(AF$278:AF$314,MATCH($F223,$B$278:$B$314,0))/VLOOKUP($F223,$B$278:$BB$314,MATCH(LEFT(TRIM(AF$6),FIND("~",SUBSTITUTE(AF$6,"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223))*HLOOKUP(LEFT(TRIM(AF$6),FIND("~",SUBSTITUTE(AF$6," ","~",LEN(TRIM(AF$6))-LEN(SUBSTITUTE(TRIM(AF$6)," ",""))))-1)&amp;" Total",$B$6:$BB$314,ROW($A223)-5,FALSE))</f>
        <v>0</v>
      </c>
      <c r="AG223" s="8">
        <f ca="1">IF(AG$5&lt;&gt;"",HLOOKUP(AG$5,Functionalization!$G$6:$R$314,ROW($A223)-5,FALSE),IFERROR(INDEX(AG$278:AG$314,MATCH($F223,$B$278:$B$314,0))/VLOOKUP($F223,$B$278:$BB$314,MATCH(LEFT(TRIM(AG$6),FIND("~",SUBSTITUTE(AG$6,"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223))*HLOOKUP(LEFT(TRIM(AG$6),FIND("~",SUBSTITUTE(AG$6," ","~",LEN(TRIM(AG$6))-LEN(SUBSTITUTE(TRIM(AG$6)," ",""))))-1)&amp;" Total",$B$6:$BB$314,ROW($A223)-5,FALSE))</f>
        <v>0</v>
      </c>
      <c r="AH223" s="8">
        <f ca="1">IF(AH$5&lt;&gt;"",HLOOKUP(AH$5,Functionalization!$G$6:$R$314,ROW($A223)-5,FALSE),IFERROR(INDEX(AH$278:AH$314,MATCH($F223,$B$278:$B$314,0))/VLOOKUP($F223,$B$278:$BB$314,MATCH(LEFT(TRIM(AH$6),FIND("~",SUBSTITUTE(AH$6,"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223))*HLOOKUP(LEFT(TRIM(AH$6),FIND("~",SUBSTITUTE(AH$6," ","~",LEN(TRIM(AH$6))-LEN(SUBSTITUTE(TRIM(AH$6)," ",""))))-1)&amp;" Total",$B$6:$BB$314,ROW($A223)-5,FALSE))</f>
        <v>0</v>
      </c>
      <c r="AI223" s="8">
        <f ca="1">IF(AI$5&lt;&gt;"",HLOOKUP(AI$5,Functionalization!$G$6:$R$314,ROW($A223)-5,FALSE),IFERROR(INDEX(AI$278:AI$314,MATCH($F223,$B$278:$B$314,0))/VLOOKUP($F223,$B$278:$BB$314,MATCH(LEFT(TRIM(AI$6),FIND("~",SUBSTITUTE(AI$6,"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223))*HLOOKUP(LEFT(TRIM(AI$6),FIND("~",SUBSTITUTE(AI$6," ","~",LEN(TRIM(AI$6))-LEN(SUBSTITUTE(TRIM(AI$6)," ",""))))-1)&amp;" Total",$B$6:$BB$314,ROW($A223)-5,FALSE))</f>
        <v>0</v>
      </c>
      <c r="AJ223" s="8">
        <f ca="1">IF(AJ$5&lt;&gt;"",HLOOKUP(AJ$5,Functionalization!$G$6:$R$314,ROW($A223)-5,FALSE),IFERROR(INDEX(AJ$278:AJ$314,MATCH($F223,$B$278:$B$314,0))/VLOOKUP($F223,$B$278:$BB$314,MATCH(LEFT(TRIM(AJ$6),FIND("~",SUBSTITUTE(AJ$6,"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223))*HLOOKUP(LEFT(TRIM(AJ$6),FIND("~",SUBSTITUTE(AJ$6," ","~",LEN(TRIM(AJ$6))-LEN(SUBSTITUTE(TRIM(AJ$6)," ",""))))-1)&amp;" Total",$B$6:$BB$314,ROW($A223)-5,FALSE))</f>
        <v>0</v>
      </c>
      <c r="AK223" s="8">
        <f ca="1">IF(AK$5&lt;&gt;"",HLOOKUP(AK$5,Functionalization!$G$6:$R$314,ROW($A223)-5,FALSE),IFERROR(INDEX(AK$278:AK$314,MATCH($F223,$B$278:$B$314,0))/VLOOKUP($F223,$B$278:$BB$314,MATCH(LEFT(TRIM(AK$6),FIND("~",SUBSTITUTE(AK$6,"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223))*HLOOKUP(LEFT(TRIM(AK$6),FIND("~",SUBSTITUTE(AK$6," ","~",LEN(TRIM(AK$6))-LEN(SUBSTITUTE(TRIM(AK$6)," ",""))))-1)&amp;" Total",$B$6:$BB$314,ROW($A223)-5,FALSE))</f>
        <v>0</v>
      </c>
      <c r="AL223" s="8">
        <f ca="1">IF(AL$5&lt;&gt;"",HLOOKUP(AL$5,Functionalization!$G$6:$R$314,ROW($A223)-5,FALSE),IFERROR(INDEX(AL$278:AL$314,MATCH($F223,$B$278:$B$314,0))/VLOOKUP($F223,$B$278:$BB$314,MATCH(LEFT(TRIM(AL$6),FIND("~",SUBSTITUTE(AL$6,"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223))*HLOOKUP(LEFT(TRIM(AL$6),FIND("~",SUBSTITUTE(AL$6," ","~",LEN(TRIM(AL$6))-LEN(SUBSTITUTE(TRIM(AL$6)," ",""))))-1)&amp;" Total",$B$6:$BB$314,ROW($A223)-5,FALSE))</f>
        <v>0</v>
      </c>
      <c r="AM223" s="8">
        <f ca="1">IF(AM$5&lt;&gt;"",HLOOKUP(AM$5,Functionalization!$G$6:$R$314,ROW($A223)-5,FALSE),IFERROR(INDEX(AM$278:AM$314,MATCH($F223,$B$278:$B$314,0))/VLOOKUP($F223,$B$278:$BB$314,MATCH(LEFT(TRIM(AM$6),FIND("~",SUBSTITUTE(AM$6,"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223))*HLOOKUP(LEFT(TRIM(AM$6),FIND("~",SUBSTITUTE(AM$6," ","~",LEN(TRIM(AM$6))-LEN(SUBSTITUTE(TRIM(AM$6)," ",""))))-1)&amp;" Total",$B$6:$BB$314,ROW($A223)-5,FALSE))</f>
        <v>0</v>
      </c>
      <c r="AN223" s="8">
        <f ca="1">IF(AN$5&lt;&gt;"",HLOOKUP(AN$5,Functionalization!$G$6:$R$314,ROW($A223)-5,FALSE),IFERROR(INDEX(AN$278:AN$314,MATCH($F223,$B$278:$B$314,0))/VLOOKUP($F223,$B$278:$BB$314,MATCH(LEFT(TRIM(AN$6),FIND("~",SUBSTITUTE(AN$6,"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223))*HLOOKUP(LEFT(TRIM(AN$6),FIND("~",SUBSTITUTE(AN$6," ","~",LEN(TRIM(AN$6))-LEN(SUBSTITUTE(TRIM(AN$6)," ",""))))-1)&amp;" Total",$B$6:$BB$314,ROW($A223)-5,FALSE))</f>
        <v>0</v>
      </c>
      <c r="AO223" s="8">
        <f ca="1">IF(AO$5&lt;&gt;"",HLOOKUP(AO$5,Functionalization!$G$6:$R$314,ROW($A223)-5,FALSE),IFERROR(INDEX(AO$278:AO$314,MATCH($F223,$B$278:$B$314,0))/VLOOKUP($F223,$B$278:$BB$314,MATCH(LEFT(TRIM(AO$6),FIND("~",SUBSTITUTE(AO$6,"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223))*HLOOKUP(LEFT(TRIM(AO$6),FIND("~",SUBSTITUTE(AO$6," ","~",LEN(TRIM(AO$6))-LEN(SUBSTITUTE(TRIM(AO$6)," ",""))))-1)&amp;" Total",$B$6:$BB$314,ROW($A223)-5,FALSE))</f>
        <v>0</v>
      </c>
      <c r="AP223" s="8">
        <f ca="1">IF(AP$5&lt;&gt;"",HLOOKUP(AP$5,Functionalization!$G$6:$R$314,ROW($A223)-5,FALSE),IFERROR(INDEX(AP$278:AP$314,MATCH($F223,$B$278:$B$314,0))/VLOOKUP($F223,$B$278:$BB$314,MATCH(LEFT(TRIM(AP$6),FIND("~",SUBSTITUTE(AP$6,"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223))*HLOOKUP(LEFT(TRIM(AP$6),FIND("~",SUBSTITUTE(AP$6," ","~",LEN(TRIM(AP$6))-LEN(SUBSTITUTE(TRIM(AP$6)," ",""))))-1)&amp;" Total",$B$6:$BB$314,ROW($A223)-5,FALSE))</f>
        <v>0</v>
      </c>
      <c r="AQ223" s="8">
        <f ca="1">IF(AQ$5&lt;&gt;"",HLOOKUP(AQ$5,Functionalization!$G$6:$R$314,ROW($A223)-5,FALSE),IFERROR(INDEX(AQ$278:AQ$314,MATCH($F223,$B$278:$B$314,0))/VLOOKUP($F223,$B$278:$BB$314,MATCH(LEFT(TRIM(AQ$6),FIND("~",SUBSTITUTE(AQ$6,"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223))*HLOOKUP(LEFT(TRIM(AQ$6),FIND("~",SUBSTITUTE(AQ$6," ","~",LEN(TRIM(AQ$6))-LEN(SUBSTITUTE(TRIM(AQ$6)," ",""))))-1)&amp;" Total",$B$6:$BB$314,ROW($A223)-5,FALSE))</f>
        <v>0</v>
      </c>
      <c r="AR223" s="8">
        <f ca="1">IF(AR$5&lt;&gt;"",HLOOKUP(AR$5,Functionalization!$G$6:$R$314,ROW($A223)-5,FALSE),IFERROR(INDEX(AR$278:AR$314,MATCH($F223,$B$278:$B$314,0))/VLOOKUP($F223,$B$278:$BB$314,MATCH(LEFT(TRIM(AR$6),FIND("~",SUBSTITUTE(AR$6,"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223))*HLOOKUP(LEFT(TRIM(AR$6),FIND("~",SUBSTITUTE(AR$6," ","~",LEN(TRIM(AR$6))-LEN(SUBSTITUTE(TRIM(AR$6)," ",""))))-1)&amp;" Total",$B$6:$BB$314,ROW($A223)-5,FALSE))</f>
        <v>0</v>
      </c>
      <c r="AS223" s="8">
        <f ca="1">IF(AS$5&lt;&gt;"",HLOOKUP(AS$5,Functionalization!$G$6:$R$314,ROW($A223)-5,FALSE),IFERROR(INDEX(AS$278:AS$314,MATCH($F223,$B$278:$B$314,0))/VLOOKUP($F223,$B$278:$BB$314,MATCH(LEFT(TRIM(AS$6),FIND("~",SUBSTITUTE(AS$6,"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223))*HLOOKUP(LEFT(TRIM(AS$6),FIND("~",SUBSTITUTE(AS$6," ","~",LEN(TRIM(AS$6))-LEN(SUBSTITUTE(TRIM(AS$6)," ",""))))-1)&amp;" Total",$B$6:$BB$314,ROW($A223)-5,FALSE))</f>
        <v>0</v>
      </c>
      <c r="AT223" s="8">
        <f ca="1">IF(AT$5&lt;&gt;"",HLOOKUP(AT$5,Functionalization!$G$6:$R$314,ROW($A223)-5,FALSE),IFERROR(INDEX(AT$278:AT$314,MATCH($F223,$B$278:$B$314,0))/VLOOKUP($F223,$B$278:$BB$314,MATCH(LEFT(TRIM(AT$6),FIND("~",SUBSTITUTE(AT$6,"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223))*HLOOKUP(LEFT(TRIM(AT$6),FIND("~",SUBSTITUTE(AT$6," ","~",LEN(TRIM(AT$6))-LEN(SUBSTITUTE(TRIM(AT$6)," ",""))))-1)&amp;" Total",$B$6:$BB$314,ROW($A223)-5,FALSE))</f>
        <v>0</v>
      </c>
      <c r="AU223" s="8">
        <f ca="1">IF(AU$5&lt;&gt;"",HLOOKUP(AU$5,Functionalization!$G$6:$R$314,ROW($A223)-5,FALSE),IFERROR(INDEX(AU$278:AU$314,MATCH($F223,$B$278:$B$314,0))/VLOOKUP($F223,$B$278:$BB$314,MATCH(LEFT(TRIM(AU$6),FIND("~",SUBSTITUTE(AU$6,"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223))*HLOOKUP(LEFT(TRIM(AU$6),FIND("~",SUBSTITUTE(AU$6," ","~",LEN(TRIM(AU$6))-LEN(SUBSTITUTE(TRIM(AU$6)," ",""))))-1)&amp;" Total",$B$6:$BB$314,ROW($A223)-5,FALSE))</f>
        <v>0</v>
      </c>
      <c r="AV223" s="8">
        <f ca="1">IF(AV$5&lt;&gt;"",HLOOKUP(AV$5,Functionalization!$G$6:$R$314,ROW($A223)-5,FALSE),IFERROR(INDEX(AV$278:AV$314,MATCH($F223,$B$278:$B$314,0))/VLOOKUP($F223,$B$278:$BB$314,MATCH(LEFT(TRIM(AV$6),FIND("~",SUBSTITUTE(AV$6,"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223))*HLOOKUP(LEFT(TRIM(AV$6),FIND("~",SUBSTITUTE(AV$6," ","~",LEN(TRIM(AV$6))-LEN(SUBSTITUTE(TRIM(AV$6)," ",""))))-1)&amp;" Total",$B$6:$BB$314,ROW($A223)-5,FALSE))</f>
        <v>0</v>
      </c>
      <c r="AW223" s="8">
        <f ca="1">IF(AW$5&lt;&gt;"",HLOOKUP(AW$5,Functionalization!$G$6:$R$314,ROW($A223)-5,FALSE),IFERROR(INDEX(AW$278:AW$314,MATCH($F223,$B$278:$B$314,0))/VLOOKUP($F223,$B$278:$BB$314,MATCH(LEFT(TRIM(AW$6),FIND("~",SUBSTITUTE(AW$6,"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223))*HLOOKUP(LEFT(TRIM(AW$6),FIND("~",SUBSTITUTE(AW$6," ","~",LEN(TRIM(AW$6))-LEN(SUBSTITUTE(TRIM(AW$6)," ",""))))-1)&amp;" Total",$B$6:$BB$314,ROW($A223)-5,FALSE))</f>
        <v>0</v>
      </c>
      <c r="AX223" s="8">
        <f ca="1">IF(AX$5&lt;&gt;"",HLOOKUP(AX$5,Functionalization!$G$6:$R$314,ROW($A223)-5,FALSE),IFERROR(INDEX(AX$278:AX$314,MATCH($F223,$B$278:$B$314,0))/VLOOKUP($F223,$B$278:$BB$314,MATCH(LEFT(TRIM(AX$6),FIND("~",SUBSTITUTE(AX$6,"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223))*HLOOKUP(LEFT(TRIM(AX$6),FIND("~",SUBSTITUTE(AX$6," ","~",LEN(TRIM(AX$6))-LEN(SUBSTITUTE(TRIM(AX$6)," ",""))))-1)&amp;" Total",$B$6:$BB$314,ROW($A223)-5,FALSE))</f>
        <v>0</v>
      </c>
      <c r="AY223" s="8">
        <f ca="1">IF(AY$5&lt;&gt;"",HLOOKUP(AY$5,Functionalization!$G$6:$R$314,ROW($A223)-5,FALSE),IFERROR(INDEX(AY$278:AY$314,MATCH($F223,$B$278:$B$314,0))/VLOOKUP($F223,$B$278:$BB$314,MATCH(LEFT(TRIM(AY$6),FIND("~",SUBSTITUTE(AY$6,"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223))*HLOOKUP(LEFT(TRIM(AY$6),FIND("~",SUBSTITUTE(AY$6," ","~",LEN(TRIM(AY$6))-LEN(SUBSTITUTE(TRIM(AY$6)," ",""))))-1)&amp;" Total",$B$6:$BB$314,ROW($A223)-5,FALSE))</f>
        <v>0</v>
      </c>
      <c r="AZ223" s="8">
        <f ca="1">IF(AZ$5&lt;&gt;"",HLOOKUP(AZ$5,Functionalization!$G$6:$R$314,ROW($A223)-5,FALSE),IFERROR(INDEX(AZ$278:AZ$314,MATCH($F223,$B$278:$B$314,0))/VLOOKUP($F223,$B$278:$BB$314,MATCH(LEFT(TRIM(AZ$6),FIND("~",SUBSTITUTE(AZ$6,"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223))*HLOOKUP(LEFT(TRIM(AZ$6),FIND("~",SUBSTITUTE(AZ$6," ","~",LEN(TRIM(AZ$6))-LEN(SUBSTITUTE(TRIM(AZ$6)," ",""))))-1)&amp;" Total",$B$6:$BB$314,ROW($A223)-5,FALSE))</f>
        <v>0</v>
      </c>
      <c r="BA223" s="8">
        <f ca="1">IF(BA$5&lt;&gt;"",HLOOKUP(BA$5,Functionalization!$G$6:$R$314,ROW($A223)-5,FALSE),IFERROR(INDEX(BA$278:BA$314,MATCH($F223,$B$278:$B$314,0))/VLOOKUP($F223,$B$278:$BB$314,MATCH(LEFT(TRIM(BA$6),FIND("~",SUBSTITUTE(BA$6,"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223))*HLOOKUP(LEFT(TRIM(BA$6),FIND("~",SUBSTITUTE(BA$6," ","~",LEN(TRIM(BA$6))-LEN(SUBSTITUTE(TRIM(BA$6)," ",""))))-1)&amp;" Total",$B$6:$BB$314,ROW($A223)-5,FALSE))</f>
        <v>0</v>
      </c>
      <c r="BB223" s="8">
        <f ca="1">IF(BB$5&lt;&gt;"",HLOOKUP(BB$5,Functionalization!$G$6:$R$314,ROW($A223)-5,FALSE),IFERROR(INDEX(BB$278:BB$314,MATCH($F223,$B$278:$B$314,0))/VLOOKUP($F223,$B$278:$BB$314,MATCH(LEFT(TRIM(BB$6),FIND("~",SUBSTITUTE(BB$6,"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223))*HLOOKUP(LEFT(TRIM(BB$6),FIND("~",SUBSTITUTE(BB$6," ","~",LEN(TRIM(BB$6))-LEN(SUBSTITUTE(TRIM(BB$6)," ",""))))-1)&amp;" Total",$B$6:$BB$314,ROW($A223)-5,FALSE))</f>
        <v>0</v>
      </c>
      <c r="BD223">
        <f ca="1">IFERROR(IF(SUMIF($G$6:$BB$6,BD$6&amp;" Total",$G223:$BB223)-(SUMIF($G$6:$BB$6,BD$6&amp;" "&amp;'Input-Func_Class'!$D$22,$G223:$BB223)+IFERROR(SUMIF($G$6:$BB$6,BD$6&amp;" "&amp;'Input-Func_Class'!$E$22,$G223:$BB223),SUMIF($G$6:$BB$6,BD$6&amp;" "&amp;'Input-Func_Class'!$B$24,$G223:$BB223))+SUMIF($G$6:$BB$6,BD$6&amp;" "&amp;'Input-Func_Class'!$F$22,$G223:$BB223))&lt;Check_Limit,0,1),1)</f>
        <v>0</v>
      </c>
      <c r="BE223">
        <f ca="1">IFERROR(IF(SUMIF($G$6:$BB$6,BE$6&amp;" Total",$G223:$BB223)-(SUMIF($G$6:$BB$6,BE$6&amp;" "&amp;'Input-Func_Class'!$D$22,$G223:$BB223)+IFERROR(SUMIF($G$6:$BB$6,BE$6&amp;" "&amp;'Input-Func_Class'!$E$22,$G223:$BB223),SUMIF($G$6:$BB$6,BE$6&amp;" "&amp;'Input-Func_Class'!$B$24,$G223:$BB223))+SUMIF($G$6:$BB$6,BE$6&amp;" "&amp;'Input-Func_Class'!$F$22,$G223:$BB223))&lt;Check_Limit,0,1),1)</f>
        <v>0</v>
      </c>
      <c r="BF223">
        <f ca="1">IFERROR(IF(SUMIF($G$6:$BB$6,BF$6&amp;" Total",$G223:$BB223)-(SUMIF($G$6:$BB$6,BF$6&amp;" "&amp;'Input-Func_Class'!$D$22,$G223:$BB223)+IFERROR(SUMIF($G$6:$BB$6,BF$6&amp;" "&amp;'Input-Func_Class'!$E$22,$G223:$BB223),SUMIF($G$6:$BB$6,BF$6&amp;" "&amp;'Input-Func_Class'!$B$24,$G223:$BB223))+SUMIF($G$6:$BB$6,BF$6&amp;" "&amp;'Input-Func_Class'!$F$22,$G223:$BB223))&lt;Check_Limit,0,1),1)</f>
        <v>0</v>
      </c>
      <c r="BG223">
        <f ca="1">IFERROR(IF(SUMIF($G$6:$BB$6,BG$6&amp;" Total",$G223:$BB223)-(SUMIF($G$6:$BB$6,BG$6&amp;" "&amp;'Input-Func_Class'!$D$22,$G223:$BB223)+IFERROR(SUMIF($G$6:$BB$6,BG$6&amp;" "&amp;'Input-Func_Class'!$E$22,$G223:$BB223),SUMIF($G$6:$BB$6,BG$6&amp;" "&amp;'Input-Func_Class'!$B$24,$G223:$BB223))+SUMIF($G$6:$BB$6,BG$6&amp;" "&amp;'Input-Func_Class'!$F$22,$G223:$BB223))&lt;Check_Limit,0,1),1)</f>
        <v>0</v>
      </c>
      <c r="BH223">
        <f ca="1">IFERROR(IF(SUMIF($G$6:$BB$6,BH$6&amp;" Total",$G223:$BB223)-(SUMIF($G$6:$BB$6,BH$6&amp;" "&amp;'Input-Func_Class'!$D$22,$G223:$BB223)+IFERROR(SUMIF($G$6:$BB$6,BH$6&amp;" "&amp;'Input-Func_Class'!$E$22,$G223:$BB223),SUMIF($G$6:$BB$6,BH$6&amp;" "&amp;'Input-Func_Class'!$B$24,$G223:$BB223))+SUMIF($G$6:$BB$6,BH$6&amp;" "&amp;'Input-Func_Class'!$F$22,$G223:$BB223))&lt;Check_Limit,0,1),1)</f>
        <v>0</v>
      </c>
      <c r="BI223">
        <f ca="1">IFERROR(IF(SUMIF($G$6:$BB$6,BI$6&amp;" Total",$G223:$BB223)-(SUMIF($G$6:$BB$6,BI$6&amp;" "&amp;'Input-Func_Class'!$D$22,$G223:$BB223)+IFERROR(SUMIF($G$6:$BB$6,BI$6&amp;" "&amp;'Input-Func_Class'!$E$22,$G223:$BB223),SUMIF($G$6:$BB$6,BI$6&amp;" "&amp;'Input-Func_Class'!$B$24,$G223:$BB223))+SUMIF($G$6:$BB$6,BI$6&amp;" "&amp;'Input-Func_Class'!$F$22,$G223:$BB223))&lt;Check_Limit,0,1),1)</f>
        <v>0</v>
      </c>
      <c r="BJ223">
        <f ca="1">IFERROR(IF(SUMIF($G$6:$BB$6,BJ$6&amp;" Total",$G223:$BB223)-(SUMIF($G$6:$BB$6,BJ$6&amp;" "&amp;'Input-Func_Class'!$D$22,$G223:$BB223)+IFERROR(SUMIF($G$6:$BB$6,BJ$6&amp;" "&amp;'Input-Func_Class'!$E$22,$G223:$BB223),SUMIF($G$6:$BB$6,BJ$6&amp;" "&amp;'Input-Func_Class'!$B$24,$G223:$BB223))+SUMIF($G$6:$BB$6,BJ$6&amp;" "&amp;'Input-Func_Class'!$F$22,$G223:$BB223))&lt;Check_Limit,0,1),1)</f>
        <v>0</v>
      </c>
      <c r="BK223">
        <f ca="1">IFERROR(IF(SUMIF($G$6:$BB$6,BK$6&amp;" Total",$G223:$BB223)-(SUMIF($G$6:$BB$6,BK$6&amp;" "&amp;'Input-Func_Class'!$D$22,$G223:$BB223)+IFERROR(SUMIF($G$6:$BB$6,BK$6&amp;" "&amp;'Input-Func_Class'!$E$22,$G223:$BB223),SUMIF($G$6:$BB$6,BK$6&amp;" "&amp;'Input-Func_Class'!$B$24,$G223:$BB223))+SUMIF($G$6:$BB$6,BK$6&amp;" "&amp;'Input-Func_Class'!$F$22,$G223:$BB223))&lt;Check_Limit,0,1),1)</f>
        <v>0</v>
      </c>
      <c r="BL223">
        <f ca="1">IFERROR(IF(SUMIF($G$6:$BB$6,BL$6&amp;" Total",$G223:$BB223)-(SUMIF($G$6:$BB$6,BL$6&amp;" "&amp;'Input-Func_Class'!$D$22,$G223:$BB223)+IFERROR(SUMIF($G$6:$BB$6,BL$6&amp;" "&amp;'Input-Func_Class'!$E$22,$G223:$BB223),SUMIF($G$6:$BB$6,BL$6&amp;" "&amp;'Input-Func_Class'!$B$24,$G223:$BB223))+SUMIF($G$6:$BB$6,BL$6&amp;" "&amp;'Input-Func_Class'!$F$22,$G223:$BB223))&lt;Check_Limit,0,1),1)</f>
        <v>0</v>
      </c>
      <c r="BM223">
        <f ca="1">IFERROR(IF(SUMIF($G$6:$BB$6,BM$6&amp;" Total",$G223:$BB223)-(SUMIF($G$6:$BB$6,BM$6&amp;" "&amp;'Input-Func_Class'!$D$22,$G223:$BB223)+IFERROR(SUMIF($G$6:$BB$6,BM$6&amp;" "&amp;'Input-Func_Class'!$E$22,$G223:$BB223),SUMIF($G$6:$BB$6,BM$6&amp;" "&amp;'Input-Func_Class'!$B$24,$G223:$BB223))+SUMIF($G$6:$BB$6,BM$6&amp;" "&amp;'Input-Func_Class'!$F$22,$G223:$BB223))&lt;Check_Limit,0,1),1)</f>
        <v>0</v>
      </c>
      <c r="BN223">
        <f ca="1">IFERROR(IF(SUMIF($G$6:$BB$6,BN$6&amp;" Total",$G223:$BB223)-(SUMIF($G$6:$BB$6,BN$6&amp;" "&amp;'Input-Func_Class'!$D$22,$G223:$BB223)+IFERROR(SUMIF($G$6:$BB$6,BN$6&amp;" "&amp;'Input-Func_Class'!$E$22,$G223:$BB223),SUMIF($G$6:$BB$6,BN$6&amp;" "&amp;'Input-Func_Class'!$B$24,$G223:$BB223))+SUMIF($G$6:$BB$6,BN$6&amp;" "&amp;'Input-Func_Class'!$F$22,$G223:$BB223))&lt;Check_Limit,0,1),1)</f>
        <v>0</v>
      </c>
      <c r="BO223">
        <f ca="1">IFERROR(IF(SUMIF($G$6:$BB$6,BO$6&amp;" Total",$G223:$BB223)-(SUMIF($G$6:$BB$6,BO$6&amp;" "&amp;'Input-Func_Class'!$D$22,$G223:$BB223)+IFERROR(SUMIF($G$6:$BB$6,BO$6&amp;" "&amp;'Input-Func_Class'!$E$22,$G223:$BB223),SUMIF($G$6:$BB$6,BO$6&amp;" "&amp;'Input-Func_Class'!$B$24,$G223:$BB223))+SUMIF($G$6:$BB$6,BO$6&amp;" "&amp;'Input-Func_Class'!$F$22,$G223:$BB223))&lt;Check_Limit,0,1),1)</f>
        <v>0</v>
      </c>
    </row>
    <row r="224" spans="1:67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>Functionalization!$D224</f>
        <v>14624949.09</v>
      </c>
      <c r="E224" s="8">
        <f t="shared" ca="1" si="64"/>
        <v>0</v>
      </c>
      <c r="F224" s="2" t="str">
        <f>IF($D224=0,"-",IF('Input-Accounts'!$E224&lt;&gt;0,'Input-Accounts'!$E224,'Input-Accounts'!$G224))</f>
        <v>CUSTOMER</v>
      </c>
      <c r="G224" s="8">
        <f ca="1">IF(G$5&lt;&gt;"",HLOOKUP(G$5,Functionalization!$G$6:$R$314,ROW($A224)-5,FALSE),IFERROR(INDEX(G$278:G$314,MATCH($F224,$B$278:$B$314,0))/VLOOKUP($F224,$B$278:$BB$314,MATCH(LEFT(TRIM(G$6),FIND("~",SUBSTITUTE(G$6,"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224))*HLOOKUP(LEFT(TRIM(G$6),FIND("~",SUBSTITUTE(G$6," ","~",LEN(TRIM(G$6))-LEN(SUBSTITUTE(TRIM(G$6)," ",""))))-1)&amp;" Total",$B$6:$BB$314,ROW($A224)-5,FALSE))</f>
        <v>0</v>
      </c>
      <c r="H224" s="8">
        <f ca="1">IF(H$5&lt;&gt;"",HLOOKUP(H$5,Functionalization!$G$6:$R$314,ROW($A224)-5,FALSE),IFERROR(INDEX(H$278:H$314,MATCH($F224,$B$278:$B$314,0))/VLOOKUP($F224,$B$278:$BB$314,MATCH(LEFT(TRIM(H$6),FIND("~",SUBSTITUTE(H$6,"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224))*HLOOKUP(LEFT(TRIM(H$6),FIND("~",SUBSTITUTE(H$6," ","~",LEN(TRIM(H$6))-LEN(SUBSTITUTE(TRIM(H$6)," ",""))))-1)&amp;" Total",$B$6:$BB$314,ROW($A224)-5,FALSE))</f>
        <v>0</v>
      </c>
      <c r="I224" s="8">
        <f ca="1">IF(I$5&lt;&gt;"",HLOOKUP(I$5,Functionalization!$G$6:$R$314,ROW($A224)-5,FALSE),IFERROR(INDEX(I$278:I$314,MATCH($F224,$B$278:$B$314,0))/VLOOKUP($F224,$B$278:$BB$314,MATCH(LEFT(TRIM(I$6),FIND("~",SUBSTITUTE(I$6,"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224))*HLOOKUP(LEFT(TRIM(I$6),FIND("~",SUBSTITUTE(I$6," ","~",LEN(TRIM(I$6))-LEN(SUBSTITUTE(TRIM(I$6)," ",""))))-1)&amp;" Total",$B$6:$BB$314,ROW($A224)-5,FALSE))</f>
        <v>0</v>
      </c>
      <c r="J224" s="8">
        <f ca="1">IF(J$5&lt;&gt;"",HLOOKUP(J$5,Functionalization!$G$6:$R$314,ROW($A224)-5,FALSE),IFERROR(INDEX(J$278:J$314,MATCH($F224,$B$278:$B$314,0))/VLOOKUP($F224,$B$278:$BB$314,MATCH(LEFT(TRIM(J$6),FIND("~",SUBSTITUTE(J$6,"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224))*HLOOKUP(LEFT(TRIM(J$6),FIND("~",SUBSTITUTE(J$6," ","~",LEN(TRIM(J$6))-LEN(SUBSTITUTE(TRIM(J$6)," ",""))))-1)&amp;" Total",$B$6:$BB$314,ROW($A224)-5,FALSE))</f>
        <v>0</v>
      </c>
      <c r="K224" s="8">
        <f ca="1">IF(K$5&lt;&gt;"",HLOOKUP(K$5,Functionalization!$G$6:$R$314,ROW($A224)-5,FALSE),IFERROR(INDEX(K$278:K$314,MATCH($F224,$B$278:$B$314,0))/VLOOKUP($F224,$B$278:$BB$314,MATCH(LEFT(TRIM(K$6),FIND("~",SUBSTITUTE(K$6,"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224))*HLOOKUP(LEFT(TRIM(K$6),FIND("~",SUBSTITUTE(K$6," ","~",LEN(TRIM(K$6))-LEN(SUBSTITUTE(TRIM(K$6)," ",""))))-1)&amp;" Total",$B$6:$BB$314,ROW($A224)-5,FALSE))</f>
        <v>14624949.09</v>
      </c>
      <c r="L224" s="8">
        <f ca="1">IF(L$5&lt;&gt;"",HLOOKUP(L$5,Functionalization!$G$6:$R$314,ROW($A224)-5,FALSE),IFERROR(INDEX(L$278:L$314,MATCH($F224,$B$278:$B$314,0))/VLOOKUP($F224,$B$278:$BB$314,MATCH(LEFT(TRIM(L$6),FIND("~",SUBSTITUTE(L$6,"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224))*HLOOKUP(LEFT(TRIM(L$6),FIND("~",SUBSTITUTE(L$6," ","~",LEN(TRIM(L$6))-LEN(SUBSTITUTE(TRIM(L$6)," ",""))))-1)&amp;" Total",$B$6:$BB$314,ROW($A224)-5,FALSE))</f>
        <v>0</v>
      </c>
      <c r="M224" s="8">
        <f ca="1">IF(M$5&lt;&gt;"",HLOOKUP(M$5,Functionalization!$G$6:$R$314,ROW($A224)-5,FALSE),IFERROR(INDEX(M$278:M$314,MATCH($F224,$B$278:$B$314,0))/VLOOKUP($F224,$B$278:$BB$314,MATCH(LEFT(TRIM(M$6),FIND("~",SUBSTITUTE(M$6,"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224))*HLOOKUP(LEFT(TRIM(M$6),FIND("~",SUBSTITUTE(M$6," ","~",LEN(TRIM(M$6))-LEN(SUBSTITUTE(TRIM(M$6)," ",""))))-1)&amp;" Total",$B$6:$BB$314,ROW($A224)-5,FALSE))</f>
        <v>0</v>
      </c>
      <c r="N224" s="8">
        <f ca="1">IF(N$5&lt;&gt;"",HLOOKUP(N$5,Functionalization!$G$6:$R$314,ROW($A224)-5,FALSE),IFERROR(INDEX(N$278:N$314,MATCH($F224,$B$278:$B$314,0))/VLOOKUP($F224,$B$278:$BB$314,MATCH(LEFT(TRIM(N$6),FIND("~",SUBSTITUTE(N$6,"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224))*HLOOKUP(LEFT(TRIM(N$6),FIND("~",SUBSTITUTE(N$6," ","~",LEN(TRIM(N$6))-LEN(SUBSTITUTE(TRIM(N$6)," ",""))))-1)&amp;" Total",$B$6:$BB$314,ROW($A224)-5,FALSE))</f>
        <v>14624949.09</v>
      </c>
      <c r="O224" s="8">
        <f ca="1">IF(O$5&lt;&gt;"",HLOOKUP(O$5,Functionalization!$G$6:$R$314,ROW($A224)-5,FALSE),IFERROR(INDEX(O$278:O$314,MATCH($F224,$B$278:$B$314,0))/VLOOKUP($F224,$B$278:$BB$314,MATCH(LEFT(TRIM(O$6),FIND("~",SUBSTITUTE(O$6,"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224))*HLOOKUP(LEFT(TRIM(O$6),FIND("~",SUBSTITUTE(O$6," ","~",LEN(TRIM(O$6))-LEN(SUBSTITUTE(TRIM(O$6)," ",""))))-1)&amp;" Total",$B$6:$BB$314,ROW($A224)-5,FALSE))</f>
        <v>0</v>
      </c>
      <c r="P224" s="8">
        <f ca="1">IF(P$5&lt;&gt;"",HLOOKUP(P$5,Functionalization!$G$6:$R$314,ROW($A224)-5,FALSE),IFERROR(INDEX(P$278:P$314,MATCH($F224,$B$278:$B$314,0))/VLOOKUP($F224,$B$278:$BB$314,MATCH(LEFT(TRIM(P$6),FIND("~",SUBSTITUTE(P$6,"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224))*HLOOKUP(LEFT(TRIM(P$6),FIND("~",SUBSTITUTE(P$6," ","~",LEN(TRIM(P$6))-LEN(SUBSTITUTE(TRIM(P$6)," ",""))))-1)&amp;" Total",$B$6:$BB$314,ROW($A224)-5,FALSE))</f>
        <v>0</v>
      </c>
      <c r="Q224" s="8">
        <f ca="1">IF(Q$5&lt;&gt;"",HLOOKUP(Q$5,Functionalization!$G$6:$R$314,ROW($A224)-5,FALSE),IFERROR(INDEX(Q$278:Q$314,MATCH($F224,$B$278:$B$314,0))/VLOOKUP($F224,$B$278:$BB$314,MATCH(LEFT(TRIM(Q$6),FIND("~",SUBSTITUTE(Q$6,"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224))*HLOOKUP(LEFT(TRIM(Q$6),FIND("~",SUBSTITUTE(Q$6," ","~",LEN(TRIM(Q$6))-LEN(SUBSTITUTE(TRIM(Q$6)," ",""))))-1)&amp;" Total",$B$6:$BB$314,ROW($A224)-5,FALSE))</f>
        <v>0</v>
      </c>
      <c r="R224" s="8">
        <f ca="1">IF(R$5&lt;&gt;"",HLOOKUP(R$5,Functionalization!$G$6:$R$314,ROW($A224)-5,FALSE),IFERROR(INDEX(R$278:R$314,MATCH($F224,$B$278:$B$314,0))/VLOOKUP($F224,$B$278:$BB$314,MATCH(LEFT(TRIM(R$6),FIND("~",SUBSTITUTE(R$6,"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224))*HLOOKUP(LEFT(TRIM(R$6),FIND("~",SUBSTITUTE(R$6," ","~",LEN(TRIM(R$6))-LEN(SUBSTITUTE(TRIM(R$6)," ",""))))-1)&amp;" Total",$B$6:$BB$314,ROW($A224)-5,FALSE))</f>
        <v>0</v>
      </c>
      <c r="S224" s="8">
        <f ca="1">IF(S$5&lt;&gt;"",HLOOKUP(S$5,Functionalization!$G$6:$R$314,ROW($A224)-5,FALSE),IFERROR(INDEX(S$278:S$314,MATCH($F224,$B$278:$B$314,0))/VLOOKUP($F224,$B$278:$BB$314,MATCH(LEFT(TRIM(S$6),FIND("~",SUBSTITUTE(S$6,"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224))*HLOOKUP(LEFT(TRIM(S$6),FIND("~",SUBSTITUTE(S$6," ","~",LEN(TRIM(S$6))-LEN(SUBSTITUTE(TRIM(S$6)," ",""))))-1)&amp;" Total",$B$6:$BB$314,ROW($A224)-5,FALSE))</f>
        <v>0</v>
      </c>
      <c r="T224" s="8">
        <f ca="1">IF(T$5&lt;&gt;"",HLOOKUP(T$5,Functionalization!$G$6:$R$314,ROW($A224)-5,FALSE),IFERROR(INDEX(T$278:T$314,MATCH($F224,$B$278:$B$314,0))/VLOOKUP($F224,$B$278:$BB$314,MATCH(LEFT(TRIM(T$6),FIND("~",SUBSTITUTE(T$6,"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224))*HLOOKUP(LEFT(TRIM(T$6),FIND("~",SUBSTITUTE(T$6," ","~",LEN(TRIM(T$6))-LEN(SUBSTITUTE(TRIM(T$6)," ",""))))-1)&amp;" Total",$B$6:$BB$314,ROW($A224)-5,FALSE))</f>
        <v>0</v>
      </c>
      <c r="U224" s="8">
        <f ca="1">IF(U$5&lt;&gt;"",HLOOKUP(U$5,Functionalization!$G$6:$R$314,ROW($A224)-5,FALSE),IFERROR(INDEX(U$278:U$314,MATCH($F224,$B$278:$B$314,0))/VLOOKUP($F224,$B$278:$BB$314,MATCH(LEFT(TRIM(U$6),FIND("~",SUBSTITUTE(U$6,"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224))*HLOOKUP(LEFT(TRIM(U$6),FIND("~",SUBSTITUTE(U$6," ","~",LEN(TRIM(U$6))-LEN(SUBSTITUTE(TRIM(U$6)," ",""))))-1)&amp;" Total",$B$6:$BB$314,ROW($A224)-5,FALSE))</f>
        <v>0</v>
      </c>
      <c r="V224" s="8">
        <f ca="1">IF(V$5&lt;&gt;"",HLOOKUP(V$5,Functionalization!$G$6:$R$314,ROW($A224)-5,FALSE),IFERROR(INDEX(V$278:V$314,MATCH($F224,$B$278:$B$314,0))/VLOOKUP($F224,$B$278:$BB$314,MATCH(LEFT(TRIM(V$6),FIND("~",SUBSTITUTE(V$6,"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224))*HLOOKUP(LEFT(TRIM(V$6),FIND("~",SUBSTITUTE(V$6," ","~",LEN(TRIM(V$6))-LEN(SUBSTITUTE(TRIM(V$6)," ",""))))-1)&amp;" Total",$B$6:$BB$314,ROW($A224)-5,FALSE))</f>
        <v>0</v>
      </c>
      <c r="W224" s="8">
        <f ca="1">IF(W$5&lt;&gt;"",HLOOKUP(W$5,Functionalization!$G$6:$R$314,ROW($A224)-5,FALSE),IFERROR(INDEX(W$278:W$314,MATCH($F224,$B$278:$B$314,0))/VLOOKUP($F224,$B$278:$BB$314,MATCH(LEFT(TRIM(W$6),FIND("~",SUBSTITUTE(W$6,"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224))*HLOOKUP(LEFT(TRIM(W$6),FIND("~",SUBSTITUTE(W$6," ","~",LEN(TRIM(W$6))-LEN(SUBSTITUTE(TRIM(W$6)," ",""))))-1)&amp;" Total",$B$6:$BB$314,ROW($A224)-5,FALSE))</f>
        <v>0</v>
      </c>
      <c r="X224" s="8">
        <f ca="1">IF(X$5&lt;&gt;"",HLOOKUP(X$5,Functionalization!$G$6:$R$314,ROW($A224)-5,FALSE),IFERROR(INDEX(X$278:X$314,MATCH($F224,$B$278:$B$314,0))/VLOOKUP($F224,$B$278:$BB$314,MATCH(LEFT(TRIM(X$6),FIND("~",SUBSTITUTE(X$6,"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224))*HLOOKUP(LEFT(TRIM(X$6),FIND("~",SUBSTITUTE(X$6," ","~",LEN(TRIM(X$6))-LEN(SUBSTITUTE(TRIM(X$6)," ",""))))-1)&amp;" Total",$B$6:$BB$314,ROW($A224)-5,FALSE))</f>
        <v>0</v>
      </c>
      <c r="Y224" s="8">
        <f ca="1">IF(Y$5&lt;&gt;"",HLOOKUP(Y$5,Functionalization!$G$6:$R$314,ROW($A224)-5,FALSE),IFERROR(INDEX(Y$278:Y$314,MATCH($F224,$B$278:$B$314,0))/VLOOKUP($F224,$B$278:$BB$314,MATCH(LEFT(TRIM(Y$6),FIND("~",SUBSTITUTE(Y$6,"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224))*HLOOKUP(LEFT(TRIM(Y$6),FIND("~",SUBSTITUTE(Y$6," ","~",LEN(TRIM(Y$6))-LEN(SUBSTITUTE(TRIM(Y$6)," ",""))))-1)&amp;" Total",$B$6:$BB$314,ROW($A224)-5,FALSE))</f>
        <v>0</v>
      </c>
      <c r="Z224" s="8">
        <f ca="1">IF(Z$5&lt;&gt;"",HLOOKUP(Z$5,Functionalization!$G$6:$R$314,ROW($A224)-5,FALSE),IFERROR(INDEX(Z$278:Z$314,MATCH($F224,$B$278:$B$314,0))/VLOOKUP($F224,$B$278:$BB$314,MATCH(LEFT(TRIM(Z$6),FIND("~",SUBSTITUTE(Z$6,"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224))*HLOOKUP(LEFT(TRIM(Z$6),FIND("~",SUBSTITUTE(Z$6," ","~",LEN(TRIM(Z$6))-LEN(SUBSTITUTE(TRIM(Z$6)," ",""))))-1)&amp;" Total",$B$6:$BB$314,ROW($A224)-5,FALSE))</f>
        <v>0</v>
      </c>
      <c r="AA224" s="8">
        <f ca="1">IF(AA$5&lt;&gt;"",HLOOKUP(AA$5,Functionalization!$G$6:$R$314,ROW($A224)-5,FALSE),IFERROR(INDEX(AA$278:AA$314,MATCH($F224,$B$278:$B$314,0))/VLOOKUP($F224,$B$278:$BB$314,MATCH(LEFT(TRIM(AA$6),FIND("~",SUBSTITUTE(AA$6,"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224))*HLOOKUP(LEFT(TRIM(AA$6),FIND("~",SUBSTITUTE(AA$6," ","~",LEN(TRIM(AA$6))-LEN(SUBSTITUTE(TRIM(AA$6)," ",""))))-1)&amp;" Total",$B$6:$BB$314,ROW($A224)-5,FALSE))</f>
        <v>0</v>
      </c>
      <c r="AB224" s="8">
        <f ca="1">IF(AB$5&lt;&gt;"",HLOOKUP(AB$5,Functionalization!$G$6:$R$314,ROW($A224)-5,FALSE),IFERROR(INDEX(AB$278:AB$314,MATCH($F224,$B$278:$B$314,0))/VLOOKUP($F224,$B$278:$BB$314,MATCH(LEFT(TRIM(AB$6),FIND("~",SUBSTITUTE(AB$6,"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224))*HLOOKUP(LEFT(TRIM(AB$6),FIND("~",SUBSTITUTE(AB$6," ","~",LEN(TRIM(AB$6))-LEN(SUBSTITUTE(TRIM(AB$6)," ",""))))-1)&amp;" Total",$B$6:$BB$314,ROW($A224)-5,FALSE))</f>
        <v>0</v>
      </c>
      <c r="AC224" s="8">
        <f ca="1">IF(AC$5&lt;&gt;"",HLOOKUP(AC$5,Functionalization!$G$6:$R$314,ROW($A224)-5,FALSE),IFERROR(INDEX(AC$278:AC$314,MATCH($F224,$B$278:$B$314,0))/VLOOKUP($F224,$B$278:$BB$314,MATCH(LEFT(TRIM(AC$6),FIND("~",SUBSTITUTE(AC$6,"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224))*HLOOKUP(LEFT(TRIM(AC$6),FIND("~",SUBSTITUTE(AC$6," ","~",LEN(TRIM(AC$6))-LEN(SUBSTITUTE(TRIM(AC$6)," ",""))))-1)&amp;" Total",$B$6:$BB$314,ROW($A224)-5,FALSE))</f>
        <v>0</v>
      </c>
      <c r="AD224" s="8">
        <f ca="1">IF(AD$5&lt;&gt;"",HLOOKUP(AD$5,Functionalization!$G$6:$R$314,ROW($A224)-5,FALSE),IFERROR(INDEX(AD$278:AD$314,MATCH($F224,$B$278:$B$314,0))/VLOOKUP($F224,$B$278:$BB$314,MATCH(LEFT(TRIM(AD$6),FIND("~",SUBSTITUTE(AD$6,"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224))*HLOOKUP(LEFT(TRIM(AD$6),FIND("~",SUBSTITUTE(AD$6," ","~",LEN(TRIM(AD$6))-LEN(SUBSTITUTE(TRIM(AD$6)," ",""))))-1)&amp;" Total",$B$6:$BB$314,ROW($A224)-5,FALSE))</f>
        <v>0</v>
      </c>
      <c r="AE224" s="8">
        <f ca="1">IF(AE$5&lt;&gt;"",HLOOKUP(AE$5,Functionalization!$G$6:$R$314,ROW($A224)-5,FALSE),IFERROR(INDEX(AE$278:AE$314,MATCH($F224,$B$278:$B$314,0))/VLOOKUP($F224,$B$278:$BB$314,MATCH(LEFT(TRIM(AE$6),FIND("~",SUBSTITUTE(AE$6,"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224))*HLOOKUP(LEFT(TRIM(AE$6),FIND("~",SUBSTITUTE(AE$6," ","~",LEN(TRIM(AE$6))-LEN(SUBSTITUTE(TRIM(AE$6)," ",""))))-1)&amp;" Total",$B$6:$BB$314,ROW($A224)-5,FALSE))</f>
        <v>0</v>
      </c>
      <c r="AF224" s="8">
        <f ca="1">IF(AF$5&lt;&gt;"",HLOOKUP(AF$5,Functionalization!$G$6:$R$314,ROW($A224)-5,FALSE),IFERROR(INDEX(AF$278:AF$314,MATCH($F224,$B$278:$B$314,0))/VLOOKUP($F224,$B$278:$BB$314,MATCH(LEFT(TRIM(AF$6),FIND("~",SUBSTITUTE(AF$6,"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224))*HLOOKUP(LEFT(TRIM(AF$6),FIND("~",SUBSTITUTE(AF$6," ","~",LEN(TRIM(AF$6))-LEN(SUBSTITUTE(TRIM(AF$6)," ",""))))-1)&amp;" Total",$B$6:$BB$314,ROW($A224)-5,FALSE))</f>
        <v>0</v>
      </c>
      <c r="AG224" s="8">
        <f ca="1">IF(AG$5&lt;&gt;"",HLOOKUP(AG$5,Functionalization!$G$6:$R$314,ROW($A224)-5,FALSE),IFERROR(INDEX(AG$278:AG$314,MATCH($F224,$B$278:$B$314,0))/VLOOKUP($F224,$B$278:$BB$314,MATCH(LEFT(TRIM(AG$6),FIND("~",SUBSTITUTE(AG$6,"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224))*HLOOKUP(LEFT(TRIM(AG$6),FIND("~",SUBSTITUTE(AG$6," ","~",LEN(TRIM(AG$6))-LEN(SUBSTITUTE(TRIM(AG$6)," ",""))))-1)&amp;" Total",$B$6:$BB$314,ROW($A224)-5,FALSE))</f>
        <v>0</v>
      </c>
      <c r="AH224" s="8">
        <f ca="1">IF(AH$5&lt;&gt;"",HLOOKUP(AH$5,Functionalization!$G$6:$R$314,ROW($A224)-5,FALSE),IFERROR(INDEX(AH$278:AH$314,MATCH($F224,$B$278:$B$314,0))/VLOOKUP($F224,$B$278:$BB$314,MATCH(LEFT(TRIM(AH$6),FIND("~",SUBSTITUTE(AH$6,"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224))*HLOOKUP(LEFT(TRIM(AH$6),FIND("~",SUBSTITUTE(AH$6," ","~",LEN(TRIM(AH$6))-LEN(SUBSTITUTE(TRIM(AH$6)," ",""))))-1)&amp;" Total",$B$6:$BB$314,ROW($A224)-5,FALSE))</f>
        <v>0</v>
      </c>
      <c r="AI224" s="8">
        <f ca="1">IF(AI$5&lt;&gt;"",HLOOKUP(AI$5,Functionalization!$G$6:$R$314,ROW($A224)-5,FALSE),IFERROR(INDEX(AI$278:AI$314,MATCH($F224,$B$278:$B$314,0))/VLOOKUP($F224,$B$278:$BB$314,MATCH(LEFT(TRIM(AI$6),FIND("~",SUBSTITUTE(AI$6,"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224))*HLOOKUP(LEFT(TRIM(AI$6),FIND("~",SUBSTITUTE(AI$6," ","~",LEN(TRIM(AI$6))-LEN(SUBSTITUTE(TRIM(AI$6)," ",""))))-1)&amp;" Total",$B$6:$BB$314,ROW($A224)-5,FALSE))</f>
        <v>0</v>
      </c>
      <c r="AJ224" s="8">
        <f ca="1">IF(AJ$5&lt;&gt;"",HLOOKUP(AJ$5,Functionalization!$G$6:$R$314,ROW($A224)-5,FALSE),IFERROR(INDEX(AJ$278:AJ$314,MATCH($F224,$B$278:$B$314,0))/VLOOKUP($F224,$B$278:$BB$314,MATCH(LEFT(TRIM(AJ$6),FIND("~",SUBSTITUTE(AJ$6,"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224))*HLOOKUP(LEFT(TRIM(AJ$6),FIND("~",SUBSTITUTE(AJ$6," ","~",LEN(TRIM(AJ$6))-LEN(SUBSTITUTE(TRIM(AJ$6)," ",""))))-1)&amp;" Total",$B$6:$BB$314,ROW($A224)-5,FALSE))</f>
        <v>0</v>
      </c>
      <c r="AK224" s="8">
        <f ca="1">IF(AK$5&lt;&gt;"",HLOOKUP(AK$5,Functionalization!$G$6:$R$314,ROW($A224)-5,FALSE),IFERROR(INDEX(AK$278:AK$314,MATCH($F224,$B$278:$B$314,0))/VLOOKUP($F224,$B$278:$BB$314,MATCH(LEFT(TRIM(AK$6),FIND("~",SUBSTITUTE(AK$6,"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224))*HLOOKUP(LEFT(TRIM(AK$6),FIND("~",SUBSTITUTE(AK$6," ","~",LEN(TRIM(AK$6))-LEN(SUBSTITUTE(TRIM(AK$6)," ",""))))-1)&amp;" Total",$B$6:$BB$314,ROW($A224)-5,FALSE))</f>
        <v>0</v>
      </c>
      <c r="AL224" s="8">
        <f ca="1">IF(AL$5&lt;&gt;"",HLOOKUP(AL$5,Functionalization!$G$6:$R$314,ROW($A224)-5,FALSE),IFERROR(INDEX(AL$278:AL$314,MATCH($F224,$B$278:$B$314,0))/VLOOKUP($F224,$B$278:$BB$314,MATCH(LEFT(TRIM(AL$6),FIND("~",SUBSTITUTE(AL$6,"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224))*HLOOKUP(LEFT(TRIM(AL$6),FIND("~",SUBSTITUTE(AL$6," ","~",LEN(TRIM(AL$6))-LEN(SUBSTITUTE(TRIM(AL$6)," ",""))))-1)&amp;" Total",$B$6:$BB$314,ROW($A224)-5,FALSE))</f>
        <v>0</v>
      </c>
      <c r="AM224" s="8">
        <f ca="1">IF(AM$5&lt;&gt;"",HLOOKUP(AM$5,Functionalization!$G$6:$R$314,ROW($A224)-5,FALSE),IFERROR(INDEX(AM$278:AM$314,MATCH($F224,$B$278:$B$314,0))/VLOOKUP($F224,$B$278:$BB$314,MATCH(LEFT(TRIM(AM$6),FIND("~",SUBSTITUTE(AM$6,"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224))*HLOOKUP(LEFT(TRIM(AM$6),FIND("~",SUBSTITUTE(AM$6," ","~",LEN(TRIM(AM$6))-LEN(SUBSTITUTE(TRIM(AM$6)," ",""))))-1)&amp;" Total",$B$6:$BB$314,ROW($A224)-5,FALSE))</f>
        <v>0</v>
      </c>
      <c r="AN224" s="8">
        <f ca="1">IF(AN$5&lt;&gt;"",HLOOKUP(AN$5,Functionalization!$G$6:$R$314,ROW($A224)-5,FALSE),IFERROR(INDEX(AN$278:AN$314,MATCH($F224,$B$278:$B$314,0))/VLOOKUP($F224,$B$278:$BB$314,MATCH(LEFT(TRIM(AN$6),FIND("~",SUBSTITUTE(AN$6,"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224))*HLOOKUP(LEFT(TRIM(AN$6),FIND("~",SUBSTITUTE(AN$6," ","~",LEN(TRIM(AN$6))-LEN(SUBSTITUTE(TRIM(AN$6)," ",""))))-1)&amp;" Total",$B$6:$BB$314,ROW($A224)-5,FALSE))</f>
        <v>0</v>
      </c>
      <c r="AO224" s="8">
        <f ca="1">IF(AO$5&lt;&gt;"",HLOOKUP(AO$5,Functionalization!$G$6:$R$314,ROW($A224)-5,FALSE),IFERROR(INDEX(AO$278:AO$314,MATCH($F224,$B$278:$B$314,0))/VLOOKUP($F224,$B$278:$BB$314,MATCH(LEFT(TRIM(AO$6),FIND("~",SUBSTITUTE(AO$6,"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224))*HLOOKUP(LEFT(TRIM(AO$6),FIND("~",SUBSTITUTE(AO$6," ","~",LEN(TRIM(AO$6))-LEN(SUBSTITUTE(TRIM(AO$6)," ",""))))-1)&amp;" Total",$B$6:$BB$314,ROW($A224)-5,FALSE))</f>
        <v>0</v>
      </c>
      <c r="AP224" s="8">
        <f ca="1">IF(AP$5&lt;&gt;"",HLOOKUP(AP$5,Functionalization!$G$6:$R$314,ROW($A224)-5,FALSE),IFERROR(INDEX(AP$278:AP$314,MATCH($F224,$B$278:$B$314,0))/VLOOKUP($F224,$B$278:$BB$314,MATCH(LEFT(TRIM(AP$6),FIND("~",SUBSTITUTE(AP$6,"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224))*HLOOKUP(LEFT(TRIM(AP$6),FIND("~",SUBSTITUTE(AP$6," ","~",LEN(TRIM(AP$6))-LEN(SUBSTITUTE(TRIM(AP$6)," ",""))))-1)&amp;" Total",$B$6:$BB$314,ROW($A224)-5,FALSE))</f>
        <v>0</v>
      </c>
      <c r="AQ224" s="8">
        <f ca="1">IF(AQ$5&lt;&gt;"",HLOOKUP(AQ$5,Functionalization!$G$6:$R$314,ROW($A224)-5,FALSE),IFERROR(INDEX(AQ$278:AQ$314,MATCH($F224,$B$278:$B$314,0))/VLOOKUP($F224,$B$278:$BB$314,MATCH(LEFT(TRIM(AQ$6),FIND("~",SUBSTITUTE(AQ$6,"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224))*HLOOKUP(LEFT(TRIM(AQ$6),FIND("~",SUBSTITUTE(AQ$6," ","~",LEN(TRIM(AQ$6))-LEN(SUBSTITUTE(TRIM(AQ$6)," ",""))))-1)&amp;" Total",$B$6:$BB$314,ROW($A224)-5,FALSE))</f>
        <v>0</v>
      </c>
      <c r="AR224" s="8">
        <f ca="1">IF(AR$5&lt;&gt;"",HLOOKUP(AR$5,Functionalization!$G$6:$R$314,ROW($A224)-5,FALSE),IFERROR(INDEX(AR$278:AR$314,MATCH($F224,$B$278:$B$314,0))/VLOOKUP($F224,$B$278:$BB$314,MATCH(LEFT(TRIM(AR$6),FIND("~",SUBSTITUTE(AR$6,"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224))*HLOOKUP(LEFT(TRIM(AR$6),FIND("~",SUBSTITUTE(AR$6," ","~",LEN(TRIM(AR$6))-LEN(SUBSTITUTE(TRIM(AR$6)," ",""))))-1)&amp;" Total",$B$6:$BB$314,ROW($A224)-5,FALSE))</f>
        <v>0</v>
      </c>
      <c r="AS224" s="8">
        <f ca="1">IF(AS$5&lt;&gt;"",HLOOKUP(AS$5,Functionalization!$G$6:$R$314,ROW($A224)-5,FALSE),IFERROR(INDEX(AS$278:AS$314,MATCH($F224,$B$278:$B$314,0))/VLOOKUP($F224,$B$278:$BB$314,MATCH(LEFT(TRIM(AS$6),FIND("~",SUBSTITUTE(AS$6,"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224))*HLOOKUP(LEFT(TRIM(AS$6),FIND("~",SUBSTITUTE(AS$6," ","~",LEN(TRIM(AS$6))-LEN(SUBSTITUTE(TRIM(AS$6)," ",""))))-1)&amp;" Total",$B$6:$BB$314,ROW($A224)-5,FALSE))</f>
        <v>0</v>
      </c>
      <c r="AT224" s="8">
        <f ca="1">IF(AT$5&lt;&gt;"",HLOOKUP(AT$5,Functionalization!$G$6:$R$314,ROW($A224)-5,FALSE),IFERROR(INDEX(AT$278:AT$314,MATCH($F224,$B$278:$B$314,0))/VLOOKUP($F224,$B$278:$BB$314,MATCH(LEFT(TRIM(AT$6),FIND("~",SUBSTITUTE(AT$6,"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224))*HLOOKUP(LEFT(TRIM(AT$6),FIND("~",SUBSTITUTE(AT$6," ","~",LEN(TRIM(AT$6))-LEN(SUBSTITUTE(TRIM(AT$6)," ",""))))-1)&amp;" Total",$B$6:$BB$314,ROW($A224)-5,FALSE))</f>
        <v>0</v>
      </c>
      <c r="AU224" s="8">
        <f ca="1">IF(AU$5&lt;&gt;"",HLOOKUP(AU$5,Functionalization!$G$6:$R$314,ROW($A224)-5,FALSE),IFERROR(INDEX(AU$278:AU$314,MATCH($F224,$B$278:$B$314,0))/VLOOKUP($F224,$B$278:$BB$314,MATCH(LEFT(TRIM(AU$6),FIND("~",SUBSTITUTE(AU$6,"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224))*HLOOKUP(LEFT(TRIM(AU$6),FIND("~",SUBSTITUTE(AU$6," ","~",LEN(TRIM(AU$6))-LEN(SUBSTITUTE(TRIM(AU$6)," ",""))))-1)&amp;" Total",$B$6:$BB$314,ROW($A224)-5,FALSE))</f>
        <v>0</v>
      </c>
      <c r="AV224" s="8">
        <f ca="1">IF(AV$5&lt;&gt;"",HLOOKUP(AV$5,Functionalization!$G$6:$R$314,ROW($A224)-5,FALSE),IFERROR(INDEX(AV$278:AV$314,MATCH($F224,$B$278:$B$314,0))/VLOOKUP($F224,$B$278:$BB$314,MATCH(LEFT(TRIM(AV$6),FIND("~",SUBSTITUTE(AV$6,"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224))*HLOOKUP(LEFT(TRIM(AV$6),FIND("~",SUBSTITUTE(AV$6," ","~",LEN(TRIM(AV$6))-LEN(SUBSTITUTE(TRIM(AV$6)," ",""))))-1)&amp;" Total",$B$6:$BB$314,ROW($A224)-5,FALSE))</f>
        <v>0</v>
      </c>
      <c r="AW224" s="8">
        <f ca="1">IF(AW$5&lt;&gt;"",HLOOKUP(AW$5,Functionalization!$G$6:$R$314,ROW($A224)-5,FALSE),IFERROR(INDEX(AW$278:AW$314,MATCH($F224,$B$278:$B$314,0))/VLOOKUP($F224,$B$278:$BB$314,MATCH(LEFT(TRIM(AW$6),FIND("~",SUBSTITUTE(AW$6,"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224))*HLOOKUP(LEFT(TRIM(AW$6),FIND("~",SUBSTITUTE(AW$6," ","~",LEN(TRIM(AW$6))-LEN(SUBSTITUTE(TRIM(AW$6)," ",""))))-1)&amp;" Total",$B$6:$BB$314,ROW($A224)-5,FALSE))</f>
        <v>0</v>
      </c>
      <c r="AX224" s="8">
        <f ca="1">IF(AX$5&lt;&gt;"",HLOOKUP(AX$5,Functionalization!$G$6:$R$314,ROW($A224)-5,FALSE),IFERROR(INDEX(AX$278:AX$314,MATCH($F224,$B$278:$B$314,0))/VLOOKUP($F224,$B$278:$BB$314,MATCH(LEFT(TRIM(AX$6),FIND("~",SUBSTITUTE(AX$6,"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224))*HLOOKUP(LEFT(TRIM(AX$6),FIND("~",SUBSTITUTE(AX$6," ","~",LEN(TRIM(AX$6))-LEN(SUBSTITUTE(TRIM(AX$6)," ",""))))-1)&amp;" Total",$B$6:$BB$314,ROW($A224)-5,FALSE))</f>
        <v>0</v>
      </c>
      <c r="AY224" s="8">
        <f ca="1">IF(AY$5&lt;&gt;"",HLOOKUP(AY$5,Functionalization!$G$6:$R$314,ROW($A224)-5,FALSE),IFERROR(INDEX(AY$278:AY$314,MATCH($F224,$B$278:$B$314,0))/VLOOKUP($F224,$B$278:$BB$314,MATCH(LEFT(TRIM(AY$6),FIND("~",SUBSTITUTE(AY$6,"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224))*HLOOKUP(LEFT(TRIM(AY$6),FIND("~",SUBSTITUTE(AY$6," ","~",LEN(TRIM(AY$6))-LEN(SUBSTITUTE(TRIM(AY$6)," ",""))))-1)&amp;" Total",$B$6:$BB$314,ROW($A224)-5,FALSE))</f>
        <v>0</v>
      </c>
      <c r="AZ224" s="8">
        <f ca="1">IF(AZ$5&lt;&gt;"",HLOOKUP(AZ$5,Functionalization!$G$6:$R$314,ROW($A224)-5,FALSE),IFERROR(INDEX(AZ$278:AZ$314,MATCH($F224,$B$278:$B$314,0))/VLOOKUP($F224,$B$278:$BB$314,MATCH(LEFT(TRIM(AZ$6),FIND("~",SUBSTITUTE(AZ$6,"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224))*HLOOKUP(LEFT(TRIM(AZ$6),FIND("~",SUBSTITUTE(AZ$6," ","~",LEN(TRIM(AZ$6))-LEN(SUBSTITUTE(TRIM(AZ$6)," ",""))))-1)&amp;" Total",$B$6:$BB$314,ROW($A224)-5,FALSE))</f>
        <v>0</v>
      </c>
      <c r="BA224" s="8">
        <f ca="1">IF(BA$5&lt;&gt;"",HLOOKUP(BA$5,Functionalization!$G$6:$R$314,ROW($A224)-5,FALSE),IFERROR(INDEX(BA$278:BA$314,MATCH($F224,$B$278:$B$314,0))/VLOOKUP($F224,$B$278:$BB$314,MATCH(LEFT(TRIM(BA$6),FIND("~",SUBSTITUTE(BA$6,"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224))*HLOOKUP(LEFT(TRIM(BA$6),FIND("~",SUBSTITUTE(BA$6," ","~",LEN(TRIM(BA$6))-LEN(SUBSTITUTE(TRIM(BA$6)," ",""))))-1)&amp;" Total",$B$6:$BB$314,ROW($A224)-5,FALSE))</f>
        <v>0</v>
      </c>
      <c r="BB224" s="8">
        <f ca="1">IF(BB$5&lt;&gt;"",HLOOKUP(BB$5,Functionalization!$G$6:$R$314,ROW($A224)-5,FALSE),IFERROR(INDEX(BB$278:BB$314,MATCH($F224,$B$278:$B$314,0))/VLOOKUP($F224,$B$278:$BB$314,MATCH(LEFT(TRIM(BB$6),FIND("~",SUBSTITUTE(BB$6,"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224))*HLOOKUP(LEFT(TRIM(BB$6),FIND("~",SUBSTITUTE(BB$6," ","~",LEN(TRIM(BB$6))-LEN(SUBSTITUTE(TRIM(BB$6)," ",""))))-1)&amp;" Total",$B$6:$BB$314,ROW($A224)-5,FALSE))</f>
        <v>0</v>
      </c>
      <c r="BD224">
        <f ca="1">IFERROR(IF(SUMIF($G$6:$BB$6,BD$6&amp;" Total",$G224:$BB224)-(SUMIF($G$6:$BB$6,BD$6&amp;" "&amp;'Input-Func_Class'!$D$22,$G224:$BB224)+IFERROR(SUMIF($G$6:$BB$6,BD$6&amp;" "&amp;'Input-Func_Class'!$E$22,$G224:$BB224),SUMIF($G$6:$BB$6,BD$6&amp;" "&amp;'Input-Func_Class'!$B$24,$G224:$BB224))+SUMIF($G$6:$BB$6,BD$6&amp;" "&amp;'Input-Func_Class'!$F$22,$G224:$BB224))&lt;Check_Limit,0,1),1)</f>
        <v>0</v>
      </c>
      <c r="BE224">
        <f ca="1">IFERROR(IF(SUMIF($G$6:$BB$6,BE$6&amp;" Total",$G224:$BB224)-(SUMIF($G$6:$BB$6,BE$6&amp;" "&amp;'Input-Func_Class'!$D$22,$G224:$BB224)+IFERROR(SUMIF($G$6:$BB$6,BE$6&amp;" "&amp;'Input-Func_Class'!$E$22,$G224:$BB224),SUMIF($G$6:$BB$6,BE$6&amp;" "&amp;'Input-Func_Class'!$B$24,$G224:$BB224))+SUMIF($G$6:$BB$6,BE$6&amp;" "&amp;'Input-Func_Class'!$F$22,$G224:$BB224))&lt;Check_Limit,0,1),1)</f>
        <v>0</v>
      </c>
      <c r="BF224">
        <f ca="1">IFERROR(IF(SUMIF($G$6:$BB$6,BF$6&amp;" Total",$G224:$BB224)-(SUMIF($G$6:$BB$6,BF$6&amp;" "&amp;'Input-Func_Class'!$D$22,$G224:$BB224)+IFERROR(SUMIF($G$6:$BB$6,BF$6&amp;" "&amp;'Input-Func_Class'!$E$22,$G224:$BB224),SUMIF($G$6:$BB$6,BF$6&amp;" "&amp;'Input-Func_Class'!$B$24,$G224:$BB224))+SUMIF($G$6:$BB$6,BF$6&amp;" "&amp;'Input-Func_Class'!$F$22,$G224:$BB224))&lt;Check_Limit,0,1),1)</f>
        <v>0</v>
      </c>
      <c r="BG224">
        <f ca="1">IFERROR(IF(SUMIF($G$6:$BB$6,BG$6&amp;" Total",$G224:$BB224)-(SUMIF($G$6:$BB$6,BG$6&amp;" "&amp;'Input-Func_Class'!$D$22,$G224:$BB224)+IFERROR(SUMIF($G$6:$BB$6,BG$6&amp;" "&amp;'Input-Func_Class'!$E$22,$G224:$BB224),SUMIF($G$6:$BB$6,BG$6&amp;" "&amp;'Input-Func_Class'!$B$24,$G224:$BB224))+SUMIF($G$6:$BB$6,BG$6&amp;" "&amp;'Input-Func_Class'!$F$22,$G224:$BB224))&lt;Check_Limit,0,1),1)</f>
        <v>0</v>
      </c>
      <c r="BH224">
        <f ca="1">IFERROR(IF(SUMIF($G$6:$BB$6,BH$6&amp;" Total",$G224:$BB224)-(SUMIF($G$6:$BB$6,BH$6&amp;" "&amp;'Input-Func_Class'!$D$22,$G224:$BB224)+IFERROR(SUMIF($G$6:$BB$6,BH$6&amp;" "&amp;'Input-Func_Class'!$E$22,$G224:$BB224),SUMIF($G$6:$BB$6,BH$6&amp;" "&amp;'Input-Func_Class'!$B$24,$G224:$BB224))+SUMIF($G$6:$BB$6,BH$6&amp;" "&amp;'Input-Func_Class'!$F$22,$G224:$BB224))&lt;Check_Limit,0,1),1)</f>
        <v>0</v>
      </c>
      <c r="BI224">
        <f ca="1">IFERROR(IF(SUMIF($G$6:$BB$6,BI$6&amp;" Total",$G224:$BB224)-(SUMIF($G$6:$BB$6,BI$6&amp;" "&amp;'Input-Func_Class'!$D$22,$G224:$BB224)+IFERROR(SUMIF($G$6:$BB$6,BI$6&amp;" "&amp;'Input-Func_Class'!$E$22,$G224:$BB224),SUMIF($G$6:$BB$6,BI$6&amp;" "&amp;'Input-Func_Class'!$B$24,$G224:$BB224))+SUMIF($G$6:$BB$6,BI$6&amp;" "&amp;'Input-Func_Class'!$F$22,$G224:$BB224))&lt;Check_Limit,0,1),1)</f>
        <v>0</v>
      </c>
      <c r="BJ224">
        <f ca="1">IFERROR(IF(SUMIF($G$6:$BB$6,BJ$6&amp;" Total",$G224:$BB224)-(SUMIF($G$6:$BB$6,BJ$6&amp;" "&amp;'Input-Func_Class'!$D$22,$G224:$BB224)+IFERROR(SUMIF($G$6:$BB$6,BJ$6&amp;" "&amp;'Input-Func_Class'!$E$22,$G224:$BB224),SUMIF($G$6:$BB$6,BJ$6&amp;" "&amp;'Input-Func_Class'!$B$24,$G224:$BB224))+SUMIF($G$6:$BB$6,BJ$6&amp;" "&amp;'Input-Func_Class'!$F$22,$G224:$BB224))&lt;Check_Limit,0,1),1)</f>
        <v>0</v>
      </c>
      <c r="BK224">
        <f ca="1">IFERROR(IF(SUMIF($G$6:$BB$6,BK$6&amp;" Total",$G224:$BB224)-(SUMIF($G$6:$BB$6,BK$6&amp;" "&amp;'Input-Func_Class'!$D$22,$G224:$BB224)+IFERROR(SUMIF($G$6:$BB$6,BK$6&amp;" "&amp;'Input-Func_Class'!$E$22,$G224:$BB224),SUMIF($G$6:$BB$6,BK$6&amp;" "&amp;'Input-Func_Class'!$B$24,$G224:$BB224))+SUMIF($G$6:$BB$6,BK$6&amp;" "&amp;'Input-Func_Class'!$F$22,$G224:$BB224))&lt;Check_Limit,0,1),1)</f>
        <v>0</v>
      </c>
      <c r="BL224">
        <f ca="1">IFERROR(IF(SUMIF($G$6:$BB$6,BL$6&amp;" Total",$G224:$BB224)-(SUMIF($G$6:$BB$6,BL$6&amp;" "&amp;'Input-Func_Class'!$D$22,$G224:$BB224)+IFERROR(SUMIF($G$6:$BB$6,BL$6&amp;" "&amp;'Input-Func_Class'!$E$22,$G224:$BB224),SUMIF($G$6:$BB$6,BL$6&amp;" "&amp;'Input-Func_Class'!$B$24,$G224:$BB224))+SUMIF($G$6:$BB$6,BL$6&amp;" "&amp;'Input-Func_Class'!$F$22,$G224:$BB224))&lt;Check_Limit,0,1),1)</f>
        <v>0</v>
      </c>
      <c r="BM224">
        <f ca="1">IFERROR(IF(SUMIF($G$6:$BB$6,BM$6&amp;" Total",$G224:$BB224)-(SUMIF($G$6:$BB$6,BM$6&amp;" "&amp;'Input-Func_Class'!$D$22,$G224:$BB224)+IFERROR(SUMIF($G$6:$BB$6,BM$6&amp;" "&amp;'Input-Func_Class'!$E$22,$G224:$BB224),SUMIF($G$6:$BB$6,BM$6&amp;" "&amp;'Input-Func_Class'!$B$24,$G224:$BB224))+SUMIF($G$6:$BB$6,BM$6&amp;" "&amp;'Input-Func_Class'!$F$22,$G224:$BB224))&lt;Check_Limit,0,1),1)</f>
        <v>0</v>
      </c>
      <c r="BN224">
        <f ca="1">IFERROR(IF(SUMIF($G$6:$BB$6,BN$6&amp;" Total",$G224:$BB224)-(SUMIF($G$6:$BB$6,BN$6&amp;" "&amp;'Input-Func_Class'!$D$22,$G224:$BB224)+IFERROR(SUMIF($G$6:$BB$6,BN$6&amp;" "&amp;'Input-Func_Class'!$E$22,$G224:$BB224),SUMIF($G$6:$BB$6,BN$6&amp;" "&amp;'Input-Func_Class'!$B$24,$G224:$BB224))+SUMIF($G$6:$BB$6,BN$6&amp;" "&amp;'Input-Func_Class'!$F$22,$G224:$BB224))&lt;Check_Limit,0,1),1)</f>
        <v>0</v>
      </c>
      <c r="BO224">
        <f ca="1">IFERROR(IF(SUMIF($G$6:$BB$6,BO$6&amp;" Total",$G224:$BB224)-(SUMIF($G$6:$BB$6,BO$6&amp;" "&amp;'Input-Func_Class'!$D$22,$G224:$BB224)+IFERROR(SUMIF($G$6:$BB$6,BO$6&amp;" "&amp;'Input-Func_Class'!$E$22,$G224:$BB224),SUMIF($G$6:$BB$6,BO$6&amp;" "&amp;'Input-Func_Class'!$B$24,$G224:$BB224))+SUMIF($G$6:$BB$6,BO$6&amp;" "&amp;'Input-Func_Class'!$F$22,$G224:$BB224))&lt;Check_Limit,0,1),1)</f>
        <v>0</v>
      </c>
    </row>
    <row r="225" spans="1:67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>Functionalization!$D225</f>
        <v>907433</v>
      </c>
      <c r="E225" s="8">
        <f t="shared" ca="1" si="64"/>
        <v>0</v>
      </c>
      <c r="F225" s="2" t="str">
        <f>IF($D225=0,"-",IF('Input-Accounts'!$E225&lt;&gt;0,'Input-Accounts'!$E225,'Input-Accounts'!$G225))</f>
        <v>CUSTOMER</v>
      </c>
      <c r="G225" s="8">
        <f ca="1">IF(G$5&lt;&gt;"",HLOOKUP(G$5,Functionalization!$G$6:$R$314,ROW($A225)-5,FALSE),IFERROR(INDEX(G$278:G$314,MATCH($F225,$B$278:$B$314,0))/VLOOKUP($F225,$B$278:$BB$314,MATCH(LEFT(TRIM(G$6),FIND("~",SUBSTITUTE(G$6,"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225))*HLOOKUP(LEFT(TRIM(G$6),FIND("~",SUBSTITUTE(G$6," ","~",LEN(TRIM(G$6))-LEN(SUBSTITUTE(TRIM(G$6)," ",""))))-1)&amp;" Total",$B$6:$BB$314,ROW($A225)-5,FALSE))</f>
        <v>0</v>
      </c>
      <c r="H225" s="8">
        <f ca="1">IF(H$5&lt;&gt;"",HLOOKUP(H$5,Functionalization!$G$6:$R$314,ROW($A225)-5,FALSE),IFERROR(INDEX(H$278:H$314,MATCH($F225,$B$278:$B$314,0))/VLOOKUP($F225,$B$278:$BB$314,MATCH(LEFT(TRIM(H$6),FIND("~",SUBSTITUTE(H$6,"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225))*HLOOKUP(LEFT(TRIM(H$6),FIND("~",SUBSTITUTE(H$6," ","~",LEN(TRIM(H$6))-LEN(SUBSTITUTE(TRIM(H$6)," ",""))))-1)&amp;" Total",$B$6:$BB$314,ROW($A225)-5,FALSE))</f>
        <v>0</v>
      </c>
      <c r="I225" s="8">
        <f ca="1">IF(I$5&lt;&gt;"",HLOOKUP(I$5,Functionalization!$G$6:$R$314,ROW($A225)-5,FALSE),IFERROR(INDEX(I$278:I$314,MATCH($F225,$B$278:$B$314,0))/VLOOKUP($F225,$B$278:$BB$314,MATCH(LEFT(TRIM(I$6),FIND("~",SUBSTITUTE(I$6,"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225))*HLOOKUP(LEFT(TRIM(I$6),FIND("~",SUBSTITUTE(I$6," ","~",LEN(TRIM(I$6))-LEN(SUBSTITUTE(TRIM(I$6)," ",""))))-1)&amp;" Total",$B$6:$BB$314,ROW($A225)-5,FALSE))</f>
        <v>0</v>
      </c>
      <c r="J225" s="8">
        <f ca="1">IF(J$5&lt;&gt;"",HLOOKUP(J$5,Functionalization!$G$6:$R$314,ROW($A225)-5,FALSE),IFERROR(INDEX(J$278:J$314,MATCH($F225,$B$278:$B$314,0))/VLOOKUP($F225,$B$278:$BB$314,MATCH(LEFT(TRIM(J$6),FIND("~",SUBSTITUTE(J$6,"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225))*HLOOKUP(LEFT(TRIM(J$6),FIND("~",SUBSTITUTE(J$6," ","~",LEN(TRIM(J$6))-LEN(SUBSTITUTE(TRIM(J$6)," ",""))))-1)&amp;" Total",$B$6:$BB$314,ROW($A225)-5,FALSE))</f>
        <v>0</v>
      </c>
      <c r="K225" s="8">
        <f ca="1">IF(K$5&lt;&gt;"",HLOOKUP(K$5,Functionalization!$G$6:$R$314,ROW($A225)-5,FALSE),IFERROR(INDEX(K$278:K$314,MATCH($F225,$B$278:$B$314,0))/VLOOKUP($F225,$B$278:$BB$314,MATCH(LEFT(TRIM(K$6),FIND("~",SUBSTITUTE(K$6,"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225))*HLOOKUP(LEFT(TRIM(K$6),FIND("~",SUBSTITUTE(K$6," ","~",LEN(TRIM(K$6))-LEN(SUBSTITUTE(TRIM(K$6)," ",""))))-1)&amp;" Total",$B$6:$BB$314,ROW($A225)-5,FALSE))</f>
        <v>907433</v>
      </c>
      <c r="L225" s="8">
        <f ca="1">IF(L$5&lt;&gt;"",HLOOKUP(L$5,Functionalization!$G$6:$R$314,ROW($A225)-5,FALSE),IFERROR(INDEX(L$278:L$314,MATCH($F225,$B$278:$B$314,0))/VLOOKUP($F225,$B$278:$BB$314,MATCH(LEFT(TRIM(L$6),FIND("~",SUBSTITUTE(L$6,"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225))*HLOOKUP(LEFT(TRIM(L$6),FIND("~",SUBSTITUTE(L$6," ","~",LEN(TRIM(L$6))-LEN(SUBSTITUTE(TRIM(L$6)," ",""))))-1)&amp;" Total",$B$6:$BB$314,ROW($A225)-5,FALSE))</f>
        <v>0</v>
      </c>
      <c r="M225" s="8">
        <f ca="1">IF(M$5&lt;&gt;"",HLOOKUP(M$5,Functionalization!$G$6:$R$314,ROW($A225)-5,FALSE),IFERROR(INDEX(M$278:M$314,MATCH($F225,$B$278:$B$314,0))/VLOOKUP($F225,$B$278:$BB$314,MATCH(LEFT(TRIM(M$6),FIND("~",SUBSTITUTE(M$6,"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225))*HLOOKUP(LEFT(TRIM(M$6),FIND("~",SUBSTITUTE(M$6," ","~",LEN(TRIM(M$6))-LEN(SUBSTITUTE(TRIM(M$6)," ",""))))-1)&amp;" Total",$B$6:$BB$314,ROW($A225)-5,FALSE))</f>
        <v>0</v>
      </c>
      <c r="N225" s="8">
        <f ca="1">IF(N$5&lt;&gt;"",HLOOKUP(N$5,Functionalization!$G$6:$R$314,ROW($A225)-5,FALSE),IFERROR(INDEX(N$278:N$314,MATCH($F225,$B$278:$B$314,0))/VLOOKUP($F225,$B$278:$BB$314,MATCH(LEFT(TRIM(N$6),FIND("~",SUBSTITUTE(N$6,"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225))*HLOOKUP(LEFT(TRIM(N$6),FIND("~",SUBSTITUTE(N$6," ","~",LEN(TRIM(N$6))-LEN(SUBSTITUTE(TRIM(N$6)," ",""))))-1)&amp;" Total",$B$6:$BB$314,ROW($A225)-5,FALSE))</f>
        <v>907433</v>
      </c>
      <c r="O225" s="8">
        <f ca="1">IF(O$5&lt;&gt;"",HLOOKUP(O$5,Functionalization!$G$6:$R$314,ROW($A225)-5,FALSE),IFERROR(INDEX(O$278:O$314,MATCH($F225,$B$278:$B$314,0))/VLOOKUP($F225,$B$278:$BB$314,MATCH(LEFT(TRIM(O$6),FIND("~",SUBSTITUTE(O$6,"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225))*HLOOKUP(LEFT(TRIM(O$6),FIND("~",SUBSTITUTE(O$6," ","~",LEN(TRIM(O$6))-LEN(SUBSTITUTE(TRIM(O$6)," ",""))))-1)&amp;" Total",$B$6:$BB$314,ROW($A225)-5,FALSE))</f>
        <v>0</v>
      </c>
      <c r="P225" s="8">
        <f ca="1">IF(P$5&lt;&gt;"",HLOOKUP(P$5,Functionalization!$G$6:$R$314,ROW($A225)-5,FALSE),IFERROR(INDEX(P$278:P$314,MATCH($F225,$B$278:$B$314,0))/VLOOKUP($F225,$B$278:$BB$314,MATCH(LEFT(TRIM(P$6),FIND("~",SUBSTITUTE(P$6,"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225))*HLOOKUP(LEFT(TRIM(P$6),FIND("~",SUBSTITUTE(P$6," ","~",LEN(TRIM(P$6))-LEN(SUBSTITUTE(TRIM(P$6)," ",""))))-1)&amp;" Total",$B$6:$BB$314,ROW($A225)-5,FALSE))</f>
        <v>0</v>
      </c>
      <c r="Q225" s="8">
        <f ca="1">IF(Q$5&lt;&gt;"",HLOOKUP(Q$5,Functionalization!$G$6:$R$314,ROW($A225)-5,FALSE),IFERROR(INDEX(Q$278:Q$314,MATCH($F225,$B$278:$B$314,0))/VLOOKUP($F225,$B$278:$BB$314,MATCH(LEFT(TRIM(Q$6),FIND("~",SUBSTITUTE(Q$6,"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225))*HLOOKUP(LEFT(TRIM(Q$6),FIND("~",SUBSTITUTE(Q$6," ","~",LEN(TRIM(Q$6))-LEN(SUBSTITUTE(TRIM(Q$6)," ",""))))-1)&amp;" Total",$B$6:$BB$314,ROW($A225)-5,FALSE))</f>
        <v>0</v>
      </c>
      <c r="R225" s="8">
        <f ca="1">IF(R$5&lt;&gt;"",HLOOKUP(R$5,Functionalization!$G$6:$R$314,ROW($A225)-5,FALSE),IFERROR(INDEX(R$278:R$314,MATCH($F225,$B$278:$B$314,0))/VLOOKUP($F225,$B$278:$BB$314,MATCH(LEFT(TRIM(R$6),FIND("~",SUBSTITUTE(R$6,"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225))*HLOOKUP(LEFT(TRIM(R$6),FIND("~",SUBSTITUTE(R$6," ","~",LEN(TRIM(R$6))-LEN(SUBSTITUTE(TRIM(R$6)," ",""))))-1)&amp;" Total",$B$6:$BB$314,ROW($A225)-5,FALSE))</f>
        <v>0</v>
      </c>
      <c r="S225" s="8">
        <f ca="1">IF(S$5&lt;&gt;"",HLOOKUP(S$5,Functionalization!$G$6:$R$314,ROW($A225)-5,FALSE),IFERROR(INDEX(S$278:S$314,MATCH($F225,$B$278:$B$314,0))/VLOOKUP($F225,$B$278:$BB$314,MATCH(LEFT(TRIM(S$6),FIND("~",SUBSTITUTE(S$6,"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225))*HLOOKUP(LEFT(TRIM(S$6),FIND("~",SUBSTITUTE(S$6," ","~",LEN(TRIM(S$6))-LEN(SUBSTITUTE(TRIM(S$6)," ",""))))-1)&amp;" Total",$B$6:$BB$314,ROW($A225)-5,FALSE))</f>
        <v>0</v>
      </c>
      <c r="T225" s="8">
        <f ca="1">IF(T$5&lt;&gt;"",HLOOKUP(T$5,Functionalization!$G$6:$R$314,ROW($A225)-5,FALSE),IFERROR(INDEX(T$278:T$314,MATCH($F225,$B$278:$B$314,0))/VLOOKUP($F225,$B$278:$BB$314,MATCH(LEFT(TRIM(T$6),FIND("~",SUBSTITUTE(T$6,"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225))*HLOOKUP(LEFT(TRIM(T$6),FIND("~",SUBSTITUTE(T$6," ","~",LEN(TRIM(T$6))-LEN(SUBSTITUTE(TRIM(T$6)," ",""))))-1)&amp;" Total",$B$6:$BB$314,ROW($A225)-5,FALSE))</f>
        <v>0</v>
      </c>
      <c r="U225" s="8">
        <f ca="1">IF(U$5&lt;&gt;"",HLOOKUP(U$5,Functionalization!$G$6:$R$314,ROW($A225)-5,FALSE),IFERROR(INDEX(U$278:U$314,MATCH($F225,$B$278:$B$314,0))/VLOOKUP($F225,$B$278:$BB$314,MATCH(LEFT(TRIM(U$6),FIND("~",SUBSTITUTE(U$6,"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225))*HLOOKUP(LEFT(TRIM(U$6),FIND("~",SUBSTITUTE(U$6," ","~",LEN(TRIM(U$6))-LEN(SUBSTITUTE(TRIM(U$6)," ",""))))-1)&amp;" Total",$B$6:$BB$314,ROW($A225)-5,FALSE))</f>
        <v>0</v>
      </c>
      <c r="V225" s="8">
        <f ca="1">IF(V$5&lt;&gt;"",HLOOKUP(V$5,Functionalization!$G$6:$R$314,ROW($A225)-5,FALSE),IFERROR(INDEX(V$278:V$314,MATCH($F225,$B$278:$B$314,0))/VLOOKUP($F225,$B$278:$BB$314,MATCH(LEFT(TRIM(V$6),FIND("~",SUBSTITUTE(V$6,"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225))*HLOOKUP(LEFT(TRIM(V$6),FIND("~",SUBSTITUTE(V$6," ","~",LEN(TRIM(V$6))-LEN(SUBSTITUTE(TRIM(V$6)," ",""))))-1)&amp;" Total",$B$6:$BB$314,ROW($A225)-5,FALSE))</f>
        <v>0</v>
      </c>
      <c r="W225" s="8">
        <f ca="1">IF(W$5&lt;&gt;"",HLOOKUP(W$5,Functionalization!$G$6:$R$314,ROW($A225)-5,FALSE),IFERROR(INDEX(W$278:W$314,MATCH($F225,$B$278:$B$314,0))/VLOOKUP($F225,$B$278:$BB$314,MATCH(LEFT(TRIM(W$6),FIND("~",SUBSTITUTE(W$6,"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225))*HLOOKUP(LEFT(TRIM(W$6),FIND("~",SUBSTITUTE(W$6," ","~",LEN(TRIM(W$6))-LEN(SUBSTITUTE(TRIM(W$6)," ",""))))-1)&amp;" Total",$B$6:$BB$314,ROW($A225)-5,FALSE))</f>
        <v>0</v>
      </c>
      <c r="X225" s="8">
        <f ca="1">IF(X$5&lt;&gt;"",HLOOKUP(X$5,Functionalization!$G$6:$R$314,ROW($A225)-5,FALSE),IFERROR(INDEX(X$278:X$314,MATCH($F225,$B$278:$B$314,0))/VLOOKUP($F225,$B$278:$BB$314,MATCH(LEFT(TRIM(X$6),FIND("~",SUBSTITUTE(X$6,"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225))*HLOOKUP(LEFT(TRIM(X$6),FIND("~",SUBSTITUTE(X$6," ","~",LEN(TRIM(X$6))-LEN(SUBSTITUTE(TRIM(X$6)," ",""))))-1)&amp;" Total",$B$6:$BB$314,ROW($A225)-5,FALSE))</f>
        <v>0</v>
      </c>
      <c r="Y225" s="8">
        <f ca="1">IF(Y$5&lt;&gt;"",HLOOKUP(Y$5,Functionalization!$G$6:$R$314,ROW($A225)-5,FALSE),IFERROR(INDEX(Y$278:Y$314,MATCH($F225,$B$278:$B$314,0))/VLOOKUP($F225,$B$278:$BB$314,MATCH(LEFT(TRIM(Y$6),FIND("~",SUBSTITUTE(Y$6,"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225))*HLOOKUP(LEFT(TRIM(Y$6),FIND("~",SUBSTITUTE(Y$6," ","~",LEN(TRIM(Y$6))-LEN(SUBSTITUTE(TRIM(Y$6)," ",""))))-1)&amp;" Total",$B$6:$BB$314,ROW($A225)-5,FALSE))</f>
        <v>0</v>
      </c>
      <c r="Z225" s="8">
        <f ca="1">IF(Z$5&lt;&gt;"",HLOOKUP(Z$5,Functionalization!$G$6:$R$314,ROW($A225)-5,FALSE),IFERROR(INDEX(Z$278:Z$314,MATCH($F225,$B$278:$B$314,0))/VLOOKUP($F225,$B$278:$BB$314,MATCH(LEFT(TRIM(Z$6),FIND("~",SUBSTITUTE(Z$6,"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225))*HLOOKUP(LEFT(TRIM(Z$6),FIND("~",SUBSTITUTE(Z$6," ","~",LEN(TRIM(Z$6))-LEN(SUBSTITUTE(TRIM(Z$6)," ",""))))-1)&amp;" Total",$B$6:$BB$314,ROW($A225)-5,FALSE))</f>
        <v>0</v>
      </c>
      <c r="AA225" s="8">
        <f ca="1">IF(AA$5&lt;&gt;"",HLOOKUP(AA$5,Functionalization!$G$6:$R$314,ROW($A225)-5,FALSE),IFERROR(INDEX(AA$278:AA$314,MATCH($F225,$B$278:$B$314,0))/VLOOKUP($F225,$B$278:$BB$314,MATCH(LEFT(TRIM(AA$6),FIND("~",SUBSTITUTE(AA$6,"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225))*HLOOKUP(LEFT(TRIM(AA$6),FIND("~",SUBSTITUTE(AA$6," ","~",LEN(TRIM(AA$6))-LEN(SUBSTITUTE(TRIM(AA$6)," ",""))))-1)&amp;" Total",$B$6:$BB$314,ROW($A225)-5,FALSE))</f>
        <v>0</v>
      </c>
      <c r="AB225" s="8">
        <f ca="1">IF(AB$5&lt;&gt;"",HLOOKUP(AB$5,Functionalization!$G$6:$R$314,ROW($A225)-5,FALSE),IFERROR(INDEX(AB$278:AB$314,MATCH($F225,$B$278:$B$314,0))/VLOOKUP($F225,$B$278:$BB$314,MATCH(LEFT(TRIM(AB$6),FIND("~",SUBSTITUTE(AB$6,"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225))*HLOOKUP(LEFT(TRIM(AB$6),FIND("~",SUBSTITUTE(AB$6," ","~",LEN(TRIM(AB$6))-LEN(SUBSTITUTE(TRIM(AB$6)," ",""))))-1)&amp;" Total",$B$6:$BB$314,ROW($A225)-5,FALSE))</f>
        <v>0</v>
      </c>
      <c r="AC225" s="8">
        <f ca="1">IF(AC$5&lt;&gt;"",HLOOKUP(AC$5,Functionalization!$G$6:$R$314,ROW($A225)-5,FALSE),IFERROR(INDEX(AC$278:AC$314,MATCH($F225,$B$278:$B$314,0))/VLOOKUP($F225,$B$278:$BB$314,MATCH(LEFT(TRIM(AC$6),FIND("~",SUBSTITUTE(AC$6,"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225))*HLOOKUP(LEFT(TRIM(AC$6),FIND("~",SUBSTITUTE(AC$6," ","~",LEN(TRIM(AC$6))-LEN(SUBSTITUTE(TRIM(AC$6)," ",""))))-1)&amp;" Total",$B$6:$BB$314,ROW($A225)-5,FALSE))</f>
        <v>0</v>
      </c>
      <c r="AD225" s="8">
        <f ca="1">IF(AD$5&lt;&gt;"",HLOOKUP(AD$5,Functionalization!$G$6:$R$314,ROW($A225)-5,FALSE),IFERROR(INDEX(AD$278:AD$314,MATCH($F225,$B$278:$B$314,0))/VLOOKUP($F225,$B$278:$BB$314,MATCH(LEFT(TRIM(AD$6),FIND("~",SUBSTITUTE(AD$6,"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225))*HLOOKUP(LEFT(TRIM(AD$6),FIND("~",SUBSTITUTE(AD$6," ","~",LEN(TRIM(AD$6))-LEN(SUBSTITUTE(TRIM(AD$6)," ",""))))-1)&amp;" Total",$B$6:$BB$314,ROW($A225)-5,FALSE))</f>
        <v>0</v>
      </c>
      <c r="AE225" s="8">
        <f ca="1">IF(AE$5&lt;&gt;"",HLOOKUP(AE$5,Functionalization!$G$6:$R$314,ROW($A225)-5,FALSE),IFERROR(INDEX(AE$278:AE$314,MATCH($F225,$B$278:$B$314,0))/VLOOKUP($F225,$B$278:$BB$314,MATCH(LEFT(TRIM(AE$6),FIND("~",SUBSTITUTE(AE$6,"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225))*HLOOKUP(LEFT(TRIM(AE$6),FIND("~",SUBSTITUTE(AE$6," ","~",LEN(TRIM(AE$6))-LEN(SUBSTITUTE(TRIM(AE$6)," ",""))))-1)&amp;" Total",$B$6:$BB$314,ROW($A225)-5,FALSE))</f>
        <v>0</v>
      </c>
      <c r="AF225" s="8">
        <f ca="1">IF(AF$5&lt;&gt;"",HLOOKUP(AF$5,Functionalization!$G$6:$R$314,ROW($A225)-5,FALSE),IFERROR(INDEX(AF$278:AF$314,MATCH($F225,$B$278:$B$314,0))/VLOOKUP($F225,$B$278:$BB$314,MATCH(LEFT(TRIM(AF$6),FIND("~",SUBSTITUTE(AF$6,"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225))*HLOOKUP(LEFT(TRIM(AF$6),FIND("~",SUBSTITUTE(AF$6," ","~",LEN(TRIM(AF$6))-LEN(SUBSTITUTE(TRIM(AF$6)," ",""))))-1)&amp;" Total",$B$6:$BB$314,ROW($A225)-5,FALSE))</f>
        <v>0</v>
      </c>
      <c r="AG225" s="8">
        <f ca="1">IF(AG$5&lt;&gt;"",HLOOKUP(AG$5,Functionalization!$G$6:$R$314,ROW($A225)-5,FALSE),IFERROR(INDEX(AG$278:AG$314,MATCH($F225,$B$278:$B$314,0))/VLOOKUP($F225,$B$278:$BB$314,MATCH(LEFT(TRIM(AG$6),FIND("~",SUBSTITUTE(AG$6,"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225))*HLOOKUP(LEFT(TRIM(AG$6),FIND("~",SUBSTITUTE(AG$6," ","~",LEN(TRIM(AG$6))-LEN(SUBSTITUTE(TRIM(AG$6)," ",""))))-1)&amp;" Total",$B$6:$BB$314,ROW($A225)-5,FALSE))</f>
        <v>0</v>
      </c>
      <c r="AH225" s="8">
        <f ca="1">IF(AH$5&lt;&gt;"",HLOOKUP(AH$5,Functionalization!$G$6:$R$314,ROW($A225)-5,FALSE),IFERROR(INDEX(AH$278:AH$314,MATCH($F225,$B$278:$B$314,0))/VLOOKUP($F225,$B$278:$BB$314,MATCH(LEFT(TRIM(AH$6),FIND("~",SUBSTITUTE(AH$6,"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225))*HLOOKUP(LEFT(TRIM(AH$6),FIND("~",SUBSTITUTE(AH$6," ","~",LEN(TRIM(AH$6))-LEN(SUBSTITUTE(TRIM(AH$6)," ",""))))-1)&amp;" Total",$B$6:$BB$314,ROW($A225)-5,FALSE))</f>
        <v>0</v>
      </c>
      <c r="AI225" s="8">
        <f ca="1">IF(AI$5&lt;&gt;"",HLOOKUP(AI$5,Functionalization!$G$6:$R$314,ROW($A225)-5,FALSE),IFERROR(INDEX(AI$278:AI$314,MATCH($F225,$B$278:$B$314,0))/VLOOKUP($F225,$B$278:$BB$314,MATCH(LEFT(TRIM(AI$6),FIND("~",SUBSTITUTE(AI$6,"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225))*HLOOKUP(LEFT(TRIM(AI$6),FIND("~",SUBSTITUTE(AI$6," ","~",LEN(TRIM(AI$6))-LEN(SUBSTITUTE(TRIM(AI$6)," ",""))))-1)&amp;" Total",$B$6:$BB$314,ROW($A225)-5,FALSE))</f>
        <v>0</v>
      </c>
      <c r="AJ225" s="8">
        <f ca="1">IF(AJ$5&lt;&gt;"",HLOOKUP(AJ$5,Functionalization!$G$6:$R$314,ROW($A225)-5,FALSE),IFERROR(INDEX(AJ$278:AJ$314,MATCH($F225,$B$278:$B$314,0))/VLOOKUP($F225,$B$278:$BB$314,MATCH(LEFT(TRIM(AJ$6),FIND("~",SUBSTITUTE(AJ$6,"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225))*HLOOKUP(LEFT(TRIM(AJ$6),FIND("~",SUBSTITUTE(AJ$6," ","~",LEN(TRIM(AJ$6))-LEN(SUBSTITUTE(TRIM(AJ$6)," ",""))))-1)&amp;" Total",$B$6:$BB$314,ROW($A225)-5,FALSE))</f>
        <v>0</v>
      </c>
      <c r="AK225" s="8">
        <f ca="1">IF(AK$5&lt;&gt;"",HLOOKUP(AK$5,Functionalization!$G$6:$R$314,ROW($A225)-5,FALSE),IFERROR(INDEX(AK$278:AK$314,MATCH($F225,$B$278:$B$314,0))/VLOOKUP($F225,$B$278:$BB$314,MATCH(LEFT(TRIM(AK$6),FIND("~",SUBSTITUTE(AK$6,"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225))*HLOOKUP(LEFT(TRIM(AK$6),FIND("~",SUBSTITUTE(AK$6," ","~",LEN(TRIM(AK$6))-LEN(SUBSTITUTE(TRIM(AK$6)," ",""))))-1)&amp;" Total",$B$6:$BB$314,ROW($A225)-5,FALSE))</f>
        <v>0</v>
      </c>
      <c r="AL225" s="8">
        <f ca="1">IF(AL$5&lt;&gt;"",HLOOKUP(AL$5,Functionalization!$G$6:$R$314,ROW($A225)-5,FALSE),IFERROR(INDEX(AL$278:AL$314,MATCH($F225,$B$278:$B$314,0))/VLOOKUP($F225,$B$278:$BB$314,MATCH(LEFT(TRIM(AL$6),FIND("~",SUBSTITUTE(AL$6,"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225))*HLOOKUP(LEFT(TRIM(AL$6),FIND("~",SUBSTITUTE(AL$6," ","~",LEN(TRIM(AL$6))-LEN(SUBSTITUTE(TRIM(AL$6)," ",""))))-1)&amp;" Total",$B$6:$BB$314,ROW($A225)-5,FALSE))</f>
        <v>0</v>
      </c>
      <c r="AM225" s="8">
        <f ca="1">IF(AM$5&lt;&gt;"",HLOOKUP(AM$5,Functionalization!$G$6:$R$314,ROW($A225)-5,FALSE),IFERROR(INDEX(AM$278:AM$314,MATCH($F225,$B$278:$B$314,0))/VLOOKUP($F225,$B$278:$BB$314,MATCH(LEFT(TRIM(AM$6),FIND("~",SUBSTITUTE(AM$6,"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225))*HLOOKUP(LEFT(TRIM(AM$6),FIND("~",SUBSTITUTE(AM$6," ","~",LEN(TRIM(AM$6))-LEN(SUBSTITUTE(TRIM(AM$6)," ",""))))-1)&amp;" Total",$B$6:$BB$314,ROW($A225)-5,FALSE))</f>
        <v>0</v>
      </c>
      <c r="AN225" s="8">
        <f ca="1">IF(AN$5&lt;&gt;"",HLOOKUP(AN$5,Functionalization!$G$6:$R$314,ROW($A225)-5,FALSE),IFERROR(INDEX(AN$278:AN$314,MATCH($F225,$B$278:$B$314,0))/VLOOKUP($F225,$B$278:$BB$314,MATCH(LEFT(TRIM(AN$6),FIND("~",SUBSTITUTE(AN$6,"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225))*HLOOKUP(LEFT(TRIM(AN$6),FIND("~",SUBSTITUTE(AN$6," ","~",LEN(TRIM(AN$6))-LEN(SUBSTITUTE(TRIM(AN$6)," ",""))))-1)&amp;" Total",$B$6:$BB$314,ROW($A225)-5,FALSE))</f>
        <v>0</v>
      </c>
      <c r="AO225" s="8">
        <f ca="1">IF(AO$5&lt;&gt;"",HLOOKUP(AO$5,Functionalization!$G$6:$R$314,ROW($A225)-5,FALSE),IFERROR(INDEX(AO$278:AO$314,MATCH($F225,$B$278:$B$314,0))/VLOOKUP($F225,$B$278:$BB$314,MATCH(LEFT(TRIM(AO$6),FIND("~",SUBSTITUTE(AO$6,"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225))*HLOOKUP(LEFT(TRIM(AO$6),FIND("~",SUBSTITUTE(AO$6," ","~",LEN(TRIM(AO$6))-LEN(SUBSTITUTE(TRIM(AO$6)," ",""))))-1)&amp;" Total",$B$6:$BB$314,ROW($A225)-5,FALSE))</f>
        <v>0</v>
      </c>
      <c r="AP225" s="8">
        <f ca="1">IF(AP$5&lt;&gt;"",HLOOKUP(AP$5,Functionalization!$G$6:$R$314,ROW($A225)-5,FALSE),IFERROR(INDEX(AP$278:AP$314,MATCH($F225,$B$278:$B$314,0))/VLOOKUP($F225,$B$278:$BB$314,MATCH(LEFT(TRIM(AP$6),FIND("~",SUBSTITUTE(AP$6,"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225))*HLOOKUP(LEFT(TRIM(AP$6),FIND("~",SUBSTITUTE(AP$6," ","~",LEN(TRIM(AP$6))-LEN(SUBSTITUTE(TRIM(AP$6)," ",""))))-1)&amp;" Total",$B$6:$BB$314,ROW($A225)-5,FALSE))</f>
        <v>0</v>
      </c>
      <c r="AQ225" s="8">
        <f ca="1">IF(AQ$5&lt;&gt;"",HLOOKUP(AQ$5,Functionalization!$G$6:$R$314,ROW($A225)-5,FALSE),IFERROR(INDEX(AQ$278:AQ$314,MATCH($F225,$B$278:$B$314,0))/VLOOKUP($F225,$B$278:$BB$314,MATCH(LEFT(TRIM(AQ$6),FIND("~",SUBSTITUTE(AQ$6,"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225))*HLOOKUP(LEFT(TRIM(AQ$6),FIND("~",SUBSTITUTE(AQ$6," ","~",LEN(TRIM(AQ$6))-LEN(SUBSTITUTE(TRIM(AQ$6)," ",""))))-1)&amp;" Total",$B$6:$BB$314,ROW($A225)-5,FALSE))</f>
        <v>0</v>
      </c>
      <c r="AR225" s="8">
        <f ca="1">IF(AR$5&lt;&gt;"",HLOOKUP(AR$5,Functionalization!$G$6:$R$314,ROW($A225)-5,FALSE),IFERROR(INDEX(AR$278:AR$314,MATCH($F225,$B$278:$B$314,0))/VLOOKUP($F225,$B$278:$BB$314,MATCH(LEFT(TRIM(AR$6),FIND("~",SUBSTITUTE(AR$6,"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225))*HLOOKUP(LEFT(TRIM(AR$6),FIND("~",SUBSTITUTE(AR$6," ","~",LEN(TRIM(AR$6))-LEN(SUBSTITUTE(TRIM(AR$6)," ",""))))-1)&amp;" Total",$B$6:$BB$314,ROW($A225)-5,FALSE))</f>
        <v>0</v>
      </c>
      <c r="AS225" s="8">
        <f ca="1">IF(AS$5&lt;&gt;"",HLOOKUP(AS$5,Functionalization!$G$6:$R$314,ROW($A225)-5,FALSE),IFERROR(INDEX(AS$278:AS$314,MATCH($F225,$B$278:$B$314,0))/VLOOKUP($F225,$B$278:$BB$314,MATCH(LEFT(TRIM(AS$6),FIND("~",SUBSTITUTE(AS$6,"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225))*HLOOKUP(LEFT(TRIM(AS$6),FIND("~",SUBSTITUTE(AS$6," ","~",LEN(TRIM(AS$6))-LEN(SUBSTITUTE(TRIM(AS$6)," ",""))))-1)&amp;" Total",$B$6:$BB$314,ROW($A225)-5,FALSE))</f>
        <v>0</v>
      </c>
      <c r="AT225" s="8">
        <f ca="1">IF(AT$5&lt;&gt;"",HLOOKUP(AT$5,Functionalization!$G$6:$R$314,ROW($A225)-5,FALSE),IFERROR(INDEX(AT$278:AT$314,MATCH($F225,$B$278:$B$314,0))/VLOOKUP($F225,$B$278:$BB$314,MATCH(LEFT(TRIM(AT$6),FIND("~",SUBSTITUTE(AT$6,"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225))*HLOOKUP(LEFT(TRIM(AT$6),FIND("~",SUBSTITUTE(AT$6," ","~",LEN(TRIM(AT$6))-LEN(SUBSTITUTE(TRIM(AT$6)," ",""))))-1)&amp;" Total",$B$6:$BB$314,ROW($A225)-5,FALSE))</f>
        <v>0</v>
      </c>
      <c r="AU225" s="8">
        <f ca="1">IF(AU$5&lt;&gt;"",HLOOKUP(AU$5,Functionalization!$G$6:$R$314,ROW($A225)-5,FALSE),IFERROR(INDEX(AU$278:AU$314,MATCH($F225,$B$278:$B$314,0))/VLOOKUP($F225,$B$278:$BB$314,MATCH(LEFT(TRIM(AU$6),FIND("~",SUBSTITUTE(AU$6,"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225))*HLOOKUP(LEFT(TRIM(AU$6),FIND("~",SUBSTITUTE(AU$6," ","~",LEN(TRIM(AU$6))-LEN(SUBSTITUTE(TRIM(AU$6)," ",""))))-1)&amp;" Total",$B$6:$BB$314,ROW($A225)-5,FALSE))</f>
        <v>0</v>
      </c>
      <c r="AV225" s="8">
        <f ca="1">IF(AV$5&lt;&gt;"",HLOOKUP(AV$5,Functionalization!$G$6:$R$314,ROW($A225)-5,FALSE),IFERROR(INDEX(AV$278:AV$314,MATCH($F225,$B$278:$B$314,0))/VLOOKUP($F225,$B$278:$BB$314,MATCH(LEFT(TRIM(AV$6),FIND("~",SUBSTITUTE(AV$6,"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225))*HLOOKUP(LEFT(TRIM(AV$6),FIND("~",SUBSTITUTE(AV$6," ","~",LEN(TRIM(AV$6))-LEN(SUBSTITUTE(TRIM(AV$6)," ",""))))-1)&amp;" Total",$B$6:$BB$314,ROW($A225)-5,FALSE))</f>
        <v>0</v>
      </c>
      <c r="AW225" s="8">
        <f ca="1">IF(AW$5&lt;&gt;"",HLOOKUP(AW$5,Functionalization!$G$6:$R$314,ROW($A225)-5,FALSE),IFERROR(INDEX(AW$278:AW$314,MATCH($F225,$B$278:$B$314,0))/VLOOKUP($F225,$B$278:$BB$314,MATCH(LEFT(TRIM(AW$6),FIND("~",SUBSTITUTE(AW$6,"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225))*HLOOKUP(LEFT(TRIM(AW$6),FIND("~",SUBSTITUTE(AW$6," ","~",LEN(TRIM(AW$6))-LEN(SUBSTITUTE(TRIM(AW$6)," ",""))))-1)&amp;" Total",$B$6:$BB$314,ROW($A225)-5,FALSE))</f>
        <v>0</v>
      </c>
      <c r="AX225" s="8">
        <f ca="1">IF(AX$5&lt;&gt;"",HLOOKUP(AX$5,Functionalization!$G$6:$R$314,ROW($A225)-5,FALSE),IFERROR(INDEX(AX$278:AX$314,MATCH($F225,$B$278:$B$314,0))/VLOOKUP($F225,$B$278:$BB$314,MATCH(LEFT(TRIM(AX$6),FIND("~",SUBSTITUTE(AX$6,"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225))*HLOOKUP(LEFT(TRIM(AX$6),FIND("~",SUBSTITUTE(AX$6," ","~",LEN(TRIM(AX$6))-LEN(SUBSTITUTE(TRIM(AX$6)," ",""))))-1)&amp;" Total",$B$6:$BB$314,ROW($A225)-5,FALSE))</f>
        <v>0</v>
      </c>
      <c r="AY225" s="8">
        <f ca="1">IF(AY$5&lt;&gt;"",HLOOKUP(AY$5,Functionalization!$G$6:$R$314,ROW($A225)-5,FALSE),IFERROR(INDEX(AY$278:AY$314,MATCH($F225,$B$278:$B$314,0))/VLOOKUP($F225,$B$278:$BB$314,MATCH(LEFT(TRIM(AY$6),FIND("~",SUBSTITUTE(AY$6,"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225))*HLOOKUP(LEFT(TRIM(AY$6),FIND("~",SUBSTITUTE(AY$6," ","~",LEN(TRIM(AY$6))-LEN(SUBSTITUTE(TRIM(AY$6)," ",""))))-1)&amp;" Total",$B$6:$BB$314,ROW($A225)-5,FALSE))</f>
        <v>0</v>
      </c>
      <c r="AZ225" s="8">
        <f ca="1">IF(AZ$5&lt;&gt;"",HLOOKUP(AZ$5,Functionalization!$G$6:$R$314,ROW($A225)-5,FALSE),IFERROR(INDEX(AZ$278:AZ$314,MATCH($F225,$B$278:$B$314,0))/VLOOKUP($F225,$B$278:$BB$314,MATCH(LEFT(TRIM(AZ$6),FIND("~",SUBSTITUTE(AZ$6,"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225))*HLOOKUP(LEFT(TRIM(AZ$6),FIND("~",SUBSTITUTE(AZ$6," ","~",LEN(TRIM(AZ$6))-LEN(SUBSTITUTE(TRIM(AZ$6)," ",""))))-1)&amp;" Total",$B$6:$BB$314,ROW($A225)-5,FALSE))</f>
        <v>0</v>
      </c>
      <c r="BA225" s="8">
        <f ca="1">IF(BA$5&lt;&gt;"",HLOOKUP(BA$5,Functionalization!$G$6:$R$314,ROW($A225)-5,FALSE),IFERROR(INDEX(BA$278:BA$314,MATCH($F225,$B$278:$B$314,0))/VLOOKUP($F225,$B$278:$BB$314,MATCH(LEFT(TRIM(BA$6),FIND("~",SUBSTITUTE(BA$6,"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225))*HLOOKUP(LEFT(TRIM(BA$6),FIND("~",SUBSTITUTE(BA$6," ","~",LEN(TRIM(BA$6))-LEN(SUBSTITUTE(TRIM(BA$6)," ",""))))-1)&amp;" Total",$B$6:$BB$314,ROW($A225)-5,FALSE))</f>
        <v>0</v>
      </c>
      <c r="BB225" s="8">
        <f ca="1">IF(BB$5&lt;&gt;"",HLOOKUP(BB$5,Functionalization!$G$6:$R$314,ROW($A225)-5,FALSE),IFERROR(INDEX(BB$278:BB$314,MATCH($F225,$B$278:$B$314,0))/VLOOKUP($F225,$B$278:$BB$314,MATCH(LEFT(TRIM(BB$6),FIND("~",SUBSTITUTE(BB$6,"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225))*HLOOKUP(LEFT(TRIM(BB$6),FIND("~",SUBSTITUTE(BB$6," ","~",LEN(TRIM(BB$6))-LEN(SUBSTITUTE(TRIM(BB$6)," ",""))))-1)&amp;" Total",$B$6:$BB$314,ROW($A225)-5,FALSE))</f>
        <v>0</v>
      </c>
      <c r="BD225">
        <f ca="1">IFERROR(IF(SUMIF($G$6:$BB$6,BD$6&amp;" Total",$G225:$BB225)-(SUMIF($G$6:$BB$6,BD$6&amp;" "&amp;'Input-Func_Class'!$D$22,$G225:$BB225)+IFERROR(SUMIF($G$6:$BB$6,BD$6&amp;" "&amp;'Input-Func_Class'!$E$22,$G225:$BB225),SUMIF($G$6:$BB$6,BD$6&amp;" "&amp;'Input-Func_Class'!$B$24,$G225:$BB225))+SUMIF($G$6:$BB$6,BD$6&amp;" "&amp;'Input-Func_Class'!$F$22,$G225:$BB225))&lt;Check_Limit,0,1),1)</f>
        <v>0</v>
      </c>
      <c r="BE225">
        <f ca="1">IFERROR(IF(SUMIF($G$6:$BB$6,BE$6&amp;" Total",$G225:$BB225)-(SUMIF($G$6:$BB$6,BE$6&amp;" "&amp;'Input-Func_Class'!$D$22,$G225:$BB225)+IFERROR(SUMIF($G$6:$BB$6,BE$6&amp;" "&amp;'Input-Func_Class'!$E$22,$G225:$BB225),SUMIF($G$6:$BB$6,BE$6&amp;" "&amp;'Input-Func_Class'!$B$24,$G225:$BB225))+SUMIF($G$6:$BB$6,BE$6&amp;" "&amp;'Input-Func_Class'!$F$22,$G225:$BB225))&lt;Check_Limit,0,1),1)</f>
        <v>0</v>
      </c>
      <c r="BF225">
        <f ca="1">IFERROR(IF(SUMIF($G$6:$BB$6,BF$6&amp;" Total",$G225:$BB225)-(SUMIF($G$6:$BB$6,BF$6&amp;" "&amp;'Input-Func_Class'!$D$22,$G225:$BB225)+IFERROR(SUMIF($G$6:$BB$6,BF$6&amp;" "&amp;'Input-Func_Class'!$E$22,$G225:$BB225),SUMIF($G$6:$BB$6,BF$6&amp;" "&amp;'Input-Func_Class'!$B$24,$G225:$BB225))+SUMIF($G$6:$BB$6,BF$6&amp;" "&amp;'Input-Func_Class'!$F$22,$G225:$BB225))&lt;Check_Limit,0,1),1)</f>
        <v>0</v>
      </c>
      <c r="BG225">
        <f ca="1">IFERROR(IF(SUMIF($G$6:$BB$6,BG$6&amp;" Total",$G225:$BB225)-(SUMIF($G$6:$BB$6,BG$6&amp;" "&amp;'Input-Func_Class'!$D$22,$G225:$BB225)+IFERROR(SUMIF($G$6:$BB$6,BG$6&amp;" "&amp;'Input-Func_Class'!$E$22,$G225:$BB225),SUMIF($G$6:$BB$6,BG$6&amp;" "&amp;'Input-Func_Class'!$B$24,$G225:$BB225))+SUMIF($G$6:$BB$6,BG$6&amp;" "&amp;'Input-Func_Class'!$F$22,$G225:$BB225))&lt;Check_Limit,0,1),1)</f>
        <v>0</v>
      </c>
      <c r="BH225">
        <f ca="1">IFERROR(IF(SUMIF($G$6:$BB$6,BH$6&amp;" Total",$G225:$BB225)-(SUMIF($G$6:$BB$6,BH$6&amp;" "&amp;'Input-Func_Class'!$D$22,$G225:$BB225)+IFERROR(SUMIF($G$6:$BB$6,BH$6&amp;" "&amp;'Input-Func_Class'!$E$22,$G225:$BB225),SUMIF($G$6:$BB$6,BH$6&amp;" "&amp;'Input-Func_Class'!$B$24,$G225:$BB225))+SUMIF($G$6:$BB$6,BH$6&amp;" "&amp;'Input-Func_Class'!$F$22,$G225:$BB225))&lt;Check_Limit,0,1),1)</f>
        <v>0</v>
      </c>
      <c r="BI225">
        <f ca="1">IFERROR(IF(SUMIF($G$6:$BB$6,BI$6&amp;" Total",$G225:$BB225)-(SUMIF($G$6:$BB$6,BI$6&amp;" "&amp;'Input-Func_Class'!$D$22,$G225:$BB225)+IFERROR(SUMIF($G$6:$BB$6,BI$6&amp;" "&amp;'Input-Func_Class'!$E$22,$G225:$BB225),SUMIF($G$6:$BB$6,BI$6&amp;" "&amp;'Input-Func_Class'!$B$24,$G225:$BB225))+SUMIF($G$6:$BB$6,BI$6&amp;" "&amp;'Input-Func_Class'!$F$22,$G225:$BB225))&lt;Check_Limit,0,1),1)</f>
        <v>0</v>
      </c>
      <c r="BJ225">
        <f ca="1">IFERROR(IF(SUMIF($G$6:$BB$6,BJ$6&amp;" Total",$G225:$BB225)-(SUMIF($G$6:$BB$6,BJ$6&amp;" "&amp;'Input-Func_Class'!$D$22,$G225:$BB225)+IFERROR(SUMIF($G$6:$BB$6,BJ$6&amp;" "&amp;'Input-Func_Class'!$E$22,$G225:$BB225),SUMIF($G$6:$BB$6,BJ$6&amp;" "&amp;'Input-Func_Class'!$B$24,$G225:$BB225))+SUMIF($G$6:$BB$6,BJ$6&amp;" "&amp;'Input-Func_Class'!$F$22,$G225:$BB225))&lt;Check_Limit,0,1),1)</f>
        <v>0</v>
      </c>
      <c r="BK225">
        <f ca="1">IFERROR(IF(SUMIF($G$6:$BB$6,BK$6&amp;" Total",$G225:$BB225)-(SUMIF($G$6:$BB$6,BK$6&amp;" "&amp;'Input-Func_Class'!$D$22,$G225:$BB225)+IFERROR(SUMIF($G$6:$BB$6,BK$6&amp;" "&amp;'Input-Func_Class'!$E$22,$G225:$BB225),SUMIF($G$6:$BB$6,BK$6&amp;" "&amp;'Input-Func_Class'!$B$24,$G225:$BB225))+SUMIF($G$6:$BB$6,BK$6&amp;" "&amp;'Input-Func_Class'!$F$22,$G225:$BB225))&lt;Check_Limit,0,1),1)</f>
        <v>0</v>
      </c>
      <c r="BL225">
        <f ca="1">IFERROR(IF(SUMIF($G$6:$BB$6,BL$6&amp;" Total",$G225:$BB225)-(SUMIF($G$6:$BB$6,BL$6&amp;" "&amp;'Input-Func_Class'!$D$22,$G225:$BB225)+IFERROR(SUMIF($G$6:$BB$6,BL$6&amp;" "&amp;'Input-Func_Class'!$E$22,$G225:$BB225),SUMIF($G$6:$BB$6,BL$6&amp;" "&amp;'Input-Func_Class'!$B$24,$G225:$BB225))+SUMIF($G$6:$BB$6,BL$6&amp;" "&amp;'Input-Func_Class'!$F$22,$G225:$BB225))&lt;Check_Limit,0,1),1)</f>
        <v>0</v>
      </c>
      <c r="BM225">
        <f ca="1">IFERROR(IF(SUMIF($G$6:$BB$6,BM$6&amp;" Total",$G225:$BB225)-(SUMIF($G$6:$BB$6,BM$6&amp;" "&amp;'Input-Func_Class'!$D$22,$G225:$BB225)+IFERROR(SUMIF($G$6:$BB$6,BM$6&amp;" "&amp;'Input-Func_Class'!$E$22,$G225:$BB225),SUMIF($G$6:$BB$6,BM$6&amp;" "&amp;'Input-Func_Class'!$B$24,$G225:$BB225))+SUMIF($G$6:$BB$6,BM$6&amp;" "&amp;'Input-Func_Class'!$F$22,$G225:$BB225))&lt;Check_Limit,0,1),1)</f>
        <v>0</v>
      </c>
      <c r="BN225">
        <f ca="1">IFERROR(IF(SUMIF($G$6:$BB$6,BN$6&amp;" Total",$G225:$BB225)-(SUMIF($G$6:$BB$6,BN$6&amp;" "&amp;'Input-Func_Class'!$D$22,$G225:$BB225)+IFERROR(SUMIF($G$6:$BB$6,BN$6&amp;" "&amp;'Input-Func_Class'!$E$22,$G225:$BB225),SUMIF($G$6:$BB$6,BN$6&amp;" "&amp;'Input-Func_Class'!$B$24,$G225:$BB225))+SUMIF($G$6:$BB$6,BN$6&amp;" "&amp;'Input-Func_Class'!$F$22,$G225:$BB225))&lt;Check_Limit,0,1),1)</f>
        <v>0</v>
      </c>
      <c r="BO225">
        <f ca="1">IFERROR(IF(SUMIF($G$6:$BB$6,BO$6&amp;" Total",$G225:$BB225)-(SUMIF($G$6:$BB$6,BO$6&amp;" "&amp;'Input-Func_Class'!$D$22,$G225:$BB225)+IFERROR(SUMIF($G$6:$BB$6,BO$6&amp;" "&amp;'Input-Func_Class'!$E$22,$G225:$BB225),SUMIF($G$6:$BB$6,BO$6&amp;" "&amp;'Input-Func_Class'!$B$24,$G225:$BB225))+SUMIF($G$6:$BB$6,BO$6&amp;" "&amp;'Input-Func_Class'!$F$22,$G225:$BB225))&lt;Check_Limit,0,1),1)</f>
        <v>0</v>
      </c>
    </row>
    <row r="226" spans="1:67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>Functionalization!$D226</f>
        <v>584376.6</v>
      </c>
      <c r="E226" s="8">
        <f t="shared" ca="1" si="64"/>
        <v>0</v>
      </c>
      <c r="F226" s="2" t="str">
        <f>IF($D226=0,"-",IF('Input-Accounts'!$E226&lt;&gt;0,'Input-Accounts'!$E226,'Input-Accounts'!$G226))</f>
        <v>CUSTOMER</v>
      </c>
      <c r="G226" s="8">
        <f ca="1">IF(G$5&lt;&gt;"",HLOOKUP(G$5,Functionalization!$G$6:$R$314,ROW($A226)-5,FALSE),IFERROR(INDEX(G$278:G$314,MATCH($F226,$B$278:$B$314,0))/VLOOKUP($F226,$B$278:$BB$314,MATCH(LEFT(TRIM(G$6),FIND("~",SUBSTITUTE(G$6,"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226))*HLOOKUP(LEFT(TRIM(G$6),FIND("~",SUBSTITUTE(G$6," ","~",LEN(TRIM(G$6))-LEN(SUBSTITUTE(TRIM(G$6)," ",""))))-1)&amp;" Total",$B$6:$BB$314,ROW($A226)-5,FALSE))</f>
        <v>0</v>
      </c>
      <c r="H226" s="8">
        <f ca="1">IF(H$5&lt;&gt;"",HLOOKUP(H$5,Functionalization!$G$6:$R$314,ROW($A226)-5,FALSE),IFERROR(INDEX(H$278:H$314,MATCH($F226,$B$278:$B$314,0))/VLOOKUP($F226,$B$278:$BB$314,MATCH(LEFT(TRIM(H$6),FIND("~",SUBSTITUTE(H$6,"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226))*HLOOKUP(LEFT(TRIM(H$6),FIND("~",SUBSTITUTE(H$6," ","~",LEN(TRIM(H$6))-LEN(SUBSTITUTE(TRIM(H$6)," ",""))))-1)&amp;" Total",$B$6:$BB$314,ROW($A226)-5,FALSE))</f>
        <v>0</v>
      </c>
      <c r="I226" s="8">
        <f ca="1">IF(I$5&lt;&gt;"",HLOOKUP(I$5,Functionalization!$G$6:$R$314,ROW($A226)-5,FALSE),IFERROR(INDEX(I$278:I$314,MATCH($F226,$B$278:$B$314,0))/VLOOKUP($F226,$B$278:$BB$314,MATCH(LEFT(TRIM(I$6),FIND("~",SUBSTITUTE(I$6,"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226))*HLOOKUP(LEFT(TRIM(I$6),FIND("~",SUBSTITUTE(I$6," ","~",LEN(TRIM(I$6))-LEN(SUBSTITUTE(TRIM(I$6)," ",""))))-1)&amp;" Total",$B$6:$BB$314,ROW($A226)-5,FALSE))</f>
        <v>0</v>
      </c>
      <c r="J226" s="8">
        <f ca="1">IF(J$5&lt;&gt;"",HLOOKUP(J$5,Functionalization!$G$6:$R$314,ROW($A226)-5,FALSE),IFERROR(INDEX(J$278:J$314,MATCH($F226,$B$278:$B$314,0))/VLOOKUP($F226,$B$278:$BB$314,MATCH(LEFT(TRIM(J$6),FIND("~",SUBSTITUTE(J$6,"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226))*HLOOKUP(LEFT(TRIM(J$6),FIND("~",SUBSTITUTE(J$6," ","~",LEN(TRIM(J$6))-LEN(SUBSTITUTE(TRIM(J$6)," ",""))))-1)&amp;" Total",$B$6:$BB$314,ROW($A226)-5,FALSE))</f>
        <v>0</v>
      </c>
      <c r="K226" s="8">
        <f ca="1">IF(K$5&lt;&gt;"",HLOOKUP(K$5,Functionalization!$G$6:$R$314,ROW($A226)-5,FALSE),IFERROR(INDEX(K$278:K$314,MATCH($F226,$B$278:$B$314,0))/VLOOKUP($F226,$B$278:$BB$314,MATCH(LEFT(TRIM(K$6),FIND("~",SUBSTITUTE(K$6,"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226))*HLOOKUP(LEFT(TRIM(K$6),FIND("~",SUBSTITUTE(K$6," ","~",LEN(TRIM(K$6))-LEN(SUBSTITUTE(TRIM(K$6)," ",""))))-1)&amp;" Total",$B$6:$BB$314,ROW($A226)-5,FALSE))</f>
        <v>584376.6</v>
      </c>
      <c r="L226" s="8">
        <f ca="1">IF(L$5&lt;&gt;"",HLOOKUP(L$5,Functionalization!$G$6:$R$314,ROW($A226)-5,FALSE),IFERROR(INDEX(L$278:L$314,MATCH($F226,$B$278:$B$314,0))/VLOOKUP($F226,$B$278:$BB$314,MATCH(LEFT(TRIM(L$6),FIND("~",SUBSTITUTE(L$6,"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226))*HLOOKUP(LEFT(TRIM(L$6),FIND("~",SUBSTITUTE(L$6," ","~",LEN(TRIM(L$6))-LEN(SUBSTITUTE(TRIM(L$6)," ",""))))-1)&amp;" Total",$B$6:$BB$314,ROW($A226)-5,FALSE))</f>
        <v>0</v>
      </c>
      <c r="M226" s="8">
        <f ca="1">IF(M$5&lt;&gt;"",HLOOKUP(M$5,Functionalization!$G$6:$R$314,ROW($A226)-5,FALSE),IFERROR(INDEX(M$278:M$314,MATCH($F226,$B$278:$B$314,0))/VLOOKUP($F226,$B$278:$BB$314,MATCH(LEFT(TRIM(M$6),FIND("~",SUBSTITUTE(M$6,"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226))*HLOOKUP(LEFT(TRIM(M$6),FIND("~",SUBSTITUTE(M$6," ","~",LEN(TRIM(M$6))-LEN(SUBSTITUTE(TRIM(M$6)," ",""))))-1)&amp;" Total",$B$6:$BB$314,ROW($A226)-5,FALSE))</f>
        <v>0</v>
      </c>
      <c r="N226" s="8">
        <f ca="1">IF(N$5&lt;&gt;"",HLOOKUP(N$5,Functionalization!$G$6:$R$314,ROW($A226)-5,FALSE),IFERROR(INDEX(N$278:N$314,MATCH($F226,$B$278:$B$314,0))/VLOOKUP($F226,$B$278:$BB$314,MATCH(LEFT(TRIM(N$6),FIND("~",SUBSTITUTE(N$6,"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226))*HLOOKUP(LEFT(TRIM(N$6),FIND("~",SUBSTITUTE(N$6," ","~",LEN(TRIM(N$6))-LEN(SUBSTITUTE(TRIM(N$6)," ",""))))-1)&amp;" Total",$B$6:$BB$314,ROW($A226)-5,FALSE))</f>
        <v>584376.6</v>
      </c>
      <c r="O226" s="8">
        <f ca="1">IF(O$5&lt;&gt;"",HLOOKUP(O$5,Functionalization!$G$6:$R$314,ROW($A226)-5,FALSE),IFERROR(INDEX(O$278:O$314,MATCH($F226,$B$278:$B$314,0))/VLOOKUP($F226,$B$278:$BB$314,MATCH(LEFT(TRIM(O$6),FIND("~",SUBSTITUTE(O$6,"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226))*HLOOKUP(LEFT(TRIM(O$6),FIND("~",SUBSTITUTE(O$6," ","~",LEN(TRIM(O$6))-LEN(SUBSTITUTE(TRIM(O$6)," ",""))))-1)&amp;" Total",$B$6:$BB$314,ROW($A226)-5,FALSE))</f>
        <v>0</v>
      </c>
      <c r="P226" s="8">
        <f ca="1">IF(P$5&lt;&gt;"",HLOOKUP(P$5,Functionalization!$G$6:$R$314,ROW($A226)-5,FALSE),IFERROR(INDEX(P$278:P$314,MATCH($F226,$B$278:$B$314,0))/VLOOKUP($F226,$B$278:$BB$314,MATCH(LEFT(TRIM(P$6),FIND("~",SUBSTITUTE(P$6,"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226))*HLOOKUP(LEFT(TRIM(P$6),FIND("~",SUBSTITUTE(P$6," ","~",LEN(TRIM(P$6))-LEN(SUBSTITUTE(TRIM(P$6)," ",""))))-1)&amp;" Total",$B$6:$BB$314,ROW($A226)-5,FALSE))</f>
        <v>0</v>
      </c>
      <c r="Q226" s="8">
        <f ca="1">IF(Q$5&lt;&gt;"",HLOOKUP(Q$5,Functionalization!$G$6:$R$314,ROW($A226)-5,FALSE),IFERROR(INDEX(Q$278:Q$314,MATCH($F226,$B$278:$B$314,0))/VLOOKUP($F226,$B$278:$BB$314,MATCH(LEFT(TRIM(Q$6),FIND("~",SUBSTITUTE(Q$6,"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226))*HLOOKUP(LEFT(TRIM(Q$6),FIND("~",SUBSTITUTE(Q$6," ","~",LEN(TRIM(Q$6))-LEN(SUBSTITUTE(TRIM(Q$6)," ",""))))-1)&amp;" Total",$B$6:$BB$314,ROW($A226)-5,FALSE))</f>
        <v>0</v>
      </c>
      <c r="R226" s="8">
        <f ca="1">IF(R$5&lt;&gt;"",HLOOKUP(R$5,Functionalization!$G$6:$R$314,ROW($A226)-5,FALSE),IFERROR(INDEX(R$278:R$314,MATCH($F226,$B$278:$B$314,0))/VLOOKUP($F226,$B$278:$BB$314,MATCH(LEFT(TRIM(R$6),FIND("~",SUBSTITUTE(R$6,"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226))*HLOOKUP(LEFT(TRIM(R$6),FIND("~",SUBSTITUTE(R$6," ","~",LEN(TRIM(R$6))-LEN(SUBSTITUTE(TRIM(R$6)," ",""))))-1)&amp;" Total",$B$6:$BB$314,ROW($A226)-5,FALSE))</f>
        <v>0</v>
      </c>
      <c r="S226" s="8">
        <f ca="1">IF(S$5&lt;&gt;"",HLOOKUP(S$5,Functionalization!$G$6:$R$314,ROW($A226)-5,FALSE),IFERROR(INDEX(S$278:S$314,MATCH($F226,$B$278:$B$314,0))/VLOOKUP($F226,$B$278:$BB$314,MATCH(LEFT(TRIM(S$6),FIND("~",SUBSTITUTE(S$6,"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226))*HLOOKUP(LEFT(TRIM(S$6),FIND("~",SUBSTITUTE(S$6," ","~",LEN(TRIM(S$6))-LEN(SUBSTITUTE(TRIM(S$6)," ",""))))-1)&amp;" Total",$B$6:$BB$314,ROW($A226)-5,FALSE))</f>
        <v>0</v>
      </c>
      <c r="T226" s="8">
        <f ca="1">IF(T$5&lt;&gt;"",HLOOKUP(T$5,Functionalization!$G$6:$R$314,ROW($A226)-5,FALSE),IFERROR(INDEX(T$278:T$314,MATCH($F226,$B$278:$B$314,0))/VLOOKUP($F226,$B$278:$BB$314,MATCH(LEFT(TRIM(T$6),FIND("~",SUBSTITUTE(T$6,"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226))*HLOOKUP(LEFT(TRIM(T$6),FIND("~",SUBSTITUTE(T$6," ","~",LEN(TRIM(T$6))-LEN(SUBSTITUTE(TRIM(T$6)," ",""))))-1)&amp;" Total",$B$6:$BB$314,ROW($A226)-5,FALSE))</f>
        <v>0</v>
      </c>
      <c r="U226" s="8">
        <f ca="1">IF(U$5&lt;&gt;"",HLOOKUP(U$5,Functionalization!$G$6:$R$314,ROW($A226)-5,FALSE),IFERROR(INDEX(U$278:U$314,MATCH($F226,$B$278:$B$314,0))/VLOOKUP($F226,$B$278:$BB$314,MATCH(LEFT(TRIM(U$6),FIND("~",SUBSTITUTE(U$6,"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226))*HLOOKUP(LEFT(TRIM(U$6),FIND("~",SUBSTITUTE(U$6," ","~",LEN(TRIM(U$6))-LEN(SUBSTITUTE(TRIM(U$6)," ",""))))-1)&amp;" Total",$B$6:$BB$314,ROW($A226)-5,FALSE))</f>
        <v>0</v>
      </c>
      <c r="V226" s="8">
        <f ca="1">IF(V$5&lt;&gt;"",HLOOKUP(V$5,Functionalization!$G$6:$R$314,ROW($A226)-5,FALSE),IFERROR(INDEX(V$278:V$314,MATCH($F226,$B$278:$B$314,0))/VLOOKUP($F226,$B$278:$BB$314,MATCH(LEFT(TRIM(V$6),FIND("~",SUBSTITUTE(V$6,"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226))*HLOOKUP(LEFT(TRIM(V$6),FIND("~",SUBSTITUTE(V$6," ","~",LEN(TRIM(V$6))-LEN(SUBSTITUTE(TRIM(V$6)," ",""))))-1)&amp;" Total",$B$6:$BB$314,ROW($A226)-5,FALSE))</f>
        <v>0</v>
      </c>
      <c r="W226" s="8">
        <f ca="1">IF(W$5&lt;&gt;"",HLOOKUP(W$5,Functionalization!$G$6:$R$314,ROW($A226)-5,FALSE),IFERROR(INDEX(W$278:W$314,MATCH($F226,$B$278:$B$314,0))/VLOOKUP($F226,$B$278:$BB$314,MATCH(LEFT(TRIM(W$6),FIND("~",SUBSTITUTE(W$6,"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226))*HLOOKUP(LEFT(TRIM(W$6),FIND("~",SUBSTITUTE(W$6," ","~",LEN(TRIM(W$6))-LEN(SUBSTITUTE(TRIM(W$6)," ",""))))-1)&amp;" Total",$B$6:$BB$314,ROW($A226)-5,FALSE))</f>
        <v>0</v>
      </c>
      <c r="X226" s="8">
        <f ca="1">IF(X$5&lt;&gt;"",HLOOKUP(X$5,Functionalization!$G$6:$R$314,ROW($A226)-5,FALSE),IFERROR(INDEX(X$278:X$314,MATCH($F226,$B$278:$B$314,0))/VLOOKUP($F226,$B$278:$BB$314,MATCH(LEFT(TRIM(X$6),FIND("~",SUBSTITUTE(X$6,"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226))*HLOOKUP(LEFT(TRIM(X$6),FIND("~",SUBSTITUTE(X$6," ","~",LEN(TRIM(X$6))-LEN(SUBSTITUTE(TRIM(X$6)," ",""))))-1)&amp;" Total",$B$6:$BB$314,ROW($A226)-5,FALSE))</f>
        <v>0</v>
      </c>
      <c r="Y226" s="8">
        <f ca="1">IF(Y$5&lt;&gt;"",HLOOKUP(Y$5,Functionalization!$G$6:$R$314,ROW($A226)-5,FALSE),IFERROR(INDEX(Y$278:Y$314,MATCH($F226,$B$278:$B$314,0))/VLOOKUP($F226,$B$278:$BB$314,MATCH(LEFT(TRIM(Y$6),FIND("~",SUBSTITUTE(Y$6,"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226))*HLOOKUP(LEFT(TRIM(Y$6),FIND("~",SUBSTITUTE(Y$6," ","~",LEN(TRIM(Y$6))-LEN(SUBSTITUTE(TRIM(Y$6)," ",""))))-1)&amp;" Total",$B$6:$BB$314,ROW($A226)-5,FALSE))</f>
        <v>0</v>
      </c>
      <c r="Z226" s="8">
        <f ca="1">IF(Z$5&lt;&gt;"",HLOOKUP(Z$5,Functionalization!$G$6:$R$314,ROW($A226)-5,FALSE),IFERROR(INDEX(Z$278:Z$314,MATCH($F226,$B$278:$B$314,0))/VLOOKUP($F226,$B$278:$BB$314,MATCH(LEFT(TRIM(Z$6),FIND("~",SUBSTITUTE(Z$6,"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226))*HLOOKUP(LEFT(TRIM(Z$6),FIND("~",SUBSTITUTE(Z$6," ","~",LEN(TRIM(Z$6))-LEN(SUBSTITUTE(TRIM(Z$6)," ",""))))-1)&amp;" Total",$B$6:$BB$314,ROW($A226)-5,FALSE))</f>
        <v>0</v>
      </c>
      <c r="AA226" s="8">
        <f ca="1">IF(AA$5&lt;&gt;"",HLOOKUP(AA$5,Functionalization!$G$6:$R$314,ROW($A226)-5,FALSE),IFERROR(INDEX(AA$278:AA$314,MATCH($F226,$B$278:$B$314,0))/VLOOKUP($F226,$B$278:$BB$314,MATCH(LEFT(TRIM(AA$6),FIND("~",SUBSTITUTE(AA$6,"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226))*HLOOKUP(LEFT(TRIM(AA$6),FIND("~",SUBSTITUTE(AA$6," ","~",LEN(TRIM(AA$6))-LEN(SUBSTITUTE(TRIM(AA$6)," ",""))))-1)&amp;" Total",$B$6:$BB$314,ROW($A226)-5,FALSE))</f>
        <v>0</v>
      </c>
      <c r="AB226" s="8">
        <f ca="1">IF(AB$5&lt;&gt;"",HLOOKUP(AB$5,Functionalization!$G$6:$R$314,ROW($A226)-5,FALSE),IFERROR(INDEX(AB$278:AB$314,MATCH($F226,$B$278:$B$314,0))/VLOOKUP($F226,$B$278:$BB$314,MATCH(LEFT(TRIM(AB$6),FIND("~",SUBSTITUTE(AB$6,"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226))*HLOOKUP(LEFT(TRIM(AB$6),FIND("~",SUBSTITUTE(AB$6," ","~",LEN(TRIM(AB$6))-LEN(SUBSTITUTE(TRIM(AB$6)," ",""))))-1)&amp;" Total",$B$6:$BB$314,ROW($A226)-5,FALSE))</f>
        <v>0</v>
      </c>
      <c r="AC226" s="8">
        <f ca="1">IF(AC$5&lt;&gt;"",HLOOKUP(AC$5,Functionalization!$G$6:$R$314,ROW($A226)-5,FALSE),IFERROR(INDEX(AC$278:AC$314,MATCH($F226,$B$278:$B$314,0))/VLOOKUP($F226,$B$278:$BB$314,MATCH(LEFT(TRIM(AC$6),FIND("~",SUBSTITUTE(AC$6,"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226))*HLOOKUP(LEFT(TRIM(AC$6),FIND("~",SUBSTITUTE(AC$6," ","~",LEN(TRIM(AC$6))-LEN(SUBSTITUTE(TRIM(AC$6)," ",""))))-1)&amp;" Total",$B$6:$BB$314,ROW($A226)-5,FALSE))</f>
        <v>0</v>
      </c>
      <c r="AD226" s="8">
        <f ca="1">IF(AD$5&lt;&gt;"",HLOOKUP(AD$5,Functionalization!$G$6:$R$314,ROW($A226)-5,FALSE),IFERROR(INDEX(AD$278:AD$314,MATCH($F226,$B$278:$B$314,0))/VLOOKUP($F226,$B$278:$BB$314,MATCH(LEFT(TRIM(AD$6),FIND("~",SUBSTITUTE(AD$6,"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226))*HLOOKUP(LEFT(TRIM(AD$6),FIND("~",SUBSTITUTE(AD$6," ","~",LEN(TRIM(AD$6))-LEN(SUBSTITUTE(TRIM(AD$6)," ",""))))-1)&amp;" Total",$B$6:$BB$314,ROW($A226)-5,FALSE))</f>
        <v>0</v>
      </c>
      <c r="AE226" s="8">
        <f ca="1">IF(AE$5&lt;&gt;"",HLOOKUP(AE$5,Functionalization!$G$6:$R$314,ROW($A226)-5,FALSE),IFERROR(INDEX(AE$278:AE$314,MATCH($F226,$B$278:$B$314,0))/VLOOKUP($F226,$B$278:$BB$314,MATCH(LEFT(TRIM(AE$6),FIND("~",SUBSTITUTE(AE$6,"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226))*HLOOKUP(LEFT(TRIM(AE$6),FIND("~",SUBSTITUTE(AE$6," ","~",LEN(TRIM(AE$6))-LEN(SUBSTITUTE(TRIM(AE$6)," ",""))))-1)&amp;" Total",$B$6:$BB$314,ROW($A226)-5,FALSE))</f>
        <v>0</v>
      </c>
      <c r="AF226" s="8">
        <f ca="1">IF(AF$5&lt;&gt;"",HLOOKUP(AF$5,Functionalization!$G$6:$R$314,ROW($A226)-5,FALSE),IFERROR(INDEX(AF$278:AF$314,MATCH($F226,$B$278:$B$314,0))/VLOOKUP($F226,$B$278:$BB$314,MATCH(LEFT(TRIM(AF$6),FIND("~",SUBSTITUTE(AF$6,"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226))*HLOOKUP(LEFT(TRIM(AF$6),FIND("~",SUBSTITUTE(AF$6," ","~",LEN(TRIM(AF$6))-LEN(SUBSTITUTE(TRIM(AF$6)," ",""))))-1)&amp;" Total",$B$6:$BB$314,ROW($A226)-5,FALSE))</f>
        <v>0</v>
      </c>
      <c r="AG226" s="8">
        <f ca="1">IF(AG$5&lt;&gt;"",HLOOKUP(AG$5,Functionalization!$G$6:$R$314,ROW($A226)-5,FALSE),IFERROR(INDEX(AG$278:AG$314,MATCH($F226,$B$278:$B$314,0))/VLOOKUP($F226,$B$278:$BB$314,MATCH(LEFT(TRIM(AG$6),FIND("~",SUBSTITUTE(AG$6,"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226))*HLOOKUP(LEFT(TRIM(AG$6),FIND("~",SUBSTITUTE(AG$6," ","~",LEN(TRIM(AG$6))-LEN(SUBSTITUTE(TRIM(AG$6)," ",""))))-1)&amp;" Total",$B$6:$BB$314,ROW($A226)-5,FALSE))</f>
        <v>0</v>
      </c>
      <c r="AH226" s="8">
        <f ca="1">IF(AH$5&lt;&gt;"",HLOOKUP(AH$5,Functionalization!$G$6:$R$314,ROW($A226)-5,FALSE),IFERROR(INDEX(AH$278:AH$314,MATCH($F226,$B$278:$B$314,0))/VLOOKUP($F226,$B$278:$BB$314,MATCH(LEFT(TRIM(AH$6),FIND("~",SUBSTITUTE(AH$6,"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226))*HLOOKUP(LEFT(TRIM(AH$6),FIND("~",SUBSTITUTE(AH$6," ","~",LEN(TRIM(AH$6))-LEN(SUBSTITUTE(TRIM(AH$6)," ",""))))-1)&amp;" Total",$B$6:$BB$314,ROW($A226)-5,FALSE))</f>
        <v>0</v>
      </c>
      <c r="AI226" s="8">
        <f ca="1">IF(AI$5&lt;&gt;"",HLOOKUP(AI$5,Functionalization!$G$6:$R$314,ROW($A226)-5,FALSE),IFERROR(INDEX(AI$278:AI$314,MATCH($F226,$B$278:$B$314,0))/VLOOKUP($F226,$B$278:$BB$314,MATCH(LEFT(TRIM(AI$6),FIND("~",SUBSTITUTE(AI$6,"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226))*HLOOKUP(LEFT(TRIM(AI$6),FIND("~",SUBSTITUTE(AI$6," ","~",LEN(TRIM(AI$6))-LEN(SUBSTITUTE(TRIM(AI$6)," ",""))))-1)&amp;" Total",$B$6:$BB$314,ROW($A226)-5,FALSE))</f>
        <v>0</v>
      </c>
      <c r="AJ226" s="8">
        <f ca="1">IF(AJ$5&lt;&gt;"",HLOOKUP(AJ$5,Functionalization!$G$6:$R$314,ROW($A226)-5,FALSE),IFERROR(INDEX(AJ$278:AJ$314,MATCH($F226,$B$278:$B$314,0))/VLOOKUP($F226,$B$278:$BB$314,MATCH(LEFT(TRIM(AJ$6),FIND("~",SUBSTITUTE(AJ$6,"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226))*HLOOKUP(LEFT(TRIM(AJ$6),FIND("~",SUBSTITUTE(AJ$6," ","~",LEN(TRIM(AJ$6))-LEN(SUBSTITUTE(TRIM(AJ$6)," ",""))))-1)&amp;" Total",$B$6:$BB$314,ROW($A226)-5,FALSE))</f>
        <v>0</v>
      </c>
      <c r="AK226" s="8">
        <f ca="1">IF(AK$5&lt;&gt;"",HLOOKUP(AK$5,Functionalization!$G$6:$R$314,ROW($A226)-5,FALSE),IFERROR(INDEX(AK$278:AK$314,MATCH($F226,$B$278:$B$314,0))/VLOOKUP($F226,$B$278:$BB$314,MATCH(LEFT(TRIM(AK$6),FIND("~",SUBSTITUTE(AK$6,"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226))*HLOOKUP(LEFT(TRIM(AK$6),FIND("~",SUBSTITUTE(AK$6," ","~",LEN(TRIM(AK$6))-LEN(SUBSTITUTE(TRIM(AK$6)," ",""))))-1)&amp;" Total",$B$6:$BB$314,ROW($A226)-5,FALSE))</f>
        <v>0</v>
      </c>
      <c r="AL226" s="8">
        <f ca="1">IF(AL$5&lt;&gt;"",HLOOKUP(AL$5,Functionalization!$G$6:$R$314,ROW($A226)-5,FALSE),IFERROR(INDEX(AL$278:AL$314,MATCH($F226,$B$278:$B$314,0))/VLOOKUP($F226,$B$278:$BB$314,MATCH(LEFT(TRIM(AL$6),FIND("~",SUBSTITUTE(AL$6,"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226))*HLOOKUP(LEFT(TRIM(AL$6),FIND("~",SUBSTITUTE(AL$6," ","~",LEN(TRIM(AL$6))-LEN(SUBSTITUTE(TRIM(AL$6)," ",""))))-1)&amp;" Total",$B$6:$BB$314,ROW($A226)-5,FALSE))</f>
        <v>0</v>
      </c>
      <c r="AM226" s="8">
        <f ca="1">IF(AM$5&lt;&gt;"",HLOOKUP(AM$5,Functionalization!$G$6:$R$314,ROW($A226)-5,FALSE),IFERROR(INDEX(AM$278:AM$314,MATCH($F226,$B$278:$B$314,0))/VLOOKUP($F226,$B$278:$BB$314,MATCH(LEFT(TRIM(AM$6),FIND("~",SUBSTITUTE(AM$6,"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226))*HLOOKUP(LEFT(TRIM(AM$6),FIND("~",SUBSTITUTE(AM$6," ","~",LEN(TRIM(AM$6))-LEN(SUBSTITUTE(TRIM(AM$6)," ",""))))-1)&amp;" Total",$B$6:$BB$314,ROW($A226)-5,FALSE))</f>
        <v>0</v>
      </c>
      <c r="AN226" s="8">
        <f ca="1">IF(AN$5&lt;&gt;"",HLOOKUP(AN$5,Functionalization!$G$6:$R$314,ROW($A226)-5,FALSE),IFERROR(INDEX(AN$278:AN$314,MATCH($F226,$B$278:$B$314,0))/VLOOKUP($F226,$B$278:$BB$314,MATCH(LEFT(TRIM(AN$6),FIND("~",SUBSTITUTE(AN$6,"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226))*HLOOKUP(LEFT(TRIM(AN$6),FIND("~",SUBSTITUTE(AN$6," ","~",LEN(TRIM(AN$6))-LEN(SUBSTITUTE(TRIM(AN$6)," ",""))))-1)&amp;" Total",$B$6:$BB$314,ROW($A226)-5,FALSE))</f>
        <v>0</v>
      </c>
      <c r="AO226" s="8">
        <f ca="1">IF(AO$5&lt;&gt;"",HLOOKUP(AO$5,Functionalization!$G$6:$R$314,ROW($A226)-5,FALSE),IFERROR(INDEX(AO$278:AO$314,MATCH($F226,$B$278:$B$314,0))/VLOOKUP($F226,$B$278:$BB$314,MATCH(LEFT(TRIM(AO$6),FIND("~",SUBSTITUTE(AO$6,"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226))*HLOOKUP(LEFT(TRIM(AO$6),FIND("~",SUBSTITUTE(AO$6," ","~",LEN(TRIM(AO$6))-LEN(SUBSTITUTE(TRIM(AO$6)," ",""))))-1)&amp;" Total",$B$6:$BB$314,ROW($A226)-5,FALSE))</f>
        <v>0</v>
      </c>
      <c r="AP226" s="8">
        <f ca="1">IF(AP$5&lt;&gt;"",HLOOKUP(AP$5,Functionalization!$G$6:$R$314,ROW($A226)-5,FALSE),IFERROR(INDEX(AP$278:AP$314,MATCH($F226,$B$278:$B$314,0))/VLOOKUP($F226,$B$278:$BB$314,MATCH(LEFT(TRIM(AP$6),FIND("~",SUBSTITUTE(AP$6,"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226))*HLOOKUP(LEFT(TRIM(AP$6),FIND("~",SUBSTITUTE(AP$6," ","~",LEN(TRIM(AP$6))-LEN(SUBSTITUTE(TRIM(AP$6)," ",""))))-1)&amp;" Total",$B$6:$BB$314,ROW($A226)-5,FALSE))</f>
        <v>0</v>
      </c>
      <c r="AQ226" s="8">
        <f ca="1">IF(AQ$5&lt;&gt;"",HLOOKUP(AQ$5,Functionalization!$G$6:$R$314,ROW($A226)-5,FALSE),IFERROR(INDEX(AQ$278:AQ$314,MATCH($F226,$B$278:$B$314,0))/VLOOKUP($F226,$B$278:$BB$314,MATCH(LEFT(TRIM(AQ$6),FIND("~",SUBSTITUTE(AQ$6,"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226))*HLOOKUP(LEFT(TRIM(AQ$6),FIND("~",SUBSTITUTE(AQ$6," ","~",LEN(TRIM(AQ$6))-LEN(SUBSTITUTE(TRIM(AQ$6)," ",""))))-1)&amp;" Total",$B$6:$BB$314,ROW($A226)-5,FALSE))</f>
        <v>0</v>
      </c>
      <c r="AR226" s="8">
        <f ca="1">IF(AR$5&lt;&gt;"",HLOOKUP(AR$5,Functionalization!$G$6:$R$314,ROW($A226)-5,FALSE),IFERROR(INDEX(AR$278:AR$314,MATCH($F226,$B$278:$B$314,0))/VLOOKUP($F226,$B$278:$BB$314,MATCH(LEFT(TRIM(AR$6),FIND("~",SUBSTITUTE(AR$6,"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226))*HLOOKUP(LEFT(TRIM(AR$6),FIND("~",SUBSTITUTE(AR$6," ","~",LEN(TRIM(AR$6))-LEN(SUBSTITUTE(TRIM(AR$6)," ",""))))-1)&amp;" Total",$B$6:$BB$314,ROW($A226)-5,FALSE))</f>
        <v>0</v>
      </c>
      <c r="AS226" s="8">
        <f ca="1">IF(AS$5&lt;&gt;"",HLOOKUP(AS$5,Functionalization!$G$6:$R$314,ROW($A226)-5,FALSE),IFERROR(INDEX(AS$278:AS$314,MATCH($F226,$B$278:$B$314,0))/VLOOKUP($F226,$B$278:$BB$314,MATCH(LEFT(TRIM(AS$6),FIND("~",SUBSTITUTE(AS$6,"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226))*HLOOKUP(LEFT(TRIM(AS$6),FIND("~",SUBSTITUTE(AS$6," ","~",LEN(TRIM(AS$6))-LEN(SUBSTITUTE(TRIM(AS$6)," ",""))))-1)&amp;" Total",$B$6:$BB$314,ROW($A226)-5,FALSE))</f>
        <v>0</v>
      </c>
      <c r="AT226" s="8">
        <f ca="1">IF(AT$5&lt;&gt;"",HLOOKUP(AT$5,Functionalization!$G$6:$R$314,ROW($A226)-5,FALSE),IFERROR(INDEX(AT$278:AT$314,MATCH($F226,$B$278:$B$314,0))/VLOOKUP($F226,$B$278:$BB$314,MATCH(LEFT(TRIM(AT$6),FIND("~",SUBSTITUTE(AT$6,"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226))*HLOOKUP(LEFT(TRIM(AT$6),FIND("~",SUBSTITUTE(AT$6," ","~",LEN(TRIM(AT$6))-LEN(SUBSTITUTE(TRIM(AT$6)," ",""))))-1)&amp;" Total",$B$6:$BB$314,ROW($A226)-5,FALSE))</f>
        <v>0</v>
      </c>
      <c r="AU226" s="8">
        <f ca="1">IF(AU$5&lt;&gt;"",HLOOKUP(AU$5,Functionalization!$G$6:$R$314,ROW($A226)-5,FALSE),IFERROR(INDEX(AU$278:AU$314,MATCH($F226,$B$278:$B$314,0))/VLOOKUP($F226,$B$278:$BB$314,MATCH(LEFT(TRIM(AU$6),FIND("~",SUBSTITUTE(AU$6,"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226))*HLOOKUP(LEFT(TRIM(AU$6),FIND("~",SUBSTITUTE(AU$6," ","~",LEN(TRIM(AU$6))-LEN(SUBSTITUTE(TRIM(AU$6)," ",""))))-1)&amp;" Total",$B$6:$BB$314,ROW($A226)-5,FALSE))</f>
        <v>0</v>
      </c>
      <c r="AV226" s="8">
        <f ca="1">IF(AV$5&lt;&gt;"",HLOOKUP(AV$5,Functionalization!$G$6:$R$314,ROW($A226)-5,FALSE),IFERROR(INDEX(AV$278:AV$314,MATCH($F226,$B$278:$B$314,0))/VLOOKUP($F226,$B$278:$BB$314,MATCH(LEFT(TRIM(AV$6),FIND("~",SUBSTITUTE(AV$6,"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226))*HLOOKUP(LEFT(TRIM(AV$6),FIND("~",SUBSTITUTE(AV$6," ","~",LEN(TRIM(AV$6))-LEN(SUBSTITUTE(TRIM(AV$6)," ",""))))-1)&amp;" Total",$B$6:$BB$314,ROW($A226)-5,FALSE))</f>
        <v>0</v>
      </c>
      <c r="AW226" s="8">
        <f ca="1">IF(AW$5&lt;&gt;"",HLOOKUP(AW$5,Functionalization!$G$6:$R$314,ROW($A226)-5,FALSE),IFERROR(INDEX(AW$278:AW$314,MATCH($F226,$B$278:$B$314,0))/VLOOKUP($F226,$B$278:$BB$314,MATCH(LEFT(TRIM(AW$6),FIND("~",SUBSTITUTE(AW$6,"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226))*HLOOKUP(LEFT(TRIM(AW$6),FIND("~",SUBSTITUTE(AW$6," ","~",LEN(TRIM(AW$6))-LEN(SUBSTITUTE(TRIM(AW$6)," ",""))))-1)&amp;" Total",$B$6:$BB$314,ROW($A226)-5,FALSE))</f>
        <v>0</v>
      </c>
      <c r="AX226" s="8">
        <f ca="1">IF(AX$5&lt;&gt;"",HLOOKUP(AX$5,Functionalization!$G$6:$R$314,ROW($A226)-5,FALSE),IFERROR(INDEX(AX$278:AX$314,MATCH($F226,$B$278:$B$314,0))/VLOOKUP($F226,$B$278:$BB$314,MATCH(LEFT(TRIM(AX$6),FIND("~",SUBSTITUTE(AX$6,"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226))*HLOOKUP(LEFT(TRIM(AX$6),FIND("~",SUBSTITUTE(AX$6," ","~",LEN(TRIM(AX$6))-LEN(SUBSTITUTE(TRIM(AX$6)," ",""))))-1)&amp;" Total",$B$6:$BB$314,ROW($A226)-5,FALSE))</f>
        <v>0</v>
      </c>
      <c r="AY226" s="8">
        <f ca="1">IF(AY$5&lt;&gt;"",HLOOKUP(AY$5,Functionalization!$G$6:$R$314,ROW($A226)-5,FALSE),IFERROR(INDEX(AY$278:AY$314,MATCH($F226,$B$278:$B$314,0))/VLOOKUP($F226,$B$278:$BB$314,MATCH(LEFT(TRIM(AY$6),FIND("~",SUBSTITUTE(AY$6,"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226))*HLOOKUP(LEFT(TRIM(AY$6),FIND("~",SUBSTITUTE(AY$6," ","~",LEN(TRIM(AY$6))-LEN(SUBSTITUTE(TRIM(AY$6)," ",""))))-1)&amp;" Total",$B$6:$BB$314,ROW($A226)-5,FALSE))</f>
        <v>0</v>
      </c>
      <c r="AZ226" s="8">
        <f ca="1">IF(AZ$5&lt;&gt;"",HLOOKUP(AZ$5,Functionalization!$G$6:$R$314,ROW($A226)-5,FALSE),IFERROR(INDEX(AZ$278:AZ$314,MATCH($F226,$B$278:$B$314,0))/VLOOKUP($F226,$B$278:$BB$314,MATCH(LEFT(TRIM(AZ$6),FIND("~",SUBSTITUTE(AZ$6,"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226))*HLOOKUP(LEFT(TRIM(AZ$6),FIND("~",SUBSTITUTE(AZ$6," ","~",LEN(TRIM(AZ$6))-LEN(SUBSTITUTE(TRIM(AZ$6)," ",""))))-1)&amp;" Total",$B$6:$BB$314,ROW($A226)-5,FALSE))</f>
        <v>0</v>
      </c>
      <c r="BA226" s="8">
        <f ca="1">IF(BA$5&lt;&gt;"",HLOOKUP(BA$5,Functionalization!$G$6:$R$314,ROW($A226)-5,FALSE),IFERROR(INDEX(BA$278:BA$314,MATCH($F226,$B$278:$B$314,0))/VLOOKUP($F226,$B$278:$BB$314,MATCH(LEFT(TRIM(BA$6),FIND("~",SUBSTITUTE(BA$6,"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226))*HLOOKUP(LEFT(TRIM(BA$6),FIND("~",SUBSTITUTE(BA$6," ","~",LEN(TRIM(BA$6))-LEN(SUBSTITUTE(TRIM(BA$6)," ",""))))-1)&amp;" Total",$B$6:$BB$314,ROW($A226)-5,FALSE))</f>
        <v>0</v>
      </c>
      <c r="BB226" s="8">
        <f ca="1">IF(BB$5&lt;&gt;"",HLOOKUP(BB$5,Functionalization!$G$6:$R$314,ROW($A226)-5,FALSE),IFERROR(INDEX(BB$278:BB$314,MATCH($F226,$B$278:$B$314,0))/VLOOKUP($F226,$B$278:$BB$314,MATCH(LEFT(TRIM(BB$6),FIND("~",SUBSTITUTE(BB$6,"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226))*HLOOKUP(LEFT(TRIM(BB$6),FIND("~",SUBSTITUTE(BB$6," ","~",LEN(TRIM(BB$6))-LEN(SUBSTITUTE(TRIM(BB$6)," ",""))))-1)&amp;" Total",$B$6:$BB$314,ROW($A226)-5,FALSE))</f>
        <v>0</v>
      </c>
      <c r="BD226">
        <f ca="1">IFERROR(IF(SUMIF($G$6:$BB$6,BD$6&amp;" Total",$G226:$BB226)-(SUMIF($G$6:$BB$6,BD$6&amp;" "&amp;'Input-Func_Class'!$D$22,$G226:$BB226)+IFERROR(SUMIF($G$6:$BB$6,BD$6&amp;" "&amp;'Input-Func_Class'!$E$22,$G226:$BB226),SUMIF($G$6:$BB$6,BD$6&amp;" "&amp;'Input-Func_Class'!$B$24,$G226:$BB226))+SUMIF($G$6:$BB$6,BD$6&amp;" "&amp;'Input-Func_Class'!$F$22,$G226:$BB226))&lt;Check_Limit,0,1),1)</f>
        <v>0</v>
      </c>
      <c r="BE226">
        <f ca="1">IFERROR(IF(SUMIF($G$6:$BB$6,BE$6&amp;" Total",$G226:$BB226)-(SUMIF($G$6:$BB$6,BE$6&amp;" "&amp;'Input-Func_Class'!$D$22,$G226:$BB226)+IFERROR(SUMIF($G$6:$BB$6,BE$6&amp;" "&amp;'Input-Func_Class'!$E$22,$G226:$BB226),SUMIF($G$6:$BB$6,BE$6&amp;" "&amp;'Input-Func_Class'!$B$24,$G226:$BB226))+SUMIF($G$6:$BB$6,BE$6&amp;" "&amp;'Input-Func_Class'!$F$22,$G226:$BB226))&lt;Check_Limit,0,1),1)</f>
        <v>0</v>
      </c>
      <c r="BF226">
        <f ca="1">IFERROR(IF(SUMIF($G$6:$BB$6,BF$6&amp;" Total",$G226:$BB226)-(SUMIF($G$6:$BB$6,BF$6&amp;" "&amp;'Input-Func_Class'!$D$22,$G226:$BB226)+IFERROR(SUMIF($G$6:$BB$6,BF$6&amp;" "&amp;'Input-Func_Class'!$E$22,$G226:$BB226),SUMIF($G$6:$BB$6,BF$6&amp;" "&amp;'Input-Func_Class'!$B$24,$G226:$BB226))+SUMIF($G$6:$BB$6,BF$6&amp;" "&amp;'Input-Func_Class'!$F$22,$G226:$BB226))&lt;Check_Limit,0,1),1)</f>
        <v>0</v>
      </c>
      <c r="BG226">
        <f ca="1">IFERROR(IF(SUMIF($G$6:$BB$6,BG$6&amp;" Total",$G226:$BB226)-(SUMIF($G$6:$BB$6,BG$6&amp;" "&amp;'Input-Func_Class'!$D$22,$G226:$BB226)+IFERROR(SUMIF($G$6:$BB$6,BG$6&amp;" "&amp;'Input-Func_Class'!$E$22,$G226:$BB226),SUMIF($G$6:$BB$6,BG$6&amp;" "&amp;'Input-Func_Class'!$B$24,$G226:$BB226))+SUMIF($G$6:$BB$6,BG$6&amp;" "&amp;'Input-Func_Class'!$F$22,$G226:$BB226))&lt;Check_Limit,0,1),1)</f>
        <v>0</v>
      </c>
      <c r="BH226">
        <f ca="1">IFERROR(IF(SUMIF($G$6:$BB$6,BH$6&amp;" Total",$G226:$BB226)-(SUMIF($G$6:$BB$6,BH$6&amp;" "&amp;'Input-Func_Class'!$D$22,$G226:$BB226)+IFERROR(SUMIF($G$6:$BB$6,BH$6&amp;" "&amp;'Input-Func_Class'!$E$22,$G226:$BB226),SUMIF($G$6:$BB$6,BH$6&amp;" "&amp;'Input-Func_Class'!$B$24,$G226:$BB226))+SUMIF($G$6:$BB$6,BH$6&amp;" "&amp;'Input-Func_Class'!$F$22,$G226:$BB226))&lt;Check_Limit,0,1),1)</f>
        <v>0</v>
      </c>
      <c r="BI226">
        <f ca="1">IFERROR(IF(SUMIF($G$6:$BB$6,BI$6&amp;" Total",$G226:$BB226)-(SUMIF($G$6:$BB$6,BI$6&amp;" "&amp;'Input-Func_Class'!$D$22,$G226:$BB226)+IFERROR(SUMIF($G$6:$BB$6,BI$6&amp;" "&amp;'Input-Func_Class'!$E$22,$G226:$BB226),SUMIF($G$6:$BB$6,BI$6&amp;" "&amp;'Input-Func_Class'!$B$24,$G226:$BB226))+SUMIF($G$6:$BB$6,BI$6&amp;" "&amp;'Input-Func_Class'!$F$22,$G226:$BB226))&lt;Check_Limit,0,1),1)</f>
        <v>0</v>
      </c>
      <c r="BJ226">
        <f ca="1">IFERROR(IF(SUMIF($G$6:$BB$6,BJ$6&amp;" Total",$G226:$BB226)-(SUMIF($G$6:$BB$6,BJ$6&amp;" "&amp;'Input-Func_Class'!$D$22,$G226:$BB226)+IFERROR(SUMIF($G$6:$BB$6,BJ$6&amp;" "&amp;'Input-Func_Class'!$E$22,$G226:$BB226),SUMIF($G$6:$BB$6,BJ$6&amp;" "&amp;'Input-Func_Class'!$B$24,$G226:$BB226))+SUMIF($G$6:$BB$6,BJ$6&amp;" "&amp;'Input-Func_Class'!$F$22,$G226:$BB226))&lt;Check_Limit,0,1),1)</f>
        <v>0</v>
      </c>
      <c r="BK226">
        <f ca="1">IFERROR(IF(SUMIF($G$6:$BB$6,BK$6&amp;" Total",$G226:$BB226)-(SUMIF($G$6:$BB$6,BK$6&amp;" "&amp;'Input-Func_Class'!$D$22,$G226:$BB226)+IFERROR(SUMIF($G$6:$BB$6,BK$6&amp;" "&amp;'Input-Func_Class'!$E$22,$G226:$BB226),SUMIF($G$6:$BB$6,BK$6&amp;" "&amp;'Input-Func_Class'!$B$24,$G226:$BB226))+SUMIF($G$6:$BB$6,BK$6&amp;" "&amp;'Input-Func_Class'!$F$22,$G226:$BB226))&lt;Check_Limit,0,1),1)</f>
        <v>0</v>
      </c>
      <c r="BL226">
        <f ca="1">IFERROR(IF(SUMIF($G$6:$BB$6,BL$6&amp;" Total",$G226:$BB226)-(SUMIF($G$6:$BB$6,BL$6&amp;" "&amp;'Input-Func_Class'!$D$22,$G226:$BB226)+IFERROR(SUMIF($G$6:$BB$6,BL$6&amp;" "&amp;'Input-Func_Class'!$E$22,$G226:$BB226),SUMIF($G$6:$BB$6,BL$6&amp;" "&amp;'Input-Func_Class'!$B$24,$G226:$BB226))+SUMIF($G$6:$BB$6,BL$6&amp;" "&amp;'Input-Func_Class'!$F$22,$G226:$BB226))&lt;Check_Limit,0,1),1)</f>
        <v>0</v>
      </c>
      <c r="BM226">
        <f ca="1">IFERROR(IF(SUMIF($G$6:$BB$6,BM$6&amp;" Total",$G226:$BB226)-(SUMIF($G$6:$BB$6,BM$6&amp;" "&amp;'Input-Func_Class'!$D$22,$G226:$BB226)+IFERROR(SUMIF($G$6:$BB$6,BM$6&amp;" "&amp;'Input-Func_Class'!$E$22,$G226:$BB226),SUMIF($G$6:$BB$6,BM$6&amp;" "&amp;'Input-Func_Class'!$B$24,$G226:$BB226))+SUMIF($G$6:$BB$6,BM$6&amp;" "&amp;'Input-Func_Class'!$F$22,$G226:$BB226))&lt;Check_Limit,0,1),1)</f>
        <v>0</v>
      </c>
      <c r="BN226">
        <f ca="1">IFERROR(IF(SUMIF($G$6:$BB$6,BN$6&amp;" Total",$G226:$BB226)-(SUMIF($G$6:$BB$6,BN$6&amp;" "&amp;'Input-Func_Class'!$D$22,$G226:$BB226)+IFERROR(SUMIF($G$6:$BB$6,BN$6&amp;" "&amp;'Input-Func_Class'!$E$22,$G226:$BB226),SUMIF($G$6:$BB$6,BN$6&amp;" "&amp;'Input-Func_Class'!$B$24,$G226:$BB226))+SUMIF($G$6:$BB$6,BN$6&amp;" "&amp;'Input-Func_Class'!$F$22,$G226:$BB226))&lt;Check_Limit,0,1),1)</f>
        <v>0</v>
      </c>
      <c r="BO226">
        <f ca="1">IFERROR(IF(SUMIF($G$6:$BB$6,BO$6&amp;" Total",$G226:$BB226)-(SUMIF($G$6:$BB$6,BO$6&amp;" "&amp;'Input-Func_Class'!$D$22,$G226:$BB226)+IFERROR(SUMIF($G$6:$BB$6,BO$6&amp;" "&amp;'Input-Func_Class'!$E$22,$G226:$BB226),SUMIF($G$6:$BB$6,BO$6&amp;" "&amp;'Input-Func_Class'!$B$24,$G226:$BB226))+SUMIF($G$6:$BB$6,BO$6&amp;" "&amp;'Input-Func_Class'!$F$22,$G226:$BB226))&lt;Check_Limit,0,1),1)</f>
        <v>0</v>
      </c>
    </row>
    <row r="227" spans="1:67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>Functionalization!$D227</f>
        <v>363522.09</v>
      </c>
      <c r="E227" s="8">
        <f t="shared" ca="1" si="64"/>
        <v>0</v>
      </c>
      <c r="F227" s="2" t="str">
        <f>IF($D227=0,"-",IF('Input-Accounts'!$E227&lt;&gt;0,'Input-Accounts'!$E227,'Input-Accounts'!$G227))</f>
        <v>CUSTOMER</v>
      </c>
      <c r="G227" s="8">
        <f ca="1">IF(G$5&lt;&gt;"",HLOOKUP(G$5,Functionalization!$G$6:$R$314,ROW($A227)-5,FALSE),IFERROR(INDEX(G$278:G$314,MATCH($F227,$B$278:$B$314,0))/VLOOKUP($F227,$B$278:$BB$314,MATCH(LEFT(TRIM(G$6),FIND("~",SUBSTITUTE(G$6,"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227))*HLOOKUP(LEFT(TRIM(G$6),FIND("~",SUBSTITUTE(G$6," ","~",LEN(TRIM(G$6))-LEN(SUBSTITUTE(TRIM(G$6)," ",""))))-1)&amp;" Total",$B$6:$BB$314,ROW($A227)-5,FALSE))</f>
        <v>0</v>
      </c>
      <c r="H227" s="8">
        <f ca="1">IF(H$5&lt;&gt;"",HLOOKUP(H$5,Functionalization!$G$6:$R$314,ROW($A227)-5,FALSE),IFERROR(INDEX(H$278:H$314,MATCH($F227,$B$278:$B$314,0))/VLOOKUP($F227,$B$278:$BB$314,MATCH(LEFT(TRIM(H$6),FIND("~",SUBSTITUTE(H$6,"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227))*HLOOKUP(LEFT(TRIM(H$6),FIND("~",SUBSTITUTE(H$6," ","~",LEN(TRIM(H$6))-LEN(SUBSTITUTE(TRIM(H$6)," ",""))))-1)&amp;" Total",$B$6:$BB$314,ROW($A227)-5,FALSE))</f>
        <v>0</v>
      </c>
      <c r="I227" s="8">
        <f ca="1">IF(I$5&lt;&gt;"",HLOOKUP(I$5,Functionalization!$G$6:$R$314,ROW($A227)-5,FALSE),IFERROR(INDEX(I$278:I$314,MATCH($F227,$B$278:$B$314,0))/VLOOKUP($F227,$B$278:$BB$314,MATCH(LEFT(TRIM(I$6),FIND("~",SUBSTITUTE(I$6,"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227))*HLOOKUP(LEFT(TRIM(I$6),FIND("~",SUBSTITUTE(I$6," ","~",LEN(TRIM(I$6))-LEN(SUBSTITUTE(TRIM(I$6)," ",""))))-1)&amp;" Total",$B$6:$BB$314,ROW($A227)-5,FALSE))</f>
        <v>0</v>
      </c>
      <c r="J227" s="8">
        <f ca="1">IF(J$5&lt;&gt;"",HLOOKUP(J$5,Functionalization!$G$6:$R$314,ROW($A227)-5,FALSE),IFERROR(INDEX(J$278:J$314,MATCH($F227,$B$278:$B$314,0))/VLOOKUP($F227,$B$278:$BB$314,MATCH(LEFT(TRIM(J$6),FIND("~",SUBSTITUTE(J$6,"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227))*HLOOKUP(LEFT(TRIM(J$6),FIND("~",SUBSTITUTE(J$6," ","~",LEN(TRIM(J$6))-LEN(SUBSTITUTE(TRIM(J$6)," ",""))))-1)&amp;" Total",$B$6:$BB$314,ROW($A227)-5,FALSE))</f>
        <v>0</v>
      </c>
      <c r="K227" s="8">
        <f ca="1">IF(K$5&lt;&gt;"",HLOOKUP(K$5,Functionalization!$G$6:$R$314,ROW($A227)-5,FALSE),IFERROR(INDEX(K$278:K$314,MATCH($F227,$B$278:$B$314,0))/VLOOKUP($F227,$B$278:$BB$314,MATCH(LEFT(TRIM(K$6),FIND("~",SUBSTITUTE(K$6,"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227))*HLOOKUP(LEFT(TRIM(K$6),FIND("~",SUBSTITUTE(K$6," ","~",LEN(TRIM(K$6))-LEN(SUBSTITUTE(TRIM(K$6)," ",""))))-1)&amp;" Total",$B$6:$BB$314,ROW($A227)-5,FALSE))</f>
        <v>363522.09</v>
      </c>
      <c r="L227" s="8">
        <f ca="1">IF(L$5&lt;&gt;"",HLOOKUP(L$5,Functionalization!$G$6:$R$314,ROW($A227)-5,FALSE),IFERROR(INDEX(L$278:L$314,MATCH($F227,$B$278:$B$314,0))/VLOOKUP($F227,$B$278:$BB$314,MATCH(LEFT(TRIM(L$6),FIND("~",SUBSTITUTE(L$6,"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227))*HLOOKUP(LEFT(TRIM(L$6),FIND("~",SUBSTITUTE(L$6," ","~",LEN(TRIM(L$6))-LEN(SUBSTITUTE(TRIM(L$6)," ",""))))-1)&amp;" Total",$B$6:$BB$314,ROW($A227)-5,FALSE))</f>
        <v>0</v>
      </c>
      <c r="M227" s="8">
        <f ca="1">IF(M$5&lt;&gt;"",HLOOKUP(M$5,Functionalization!$G$6:$R$314,ROW($A227)-5,FALSE),IFERROR(INDEX(M$278:M$314,MATCH($F227,$B$278:$B$314,0))/VLOOKUP($F227,$B$278:$BB$314,MATCH(LEFT(TRIM(M$6),FIND("~",SUBSTITUTE(M$6,"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227))*HLOOKUP(LEFT(TRIM(M$6),FIND("~",SUBSTITUTE(M$6," ","~",LEN(TRIM(M$6))-LEN(SUBSTITUTE(TRIM(M$6)," ",""))))-1)&amp;" Total",$B$6:$BB$314,ROW($A227)-5,FALSE))</f>
        <v>0</v>
      </c>
      <c r="N227" s="8">
        <f ca="1">IF(N$5&lt;&gt;"",HLOOKUP(N$5,Functionalization!$G$6:$R$314,ROW($A227)-5,FALSE),IFERROR(INDEX(N$278:N$314,MATCH($F227,$B$278:$B$314,0))/VLOOKUP($F227,$B$278:$BB$314,MATCH(LEFT(TRIM(N$6),FIND("~",SUBSTITUTE(N$6,"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227))*HLOOKUP(LEFT(TRIM(N$6),FIND("~",SUBSTITUTE(N$6," ","~",LEN(TRIM(N$6))-LEN(SUBSTITUTE(TRIM(N$6)," ",""))))-1)&amp;" Total",$B$6:$BB$314,ROW($A227)-5,FALSE))</f>
        <v>363522.09</v>
      </c>
      <c r="O227" s="8">
        <f ca="1">IF(O$5&lt;&gt;"",HLOOKUP(O$5,Functionalization!$G$6:$R$314,ROW($A227)-5,FALSE),IFERROR(INDEX(O$278:O$314,MATCH($F227,$B$278:$B$314,0))/VLOOKUP($F227,$B$278:$BB$314,MATCH(LEFT(TRIM(O$6),FIND("~",SUBSTITUTE(O$6,"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227))*HLOOKUP(LEFT(TRIM(O$6),FIND("~",SUBSTITUTE(O$6," ","~",LEN(TRIM(O$6))-LEN(SUBSTITUTE(TRIM(O$6)," ",""))))-1)&amp;" Total",$B$6:$BB$314,ROW($A227)-5,FALSE))</f>
        <v>0</v>
      </c>
      <c r="P227" s="8">
        <f ca="1">IF(P$5&lt;&gt;"",HLOOKUP(P$5,Functionalization!$G$6:$R$314,ROW($A227)-5,FALSE),IFERROR(INDEX(P$278:P$314,MATCH($F227,$B$278:$B$314,0))/VLOOKUP($F227,$B$278:$BB$314,MATCH(LEFT(TRIM(P$6),FIND("~",SUBSTITUTE(P$6,"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227))*HLOOKUP(LEFT(TRIM(P$6),FIND("~",SUBSTITUTE(P$6," ","~",LEN(TRIM(P$6))-LEN(SUBSTITUTE(TRIM(P$6)," ",""))))-1)&amp;" Total",$B$6:$BB$314,ROW($A227)-5,FALSE))</f>
        <v>0</v>
      </c>
      <c r="Q227" s="8">
        <f ca="1">IF(Q$5&lt;&gt;"",HLOOKUP(Q$5,Functionalization!$G$6:$R$314,ROW($A227)-5,FALSE),IFERROR(INDEX(Q$278:Q$314,MATCH($F227,$B$278:$B$314,0))/VLOOKUP($F227,$B$278:$BB$314,MATCH(LEFT(TRIM(Q$6),FIND("~",SUBSTITUTE(Q$6,"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227))*HLOOKUP(LEFT(TRIM(Q$6),FIND("~",SUBSTITUTE(Q$6," ","~",LEN(TRIM(Q$6))-LEN(SUBSTITUTE(TRIM(Q$6)," ",""))))-1)&amp;" Total",$B$6:$BB$314,ROW($A227)-5,FALSE))</f>
        <v>0</v>
      </c>
      <c r="R227" s="8">
        <f ca="1">IF(R$5&lt;&gt;"",HLOOKUP(R$5,Functionalization!$G$6:$R$314,ROW($A227)-5,FALSE),IFERROR(INDEX(R$278:R$314,MATCH($F227,$B$278:$B$314,0))/VLOOKUP($F227,$B$278:$BB$314,MATCH(LEFT(TRIM(R$6),FIND("~",SUBSTITUTE(R$6,"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227))*HLOOKUP(LEFT(TRIM(R$6),FIND("~",SUBSTITUTE(R$6," ","~",LEN(TRIM(R$6))-LEN(SUBSTITUTE(TRIM(R$6)," ",""))))-1)&amp;" Total",$B$6:$BB$314,ROW($A227)-5,FALSE))</f>
        <v>0</v>
      </c>
      <c r="S227" s="8">
        <f ca="1">IF(S$5&lt;&gt;"",HLOOKUP(S$5,Functionalization!$G$6:$R$314,ROW($A227)-5,FALSE),IFERROR(INDEX(S$278:S$314,MATCH($F227,$B$278:$B$314,0))/VLOOKUP($F227,$B$278:$BB$314,MATCH(LEFT(TRIM(S$6),FIND("~",SUBSTITUTE(S$6,"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227))*HLOOKUP(LEFT(TRIM(S$6),FIND("~",SUBSTITUTE(S$6," ","~",LEN(TRIM(S$6))-LEN(SUBSTITUTE(TRIM(S$6)," ",""))))-1)&amp;" Total",$B$6:$BB$314,ROW($A227)-5,FALSE))</f>
        <v>0</v>
      </c>
      <c r="T227" s="8">
        <f ca="1">IF(T$5&lt;&gt;"",HLOOKUP(T$5,Functionalization!$G$6:$R$314,ROW($A227)-5,FALSE),IFERROR(INDEX(T$278:T$314,MATCH($F227,$B$278:$B$314,0))/VLOOKUP($F227,$B$278:$BB$314,MATCH(LEFT(TRIM(T$6),FIND("~",SUBSTITUTE(T$6,"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227))*HLOOKUP(LEFT(TRIM(T$6),FIND("~",SUBSTITUTE(T$6," ","~",LEN(TRIM(T$6))-LEN(SUBSTITUTE(TRIM(T$6)," ",""))))-1)&amp;" Total",$B$6:$BB$314,ROW($A227)-5,FALSE))</f>
        <v>0</v>
      </c>
      <c r="U227" s="8">
        <f ca="1">IF(U$5&lt;&gt;"",HLOOKUP(U$5,Functionalization!$G$6:$R$314,ROW($A227)-5,FALSE),IFERROR(INDEX(U$278:U$314,MATCH($F227,$B$278:$B$314,0))/VLOOKUP($F227,$B$278:$BB$314,MATCH(LEFT(TRIM(U$6),FIND("~",SUBSTITUTE(U$6,"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227))*HLOOKUP(LEFT(TRIM(U$6),FIND("~",SUBSTITUTE(U$6," ","~",LEN(TRIM(U$6))-LEN(SUBSTITUTE(TRIM(U$6)," ",""))))-1)&amp;" Total",$B$6:$BB$314,ROW($A227)-5,FALSE))</f>
        <v>0</v>
      </c>
      <c r="V227" s="8">
        <f ca="1">IF(V$5&lt;&gt;"",HLOOKUP(V$5,Functionalization!$G$6:$R$314,ROW($A227)-5,FALSE),IFERROR(INDEX(V$278:V$314,MATCH($F227,$B$278:$B$314,0))/VLOOKUP($F227,$B$278:$BB$314,MATCH(LEFT(TRIM(V$6),FIND("~",SUBSTITUTE(V$6,"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227))*HLOOKUP(LEFT(TRIM(V$6),FIND("~",SUBSTITUTE(V$6," ","~",LEN(TRIM(V$6))-LEN(SUBSTITUTE(TRIM(V$6)," ",""))))-1)&amp;" Total",$B$6:$BB$314,ROW($A227)-5,FALSE))</f>
        <v>0</v>
      </c>
      <c r="W227" s="8">
        <f ca="1">IF(W$5&lt;&gt;"",HLOOKUP(W$5,Functionalization!$G$6:$R$314,ROW($A227)-5,FALSE),IFERROR(INDEX(W$278:W$314,MATCH($F227,$B$278:$B$314,0))/VLOOKUP($F227,$B$278:$BB$314,MATCH(LEFT(TRIM(W$6),FIND("~",SUBSTITUTE(W$6,"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227))*HLOOKUP(LEFT(TRIM(W$6),FIND("~",SUBSTITUTE(W$6," ","~",LEN(TRIM(W$6))-LEN(SUBSTITUTE(TRIM(W$6)," ",""))))-1)&amp;" Total",$B$6:$BB$314,ROW($A227)-5,FALSE))</f>
        <v>0</v>
      </c>
      <c r="X227" s="8">
        <f ca="1">IF(X$5&lt;&gt;"",HLOOKUP(X$5,Functionalization!$G$6:$R$314,ROW($A227)-5,FALSE),IFERROR(INDEX(X$278:X$314,MATCH($F227,$B$278:$B$314,0))/VLOOKUP($F227,$B$278:$BB$314,MATCH(LEFT(TRIM(X$6),FIND("~",SUBSTITUTE(X$6,"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227))*HLOOKUP(LEFT(TRIM(X$6),FIND("~",SUBSTITUTE(X$6," ","~",LEN(TRIM(X$6))-LEN(SUBSTITUTE(TRIM(X$6)," ",""))))-1)&amp;" Total",$B$6:$BB$314,ROW($A227)-5,FALSE))</f>
        <v>0</v>
      </c>
      <c r="Y227" s="8">
        <f ca="1">IF(Y$5&lt;&gt;"",HLOOKUP(Y$5,Functionalization!$G$6:$R$314,ROW($A227)-5,FALSE),IFERROR(INDEX(Y$278:Y$314,MATCH($F227,$B$278:$B$314,0))/VLOOKUP($F227,$B$278:$BB$314,MATCH(LEFT(TRIM(Y$6),FIND("~",SUBSTITUTE(Y$6,"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227))*HLOOKUP(LEFT(TRIM(Y$6),FIND("~",SUBSTITUTE(Y$6," ","~",LEN(TRIM(Y$6))-LEN(SUBSTITUTE(TRIM(Y$6)," ",""))))-1)&amp;" Total",$B$6:$BB$314,ROW($A227)-5,FALSE))</f>
        <v>0</v>
      </c>
      <c r="Z227" s="8">
        <f ca="1">IF(Z$5&lt;&gt;"",HLOOKUP(Z$5,Functionalization!$G$6:$R$314,ROW($A227)-5,FALSE),IFERROR(INDEX(Z$278:Z$314,MATCH($F227,$B$278:$B$314,0))/VLOOKUP($F227,$B$278:$BB$314,MATCH(LEFT(TRIM(Z$6),FIND("~",SUBSTITUTE(Z$6,"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227))*HLOOKUP(LEFT(TRIM(Z$6),FIND("~",SUBSTITUTE(Z$6," ","~",LEN(TRIM(Z$6))-LEN(SUBSTITUTE(TRIM(Z$6)," ",""))))-1)&amp;" Total",$B$6:$BB$314,ROW($A227)-5,FALSE))</f>
        <v>0</v>
      </c>
      <c r="AA227" s="8">
        <f ca="1">IF(AA$5&lt;&gt;"",HLOOKUP(AA$5,Functionalization!$G$6:$R$314,ROW($A227)-5,FALSE),IFERROR(INDEX(AA$278:AA$314,MATCH($F227,$B$278:$B$314,0))/VLOOKUP($F227,$B$278:$BB$314,MATCH(LEFT(TRIM(AA$6),FIND("~",SUBSTITUTE(AA$6,"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227))*HLOOKUP(LEFT(TRIM(AA$6),FIND("~",SUBSTITUTE(AA$6," ","~",LEN(TRIM(AA$6))-LEN(SUBSTITUTE(TRIM(AA$6)," ",""))))-1)&amp;" Total",$B$6:$BB$314,ROW($A227)-5,FALSE))</f>
        <v>0</v>
      </c>
      <c r="AB227" s="8">
        <f ca="1">IF(AB$5&lt;&gt;"",HLOOKUP(AB$5,Functionalization!$G$6:$R$314,ROW($A227)-5,FALSE),IFERROR(INDEX(AB$278:AB$314,MATCH($F227,$B$278:$B$314,0))/VLOOKUP($F227,$B$278:$BB$314,MATCH(LEFT(TRIM(AB$6),FIND("~",SUBSTITUTE(AB$6,"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227))*HLOOKUP(LEFT(TRIM(AB$6),FIND("~",SUBSTITUTE(AB$6," ","~",LEN(TRIM(AB$6))-LEN(SUBSTITUTE(TRIM(AB$6)," ",""))))-1)&amp;" Total",$B$6:$BB$314,ROW($A227)-5,FALSE))</f>
        <v>0</v>
      </c>
      <c r="AC227" s="8">
        <f ca="1">IF(AC$5&lt;&gt;"",HLOOKUP(AC$5,Functionalization!$G$6:$R$314,ROW($A227)-5,FALSE),IFERROR(INDEX(AC$278:AC$314,MATCH($F227,$B$278:$B$314,0))/VLOOKUP($F227,$B$278:$BB$314,MATCH(LEFT(TRIM(AC$6),FIND("~",SUBSTITUTE(AC$6,"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227))*HLOOKUP(LEFT(TRIM(AC$6),FIND("~",SUBSTITUTE(AC$6," ","~",LEN(TRIM(AC$6))-LEN(SUBSTITUTE(TRIM(AC$6)," ",""))))-1)&amp;" Total",$B$6:$BB$314,ROW($A227)-5,FALSE))</f>
        <v>0</v>
      </c>
      <c r="AD227" s="8">
        <f ca="1">IF(AD$5&lt;&gt;"",HLOOKUP(AD$5,Functionalization!$G$6:$R$314,ROW($A227)-5,FALSE),IFERROR(INDEX(AD$278:AD$314,MATCH($F227,$B$278:$B$314,0))/VLOOKUP($F227,$B$278:$BB$314,MATCH(LEFT(TRIM(AD$6),FIND("~",SUBSTITUTE(AD$6,"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227))*HLOOKUP(LEFT(TRIM(AD$6),FIND("~",SUBSTITUTE(AD$6," ","~",LEN(TRIM(AD$6))-LEN(SUBSTITUTE(TRIM(AD$6)," ",""))))-1)&amp;" Total",$B$6:$BB$314,ROW($A227)-5,FALSE))</f>
        <v>0</v>
      </c>
      <c r="AE227" s="8">
        <f ca="1">IF(AE$5&lt;&gt;"",HLOOKUP(AE$5,Functionalization!$G$6:$R$314,ROW($A227)-5,FALSE),IFERROR(INDEX(AE$278:AE$314,MATCH($F227,$B$278:$B$314,0))/VLOOKUP($F227,$B$278:$BB$314,MATCH(LEFT(TRIM(AE$6),FIND("~",SUBSTITUTE(AE$6,"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227))*HLOOKUP(LEFT(TRIM(AE$6),FIND("~",SUBSTITUTE(AE$6," ","~",LEN(TRIM(AE$6))-LEN(SUBSTITUTE(TRIM(AE$6)," ",""))))-1)&amp;" Total",$B$6:$BB$314,ROW($A227)-5,FALSE))</f>
        <v>0</v>
      </c>
      <c r="AF227" s="8">
        <f ca="1">IF(AF$5&lt;&gt;"",HLOOKUP(AF$5,Functionalization!$G$6:$R$314,ROW($A227)-5,FALSE),IFERROR(INDEX(AF$278:AF$314,MATCH($F227,$B$278:$B$314,0))/VLOOKUP($F227,$B$278:$BB$314,MATCH(LEFT(TRIM(AF$6),FIND("~",SUBSTITUTE(AF$6,"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227))*HLOOKUP(LEFT(TRIM(AF$6),FIND("~",SUBSTITUTE(AF$6," ","~",LEN(TRIM(AF$6))-LEN(SUBSTITUTE(TRIM(AF$6)," ",""))))-1)&amp;" Total",$B$6:$BB$314,ROW($A227)-5,FALSE))</f>
        <v>0</v>
      </c>
      <c r="AG227" s="8">
        <f ca="1">IF(AG$5&lt;&gt;"",HLOOKUP(AG$5,Functionalization!$G$6:$R$314,ROW($A227)-5,FALSE),IFERROR(INDEX(AG$278:AG$314,MATCH($F227,$B$278:$B$314,0))/VLOOKUP($F227,$B$278:$BB$314,MATCH(LEFT(TRIM(AG$6),FIND("~",SUBSTITUTE(AG$6,"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227))*HLOOKUP(LEFT(TRIM(AG$6),FIND("~",SUBSTITUTE(AG$6," ","~",LEN(TRIM(AG$6))-LEN(SUBSTITUTE(TRIM(AG$6)," ",""))))-1)&amp;" Total",$B$6:$BB$314,ROW($A227)-5,FALSE))</f>
        <v>0</v>
      </c>
      <c r="AH227" s="8">
        <f ca="1">IF(AH$5&lt;&gt;"",HLOOKUP(AH$5,Functionalization!$G$6:$R$314,ROW($A227)-5,FALSE),IFERROR(INDEX(AH$278:AH$314,MATCH($F227,$B$278:$B$314,0))/VLOOKUP($F227,$B$278:$BB$314,MATCH(LEFT(TRIM(AH$6),FIND("~",SUBSTITUTE(AH$6,"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227))*HLOOKUP(LEFT(TRIM(AH$6),FIND("~",SUBSTITUTE(AH$6," ","~",LEN(TRIM(AH$6))-LEN(SUBSTITUTE(TRIM(AH$6)," ",""))))-1)&amp;" Total",$B$6:$BB$314,ROW($A227)-5,FALSE))</f>
        <v>0</v>
      </c>
      <c r="AI227" s="8">
        <f ca="1">IF(AI$5&lt;&gt;"",HLOOKUP(AI$5,Functionalization!$G$6:$R$314,ROW($A227)-5,FALSE),IFERROR(INDEX(AI$278:AI$314,MATCH($F227,$B$278:$B$314,0))/VLOOKUP($F227,$B$278:$BB$314,MATCH(LEFT(TRIM(AI$6),FIND("~",SUBSTITUTE(AI$6,"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227))*HLOOKUP(LEFT(TRIM(AI$6),FIND("~",SUBSTITUTE(AI$6," ","~",LEN(TRIM(AI$6))-LEN(SUBSTITUTE(TRIM(AI$6)," ",""))))-1)&amp;" Total",$B$6:$BB$314,ROW($A227)-5,FALSE))</f>
        <v>0</v>
      </c>
      <c r="AJ227" s="8">
        <f ca="1">IF(AJ$5&lt;&gt;"",HLOOKUP(AJ$5,Functionalization!$G$6:$R$314,ROW($A227)-5,FALSE),IFERROR(INDEX(AJ$278:AJ$314,MATCH($F227,$B$278:$B$314,0))/VLOOKUP($F227,$B$278:$BB$314,MATCH(LEFT(TRIM(AJ$6),FIND("~",SUBSTITUTE(AJ$6,"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227))*HLOOKUP(LEFT(TRIM(AJ$6),FIND("~",SUBSTITUTE(AJ$6," ","~",LEN(TRIM(AJ$6))-LEN(SUBSTITUTE(TRIM(AJ$6)," ",""))))-1)&amp;" Total",$B$6:$BB$314,ROW($A227)-5,FALSE))</f>
        <v>0</v>
      </c>
      <c r="AK227" s="8">
        <f ca="1">IF(AK$5&lt;&gt;"",HLOOKUP(AK$5,Functionalization!$G$6:$R$314,ROW($A227)-5,FALSE),IFERROR(INDEX(AK$278:AK$314,MATCH($F227,$B$278:$B$314,0))/VLOOKUP($F227,$B$278:$BB$314,MATCH(LEFT(TRIM(AK$6),FIND("~",SUBSTITUTE(AK$6,"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227))*HLOOKUP(LEFT(TRIM(AK$6),FIND("~",SUBSTITUTE(AK$6," ","~",LEN(TRIM(AK$6))-LEN(SUBSTITUTE(TRIM(AK$6)," ",""))))-1)&amp;" Total",$B$6:$BB$314,ROW($A227)-5,FALSE))</f>
        <v>0</v>
      </c>
      <c r="AL227" s="8">
        <f ca="1">IF(AL$5&lt;&gt;"",HLOOKUP(AL$5,Functionalization!$G$6:$R$314,ROW($A227)-5,FALSE),IFERROR(INDEX(AL$278:AL$314,MATCH($F227,$B$278:$B$314,0))/VLOOKUP($F227,$B$278:$BB$314,MATCH(LEFT(TRIM(AL$6),FIND("~",SUBSTITUTE(AL$6,"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227))*HLOOKUP(LEFT(TRIM(AL$6),FIND("~",SUBSTITUTE(AL$6," ","~",LEN(TRIM(AL$6))-LEN(SUBSTITUTE(TRIM(AL$6)," ",""))))-1)&amp;" Total",$B$6:$BB$314,ROW($A227)-5,FALSE))</f>
        <v>0</v>
      </c>
      <c r="AM227" s="8">
        <f ca="1">IF(AM$5&lt;&gt;"",HLOOKUP(AM$5,Functionalization!$G$6:$R$314,ROW($A227)-5,FALSE),IFERROR(INDEX(AM$278:AM$314,MATCH($F227,$B$278:$B$314,0))/VLOOKUP($F227,$B$278:$BB$314,MATCH(LEFT(TRIM(AM$6),FIND("~",SUBSTITUTE(AM$6,"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227))*HLOOKUP(LEFT(TRIM(AM$6),FIND("~",SUBSTITUTE(AM$6," ","~",LEN(TRIM(AM$6))-LEN(SUBSTITUTE(TRIM(AM$6)," ",""))))-1)&amp;" Total",$B$6:$BB$314,ROW($A227)-5,FALSE))</f>
        <v>0</v>
      </c>
      <c r="AN227" s="8">
        <f ca="1">IF(AN$5&lt;&gt;"",HLOOKUP(AN$5,Functionalization!$G$6:$R$314,ROW($A227)-5,FALSE),IFERROR(INDEX(AN$278:AN$314,MATCH($F227,$B$278:$B$314,0))/VLOOKUP($F227,$B$278:$BB$314,MATCH(LEFT(TRIM(AN$6),FIND("~",SUBSTITUTE(AN$6,"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227))*HLOOKUP(LEFT(TRIM(AN$6),FIND("~",SUBSTITUTE(AN$6," ","~",LEN(TRIM(AN$6))-LEN(SUBSTITUTE(TRIM(AN$6)," ",""))))-1)&amp;" Total",$B$6:$BB$314,ROW($A227)-5,FALSE))</f>
        <v>0</v>
      </c>
      <c r="AO227" s="8">
        <f ca="1">IF(AO$5&lt;&gt;"",HLOOKUP(AO$5,Functionalization!$G$6:$R$314,ROW($A227)-5,FALSE),IFERROR(INDEX(AO$278:AO$314,MATCH($F227,$B$278:$B$314,0))/VLOOKUP($F227,$B$278:$BB$314,MATCH(LEFT(TRIM(AO$6),FIND("~",SUBSTITUTE(AO$6,"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227))*HLOOKUP(LEFT(TRIM(AO$6),FIND("~",SUBSTITUTE(AO$6," ","~",LEN(TRIM(AO$6))-LEN(SUBSTITUTE(TRIM(AO$6)," ",""))))-1)&amp;" Total",$B$6:$BB$314,ROW($A227)-5,FALSE))</f>
        <v>0</v>
      </c>
      <c r="AP227" s="8">
        <f ca="1">IF(AP$5&lt;&gt;"",HLOOKUP(AP$5,Functionalization!$G$6:$R$314,ROW($A227)-5,FALSE),IFERROR(INDEX(AP$278:AP$314,MATCH($F227,$B$278:$B$314,0))/VLOOKUP($F227,$B$278:$BB$314,MATCH(LEFT(TRIM(AP$6),FIND("~",SUBSTITUTE(AP$6,"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227))*HLOOKUP(LEFT(TRIM(AP$6),FIND("~",SUBSTITUTE(AP$6," ","~",LEN(TRIM(AP$6))-LEN(SUBSTITUTE(TRIM(AP$6)," ",""))))-1)&amp;" Total",$B$6:$BB$314,ROW($A227)-5,FALSE))</f>
        <v>0</v>
      </c>
      <c r="AQ227" s="8">
        <f ca="1">IF(AQ$5&lt;&gt;"",HLOOKUP(AQ$5,Functionalization!$G$6:$R$314,ROW($A227)-5,FALSE),IFERROR(INDEX(AQ$278:AQ$314,MATCH($F227,$B$278:$B$314,0))/VLOOKUP($F227,$B$278:$BB$314,MATCH(LEFT(TRIM(AQ$6),FIND("~",SUBSTITUTE(AQ$6,"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227))*HLOOKUP(LEFT(TRIM(AQ$6),FIND("~",SUBSTITUTE(AQ$6," ","~",LEN(TRIM(AQ$6))-LEN(SUBSTITUTE(TRIM(AQ$6)," ",""))))-1)&amp;" Total",$B$6:$BB$314,ROW($A227)-5,FALSE))</f>
        <v>0</v>
      </c>
      <c r="AR227" s="8">
        <f ca="1">IF(AR$5&lt;&gt;"",HLOOKUP(AR$5,Functionalization!$G$6:$R$314,ROW($A227)-5,FALSE),IFERROR(INDEX(AR$278:AR$314,MATCH($F227,$B$278:$B$314,0))/VLOOKUP($F227,$B$278:$BB$314,MATCH(LEFT(TRIM(AR$6),FIND("~",SUBSTITUTE(AR$6,"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227))*HLOOKUP(LEFT(TRIM(AR$6),FIND("~",SUBSTITUTE(AR$6," ","~",LEN(TRIM(AR$6))-LEN(SUBSTITUTE(TRIM(AR$6)," ",""))))-1)&amp;" Total",$B$6:$BB$314,ROW($A227)-5,FALSE))</f>
        <v>0</v>
      </c>
      <c r="AS227" s="8">
        <f ca="1">IF(AS$5&lt;&gt;"",HLOOKUP(AS$5,Functionalization!$G$6:$R$314,ROW($A227)-5,FALSE),IFERROR(INDEX(AS$278:AS$314,MATCH($F227,$B$278:$B$314,0))/VLOOKUP($F227,$B$278:$BB$314,MATCH(LEFT(TRIM(AS$6),FIND("~",SUBSTITUTE(AS$6,"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227))*HLOOKUP(LEFT(TRIM(AS$6),FIND("~",SUBSTITUTE(AS$6," ","~",LEN(TRIM(AS$6))-LEN(SUBSTITUTE(TRIM(AS$6)," ",""))))-1)&amp;" Total",$B$6:$BB$314,ROW($A227)-5,FALSE))</f>
        <v>0</v>
      </c>
      <c r="AT227" s="8">
        <f ca="1">IF(AT$5&lt;&gt;"",HLOOKUP(AT$5,Functionalization!$G$6:$R$314,ROW($A227)-5,FALSE),IFERROR(INDEX(AT$278:AT$314,MATCH($F227,$B$278:$B$314,0))/VLOOKUP($F227,$B$278:$BB$314,MATCH(LEFT(TRIM(AT$6),FIND("~",SUBSTITUTE(AT$6,"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227))*HLOOKUP(LEFT(TRIM(AT$6),FIND("~",SUBSTITUTE(AT$6," ","~",LEN(TRIM(AT$6))-LEN(SUBSTITUTE(TRIM(AT$6)," ",""))))-1)&amp;" Total",$B$6:$BB$314,ROW($A227)-5,FALSE))</f>
        <v>0</v>
      </c>
      <c r="AU227" s="8">
        <f ca="1">IF(AU$5&lt;&gt;"",HLOOKUP(AU$5,Functionalization!$G$6:$R$314,ROW($A227)-5,FALSE),IFERROR(INDEX(AU$278:AU$314,MATCH($F227,$B$278:$B$314,0))/VLOOKUP($F227,$B$278:$BB$314,MATCH(LEFT(TRIM(AU$6),FIND("~",SUBSTITUTE(AU$6,"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227))*HLOOKUP(LEFT(TRIM(AU$6),FIND("~",SUBSTITUTE(AU$6," ","~",LEN(TRIM(AU$6))-LEN(SUBSTITUTE(TRIM(AU$6)," ",""))))-1)&amp;" Total",$B$6:$BB$314,ROW($A227)-5,FALSE))</f>
        <v>0</v>
      </c>
      <c r="AV227" s="8">
        <f ca="1">IF(AV$5&lt;&gt;"",HLOOKUP(AV$5,Functionalization!$G$6:$R$314,ROW($A227)-5,FALSE),IFERROR(INDEX(AV$278:AV$314,MATCH($F227,$B$278:$B$314,0))/VLOOKUP($F227,$B$278:$BB$314,MATCH(LEFT(TRIM(AV$6),FIND("~",SUBSTITUTE(AV$6,"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227))*HLOOKUP(LEFT(TRIM(AV$6),FIND("~",SUBSTITUTE(AV$6," ","~",LEN(TRIM(AV$6))-LEN(SUBSTITUTE(TRIM(AV$6)," ",""))))-1)&amp;" Total",$B$6:$BB$314,ROW($A227)-5,FALSE))</f>
        <v>0</v>
      </c>
      <c r="AW227" s="8">
        <f ca="1">IF(AW$5&lt;&gt;"",HLOOKUP(AW$5,Functionalization!$G$6:$R$314,ROW($A227)-5,FALSE),IFERROR(INDEX(AW$278:AW$314,MATCH($F227,$B$278:$B$314,0))/VLOOKUP($F227,$B$278:$BB$314,MATCH(LEFT(TRIM(AW$6),FIND("~",SUBSTITUTE(AW$6,"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227))*HLOOKUP(LEFT(TRIM(AW$6),FIND("~",SUBSTITUTE(AW$6," ","~",LEN(TRIM(AW$6))-LEN(SUBSTITUTE(TRIM(AW$6)," ",""))))-1)&amp;" Total",$B$6:$BB$314,ROW($A227)-5,FALSE))</f>
        <v>0</v>
      </c>
      <c r="AX227" s="8">
        <f ca="1">IF(AX$5&lt;&gt;"",HLOOKUP(AX$5,Functionalization!$G$6:$R$314,ROW($A227)-5,FALSE),IFERROR(INDEX(AX$278:AX$314,MATCH($F227,$B$278:$B$314,0))/VLOOKUP($F227,$B$278:$BB$314,MATCH(LEFT(TRIM(AX$6),FIND("~",SUBSTITUTE(AX$6,"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227))*HLOOKUP(LEFT(TRIM(AX$6),FIND("~",SUBSTITUTE(AX$6," ","~",LEN(TRIM(AX$6))-LEN(SUBSTITUTE(TRIM(AX$6)," ",""))))-1)&amp;" Total",$B$6:$BB$314,ROW($A227)-5,FALSE))</f>
        <v>0</v>
      </c>
      <c r="AY227" s="8">
        <f ca="1">IF(AY$5&lt;&gt;"",HLOOKUP(AY$5,Functionalization!$G$6:$R$314,ROW($A227)-5,FALSE),IFERROR(INDEX(AY$278:AY$314,MATCH($F227,$B$278:$B$314,0))/VLOOKUP($F227,$B$278:$BB$314,MATCH(LEFT(TRIM(AY$6),FIND("~",SUBSTITUTE(AY$6,"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227))*HLOOKUP(LEFT(TRIM(AY$6),FIND("~",SUBSTITUTE(AY$6," ","~",LEN(TRIM(AY$6))-LEN(SUBSTITUTE(TRIM(AY$6)," ",""))))-1)&amp;" Total",$B$6:$BB$314,ROW($A227)-5,FALSE))</f>
        <v>0</v>
      </c>
      <c r="AZ227" s="8">
        <f ca="1">IF(AZ$5&lt;&gt;"",HLOOKUP(AZ$5,Functionalization!$G$6:$R$314,ROW($A227)-5,FALSE),IFERROR(INDEX(AZ$278:AZ$314,MATCH($F227,$B$278:$B$314,0))/VLOOKUP($F227,$B$278:$BB$314,MATCH(LEFT(TRIM(AZ$6),FIND("~",SUBSTITUTE(AZ$6,"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227))*HLOOKUP(LEFT(TRIM(AZ$6),FIND("~",SUBSTITUTE(AZ$6," ","~",LEN(TRIM(AZ$6))-LEN(SUBSTITUTE(TRIM(AZ$6)," ",""))))-1)&amp;" Total",$B$6:$BB$314,ROW($A227)-5,FALSE))</f>
        <v>0</v>
      </c>
      <c r="BA227" s="8">
        <f ca="1">IF(BA$5&lt;&gt;"",HLOOKUP(BA$5,Functionalization!$G$6:$R$314,ROW($A227)-5,FALSE),IFERROR(INDEX(BA$278:BA$314,MATCH($F227,$B$278:$B$314,0))/VLOOKUP($F227,$B$278:$BB$314,MATCH(LEFT(TRIM(BA$6),FIND("~",SUBSTITUTE(BA$6,"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227))*HLOOKUP(LEFT(TRIM(BA$6),FIND("~",SUBSTITUTE(BA$6," ","~",LEN(TRIM(BA$6))-LEN(SUBSTITUTE(TRIM(BA$6)," ",""))))-1)&amp;" Total",$B$6:$BB$314,ROW($A227)-5,FALSE))</f>
        <v>0</v>
      </c>
      <c r="BB227" s="8">
        <f ca="1">IF(BB$5&lt;&gt;"",HLOOKUP(BB$5,Functionalization!$G$6:$R$314,ROW($A227)-5,FALSE),IFERROR(INDEX(BB$278:BB$314,MATCH($F227,$B$278:$B$314,0))/VLOOKUP($F227,$B$278:$BB$314,MATCH(LEFT(TRIM(BB$6),FIND("~",SUBSTITUTE(BB$6,"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227))*HLOOKUP(LEFT(TRIM(BB$6),FIND("~",SUBSTITUTE(BB$6," ","~",LEN(TRIM(BB$6))-LEN(SUBSTITUTE(TRIM(BB$6)," ",""))))-1)&amp;" Total",$B$6:$BB$314,ROW($A227)-5,FALSE))</f>
        <v>0</v>
      </c>
      <c r="BD227">
        <f ca="1">IFERROR(IF(SUMIF($G$6:$BB$6,BD$6&amp;" Total",$G227:$BB227)-(SUMIF($G$6:$BB$6,BD$6&amp;" "&amp;'Input-Func_Class'!$D$22,$G227:$BB227)+IFERROR(SUMIF($G$6:$BB$6,BD$6&amp;" "&amp;'Input-Func_Class'!$E$22,$G227:$BB227),SUMIF($G$6:$BB$6,BD$6&amp;" "&amp;'Input-Func_Class'!$B$24,$G227:$BB227))+SUMIF($G$6:$BB$6,BD$6&amp;" "&amp;'Input-Func_Class'!$F$22,$G227:$BB227))&lt;Check_Limit,0,1),1)</f>
        <v>0</v>
      </c>
      <c r="BE227">
        <f ca="1">IFERROR(IF(SUMIF($G$6:$BB$6,BE$6&amp;" Total",$G227:$BB227)-(SUMIF($G$6:$BB$6,BE$6&amp;" "&amp;'Input-Func_Class'!$D$22,$G227:$BB227)+IFERROR(SUMIF($G$6:$BB$6,BE$6&amp;" "&amp;'Input-Func_Class'!$E$22,$G227:$BB227),SUMIF($G$6:$BB$6,BE$6&amp;" "&amp;'Input-Func_Class'!$B$24,$G227:$BB227))+SUMIF($G$6:$BB$6,BE$6&amp;" "&amp;'Input-Func_Class'!$F$22,$G227:$BB227))&lt;Check_Limit,0,1),1)</f>
        <v>0</v>
      </c>
      <c r="BF227">
        <f ca="1">IFERROR(IF(SUMIF($G$6:$BB$6,BF$6&amp;" Total",$G227:$BB227)-(SUMIF($G$6:$BB$6,BF$6&amp;" "&amp;'Input-Func_Class'!$D$22,$G227:$BB227)+IFERROR(SUMIF($G$6:$BB$6,BF$6&amp;" "&amp;'Input-Func_Class'!$E$22,$G227:$BB227),SUMIF($G$6:$BB$6,BF$6&amp;" "&amp;'Input-Func_Class'!$B$24,$G227:$BB227))+SUMIF($G$6:$BB$6,BF$6&amp;" "&amp;'Input-Func_Class'!$F$22,$G227:$BB227))&lt;Check_Limit,0,1),1)</f>
        <v>0</v>
      </c>
      <c r="BG227">
        <f ca="1">IFERROR(IF(SUMIF($G$6:$BB$6,BG$6&amp;" Total",$G227:$BB227)-(SUMIF($G$6:$BB$6,BG$6&amp;" "&amp;'Input-Func_Class'!$D$22,$G227:$BB227)+IFERROR(SUMIF($G$6:$BB$6,BG$6&amp;" "&amp;'Input-Func_Class'!$E$22,$G227:$BB227),SUMIF($G$6:$BB$6,BG$6&amp;" "&amp;'Input-Func_Class'!$B$24,$G227:$BB227))+SUMIF($G$6:$BB$6,BG$6&amp;" "&amp;'Input-Func_Class'!$F$22,$G227:$BB227))&lt;Check_Limit,0,1),1)</f>
        <v>0</v>
      </c>
      <c r="BH227">
        <f ca="1">IFERROR(IF(SUMIF($G$6:$BB$6,BH$6&amp;" Total",$G227:$BB227)-(SUMIF($G$6:$BB$6,BH$6&amp;" "&amp;'Input-Func_Class'!$D$22,$G227:$BB227)+IFERROR(SUMIF($G$6:$BB$6,BH$6&amp;" "&amp;'Input-Func_Class'!$E$22,$G227:$BB227),SUMIF($G$6:$BB$6,BH$6&amp;" "&amp;'Input-Func_Class'!$B$24,$G227:$BB227))+SUMIF($G$6:$BB$6,BH$6&amp;" "&amp;'Input-Func_Class'!$F$22,$G227:$BB227))&lt;Check_Limit,0,1),1)</f>
        <v>0</v>
      </c>
      <c r="BI227">
        <f ca="1">IFERROR(IF(SUMIF($G$6:$BB$6,BI$6&amp;" Total",$G227:$BB227)-(SUMIF($G$6:$BB$6,BI$6&amp;" "&amp;'Input-Func_Class'!$D$22,$G227:$BB227)+IFERROR(SUMIF($G$6:$BB$6,BI$6&amp;" "&amp;'Input-Func_Class'!$E$22,$G227:$BB227),SUMIF($G$6:$BB$6,BI$6&amp;" "&amp;'Input-Func_Class'!$B$24,$G227:$BB227))+SUMIF($G$6:$BB$6,BI$6&amp;" "&amp;'Input-Func_Class'!$F$22,$G227:$BB227))&lt;Check_Limit,0,1),1)</f>
        <v>0</v>
      </c>
      <c r="BJ227">
        <f ca="1">IFERROR(IF(SUMIF($G$6:$BB$6,BJ$6&amp;" Total",$G227:$BB227)-(SUMIF($G$6:$BB$6,BJ$6&amp;" "&amp;'Input-Func_Class'!$D$22,$G227:$BB227)+IFERROR(SUMIF($G$6:$BB$6,BJ$6&amp;" "&amp;'Input-Func_Class'!$E$22,$G227:$BB227),SUMIF($G$6:$BB$6,BJ$6&amp;" "&amp;'Input-Func_Class'!$B$24,$G227:$BB227))+SUMIF($G$6:$BB$6,BJ$6&amp;" "&amp;'Input-Func_Class'!$F$22,$G227:$BB227))&lt;Check_Limit,0,1),1)</f>
        <v>0</v>
      </c>
      <c r="BK227">
        <f ca="1">IFERROR(IF(SUMIF($G$6:$BB$6,BK$6&amp;" Total",$G227:$BB227)-(SUMIF($G$6:$BB$6,BK$6&amp;" "&amp;'Input-Func_Class'!$D$22,$G227:$BB227)+IFERROR(SUMIF($G$6:$BB$6,BK$6&amp;" "&amp;'Input-Func_Class'!$E$22,$G227:$BB227),SUMIF($G$6:$BB$6,BK$6&amp;" "&amp;'Input-Func_Class'!$B$24,$G227:$BB227))+SUMIF($G$6:$BB$6,BK$6&amp;" "&amp;'Input-Func_Class'!$F$22,$G227:$BB227))&lt;Check_Limit,0,1),1)</f>
        <v>0</v>
      </c>
      <c r="BL227">
        <f ca="1">IFERROR(IF(SUMIF($G$6:$BB$6,BL$6&amp;" Total",$G227:$BB227)-(SUMIF($G$6:$BB$6,BL$6&amp;" "&amp;'Input-Func_Class'!$D$22,$G227:$BB227)+IFERROR(SUMIF($G$6:$BB$6,BL$6&amp;" "&amp;'Input-Func_Class'!$E$22,$G227:$BB227),SUMIF($G$6:$BB$6,BL$6&amp;" "&amp;'Input-Func_Class'!$B$24,$G227:$BB227))+SUMIF($G$6:$BB$6,BL$6&amp;" "&amp;'Input-Func_Class'!$F$22,$G227:$BB227))&lt;Check_Limit,0,1),1)</f>
        <v>0</v>
      </c>
      <c r="BM227">
        <f ca="1">IFERROR(IF(SUMIF($G$6:$BB$6,BM$6&amp;" Total",$G227:$BB227)-(SUMIF($G$6:$BB$6,BM$6&amp;" "&amp;'Input-Func_Class'!$D$22,$G227:$BB227)+IFERROR(SUMIF($G$6:$BB$6,BM$6&amp;" "&amp;'Input-Func_Class'!$E$22,$G227:$BB227),SUMIF($G$6:$BB$6,BM$6&amp;" "&amp;'Input-Func_Class'!$B$24,$G227:$BB227))+SUMIF($G$6:$BB$6,BM$6&amp;" "&amp;'Input-Func_Class'!$F$22,$G227:$BB227))&lt;Check_Limit,0,1),1)</f>
        <v>0</v>
      </c>
      <c r="BN227">
        <f ca="1">IFERROR(IF(SUMIF($G$6:$BB$6,BN$6&amp;" Total",$G227:$BB227)-(SUMIF($G$6:$BB$6,BN$6&amp;" "&amp;'Input-Func_Class'!$D$22,$G227:$BB227)+IFERROR(SUMIF($G$6:$BB$6,BN$6&amp;" "&amp;'Input-Func_Class'!$E$22,$G227:$BB227),SUMIF($G$6:$BB$6,BN$6&amp;" "&amp;'Input-Func_Class'!$B$24,$G227:$BB227))+SUMIF($G$6:$BB$6,BN$6&amp;" "&amp;'Input-Func_Class'!$F$22,$G227:$BB227))&lt;Check_Limit,0,1),1)</f>
        <v>0</v>
      </c>
      <c r="BO227">
        <f ca="1">IFERROR(IF(SUMIF($G$6:$BB$6,BO$6&amp;" Total",$G227:$BB227)-(SUMIF($G$6:$BB$6,BO$6&amp;" "&amp;'Input-Func_Class'!$D$22,$G227:$BB227)+IFERROR(SUMIF($G$6:$BB$6,BO$6&amp;" "&amp;'Input-Func_Class'!$E$22,$G227:$BB227),SUMIF($G$6:$BB$6,BO$6&amp;" "&amp;'Input-Func_Class'!$B$24,$G227:$BB227))+SUMIF($G$6:$BB$6,BO$6&amp;" "&amp;'Input-Func_Class'!$F$22,$G227:$BB227))&lt;Check_Limit,0,1),1)</f>
        <v>0</v>
      </c>
    </row>
    <row r="228" spans="1:67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>Functionalization!$D228</f>
        <v>273942.54000000004</v>
      </c>
      <c r="E228" s="8">
        <f t="shared" ca="1" si="64"/>
        <v>0</v>
      </c>
      <c r="F228" s="2" t="str">
        <f>IF($D228=0,"-",IF('Input-Accounts'!$E228&lt;&gt;0,'Input-Accounts'!$E228,'Input-Accounts'!$G228))</f>
        <v>CUSTOMER</v>
      </c>
      <c r="G228" s="8">
        <f ca="1">IF(G$5&lt;&gt;"",HLOOKUP(G$5,Functionalization!$G$6:$R$314,ROW($A228)-5,FALSE),IFERROR(INDEX(G$278:G$314,MATCH($F228,$B$278:$B$314,0))/VLOOKUP($F228,$B$278:$BB$314,MATCH(LEFT(TRIM(G$6),FIND("~",SUBSTITUTE(G$6,"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228))*HLOOKUP(LEFT(TRIM(G$6),FIND("~",SUBSTITUTE(G$6," ","~",LEN(TRIM(G$6))-LEN(SUBSTITUTE(TRIM(G$6)," ",""))))-1)&amp;" Total",$B$6:$BB$314,ROW($A228)-5,FALSE))</f>
        <v>0</v>
      </c>
      <c r="H228" s="8">
        <f ca="1">IF(H$5&lt;&gt;"",HLOOKUP(H$5,Functionalization!$G$6:$R$314,ROW($A228)-5,FALSE),IFERROR(INDEX(H$278:H$314,MATCH($F228,$B$278:$B$314,0))/VLOOKUP($F228,$B$278:$BB$314,MATCH(LEFT(TRIM(H$6),FIND("~",SUBSTITUTE(H$6,"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228))*HLOOKUP(LEFT(TRIM(H$6),FIND("~",SUBSTITUTE(H$6," ","~",LEN(TRIM(H$6))-LEN(SUBSTITUTE(TRIM(H$6)," ",""))))-1)&amp;" Total",$B$6:$BB$314,ROW($A228)-5,FALSE))</f>
        <v>0</v>
      </c>
      <c r="I228" s="8">
        <f ca="1">IF(I$5&lt;&gt;"",HLOOKUP(I$5,Functionalization!$G$6:$R$314,ROW($A228)-5,FALSE),IFERROR(INDEX(I$278:I$314,MATCH($F228,$B$278:$B$314,0))/VLOOKUP($F228,$B$278:$BB$314,MATCH(LEFT(TRIM(I$6),FIND("~",SUBSTITUTE(I$6,"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228))*HLOOKUP(LEFT(TRIM(I$6),FIND("~",SUBSTITUTE(I$6," ","~",LEN(TRIM(I$6))-LEN(SUBSTITUTE(TRIM(I$6)," ",""))))-1)&amp;" Total",$B$6:$BB$314,ROW($A228)-5,FALSE))</f>
        <v>0</v>
      </c>
      <c r="J228" s="8">
        <f ca="1">IF(J$5&lt;&gt;"",HLOOKUP(J$5,Functionalization!$G$6:$R$314,ROW($A228)-5,FALSE),IFERROR(INDEX(J$278:J$314,MATCH($F228,$B$278:$B$314,0))/VLOOKUP($F228,$B$278:$BB$314,MATCH(LEFT(TRIM(J$6),FIND("~",SUBSTITUTE(J$6,"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228))*HLOOKUP(LEFT(TRIM(J$6),FIND("~",SUBSTITUTE(J$6," ","~",LEN(TRIM(J$6))-LEN(SUBSTITUTE(TRIM(J$6)," ",""))))-1)&amp;" Total",$B$6:$BB$314,ROW($A228)-5,FALSE))</f>
        <v>0</v>
      </c>
      <c r="K228" s="8">
        <f ca="1">IF(K$5&lt;&gt;"",HLOOKUP(K$5,Functionalization!$G$6:$R$314,ROW($A228)-5,FALSE),IFERROR(INDEX(K$278:K$314,MATCH($F228,$B$278:$B$314,0))/VLOOKUP($F228,$B$278:$BB$314,MATCH(LEFT(TRIM(K$6),FIND("~",SUBSTITUTE(K$6,"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228))*HLOOKUP(LEFT(TRIM(K$6),FIND("~",SUBSTITUTE(K$6," ","~",LEN(TRIM(K$6))-LEN(SUBSTITUTE(TRIM(K$6)," ",""))))-1)&amp;" Total",$B$6:$BB$314,ROW($A228)-5,FALSE))</f>
        <v>273942.54000000004</v>
      </c>
      <c r="L228" s="8">
        <f ca="1">IF(L$5&lt;&gt;"",HLOOKUP(L$5,Functionalization!$G$6:$R$314,ROW($A228)-5,FALSE),IFERROR(INDEX(L$278:L$314,MATCH($F228,$B$278:$B$314,0))/VLOOKUP($F228,$B$278:$BB$314,MATCH(LEFT(TRIM(L$6),FIND("~",SUBSTITUTE(L$6,"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228))*HLOOKUP(LEFT(TRIM(L$6),FIND("~",SUBSTITUTE(L$6," ","~",LEN(TRIM(L$6))-LEN(SUBSTITUTE(TRIM(L$6)," ",""))))-1)&amp;" Total",$B$6:$BB$314,ROW($A228)-5,FALSE))</f>
        <v>0</v>
      </c>
      <c r="M228" s="8">
        <f ca="1">IF(M$5&lt;&gt;"",HLOOKUP(M$5,Functionalization!$G$6:$R$314,ROW($A228)-5,FALSE),IFERROR(INDEX(M$278:M$314,MATCH($F228,$B$278:$B$314,0))/VLOOKUP($F228,$B$278:$BB$314,MATCH(LEFT(TRIM(M$6),FIND("~",SUBSTITUTE(M$6,"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228))*HLOOKUP(LEFT(TRIM(M$6),FIND("~",SUBSTITUTE(M$6," ","~",LEN(TRIM(M$6))-LEN(SUBSTITUTE(TRIM(M$6)," ",""))))-1)&amp;" Total",$B$6:$BB$314,ROW($A228)-5,FALSE))</f>
        <v>0</v>
      </c>
      <c r="N228" s="8">
        <f ca="1">IF(N$5&lt;&gt;"",HLOOKUP(N$5,Functionalization!$G$6:$R$314,ROW($A228)-5,FALSE),IFERROR(INDEX(N$278:N$314,MATCH($F228,$B$278:$B$314,0))/VLOOKUP($F228,$B$278:$BB$314,MATCH(LEFT(TRIM(N$6),FIND("~",SUBSTITUTE(N$6,"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228))*HLOOKUP(LEFT(TRIM(N$6),FIND("~",SUBSTITUTE(N$6," ","~",LEN(TRIM(N$6))-LEN(SUBSTITUTE(TRIM(N$6)," ",""))))-1)&amp;" Total",$B$6:$BB$314,ROW($A228)-5,FALSE))</f>
        <v>273942.54000000004</v>
      </c>
      <c r="O228" s="8">
        <f ca="1">IF(O$5&lt;&gt;"",HLOOKUP(O$5,Functionalization!$G$6:$R$314,ROW($A228)-5,FALSE),IFERROR(INDEX(O$278:O$314,MATCH($F228,$B$278:$B$314,0))/VLOOKUP($F228,$B$278:$BB$314,MATCH(LEFT(TRIM(O$6),FIND("~",SUBSTITUTE(O$6,"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228))*HLOOKUP(LEFT(TRIM(O$6),FIND("~",SUBSTITUTE(O$6," ","~",LEN(TRIM(O$6))-LEN(SUBSTITUTE(TRIM(O$6)," ",""))))-1)&amp;" Total",$B$6:$BB$314,ROW($A228)-5,FALSE))</f>
        <v>0</v>
      </c>
      <c r="P228" s="8">
        <f ca="1">IF(P$5&lt;&gt;"",HLOOKUP(P$5,Functionalization!$G$6:$R$314,ROW($A228)-5,FALSE),IFERROR(INDEX(P$278:P$314,MATCH($F228,$B$278:$B$314,0))/VLOOKUP($F228,$B$278:$BB$314,MATCH(LEFT(TRIM(P$6),FIND("~",SUBSTITUTE(P$6,"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228))*HLOOKUP(LEFT(TRIM(P$6),FIND("~",SUBSTITUTE(P$6," ","~",LEN(TRIM(P$6))-LEN(SUBSTITUTE(TRIM(P$6)," ",""))))-1)&amp;" Total",$B$6:$BB$314,ROW($A228)-5,FALSE))</f>
        <v>0</v>
      </c>
      <c r="Q228" s="8">
        <f ca="1">IF(Q$5&lt;&gt;"",HLOOKUP(Q$5,Functionalization!$G$6:$R$314,ROW($A228)-5,FALSE),IFERROR(INDEX(Q$278:Q$314,MATCH($F228,$B$278:$B$314,0))/VLOOKUP($F228,$B$278:$BB$314,MATCH(LEFT(TRIM(Q$6),FIND("~",SUBSTITUTE(Q$6,"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228))*HLOOKUP(LEFT(TRIM(Q$6),FIND("~",SUBSTITUTE(Q$6," ","~",LEN(TRIM(Q$6))-LEN(SUBSTITUTE(TRIM(Q$6)," ",""))))-1)&amp;" Total",$B$6:$BB$314,ROW($A228)-5,FALSE))</f>
        <v>0</v>
      </c>
      <c r="R228" s="8">
        <f ca="1">IF(R$5&lt;&gt;"",HLOOKUP(R$5,Functionalization!$G$6:$R$314,ROW($A228)-5,FALSE),IFERROR(INDEX(R$278:R$314,MATCH($F228,$B$278:$B$314,0))/VLOOKUP($F228,$B$278:$BB$314,MATCH(LEFT(TRIM(R$6),FIND("~",SUBSTITUTE(R$6,"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228))*HLOOKUP(LEFT(TRIM(R$6),FIND("~",SUBSTITUTE(R$6," ","~",LEN(TRIM(R$6))-LEN(SUBSTITUTE(TRIM(R$6)," ",""))))-1)&amp;" Total",$B$6:$BB$314,ROW($A228)-5,FALSE))</f>
        <v>0</v>
      </c>
      <c r="S228" s="8">
        <f ca="1">IF(S$5&lt;&gt;"",HLOOKUP(S$5,Functionalization!$G$6:$R$314,ROW($A228)-5,FALSE),IFERROR(INDEX(S$278:S$314,MATCH($F228,$B$278:$B$314,0))/VLOOKUP($F228,$B$278:$BB$314,MATCH(LEFT(TRIM(S$6),FIND("~",SUBSTITUTE(S$6,"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228))*HLOOKUP(LEFT(TRIM(S$6),FIND("~",SUBSTITUTE(S$6," ","~",LEN(TRIM(S$6))-LEN(SUBSTITUTE(TRIM(S$6)," ",""))))-1)&amp;" Total",$B$6:$BB$314,ROW($A228)-5,FALSE))</f>
        <v>0</v>
      </c>
      <c r="T228" s="8">
        <f ca="1">IF(T$5&lt;&gt;"",HLOOKUP(T$5,Functionalization!$G$6:$R$314,ROW($A228)-5,FALSE),IFERROR(INDEX(T$278:T$314,MATCH($F228,$B$278:$B$314,0))/VLOOKUP($F228,$B$278:$BB$314,MATCH(LEFT(TRIM(T$6),FIND("~",SUBSTITUTE(T$6,"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228))*HLOOKUP(LEFT(TRIM(T$6),FIND("~",SUBSTITUTE(T$6," ","~",LEN(TRIM(T$6))-LEN(SUBSTITUTE(TRIM(T$6)," ",""))))-1)&amp;" Total",$B$6:$BB$314,ROW($A228)-5,FALSE))</f>
        <v>0</v>
      </c>
      <c r="U228" s="8">
        <f ca="1">IF(U$5&lt;&gt;"",HLOOKUP(U$5,Functionalization!$G$6:$R$314,ROW($A228)-5,FALSE),IFERROR(INDEX(U$278:U$314,MATCH($F228,$B$278:$B$314,0))/VLOOKUP($F228,$B$278:$BB$314,MATCH(LEFT(TRIM(U$6),FIND("~",SUBSTITUTE(U$6,"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228))*HLOOKUP(LEFT(TRIM(U$6),FIND("~",SUBSTITUTE(U$6," ","~",LEN(TRIM(U$6))-LEN(SUBSTITUTE(TRIM(U$6)," ",""))))-1)&amp;" Total",$B$6:$BB$314,ROW($A228)-5,FALSE))</f>
        <v>0</v>
      </c>
      <c r="V228" s="8">
        <f ca="1">IF(V$5&lt;&gt;"",HLOOKUP(V$5,Functionalization!$G$6:$R$314,ROW($A228)-5,FALSE),IFERROR(INDEX(V$278:V$314,MATCH($F228,$B$278:$B$314,0))/VLOOKUP($F228,$B$278:$BB$314,MATCH(LEFT(TRIM(V$6),FIND("~",SUBSTITUTE(V$6,"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228))*HLOOKUP(LEFT(TRIM(V$6),FIND("~",SUBSTITUTE(V$6," ","~",LEN(TRIM(V$6))-LEN(SUBSTITUTE(TRIM(V$6)," ",""))))-1)&amp;" Total",$B$6:$BB$314,ROW($A228)-5,FALSE))</f>
        <v>0</v>
      </c>
      <c r="W228" s="8">
        <f ca="1">IF(W$5&lt;&gt;"",HLOOKUP(W$5,Functionalization!$G$6:$R$314,ROW($A228)-5,FALSE),IFERROR(INDEX(W$278:W$314,MATCH($F228,$B$278:$B$314,0))/VLOOKUP($F228,$B$278:$BB$314,MATCH(LEFT(TRIM(W$6),FIND("~",SUBSTITUTE(W$6,"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228))*HLOOKUP(LEFT(TRIM(W$6),FIND("~",SUBSTITUTE(W$6," ","~",LEN(TRIM(W$6))-LEN(SUBSTITUTE(TRIM(W$6)," ",""))))-1)&amp;" Total",$B$6:$BB$314,ROW($A228)-5,FALSE))</f>
        <v>0</v>
      </c>
      <c r="X228" s="8">
        <f ca="1">IF(X$5&lt;&gt;"",HLOOKUP(X$5,Functionalization!$G$6:$R$314,ROW($A228)-5,FALSE),IFERROR(INDEX(X$278:X$314,MATCH($F228,$B$278:$B$314,0))/VLOOKUP($F228,$B$278:$BB$314,MATCH(LEFT(TRIM(X$6),FIND("~",SUBSTITUTE(X$6,"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228))*HLOOKUP(LEFT(TRIM(X$6),FIND("~",SUBSTITUTE(X$6," ","~",LEN(TRIM(X$6))-LEN(SUBSTITUTE(TRIM(X$6)," ",""))))-1)&amp;" Total",$B$6:$BB$314,ROW($A228)-5,FALSE))</f>
        <v>0</v>
      </c>
      <c r="Y228" s="8">
        <f ca="1">IF(Y$5&lt;&gt;"",HLOOKUP(Y$5,Functionalization!$G$6:$R$314,ROW($A228)-5,FALSE),IFERROR(INDEX(Y$278:Y$314,MATCH($F228,$B$278:$B$314,0))/VLOOKUP($F228,$B$278:$BB$314,MATCH(LEFT(TRIM(Y$6),FIND("~",SUBSTITUTE(Y$6,"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228))*HLOOKUP(LEFT(TRIM(Y$6),FIND("~",SUBSTITUTE(Y$6," ","~",LEN(TRIM(Y$6))-LEN(SUBSTITUTE(TRIM(Y$6)," ",""))))-1)&amp;" Total",$B$6:$BB$314,ROW($A228)-5,FALSE))</f>
        <v>0</v>
      </c>
      <c r="Z228" s="8">
        <f ca="1">IF(Z$5&lt;&gt;"",HLOOKUP(Z$5,Functionalization!$G$6:$R$314,ROW($A228)-5,FALSE),IFERROR(INDEX(Z$278:Z$314,MATCH($F228,$B$278:$B$314,0))/VLOOKUP($F228,$B$278:$BB$314,MATCH(LEFT(TRIM(Z$6),FIND("~",SUBSTITUTE(Z$6,"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228))*HLOOKUP(LEFT(TRIM(Z$6),FIND("~",SUBSTITUTE(Z$6," ","~",LEN(TRIM(Z$6))-LEN(SUBSTITUTE(TRIM(Z$6)," ",""))))-1)&amp;" Total",$B$6:$BB$314,ROW($A228)-5,FALSE))</f>
        <v>0</v>
      </c>
      <c r="AA228" s="8">
        <f ca="1">IF(AA$5&lt;&gt;"",HLOOKUP(AA$5,Functionalization!$G$6:$R$314,ROW($A228)-5,FALSE),IFERROR(INDEX(AA$278:AA$314,MATCH($F228,$B$278:$B$314,0))/VLOOKUP($F228,$B$278:$BB$314,MATCH(LEFT(TRIM(AA$6),FIND("~",SUBSTITUTE(AA$6,"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228))*HLOOKUP(LEFT(TRIM(AA$6),FIND("~",SUBSTITUTE(AA$6," ","~",LEN(TRIM(AA$6))-LEN(SUBSTITUTE(TRIM(AA$6)," ",""))))-1)&amp;" Total",$B$6:$BB$314,ROW($A228)-5,FALSE))</f>
        <v>0</v>
      </c>
      <c r="AB228" s="8">
        <f ca="1">IF(AB$5&lt;&gt;"",HLOOKUP(AB$5,Functionalization!$G$6:$R$314,ROW($A228)-5,FALSE),IFERROR(INDEX(AB$278:AB$314,MATCH($F228,$B$278:$B$314,0))/VLOOKUP($F228,$B$278:$BB$314,MATCH(LEFT(TRIM(AB$6),FIND("~",SUBSTITUTE(AB$6,"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228))*HLOOKUP(LEFT(TRIM(AB$6),FIND("~",SUBSTITUTE(AB$6," ","~",LEN(TRIM(AB$6))-LEN(SUBSTITUTE(TRIM(AB$6)," ",""))))-1)&amp;" Total",$B$6:$BB$314,ROW($A228)-5,FALSE))</f>
        <v>0</v>
      </c>
      <c r="AC228" s="8">
        <f ca="1">IF(AC$5&lt;&gt;"",HLOOKUP(AC$5,Functionalization!$G$6:$R$314,ROW($A228)-5,FALSE),IFERROR(INDEX(AC$278:AC$314,MATCH($F228,$B$278:$B$314,0))/VLOOKUP($F228,$B$278:$BB$314,MATCH(LEFT(TRIM(AC$6),FIND("~",SUBSTITUTE(AC$6,"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228))*HLOOKUP(LEFT(TRIM(AC$6),FIND("~",SUBSTITUTE(AC$6," ","~",LEN(TRIM(AC$6))-LEN(SUBSTITUTE(TRIM(AC$6)," ",""))))-1)&amp;" Total",$B$6:$BB$314,ROW($A228)-5,FALSE))</f>
        <v>0</v>
      </c>
      <c r="AD228" s="8">
        <f ca="1">IF(AD$5&lt;&gt;"",HLOOKUP(AD$5,Functionalization!$G$6:$R$314,ROW($A228)-5,FALSE),IFERROR(INDEX(AD$278:AD$314,MATCH($F228,$B$278:$B$314,0))/VLOOKUP($F228,$B$278:$BB$314,MATCH(LEFT(TRIM(AD$6),FIND("~",SUBSTITUTE(AD$6,"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228))*HLOOKUP(LEFT(TRIM(AD$6),FIND("~",SUBSTITUTE(AD$6," ","~",LEN(TRIM(AD$6))-LEN(SUBSTITUTE(TRIM(AD$6)," ",""))))-1)&amp;" Total",$B$6:$BB$314,ROW($A228)-5,FALSE))</f>
        <v>0</v>
      </c>
      <c r="AE228" s="8">
        <f ca="1">IF(AE$5&lt;&gt;"",HLOOKUP(AE$5,Functionalization!$G$6:$R$314,ROW($A228)-5,FALSE),IFERROR(INDEX(AE$278:AE$314,MATCH($F228,$B$278:$B$314,0))/VLOOKUP($F228,$B$278:$BB$314,MATCH(LEFT(TRIM(AE$6),FIND("~",SUBSTITUTE(AE$6,"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228))*HLOOKUP(LEFT(TRIM(AE$6),FIND("~",SUBSTITUTE(AE$6," ","~",LEN(TRIM(AE$6))-LEN(SUBSTITUTE(TRIM(AE$6)," ",""))))-1)&amp;" Total",$B$6:$BB$314,ROW($A228)-5,FALSE))</f>
        <v>0</v>
      </c>
      <c r="AF228" s="8">
        <f ca="1">IF(AF$5&lt;&gt;"",HLOOKUP(AF$5,Functionalization!$G$6:$R$314,ROW($A228)-5,FALSE),IFERROR(INDEX(AF$278:AF$314,MATCH($F228,$B$278:$B$314,0))/VLOOKUP($F228,$B$278:$BB$314,MATCH(LEFT(TRIM(AF$6),FIND("~",SUBSTITUTE(AF$6,"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228))*HLOOKUP(LEFT(TRIM(AF$6),FIND("~",SUBSTITUTE(AF$6," ","~",LEN(TRIM(AF$6))-LEN(SUBSTITUTE(TRIM(AF$6)," ",""))))-1)&amp;" Total",$B$6:$BB$314,ROW($A228)-5,FALSE))</f>
        <v>0</v>
      </c>
      <c r="AG228" s="8">
        <f ca="1">IF(AG$5&lt;&gt;"",HLOOKUP(AG$5,Functionalization!$G$6:$R$314,ROW($A228)-5,FALSE),IFERROR(INDEX(AG$278:AG$314,MATCH($F228,$B$278:$B$314,0))/VLOOKUP($F228,$B$278:$BB$314,MATCH(LEFT(TRIM(AG$6),FIND("~",SUBSTITUTE(AG$6,"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228))*HLOOKUP(LEFT(TRIM(AG$6),FIND("~",SUBSTITUTE(AG$6," ","~",LEN(TRIM(AG$6))-LEN(SUBSTITUTE(TRIM(AG$6)," ",""))))-1)&amp;" Total",$B$6:$BB$314,ROW($A228)-5,FALSE))</f>
        <v>0</v>
      </c>
      <c r="AH228" s="8">
        <f ca="1">IF(AH$5&lt;&gt;"",HLOOKUP(AH$5,Functionalization!$G$6:$R$314,ROW($A228)-5,FALSE),IFERROR(INDEX(AH$278:AH$314,MATCH($F228,$B$278:$B$314,0))/VLOOKUP($F228,$B$278:$BB$314,MATCH(LEFT(TRIM(AH$6),FIND("~",SUBSTITUTE(AH$6,"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228))*HLOOKUP(LEFT(TRIM(AH$6),FIND("~",SUBSTITUTE(AH$6," ","~",LEN(TRIM(AH$6))-LEN(SUBSTITUTE(TRIM(AH$6)," ",""))))-1)&amp;" Total",$B$6:$BB$314,ROW($A228)-5,FALSE))</f>
        <v>0</v>
      </c>
      <c r="AI228" s="8">
        <f ca="1">IF(AI$5&lt;&gt;"",HLOOKUP(AI$5,Functionalization!$G$6:$R$314,ROW($A228)-5,FALSE),IFERROR(INDEX(AI$278:AI$314,MATCH($F228,$B$278:$B$314,0))/VLOOKUP($F228,$B$278:$BB$314,MATCH(LEFT(TRIM(AI$6),FIND("~",SUBSTITUTE(AI$6,"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228))*HLOOKUP(LEFT(TRIM(AI$6),FIND("~",SUBSTITUTE(AI$6," ","~",LEN(TRIM(AI$6))-LEN(SUBSTITUTE(TRIM(AI$6)," ",""))))-1)&amp;" Total",$B$6:$BB$314,ROW($A228)-5,FALSE))</f>
        <v>0</v>
      </c>
      <c r="AJ228" s="8">
        <f ca="1">IF(AJ$5&lt;&gt;"",HLOOKUP(AJ$5,Functionalization!$G$6:$R$314,ROW($A228)-5,FALSE),IFERROR(INDEX(AJ$278:AJ$314,MATCH($F228,$B$278:$B$314,0))/VLOOKUP($F228,$B$278:$BB$314,MATCH(LEFT(TRIM(AJ$6),FIND("~",SUBSTITUTE(AJ$6,"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228))*HLOOKUP(LEFT(TRIM(AJ$6),FIND("~",SUBSTITUTE(AJ$6," ","~",LEN(TRIM(AJ$6))-LEN(SUBSTITUTE(TRIM(AJ$6)," ",""))))-1)&amp;" Total",$B$6:$BB$314,ROW($A228)-5,FALSE))</f>
        <v>0</v>
      </c>
      <c r="AK228" s="8">
        <f ca="1">IF(AK$5&lt;&gt;"",HLOOKUP(AK$5,Functionalization!$G$6:$R$314,ROW($A228)-5,FALSE),IFERROR(INDEX(AK$278:AK$314,MATCH($F228,$B$278:$B$314,0))/VLOOKUP($F228,$B$278:$BB$314,MATCH(LEFT(TRIM(AK$6),FIND("~",SUBSTITUTE(AK$6,"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228))*HLOOKUP(LEFT(TRIM(AK$6),FIND("~",SUBSTITUTE(AK$6," ","~",LEN(TRIM(AK$6))-LEN(SUBSTITUTE(TRIM(AK$6)," ",""))))-1)&amp;" Total",$B$6:$BB$314,ROW($A228)-5,FALSE))</f>
        <v>0</v>
      </c>
      <c r="AL228" s="8">
        <f ca="1">IF(AL$5&lt;&gt;"",HLOOKUP(AL$5,Functionalization!$G$6:$R$314,ROW($A228)-5,FALSE),IFERROR(INDEX(AL$278:AL$314,MATCH($F228,$B$278:$B$314,0))/VLOOKUP($F228,$B$278:$BB$314,MATCH(LEFT(TRIM(AL$6),FIND("~",SUBSTITUTE(AL$6,"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228))*HLOOKUP(LEFT(TRIM(AL$6),FIND("~",SUBSTITUTE(AL$6," ","~",LEN(TRIM(AL$6))-LEN(SUBSTITUTE(TRIM(AL$6)," ",""))))-1)&amp;" Total",$B$6:$BB$314,ROW($A228)-5,FALSE))</f>
        <v>0</v>
      </c>
      <c r="AM228" s="8">
        <f ca="1">IF(AM$5&lt;&gt;"",HLOOKUP(AM$5,Functionalization!$G$6:$R$314,ROW($A228)-5,FALSE),IFERROR(INDEX(AM$278:AM$314,MATCH($F228,$B$278:$B$314,0))/VLOOKUP($F228,$B$278:$BB$314,MATCH(LEFT(TRIM(AM$6),FIND("~",SUBSTITUTE(AM$6,"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228))*HLOOKUP(LEFT(TRIM(AM$6),FIND("~",SUBSTITUTE(AM$6," ","~",LEN(TRIM(AM$6))-LEN(SUBSTITUTE(TRIM(AM$6)," ",""))))-1)&amp;" Total",$B$6:$BB$314,ROW($A228)-5,FALSE))</f>
        <v>0</v>
      </c>
      <c r="AN228" s="8">
        <f ca="1">IF(AN$5&lt;&gt;"",HLOOKUP(AN$5,Functionalization!$G$6:$R$314,ROW($A228)-5,FALSE),IFERROR(INDEX(AN$278:AN$314,MATCH($F228,$B$278:$B$314,0))/VLOOKUP($F228,$B$278:$BB$314,MATCH(LEFT(TRIM(AN$6),FIND("~",SUBSTITUTE(AN$6,"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228))*HLOOKUP(LEFT(TRIM(AN$6),FIND("~",SUBSTITUTE(AN$6," ","~",LEN(TRIM(AN$6))-LEN(SUBSTITUTE(TRIM(AN$6)," ",""))))-1)&amp;" Total",$B$6:$BB$314,ROW($A228)-5,FALSE))</f>
        <v>0</v>
      </c>
      <c r="AO228" s="8">
        <f ca="1">IF(AO$5&lt;&gt;"",HLOOKUP(AO$5,Functionalization!$G$6:$R$314,ROW($A228)-5,FALSE),IFERROR(INDEX(AO$278:AO$314,MATCH($F228,$B$278:$B$314,0))/VLOOKUP($F228,$B$278:$BB$314,MATCH(LEFT(TRIM(AO$6),FIND("~",SUBSTITUTE(AO$6,"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228))*HLOOKUP(LEFT(TRIM(AO$6),FIND("~",SUBSTITUTE(AO$6," ","~",LEN(TRIM(AO$6))-LEN(SUBSTITUTE(TRIM(AO$6)," ",""))))-1)&amp;" Total",$B$6:$BB$314,ROW($A228)-5,FALSE))</f>
        <v>0</v>
      </c>
      <c r="AP228" s="8">
        <f ca="1">IF(AP$5&lt;&gt;"",HLOOKUP(AP$5,Functionalization!$G$6:$R$314,ROW($A228)-5,FALSE),IFERROR(INDEX(AP$278:AP$314,MATCH($F228,$B$278:$B$314,0))/VLOOKUP($F228,$B$278:$BB$314,MATCH(LEFT(TRIM(AP$6),FIND("~",SUBSTITUTE(AP$6,"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228))*HLOOKUP(LEFT(TRIM(AP$6),FIND("~",SUBSTITUTE(AP$6," ","~",LEN(TRIM(AP$6))-LEN(SUBSTITUTE(TRIM(AP$6)," ",""))))-1)&amp;" Total",$B$6:$BB$314,ROW($A228)-5,FALSE))</f>
        <v>0</v>
      </c>
      <c r="AQ228" s="8">
        <f ca="1">IF(AQ$5&lt;&gt;"",HLOOKUP(AQ$5,Functionalization!$G$6:$R$314,ROW($A228)-5,FALSE),IFERROR(INDEX(AQ$278:AQ$314,MATCH($F228,$B$278:$B$314,0))/VLOOKUP($F228,$B$278:$BB$314,MATCH(LEFT(TRIM(AQ$6),FIND("~",SUBSTITUTE(AQ$6,"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228))*HLOOKUP(LEFT(TRIM(AQ$6),FIND("~",SUBSTITUTE(AQ$6," ","~",LEN(TRIM(AQ$6))-LEN(SUBSTITUTE(TRIM(AQ$6)," ",""))))-1)&amp;" Total",$B$6:$BB$314,ROW($A228)-5,FALSE))</f>
        <v>0</v>
      </c>
      <c r="AR228" s="8">
        <f ca="1">IF(AR$5&lt;&gt;"",HLOOKUP(AR$5,Functionalization!$G$6:$R$314,ROW($A228)-5,FALSE),IFERROR(INDEX(AR$278:AR$314,MATCH($F228,$B$278:$B$314,0))/VLOOKUP($F228,$B$278:$BB$314,MATCH(LEFT(TRIM(AR$6),FIND("~",SUBSTITUTE(AR$6,"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228))*HLOOKUP(LEFT(TRIM(AR$6),FIND("~",SUBSTITUTE(AR$6," ","~",LEN(TRIM(AR$6))-LEN(SUBSTITUTE(TRIM(AR$6)," ",""))))-1)&amp;" Total",$B$6:$BB$314,ROW($A228)-5,FALSE))</f>
        <v>0</v>
      </c>
      <c r="AS228" s="8">
        <f ca="1">IF(AS$5&lt;&gt;"",HLOOKUP(AS$5,Functionalization!$G$6:$R$314,ROW($A228)-5,FALSE),IFERROR(INDEX(AS$278:AS$314,MATCH($F228,$B$278:$B$314,0))/VLOOKUP($F228,$B$278:$BB$314,MATCH(LEFT(TRIM(AS$6),FIND("~",SUBSTITUTE(AS$6,"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228))*HLOOKUP(LEFT(TRIM(AS$6),FIND("~",SUBSTITUTE(AS$6," ","~",LEN(TRIM(AS$6))-LEN(SUBSTITUTE(TRIM(AS$6)," ",""))))-1)&amp;" Total",$B$6:$BB$314,ROW($A228)-5,FALSE))</f>
        <v>0</v>
      </c>
      <c r="AT228" s="8">
        <f ca="1">IF(AT$5&lt;&gt;"",HLOOKUP(AT$5,Functionalization!$G$6:$R$314,ROW($A228)-5,FALSE),IFERROR(INDEX(AT$278:AT$314,MATCH($F228,$B$278:$B$314,0))/VLOOKUP($F228,$B$278:$BB$314,MATCH(LEFT(TRIM(AT$6),FIND("~",SUBSTITUTE(AT$6,"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228))*HLOOKUP(LEFT(TRIM(AT$6),FIND("~",SUBSTITUTE(AT$6," ","~",LEN(TRIM(AT$6))-LEN(SUBSTITUTE(TRIM(AT$6)," ",""))))-1)&amp;" Total",$B$6:$BB$314,ROW($A228)-5,FALSE))</f>
        <v>0</v>
      </c>
      <c r="AU228" s="8">
        <f ca="1">IF(AU$5&lt;&gt;"",HLOOKUP(AU$5,Functionalization!$G$6:$R$314,ROW($A228)-5,FALSE),IFERROR(INDEX(AU$278:AU$314,MATCH($F228,$B$278:$B$314,0))/VLOOKUP($F228,$B$278:$BB$314,MATCH(LEFT(TRIM(AU$6),FIND("~",SUBSTITUTE(AU$6,"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228))*HLOOKUP(LEFT(TRIM(AU$6),FIND("~",SUBSTITUTE(AU$6," ","~",LEN(TRIM(AU$6))-LEN(SUBSTITUTE(TRIM(AU$6)," ",""))))-1)&amp;" Total",$B$6:$BB$314,ROW($A228)-5,FALSE))</f>
        <v>0</v>
      </c>
      <c r="AV228" s="8">
        <f ca="1">IF(AV$5&lt;&gt;"",HLOOKUP(AV$5,Functionalization!$G$6:$R$314,ROW($A228)-5,FALSE),IFERROR(INDEX(AV$278:AV$314,MATCH($F228,$B$278:$B$314,0))/VLOOKUP($F228,$B$278:$BB$314,MATCH(LEFT(TRIM(AV$6),FIND("~",SUBSTITUTE(AV$6,"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228))*HLOOKUP(LEFT(TRIM(AV$6),FIND("~",SUBSTITUTE(AV$6," ","~",LEN(TRIM(AV$6))-LEN(SUBSTITUTE(TRIM(AV$6)," ",""))))-1)&amp;" Total",$B$6:$BB$314,ROW($A228)-5,FALSE))</f>
        <v>0</v>
      </c>
      <c r="AW228" s="8">
        <f ca="1">IF(AW$5&lt;&gt;"",HLOOKUP(AW$5,Functionalization!$G$6:$R$314,ROW($A228)-5,FALSE),IFERROR(INDEX(AW$278:AW$314,MATCH($F228,$B$278:$B$314,0))/VLOOKUP($F228,$B$278:$BB$314,MATCH(LEFT(TRIM(AW$6),FIND("~",SUBSTITUTE(AW$6,"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228))*HLOOKUP(LEFT(TRIM(AW$6),FIND("~",SUBSTITUTE(AW$6," ","~",LEN(TRIM(AW$6))-LEN(SUBSTITUTE(TRIM(AW$6)," ",""))))-1)&amp;" Total",$B$6:$BB$314,ROW($A228)-5,FALSE))</f>
        <v>0</v>
      </c>
      <c r="AX228" s="8">
        <f ca="1">IF(AX$5&lt;&gt;"",HLOOKUP(AX$5,Functionalization!$G$6:$R$314,ROW($A228)-5,FALSE),IFERROR(INDEX(AX$278:AX$314,MATCH($F228,$B$278:$B$314,0))/VLOOKUP($F228,$B$278:$BB$314,MATCH(LEFT(TRIM(AX$6),FIND("~",SUBSTITUTE(AX$6,"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228))*HLOOKUP(LEFT(TRIM(AX$6),FIND("~",SUBSTITUTE(AX$6," ","~",LEN(TRIM(AX$6))-LEN(SUBSTITUTE(TRIM(AX$6)," ",""))))-1)&amp;" Total",$B$6:$BB$314,ROW($A228)-5,FALSE))</f>
        <v>0</v>
      </c>
      <c r="AY228" s="8">
        <f ca="1">IF(AY$5&lt;&gt;"",HLOOKUP(AY$5,Functionalization!$G$6:$R$314,ROW($A228)-5,FALSE),IFERROR(INDEX(AY$278:AY$314,MATCH($F228,$B$278:$B$314,0))/VLOOKUP($F228,$B$278:$BB$314,MATCH(LEFT(TRIM(AY$6),FIND("~",SUBSTITUTE(AY$6,"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228))*HLOOKUP(LEFT(TRIM(AY$6),FIND("~",SUBSTITUTE(AY$6," ","~",LEN(TRIM(AY$6))-LEN(SUBSTITUTE(TRIM(AY$6)," ",""))))-1)&amp;" Total",$B$6:$BB$314,ROW($A228)-5,FALSE))</f>
        <v>0</v>
      </c>
      <c r="AZ228" s="8">
        <f ca="1">IF(AZ$5&lt;&gt;"",HLOOKUP(AZ$5,Functionalization!$G$6:$R$314,ROW($A228)-5,FALSE),IFERROR(INDEX(AZ$278:AZ$314,MATCH($F228,$B$278:$B$314,0))/VLOOKUP($F228,$B$278:$BB$314,MATCH(LEFT(TRIM(AZ$6),FIND("~",SUBSTITUTE(AZ$6,"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228))*HLOOKUP(LEFT(TRIM(AZ$6),FIND("~",SUBSTITUTE(AZ$6," ","~",LEN(TRIM(AZ$6))-LEN(SUBSTITUTE(TRIM(AZ$6)," ",""))))-1)&amp;" Total",$B$6:$BB$314,ROW($A228)-5,FALSE))</f>
        <v>0</v>
      </c>
      <c r="BA228" s="8">
        <f ca="1">IF(BA$5&lt;&gt;"",HLOOKUP(BA$5,Functionalization!$G$6:$R$314,ROW($A228)-5,FALSE),IFERROR(INDEX(BA$278:BA$314,MATCH($F228,$B$278:$B$314,0))/VLOOKUP($F228,$B$278:$BB$314,MATCH(LEFT(TRIM(BA$6),FIND("~",SUBSTITUTE(BA$6,"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228))*HLOOKUP(LEFT(TRIM(BA$6),FIND("~",SUBSTITUTE(BA$6," ","~",LEN(TRIM(BA$6))-LEN(SUBSTITUTE(TRIM(BA$6)," ",""))))-1)&amp;" Total",$B$6:$BB$314,ROW($A228)-5,FALSE))</f>
        <v>0</v>
      </c>
      <c r="BB228" s="8">
        <f ca="1">IF(BB$5&lt;&gt;"",HLOOKUP(BB$5,Functionalization!$G$6:$R$314,ROW($A228)-5,FALSE),IFERROR(INDEX(BB$278:BB$314,MATCH($F228,$B$278:$B$314,0))/VLOOKUP($F228,$B$278:$BB$314,MATCH(LEFT(TRIM(BB$6),FIND("~",SUBSTITUTE(BB$6,"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228))*HLOOKUP(LEFT(TRIM(BB$6),FIND("~",SUBSTITUTE(BB$6," ","~",LEN(TRIM(BB$6))-LEN(SUBSTITUTE(TRIM(BB$6)," ",""))))-1)&amp;" Total",$B$6:$BB$314,ROW($A228)-5,FALSE))</f>
        <v>0</v>
      </c>
      <c r="BD228">
        <f ca="1">IFERROR(IF(SUMIF($G$6:$BB$6,BD$6&amp;" Total",$G228:$BB228)-(SUMIF($G$6:$BB$6,BD$6&amp;" "&amp;'Input-Func_Class'!$D$22,$G228:$BB228)+IFERROR(SUMIF($G$6:$BB$6,BD$6&amp;" "&amp;'Input-Func_Class'!$E$22,$G228:$BB228),SUMIF($G$6:$BB$6,BD$6&amp;" "&amp;'Input-Func_Class'!$B$24,$G228:$BB228))+SUMIF($G$6:$BB$6,BD$6&amp;" "&amp;'Input-Func_Class'!$F$22,$G228:$BB228))&lt;Check_Limit,0,1),1)</f>
        <v>0</v>
      </c>
      <c r="BE228">
        <f ca="1">IFERROR(IF(SUMIF($G$6:$BB$6,BE$6&amp;" Total",$G228:$BB228)-(SUMIF($G$6:$BB$6,BE$6&amp;" "&amp;'Input-Func_Class'!$D$22,$G228:$BB228)+IFERROR(SUMIF($G$6:$BB$6,BE$6&amp;" "&amp;'Input-Func_Class'!$E$22,$G228:$BB228),SUMIF($G$6:$BB$6,BE$6&amp;" "&amp;'Input-Func_Class'!$B$24,$G228:$BB228))+SUMIF($G$6:$BB$6,BE$6&amp;" "&amp;'Input-Func_Class'!$F$22,$G228:$BB228))&lt;Check_Limit,0,1),1)</f>
        <v>0</v>
      </c>
      <c r="BF228">
        <f ca="1">IFERROR(IF(SUMIF($G$6:$BB$6,BF$6&amp;" Total",$G228:$BB228)-(SUMIF($G$6:$BB$6,BF$6&amp;" "&amp;'Input-Func_Class'!$D$22,$G228:$BB228)+IFERROR(SUMIF($G$6:$BB$6,BF$6&amp;" "&amp;'Input-Func_Class'!$E$22,$G228:$BB228),SUMIF($G$6:$BB$6,BF$6&amp;" "&amp;'Input-Func_Class'!$B$24,$G228:$BB228))+SUMIF($G$6:$BB$6,BF$6&amp;" "&amp;'Input-Func_Class'!$F$22,$G228:$BB228))&lt;Check_Limit,0,1),1)</f>
        <v>0</v>
      </c>
      <c r="BG228">
        <f ca="1">IFERROR(IF(SUMIF($G$6:$BB$6,BG$6&amp;" Total",$G228:$BB228)-(SUMIF($G$6:$BB$6,BG$6&amp;" "&amp;'Input-Func_Class'!$D$22,$G228:$BB228)+IFERROR(SUMIF($G$6:$BB$6,BG$6&amp;" "&amp;'Input-Func_Class'!$E$22,$G228:$BB228),SUMIF($G$6:$BB$6,BG$6&amp;" "&amp;'Input-Func_Class'!$B$24,$G228:$BB228))+SUMIF($G$6:$BB$6,BG$6&amp;" "&amp;'Input-Func_Class'!$F$22,$G228:$BB228))&lt;Check_Limit,0,1),1)</f>
        <v>0</v>
      </c>
      <c r="BH228">
        <f ca="1">IFERROR(IF(SUMIF($G$6:$BB$6,BH$6&amp;" Total",$G228:$BB228)-(SUMIF($G$6:$BB$6,BH$6&amp;" "&amp;'Input-Func_Class'!$D$22,$G228:$BB228)+IFERROR(SUMIF($G$6:$BB$6,BH$6&amp;" "&amp;'Input-Func_Class'!$E$22,$G228:$BB228),SUMIF($G$6:$BB$6,BH$6&amp;" "&amp;'Input-Func_Class'!$B$24,$G228:$BB228))+SUMIF($G$6:$BB$6,BH$6&amp;" "&amp;'Input-Func_Class'!$F$22,$G228:$BB228))&lt;Check_Limit,0,1),1)</f>
        <v>0</v>
      </c>
      <c r="BI228">
        <f ca="1">IFERROR(IF(SUMIF($G$6:$BB$6,BI$6&amp;" Total",$G228:$BB228)-(SUMIF($G$6:$BB$6,BI$6&amp;" "&amp;'Input-Func_Class'!$D$22,$G228:$BB228)+IFERROR(SUMIF($G$6:$BB$6,BI$6&amp;" "&amp;'Input-Func_Class'!$E$22,$G228:$BB228),SUMIF($G$6:$BB$6,BI$6&amp;" "&amp;'Input-Func_Class'!$B$24,$G228:$BB228))+SUMIF($G$6:$BB$6,BI$6&amp;" "&amp;'Input-Func_Class'!$F$22,$G228:$BB228))&lt;Check_Limit,0,1),1)</f>
        <v>0</v>
      </c>
      <c r="BJ228">
        <f ca="1">IFERROR(IF(SUMIF($G$6:$BB$6,BJ$6&amp;" Total",$G228:$BB228)-(SUMIF($G$6:$BB$6,BJ$6&amp;" "&amp;'Input-Func_Class'!$D$22,$G228:$BB228)+IFERROR(SUMIF($G$6:$BB$6,BJ$6&amp;" "&amp;'Input-Func_Class'!$E$22,$G228:$BB228),SUMIF($G$6:$BB$6,BJ$6&amp;" "&amp;'Input-Func_Class'!$B$24,$G228:$BB228))+SUMIF($G$6:$BB$6,BJ$6&amp;" "&amp;'Input-Func_Class'!$F$22,$G228:$BB228))&lt;Check_Limit,0,1),1)</f>
        <v>0</v>
      </c>
      <c r="BK228">
        <f ca="1">IFERROR(IF(SUMIF($G$6:$BB$6,BK$6&amp;" Total",$G228:$BB228)-(SUMIF($G$6:$BB$6,BK$6&amp;" "&amp;'Input-Func_Class'!$D$22,$G228:$BB228)+IFERROR(SUMIF($G$6:$BB$6,BK$6&amp;" "&amp;'Input-Func_Class'!$E$22,$G228:$BB228),SUMIF($G$6:$BB$6,BK$6&amp;" "&amp;'Input-Func_Class'!$B$24,$G228:$BB228))+SUMIF($G$6:$BB$6,BK$6&amp;" "&amp;'Input-Func_Class'!$F$22,$G228:$BB228))&lt;Check_Limit,0,1),1)</f>
        <v>0</v>
      </c>
      <c r="BL228">
        <f ca="1">IFERROR(IF(SUMIF($G$6:$BB$6,BL$6&amp;" Total",$G228:$BB228)-(SUMIF($G$6:$BB$6,BL$6&amp;" "&amp;'Input-Func_Class'!$D$22,$G228:$BB228)+IFERROR(SUMIF($G$6:$BB$6,BL$6&amp;" "&amp;'Input-Func_Class'!$E$22,$G228:$BB228),SUMIF($G$6:$BB$6,BL$6&amp;" "&amp;'Input-Func_Class'!$B$24,$G228:$BB228))+SUMIF($G$6:$BB$6,BL$6&amp;" "&amp;'Input-Func_Class'!$F$22,$G228:$BB228))&lt;Check_Limit,0,1),1)</f>
        <v>0</v>
      </c>
      <c r="BM228">
        <f ca="1">IFERROR(IF(SUMIF($G$6:$BB$6,BM$6&amp;" Total",$G228:$BB228)-(SUMIF($G$6:$BB$6,BM$6&amp;" "&amp;'Input-Func_Class'!$D$22,$G228:$BB228)+IFERROR(SUMIF($G$6:$BB$6,BM$6&amp;" "&amp;'Input-Func_Class'!$E$22,$G228:$BB228),SUMIF($G$6:$BB$6,BM$6&amp;" "&amp;'Input-Func_Class'!$B$24,$G228:$BB228))+SUMIF($G$6:$BB$6,BM$6&amp;" "&amp;'Input-Func_Class'!$F$22,$G228:$BB228))&lt;Check_Limit,0,1),1)</f>
        <v>0</v>
      </c>
      <c r="BN228">
        <f ca="1">IFERROR(IF(SUMIF($G$6:$BB$6,BN$6&amp;" Total",$G228:$BB228)-(SUMIF($G$6:$BB$6,BN$6&amp;" "&amp;'Input-Func_Class'!$D$22,$G228:$BB228)+IFERROR(SUMIF($G$6:$BB$6,BN$6&amp;" "&amp;'Input-Func_Class'!$E$22,$G228:$BB228),SUMIF($G$6:$BB$6,BN$6&amp;" "&amp;'Input-Func_Class'!$B$24,$G228:$BB228))+SUMIF($G$6:$BB$6,BN$6&amp;" "&amp;'Input-Func_Class'!$F$22,$G228:$BB228))&lt;Check_Limit,0,1),1)</f>
        <v>0</v>
      </c>
      <c r="BO228">
        <f ca="1">IFERROR(IF(SUMIF($G$6:$BB$6,BO$6&amp;" Total",$G228:$BB228)-(SUMIF($G$6:$BB$6,BO$6&amp;" "&amp;'Input-Func_Class'!$D$22,$G228:$BB228)+IFERROR(SUMIF($G$6:$BB$6,BO$6&amp;" "&amp;'Input-Func_Class'!$E$22,$G228:$BB228),SUMIF($G$6:$BB$6,BO$6&amp;" "&amp;'Input-Func_Class'!$B$24,$G228:$BB228))+SUMIF($G$6:$BB$6,BO$6&amp;" "&amp;'Input-Func_Class'!$F$22,$G228:$BB228))&lt;Check_Limit,0,1),1)</f>
        <v>0</v>
      </c>
    </row>
    <row r="229" spans="1:67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>Functionalization!$D229</f>
        <v>-0.28000000000000003</v>
      </c>
      <c r="E229" s="8">
        <f t="shared" ca="1" si="64"/>
        <v>0</v>
      </c>
      <c r="F229" s="2" t="str">
        <f>IF($D229=0,"-",IF('Input-Accounts'!$E229&lt;&gt;0,'Input-Accounts'!$E229,'Input-Accounts'!$G229))</f>
        <v>CUSTOMER</v>
      </c>
      <c r="G229" s="8">
        <f ca="1">IF(G$5&lt;&gt;"",HLOOKUP(G$5,Functionalization!$G$6:$R$314,ROW($A229)-5,FALSE),IFERROR(INDEX(G$278:G$314,MATCH($F229,$B$278:$B$314,0))/VLOOKUP($F229,$B$278:$BB$314,MATCH(LEFT(TRIM(G$6),FIND("~",SUBSTITUTE(G$6,"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229))*HLOOKUP(LEFT(TRIM(G$6),FIND("~",SUBSTITUTE(G$6," ","~",LEN(TRIM(G$6))-LEN(SUBSTITUTE(TRIM(G$6)," ",""))))-1)&amp;" Total",$B$6:$BB$314,ROW($A229)-5,FALSE))</f>
        <v>0</v>
      </c>
      <c r="H229" s="8">
        <f ca="1">IF(H$5&lt;&gt;"",HLOOKUP(H$5,Functionalization!$G$6:$R$314,ROW($A229)-5,FALSE),IFERROR(INDEX(H$278:H$314,MATCH($F229,$B$278:$B$314,0))/VLOOKUP($F229,$B$278:$BB$314,MATCH(LEFT(TRIM(H$6),FIND("~",SUBSTITUTE(H$6,"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229))*HLOOKUP(LEFT(TRIM(H$6),FIND("~",SUBSTITUTE(H$6," ","~",LEN(TRIM(H$6))-LEN(SUBSTITUTE(TRIM(H$6)," ",""))))-1)&amp;" Total",$B$6:$BB$314,ROW($A229)-5,FALSE))</f>
        <v>0</v>
      </c>
      <c r="I229" s="8">
        <f ca="1">IF(I$5&lt;&gt;"",HLOOKUP(I$5,Functionalization!$G$6:$R$314,ROW($A229)-5,FALSE),IFERROR(INDEX(I$278:I$314,MATCH($F229,$B$278:$B$314,0))/VLOOKUP($F229,$B$278:$BB$314,MATCH(LEFT(TRIM(I$6),FIND("~",SUBSTITUTE(I$6,"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229))*HLOOKUP(LEFT(TRIM(I$6),FIND("~",SUBSTITUTE(I$6," ","~",LEN(TRIM(I$6))-LEN(SUBSTITUTE(TRIM(I$6)," ",""))))-1)&amp;" Total",$B$6:$BB$314,ROW($A229)-5,FALSE))</f>
        <v>0</v>
      </c>
      <c r="J229" s="8">
        <f ca="1">IF(J$5&lt;&gt;"",HLOOKUP(J$5,Functionalization!$G$6:$R$314,ROW($A229)-5,FALSE),IFERROR(INDEX(J$278:J$314,MATCH($F229,$B$278:$B$314,0))/VLOOKUP($F229,$B$278:$BB$314,MATCH(LEFT(TRIM(J$6),FIND("~",SUBSTITUTE(J$6,"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229))*HLOOKUP(LEFT(TRIM(J$6),FIND("~",SUBSTITUTE(J$6," ","~",LEN(TRIM(J$6))-LEN(SUBSTITUTE(TRIM(J$6)," ",""))))-1)&amp;" Total",$B$6:$BB$314,ROW($A229)-5,FALSE))</f>
        <v>0</v>
      </c>
      <c r="K229" s="8">
        <f ca="1">IF(K$5&lt;&gt;"",HLOOKUP(K$5,Functionalization!$G$6:$R$314,ROW($A229)-5,FALSE),IFERROR(INDEX(K$278:K$314,MATCH($F229,$B$278:$B$314,0))/VLOOKUP($F229,$B$278:$BB$314,MATCH(LEFT(TRIM(K$6),FIND("~",SUBSTITUTE(K$6,"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229))*HLOOKUP(LEFT(TRIM(K$6),FIND("~",SUBSTITUTE(K$6," ","~",LEN(TRIM(K$6))-LEN(SUBSTITUTE(TRIM(K$6)," ",""))))-1)&amp;" Total",$B$6:$BB$314,ROW($A229)-5,FALSE))</f>
        <v>-0.28000000000000003</v>
      </c>
      <c r="L229" s="8">
        <f ca="1">IF(L$5&lt;&gt;"",HLOOKUP(L$5,Functionalization!$G$6:$R$314,ROW($A229)-5,FALSE),IFERROR(INDEX(L$278:L$314,MATCH($F229,$B$278:$B$314,0))/VLOOKUP($F229,$B$278:$BB$314,MATCH(LEFT(TRIM(L$6),FIND("~",SUBSTITUTE(L$6,"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229))*HLOOKUP(LEFT(TRIM(L$6),FIND("~",SUBSTITUTE(L$6," ","~",LEN(TRIM(L$6))-LEN(SUBSTITUTE(TRIM(L$6)," ",""))))-1)&amp;" Total",$B$6:$BB$314,ROW($A229)-5,FALSE))</f>
        <v>0</v>
      </c>
      <c r="M229" s="8">
        <f ca="1">IF(M$5&lt;&gt;"",HLOOKUP(M$5,Functionalization!$G$6:$R$314,ROW($A229)-5,FALSE),IFERROR(INDEX(M$278:M$314,MATCH($F229,$B$278:$B$314,0))/VLOOKUP($F229,$B$278:$BB$314,MATCH(LEFT(TRIM(M$6),FIND("~",SUBSTITUTE(M$6,"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229))*HLOOKUP(LEFT(TRIM(M$6),FIND("~",SUBSTITUTE(M$6," ","~",LEN(TRIM(M$6))-LEN(SUBSTITUTE(TRIM(M$6)," ",""))))-1)&amp;" Total",$B$6:$BB$314,ROW($A229)-5,FALSE))</f>
        <v>0</v>
      </c>
      <c r="N229" s="8">
        <f ca="1">IF(N$5&lt;&gt;"",HLOOKUP(N$5,Functionalization!$G$6:$R$314,ROW($A229)-5,FALSE),IFERROR(INDEX(N$278:N$314,MATCH($F229,$B$278:$B$314,0))/VLOOKUP($F229,$B$278:$BB$314,MATCH(LEFT(TRIM(N$6),FIND("~",SUBSTITUTE(N$6,"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229))*HLOOKUP(LEFT(TRIM(N$6),FIND("~",SUBSTITUTE(N$6," ","~",LEN(TRIM(N$6))-LEN(SUBSTITUTE(TRIM(N$6)," ",""))))-1)&amp;" Total",$B$6:$BB$314,ROW($A229)-5,FALSE))</f>
        <v>-0.28000000000000003</v>
      </c>
      <c r="O229" s="8">
        <f ca="1">IF(O$5&lt;&gt;"",HLOOKUP(O$5,Functionalization!$G$6:$R$314,ROW($A229)-5,FALSE),IFERROR(INDEX(O$278:O$314,MATCH($F229,$B$278:$B$314,0))/VLOOKUP($F229,$B$278:$BB$314,MATCH(LEFT(TRIM(O$6),FIND("~",SUBSTITUTE(O$6,"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229))*HLOOKUP(LEFT(TRIM(O$6),FIND("~",SUBSTITUTE(O$6," ","~",LEN(TRIM(O$6))-LEN(SUBSTITUTE(TRIM(O$6)," ",""))))-1)&amp;" Total",$B$6:$BB$314,ROW($A229)-5,FALSE))</f>
        <v>0</v>
      </c>
      <c r="P229" s="8">
        <f ca="1">IF(P$5&lt;&gt;"",HLOOKUP(P$5,Functionalization!$G$6:$R$314,ROW($A229)-5,FALSE),IFERROR(INDEX(P$278:P$314,MATCH($F229,$B$278:$B$314,0))/VLOOKUP($F229,$B$278:$BB$314,MATCH(LEFT(TRIM(P$6),FIND("~",SUBSTITUTE(P$6,"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229))*HLOOKUP(LEFT(TRIM(P$6),FIND("~",SUBSTITUTE(P$6," ","~",LEN(TRIM(P$6))-LEN(SUBSTITUTE(TRIM(P$6)," ",""))))-1)&amp;" Total",$B$6:$BB$314,ROW($A229)-5,FALSE))</f>
        <v>0</v>
      </c>
      <c r="Q229" s="8">
        <f ca="1">IF(Q$5&lt;&gt;"",HLOOKUP(Q$5,Functionalization!$G$6:$R$314,ROW($A229)-5,FALSE),IFERROR(INDEX(Q$278:Q$314,MATCH($F229,$B$278:$B$314,0))/VLOOKUP($F229,$B$278:$BB$314,MATCH(LEFT(TRIM(Q$6),FIND("~",SUBSTITUTE(Q$6,"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229))*HLOOKUP(LEFT(TRIM(Q$6),FIND("~",SUBSTITUTE(Q$6," ","~",LEN(TRIM(Q$6))-LEN(SUBSTITUTE(TRIM(Q$6)," ",""))))-1)&amp;" Total",$B$6:$BB$314,ROW($A229)-5,FALSE))</f>
        <v>0</v>
      </c>
      <c r="R229" s="8">
        <f ca="1">IF(R$5&lt;&gt;"",HLOOKUP(R$5,Functionalization!$G$6:$R$314,ROW($A229)-5,FALSE),IFERROR(INDEX(R$278:R$314,MATCH($F229,$B$278:$B$314,0))/VLOOKUP($F229,$B$278:$BB$314,MATCH(LEFT(TRIM(R$6),FIND("~",SUBSTITUTE(R$6,"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229))*HLOOKUP(LEFT(TRIM(R$6),FIND("~",SUBSTITUTE(R$6," ","~",LEN(TRIM(R$6))-LEN(SUBSTITUTE(TRIM(R$6)," ",""))))-1)&amp;" Total",$B$6:$BB$314,ROW($A229)-5,FALSE))</f>
        <v>0</v>
      </c>
      <c r="S229" s="8">
        <f ca="1">IF(S$5&lt;&gt;"",HLOOKUP(S$5,Functionalization!$G$6:$R$314,ROW($A229)-5,FALSE),IFERROR(INDEX(S$278:S$314,MATCH($F229,$B$278:$B$314,0))/VLOOKUP($F229,$B$278:$BB$314,MATCH(LEFT(TRIM(S$6),FIND("~",SUBSTITUTE(S$6,"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229))*HLOOKUP(LEFT(TRIM(S$6),FIND("~",SUBSTITUTE(S$6," ","~",LEN(TRIM(S$6))-LEN(SUBSTITUTE(TRIM(S$6)," ",""))))-1)&amp;" Total",$B$6:$BB$314,ROW($A229)-5,FALSE))</f>
        <v>0</v>
      </c>
      <c r="T229" s="8">
        <f ca="1">IF(T$5&lt;&gt;"",HLOOKUP(T$5,Functionalization!$G$6:$R$314,ROW($A229)-5,FALSE),IFERROR(INDEX(T$278:T$314,MATCH($F229,$B$278:$B$314,0))/VLOOKUP($F229,$B$278:$BB$314,MATCH(LEFT(TRIM(T$6),FIND("~",SUBSTITUTE(T$6,"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229))*HLOOKUP(LEFT(TRIM(T$6),FIND("~",SUBSTITUTE(T$6," ","~",LEN(TRIM(T$6))-LEN(SUBSTITUTE(TRIM(T$6)," ",""))))-1)&amp;" Total",$B$6:$BB$314,ROW($A229)-5,FALSE))</f>
        <v>0</v>
      </c>
      <c r="U229" s="8">
        <f ca="1">IF(U$5&lt;&gt;"",HLOOKUP(U$5,Functionalization!$G$6:$R$314,ROW($A229)-5,FALSE),IFERROR(INDEX(U$278:U$314,MATCH($F229,$B$278:$B$314,0))/VLOOKUP($F229,$B$278:$BB$314,MATCH(LEFT(TRIM(U$6),FIND("~",SUBSTITUTE(U$6,"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229))*HLOOKUP(LEFT(TRIM(U$6),FIND("~",SUBSTITUTE(U$6," ","~",LEN(TRIM(U$6))-LEN(SUBSTITUTE(TRIM(U$6)," ",""))))-1)&amp;" Total",$B$6:$BB$314,ROW($A229)-5,FALSE))</f>
        <v>0</v>
      </c>
      <c r="V229" s="8">
        <f ca="1">IF(V$5&lt;&gt;"",HLOOKUP(V$5,Functionalization!$G$6:$R$314,ROW($A229)-5,FALSE),IFERROR(INDEX(V$278:V$314,MATCH($F229,$B$278:$B$314,0))/VLOOKUP($F229,$B$278:$BB$314,MATCH(LEFT(TRIM(V$6),FIND("~",SUBSTITUTE(V$6,"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229))*HLOOKUP(LEFT(TRIM(V$6),FIND("~",SUBSTITUTE(V$6," ","~",LEN(TRIM(V$6))-LEN(SUBSTITUTE(TRIM(V$6)," ",""))))-1)&amp;" Total",$B$6:$BB$314,ROW($A229)-5,FALSE))</f>
        <v>0</v>
      </c>
      <c r="W229" s="8">
        <f ca="1">IF(W$5&lt;&gt;"",HLOOKUP(W$5,Functionalization!$G$6:$R$314,ROW($A229)-5,FALSE),IFERROR(INDEX(W$278:W$314,MATCH($F229,$B$278:$B$314,0))/VLOOKUP($F229,$B$278:$BB$314,MATCH(LEFT(TRIM(W$6),FIND("~",SUBSTITUTE(W$6,"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229))*HLOOKUP(LEFT(TRIM(W$6),FIND("~",SUBSTITUTE(W$6," ","~",LEN(TRIM(W$6))-LEN(SUBSTITUTE(TRIM(W$6)," ",""))))-1)&amp;" Total",$B$6:$BB$314,ROW($A229)-5,FALSE))</f>
        <v>0</v>
      </c>
      <c r="X229" s="8">
        <f ca="1">IF(X$5&lt;&gt;"",HLOOKUP(X$5,Functionalization!$G$6:$R$314,ROW($A229)-5,FALSE),IFERROR(INDEX(X$278:X$314,MATCH($F229,$B$278:$B$314,0))/VLOOKUP($F229,$B$278:$BB$314,MATCH(LEFT(TRIM(X$6),FIND("~",SUBSTITUTE(X$6,"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229))*HLOOKUP(LEFT(TRIM(X$6),FIND("~",SUBSTITUTE(X$6," ","~",LEN(TRIM(X$6))-LEN(SUBSTITUTE(TRIM(X$6)," ",""))))-1)&amp;" Total",$B$6:$BB$314,ROW($A229)-5,FALSE))</f>
        <v>0</v>
      </c>
      <c r="Y229" s="8">
        <f ca="1">IF(Y$5&lt;&gt;"",HLOOKUP(Y$5,Functionalization!$G$6:$R$314,ROW($A229)-5,FALSE),IFERROR(INDEX(Y$278:Y$314,MATCH($F229,$B$278:$B$314,0))/VLOOKUP($F229,$B$278:$BB$314,MATCH(LEFT(TRIM(Y$6),FIND("~",SUBSTITUTE(Y$6,"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229))*HLOOKUP(LEFT(TRIM(Y$6),FIND("~",SUBSTITUTE(Y$6," ","~",LEN(TRIM(Y$6))-LEN(SUBSTITUTE(TRIM(Y$6)," ",""))))-1)&amp;" Total",$B$6:$BB$314,ROW($A229)-5,FALSE))</f>
        <v>0</v>
      </c>
      <c r="Z229" s="8">
        <f ca="1">IF(Z$5&lt;&gt;"",HLOOKUP(Z$5,Functionalization!$G$6:$R$314,ROW($A229)-5,FALSE),IFERROR(INDEX(Z$278:Z$314,MATCH($F229,$B$278:$B$314,0))/VLOOKUP($F229,$B$278:$BB$314,MATCH(LEFT(TRIM(Z$6),FIND("~",SUBSTITUTE(Z$6,"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229))*HLOOKUP(LEFT(TRIM(Z$6),FIND("~",SUBSTITUTE(Z$6," ","~",LEN(TRIM(Z$6))-LEN(SUBSTITUTE(TRIM(Z$6)," ",""))))-1)&amp;" Total",$B$6:$BB$314,ROW($A229)-5,FALSE))</f>
        <v>0</v>
      </c>
      <c r="AA229" s="8">
        <f ca="1">IF(AA$5&lt;&gt;"",HLOOKUP(AA$5,Functionalization!$G$6:$R$314,ROW($A229)-5,FALSE),IFERROR(INDEX(AA$278:AA$314,MATCH($F229,$B$278:$B$314,0))/VLOOKUP($F229,$B$278:$BB$314,MATCH(LEFT(TRIM(AA$6),FIND("~",SUBSTITUTE(AA$6,"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229))*HLOOKUP(LEFT(TRIM(AA$6),FIND("~",SUBSTITUTE(AA$6," ","~",LEN(TRIM(AA$6))-LEN(SUBSTITUTE(TRIM(AA$6)," ",""))))-1)&amp;" Total",$B$6:$BB$314,ROW($A229)-5,FALSE))</f>
        <v>0</v>
      </c>
      <c r="AB229" s="8">
        <f ca="1">IF(AB$5&lt;&gt;"",HLOOKUP(AB$5,Functionalization!$G$6:$R$314,ROW($A229)-5,FALSE),IFERROR(INDEX(AB$278:AB$314,MATCH($F229,$B$278:$B$314,0))/VLOOKUP($F229,$B$278:$BB$314,MATCH(LEFT(TRIM(AB$6),FIND("~",SUBSTITUTE(AB$6,"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229))*HLOOKUP(LEFT(TRIM(AB$6),FIND("~",SUBSTITUTE(AB$6," ","~",LEN(TRIM(AB$6))-LEN(SUBSTITUTE(TRIM(AB$6)," ",""))))-1)&amp;" Total",$B$6:$BB$314,ROW($A229)-5,FALSE))</f>
        <v>0</v>
      </c>
      <c r="AC229" s="8">
        <f ca="1">IF(AC$5&lt;&gt;"",HLOOKUP(AC$5,Functionalization!$G$6:$R$314,ROW($A229)-5,FALSE),IFERROR(INDEX(AC$278:AC$314,MATCH($F229,$B$278:$B$314,0))/VLOOKUP($F229,$B$278:$BB$314,MATCH(LEFT(TRIM(AC$6),FIND("~",SUBSTITUTE(AC$6,"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229))*HLOOKUP(LEFT(TRIM(AC$6),FIND("~",SUBSTITUTE(AC$6," ","~",LEN(TRIM(AC$6))-LEN(SUBSTITUTE(TRIM(AC$6)," ",""))))-1)&amp;" Total",$B$6:$BB$314,ROW($A229)-5,FALSE))</f>
        <v>0</v>
      </c>
      <c r="AD229" s="8">
        <f ca="1">IF(AD$5&lt;&gt;"",HLOOKUP(AD$5,Functionalization!$G$6:$R$314,ROW($A229)-5,FALSE),IFERROR(INDEX(AD$278:AD$314,MATCH($F229,$B$278:$B$314,0))/VLOOKUP($F229,$B$278:$BB$314,MATCH(LEFT(TRIM(AD$6),FIND("~",SUBSTITUTE(AD$6,"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229))*HLOOKUP(LEFT(TRIM(AD$6),FIND("~",SUBSTITUTE(AD$6," ","~",LEN(TRIM(AD$6))-LEN(SUBSTITUTE(TRIM(AD$6)," ",""))))-1)&amp;" Total",$B$6:$BB$314,ROW($A229)-5,FALSE))</f>
        <v>0</v>
      </c>
      <c r="AE229" s="8">
        <f ca="1">IF(AE$5&lt;&gt;"",HLOOKUP(AE$5,Functionalization!$G$6:$R$314,ROW($A229)-5,FALSE),IFERROR(INDEX(AE$278:AE$314,MATCH($F229,$B$278:$B$314,0))/VLOOKUP($F229,$B$278:$BB$314,MATCH(LEFT(TRIM(AE$6),FIND("~",SUBSTITUTE(AE$6,"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229))*HLOOKUP(LEFT(TRIM(AE$6),FIND("~",SUBSTITUTE(AE$6," ","~",LEN(TRIM(AE$6))-LEN(SUBSTITUTE(TRIM(AE$6)," ",""))))-1)&amp;" Total",$B$6:$BB$314,ROW($A229)-5,FALSE))</f>
        <v>0</v>
      </c>
      <c r="AF229" s="8">
        <f ca="1">IF(AF$5&lt;&gt;"",HLOOKUP(AF$5,Functionalization!$G$6:$R$314,ROW($A229)-5,FALSE),IFERROR(INDEX(AF$278:AF$314,MATCH($F229,$B$278:$B$314,0))/VLOOKUP($F229,$B$278:$BB$314,MATCH(LEFT(TRIM(AF$6),FIND("~",SUBSTITUTE(AF$6,"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229))*HLOOKUP(LEFT(TRIM(AF$6),FIND("~",SUBSTITUTE(AF$6," ","~",LEN(TRIM(AF$6))-LEN(SUBSTITUTE(TRIM(AF$6)," ",""))))-1)&amp;" Total",$B$6:$BB$314,ROW($A229)-5,FALSE))</f>
        <v>0</v>
      </c>
      <c r="AG229" s="8">
        <f ca="1">IF(AG$5&lt;&gt;"",HLOOKUP(AG$5,Functionalization!$G$6:$R$314,ROW($A229)-5,FALSE),IFERROR(INDEX(AG$278:AG$314,MATCH($F229,$B$278:$B$314,0))/VLOOKUP($F229,$B$278:$BB$314,MATCH(LEFT(TRIM(AG$6),FIND("~",SUBSTITUTE(AG$6,"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229))*HLOOKUP(LEFT(TRIM(AG$6),FIND("~",SUBSTITUTE(AG$6," ","~",LEN(TRIM(AG$6))-LEN(SUBSTITUTE(TRIM(AG$6)," ",""))))-1)&amp;" Total",$B$6:$BB$314,ROW($A229)-5,FALSE))</f>
        <v>0</v>
      </c>
      <c r="AH229" s="8">
        <f ca="1">IF(AH$5&lt;&gt;"",HLOOKUP(AH$5,Functionalization!$G$6:$R$314,ROW($A229)-5,FALSE),IFERROR(INDEX(AH$278:AH$314,MATCH($F229,$B$278:$B$314,0))/VLOOKUP($F229,$B$278:$BB$314,MATCH(LEFT(TRIM(AH$6),FIND("~",SUBSTITUTE(AH$6,"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229))*HLOOKUP(LEFT(TRIM(AH$6),FIND("~",SUBSTITUTE(AH$6," ","~",LEN(TRIM(AH$6))-LEN(SUBSTITUTE(TRIM(AH$6)," ",""))))-1)&amp;" Total",$B$6:$BB$314,ROW($A229)-5,FALSE))</f>
        <v>0</v>
      </c>
      <c r="AI229" s="8">
        <f ca="1">IF(AI$5&lt;&gt;"",HLOOKUP(AI$5,Functionalization!$G$6:$R$314,ROW($A229)-5,FALSE),IFERROR(INDEX(AI$278:AI$314,MATCH($F229,$B$278:$B$314,0))/VLOOKUP($F229,$B$278:$BB$314,MATCH(LEFT(TRIM(AI$6),FIND("~",SUBSTITUTE(AI$6,"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229))*HLOOKUP(LEFT(TRIM(AI$6),FIND("~",SUBSTITUTE(AI$6," ","~",LEN(TRIM(AI$6))-LEN(SUBSTITUTE(TRIM(AI$6)," ",""))))-1)&amp;" Total",$B$6:$BB$314,ROW($A229)-5,FALSE))</f>
        <v>0</v>
      </c>
      <c r="AJ229" s="8">
        <f ca="1">IF(AJ$5&lt;&gt;"",HLOOKUP(AJ$5,Functionalization!$G$6:$R$314,ROW($A229)-5,FALSE),IFERROR(INDEX(AJ$278:AJ$314,MATCH($F229,$B$278:$B$314,0))/VLOOKUP($F229,$B$278:$BB$314,MATCH(LEFT(TRIM(AJ$6),FIND("~",SUBSTITUTE(AJ$6,"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229))*HLOOKUP(LEFT(TRIM(AJ$6),FIND("~",SUBSTITUTE(AJ$6," ","~",LEN(TRIM(AJ$6))-LEN(SUBSTITUTE(TRIM(AJ$6)," ",""))))-1)&amp;" Total",$B$6:$BB$314,ROW($A229)-5,FALSE))</f>
        <v>0</v>
      </c>
      <c r="AK229" s="8">
        <f ca="1">IF(AK$5&lt;&gt;"",HLOOKUP(AK$5,Functionalization!$G$6:$R$314,ROW($A229)-5,FALSE),IFERROR(INDEX(AK$278:AK$314,MATCH($F229,$B$278:$B$314,0))/VLOOKUP($F229,$B$278:$BB$314,MATCH(LEFT(TRIM(AK$6),FIND("~",SUBSTITUTE(AK$6,"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229))*HLOOKUP(LEFT(TRIM(AK$6),FIND("~",SUBSTITUTE(AK$6," ","~",LEN(TRIM(AK$6))-LEN(SUBSTITUTE(TRIM(AK$6)," ",""))))-1)&amp;" Total",$B$6:$BB$314,ROW($A229)-5,FALSE))</f>
        <v>0</v>
      </c>
      <c r="AL229" s="8">
        <f ca="1">IF(AL$5&lt;&gt;"",HLOOKUP(AL$5,Functionalization!$G$6:$R$314,ROW($A229)-5,FALSE),IFERROR(INDEX(AL$278:AL$314,MATCH($F229,$B$278:$B$314,0))/VLOOKUP($F229,$B$278:$BB$314,MATCH(LEFT(TRIM(AL$6),FIND("~",SUBSTITUTE(AL$6,"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229))*HLOOKUP(LEFT(TRIM(AL$6),FIND("~",SUBSTITUTE(AL$6," ","~",LEN(TRIM(AL$6))-LEN(SUBSTITUTE(TRIM(AL$6)," ",""))))-1)&amp;" Total",$B$6:$BB$314,ROW($A229)-5,FALSE))</f>
        <v>0</v>
      </c>
      <c r="AM229" s="8">
        <f ca="1">IF(AM$5&lt;&gt;"",HLOOKUP(AM$5,Functionalization!$G$6:$R$314,ROW($A229)-5,FALSE),IFERROR(INDEX(AM$278:AM$314,MATCH($F229,$B$278:$B$314,0))/VLOOKUP($F229,$B$278:$BB$314,MATCH(LEFT(TRIM(AM$6),FIND("~",SUBSTITUTE(AM$6,"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229))*HLOOKUP(LEFT(TRIM(AM$6),FIND("~",SUBSTITUTE(AM$6," ","~",LEN(TRIM(AM$6))-LEN(SUBSTITUTE(TRIM(AM$6)," ",""))))-1)&amp;" Total",$B$6:$BB$314,ROW($A229)-5,FALSE))</f>
        <v>0</v>
      </c>
      <c r="AN229" s="8">
        <f ca="1">IF(AN$5&lt;&gt;"",HLOOKUP(AN$5,Functionalization!$G$6:$R$314,ROW($A229)-5,FALSE),IFERROR(INDEX(AN$278:AN$314,MATCH($F229,$B$278:$B$314,0))/VLOOKUP($F229,$B$278:$BB$314,MATCH(LEFT(TRIM(AN$6),FIND("~",SUBSTITUTE(AN$6,"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229))*HLOOKUP(LEFT(TRIM(AN$6),FIND("~",SUBSTITUTE(AN$6," ","~",LEN(TRIM(AN$6))-LEN(SUBSTITUTE(TRIM(AN$6)," ",""))))-1)&amp;" Total",$B$6:$BB$314,ROW($A229)-5,FALSE))</f>
        <v>0</v>
      </c>
      <c r="AO229" s="8">
        <f ca="1">IF(AO$5&lt;&gt;"",HLOOKUP(AO$5,Functionalization!$G$6:$R$314,ROW($A229)-5,FALSE),IFERROR(INDEX(AO$278:AO$314,MATCH($F229,$B$278:$B$314,0))/VLOOKUP($F229,$B$278:$BB$314,MATCH(LEFT(TRIM(AO$6),FIND("~",SUBSTITUTE(AO$6,"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229))*HLOOKUP(LEFT(TRIM(AO$6),FIND("~",SUBSTITUTE(AO$6," ","~",LEN(TRIM(AO$6))-LEN(SUBSTITUTE(TRIM(AO$6)," ",""))))-1)&amp;" Total",$B$6:$BB$314,ROW($A229)-5,FALSE))</f>
        <v>0</v>
      </c>
      <c r="AP229" s="8">
        <f ca="1">IF(AP$5&lt;&gt;"",HLOOKUP(AP$5,Functionalization!$G$6:$R$314,ROW($A229)-5,FALSE),IFERROR(INDEX(AP$278:AP$314,MATCH($F229,$B$278:$B$314,0))/VLOOKUP($F229,$B$278:$BB$314,MATCH(LEFT(TRIM(AP$6),FIND("~",SUBSTITUTE(AP$6,"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229))*HLOOKUP(LEFT(TRIM(AP$6),FIND("~",SUBSTITUTE(AP$6," ","~",LEN(TRIM(AP$6))-LEN(SUBSTITUTE(TRIM(AP$6)," ",""))))-1)&amp;" Total",$B$6:$BB$314,ROW($A229)-5,FALSE))</f>
        <v>0</v>
      </c>
      <c r="AQ229" s="8">
        <f ca="1">IF(AQ$5&lt;&gt;"",HLOOKUP(AQ$5,Functionalization!$G$6:$R$314,ROW($A229)-5,FALSE),IFERROR(INDEX(AQ$278:AQ$314,MATCH($F229,$B$278:$B$314,0))/VLOOKUP($F229,$B$278:$BB$314,MATCH(LEFT(TRIM(AQ$6),FIND("~",SUBSTITUTE(AQ$6,"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229))*HLOOKUP(LEFT(TRIM(AQ$6),FIND("~",SUBSTITUTE(AQ$6," ","~",LEN(TRIM(AQ$6))-LEN(SUBSTITUTE(TRIM(AQ$6)," ",""))))-1)&amp;" Total",$B$6:$BB$314,ROW($A229)-5,FALSE))</f>
        <v>0</v>
      </c>
      <c r="AR229" s="8">
        <f ca="1">IF(AR$5&lt;&gt;"",HLOOKUP(AR$5,Functionalization!$G$6:$R$314,ROW($A229)-5,FALSE),IFERROR(INDEX(AR$278:AR$314,MATCH($F229,$B$278:$B$314,0))/VLOOKUP($F229,$B$278:$BB$314,MATCH(LEFT(TRIM(AR$6),FIND("~",SUBSTITUTE(AR$6,"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229))*HLOOKUP(LEFT(TRIM(AR$6),FIND("~",SUBSTITUTE(AR$6," ","~",LEN(TRIM(AR$6))-LEN(SUBSTITUTE(TRIM(AR$6)," ",""))))-1)&amp;" Total",$B$6:$BB$314,ROW($A229)-5,FALSE))</f>
        <v>0</v>
      </c>
      <c r="AS229" s="8">
        <f ca="1">IF(AS$5&lt;&gt;"",HLOOKUP(AS$5,Functionalization!$G$6:$R$314,ROW($A229)-5,FALSE),IFERROR(INDEX(AS$278:AS$314,MATCH($F229,$B$278:$B$314,0))/VLOOKUP($F229,$B$278:$BB$314,MATCH(LEFT(TRIM(AS$6),FIND("~",SUBSTITUTE(AS$6,"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229))*HLOOKUP(LEFT(TRIM(AS$6),FIND("~",SUBSTITUTE(AS$6," ","~",LEN(TRIM(AS$6))-LEN(SUBSTITUTE(TRIM(AS$6)," ",""))))-1)&amp;" Total",$B$6:$BB$314,ROW($A229)-5,FALSE))</f>
        <v>0</v>
      </c>
      <c r="AT229" s="8">
        <f ca="1">IF(AT$5&lt;&gt;"",HLOOKUP(AT$5,Functionalization!$G$6:$R$314,ROW($A229)-5,FALSE),IFERROR(INDEX(AT$278:AT$314,MATCH($F229,$B$278:$B$314,0))/VLOOKUP($F229,$B$278:$BB$314,MATCH(LEFT(TRIM(AT$6),FIND("~",SUBSTITUTE(AT$6,"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229))*HLOOKUP(LEFT(TRIM(AT$6),FIND("~",SUBSTITUTE(AT$6," ","~",LEN(TRIM(AT$6))-LEN(SUBSTITUTE(TRIM(AT$6)," ",""))))-1)&amp;" Total",$B$6:$BB$314,ROW($A229)-5,FALSE))</f>
        <v>0</v>
      </c>
      <c r="AU229" s="8">
        <f ca="1">IF(AU$5&lt;&gt;"",HLOOKUP(AU$5,Functionalization!$G$6:$R$314,ROW($A229)-5,FALSE),IFERROR(INDEX(AU$278:AU$314,MATCH($F229,$B$278:$B$314,0))/VLOOKUP($F229,$B$278:$BB$314,MATCH(LEFT(TRIM(AU$6),FIND("~",SUBSTITUTE(AU$6,"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229))*HLOOKUP(LEFT(TRIM(AU$6),FIND("~",SUBSTITUTE(AU$6," ","~",LEN(TRIM(AU$6))-LEN(SUBSTITUTE(TRIM(AU$6)," ",""))))-1)&amp;" Total",$B$6:$BB$314,ROW($A229)-5,FALSE))</f>
        <v>0</v>
      </c>
      <c r="AV229" s="8">
        <f ca="1">IF(AV$5&lt;&gt;"",HLOOKUP(AV$5,Functionalization!$G$6:$R$314,ROW($A229)-5,FALSE),IFERROR(INDEX(AV$278:AV$314,MATCH($F229,$B$278:$B$314,0))/VLOOKUP($F229,$B$278:$BB$314,MATCH(LEFT(TRIM(AV$6),FIND("~",SUBSTITUTE(AV$6,"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229))*HLOOKUP(LEFT(TRIM(AV$6),FIND("~",SUBSTITUTE(AV$6," ","~",LEN(TRIM(AV$6))-LEN(SUBSTITUTE(TRIM(AV$6)," ",""))))-1)&amp;" Total",$B$6:$BB$314,ROW($A229)-5,FALSE))</f>
        <v>0</v>
      </c>
      <c r="AW229" s="8">
        <f ca="1">IF(AW$5&lt;&gt;"",HLOOKUP(AW$5,Functionalization!$G$6:$R$314,ROW($A229)-5,FALSE),IFERROR(INDEX(AW$278:AW$314,MATCH($F229,$B$278:$B$314,0))/VLOOKUP($F229,$B$278:$BB$314,MATCH(LEFT(TRIM(AW$6),FIND("~",SUBSTITUTE(AW$6,"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229))*HLOOKUP(LEFT(TRIM(AW$6),FIND("~",SUBSTITUTE(AW$6," ","~",LEN(TRIM(AW$6))-LEN(SUBSTITUTE(TRIM(AW$6)," ",""))))-1)&amp;" Total",$B$6:$BB$314,ROW($A229)-5,FALSE))</f>
        <v>0</v>
      </c>
      <c r="AX229" s="8">
        <f ca="1">IF(AX$5&lt;&gt;"",HLOOKUP(AX$5,Functionalization!$G$6:$R$314,ROW($A229)-5,FALSE),IFERROR(INDEX(AX$278:AX$314,MATCH($F229,$B$278:$B$314,0))/VLOOKUP($F229,$B$278:$BB$314,MATCH(LEFT(TRIM(AX$6),FIND("~",SUBSTITUTE(AX$6,"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229))*HLOOKUP(LEFT(TRIM(AX$6),FIND("~",SUBSTITUTE(AX$6," ","~",LEN(TRIM(AX$6))-LEN(SUBSTITUTE(TRIM(AX$6)," ",""))))-1)&amp;" Total",$B$6:$BB$314,ROW($A229)-5,FALSE))</f>
        <v>0</v>
      </c>
      <c r="AY229" s="8">
        <f ca="1">IF(AY$5&lt;&gt;"",HLOOKUP(AY$5,Functionalization!$G$6:$R$314,ROW($A229)-5,FALSE),IFERROR(INDEX(AY$278:AY$314,MATCH($F229,$B$278:$B$314,0))/VLOOKUP($F229,$B$278:$BB$314,MATCH(LEFT(TRIM(AY$6),FIND("~",SUBSTITUTE(AY$6,"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229))*HLOOKUP(LEFT(TRIM(AY$6),FIND("~",SUBSTITUTE(AY$6," ","~",LEN(TRIM(AY$6))-LEN(SUBSTITUTE(TRIM(AY$6)," ",""))))-1)&amp;" Total",$B$6:$BB$314,ROW($A229)-5,FALSE))</f>
        <v>0</v>
      </c>
      <c r="AZ229" s="8">
        <f ca="1">IF(AZ$5&lt;&gt;"",HLOOKUP(AZ$5,Functionalization!$G$6:$R$314,ROW($A229)-5,FALSE),IFERROR(INDEX(AZ$278:AZ$314,MATCH($F229,$B$278:$B$314,0))/VLOOKUP($F229,$B$278:$BB$314,MATCH(LEFT(TRIM(AZ$6),FIND("~",SUBSTITUTE(AZ$6,"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229))*HLOOKUP(LEFT(TRIM(AZ$6),FIND("~",SUBSTITUTE(AZ$6," ","~",LEN(TRIM(AZ$6))-LEN(SUBSTITUTE(TRIM(AZ$6)," ",""))))-1)&amp;" Total",$B$6:$BB$314,ROW($A229)-5,FALSE))</f>
        <v>0</v>
      </c>
      <c r="BA229" s="8">
        <f ca="1">IF(BA$5&lt;&gt;"",HLOOKUP(BA$5,Functionalization!$G$6:$R$314,ROW($A229)-5,FALSE),IFERROR(INDEX(BA$278:BA$314,MATCH($F229,$B$278:$B$314,0))/VLOOKUP($F229,$B$278:$BB$314,MATCH(LEFT(TRIM(BA$6),FIND("~",SUBSTITUTE(BA$6,"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229))*HLOOKUP(LEFT(TRIM(BA$6),FIND("~",SUBSTITUTE(BA$6," ","~",LEN(TRIM(BA$6))-LEN(SUBSTITUTE(TRIM(BA$6)," ",""))))-1)&amp;" Total",$B$6:$BB$314,ROW($A229)-5,FALSE))</f>
        <v>0</v>
      </c>
      <c r="BB229" s="8">
        <f ca="1">IF(BB$5&lt;&gt;"",HLOOKUP(BB$5,Functionalization!$G$6:$R$314,ROW($A229)-5,FALSE),IFERROR(INDEX(BB$278:BB$314,MATCH($F229,$B$278:$B$314,0))/VLOOKUP($F229,$B$278:$BB$314,MATCH(LEFT(TRIM(BB$6),FIND("~",SUBSTITUTE(BB$6,"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229))*HLOOKUP(LEFT(TRIM(BB$6),FIND("~",SUBSTITUTE(BB$6," ","~",LEN(TRIM(BB$6))-LEN(SUBSTITUTE(TRIM(BB$6)," ",""))))-1)&amp;" Total",$B$6:$BB$314,ROW($A229)-5,FALSE))</f>
        <v>0</v>
      </c>
      <c r="BD229">
        <f ca="1">IFERROR(IF(SUMIF($G$6:$BB$6,BD$6&amp;" Total",$G229:$BB229)-(SUMIF($G$6:$BB$6,BD$6&amp;" "&amp;'Input-Func_Class'!$D$22,$G229:$BB229)+IFERROR(SUMIF($G$6:$BB$6,BD$6&amp;" "&amp;'Input-Func_Class'!$E$22,$G229:$BB229),SUMIF($G$6:$BB$6,BD$6&amp;" "&amp;'Input-Func_Class'!$B$24,$G229:$BB229))+SUMIF($G$6:$BB$6,BD$6&amp;" "&amp;'Input-Func_Class'!$F$22,$G229:$BB229))&lt;Check_Limit,0,1),1)</f>
        <v>0</v>
      </c>
      <c r="BE229">
        <f ca="1">IFERROR(IF(SUMIF($G$6:$BB$6,BE$6&amp;" Total",$G229:$BB229)-(SUMIF($G$6:$BB$6,BE$6&amp;" "&amp;'Input-Func_Class'!$D$22,$G229:$BB229)+IFERROR(SUMIF($G$6:$BB$6,BE$6&amp;" "&amp;'Input-Func_Class'!$E$22,$G229:$BB229),SUMIF($G$6:$BB$6,BE$6&amp;" "&amp;'Input-Func_Class'!$B$24,$G229:$BB229))+SUMIF($G$6:$BB$6,BE$6&amp;" "&amp;'Input-Func_Class'!$F$22,$G229:$BB229))&lt;Check_Limit,0,1),1)</f>
        <v>0</v>
      </c>
      <c r="BF229">
        <f ca="1">IFERROR(IF(SUMIF($G$6:$BB$6,BF$6&amp;" Total",$G229:$BB229)-(SUMIF($G$6:$BB$6,BF$6&amp;" "&amp;'Input-Func_Class'!$D$22,$G229:$BB229)+IFERROR(SUMIF($G$6:$BB$6,BF$6&amp;" "&amp;'Input-Func_Class'!$E$22,$G229:$BB229),SUMIF($G$6:$BB$6,BF$6&amp;" "&amp;'Input-Func_Class'!$B$24,$G229:$BB229))+SUMIF($G$6:$BB$6,BF$6&amp;" "&amp;'Input-Func_Class'!$F$22,$G229:$BB229))&lt;Check_Limit,0,1),1)</f>
        <v>0</v>
      </c>
      <c r="BG229">
        <f ca="1">IFERROR(IF(SUMIF($G$6:$BB$6,BG$6&amp;" Total",$G229:$BB229)-(SUMIF($G$6:$BB$6,BG$6&amp;" "&amp;'Input-Func_Class'!$D$22,$G229:$BB229)+IFERROR(SUMIF($G$6:$BB$6,BG$6&amp;" "&amp;'Input-Func_Class'!$E$22,$G229:$BB229),SUMIF($G$6:$BB$6,BG$6&amp;" "&amp;'Input-Func_Class'!$B$24,$G229:$BB229))+SUMIF($G$6:$BB$6,BG$6&amp;" "&amp;'Input-Func_Class'!$F$22,$G229:$BB229))&lt;Check_Limit,0,1),1)</f>
        <v>0</v>
      </c>
      <c r="BH229">
        <f ca="1">IFERROR(IF(SUMIF($G$6:$BB$6,BH$6&amp;" Total",$G229:$BB229)-(SUMIF($G$6:$BB$6,BH$6&amp;" "&amp;'Input-Func_Class'!$D$22,$G229:$BB229)+IFERROR(SUMIF($G$6:$BB$6,BH$6&amp;" "&amp;'Input-Func_Class'!$E$22,$G229:$BB229),SUMIF($G$6:$BB$6,BH$6&amp;" "&amp;'Input-Func_Class'!$B$24,$G229:$BB229))+SUMIF($G$6:$BB$6,BH$6&amp;" "&amp;'Input-Func_Class'!$F$22,$G229:$BB229))&lt;Check_Limit,0,1),1)</f>
        <v>0</v>
      </c>
      <c r="BI229">
        <f ca="1">IFERROR(IF(SUMIF($G$6:$BB$6,BI$6&amp;" Total",$G229:$BB229)-(SUMIF($G$6:$BB$6,BI$6&amp;" "&amp;'Input-Func_Class'!$D$22,$G229:$BB229)+IFERROR(SUMIF($G$6:$BB$6,BI$6&amp;" "&amp;'Input-Func_Class'!$E$22,$G229:$BB229),SUMIF($G$6:$BB$6,BI$6&amp;" "&amp;'Input-Func_Class'!$B$24,$G229:$BB229))+SUMIF($G$6:$BB$6,BI$6&amp;" "&amp;'Input-Func_Class'!$F$22,$G229:$BB229))&lt;Check_Limit,0,1),1)</f>
        <v>0</v>
      </c>
      <c r="BJ229">
        <f ca="1">IFERROR(IF(SUMIF($G$6:$BB$6,BJ$6&amp;" Total",$G229:$BB229)-(SUMIF($G$6:$BB$6,BJ$6&amp;" "&amp;'Input-Func_Class'!$D$22,$G229:$BB229)+IFERROR(SUMIF($G$6:$BB$6,BJ$6&amp;" "&amp;'Input-Func_Class'!$E$22,$G229:$BB229),SUMIF($G$6:$BB$6,BJ$6&amp;" "&amp;'Input-Func_Class'!$B$24,$G229:$BB229))+SUMIF($G$6:$BB$6,BJ$6&amp;" "&amp;'Input-Func_Class'!$F$22,$G229:$BB229))&lt;Check_Limit,0,1),1)</f>
        <v>0</v>
      </c>
      <c r="BK229">
        <f ca="1">IFERROR(IF(SUMIF($G$6:$BB$6,BK$6&amp;" Total",$G229:$BB229)-(SUMIF($G$6:$BB$6,BK$6&amp;" "&amp;'Input-Func_Class'!$D$22,$G229:$BB229)+IFERROR(SUMIF($G$6:$BB$6,BK$6&amp;" "&amp;'Input-Func_Class'!$E$22,$G229:$BB229),SUMIF($G$6:$BB$6,BK$6&amp;" "&amp;'Input-Func_Class'!$B$24,$G229:$BB229))+SUMIF($G$6:$BB$6,BK$6&amp;" "&amp;'Input-Func_Class'!$F$22,$G229:$BB229))&lt;Check_Limit,0,1),1)</f>
        <v>0</v>
      </c>
      <c r="BL229">
        <f ca="1">IFERROR(IF(SUMIF($G$6:$BB$6,BL$6&amp;" Total",$G229:$BB229)-(SUMIF($G$6:$BB$6,BL$6&amp;" "&amp;'Input-Func_Class'!$D$22,$G229:$BB229)+IFERROR(SUMIF($G$6:$BB$6,BL$6&amp;" "&amp;'Input-Func_Class'!$E$22,$G229:$BB229),SUMIF($G$6:$BB$6,BL$6&amp;" "&amp;'Input-Func_Class'!$B$24,$G229:$BB229))+SUMIF($G$6:$BB$6,BL$6&amp;" "&amp;'Input-Func_Class'!$F$22,$G229:$BB229))&lt;Check_Limit,0,1),1)</f>
        <v>0</v>
      </c>
      <c r="BM229">
        <f ca="1">IFERROR(IF(SUMIF($G$6:$BB$6,BM$6&amp;" Total",$G229:$BB229)-(SUMIF($G$6:$BB$6,BM$6&amp;" "&amp;'Input-Func_Class'!$D$22,$G229:$BB229)+IFERROR(SUMIF($G$6:$BB$6,BM$6&amp;" "&amp;'Input-Func_Class'!$E$22,$G229:$BB229),SUMIF($G$6:$BB$6,BM$6&amp;" "&amp;'Input-Func_Class'!$B$24,$G229:$BB229))+SUMIF($G$6:$BB$6,BM$6&amp;" "&amp;'Input-Func_Class'!$F$22,$G229:$BB229))&lt;Check_Limit,0,1),1)</f>
        <v>0</v>
      </c>
      <c r="BN229">
        <f ca="1">IFERROR(IF(SUMIF($G$6:$BB$6,BN$6&amp;" Total",$G229:$BB229)-(SUMIF($G$6:$BB$6,BN$6&amp;" "&amp;'Input-Func_Class'!$D$22,$G229:$BB229)+IFERROR(SUMIF($G$6:$BB$6,BN$6&amp;" "&amp;'Input-Func_Class'!$E$22,$G229:$BB229),SUMIF($G$6:$BB$6,BN$6&amp;" "&amp;'Input-Func_Class'!$B$24,$G229:$BB229))+SUMIF($G$6:$BB$6,BN$6&amp;" "&amp;'Input-Func_Class'!$F$22,$G229:$BB229))&lt;Check_Limit,0,1),1)</f>
        <v>0</v>
      </c>
      <c r="BO229">
        <f ca="1">IFERROR(IF(SUMIF($G$6:$BB$6,BO$6&amp;" Total",$G229:$BB229)-(SUMIF($G$6:$BB$6,BO$6&amp;" "&amp;'Input-Func_Class'!$D$22,$G229:$BB229)+IFERROR(SUMIF($G$6:$BB$6,BO$6&amp;" "&amp;'Input-Func_Class'!$E$22,$G229:$BB229),SUMIF($G$6:$BB$6,BO$6&amp;" "&amp;'Input-Func_Class'!$B$24,$G229:$BB229))+SUMIF($G$6:$BB$6,BO$6&amp;" "&amp;'Input-Func_Class'!$F$22,$G229:$BB229))&lt;Check_Limit,0,1),1)</f>
        <v>0</v>
      </c>
    </row>
    <row r="230" spans="1:67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>Functionalization!$D230</f>
        <v>384327.52</v>
      </c>
      <c r="E230" s="8">
        <f t="shared" ca="1" si="64"/>
        <v>0</v>
      </c>
      <c r="F230" s="2" t="str">
        <f>IF($D230=0,"-",IF('Input-Accounts'!$E230&lt;&gt;0,'Input-Accounts'!$E230,'Input-Accounts'!$G230))</f>
        <v>CUSTOMER</v>
      </c>
      <c r="G230" s="8">
        <f ca="1">IF(G$5&lt;&gt;"",HLOOKUP(G$5,Functionalization!$G$6:$R$314,ROW($A230)-5,FALSE),IFERROR(INDEX(G$278:G$314,MATCH($F230,$B$278:$B$314,0))/VLOOKUP($F230,$B$278:$BB$314,MATCH(LEFT(TRIM(G$6),FIND("~",SUBSTITUTE(G$6,"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230))*HLOOKUP(LEFT(TRIM(G$6),FIND("~",SUBSTITUTE(G$6," ","~",LEN(TRIM(G$6))-LEN(SUBSTITUTE(TRIM(G$6)," ",""))))-1)&amp;" Total",$B$6:$BB$314,ROW($A230)-5,FALSE))</f>
        <v>0</v>
      </c>
      <c r="H230" s="8">
        <f ca="1">IF(H$5&lt;&gt;"",HLOOKUP(H$5,Functionalization!$G$6:$R$314,ROW($A230)-5,FALSE),IFERROR(INDEX(H$278:H$314,MATCH($F230,$B$278:$B$314,0))/VLOOKUP($F230,$B$278:$BB$314,MATCH(LEFT(TRIM(H$6),FIND("~",SUBSTITUTE(H$6,"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230))*HLOOKUP(LEFT(TRIM(H$6),FIND("~",SUBSTITUTE(H$6," ","~",LEN(TRIM(H$6))-LEN(SUBSTITUTE(TRIM(H$6)," ",""))))-1)&amp;" Total",$B$6:$BB$314,ROW($A230)-5,FALSE))</f>
        <v>0</v>
      </c>
      <c r="I230" s="8">
        <f ca="1">IF(I$5&lt;&gt;"",HLOOKUP(I$5,Functionalization!$G$6:$R$314,ROW($A230)-5,FALSE),IFERROR(INDEX(I$278:I$314,MATCH($F230,$B$278:$B$314,0))/VLOOKUP($F230,$B$278:$BB$314,MATCH(LEFT(TRIM(I$6),FIND("~",SUBSTITUTE(I$6,"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230))*HLOOKUP(LEFT(TRIM(I$6),FIND("~",SUBSTITUTE(I$6," ","~",LEN(TRIM(I$6))-LEN(SUBSTITUTE(TRIM(I$6)," ",""))))-1)&amp;" Total",$B$6:$BB$314,ROW($A230)-5,FALSE))</f>
        <v>0</v>
      </c>
      <c r="J230" s="8">
        <f ca="1">IF(J$5&lt;&gt;"",HLOOKUP(J$5,Functionalization!$G$6:$R$314,ROW($A230)-5,FALSE),IFERROR(INDEX(J$278:J$314,MATCH($F230,$B$278:$B$314,0))/VLOOKUP($F230,$B$278:$BB$314,MATCH(LEFT(TRIM(J$6),FIND("~",SUBSTITUTE(J$6,"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230))*HLOOKUP(LEFT(TRIM(J$6),FIND("~",SUBSTITUTE(J$6," ","~",LEN(TRIM(J$6))-LEN(SUBSTITUTE(TRIM(J$6)," ",""))))-1)&amp;" Total",$B$6:$BB$314,ROW($A230)-5,FALSE))</f>
        <v>0</v>
      </c>
      <c r="K230" s="8">
        <f ca="1">IF(K$5&lt;&gt;"",HLOOKUP(K$5,Functionalization!$G$6:$R$314,ROW($A230)-5,FALSE),IFERROR(INDEX(K$278:K$314,MATCH($F230,$B$278:$B$314,0))/VLOOKUP($F230,$B$278:$BB$314,MATCH(LEFT(TRIM(K$6),FIND("~",SUBSTITUTE(K$6,"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230))*HLOOKUP(LEFT(TRIM(K$6),FIND("~",SUBSTITUTE(K$6," ","~",LEN(TRIM(K$6))-LEN(SUBSTITUTE(TRIM(K$6)," ",""))))-1)&amp;" Total",$B$6:$BB$314,ROW($A230)-5,FALSE))</f>
        <v>384327.52</v>
      </c>
      <c r="L230" s="8">
        <f ca="1">IF(L$5&lt;&gt;"",HLOOKUP(L$5,Functionalization!$G$6:$R$314,ROW($A230)-5,FALSE),IFERROR(INDEX(L$278:L$314,MATCH($F230,$B$278:$B$314,0))/VLOOKUP($F230,$B$278:$BB$314,MATCH(LEFT(TRIM(L$6),FIND("~",SUBSTITUTE(L$6,"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230))*HLOOKUP(LEFT(TRIM(L$6),FIND("~",SUBSTITUTE(L$6," ","~",LEN(TRIM(L$6))-LEN(SUBSTITUTE(TRIM(L$6)," ",""))))-1)&amp;" Total",$B$6:$BB$314,ROW($A230)-5,FALSE))</f>
        <v>0</v>
      </c>
      <c r="M230" s="8">
        <f ca="1">IF(M$5&lt;&gt;"",HLOOKUP(M$5,Functionalization!$G$6:$R$314,ROW($A230)-5,FALSE),IFERROR(INDEX(M$278:M$314,MATCH($F230,$B$278:$B$314,0))/VLOOKUP($F230,$B$278:$BB$314,MATCH(LEFT(TRIM(M$6),FIND("~",SUBSTITUTE(M$6,"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230))*HLOOKUP(LEFT(TRIM(M$6),FIND("~",SUBSTITUTE(M$6," ","~",LEN(TRIM(M$6))-LEN(SUBSTITUTE(TRIM(M$6)," ",""))))-1)&amp;" Total",$B$6:$BB$314,ROW($A230)-5,FALSE))</f>
        <v>0</v>
      </c>
      <c r="N230" s="8">
        <f ca="1">IF(N$5&lt;&gt;"",HLOOKUP(N$5,Functionalization!$G$6:$R$314,ROW($A230)-5,FALSE),IFERROR(INDEX(N$278:N$314,MATCH($F230,$B$278:$B$314,0))/VLOOKUP($F230,$B$278:$BB$314,MATCH(LEFT(TRIM(N$6),FIND("~",SUBSTITUTE(N$6,"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230))*HLOOKUP(LEFT(TRIM(N$6),FIND("~",SUBSTITUTE(N$6," ","~",LEN(TRIM(N$6))-LEN(SUBSTITUTE(TRIM(N$6)," ",""))))-1)&amp;" Total",$B$6:$BB$314,ROW($A230)-5,FALSE))</f>
        <v>384327.52</v>
      </c>
      <c r="O230" s="8">
        <f ca="1">IF(O$5&lt;&gt;"",HLOOKUP(O$5,Functionalization!$G$6:$R$314,ROW($A230)-5,FALSE),IFERROR(INDEX(O$278:O$314,MATCH($F230,$B$278:$B$314,0))/VLOOKUP($F230,$B$278:$BB$314,MATCH(LEFT(TRIM(O$6),FIND("~",SUBSTITUTE(O$6,"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230))*HLOOKUP(LEFT(TRIM(O$6),FIND("~",SUBSTITUTE(O$6," ","~",LEN(TRIM(O$6))-LEN(SUBSTITUTE(TRIM(O$6)," ",""))))-1)&amp;" Total",$B$6:$BB$314,ROW($A230)-5,FALSE))</f>
        <v>0</v>
      </c>
      <c r="P230" s="8">
        <f ca="1">IF(P$5&lt;&gt;"",HLOOKUP(P$5,Functionalization!$G$6:$R$314,ROW($A230)-5,FALSE),IFERROR(INDEX(P$278:P$314,MATCH($F230,$B$278:$B$314,0))/VLOOKUP($F230,$B$278:$BB$314,MATCH(LEFT(TRIM(P$6),FIND("~",SUBSTITUTE(P$6,"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230))*HLOOKUP(LEFT(TRIM(P$6),FIND("~",SUBSTITUTE(P$6," ","~",LEN(TRIM(P$6))-LEN(SUBSTITUTE(TRIM(P$6)," ",""))))-1)&amp;" Total",$B$6:$BB$314,ROW($A230)-5,FALSE))</f>
        <v>0</v>
      </c>
      <c r="Q230" s="8">
        <f ca="1">IF(Q$5&lt;&gt;"",HLOOKUP(Q$5,Functionalization!$G$6:$R$314,ROW($A230)-5,FALSE),IFERROR(INDEX(Q$278:Q$314,MATCH($F230,$B$278:$B$314,0))/VLOOKUP($F230,$B$278:$BB$314,MATCH(LEFT(TRIM(Q$6),FIND("~",SUBSTITUTE(Q$6,"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230))*HLOOKUP(LEFT(TRIM(Q$6),FIND("~",SUBSTITUTE(Q$6," ","~",LEN(TRIM(Q$6))-LEN(SUBSTITUTE(TRIM(Q$6)," ",""))))-1)&amp;" Total",$B$6:$BB$314,ROW($A230)-5,FALSE))</f>
        <v>0</v>
      </c>
      <c r="R230" s="8">
        <f ca="1">IF(R$5&lt;&gt;"",HLOOKUP(R$5,Functionalization!$G$6:$R$314,ROW($A230)-5,FALSE),IFERROR(INDEX(R$278:R$314,MATCH($F230,$B$278:$B$314,0))/VLOOKUP($F230,$B$278:$BB$314,MATCH(LEFT(TRIM(R$6),FIND("~",SUBSTITUTE(R$6,"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230))*HLOOKUP(LEFT(TRIM(R$6),FIND("~",SUBSTITUTE(R$6," ","~",LEN(TRIM(R$6))-LEN(SUBSTITUTE(TRIM(R$6)," ",""))))-1)&amp;" Total",$B$6:$BB$314,ROW($A230)-5,FALSE))</f>
        <v>0</v>
      </c>
      <c r="S230" s="8">
        <f ca="1">IF(S$5&lt;&gt;"",HLOOKUP(S$5,Functionalization!$G$6:$R$314,ROW($A230)-5,FALSE),IFERROR(INDEX(S$278:S$314,MATCH($F230,$B$278:$B$314,0))/VLOOKUP($F230,$B$278:$BB$314,MATCH(LEFT(TRIM(S$6),FIND("~",SUBSTITUTE(S$6,"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230))*HLOOKUP(LEFT(TRIM(S$6),FIND("~",SUBSTITUTE(S$6," ","~",LEN(TRIM(S$6))-LEN(SUBSTITUTE(TRIM(S$6)," ",""))))-1)&amp;" Total",$B$6:$BB$314,ROW($A230)-5,FALSE))</f>
        <v>0</v>
      </c>
      <c r="T230" s="8">
        <f ca="1">IF(T$5&lt;&gt;"",HLOOKUP(T$5,Functionalization!$G$6:$R$314,ROW($A230)-5,FALSE),IFERROR(INDEX(T$278:T$314,MATCH($F230,$B$278:$B$314,0))/VLOOKUP($F230,$B$278:$BB$314,MATCH(LEFT(TRIM(T$6),FIND("~",SUBSTITUTE(T$6,"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230))*HLOOKUP(LEFT(TRIM(T$6),FIND("~",SUBSTITUTE(T$6," ","~",LEN(TRIM(T$6))-LEN(SUBSTITUTE(TRIM(T$6)," ",""))))-1)&amp;" Total",$B$6:$BB$314,ROW($A230)-5,FALSE))</f>
        <v>0</v>
      </c>
      <c r="U230" s="8">
        <f ca="1">IF(U$5&lt;&gt;"",HLOOKUP(U$5,Functionalization!$G$6:$R$314,ROW($A230)-5,FALSE),IFERROR(INDEX(U$278:U$314,MATCH($F230,$B$278:$B$314,0))/VLOOKUP($F230,$B$278:$BB$314,MATCH(LEFT(TRIM(U$6),FIND("~",SUBSTITUTE(U$6,"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230))*HLOOKUP(LEFT(TRIM(U$6),FIND("~",SUBSTITUTE(U$6," ","~",LEN(TRIM(U$6))-LEN(SUBSTITUTE(TRIM(U$6)," ",""))))-1)&amp;" Total",$B$6:$BB$314,ROW($A230)-5,FALSE))</f>
        <v>0</v>
      </c>
      <c r="V230" s="8">
        <f ca="1">IF(V$5&lt;&gt;"",HLOOKUP(V$5,Functionalization!$G$6:$R$314,ROW($A230)-5,FALSE),IFERROR(INDEX(V$278:V$314,MATCH($F230,$B$278:$B$314,0))/VLOOKUP($F230,$B$278:$BB$314,MATCH(LEFT(TRIM(V$6),FIND("~",SUBSTITUTE(V$6,"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230))*HLOOKUP(LEFT(TRIM(V$6),FIND("~",SUBSTITUTE(V$6," ","~",LEN(TRIM(V$6))-LEN(SUBSTITUTE(TRIM(V$6)," ",""))))-1)&amp;" Total",$B$6:$BB$314,ROW($A230)-5,FALSE))</f>
        <v>0</v>
      </c>
      <c r="W230" s="8">
        <f ca="1">IF(W$5&lt;&gt;"",HLOOKUP(W$5,Functionalization!$G$6:$R$314,ROW($A230)-5,FALSE),IFERROR(INDEX(W$278:W$314,MATCH($F230,$B$278:$B$314,0))/VLOOKUP($F230,$B$278:$BB$314,MATCH(LEFT(TRIM(W$6),FIND("~",SUBSTITUTE(W$6,"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230))*HLOOKUP(LEFT(TRIM(W$6),FIND("~",SUBSTITUTE(W$6," ","~",LEN(TRIM(W$6))-LEN(SUBSTITUTE(TRIM(W$6)," ",""))))-1)&amp;" Total",$B$6:$BB$314,ROW($A230)-5,FALSE))</f>
        <v>0</v>
      </c>
      <c r="X230" s="8">
        <f ca="1">IF(X$5&lt;&gt;"",HLOOKUP(X$5,Functionalization!$G$6:$R$314,ROW($A230)-5,FALSE),IFERROR(INDEX(X$278:X$314,MATCH($F230,$B$278:$B$314,0))/VLOOKUP($F230,$B$278:$BB$314,MATCH(LEFT(TRIM(X$6),FIND("~",SUBSTITUTE(X$6,"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230))*HLOOKUP(LEFT(TRIM(X$6),FIND("~",SUBSTITUTE(X$6," ","~",LEN(TRIM(X$6))-LEN(SUBSTITUTE(TRIM(X$6)," ",""))))-1)&amp;" Total",$B$6:$BB$314,ROW($A230)-5,FALSE))</f>
        <v>0</v>
      </c>
      <c r="Y230" s="8">
        <f ca="1">IF(Y$5&lt;&gt;"",HLOOKUP(Y$5,Functionalization!$G$6:$R$314,ROW($A230)-5,FALSE),IFERROR(INDEX(Y$278:Y$314,MATCH($F230,$B$278:$B$314,0))/VLOOKUP($F230,$B$278:$BB$314,MATCH(LEFT(TRIM(Y$6),FIND("~",SUBSTITUTE(Y$6,"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230))*HLOOKUP(LEFT(TRIM(Y$6),FIND("~",SUBSTITUTE(Y$6," ","~",LEN(TRIM(Y$6))-LEN(SUBSTITUTE(TRIM(Y$6)," ",""))))-1)&amp;" Total",$B$6:$BB$314,ROW($A230)-5,FALSE))</f>
        <v>0</v>
      </c>
      <c r="Z230" s="8">
        <f ca="1">IF(Z$5&lt;&gt;"",HLOOKUP(Z$5,Functionalization!$G$6:$R$314,ROW($A230)-5,FALSE),IFERROR(INDEX(Z$278:Z$314,MATCH($F230,$B$278:$B$314,0))/VLOOKUP($F230,$B$278:$BB$314,MATCH(LEFT(TRIM(Z$6),FIND("~",SUBSTITUTE(Z$6,"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230))*HLOOKUP(LEFT(TRIM(Z$6),FIND("~",SUBSTITUTE(Z$6," ","~",LEN(TRIM(Z$6))-LEN(SUBSTITUTE(TRIM(Z$6)," ",""))))-1)&amp;" Total",$B$6:$BB$314,ROW($A230)-5,FALSE))</f>
        <v>0</v>
      </c>
      <c r="AA230" s="8">
        <f ca="1">IF(AA$5&lt;&gt;"",HLOOKUP(AA$5,Functionalization!$G$6:$R$314,ROW($A230)-5,FALSE),IFERROR(INDEX(AA$278:AA$314,MATCH($F230,$B$278:$B$314,0))/VLOOKUP($F230,$B$278:$BB$314,MATCH(LEFT(TRIM(AA$6),FIND("~",SUBSTITUTE(AA$6,"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230))*HLOOKUP(LEFT(TRIM(AA$6),FIND("~",SUBSTITUTE(AA$6," ","~",LEN(TRIM(AA$6))-LEN(SUBSTITUTE(TRIM(AA$6)," ",""))))-1)&amp;" Total",$B$6:$BB$314,ROW($A230)-5,FALSE))</f>
        <v>0</v>
      </c>
      <c r="AB230" s="8">
        <f ca="1">IF(AB$5&lt;&gt;"",HLOOKUP(AB$5,Functionalization!$G$6:$R$314,ROW($A230)-5,FALSE),IFERROR(INDEX(AB$278:AB$314,MATCH($F230,$B$278:$B$314,0))/VLOOKUP($F230,$B$278:$BB$314,MATCH(LEFT(TRIM(AB$6),FIND("~",SUBSTITUTE(AB$6,"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230))*HLOOKUP(LEFT(TRIM(AB$6),FIND("~",SUBSTITUTE(AB$6," ","~",LEN(TRIM(AB$6))-LEN(SUBSTITUTE(TRIM(AB$6)," ",""))))-1)&amp;" Total",$B$6:$BB$314,ROW($A230)-5,FALSE))</f>
        <v>0</v>
      </c>
      <c r="AC230" s="8">
        <f ca="1">IF(AC$5&lt;&gt;"",HLOOKUP(AC$5,Functionalization!$G$6:$R$314,ROW($A230)-5,FALSE),IFERROR(INDEX(AC$278:AC$314,MATCH($F230,$B$278:$B$314,0))/VLOOKUP($F230,$B$278:$BB$314,MATCH(LEFT(TRIM(AC$6),FIND("~",SUBSTITUTE(AC$6,"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230))*HLOOKUP(LEFT(TRIM(AC$6),FIND("~",SUBSTITUTE(AC$6," ","~",LEN(TRIM(AC$6))-LEN(SUBSTITUTE(TRIM(AC$6)," ",""))))-1)&amp;" Total",$B$6:$BB$314,ROW($A230)-5,FALSE))</f>
        <v>0</v>
      </c>
      <c r="AD230" s="8">
        <f ca="1">IF(AD$5&lt;&gt;"",HLOOKUP(AD$5,Functionalization!$G$6:$R$314,ROW($A230)-5,FALSE),IFERROR(INDEX(AD$278:AD$314,MATCH($F230,$B$278:$B$314,0))/VLOOKUP($F230,$B$278:$BB$314,MATCH(LEFT(TRIM(AD$6),FIND("~",SUBSTITUTE(AD$6,"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230))*HLOOKUP(LEFT(TRIM(AD$6),FIND("~",SUBSTITUTE(AD$6," ","~",LEN(TRIM(AD$6))-LEN(SUBSTITUTE(TRIM(AD$6)," ",""))))-1)&amp;" Total",$B$6:$BB$314,ROW($A230)-5,FALSE))</f>
        <v>0</v>
      </c>
      <c r="AE230" s="8">
        <f ca="1">IF(AE$5&lt;&gt;"",HLOOKUP(AE$5,Functionalization!$G$6:$R$314,ROW($A230)-5,FALSE),IFERROR(INDEX(AE$278:AE$314,MATCH($F230,$B$278:$B$314,0))/VLOOKUP($F230,$B$278:$BB$314,MATCH(LEFT(TRIM(AE$6),FIND("~",SUBSTITUTE(AE$6,"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230))*HLOOKUP(LEFT(TRIM(AE$6),FIND("~",SUBSTITUTE(AE$6," ","~",LEN(TRIM(AE$6))-LEN(SUBSTITUTE(TRIM(AE$6)," ",""))))-1)&amp;" Total",$B$6:$BB$314,ROW($A230)-5,FALSE))</f>
        <v>0</v>
      </c>
      <c r="AF230" s="8">
        <f ca="1">IF(AF$5&lt;&gt;"",HLOOKUP(AF$5,Functionalization!$G$6:$R$314,ROW($A230)-5,FALSE),IFERROR(INDEX(AF$278:AF$314,MATCH($F230,$B$278:$B$314,0))/VLOOKUP($F230,$B$278:$BB$314,MATCH(LEFT(TRIM(AF$6),FIND("~",SUBSTITUTE(AF$6,"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230))*HLOOKUP(LEFT(TRIM(AF$6),FIND("~",SUBSTITUTE(AF$6," ","~",LEN(TRIM(AF$6))-LEN(SUBSTITUTE(TRIM(AF$6)," ",""))))-1)&amp;" Total",$B$6:$BB$314,ROW($A230)-5,FALSE))</f>
        <v>0</v>
      </c>
      <c r="AG230" s="8">
        <f ca="1">IF(AG$5&lt;&gt;"",HLOOKUP(AG$5,Functionalization!$G$6:$R$314,ROW($A230)-5,FALSE),IFERROR(INDEX(AG$278:AG$314,MATCH($F230,$B$278:$B$314,0))/VLOOKUP($F230,$B$278:$BB$314,MATCH(LEFT(TRIM(AG$6),FIND("~",SUBSTITUTE(AG$6,"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230))*HLOOKUP(LEFT(TRIM(AG$6),FIND("~",SUBSTITUTE(AG$6," ","~",LEN(TRIM(AG$6))-LEN(SUBSTITUTE(TRIM(AG$6)," ",""))))-1)&amp;" Total",$B$6:$BB$314,ROW($A230)-5,FALSE))</f>
        <v>0</v>
      </c>
      <c r="AH230" s="8">
        <f ca="1">IF(AH$5&lt;&gt;"",HLOOKUP(AH$5,Functionalization!$G$6:$R$314,ROW($A230)-5,FALSE),IFERROR(INDEX(AH$278:AH$314,MATCH($F230,$B$278:$B$314,0))/VLOOKUP($F230,$B$278:$BB$314,MATCH(LEFT(TRIM(AH$6),FIND("~",SUBSTITUTE(AH$6,"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230))*HLOOKUP(LEFT(TRIM(AH$6),FIND("~",SUBSTITUTE(AH$6," ","~",LEN(TRIM(AH$6))-LEN(SUBSTITUTE(TRIM(AH$6)," ",""))))-1)&amp;" Total",$B$6:$BB$314,ROW($A230)-5,FALSE))</f>
        <v>0</v>
      </c>
      <c r="AI230" s="8">
        <f ca="1">IF(AI$5&lt;&gt;"",HLOOKUP(AI$5,Functionalization!$G$6:$R$314,ROW($A230)-5,FALSE),IFERROR(INDEX(AI$278:AI$314,MATCH($F230,$B$278:$B$314,0))/VLOOKUP($F230,$B$278:$BB$314,MATCH(LEFT(TRIM(AI$6),FIND("~",SUBSTITUTE(AI$6,"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230))*HLOOKUP(LEFT(TRIM(AI$6),FIND("~",SUBSTITUTE(AI$6," ","~",LEN(TRIM(AI$6))-LEN(SUBSTITUTE(TRIM(AI$6)," ",""))))-1)&amp;" Total",$B$6:$BB$314,ROW($A230)-5,FALSE))</f>
        <v>0</v>
      </c>
      <c r="AJ230" s="8">
        <f ca="1">IF(AJ$5&lt;&gt;"",HLOOKUP(AJ$5,Functionalization!$G$6:$R$314,ROW($A230)-5,FALSE),IFERROR(INDEX(AJ$278:AJ$314,MATCH($F230,$B$278:$B$314,0))/VLOOKUP($F230,$B$278:$BB$314,MATCH(LEFT(TRIM(AJ$6),FIND("~",SUBSTITUTE(AJ$6,"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230))*HLOOKUP(LEFT(TRIM(AJ$6),FIND("~",SUBSTITUTE(AJ$6," ","~",LEN(TRIM(AJ$6))-LEN(SUBSTITUTE(TRIM(AJ$6)," ",""))))-1)&amp;" Total",$B$6:$BB$314,ROW($A230)-5,FALSE))</f>
        <v>0</v>
      </c>
      <c r="AK230" s="8">
        <f ca="1">IF(AK$5&lt;&gt;"",HLOOKUP(AK$5,Functionalization!$G$6:$R$314,ROW($A230)-5,FALSE),IFERROR(INDEX(AK$278:AK$314,MATCH($F230,$B$278:$B$314,0))/VLOOKUP($F230,$B$278:$BB$314,MATCH(LEFT(TRIM(AK$6),FIND("~",SUBSTITUTE(AK$6,"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230))*HLOOKUP(LEFT(TRIM(AK$6),FIND("~",SUBSTITUTE(AK$6," ","~",LEN(TRIM(AK$6))-LEN(SUBSTITUTE(TRIM(AK$6)," ",""))))-1)&amp;" Total",$B$6:$BB$314,ROW($A230)-5,FALSE))</f>
        <v>0</v>
      </c>
      <c r="AL230" s="8">
        <f ca="1">IF(AL$5&lt;&gt;"",HLOOKUP(AL$5,Functionalization!$G$6:$R$314,ROW($A230)-5,FALSE),IFERROR(INDEX(AL$278:AL$314,MATCH($F230,$B$278:$B$314,0))/VLOOKUP($F230,$B$278:$BB$314,MATCH(LEFT(TRIM(AL$6),FIND("~",SUBSTITUTE(AL$6,"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230))*HLOOKUP(LEFT(TRIM(AL$6),FIND("~",SUBSTITUTE(AL$6," ","~",LEN(TRIM(AL$6))-LEN(SUBSTITUTE(TRIM(AL$6)," ",""))))-1)&amp;" Total",$B$6:$BB$314,ROW($A230)-5,FALSE))</f>
        <v>0</v>
      </c>
      <c r="AM230" s="8">
        <f ca="1">IF(AM$5&lt;&gt;"",HLOOKUP(AM$5,Functionalization!$G$6:$R$314,ROW($A230)-5,FALSE),IFERROR(INDEX(AM$278:AM$314,MATCH($F230,$B$278:$B$314,0))/VLOOKUP($F230,$B$278:$BB$314,MATCH(LEFT(TRIM(AM$6),FIND("~",SUBSTITUTE(AM$6,"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230))*HLOOKUP(LEFT(TRIM(AM$6),FIND("~",SUBSTITUTE(AM$6," ","~",LEN(TRIM(AM$6))-LEN(SUBSTITUTE(TRIM(AM$6)," ",""))))-1)&amp;" Total",$B$6:$BB$314,ROW($A230)-5,FALSE))</f>
        <v>0</v>
      </c>
      <c r="AN230" s="8">
        <f ca="1">IF(AN$5&lt;&gt;"",HLOOKUP(AN$5,Functionalization!$G$6:$R$314,ROW($A230)-5,FALSE),IFERROR(INDEX(AN$278:AN$314,MATCH($F230,$B$278:$B$314,0))/VLOOKUP($F230,$B$278:$BB$314,MATCH(LEFT(TRIM(AN$6),FIND("~",SUBSTITUTE(AN$6,"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230))*HLOOKUP(LEFT(TRIM(AN$6),FIND("~",SUBSTITUTE(AN$6," ","~",LEN(TRIM(AN$6))-LEN(SUBSTITUTE(TRIM(AN$6)," ",""))))-1)&amp;" Total",$B$6:$BB$314,ROW($A230)-5,FALSE))</f>
        <v>0</v>
      </c>
      <c r="AO230" s="8">
        <f ca="1">IF(AO$5&lt;&gt;"",HLOOKUP(AO$5,Functionalization!$G$6:$R$314,ROW($A230)-5,FALSE),IFERROR(INDEX(AO$278:AO$314,MATCH($F230,$B$278:$B$314,0))/VLOOKUP($F230,$B$278:$BB$314,MATCH(LEFT(TRIM(AO$6),FIND("~",SUBSTITUTE(AO$6,"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230))*HLOOKUP(LEFT(TRIM(AO$6),FIND("~",SUBSTITUTE(AO$6," ","~",LEN(TRIM(AO$6))-LEN(SUBSTITUTE(TRIM(AO$6)," ",""))))-1)&amp;" Total",$B$6:$BB$314,ROW($A230)-5,FALSE))</f>
        <v>0</v>
      </c>
      <c r="AP230" s="8">
        <f ca="1">IF(AP$5&lt;&gt;"",HLOOKUP(AP$5,Functionalization!$G$6:$R$314,ROW($A230)-5,FALSE),IFERROR(INDEX(AP$278:AP$314,MATCH($F230,$B$278:$B$314,0))/VLOOKUP($F230,$B$278:$BB$314,MATCH(LEFT(TRIM(AP$6),FIND("~",SUBSTITUTE(AP$6,"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230))*HLOOKUP(LEFT(TRIM(AP$6),FIND("~",SUBSTITUTE(AP$6," ","~",LEN(TRIM(AP$6))-LEN(SUBSTITUTE(TRIM(AP$6)," ",""))))-1)&amp;" Total",$B$6:$BB$314,ROW($A230)-5,FALSE))</f>
        <v>0</v>
      </c>
      <c r="AQ230" s="8">
        <f ca="1">IF(AQ$5&lt;&gt;"",HLOOKUP(AQ$5,Functionalization!$G$6:$R$314,ROW($A230)-5,FALSE),IFERROR(INDEX(AQ$278:AQ$314,MATCH($F230,$B$278:$B$314,0))/VLOOKUP($F230,$B$278:$BB$314,MATCH(LEFT(TRIM(AQ$6),FIND("~",SUBSTITUTE(AQ$6,"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230))*HLOOKUP(LEFT(TRIM(AQ$6),FIND("~",SUBSTITUTE(AQ$6," ","~",LEN(TRIM(AQ$6))-LEN(SUBSTITUTE(TRIM(AQ$6)," ",""))))-1)&amp;" Total",$B$6:$BB$314,ROW($A230)-5,FALSE))</f>
        <v>0</v>
      </c>
      <c r="AR230" s="8">
        <f ca="1">IF(AR$5&lt;&gt;"",HLOOKUP(AR$5,Functionalization!$G$6:$R$314,ROW($A230)-5,FALSE),IFERROR(INDEX(AR$278:AR$314,MATCH($F230,$B$278:$B$314,0))/VLOOKUP($F230,$B$278:$BB$314,MATCH(LEFT(TRIM(AR$6),FIND("~",SUBSTITUTE(AR$6,"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230))*HLOOKUP(LEFT(TRIM(AR$6),FIND("~",SUBSTITUTE(AR$6," ","~",LEN(TRIM(AR$6))-LEN(SUBSTITUTE(TRIM(AR$6)," ",""))))-1)&amp;" Total",$B$6:$BB$314,ROW($A230)-5,FALSE))</f>
        <v>0</v>
      </c>
      <c r="AS230" s="8">
        <f ca="1">IF(AS$5&lt;&gt;"",HLOOKUP(AS$5,Functionalization!$G$6:$R$314,ROW($A230)-5,FALSE),IFERROR(INDEX(AS$278:AS$314,MATCH($F230,$B$278:$B$314,0))/VLOOKUP($F230,$B$278:$BB$314,MATCH(LEFT(TRIM(AS$6),FIND("~",SUBSTITUTE(AS$6,"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230))*HLOOKUP(LEFT(TRIM(AS$6),FIND("~",SUBSTITUTE(AS$6," ","~",LEN(TRIM(AS$6))-LEN(SUBSTITUTE(TRIM(AS$6)," ",""))))-1)&amp;" Total",$B$6:$BB$314,ROW($A230)-5,FALSE))</f>
        <v>0</v>
      </c>
      <c r="AT230" s="8">
        <f ca="1">IF(AT$5&lt;&gt;"",HLOOKUP(AT$5,Functionalization!$G$6:$R$314,ROW($A230)-5,FALSE),IFERROR(INDEX(AT$278:AT$314,MATCH($F230,$B$278:$B$314,0))/VLOOKUP($F230,$B$278:$BB$314,MATCH(LEFT(TRIM(AT$6),FIND("~",SUBSTITUTE(AT$6,"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230))*HLOOKUP(LEFT(TRIM(AT$6),FIND("~",SUBSTITUTE(AT$6," ","~",LEN(TRIM(AT$6))-LEN(SUBSTITUTE(TRIM(AT$6)," ",""))))-1)&amp;" Total",$B$6:$BB$314,ROW($A230)-5,FALSE))</f>
        <v>0</v>
      </c>
      <c r="AU230" s="8">
        <f ca="1">IF(AU$5&lt;&gt;"",HLOOKUP(AU$5,Functionalization!$G$6:$R$314,ROW($A230)-5,FALSE),IFERROR(INDEX(AU$278:AU$314,MATCH($F230,$B$278:$B$314,0))/VLOOKUP($F230,$B$278:$BB$314,MATCH(LEFT(TRIM(AU$6),FIND("~",SUBSTITUTE(AU$6,"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230))*HLOOKUP(LEFT(TRIM(AU$6),FIND("~",SUBSTITUTE(AU$6," ","~",LEN(TRIM(AU$6))-LEN(SUBSTITUTE(TRIM(AU$6)," ",""))))-1)&amp;" Total",$B$6:$BB$314,ROW($A230)-5,FALSE))</f>
        <v>0</v>
      </c>
      <c r="AV230" s="8">
        <f ca="1">IF(AV$5&lt;&gt;"",HLOOKUP(AV$5,Functionalization!$G$6:$R$314,ROW($A230)-5,FALSE),IFERROR(INDEX(AV$278:AV$314,MATCH($F230,$B$278:$B$314,0))/VLOOKUP($F230,$B$278:$BB$314,MATCH(LEFT(TRIM(AV$6),FIND("~",SUBSTITUTE(AV$6,"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230))*HLOOKUP(LEFT(TRIM(AV$6),FIND("~",SUBSTITUTE(AV$6," ","~",LEN(TRIM(AV$6))-LEN(SUBSTITUTE(TRIM(AV$6)," ",""))))-1)&amp;" Total",$B$6:$BB$314,ROW($A230)-5,FALSE))</f>
        <v>0</v>
      </c>
      <c r="AW230" s="8">
        <f ca="1">IF(AW$5&lt;&gt;"",HLOOKUP(AW$5,Functionalization!$G$6:$R$314,ROW($A230)-5,FALSE),IFERROR(INDEX(AW$278:AW$314,MATCH($F230,$B$278:$B$314,0))/VLOOKUP($F230,$B$278:$BB$314,MATCH(LEFT(TRIM(AW$6),FIND("~",SUBSTITUTE(AW$6,"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230))*HLOOKUP(LEFT(TRIM(AW$6),FIND("~",SUBSTITUTE(AW$6," ","~",LEN(TRIM(AW$6))-LEN(SUBSTITUTE(TRIM(AW$6)," ",""))))-1)&amp;" Total",$B$6:$BB$314,ROW($A230)-5,FALSE))</f>
        <v>0</v>
      </c>
      <c r="AX230" s="8">
        <f ca="1">IF(AX$5&lt;&gt;"",HLOOKUP(AX$5,Functionalization!$G$6:$R$314,ROW($A230)-5,FALSE),IFERROR(INDEX(AX$278:AX$314,MATCH($F230,$B$278:$B$314,0))/VLOOKUP($F230,$B$278:$BB$314,MATCH(LEFT(TRIM(AX$6),FIND("~",SUBSTITUTE(AX$6,"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230))*HLOOKUP(LEFT(TRIM(AX$6),FIND("~",SUBSTITUTE(AX$6," ","~",LEN(TRIM(AX$6))-LEN(SUBSTITUTE(TRIM(AX$6)," ",""))))-1)&amp;" Total",$B$6:$BB$314,ROW($A230)-5,FALSE))</f>
        <v>0</v>
      </c>
      <c r="AY230" s="8">
        <f ca="1">IF(AY$5&lt;&gt;"",HLOOKUP(AY$5,Functionalization!$G$6:$R$314,ROW($A230)-5,FALSE),IFERROR(INDEX(AY$278:AY$314,MATCH($F230,$B$278:$B$314,0))/VLOOKUP($F230,$B$278:$BB$314,MATCH(LEFT(TRIM(AY$6),FIND("~",SUBSTITUTE(AY$6,"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230))*HLOOKUP(LEFT(TRIM(AY$6),FIND("~",SUBSTITUTE(AY$6," ","~",LEN(TRIM(AY$6))-LEN(SUBSTITUTE(TRIM(AY$6)," ",""))))-1)&amp;" Total",$B$6:$BB$314,ROW($A230)-5,FALSE))</f>
        <v>0</v>
      </c>
      <c r="AZ230" s="8">
        <f ca="1">IF(AZ$5&lt;&gt;"",HLOOKUP(AZ$5,Functionalization!$G$6:$R$314,ROW($A230)-5,FALSE),IFERROR(INDEX(AZ$278:AZ$314,MATCH($F230,$B$278:$B$314,0))/VLOOKUP($F230,$B$278:$BB$314,MATCH(LEFT(TRIM(AZ$6),FIND("~",SUBSTITUTE(AZ$6,"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230))*HLOOKUP(LEFT(TRIM(AZ$6),FIND("~",SUBSTITUTE(AZ$6," ","~",LEN(TRIM(AZ$6))-LEN(SUBSTITUTE(TRIM(AZ$6)," ",""))))-1)&amp;" Total",$B$6:$BB$314,ROW($A230)-5,FALSE))</f>
        <v>0</v>
      </c>
      <c r="BA230" s="8">
        <f ca="1">IF(BA$5&lt;&gt;"",HLOOKUP(BA$5,Functionalization!$G$6:$R$314,ROW($A230)-5,FALSE),IFERROR(INDEX(BA$278:BA$314,MATCH($F230,$B$278:$B$314,0))/VLOOKUP($F230,$B$278:$BB$314,MATCH(LEFT(TRIM(BA$6),FIND("~",SUBSTITUTE(BA$6,"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230))*HLOOKUP(LEFT(TRIM(BA$6),FIND("~",SUBSTITUTE(BA$6," ","~",LEN(TRIM(BA$6))-LEN(SUBSTITUTE(TRIM(BA$6)," ",""))))-1)&amp;" Total",$B$6:$BB$314,ROW($A230)-5,FALSE))</f>
        <v>0</v>
      </c>
      <c r="BB230" s="8">
        <f ca="1">IF(BB$5&lt;&gt;"",HLOOKUP(BB$5,Functionalization!$G$6:$R$314,ROW($A230)-5,FALSE),IFERROR(INDEX(BB$278:BB$314,MATCH($F230,$B$278:$B$314,0))/VLOOKUP($F230,$B$278:$BB$314,MATCH(LEFT(TRIM(BB$6),FIND("~",SUBSTITUTE(BB$6,"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230))*HLOOKUP(LEFT(TRIM(BB$6),FIND("~",SUBSTITUTE(BB$6," ","~",LEN(TRIM(BB$6))-LEN(SUBSTITUTE(TRIM(BB$6)," ",""))))-1)&amp;" Total",$B$6:$BB$314,ROW($A230)-5,FALSE))</f>
        <v>0</v>
      </c>
      <c r="BD230">
        <f ca="1">IFERROR(IF(SUMIF($G$6:$BB$6,BD$6&amp;" Total",$G230:$BB230)-(SUMIF($G$6:$BB$6,BD$6&amp;" "&amp;'Input-Func_Class'!$D$22,$G230:$BB230)+IFERROR(SUMIF($G$6:$BB$6,BD$6&amp;" "&amp;'Input-Func_Class'!$E$22,$G230:$BB230),SUMIF($G$6:$BB$6,BD$6&amp;" "&amp;'Input-Func_Class'!$B$24,$G230:$BB230))+SUMIF($G$6:$BB$6,BD$6&amp;" "&amp;'Input-Func_Class'!$F$22,$G230:$BB230))&lt;Check_Limit,0,1),1)</f>
        <v>0</v>
      </c>
      <c r="BE230">
        <f ca="1">IFERROR(IF(SUMIF($G$6:$BB$6,BE$6&amp;" Total",$G230:$BB230)-(SUMIF($G$6:$BB$6,BE$6&amp;" "&amp;'Input-Func_Class'!$D$22,$G230:$BB230)+IFERROR(SUMIF($G$6:$BB$6,BE$6&amp;" "&amp;'Input-Func_Class'!$E$22,$G230:$BB230),SUMIF($G$6:$BB$6,BE$6&amp;" "&amp;'Input-Func_Class'!$B$24,$G230:$BB230))+SUMIF($G$6:$BB$6,BE$6&amp;" "&amp;'Input-Func_Class'!$F$22,$G230:$BB230))&lt;Check_Limit,0,1),1)</f>
        <v>0</v>
      </c>
      <c r="BF230">
        <f ca="1">IFERROR(IF(SUMIF($G$6:$BB$6,BF$6&amp;" Total",$G230:$BB230)-(SUMIF($G$6:$BB$6,BF$6&amp;" "&amp;'Input-Func_Class'!$D$22,$G230:$BB230)+IFERROR(SUMIF($G$6:$BB$6,BF$6&amp;" "&amp;'Input-Func_Class'!$E$22,$G230:$BB230),SUMIF($G$6:$BB$6,BF$6&amp;" "&amp;'Input-Func_Class'!$B$24,$G230:$BB230))+SUMIF($G$6:$BB$6,BF$6&amp;" "&amp;'Input-Func_Class'!$F$22,$G230:$BB230))&lt;Check_Limit,0,1),1)</f>
        <v>0</v>
      </c>
      <c r="BG230">
        <f ca="1">IFERROR(IF(SUMIF($G$6:$BB$6,BG$6&amp;" Total",$G230:$BB230)-(SUMIF($G$6:$BB$6,BG$6&amp;" "&amp;'Input-Func_Class'!$D$22,$G230:$BB230)+IFERROR(SUMIF($G$6:$BB$6,BG$6&amp;" "&amp;'Input-Func_Class'!$E$22,$G230:$BB230),SUMIF($G$6:$BB$6,BG$6&amp;" "&amp;'Input-Func_Class'!$B$24,$G230:$BB230))+SUMIF($G$6:$BB$6,BG$6&amp;" "&amp;'Input-Func_Class'!$F$22,$G230:$BB230))&lt;Check_Limit,0,1),1)</f>
        <v>0</v>
      </c>
      <c r="BH230">
        <f ca="1">IFERROR(IF(SUMIF($G$6:$BB$6,BH$6&amp;" Total",$G230:$BB230)-(SUMIF($G$6:$BB$6,BH$6&amp;" "&amp;'Input-Func_Class'!$D$22,$G230:$BB230)+IFERROR(SUMIF($G$6:$BB$6,BH$6&amp;" "&amp;'Input-Func_Class'!$E$22,$G230:$BB230),SUMIF($G$6:$BB$6,BH$6&amp;" "&amp;'Input-Func_Class'!$B$24,$G230:$BB230))+SUMIF($G$6:$BB$6,BH$6&amp;" "&amp;'Input-Func_Class'!$F$22,$G230:$BB230))&lt;Check_Limit,0,1),1)</f>
        <v>0</v>
      </c>
      <c r="BI230">
        <f ca="1">IFERROR(IF(SUMIF($G$6:$BB$6,BI$6&amp;" Total",$G230:$BB230)-(SUMIF($G$6:$BB$6,BI$6&amp;" "&amp;'Input-Func_Class'!$D$22,$G230:$BB230)+IFERROR(SUMIF($G$6:$BB$6,BI$6&amp;" "&amp;'Input-Func_Class'!$E$22,$G230:$BB230),SUMIF($G$6:$BB$6,BI$6&amp;" "&amp;'Input-Func_Class'!$B$24,$G230:$BB230))+SUMIF($G$6:$BB$6,BI$6&amp;" "&amp;'Input-Func_Class'!$F$22,$G230:$BB230))&lt;Check_Limit,0,1),1)</f>
        <v>0</v>
      </c>
      <c r="BJ230">
        <f ca="1">IFERROR(IF(SUMIF($G$6:$BB$6,BJ$6&amp;" Total",$G230:$BB230)-(SUMIF($G$6:$BB$6,BJ$6&amp;" "&amp;'Input-Func_Class'!$D$22,$G230:$BB230)+IFERROR(SUMIF($G$6:$BB$6,BJ$6&amp;" "&amp;'Input-Func_Class'!$E$22,$G230:$BB230),SUMIF($G$6:$BB$6,BJ$6&amp;" "&amp;'Input-Func_Class'!$B$24,$G230:$BB230))+SUMIF($G$6:$BB$6,BJ$6&amp;" "&amp;'Input-Func_Class'!$F$22,$G230:$BB230))&lt;Check_Limit,0,1),1)</f>
        <v>0</v>
      </c>
      <c r="BK230">
        <f ca="1">IFERROR(IF(SUMIF($G$6:$BB$6,BK$6&amp;" Total",$G230:$BB230)-(SUMIF($G$6:$BB$6,BK$6&amp;" "&amp;'Input-Func_Class'!$D$22,$G230:$BB230)+IFERROR(SUMIF($G$6:$BB$6,BK$6&amp;" "&amp;'Input-Func_Class'!$E$22,$G230:$BB230),SUMIF($G$6:$BB$6,BK$6&amp;" "&amp;'Input-Func_Class'!$B$24,$G230:$BB230))+SUMIF($G$6:$BB$6,BK$6&amp;" "&amp;'Input-Func_Class'!$F$22,$G230:$BB230))&lt;Check_Limit,0,1),1)</f>
        <v>0</v>
      </c>
      <c r="BL230">
        <f ca="1">IFERROR(IF(SUMIF($G$6:$BB$6,BL$6&amp;" Total",$G230:$BB230)-(SUMIF($G$6:$BB$6,BL$6&amp;" "&amp;'Input-Func_Class'!$D$22,$G230:$BB230)+IFERROR(SUMIF($G$6:$BB$6,BL$6&amp;" "&amp;'Input-Func_Class'!$E$22,$G230:$BB230),SUMIF($G$6:$BB$6,BL$6&amp;" "&amp;'Input-Func_Class'!$B$24,$G230:$BB230))+SUMIF($G$6:$BB$6,BL$6&amp;" "&amp;'Input-Func_Class'!$F$22,$G230:$BB230))&lt;Check_Limit,0,1),1)</f>
        <v>0</v>
      </c>
      <c r="BM230">
        <f ca="1">IFERROR(IF(SUMIF($G$6:$BB$6,BM$6&amp;" Total",$G230:$BB230)-(SUMIF($G$6:$BB$6,BM$6&amp;" "&amp;'Input-Func_Class'!$D$22,$G230:$BB230)+IFERROR(SUMIF($G$6:$BB$6,BM$6&amp;" "&amp;'Input-Func_Class'!$E$22,$G230:$BB230),SUMIF($G$6:$BB$6,BM$6&amp;" "&amp;'Input-Func_Class'!$B$24,$G230:$BB230))+SUMIF($G$6:$BB$6,BM$6&amp;" "&amp;'Input-Func_Class'!$F$22,$G230:$BB230))&lt;Check_Limit,0,1),1)</f>
        <v>0</v>
      </c>
      <c r="BN230">
        <f ca="1">IFERROR(IF(SUMIF($G$6:$BB$6,BN$6&amp;" Total",$G230:$BB230)-(SUMIF($G$6:$BB$6,BN$6&amp;" "&amp;'Input-Func_Class'!$D$22,$G230:$BB230)+IFERROR(SUMIF($G$6:$BB$6,BN$6&amp;" "&amp;'Input-Func_Class'!$E$22,$G230:$BB230),SUMIF($G$6:$BB$6,BN$6&amp;" "&amp;'Input-Func_Class'!$B$24,$G230:$BB230))+SUMIF($G$6:$BB$6,BN$6&amp;" "&amp;'Input-Func_Class'!$F$22,$G230:$BB230))&lt;Check_Limit,0,1),1)</f>
        <v>0</v>
      </c>
      <c r="BO230">
        <f ca="1">IFERROR(IF(SUMIF($G$6:$BB$6,BO$6&amp;" Total",$G230:$BB230)-(SUMIF($G$6:$BB$6,BO$6&amp;" "&amp;'Input-Func_Class'!$D$22,$G230:$BB230)+IFERROR(SUMIF($G$6:$BB$6,BO$6&amp;" "&amp;'Input-Func_Class'!$E$22,$G230:$BB230),SUMIF($G$6:$BB$6,BO$6&amp;" "&amp;'Input-Func_Class'!$B$24,$G230:$BB230))+SUMIF($G$6:$BB$6,BO$6&amp;" "&amp;'Input-Func_Class'!$F$22,$G230:$BB230))&lt;Check_Limit,0,1),1)</f>
        <v>0</v>
      </c>
    </row>
    <row r="231" spans="1:67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>Functionalization!$D231</f>
        <v>41088.01</v>
      </c>
      <c r="E231" s="8">
        <f t="shared" ca="1" si="64"/>
        <v>0</v>
      </c>
      <c r="F231" s="2" t="str">
        <f>IF($D231=0,"-",IF('Input-Accounts'!$E231&lt;&gt;0,'Input-Accounts'!$E231,'Input-Accounts'!$G231))</f>
        <v>CUSTOMER</v>
      </c>
      <c r="G231" s="8">
        <f ca="1">IF(G$5&lt;&gt;"",HLOOKUP(G$5,Functionalization!$G$6:$R$314,ROW($A231)-5,FALSE),IFERROR(INDEX(G$278:G$314,MATCH($F231,$B$278:$B$314,0))/VLOOKUP($F231,$B$278:$BB$314,MATCH(LEFT(TRIM(G$6),FIND("~",SUBSTITUTE(G$6,"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231))*HLOOKUP(LEFT(TRIM(G$6),FIND("~",SUBSTITUTE(G$6," ","~",LEN(TRIM(G$6))-LEN(SUBSTITUTE(TRIM(G$6)," ",""))))-1)&amp;" Total",$B$6:$BB$314,ROW($A231)-5,FALSE))</f>
        <v>0</v>
      </c>
      <c r="H231" s="8">
        <f ca="1">IF(H$5&lt;&gt;"",HLOOKUP(H$5,Functionalization!$G$6:$R$314,ROW($A231)-5,FALSE),IFERROR(INDEX(H$278:H$314,MATCH($F231,$B$278:$B$314,0))/VLOOKUP($F231,$B$278:$BB$314,MATCH(LEFT(TRIM(H$6),FIND("~",SUBSTITUTE(H$6,"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231))*HLOOKUP(LEFT(TRIM(H$6),FIND("~",SUBSTITUTE(H$6," ","~",LEN(TRIM(H$6))-LEN(SUBSTITUTE(TRIM(H$6)," ",""))))-1)&amp;" Total",$B$6:$BB$314,ROW($A231)-5,FALSE))</f>
        <v>0</v>
      </c>
      <c r="I231" s="8">
        <f ca="1">IF(I$5&lt;&gt;"",HLOOKUP(I$5,Functionalization!$G$6:$R$314,ROW($A231)-5,FALSE),IFERROR(INDEX(I$278:I$314,MATCH($F231,$B$278:$B$314,0))/VLOOKUP($F231,$B$278:$BB$314,MATCH(LEFT(TRIM(I$6),FIND("~",SUBSTITUTE(I$6,"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231))*HLOOKUP(LEFT(TRIM(I$6),FIND("~",SUBSTITUTE(I$6," ","~",LEN(TRIM(I$6))-LEN(SUBSTITUTE(TRIM(I$6)," ",""))))-1)&amp;" Total",$B$6:$BB$314,ROW($A231)-5,FALSE))</f>
        <v>0</v>
      </c>
      <c r="J231" s="8">
        <f ca="1">IF(J$5&lt;&gt;"",HLOOKUP(J$5,Functionalization!$G$6:$R$314,ROW($A231)-5,FALSE),IFERROR(INDEX(J$278:J$314,MATCH($F231,$B$278:$B$314,0))/VLOOKUP($F231,$B$278:$BB$314,MATCH(LEFT(TRIM(J$6),FIND("~",SUBSTITUTE(J$6,"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231))*HLOOKUP(LEFT(TRIM(J$6),FIND("~",SUBSTITUTE(J$6," ","~",LEN(TRIM(J$6))-LEN(SUBSTITUTE(TRIM(J$6)," ",""))))-1)&amp;" Total",$B$6:$BB$314,ROW($A231)-5,FALSE))</f>
        <v>0</v>
      </c>
      <c r="K231" s="8">
        <f ca="1">IF(K$5&lt;&gt;"",HLOOKUP(K$5,Functionalization!$G$6:$R$314,ROW($A231)-5,FALSE),IFERROR(INDEX(K$278:K$314,MATCH($F231,$B$278:$B$314,0))/VLOOKUP($F231,$B$278:$BB$314,MATCH(LEFT(TRIM(K$6),FIND("~",SUBSTITUTE(K$6,"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231))*HLOOKUP(LEFT(TRIM(K$6),FIND("~",SUBSTITUTE(K$6," ","~",LEN(TRIM(K$6))-LEN(SUBSTITUTE(TRIM(K$6)," ",""))))-1)&amp;" Total",$B$6:$BB$314,ROW($A231)-5,FALSE))</f>
        <v>41088.01</v>
      </c>
      <c r="L231" s="8">
        <f ca="1">IF(L$5&lt;&gt;"",HLOOKUP(L$5,Functionalization!$G$6:$R$314,ROW($A231)-5,FALSE),IFERROR(INDEX(L$278:L$314,MATCH($F231,$B$278:$B$314,0))/VLOOKUP($F231,$B$278:$BB$314,MATCH(LEFT(TRIM(L$6),FIND("~",SUBSTITUTE(L$6,"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231))*HLOOKUP(LEFT(TRIM(L$6),FIND("~",SUBSTITUTE(L$6," ","~",LEN(TRIM(L$6))-LEN(SUBSTITUTE(TRIM(L$6)," ",""))))-1)&amp;" Total",$B$6:$BB$314,ROW($A231)-5,FALSE))</f>
        <v>0</v>
      </c>
      <c r="M231" s="8">
        <f ca="1">IF(M$5&lt;&gt;"",HLOOKUP(M$5,Functionalization!$G$6:$R$314,ROW($A231)-5,FALSE),IFERROR(INDEX(M$278:M$314,MATCH($F231,$B$278:$B$314,0))/VLOOKUP($F231,$B$278:$BB$314,MATCH(LEFT(TRIM(M$6),FIND("~",SUBSTITUTE(M$6,"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231))*HLOOKUP(LEFT(TRIM(M$6),FIND("~",SUBSTITUTE(M$6," ","~",LEN(TRIM(M$6))-LEN(SUBSTITUTE(TRIM(M$6)," ",""))))-1)&amp;" Total",$B$6:$BB$314,ROW($A231)-5,FALSE))</f>
        <v>0</v>
      </c>
      <c r="N231" s="8">
        <f ca="1">IF(N$5&lt;&gt;"",HLOOKUP(N$5,Functionalization!$G$6:$R$314,ROW($A231)-5,FALSE),IFERROR(INDEX(N$278:N$314,MATCH($F231,$B$278:$B$314,0))/VLOOKUP($F231,$B$278:$BB$314,MATCH(LEFT(TRIM(N$6),FIND("~",SUBSTITUTE(N$6,"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231))*HLOOKUP(LEFT(TRIM(N$6),FIND("~",SUBSTITUTE(N$6," ","~",LEN(TRIM(N$6))-LEN(SUBSTITUTE(TRIM(N$6)," ",""))))-1)&amp;" Total",$B$6:$BB$314,ROW($A231)-5,FALSE))</f>
        <v>41088.01</v>
      </c>
      <c r="O231" s="8">
        <f ca="1">IF(O$5&lt;&gt;"",HLOOKUP(O$5,Functionalization!$G$6:$R$314,ROW($A231)-5,FALSE),IFERROR(INDEX(O$278:O$314,MATCH($F231,$B$278:$B$314,0))/VLOOKUP($F231,$B$278:$BB$314,MATCH(LEFT(TRIM(O$6),FIND("~",SUBSTITUTE(O$6,"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231))*HLOOKUP(LEFT(TRIM(O$6),FIND("~",SUBSTITUTE(O$6," ","~",LEN(TRIM(O$6))-LEN(SUBSTITUTE(TRIM(O$6)," ",""))))-1)&amp;" Total",$B$6:$BB$314,ROW($A231)-5,FALSE))</f>
        <v>0</v>
      </c>
      <c r="P231" s="8">
        <f ca="1">IF(P$5&lt;&gt;"",HLOOKUP(P$5,Functionalization!$G$6:$R$314,ROW($A231)-5,FALSE),IFERROR(INDEX(P$278:P$314,MATCH($F231,$B$278:$B$314,0))/VLOOKUP($F231,$B$278:$BB$314,MATCH(LEFT(TRIM(P$6),FIND("~",SUBSTITUTE(P$6,"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231))*HLOOKUP(LEFT(TRIM(P$6),FIND("~",SUBSTITUTE(P$6," ","~",LEN(TRIM(P$6))-LEN(SUBSTITUTE(TRIM(P$6)," ",""))))-1)&amp;" Total",$B$6:$BB$314,ROW($A231)-5,FALSE))</f>
        <v>0</v>
      </c>
      <c r="Q231" s="8">
        <f ca="1">IF(Q$5&lt;&gt;"",HLOOKUP(Q$5,Functionalization!$G$6:$R$314,ROW($A231)-5,FALSE),IFERROR(INDEX(Q$278:Q$314,MATCH($F231,$B$278:$B$314,0))/VLOOKUP($F231,$B$278:$BB$314,MATCH(LEFT(TRIM(Q$6),FIND("~",SUBSTITUTE(Q$6,"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231))*HLOOKUP(LEFT(TRIM(Q$6),FIND("~",SUBSTITUTE(Q$6," ","~",LEN(TRIM(Q$6))-LEN(SUBSTITUTE(TRIM(Q$6)," ",""))))-1)&amp;" Total",$B$6:$BB$314,ROW($A231)-5,FALSE))</f>
        <v>0</v>
      </c>
      <c r="R231" s="8">
        <f ca="1">IF(R$5&lt;&gt;"",HLOOKUP(R$5,Functionalization!$G$6:$R$314,ROW($A231)-5,FALSE),IFERROR(INDEX(R$278:R$314,MATCH($F231,$B$278:$B$314,0))/VLOOKUP($F231,$B$278:$BB$314,MATCH(LEFT(TRIM(R$6),FIND("~",SUBSTITUTE(R$6,"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231))*HLOOKUP(LEFT(TRIM(R$6),FIND("~",SUBSTITUTE(R$6," ","~",LEN(TRIM(R$6))-LEN(SUBSTITUTE(TRIM(R$6)," ",""))))-1)&amp;" Total",$B$6:$BB$314,ROW($A231)-5,FALSE))</f>
        <v>0</v>
      </c>
      <c r="S231" s="8">
        <f ca="1">IF(S$5&lt;&gt;"",HLOOKUP(S$5,Functionalization!$G$6:$R$314,ROW($A231)-5,FALSE),IFERROR(INDEX(S$278:S$314,MATCH($F231,$B$278:$B$314,0))/VLOOKUP($F231,$B$278:$BB$314,MATCH(LEFT(TRIM(S$6),FIND("~",SUBSTITUTE(S$6,"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231))*HLOOKUP(LEFT(TRIM(S$6),FIND("~",SUBSTITUTE(S$6," ","~",LEN(TRIM(S$6))-LEN(SUBSTITUTE(TRIM(S$6)," ",""))))-1)&amp;" Total",$B$6:$BB$314,ROW($A231)-5,FALSE))</f>
        <v>0</v>
      </c>
      <c r="T231" s="8">
        <f ca="1">IF(T$5&lt;&gt;"",HLOOKUP(T$5,Functionalization!$G$6:$R$314,ROW($A231)-5,FALSE),IFERROR(INDEX(T$278:T$314,MATCH($F231,$B$278:$B$314,0))/VLOOKUP($F231,$B$278:$BB$314,MATCH(LEFT(TRIM(T$6),FIND("~",SUBSTITUTE(T$6,"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231))*HLOOKUP(LEFT(TRIM(T$6),FIND("~",SUBSTITUTE(T$6," ","~",LEN(TRIM(T$6))-LEN(SUBSTITUTE(TRIM(T$6)," ",""))))-1)&amp;" Total",$B$6:$BB$314,ROW($A231)-5,FALSE))</f>
        <v>0</v>
      </c>
      <c r="U231" s="8">
        <f ca="1">IF(U$5&lt;&gt;"",HLOOKUP(U$5,Functionalization!$G$6:$R$314,ROW($A231)-5,FALSE),IFERROR(INDEX(U$278:U$314,MATCH($F231,$B$278:$B$314,0))/VLOOKUP($F231,$B$278:$BB$314,MATCH(LEFT(TRIM(U$6),FIND("~",SUBSTITUTE(U$6,"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231))*HLOOKUP(LEFT(TRIM(U$6),FIND("~",SUBSTITUTE(U$6," ","~",LEN(TRIM(U$6))-LEN(SUBSTITUTE(TRIM(U$6)," ",""))))-1)&amp;" Total",$B$6:$BB$314,ROW($A231)-5,FALSE))</f>
        <v>0</v>
      </c>
      <c r="V231" s="8">
        <f ca="1">IF(V$5&lt;&gt;"",HLOOKUP(V$5,Functionalization!$G$6:$R$314,ROW($A231)-5,FALSE),IFERROR(INDEX(V$278:V$314,MATCH($F231,$B$278:$B$314,0))/VLOOKUP($F231,$B$278:$BB$314,MATCH(LEFT(TRIM(V$6),FIND("~",SUBSTITUTE(V$6,"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231))*HLOOKUP(LEFT(TRIM(V$6),FIND("~",SUBSTITUTE(V$6," ","~",LEN(TRIM(V$6))-LEN(SUBSTITUTE(TRIM(V$6)," ",""))))-1)&amp;" Total",$B$6:$BB$314,ROW($A231)-5,FALSE))</f>
        <v>0</v>
      </c>
      <c r="W231" s="8">
        <f ca="1">IF(W$5&lt;&gt;"",HLOOKUP(W$5,Functionalization!$G$6:$R$314,ROW($A231)-5,FALSE),IFERROR(INDEX(W$278:W$314,MATCH($F231,$B$278:$B$314,0))/VLOOKUP($F231,$B$278:$BB$314,MATCH(LEFT(TRIM(W$6),FIND("~",SUBSTITUTE(W$6,"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231))*HLOOKUP(LEFT(TRIM(W$6),FIND("~",SUBSTITUTE(W$6," ","~",LEN(TRIM(W$6))-LEN(SUBSTITUTE(TRIM(W$6)," ",""))))-1)&amp;" Total",$B$6:$BB$314,ROW($A231)-5,FALSE))</f>
        <v>0</v>
      </c>
      <c r="X231" s="8">
        <f ca="1">IF(X$5&lt;&gt;"",HLOOKUP(X$5,Functionalization!$G$6:$R$314,ROW($A231)-5,FALSE),IFERROR(INDEX(X$278:X$314,MATCH($F231,$B$278:$B$314,0))/VLOOKUP($F231,$B$278:$BB$314,MATCH(LEFT(TRIM(X$6),FIND("~",SUBSTITUTE(X$6,"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231))*HLOOKUP(LEFT(TRIM(X$6),FIND("~",SUBSTITUTE(X$6," ","~",LEN(TRIM(X$6))-LEN(SUBSTITUTE(TRIM(X$6)," ",""))))-1)&amp;" Total",$B$6:$BB$314,ROW($A231)-5,FALSE))</f>
        <v>0</v>
      </c>
      <c r="Y231" s="8">
        <f ca="1">IF(Y$5&lt;&gt;"",HLOOKUP(Y$5,Functionalization!$G$6:$R$314,ROW($A231)-5,FALSE),IFERROR(INDEX(Y$278:Y$314,MATCH($F231,$B$278:$B$314,0))/VLOOKUP($F231,$B$278:$BB$314,MATCH(LEFT(TRIM(Y$6),FIND("~",SUBSTITUTE(Y$6,"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231))*HLOOKUP(LEFT(TRIM(Y$6),FIND("~",SUBSTITUTE(Y$6," ","~",LEN(TRIM(Y$6))-LEN(SUBSTITUTE(TRIM(Y$6)," ",""))))-1)&amp;" Total",$B$6:$BB$314,ROW($A231)-5,FALSE))</f>
        <v>0</v>
      </c>
      <c r="Z231" s="8">
        <f ca="1">IF(Z$5&lt;&gt;"",HLOOKUP(Z$5,Functionalization!$G$6:$R$314,ROW($A231)-5,FALSE),IFERROR(INDEX(Z$278:Z$314,MATCH($F231,$B$278:$B$314,0))/VLOOKUP($F231,$B$278:$BB$314,MATCH(LEFT(TRIM(Z$6),FIND("~",SUBSTITUTE(Z$6,"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231))*HLOOKUP(LEFT(TRIM(Z$6),FIND("~",SUBSTITUTE(Z$6," ","~",LEN(TRIM(Z$6))-LEN(SUBSTITUTE(TRIM(Z$6)," ",""))))-1)&amp;" Total",$B$6:$BB$314,ROW($A231)-5,FALSE))</f>
        <v>0</v>
      </c>
      <c r="AA231" s="8">
        <f ca="1">IF(AA$5&lt;&gt;"",HLOOKUP(AA$5,Functionalization!$G$6:$R$314,ROW($A231)-5,FALSE),IFERROR(INDEX(AA$278:AA$314,MATCH($F231,$B$278:$B$314,0))/VLOOKUP($F231,$B$278:$BB$314,MATCH(LEFT(TRIM(AA$6),FIND("~",SUBSTITUTE(AA$6,"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231))*HLOOKUP(LEFT(TRIM(AA$6),FIND("~",SUBSTITUTE(AA$6," ","~",LEN(TRIM(AA$6))-LEN(SUBSTITUTE(TRIM(AA$6)," ",""))))-1)&amp;" Total",$B$6:$BB$314,ROW($A231)-5,FALSE))</f>
        <v>0</v>
      </c>
      <c r="AB231" s="8">
        <f ca="1">IF(AB$5&lt;&gt;"",HLOOKUP(AB$5,Functionalization!$G$6:$R$314,ROW($A231)-5,FALSE),IFERROR(INDEX(AB$278:AB$314,MATCH($F231,$B$278:$B$314,0))/VLOOKUP($F231,$B$278:$BB$314,MATCH(LEFT(TRIM(AB$6),FIND("~",SUBSTITUTE(AB$6,"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231))*HLOOKUP(LEFT(TRIM(AB$6),FIND("~",SUBSTITUTE(AB$6," ","~",LEN(TRIM(AB$6))-LEN(SUBSTITUTE(TRIM(AB$6)," ",""))))-1)&amp;" Total",$B$6:$BB$314,ROW($A231)-5,FALSE))</f>
        <v>0</v>
      </c>
      <c r="AC231" s="8">
        <f ca="1">IF(AC$5&lt;&gt;"",HLOOKUP(AC$5,Functionalization!$G$6:$R$314,ROW($A231)-5,FALSE),IFERROR(INDEX(AC$278:AC$314,MATCH($F231,$B$278:$B$314,0))/VLOOKUP($F231,$B$278:$BB$314,MATCH(LEFT(TRIM(AC$6),FIND("~",SUBSTITUTE(AC$6,"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231))*HLOOKUP(LEFT(TRIM(AC$6),FIND("~",SUBSTITUTE(AC$6," ","~",LEN(TRIM(AC$6))-LEN(SUBSTITUTE(TRIM(AC$6)," ",""))))-1)&amp;" Total",$B$6:$BB$314,ROW($A231)-5,FALSE))</f>
        <v>0</v>
      </c>
      <c r="AD231" s="8">
        <f ca="1">IF(AD$5&lt;&gt;"",HLOOKUP(AD$5,Functionalization!$G$6:$R$314,ROW($A231)-5,FALSE),IFERROR(INDEX(AD$278:AD$314,MATCH($F231,$B$278:$B$314,0))/VLOOKUP($F231,$B$278:$BB$314,MATCH(LEFT(TRIM(AD$6),FIND("~",SUBSTITUTE(AD$6,"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231))*HLOOKUP(LEFT(TRIM(AD$6),FIND("~",SUBSTITUTE(AD$6," ","~",LEN(TRIM(AD$6))-LEN(SUBSTITUTE(TRIM(AD$6)," ",""))))-1)&amp;" Total",$B$6:$BB$314,ROW($A231)-5,FALSE))</f>
        <v>0</v>
      </c>
      <c r="AE231" s="8">
        <f ca="1">IF(AE$5&lt;&gt;"",HLOOKUP(AE$5,Functionalization!$G$6:$R$314,ROW($A231)-5,FALSE),IFERROR(INDEX(AE$278:AE$314,MATCH($F231,$B$278:$B$314,0))/VLOOKUP($F231,$B$278:$BB$314,MATCH(LEFT(TRIM(AE$6),FIND("~",SUBSTITUTE(AE$6,"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231))*HLOOKUP(LEFT(TRIM(AE$6),FIND("~",SUBSTITUTE(AE$6," ","~",LEN(TRIM(AE$6))-LEN(SUBSTITUTE(TRIM(AE$6)," ",""))))-1)&amp;" Total",$B$6:$BB$314,ROW($A231)-5,FALSE))</f>
        <v>0</v>
      </c>
      <c r="AF231" s="8">
        <f ca="1">IF(AF$5&lt;&gt;"",HLOOKUP(AF$5,Functionalization!$G$6:$R$314,ROW($A231)-5,FALSE),IFERROR(INDEX(AF$278:AF$314,MATCH($F231,$B$278:$B$314,0))/VLOOKUP($F231,$B$278:$BB$314,MATCH(LEFT(TRIM(AF$6),FIND("~",SUBSTITUTE(AF$6,"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231))*HLOOKUP(LEFT(TRIM(AF$6),FIND("~",SUBSTITUTE(AF$6," ","~",LEN(TRIM(AF$6))-LEN(SUBSTITUTE(TRIM(AF$6)," ",""))))-1)&amp;" Total",$B$6:$BB$314,ROW($A231)-5,FALSE))</f>
        <v>0</v>
      </c>
      <c r="AG231" s="8">
        <f ca="1">IF(AG$5&lt;&gt;"",HLOOKUP(AG$5,Functionalization!$G$6:$R$314,ROW($A231)-5,FALSE),IFERROR(INDEX(AG$278:AG$314,MATCH($F231,$B$278:$B$314,0))/VLOOKUP($F231,$B$278:$BB$314,MATCH(LEFT(TRIM(AG$6),FIND("~",SUBSTITUTE(AG$6,"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231))*HLOOKUP(LEFT(TRIM(AG$6),FIND("~",SUBSTITUTE(AG$6," ","~",LEN(TRIM(AG$6))-LEN(SUBSTITUTE(TRIM(AG$6)," ",""))))-1)&amp;" Total",$B$6:$BB$314,ROW($A231)-5,FALSE))</f>
        <v>0</v>
      </c>
      <c r="AH231" s="8">
        <f ca="1">IF(AH$5&lt;&gt;"",HLOOKUP(AH$5,Functionalization!$G$6:$R$314,ROW($A231)-5,FALSE),IFERROR(INDEX(AH$278:AH$314,MATCH($F231,$B$278:$B$314,0))/VLOOKUP($F231,$B$278:$BB$314,MATCH(LEFT(TRIM(AH$6),FIND("~",SUBSTITUTE(AH$6,"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231))*HLOOKUP(LEFT(TRIM(AH$6),FIND("~",SUBSTITUTE(AH$6," ","~",LEN(TRIM(AH$6))-LEN(SUBSTITUTE(TRIM(AH$6)," ",""))))-1)&amp;" Total",$B$6:$BB$314,ROW($A231)-5,FALSE))</f>
        <v>0</v>
      </c>
      <c r="AI231" s="8">
        <f ca="1">IF(AI$5&lt;&gt;"",HLOOKUP(AI$5,Functionalization!$G$6:$R$314,ROW($A231)-5,FALSE),IFERROR(INDEX(AI$278:AI$314,MATCH($F231,$B$278:$B$314,0))/VLOOKUP($F231,$B$278:$BB$314,MATCH(LEFT(TRIM(AI$6),FIND("~",SUBSTITUTE(AI$6,"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231))*HLOOKUP(LEFT(TRIM(AI$6),FIND("~",SUBSTITUTE(AI$6," ","~",LEN(TRIM(AI$6))-LEN(SUBSTITUTE(TRIM(AI$6)," ",""))))-1)&amp;" Total",$B$6:$BB$314,ROW($A231)-5,FALSE))</f>
        <v>0</v>
      </c>
      <c r="AJ231" s="8">
        <f ca="1">IF(AJ$5&lt;&gt;"",HLOOKUP(AJ$5,Functionalization!$G$6:$R$314,ROW($A231)-5,FALSE),IFERROR(INDEX(AJ$278:AJ$314,MATCH($F231,$B$278:$B$314,0))/VLOOKUP($F231,$B$278:$BB$314,MATCH(LEFT(TRIM(AJ$6),FIND("~",SUBSTITUTE(AJ$6,"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231))*HLOOKUP(LEFT(TRIM(AJ$6),FIND("~",SUBSTITUTE(AJ$6," ","~",LEN(TRIM(AJ$6))-LEN(SUBSTITUTE(TRIM(AJ$6)," ",""))))-1)&amp;" Total",$B$6:$BB$314,ROW($A231)-5,FALSE))</f>
        <v>0</v>
      </c>
      <c r="AK231" s="8">
        <f ca="1">IF(AK$5&lt;&gt;"",HLOOKUP(AK$5,Functionalization!$G$6:$R$314,ROW($A231)-5,FALSE),IFERROR(INDEX(AK$278:AK$314,MATCH($F231,$B$278:$B$314,0))/VLOOKUP($F231,$B$278:$BB$314,MATCH(LEFT(TRIM(AK$6),FIND("~",SUBSTITUTE(AK$6,"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231))*HLOOKUP(LEFT(TRIM(AK$6),FIND("~",SUBSTITUTE(AK$6," ","~",LEN(TRIM(AK$6))-LEN(SUBSTITUTE(TRIM(AK$6)," ",""))))-1)&amp;" Total",$B$6:$BB$314,ROW($A231)-5,FALSE))</f>
        <v>0</v>
      </c>
      <c r="AL231" s="8">
        <f ca="1">IF(AL$5&lt;&gt;"",HLOOKUP(AL$5,Functionalization!$G$6:$R$314,ROW($A231)-5,FALSE),IFERROR(INDEX(AL$278:AL$314,MATCH($F231,$B$278:$B$314,0))/VLOOKUP($F231,$B$278:$BB$314,MATCH(LEFT(TRIM(AL$6),FIND("~",SUBSTITUTE(AL$6,"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231))*HLOOKUP(LEFT(TRIM(AL$6),FIND("~",SUBSTITUTE(AL$6," ","~",LEN(TRIM(AL$6))-LEN(SUBSTITUTE(TRIM(AL$6)," ",""))))-1)&amp;" Total",$B$6:$BB$314,ROW($A231)-5,FALSE))</f>
        <v>0</v>
      </c>
      <c r="AM231" s="8">
        <f ca="1">IF(AM$5&lt;&gt;"",HLOOKUP(AM$5,Functionalization!$G$6:$R$314,ROW($A231)-5,FALSE),IFERROR(INDEX(AM$278:AM$314,MATCH($F231,$B$278:$B$314,0))/VLOOKUP($F231,$B$278:$BB$314,MATCH(LEFT(TRIM(AM$6),FIND("~",SUBSTITUTE(AM$6,"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231))*HLOOKUP(LEFT(TRIM(AM$6),FIND("~",SUBSTITUTE(AM$6," ","~",LEN(TRIM(AM$6))-LEN(SUBSTITUTE(TRIM(AM$6)," ",""))))-1)&amp;" Total",$B$6:$BB$314,ROW($A231)-5,FALSE))</f>
        <v>0</v>
      </c>
      <c r="AN231" s="8">
        <f ca="1">IF(AN$5&lt;&gt;"",HLOOKUP(AN$5,Functionalization!$G$6:$R$314,ROW($A231)-5,FALSE),IFERROR(INDEX(AN$278:AN$314,MATCH($F231,$B$278:$B$314,0))/VLOOKUP($F231,$B$278:$BB$314,MATCH(LEFT(TRIM(AN$6),FIND("~",SUBSTITUTE(AN$6,"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231))*HLOOKUP(LEFT(TRIM(AN$6),FIND("~",SUBSTITUTE(AN$6," ","~",LEN(TRIM(AN$6))-LEN(SUBSTITUTE(TRIM(AN$6)," ",""))))-1)&amp;" Total",$B$6:$BB$314,ROW($A231)-5,FALSE))</f>
        <v>0</v>
      </c>
      <c r="AO231" s="8">
        <f ca="1">IF(AO$5&lt;&gt;"",HLOOKUP(AO$5,Functionalization!$G$6:$R$314,ROW($A231)-5,FALSE),IFERROR(INDEX(AO$278:AO$314,MATCH($F231,$B$278:$B$314,0))/VLOOKUP($F231,$B$278:$BB$314,MATCH(LEFT(TRIM(AO$6),FIND("~",SUBSTITUTE(AO$6,"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231))*HLOOKUP(LEFT(TRIM(AO$6),FIND("~",SUBSTITUTE(AO$6," ","~",LEN(TRIM(AO$6))-LEN(SUBSTITUTE(TRIM(AO$6)," ",""))))-1)&amp;" Total",$B$6:$BB$314,ROW($A231)-5,FALSE))</f>
        <v>0</v>
      </c>
      <c r="AP231" s="8">
        <f ca="1">IF(AP$5&lt;&gt;"",HLOOKUP(AP$5,Functionalization!$G$6:$R$314,ROW($A231)-5,FALSE),IFERROR(INDEX(AP$278:AP$314,MATCH($F231,$B$278:$B$314,0))/VLOOKUP($F231,$B$278:$BB$314,MATCH(LEFT(TRIM(AP$6),FIND("~",SUBSTITUTE(AP$6,"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231))*HLOOKUP(LEFT(TRIM(AP$6),FIND("~",SUBSTITUTE(AP$6," ","~",LEN(TRIM(AP$6))-LEN(SUBSTITUTE(TRIM(AP$6)," ",""))))-1)&amp;" Total",$B$6:$BB$314,ROW($A231)-5,FALSE))</f>
        <v>0</v>
      </c>
      <c r="AQ231" s="8">
        <f ca="1">IF(AQ$5&lt;&gt;"",HLOOKUP(AQ$5,Functionalization!$G$6:$R$314,ROW($A231)-5,FALSE),IFERROR(INDEX(AQ$278:AQ$314,MATCH($F231,$B$278:$B$314,0))/VLOOKUP($F231,$B$278:$BB$314,MATCH(LEFT(TRIM(AQ$6),FIND("~",SUBSTITUTE(AQ$6,"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231))*HLOOKUP(LEFT(TRIM(AQ$6),FIND("~",SUBSTITUTE(AQ$6," ","~",LEN(TRIM(AQ$6))-LEN(SUBSTITUTE(TRIM(AQ$6)," ",""))))-1)&amp;" Total",$B$6:$BB$314,ROW($A231)-5,FALSE))</f>
        <v>0</v>
      </c>
      <c r="AR231" s="8">
        <f ca="1">IF(AR$5&lt;&gt;"",HLOOKUP(AR$5,Functionalization!$G$6:$R$314,ROW($A231)-5,FALSE),IFERROR(INDEX(AR$278:AR$314,MATCH($F231,$B$278:$B$314,0))/VLOOKUP($F231,$B$278:$BB$314,MATCH(LEFT(TRIM(AR$6),FIND("~",SUBSTITUTE(AR$6,"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231))*HLOOKUP(LEFT(TRIM(AR$6),FIND("~",SUBSTITUTE(AR$6," ","~",LEN(TRIM(AR$6))-LEN(SUBSTITUTE(TRIM(AR$6)," ",""))))-1)&amp;" Total",$B$6:$BB$314,ROW($A231)-5,FALSE))</f>
        <v>0</v>
      </c>
      <c r="AS231" s="8">
        <f ca="1">IF(AS$5&lt;&gt;"",HLOOKUP(AS$5,Functionalization!$G$6:$R$314,ROW($A231)-5,FALSE),IFERROR(INDEX(AS$278:AS$314,MATCH($F231,$B$278:$B$314,0))/VLOOKUP($F231,$B$278:$BB$314,MATCH(LEFT(TRIM(AS$6),FIND("~",SUBSTITUTE(AS$6,"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231))*HLOOKUP(LEFT(TRIM(AS$6),FIND("~",SUBSTITUTE(AS$6," ","~",LEN(TRIM(AS$6))-LEN(SUBSTITUTE(TRIM(AS$6)," ",""))))-1)&amp;" Total",$B$6:$BB$314,ROW($A231)-5,FALSE))</f>
        <v>0</v>
      </c>
      <c r="AT231" s="8">
        <f ca="1">IF(AT$5&lt;&gt;"",HLOOKUP(AT$5,Functionalization!$G$6:$R$314,ROW($A231)-5,FALSE),IFERROR(INDEX(AT$278:AT$314,MATCH($F231,$B$278:$B$314,0))/VLOOKUP($F231,$B$278:$BB$314,MATCH(LEFT(TRIM(AT$6),FIND("~",SUBSTITUTE(AT$6,"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231))*HLOOKUP(LEFT(TRIM(AT$6),FIND("~",SUBSTITUTE(AT$6," ","~",LEN(TRIM(AT$6))-LEN(SUBSTITUTE(TRIM(AT$6)," ",""))))-1)&amp;" Total",$B$6:$BB$314,ROW($A231)-5,FALSE))</f>
        <v>0</v>
      </c>
      <c r="AU231" s="8">
        <f ca="1">IF(AU$5&lt;&gt;"",HLOOKUP(AU$5,Functionalization!$G$6:$R$314,ROW($A231)-5,FALSE),IFERROR(INDEX(AU$278:AU$314,MATCH($F231,$B$278:$B$314,0))/VLOOKUP($F231,$B$278:$BB$314,MATCH(LEFT(TRIM(AU$6),FIND("~",SUBSTITUTE(AU$6,"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231))*HLOOKUP(LEFT(TRIM(AU$6),FIND("~",SUBSTITUTE(AU$6," ","~",LEN(TRIM(AU$6))-LEN(SUBSTITUTE(TRIM(AU$6)," ",""))))-1)&amp;" Total",$B$6:$BB$314,ROW($A231)-5,FALSE))</f>
        <v>0</v>
      </c>
      <c r="AV231" s="8">
        <f ca="1">IF(AV$5&lt;&gt;"",HLOOKUP(AV$5,Functionalization!$G$6:$R$314,ROW($A231)-5,FALSE),IFERROR(INDEX(AV$278:AV$314,MATCH($F231,$B$278:$B$314,0))/VLOOKUP($F231,$B$278:$BB$314,MATCH(LEFT(TRIM(AV$6),FIND("~",SUBSTITUTE(AV$6,"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231))*HLOOKUP(LEFT(TRIM(AV$6),FIND("~",SUBSTITUTE(AV$6," ","~",LEN(TRIM(AV$6))-LEN(SUBSTITUTE(TRIM(AV$6)," ",""))))-1)&amp;" Total",$B$6:$BB$314,ROW($A231)-5,FALSE))</f>
        <v>0</v>
      </c>
      <c r="AW231" s="8">
        <f ca="1">IF(AW$5&lt;&gt;"",HLOOKUP(AW$5,Functionalization!$G$6:$R$314,ROW($A231)-5,FALSE),IFERROR(INDEX(AW$278:AW$314,MATCH($F231,$B$278:$B$314,0))/VLOOKUP($F231,$B$278:$BB$314,MATCH(LEFT(TRIM(AW$6),FIND("~",SUBSTITUTE(AW$6,"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231))*HLOOKUP(LEFT(TRIM(AW$6),FIND("~",SUBSTITUTE(AW$6," ","~",LEN(TRIM(AW$6))-LEN(SUBSTITUTE(TRIM(AW$6)," ",""))))-1)&amp;" Total",$B$6:$BB$314,ROW($A231)-5,FALSE))</f>
        <v>0</v>
      </c>
      <c r="AX231" s="8">
        <f ca="1">IF(AX$5&lt;&gt;"",HLOOKUP(AX$5,Functionalization!$G$6:$R$314,ROW($A231)-5,FALSE),IFERROR(INDEX(AX$278:AX$314,MATCH($F231,$B$278:$B$314,0))/VLOOKUP($F231,$B$278:$BB$314,MATCH(LEFT(TRIM(AX$6),FIND("~",SUBSTITUTE(AX$6,"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231))*HLOOKUP(LEFT(TRIM(AX$6),FIND("~",SUBSTITUTE(AX$6," ","~",LEN(TRIM(AX$6))-LEN(SUBSTITUTE(TRIM(AX$6)," ",""))))-1)&amp;" Total",$B$6:$BB$314,ROW($A231)-5,FALSE))</f>
        <v>0</v>
      </c>
      <c r="AY231" s="8">
        <f ca="1">IF(AY$5&lt;&gt;"",HLOOKUP(AY$5,Functionalization!$G$6:$R$314,ROW($A231)-5,FALSE),IFERROR(INDEX(AY$278:AY$314,MATCH($F231,$B$278:$B$314,0))/VLOOKUP($F231,$B$278:$BB$314,MATCH(LEFT(TRIM(AY$6),FIND("~",SUBSTITUTE(AY$6,"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231))*HLOOKUP(LEFT(TRIM(AY$6),FIND("~",SUBSTITUTE(AY$6," ","~",LEN(TRIM(AY$6))-LEN(SUBSTITUTE(TRIM(AY$6)," ",""))))-1)&amp;" Total",$B$6:$BB$314,ROW($A231)-5,FALSE))</f>
        <v>0</v>
      </c>
      <c r="AZ231" s="8">
        <f ca="1">IF(AZ$5&lt;&gt;"",HLOOKUP(AZ$5,Functionalization!$G$6:$R$314,ROW($A231)-5,FALSE),IFERROR(INDEX(AZ$278:AZ$314,MATCH($F231,$B$278:$B$314,0))/VLOOKUP($F231,$B$278:$BB$314,MATCH(LEFT(TRIM(AZ$6),FIND("~",SUBSTITUTE(AZ$6,"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231))*HLOOKUP(LEFT(TRIM(AZ$6),FIND("~",SUBSTITUTE(AZ$6," ","~",LEN(TRIM(AZ$6))-LEN(SUBSTITUTE(TRIM(AZ$6)," ",""))))-1)&amp;" Total",$B$6:$BB$314,ROW($A231)-5,FALSE))</f>
        <v>0</v>
      </c>
      <c r="BA231" s="8">
        <f ca="1">IF(BA$5&lt;&gt;"",HLOOKUP(BA$5,Functionalization!$G$6:$R$314,ROW($A231)-5,FALSE),IFERROR(INDEX(BA$278:BA$314,MATCH($F231,$B$278:$B$314,0))/VLOOKUP($F231,$B$278:$BB$314,MATCH(LEFT(TRIM(BA$6),FIND("~",SUBSTITUTE(BA$6,"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231))*HLOOKUP(LEFT(TRIM(BA$6),FIND("~",SUBSTITUTE(BA$6," ","~",LEN(TRIM(BA$6))-LEN(SUBSTITUTE(TRIM(BA$6)," ",""))))-1)&amp;" Total",$B$6:$BB$314,ROW($A231)-5,FALSE))</f>
        <v>0</v>
      </c>
      <c r="BB231" s="8">
        <f ca="1">IF(BB$5&lt;&gt;"",HLOOKUP(BB$5,Functionalization!$G$6:$R$314,ROW($A231)-5,FALSE),IFERROR(INDEX(BB$278:BB$314,MATCH($F231,$B$278:$B$314,0))/VLOOKUP($F231,$B$278:$BB$314,MATCH(LEFT(TRIM(BB$6),FIND("~",SUBSTITUTE(BB$6,"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231))*HLOOKUP(LEFT(TRIM(BB$6),FIND("~",SUBSTITUTE(BB$6," ","~",LEN(TRIM(BB$6))-LEN(SUBSTITUTE(TRIM(BB$6)," ",""))))-1)&amp;" Total",$B$6:$BB$314,ROW($A231)-5,FALSE))</f>
        <v>0</v>
      </c>
      <c r="BD231">
        <f ca="1">IFERROR(IF(SUMIF($G$6:$BB$6,BD$6&amp;" Total",$G231:$BB231)-(SUMIF($G$6:$BB$6,BD$6&amp;" "&amp;'Input-Func_Class'!$D$22,$G231:$BB231)+IFERROR(SUMIF($G$6:$BB$6,BD$6&amp;" "&amp;'Input-Func_Class'!$E$22,$G231:$BB231),SUMIF($G$6:$BB$6,BD$6&amp;" "&amp;'Input-Func_Class'!$B$24,$G231:$BB231))+SUMIF($G$6:$BB$6,BD$6&amp;" "&amp;'Input-Func_Class'!$F$22,$G231:$BB231))&lt;Check_Limit,0,1),1)</f>
        <v>0</v>
      </c>
      <c r="BE231">
        <f ca="1">IFERROR(IF(SUMIF($G$6:$BB$6,BE$6&amp;" Total",$G231:$BB231)-(SUMIF($G$6:$BB$6,BE$6&amp;" "&amp;'Input-Func_Class'!$D$22,$G231:$BB231)+IFERROR(SUMIF($G$6:$BB$6,BE$6&amp;" "&amp;'Input-Func_Class'!$E$22,$G231:$BB231),SUMIF($G$6:$BB$6,BE$6&amp;" "&amp;'Input-Func_Class'!$B$24,$G231:$BB231))+SUMIF($G$6:$BB$6,BE$6&amp;" "&amp;'Input-Func_Class'!$F$22,$G231:$BB231))&lt;Check_Limit,0,1),1)</f>
        <v>0</v>
      </c>
      <c r="BF231">
        <f ca="1">IFERROR(IF(SUMIF($G$6:$BB$6,BF$6&amp;" Total",$G231:$BB231)-(SUMIF($G$6:$BB$6,BF$6&amp;" "&amp;'Input-Func_Class'!$D$22,$G231:$BB231)+IFERROR(SUMIF($G$6:$BB$6,BF$6&amp;" "&amp;'Input-Func_Class'!$E$22,$G231:$BB231),SUMIF($G$6:$BB$6,BF$6&amp;" "&amp;'Input-Func_Class'!$B$24,$G231:$BB231))+SUMIF($G$6:$BB$6,BF$6&amp;" "&amp;'Input-Func_Class'!$F$22,$G231:$BB231))&lt;Check_Limit,0,1),1)</f>
        <v>0</v>
      </c>
      <c r="BG231">
        <f ca="1">IFERROR(IF(SUMIF($G$6:$BB$6,BG$6&amp;" Total",$G231:$BB231)-(SUMIF($G$6:$BB$6,BG$6&amp;" "&amp;'Input-Func_Class'!$D$22,$G231:$BB231)+IFERROR(SUMIF($G$6:$BB$6,BG$6&amp;" "&amp;'Input-Func_Class'!$E$22,$G231:$BB231),SUMIF($G$6:$BB$6,BG$6&amp;" "&amp;'Input-Func_Class'!$B$24,$G231:$BB231))+SUMIF($G$6:$BB$6,BG$6&amp;" "&amp;'Input-Func_Class'!$F$22,$G231:$BB231))&lt;Check_Limit,0,1),1)</f>
        <v>0</v>
      </c>
      <c r="BH231">
        <f ca="1">IFERROR(IF(SUMIF($G$6:$BB$6,BH$6&amp;" Total",$G231:$BB231)-(SUMIF($G$6:$BB$6,BH$6&amp;" "&amp;'Input-Func_Class'!$D$22,$G231:$BB231)+IFERROR(SUMIF($G$6:$BB$6,BH$6&amp;" "&amp;'Input-Func_Class'!$E$22,$G231:$BB231),SUMIF($G$6:$BB$6,BH$6&amp;" "&amp;'Input-Func_Class'!$B$24,$G231:$BB231))+SUMIF($G$6:$BB$6,BH$6&amp;" "&amp;'Input-Func_Class'!$F$22,$G231:$BB231))&lt;Check_Limit,0,1),1)</f>
        <v>0</v>
      </c>
      <c r="BI231">
        <f ca="1">IFERROR(IF(SUMIF($G$6:$BB$6,BI$6&amp;" Total",$G231:$BB231)-(SUMIF($G$6:$BB$6,BI$6&amp;" "&amp;'Input-Func_Class'!$D$22,$G231:$BB231)+IFERROR(SUMIF($G$6:$BB$6,BI$6&amp;" "&amp;'Input-Func_Class'!$E$22,$G231:$BB231),SUMIF($G$6:$BB$6,BI$6&amp;" "&amp;'Input-Func_Class'!$B$24,$G231:$BB231))+SUMIF($G$6:$BB$6,BI$6&amp;" "&amp;'Input-Func_Class'!$F$22,$G231:$BB231))&lt;Check_Limit,0,1),1)</f>
        <v>0</v>
      </c>
      <c r="BJ231">
        <f ca="1">IFERROR(IF(SUMIF($G$6:$BB$6,BJ$6&amp;" Total",$G231:$BB231)-(SUMIF($G$6:$BB$6,BJ$6&amp;" "&amp;'Input-Func_Class'!$D$22,$G231:$BB231)+IFERROR(SUMIF($G$6:$BB$6,BJ$6&amp;" "&amp;'Input-Func_Class'!$E$22,$G231:$BB231),SUMIF($G$6:$BB$6,BJ$6&amp;" "&amp;'Input-Func_Class'!$B$24,$G231:$BB231))+SUMIF($G$6:$BB$6,BJ$6&amp;" "&amp;'Input-Func_Class'!$F$22,$G231:$BB231))&lt;Check_Limit,0,1),1)</f>
        <v>0</v>
      </c>
      <c r="BK231">
        <f ca="1">IFERROR(IF(SUMIF($G$6:$BB$6,BK$6&amp;" Total",$G231:$BB231)-(SUMIF($G$6:$BB$6,BK$6&amp;" "&amp;'Input-Func_Class'!$D$22,$G231:$BB231)+IFERROR(SUMIF($G$6:$BB$6,BK$6&amp;" "&amp;'Input-Func_Class'!$E$22,$G231:$BB231),SUMIF($G$6:$BB$6,BK$6&amp;" "&amp;'Input-Func_Class'!$B$24,$G231:$BB231))+SUMIF($G$6:$BB$6,BK$6&amp;" "&amp;'Input-Func_Class'!$F$22,$G231:$BB231))&lt;Check_Limit,0,1),1)</f>
        <v>0</v>
      </c>
      <c r="BL231">
        <f ca="1">IFERROR(IF(SUMIF($G$6:$BB$6,BL$6&amp;" Total",$G231:$BB231)-(SUMIF($G$6:$BB$6,BL$6&amp;" "&amp;'Input-Func_Class'!$D$22,$G231:$BB231)+IFERROR(SUMIF($G$6:$BB$6,BL$6&amp;" "&amp;'Input-Func_Class'!$E$22,$G231:$BB231),SUMIF($G$6:$BB$6,BL$6&amp;" "&amp;'Input-Func_Class'!$B$24,$G231:$BB231))+SUMIF($G$6:$BB$6,BL$6&amp;" "&amp;'Input-Func_Class'!$F$22,$G231:$BB231))&lt;Check_Limit,0,1),1)</f>
        <v>0</v>
      </c>
      <c r="BM231">
        <f ca="1">IFERROR(IF(SUMIF($G$6:$BB$6,BM$6&amp;" Total",$G231:$BB231)-(SUMIF($G$6:$BB$6,BM$6&amp;" "&amp;'Input-Func_Class'!$D$22,$G231:$BB231)+IFERROR(SUMIF($G$6:$BB$6,BM$6&amp;" "&amp;'Input-Func_Class'!$E$22,$G231:$BB231),SUMIF($G$6:$BB$6,BM$6&amp;" "&amp;'Input-Func_Class'!$B$24,$G231:$BB231))+SUMIF($G$6:$BB$6,BM$6&amp;" "&amp;'Input-Func_Class'!$F$22,$G231:$BB231))&lt;Check_Limit,0,1),1)</f>
        <v>0</v>
      </c>
      <c r="BN231">
        <f ca="1">IFERROR(IF(SUMIF($G$6:$BB$6,BN$6&amp;" Total",$G231:$BB231)-(SUMIF($G$6:$BB$6,BN$6&amp;" "&amp;'Input-Func_Class'!$D$22,$G231:$BB231)+IFERROR(SUMIF($G$6:$BB$6,BN$6&amp;" "&amp;'Input-Func_Class'!$E$22,$G231:$BB231),SUMIF($G$6:$BB$6,BN$6&amp;" "&amp;'Input-Func_Class'!$B$24,$G231:$BB231))+SUMIF($G$6:$BB$6,BN$6&amp;" "&amp;'Input-Func_Class'!$F$22,$G231:$BB231))&lt;Check_Limit,0,1),1)</f>
        <v>0</v>
      </c>
      <c r="BO231">
        <f ca="1">IFERROR(IF(SUMIF($G$6:$BB$6,BO$6&amp;" Total",$G231:$BB231)-(SUMIF($G$6:$BB$6,BO$6&amp;" "&amp;'Input-Func_Class'!$D$22,$G231:$BB231)+IFERROR(SUMIF($G$6:$BB$6,BO$6&amp;" "&amp;'Input-Func_Class'!$E$22,$G231:$BB231),SUMIF($G$6:$BB$6,BO$6&amp;" "&amp;'Input-Func_Class'!$B$24,$G231:$BB231))+SUMIF($G$6:$BB$6,BO$6&amp;" "&amp;'Input-Func_Class'!$F$22,$G231:$BB231))&lt;Check_Limit,0,1),1)</f>
        <v>0</v>
      </c>
    </row>
    <row r="232" spans="1:67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>Functionalization!$D232</f>
        <v>188670.44999999998</v>
      </c>
      <c r="E232" s="8">
        <f t="shared" ca="1" si="64"/>
        <v>0</v>
      </c>
      <c r="F232" s="2" t="str">
        <f>IF($D232=0,"-",IF('Input-Accounts'!$E232&lt;&gt;0,'Input-Accounts'!$E232,'Input-Accounts'!$G232))</f>
        <v>INT_DISTPT_SUBTOTAL</v>
      </c>
      <c r="G232" s="8">
        <f ca="1">IF(G$5&lt;&gt;"",HLOOKUP(G$5,Functionalization!$G$6:$R$314,ROW($A232)-5,FALSE),IFERROR(INDEX(G$278:G$314,MATCH($F232,$B$278:$B$314,0))/VLOOKUP($F232,$B$278:$BB$314,MATCH(LEFT(TRIM(G$6),FIND("~",SUBSTITUTE(G$6,"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232))*HLOOKUP(LEFT(TRIM(G$6),FIND("~",SUBSTITUTE(G$6," ","~",LEN(TRIM(G$6))-LEN(SUBSTITUTE(TRIM(G$6)," ",""))))-1)&amp;" Total",$B$6:$BB$314,ROW($A232)-5,FALSE))</f>
        <v>120477.67989778538</v>
      </c>
      <c r="H232" s="8">
        <f ca="1">IF(H$5&lt;&gt;"",HLOOKUP(H$5,Functionalization!$G$6:$R$314,ROW($A232)-5,FALSE),IFERROR(INDEX(H$278:H$314,MATCH($F232,$B$278:$B$314,0))/VLOOKUP($F232,$B$278:$BB$314,MATCH(LEFT(TRIM(H$6),FIND("~",SUBSTITUTE(H$6,"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232))*HLOOKUP(LEFT(TRIM(H$6),FIND("~",SUBSTITUTE(H$6," ","~",LEN(TRIM(H$6))-LEN(SUBSTITUTE(TRIM(H$6)," ",""))))-1)&amp;" Total",$B$6:$BB$314,ROW($A232)-5,FALSE))</f>
        <v>91914.355659921726</v>
      </c>
      <c r="I232" s="8">
        <f ca="1">IF(I$5&lt;&gt;"",HLOOKUP(I$5,Functionalization!$G$6:$R$314,ROW($A232)-5,FALSE),IFERROR(INDEX(I$278:I$314,MATCH($F232,$B$278:$B$314,0))/VLOOKUP($F232,$B$278:$BB$314,MATCH(LEFT(TRIM(I$6),FIND("~",SUBSTITUTE(I$6,"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232))*HLOOKUP(LEFT(TRIM(I$6),FIND("~",SUBSTITUTE(I$6," ","~",LEN(TRIM(I$6))-LEN(SUBSTITUTE(TRIM(I$6)," ",""))))-1)&amp;" Total",$B$6:$BB$314,ROW($A232)-5,FALSE))</f>
        <v>0</v>
      </c>
      <c r="J232" s="8">
        <f ca="1">IF(J$5&lt;&gt;"",HLOOKUP(J$5,Functionalization!$G$6:$R$314,ROW($A232)-5,FALSE),IFERROR(INDEX(J$278:J$314,MATCH($F232,$B$278:$B$314,0))/VLOOKUP($F232,$B$278:$BB$314,MATCH(LEFT(TRIM(J$6),FIND("~",SUBSTITUTE(J$6,"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232))*HLOOKUP(LEFT(TRIM(J$6),FIND("~",SUBSTITUTE(J$6," ","~",LEN(TRIM(J$6))-LEN(SUBSTITUTE(TRIM(J$6)," ",""))))-1)&amp;" Total",$B$6:$BB$314,ROW($A232)-5,FALSE))</f>
        <v>28563.324237863671</v>
      </c>
      <c r="K232" s="8">
        <f ca="1">IF(K$5&lt;&gt;"",HLOOKUP(K$5,Functionalization!$G$6:$R$314,ROW($A232)-5,FALSE),IFERROR(INDEX(K$278:K$314,MATCH($F232,$B$278:$B$314,0))/VLOOKUP($F232,$B$278:$BB$314,MATCH(LEFT(TRIM(K$6),FIND("~",SUBSTITUTE(K$6,"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232))*HLOOKUP(LEFT(TRIM(K$6),FIND("~",SUBSTITUTE(K$6," ","~",LEN(TRIM(K$6))-LEN(SUBSTITUTE(TRIM(K$6)," ",""))))-1)&amp;" Total",$B$6:$BB$314,ROW($A232)-5,FALSE))</f>
        <v>68192.770102214592</v>
      </c>
      <c r="L232" s="8">
        <f ca="1">IF(L$5&lt;&gt;"",HLOOKUP(L$5,Functionalization!$G$6:$R$314,ROW($A232)-5,FALSE),IFERROR(INDEX(L$278:L$314,MATCH($F232,$B$278:$B$314,0))/VLOOKUP($F232,$B$278:$BB$314,MATCH(LEFT(TRIM(L$6),FIND("~",SUBSTITUTE(L$6,"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232))*HLOOKUP(LEFT(TRIM(L$6),FIND("~",SUBSTITUTE(L$6," ","~",LEN(TRIM(L$6))-LEN(SUBSTITUTE(TRIM(L$6)," ",""))))-1)&amp;" Total",$B$6:$BB$314,ROW($A232)-5,FALSE))</f>
        <v>0</v>
      </c>
      <c r="M232" s="8">
        <f ca="1">IF(M$5&lt;&gt;"",HLOOKUP(M$5,Functionalization!$G$6:$R$314,ROW($A232)-5,FALSE),IFERROR(INDEX(M$278:M$314,MATCH($F232,$B$278:$B$314,0))/VLOOKUP($F232,$B$278:$BB$314,MATCH(LEFT(TRIM(M$6),FIND("~",SUBSTITUTE(M$6,"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232))*HLOOKUP(LEFT(TRIM(M$6),FIND("~",SUBSTITUTE(M$6," ","~",LEN(TRIM(M$6))-LEN(SUBSTITUTE(TRIM(M$6)," ",""))))-1)&amp;" Total",$B$6:$BB$314,ROW($A232)-5,FALSE))</f>
        <v>0</v>
      </c>
      <c r="N232" s="8">
        <f ca="1">IF(N$5&lt;&gt;"",HLOOKUP(N$5,Functionalization!$G$6:$R$314,ROW($A232)-5,FALSE),IFERROR(INDEX(N$278:N$314,MATCH($F232,$B$278:$B$314,0))/VLOOKUP($F232,$B$278:$BB$314,MATCH(LEFT(TRIM(N$6),FIND("~",SUBSTITUTE(N$6,"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232))*HLOOKUP(LEFT(TRIM(N$6),FIND("~",SUBSTITUTE(N$6," ","~",LEN(TRIM(N$6))-LEN(SUBSTITUTE(TRIM(N$6)," ",""))))-1)&amp;" Total",$B$6:$BB$314,ROW($A232)-5,FALSE))</f>
        <v>68192.770102214592</v>
      </c>
      <c r="O232" s="8">
        <f ca="1">IF(O$5&lt;&gt;"",HLOOKUP(O$5,Functionalization!$G$6:$R$314,ROW($A232)-5,FALSE),IFERROR(INDEX(O$278:O$314,MATCH($F232,$B$278:$B$314,0))/VLOOKUP($F232,$B$278:$BB$314,MATCH(LEFT(TRIM(O$6),FIND("~",SUBSTITUTE(O$6,"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232))*HLOOKUP(LEFT(TRIM(O$6),FIND("~",SUBSTITUTE(O$6," ","~",LEN(TRIM(O$6))-LEN(SUBSTITUTE(TRIM(O$6)," ",""))))-1)&amp;" Total",$B$6:$BB$314,ROW($A232)-5,FALSE))</f>
        <v>0</v>
      </c>
      <c r="P232" s="8">
        <f ca="1">IF(P$5&lt;&gt;"",HLOOKUP(P$5,Functionalization!$G$6:$R$314,ROW($A232)-5,FALSE),IFERROR(INDEX(P$278:P$314,MATCH($F232,$B$278:$B$314,0))/VLOOKUP($F232,$B$278:$BB$314,MATCH(LEFT(TRIM(P$6),FIND("~",SUBSTITUTE(P$6,"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232))*HLOOKUP(LEFT(TRIM(P$6),FIND("~",SUBSTITUTE(P$6," ","~",LEN(TRIM(P$6))-LEN(SUBSTITUTE(TRIM(P$6)," ",""))))-1)&amp;" Total",$B$6:$BB$314,ROW($A232)-5,FALSE))</f>
        <v>0</v>
      </c>
      <c r="Q232" s="8">
        <f ca="1">IF(Q$5&lt;&gt;"",HLOOKUP(Q$5,Functionalization!$G$6:$R$314,ROW($A232)-5,FALSE),IFERROR(INDEX(Q$278:Q$314,MATCH($F232,$B$278:$B$314,0))/VLOOKUP($F232,$B$278:$BB$314,MATCH(LEFT(TRIM(Q$6),FIND("~",SUBSTITUTE(Q$6,"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232))*HLOOKUP(LEFT(TRIM(Q$6),FIND("~",SUBSTITUTE(Q$6," ","~",LEN(TRIM(Q$6))-LEN(SUBSTITUTE(TRIM(Q$6)," ",""))))-1)&amp;" Total",$B$6:$BB$314,ROW($A232)-5,FALSE))</f>
        <v>0</v>
      </c>
      <c r="R232" s="8">
        <f ca="1">IF(R$5&lt;&gt;"",HLOOKUP(R$5,Functionalization!$G$6:$R$314,ROW($A232)-5,FALSE),IFERROR(INDEX(R$278:R$314,MATCH($F232,$B$278:$B$314,0))/VLOOKUP($F232,$B$278:$BB$314,MATCH(LEFT(TRIM(R$6),FIND("~",SUBSTITUTE(R$6,"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232))*HLOOKUP(LEFT(TRIM(R$6),FIND("~",SUBSTITUTE(R$6," ","~",LEN(TRIM(R$6))-LEN(SUBSTITUTE(TRIM(R$6)," ",""))))-1)&amp;" Total",$B$6:$BB$314,ROW($A232)-5,FALSE))</f>
        <v>0</v>
      </c>
      <c r="S232" s="8">
        <f ca="1">IF(S$5&lt;&gt;"",HLOOKUP(S$5,Functionalization!$G$6:$R$314,ROW($A232)-5,FALSE),IFERROR(INDEX(S$278:S$314,MATCH($F232,$B$278:$B$314,0))/VLOOKUP($F232,$B$278:$BB$314,MATCH(LEFT(TRIM(S$6),FIND("~",SUBSTITUTE(S$6,"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232))*HLOOKUP(LEFT(TRIM(S$6),FIND("~",SUBSTITUTE(S$6," ","~",LEN(TRIM(S$6))-LEN(SUBSTITUTE(TRIM(S$6)," ",""))))-1)&amp;" Total",$B$6:$BB$314,ROW($A232)-5,FALSE))</f>
        <v>0</v>
      </c>
      <c r="T232" s="8">
        <f ca="1">IF(T$5&lt;&gt;"",HLOOKUP(T$5,Functionalization!$G$6:$R$314,ROW($A232)-5,FALSE),IFERROR(INDEX(T$278:T$314,MATCH($F232,$B$278:$B$314,0))/VLOOKUP($F232,$B$278:$BB$314,MATCH(LEFT(TRIM(T$6),FIND("~",SUBSTITUTE(T$6,"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232))*HLOOKUP(LEFT(TRIM(T$6),FIND("~",SUBSTITUTE(T$6," ","~",LEN(TRIM(T$6))-LEN(SUBSTITUTE(TRIM(T$6)," ",""))))-1)&amp;" Total",$B$6:$BB$314,ROW($A232)-5,FALSE))</f>
        <v>0</v>
      </c>
      <c r="U232" s="8">
        <f ca="1">IF(U$5&lt;&gt;"",HLOOKUP(U$5,Functionalization!$G$6:$R$314,ROW($A232)-5,FALSE),IFERROR(INDEX(U$278:U$314,MATCH($F232,$B$278:$B$314,0))/VLOOKUP($F232,$B$278:$BB$314,MATCH(LEFT(TRIM(U$6),FIND("~",SUBSTITUTE(U$6,"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232))*HLOOKUP(LEFT(TRIM(U$6),FIND("~",SUBSTITUTE(U$6," ","~",LEN(TRIM(U$6))-LEN(SUBSTITUTE(TRIM(U$6)," ",""))))-1)&amp;" Total",$B$6:$BB$314,ROW($A232)-5,FALSE))</f>
        <v>0</v>
      </c>
      <c r="V232" s="8">
        <f ca="1">IF(V$5&lt;&gt;"",HLOOKUP(V$5,Functionalization!$G$6:$R$314,ROW($A232)-5,FALSE),IFERROR(INDEX(V$278:V$314,MATCH($F232,$B$278:$B$314,0))/VLOOKUP($F232,$B$278:$BB$314,MATCH(LEFT(TRIM(V$6),FIND("~",SUBSTITUTE(V$6,"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232))*HLOOKUP(LEFT(TRIM(V$6),FIND("~",SUBSTITUTE(V$6," ","~",LEN(TRIM(V$6))-LEN(SUBSTITUTE(TRIM(V$6)," ",""))))-1)&amp;" Total",$B$6:$BB$314,ROW($A232)-5,FALSE))</f>
        <v>0</v>
      </c>
      <c r="W232" s="8">
        <f ca="1">IF(W$5&lt;&gt;"",HLOOKUP(W$5,Functionalization!$G$6:$R$314,ROW($A232)-5,FALSE),IFERROR(INDEX(W$278:W$314,MATCH($F232,$B$278:$B$314,0))/VLOOKUP($F232,$B$278:$BB$314,MATCH(LEFT(TRIM(W$6),FIND("~",SUBSTITUTE(W$6,"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232))*HLOOKUP(LEFT(TRIM(W$6),FIND("~",SUBSTITUTE(W$6," ","~",LEN(TRIM(W$6))-LEN(SUBSTITUTE(TRIM(W$6)," ",""))))-1)&amp;" Total",$B$6:$BB$314,ROW($A232)-5,FALSE))</f>
        <v>0</v>
      </c>
      <c r="X232" s="8">
        <f ca="1">IF(X$5&lt;&gt;"",HLOOKUP(X$5,Functionalization!$G$6:$R$314,ROW($A232)-5,FALSE),IFERROR(INDEX(X$278:X$314,MATCH($F232,$B$278:$B$314,0))/VLOOKUP($F232,$B$278:$BB$314,MATCH(LEFT(TRIM(X$6),FIND("~",SUBSTITUTE(X$6,"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232))*HLOOKUP(LEFT(TRIM(X$6),FIND("~",SUBSTITUTE(X$6," ","~",LEN(TRIM(X$6))-LEN(SUBSTITUTE(TRIM(X$6)," ",""))))-1)&amp;" Total",$B$6:$BB$314,ROW($A232)-5,FALSE))</f>
        <v>0</v>
      </c>
      <c r="Y232" s="8">
        <f ca="1">IF(Y$5&lt;&gt;"",HLOOKUP(Y$5,Functionalization!$G$6:$R$314,ROW($A232)-5,FALSE),IFERROR(INDEX(Y$278:Y$314,MATCH($F232,$B$278:$B$314,0))/VLOOKUP($F232,$B$278:$BB$314,MATCH(LEFT(TRIM(Y$6),FIND("~",SUBSTITUTE(Y$6,"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232))*HLOOKUP(LEFT(TRIM(Y$6),FIND("~",SUBSTITUTE(Y$6," ","~",LEN(TRIM(Y$6))-LEN(SUBSTITUTE(TRIM(Y$6)," ",""))))-1)&amp;" Total",$B$6:$BB$314,ROW($A232)-5,FALSE))</f>
        <v>0</v>
      </c>
      <c r="Z232" s="8">
        <f ca="1">IF(Z$5&lt;&gt;"",HLOOKUP(Z$5,Functionalization!$G$6:$R$314,ROW($A232)-5,FALSE),IFERROR(INDEX(Z$278:Z$314,MATCH($F232,$B$278:$B$314,0))/VLOOKUP($F232,$B$278:$BB$314,MATCH(LEFT(TRIM(Z$6),FIND("~",SUBSTITUTE(Z$6,"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232))*HLOOKUP(LEFT(TRIM(Z$6),FIND("~",SUBSTITUTE(Z$6," ","~",LEN(TRIM(Z$6))-LEN(SUBSTITUTE(TRIM(Z$6)," ",""))))-1)&amp;" Total",$B$6:$BB$314,ROW($A232)-5,FALSE))</f>
        <v>0</v>
      </c>
      <c r="AA232" s="8">
        <f ca="1">IF(AA$5&lt;&gt;"",HLOOKUP(AA$5,Functionalization!$G$6:$R$314,ROW($A232)-5,FALSE),IFERROR(INDEX(AA$278:AA$314,MATCH($F232,$B$278:$B$314,0))/VLOOKUP($F232,$B$278:$BB$314,MATCH(LEFT(TRIM(AA$6),FIND("~",SUBSTITUTE(AA$6,"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232))*HLOOKUP(LEFT(TRIM(AA$6),FIND("~",SUBSTITUTE(AA$6," ","~",LEN(TRIM(AA$6))-LEN(SUBSTITUTE(TRIM(AA$6)," ",""))))-1)&amp;" Total",$B$6:$BB$314,ROW($A232)-5,FALSE))</f>
        <v>0</v>
      </c>
      <c r="AB232" s="8">
        <f ca="1">IF(AB$5&lt;&gt;"",HLOOKUP(AB$5,Functionalization!$G$6:$R$314,ROW($A232)-5,FALSE),IFERROR(INDEX(AB$278:AB$314,MATCH($F232,$B$278:$B$314,0))/VLOOKUP($F232,$B$278:$BB$314,MATCH(LEFT(TRIM(AB$6),FIND("~",SUBSTITUTE(AB$6,"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232))*HLOOKUP(LEFT(TRIM(AB$6),FIND("~",SUBSTITUTE(AB$6," ","~",LEN(TRIM(AB$6))-LEN(SUBSTITUTE(TRIM(AB$6)," ",""))))-1)&amp;" Total",$B$6:$BB$314,ROW($A232)-5,FALSE))</f>
        <v>0</v>
      </c>
      <c r="AC232" s="8">
        <f ca="1">IF(AC$5&lt;&gt;"",HLOOKUP(AC$5,Functionalization!$G$6:$R$314,ROW($A232)-5,FALSE),IFERROR(INDEX(AC$278:AC$314,MATCH($F232,$B$278:$B$314,0))/VLOOKUP($F232,$B$278:$BB$314,MATCH(LEFT(TRIM(AC$6),FIND("~",SUBSTITUTE(AC$6,"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232))*HLOOKUP(LEFT(TRIM(AC$6),FIND("~",SUBSTITUTE(AC$6," ","~",LEN(TRIM(AC$6))-LEN(SUBSTITUTE(TRIM(AC$6)," ",""))))-1)&amp;" Total",$B$6:$BB$314,ROW($A232)-5,FALSE))</f>
        <v>0</v>
      </c>
      <c r="AD232" s="8">
        <f ca="1">IF(AD$5&lt;&gt;"",HLOOKUP(AD$5,Functionalization!$G$6:$R$314,ROW($A232)-5,FALSE),IFERROR(INDEX(AD$278:AD$314,MATCH($F232,$B$278:$B$314,0))/VLOOKUP($F232,$B$278:$BB$314,MATCH(LEFT(TRIM(AD$6),FIND("~",SUBSTITUTE(AD$6,"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232))*HLOOKUP(LEFT(TRIM(AD$6),FIND("~",SUBSTITUTE(AD$6," ","~",LEN(TRIM(AD$6))-LEN(SUBSTITUTE(TRIM(AD$6)," ",""))))-1)&amp;" Total",$B$6:$BB$314,ROW($A232)-5,FALSE))</f>
        <v>0</v>
      </c>
      <c r="AE232" s="8">
        <f ca="1">IF(AE$5&lt;&gt;"",HLOOKUP(AE$5,Functionalization!$G$6:$R$314,ROW($A232)-5,FALSE),IFERROR(INDEX(AE$278:AE$314,MATCH($F232,$B$278:$B$314,0))/VLOOKUP($F232,$B$278:$BB$314,MATCH(LEFT(TRIM(AE$6),FIND("~",SUBSTITUTE(AE$6,"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232))*HLOOKUP(LEFT(TRIM(AE$6),FIND("~",SUBSTITUTE(AE$6," ","~",LEN(TRIM(AE$6))-LEN(SUBSTITUTE(TRIM(AE$6)," ",""))))-1)&amp;" Total",$B$6:$BB$314,ROW($A232)-5,FALSE))</f>
        <v>0</v>
      </c>
      <c r="AF232" s="8">
        <f ca="1">IF(AF$5&lt;&gt;"",HLOOKUP(AF$5,Functionalization!$G$6:$R$314,ROW($A232)-5,FALSE),IFERROR(INDEX(AF$278:AF$314,MATCH($F232,$B$278:$B$314,0))/VLOOKUP($F232,$B$278:$BB$314,MATCH(LEFT(TRIM(AF$6),FIND("~",SUBSTITUTE(AF$6,"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232))*HLOOKUP(LEFT(TRIM(AF$6),FIND("~",SUBSTITUTE(AF$6," ","~",LEN(TRIM(AF$6))-LEN(SUBSTITUTE(TRIM(AF$6)," ",""))))-1)&amp;" Total",$B$6:$BB$314,ROW($A232)-5,FALSE))</f>
        <v>0</v>
      </c>
      <c r="AG232" s="8">
        <f ca="1">IF(AG$5&lt;&gt;"",HLOOKUP(AG$5,Functionalization!$G$6:$R$314,ROW($A232)-5,FALSE),IFERROR(INDEX(AG$278:AG$314,MATCH($F232,$B$278:$B$314,0))/VLOOKUP($F232,$B$278:$BB$314,MATCH(LEFT(TRIM(AG$6),FIND("~",SUBSTITUTE(AG$6,"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232))*HLOOKUP(LEFT(TRIM(AG$6),FIND("~",SUBSTITUTE(AG$6," ","~",LEN(TRIM(AG$6))-LEN(SUBSTITUTE(TRIM(AG$6)," ",""))))-1)&amp;" Total",$B$6:$BB$314,ROW($A232)-5,FALSE))</f>
        <v>0</v>
      </c>
      <c r="AH232" s="8">
        <f ca="1">IF(AH$5&lt;&gt;"",HLOOKUP(AH$5,Functionalization!$G$6:$R$314,ROW($A232)-5,FALSE),IFERROR(INDEX(AH$278:AH$314,MATCH($F232,$B$278:$B$314,0))/VLOOKUP($F232,$B$278:$BB$314,MATCH(LEFT(TRIM(AH$6),FIND("~",SUBSTITUTE(AH$6,"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232))*HLOOKUP(LEFT(TRIM(AH$6),FIND("~",SUBSTITUTE(AH$6," ","~",LEN(TRIM(AH$6))-LEN(SUBSTITUTE(TRIM(AH$6)," ",""))))-1)&amp;" Total",$B$6:$BB$314,ROW($A232)-5,FALSE))</f>
        <v>0</v>
      </c>
      <c r="AI232" s="8">
        <f ca="1">IF(AI$5&lt;&gt;"",HLOOKUP(AI$5,Functionalization!$G$6:$R$314,ROW($A232)-5,FALSE),IFERROR(INDEX(AI$278:AI$314,MATCH($F232,$B$278:$B$314,0))/VLOOKUP($F232,$B$278:$BB$314,MATCH(LEFT(TRIM(AI$6),FIND("~",SUBSTITUTE(AI$6,"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232))*HLOOKUP(LEFT(TRIM(AI$6),FIND("~",SUBSTITUTE(AI$6," ","~",LEN(TRIM(AI$6))-LEN(SUBSTITUTE(TRIM(AI$6)," ",""))))-1)&amp;" Total",$B$6:$BB$314,ROW($A232)-5,FALSE))</f>
        <v>0</v>
      </c>
      <c r="AJ232" s="8">
        <f ca="1">IF(AJ$5&lt;&gt;"",HLOOKUP(AJ$5,Functionalization!$G$6:$R$314,ROW($A232)-5,FALSE),IFERROR(INDEX(AJ$278:AJ$314,MATCH($F232,$B$278:$B$314,0))/VLOOKUP($F232,$B$278:$BB$314,MATCH(LEFT(TRIM(AJ$6),FIND("~",SUBSTITUTE(AJ$6,"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232))*HLOOKUP(LEFT(TRIM(AJ$6),FIND("~",SUBSTITUTE(AJ$6," ","~",LEN(TRIM(AJ$6))-LEN(SUBSTITUTE(TRIM(AJ$6)," ",""))))-1)&amp;" Total",$B$6:$BB$314,ROW($A232)-5,FALSE))</f>
        <v>0</v>
      </c>
      <c r="AK232" s="8">
        <f ca="1">IF(AK$5&lt;&gt;"",HLOOKUP(AK$5,Functionalization!$G$6:$R$314,ROW($A232)-5,FALSE),IFERROR(INDEX(AK$278:AK$314,MATCH($F232,$B$278:$B$314,0))/VLOOKUP($F232,$B$278:$BB$314,MATCH(LEFT(TRIM(AK$6),FIND("~",SUBSTITUTE(AK$6,"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232))*HLOOKUP(LEFT(TRIM(AK$6),FIND("~",SUBSTITUTE(AK$6," ","~",LEN(TRIM(AK$6))-LEN(SUBSTITUTE(TRIM(AK$6)," ",""))))-1)&amp;" Total",$B$6:$BB$314,ROW($A232)-5,FALSE))</f>
        <v>0</v>
      </c>
      <c r="AL232" s="8">
        <f ca="1">IF(AL$5&lt;&gt;"",HLOOKUP(AL$5,Functionalization!$G$6:$R$314,ROW($A232)-5,FALSE),IFERROR(INDEX(AL$278:AL$314,MATCH($F232,$B$278:$B$314,0))/VLOOKUP($F232,$B$278:$BB$314,MATCH(LEFT(TRIM(AL$6),FIND("~",SUBSTITUTE(AL$6,"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232))*HLOOKUP(LEFT(TRIM(AL$6),FIND("~",SUBSTITUTE(AL$6," ","~",LEN(TRIM(AL$6))-LEN(SUBSTITUTE(TRIM(AL$6)," ",""))))-1)&amp;" Total",$B$6:$BB$314,ROW($A232)-5,FALSE))</f>
        <v>0</v>
      </c>
      <c r="AM232" s="8">
        <f ca="1">IF(AM$5&lt;&gt;"",HLOOKUP(AM$5,Functionalization!$G$6:$R$314,ROW($A232)-5,FALSE),IFERROR(INDEX(AM$278:AM$314,MATCH($F232,$B$278:$B$314,0))/VLOOKUP($F232,$B$278:$BB$314,MATCH(LEFT(TRIM(AM$6),FIND("~",SUBSTITUTE(AM$6,"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232))*HLOOKUP(LEFT(TRIM(AM$6),FIND("~",SUBSTITUTE(AM$6," ","~",LEN(TRIM(AM$6))-LEN(SUBSTITUTE(TRIM(AM$6)," ",""))))-1)&amp;" Total",$B$6:$BB$314,ROW($A232)-5,FALSE))</f>
        <v>0</v>
      </c>
      <c r="AN232" s="8">
        <f ca="1">IF(AN$5&lt;&gt;"",HLOOKUP(AN$5,Functionalization!$G$6:$R$314,ROW($A232)-5,FALSE),IFERROR(INDEX(AN$278:AN$314,MATCH($F232,$B$278:$B$314,0))/VLOOKUP($F232,$B$278:$BB$314,MATCH(LEFT(TRIM(AN$6),FIND("~",SUBSTITUTE(AN$6,"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232))*HLOOKUP(LEFT(TRIM(AN$6),FIND("~",SUBSTITUTE(AN$6," ","~",LEN(TRIM(AN$6))-LEN(SUBSTITUTE(TRIM(AN$6)," ",""))))-1)&amp;" Total",$B$6:$BB$314,ROW($A232)-5,FALSE))</f>
        <v>0</v>
      </c>
      <c r="AO232" s="8">
        <f ca="1">IF(AO$5&lt;&gt;"",HLOOKUP(AO$5,Functionalization!$G$6:$R$314,ROW($A232)-5,FALSE),IFERROR(INDEX(AO$278:AO$314,MATCH($F232,$B$278:$B$314,0))/VLOOKUP($F232,$B$278:$BB$314,MATCH(LEFT(TRIM(AO$6),FIND("~",SUBSTITUTE(AO$6,"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232))*HLOOKUP(LEFT(TRIM(AO$6),FIND("~",SUBSTITUTE(AO$6," ","~",LEN(TRIM(AO$6))-LEN(SUBSTITUTE(TRIM(AO$6)," ",""))))-1)&amp;" Total",$B$6:$BB$314,ROW($A232)-5,FALSE))</f>
        <v>0</v>
      </c>
      <c r="AP232" s="8">
        <f ca="1">IF(AP$5&lt;&gt;"",HLOOKUP(AP$5,Functionalization!$G$6:$R$314,ROW($A232)-5,FALSE),IFERROR(INDEX(AP$278:AP$314,MATCH($F232,$B$278:$B$314,0))/VLOOKUP($F232,$B$278:$BB$314,MATCH(LEFT(TRIM(AP$6),FIND("~",SUBSTITUTE(AP$6,"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232))*HLOOKUP(LEFT(TRIM(AP$6),FIND("~",SUBSTITUTE(AP$6," ","~",LEN(TRIM(AP$6))-LEN(SUBSTITUTE(TRIM(AP$6)," ",""))))-1)&amp;" Total",$B$6:$BB$314,ROW($A232)-5,FALSE))</f>
        <v>0</v>
      </c>
      <c r="AQ232" s="8">
        <f ca="1">IF(AQ$5&lt;&gt;"",HLOOKUP(AQ$5,Functionalization!$G$6:$R$314,ROW($A232)-5,FALSE),IFERROR(INDEX(AQ$278:AQ$314,MATCH($F232,$B$278:$B$314,0))/VLOOKUP($F232,$B$278:$BB$314,MATCH(LEFT(TRIM(AQ$6),FIND("~",SUBSTITUTE(AQ$6,"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232))*HLOOKUP(LEFT(TRIM(AQ$6),FIND("~",SUBSTITUTE(AQ$6," ","~",LEN(TRIM(AQ$6))-LEN(SUBSTITUTE(TRIM(AQ$6)," ",""))))-1)&amp;" Total",$B$6:$BB$314,ROW($A232)-5,FALSE))</f>
        <v>0</v>
      </c>
      <c r="AR232" s="8">
        <f ca="1">IF(AR$5&lt;&gt;"",HLOOKUP(AR$5,Functionalization!$G$6:$R$314,ROW($A232)-5,FALSE),IFERROR(INDEX(AR$278:AR$314,MATCH($F232,$B$278:$B$314,0))/VLOOKUP($F232,$B$278:$BB$314,MATCH(LEFT(TRIM(AR$6),FIND("~",SUBSTITUTE(AR$6,"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232))*HLOOKUP(LEFT(TRIM(AR$6),FIND("~",SUBSTITUTE(AR$6," ","~",LEN(TRIM(AR$6))-LEN(SUBSTITUTE(TRIM(AR$6)," ",""))))-1)&amp;" Total",$B$6:$BB$314,ROW($A232)-5,FALSE))</f>
        <v>0</v>
      </c>
      <c r="AS232" s="8">
        <f ca="1">IF(AS$5&lt;&gt;"",HLOOKUP(AS$5,Functionalization!$G$6:$R$314,ROW($A232)-5,FALSE),IFERROR(INDEX(AS$278:AS$314,MATCH($F232,$B$278:$B$314,0))/VLOOKUP($F232,$B$278:$BB$314,MATCH(LEFT(TRIM(AS$6),FIND("~",SUBSTITUTE(AS$6,"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232))*HLOOKUP(LEFT(TRIM(AS$6),FIND("~",SUBSTITUTE(AS$6," ","~",LEN(TRIM(AS$6))-LEN(SUBSTITUTE(TRIM(AS$6)," ",""))))-1)&amp;" Total",$B$6:$BB$314,ROW($A232)-5,FALSE))</f>
        <v>0</v>
      </c>
      <c r="AT232" s="8">
        <f ca="1">IF(AT$5&lt;&gt;"",HLOOKUP(AT$5,Functionalization!$G$6:$R$314,ROW($A232)-5,FALSE),IFERROR(INDEX(AT$278:AT$314,MATCH($F232,$B$278:$B$314,0))/VLOOKUP($F232,$B$278:$BB$314,MATCH(LEFT(TRIM(AT$6),FIND("~",SUBSTITUTE(AT$6,"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232))*HLOOKUP(LEFT(TRIM(AT$6),FIND("~",SUBSTITUTE(AT$6," ","~",LEN(TRIM(AT$6))-LEN(SUBSTITUTE(TRIM(AT$6)," ",""))))-1)&amp;" Total",$B$6:$BB$314,ROW($A232)-5,FALSE))</f>
        <v>0</v>
      </c>
      <c r="AU232" s="8">
        <f ca="1">IF(AU$5&lt;&gt;"",HLOOKUP(AU$5,Functionalization!$G$6:$R$314,ROW($A232)-5,FALSE),IFERROR(INDEX(AU$278:AU$314,MATCH($F232,$B$278:$B$314,0))/VLOOKUP($F232,$B$278:$BB$314,MATCH(LEFT(TRIM(AU$6),FIND("~",SUBSTITUTE(AU$6,"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232))*HLOOKUP(LEFT(TRIM(AU$6),FIND("~",SUBSTITUTE(AU$6," ","~",LEN(TRIM(AU$6))-LEN(SUBSTITUTE(TRIM(AU$6)," ",""))))-1)&amp;" Total",$B$6:$BB$314,ROW($A232)-5,FALSE))</f>
        <v>0</v>
      </c>
      <c r="AV232" s="8">
        <f ca="1">IF(AV$5&lt;&gt;"",HLOOKUP(AV$5,Functionalization!$G$6:$R$314,ROW($A232)-5,FALSE),IFERROR(INDEX(AV$278:AV$314,MATCH($F232,$B$278:$B$314,0))/VLOOKUP($F232,$B$278:$BB$314,MATCH(LEFT(TRIM(AV$6),FIND("~",SUBSTITUTE(AV$6,"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232))*HLOOKUP(LEFT(TRIM(AV$6),FIND("~",SUBSTITUTE(AV$6," ","~",LEN(TRIM(AV$6))-LEN(SUBSTITUTE(TRIM(AV$6)," ",""))))-1)&amp;" Total",$B$6:$BB$314,ROW($A232)-5,FALSE))</f>
        <v>0</v>
      </c>
      <c r="AW232" s="8">
        <f ca="1">IF(AW$5&lt;&gt;"",HLOOKUP(AW$5,Functionalization!$G$6:$R$314,ROW($A232)-5,FALSE),IFERROR(INDEX(AW$278:AW$314,MATCH($F232,$B$278:$B$314,0))/VLOOKUP($F232,$B$278:$BB$314,MATCH(LEFT(TRIM(AW$6),FIND("~",SUBSTITUTE(AW$6,"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232))*HLOOKUP(LEFT(TRIM(AW$6),FIND("~",SUBSTITUTE(AW$6," ","~",LEN(TRIM(AW$6))-LEN(SUBSTITUTE(TRIM(AW$6)," ",""))))-1)&amp;" Total",$B$6:$BB$314,ROW($A232)-5,FALSE))</f>
        <v>0</v>
      </c>
      <c r="AX232" s="8">
        <f ca="1">IF(AX$5&lt;&gt;"",HLOOKUP(AX$5,Functionalization!$G$6:$R$314,ROW($A232)-5,FALSE),IFERROR(INDEX(AX$278:AX$314,MATCH($F232,$B$278:$B$314,0))/VLOOKUP($F232,$B$278:$BB$314,MATCH(LEFT(TRIM(AX$6),FIND("~",SUBSTITUTE(AX$6,"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232))*HLOOKUP(LEFT(TRIM(AX$6),FIND("~",SUBSTITUTE(AX$6," ","~",LEN(TRIM(AX$6))-LEN(SUBSTITUTE(TRIM(AX$6)," ",""))))-1)&amp;" Total",$B$6:$BB$314,ROW($A232)-5,FALSE))</f>
        <v>0</v>
      </c>
      <c r="AY232" s="8">
        <f ca="1">IF(AY$5&lt;&gt;"",HLOOKUP(AY$5,Functionalization!$G$6:$R$314,ROW($A232)-5,FALSE),IFERROR(INDEX(AY$278:AY$314,MATCH($F232,$B$278:$B$314,0))/VLOOKUP($F232,$B$278:$BB$314,MATCH(LEFT(TRIM(AY$6),FIND("~",SUBSTITUTE(AY$6,"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232))*HLOOKUP(LEFT(TRIM(AY$6),FIND("~",SUBSTITUTE(AY$6," ","~",LEN(TRIM(AY$6))-LEN(SUBSTITUTE(TRIM(AY$6)," ",""))))-1)&amp;" Total",$B$6:$BB$314,ROW($A232)-5,FALSE))</f>
        <v>0</v>
      </c>
      <c r="AZ232" s="8">
        <f ca="1">IF(AZ$5&lt;&gt;"",HLOOKUP(AZ$5,Functionalization!$G$6:$R$314,ROW($A232)-5,FALSE),IFERROR(INDEX(AZ$278:AZ$314,MATCH($F232,$B$278:$B$314,0))/VLOOKUP($F232,$B$278:$BB$314,MATCH(LEFT(TRIM(AZ$6),FIND("~",SUBSTITUTE(AZ$6,"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232))*HLOOKUP(LEFT(TRIM(AZ$6),FIND("~",SUBSTITUTE(AZ$6," ","~",LEN(TRIM(AZ$6))-LEN(SUBSTITUTE(TRIM(AZ$6)," ",""))))-1)&amp;" Total",$B$6:$BB$314,ROW($A232)-5,FALSE))</f>
        <v>0</v>
      </c>
      <c r="BA232" s="8">
        <f ca="1">IF(BA$5&lt;&gt;"",HLOOKUP(BA$5,Functionalization!$G$6:$R$314,ROW($A232)-5,FALSE),IFERROR(INDEX(BA$278:BA$314,MATCH($F232,$B$278:$B$314,0))/VLOOKUP($F232,$B$278:$BB$314,MATCH(LEFT(TRIM(BA$6),FIND("~",SUBSTITUTE(BA$6,"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232))*HLOOKUP(LEFT(TRIM(BA$6),FIND("~",SUBSTITUTE(BA$6," ","~",LEN(TRIM(BA$6))-LEN(SUBSTITUTE(TRIM(BA$6)," ",""))))-1)&amp;" Total",$B$6:$BB$314,ROW($A232)-5,FALSE))</f>
        <v>0</v>
      </c>
      <c r="BB232" s="8">
        <f ca="1">IF(BB$5&lt;&gt;"",HLOOKUP(BB$5,Functionalization!$G$6:$R$314,ROW($A232)-5,FALSE),IFERROR(INDEX(BB$278:BB$314,MATCH($F232,$B$278:$B$314,0))/VLOOKUP($F232,$B$278:$BB$314,MATCH(LEFT(TRIM(BB$6),FIND("~",SUBSTITUTE(BB$6,"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232))*HLOOKUP(LEFT(TRIM(BB$6),FIND("~",SUBSTITUTE(BB$6," ","~",LEN(TRIM(BB$6))-LEN(SUBSTITUTE(TRIM(BB$6)," ",""))))-1)&amp;" Total",$B$6:$BB$314,ROW($A232)-5,FALSE))</f>
        <v>0</v>
      </c>
      <c r="BD232">
        <f ca="1">IFERROR(IF(SUMIF($G$6:$BB$6,BD$6&amp;" Total",$G232:$BB232)-(SUMIF($G$6:$BB$6,BD$6&amp;" "&amp;'Input-Func_Class'!$D$22,$G232:$BB232)+IFERROR(SUMIF($G$6:$BB$6,BD$6&amp;" "&amp;'Input-Func_Class'!$E$22,$G232:$BB232),SUMIF($G$6:$BB$6,BD$6&amp;" "&amp;'Input-Func_Class'!$B$24,$G232:$BB232))+SUMIF($G$6:$BB$6,BD$6&amp;" "&amp;'Input-Func_Class'!$F$22,$G232:$BB232))&lt;Check_Limit,0,1),1)</f>
        <v>0</v>
      </c>
      <c r="BE232">
        <f ca="1">IFERROR(IF(SUMIF($G$6:$BB$6,BE$6&amp;" Total",$G232:$BB232)-(SUMIF($G$6:$BB$6,BE$6&amp;" "&amp;'Input-Func_Class'!$D$22,$G232:$BB232)+IFERROR(SUMIF($G$6:$BB$6,BE$6&amp;" "&amp;'Input-Func_Class'!$E$22,$G232:$BB232),SUMIF($G$6:$BB$6,BE$6&amp;" "&amp;'Input-Func_Class'!$B$24,$G232:$BB232))+SUMIF($G$6:$BB$6,BE$6&amp;" "&amp;'Input-Func_Class'!$F$22,$G232:$BB232))&lt;Check_Limit,0,1),1)</f>
        <v>0</v>
      </c>
      <c r="BF232">
        <f ca="1">IFERROR(IF(SUMIF($G$6:$BB$6,BF$6&amp;" Total",$G232:$BB232)-(SUMIF($G$6:$BB$6,BF$6&amp;" "&amp;'Input-Func_Class'!$D$22,$G232:$BB232)+IFERROR(SUMIF($G$6:$BB$6,BF$6&amp;" "&amp;'Input-Func_Class'!$E$22,$G232:$BB232),SUMIF($G$6:$BB$6,BF$6&amp;" "&amp;'Input-Func_Class'!$B$24,$G232:$BB232))+SUMIF($G$6:$BB$6,BF$6&amp;" "&amp;'Input-Func_Class'!$F$22,$G232:$BB232))&lt;Check_Limit,0,1),1)</f>
        <v>0</v>
      </c>
      <c r="BG232">
        <f ca="1">IFERROR(IF(SUMIF($G$6:$BB$6,BG$6&amp;" Total",$G232:$BB232)-(SUMIF($G$6:$BB$6,BG$6&amp;" "&amp;'Input-Func_Class'!$D$22,$G232:$BB232)+IFERROR(SUMIF($G$6:$BB$6,BG$6&amp;" "&amp;'Input-Func_Class'!$E$22,$G232:$BB232),SUMIF($G$6:$BB$6,BG$6&amp;" "&amp;'Input-Func_Class'!$B$24,$G232:$BB232))+SUMIF($G$6:$BB$6,BG$6&amp;" "&amp;'Input-Func_Class'!$F$22,$G232:$BB232))&lt;Check_Limit,0,1),1)</f>
        <v>0</v>
      </c>
      <c r="BH232">
        <f ca="1">IFERROR(IF(SUMIF($G$6:$BB$6,BH$6&amp;" Total",$G232:$BB232)-(SUMIF($G$6:$BB$6,BH$6&amp;" "&amp;'Input-Func_Class'!$D$22,$G232:$BB232)+IFERROR(SUMIF($G$6:$BB$6,BH$6&amp;" "&amp;'Input-Func_Class'!$E$22,$G232:$BB232),SUMIF($G$6:$BB$6,BH$6&amp;" "&amp;'Input-Func_Class'!$B$24,$G232:$BB232))+SUMIF($G$6:$BB$6,BH$6&amp;" "&amp;'Input-Func_Class'!$F$22,$G232:$BB232))&lt;Check_Limit,0,1),1)</f>
        <v>0</v>
      </c>
      <c r="BI232">
        <f ca="1">IFERROR(IF(SUMIF($G$6:$BB$6,BI$6&amp;" Total",$G232:$BB232)-(SUMIF($G$6:$BB$6,BI$6&amp;" "&amp;'Input-Func_Class'!$D$22,$G232:$BB232)+IFERROR(SUMIF($G$6:$BB$6,BI$6&amp;" "&amp;'Input-Func_Class'!$E$22,$G232:$BB232),SUMIF($G$6:$BB$6,BI$6&amp;" "&amp;'Input-Func_Class'!$B$24,$G232:$BB232))+SUMIF($G$6:$BB$6,BI$6&amp;" "&amp;'Input-Func_Class'!$F$22,$G232:$BB232))&lt;Check_Limit,0,1),1)</f>
        <v>0</v>
      </c>
      <c r="BJ232">
        <f ca="1">IFERROR(IF(SUMIF($G$6:$BB$6,BJ$6&amp;" Total",$G232:$BB232)-(SUMIF($G$6:$BB$6,BJ$6&amp;" "&amp;'Input-Func_Class'!$D$22,$G232:$BB232)+IFERROR(SUMIF($G$6:$BB$6,BJ$6&amp;" "&amp;'Input-Func_Class'!$E$22,$G232:$BB232),SUMIF($G$6:$BB$6,BJ$6&amp;" "&amp;'Input-Func_Class'!$B$24,$G232:$BB232))+SUMIF($G$6:$BB$6,BJ$6&amp;" "&amp;'Input-Func_Class'!$F$22,$G232:$BB232))&lt;Check_Limit,0,1),1)</f>
        <v>0</v>
      </c>
      <c r="BK232">
        <f ca="1">IFERROR(IF(SUMIF($G$6:$BB$6,BK$6&amp;" Total",$G232:$BB232)-(SUMIF($G$6:$BB$6,BK$6&amp;" "&amp;'Input-Func_Class'!$D$22,$G232:$BB232)+IFERROR(SUMIF($G$6:$BB$6,BK$6&amp;" "&amp;'Input-Func_Class'!$E$22,$G232:$BB232),SUMIF($G$6:$BB$6,BK$6&amp;" "&amp;'Input-Func_Class'!$B$24,$G232:$BB232))+SUMIF($G$6:$BB$6,BK$6&amp;" "&amp;'Input-Func_Class'!$F$22,$G232:$BB232))&lt;Check_Limit,0,1),1)</f>
        <v>0</v>
      </c>
      <c r="BL232">
        <f ca="1">IFERROR(IF(SUMIF($G$6:$BB$6,BL$6&amp;" Total",$G232:$BB232)-(SUMIF($G$6:$BB$6,BL$6&amp;" "&amp;'Input-Func_Class'!$D$22,$G232:$BB232)+IFERROR(SUMIF($G$6:$BB$6,BL$6&amp;" "&amp;'Input-Func_Class'!$E$22,$G232:$BB232),SUMIF($G$6:$BB$6,BL$6&amp;" "&amp;'Input-Func_Class'!$B$24,$G232:$BB232))+SUMIF($G$6:$BB$6,BL$6&amp;" "&amp;'Input-Func_Class'!$F$22,$G232:$BB232))&lt;Check_Limit,0,1),1)</f>
        <v>0</v>
      </c>
      <c r="BM232">
        <f ca="1">IFERROR(IF(SUMIF($G$6:$BB$6,BM$6&amp;" Total",$G232:$BB232)-(SUMIF($G$6:$BB$6,BM$6&amp;" "&amp;'Input-Func_Class'!$D$22,$G232:$BB232)+IFERROR(SUMIF($G$6:$BB$6,BM$6&amp;" "&amp;'Input-Func_Class'!$E$22,$G232:$BB232),SUMIF($G$6:$BB$6,BM$6&amp;" "&amp;'Input-Func_Class'!$B$24,$G232:$BB232))+SUMIF($G$6:$BB$6,BM$6&amp;" "&amp;'Input-Func_Class'!$F$22,$G232:$BB232))&lt;Check_Limit,0,1),1)</f>
        <v>0</v>
      </c>
      <c r="BN232">
        <f ca="1">IFERROR(IF(SUMIF($G$6:$BB$6,BN$6&amp;" Total",$G232:$BB232)-(SUMIF($G$6:$BB$6,BN$6&amp;" "&amp;'Input-Func_Class'!$D$22,$G232:$BB232)+IFERROR(SUMIF($G$6:$BB$6,BN$6&amp;" "&amp;'Input-Func_Class'!$E$22,$G232:$BB232),SUMIF($G$6:$BB$6,BN$6&amp;" "&amp;'Input-Func_Class'!$B$24,$G232:$BB232))+SUMIF($G$6:$BB$6,BN$6&amp;" "&amp;'Input-Func_Class'!$F$22,$G232:$BB232))&lt;Check_Limit,0,1),1)</f>
        <v>0</v>
      </c>
      <c r="BO232">
        <f ca="1">IFERROR(IF(SUMIF($G$6:$BB$6,BO$6&amp;" Total",$G232:$BB232)-(SUMIF($G$6:$BB$6,BO$6&amp;" "&amp;'Input-Func_Class'!$D$22,$G232:$BB232)+IFERROR(SUMIF($G$6:$BB$6,BO$6&amp;" "&amp;'Input-Func_Class'!$E$22,$G232:$BB232),SUMIF($G$6:$BB$6,BO$6&amp;" "&amp;'Input-Func_Class'!$B$24,$G232:$BB232))+SUMIF($G$6:$BB$6,BO$6&amp;" "&amp;'Input-Func_Class'!$F$22,$G232:$BB232))&lt;Check_Limit,0,1),1)</f>
        <v>0</v>
      </c>
    </row>
    <row r="233" spans="1:67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>SUBTOTAL(9,D209:D232)</f>
        <v>30989966.440000005</v>
      </c>
      <c r="E233" s="8">
        <f t="shared" ca="1" si="61"/>
        <v>0</v>
      </c>
      <c r="G233" s="77">
        <f t="shared" ref="G233:BB233" ca="1" si="66">SUBTOTAL(9,G209:G232)</f>
        <v>13630098.842150761</v>
      </c>
      <c r="H233" s="77">
        <f t="shared" ca="1" si="66"/>
        <v>10398621.16966581</v>
      </c>
      <c r="I233" s="77">
        <f t="shared" ca="1" si="66"/>
        <v>0</v>
      </c>
      <c r="J233" s="77">
        <f t="shared" ca="1" si="66"/>
        <v>3231477.6724849502</v>
      </c>
      <c r="K233" s="77">
        <f t="shared" ca="1" si="66"/>
        <v>17359867.597849242</v>
      </c>
      <c r="L233" s="77">
        <f t="shared" ca="1" si="66"/>
        <v>0</v>
      </c>
      <c r="M233" s="77">
        <f t="shared" ca="1" si="66"/>
        <v>0</v>
      </c>
      <c r="N233" s="77">
        <f t="shared" ca="1" si="66"/>
        <v>17359867.597849242</v>
      </c>
      <c r="O233" s="77">
        <f t="shared" ca="1" si="66"/>
        <v>0</v>
      </c>
      <c r="P233" s="77">
        <f t="shared" ca="1" si="66"/>
        <v>0</v>
      </c>
      <c r="Q233" s="77">
        <f t="shared" ca="1" si="66"/>
        <v>0</v>
      </c>
      <c r="R233" s="77">
        <f t="shared" ca="1" si="66"/>
        <v>0</v>
      </c>
      <c r="S233" s="77">
        <f t="shared" ca="1" si="66"/>
        <v>0</v>
      </c>
      <c r="T233" s="77">
        <f t="shared" ca="1" si="66"/>
        <v>0</v>
      </c>
      <c r="U233" s="77">
        <f t="shared" ca="1" si="66"/>
        <v>0</v>
      </c>
      <c r="V233" s="77">
        <f t="shared" ca="1" si="66"/>
        <v>0</v>
      </c>
      <c r="W233" s="77">
        <f t="shared" ca="1" si="66"/>
        <v>0</v>
      </c>
      <c r="X233" s="77">
        <f t="shared" ca="1" si="66"/>
        <v>0</v>
      </c>
      <c r="Y233" s="77">
        <f t="shared" ca="1" si="66"/>
        <v>0</v>
      </c>
      <c r="Z233" s="77">
        <f t="shared" ca="1" si="66"/>
        <v>0</v>
      </c>
      <c r="AA233" s="77">
        <f t="shared" ca="1" si="66"/>
        <v>0</v>
      </c>
      <c r="AB233" s="77">
        <f t="shared" ca="1" si="66"/>
        <v>0</v>
      </c>
      <c r="AC233" s="77">
        <f t="shared" ca="1" si="66"/>
        <v>0</v>
      </c>
      <c r="AD233" s="77">
        <f t="shared" ca="1" si="66"/>
        <v>0</v>
      </c>
      <c r="AE233" s="77">
        <f t="shared" ca="1" si="66"/>
        <v>0</v>
      </c>
      <c r="AF233" s="77">
        <f t="shared" ca="1" si="66"/>
        <v>0</v>
      </c>
      <c r="AG233" s="77">
        <f t="shared" ca="1" si="66"/>
        <v>0</v>
      </c>
      <c r="AH233" s="77">
        <f t="shared" ca="1" si="66"/>
        <v>0</v>
      </c>
      <c r="AI233" s="77">
        <f t="shared" ca="1" si="66"/>
        <v>0</v>
      </c>
      <c r="AJ233" s="77">
        <f t="shared" ca="1" si="66"/>
        <v>0</v>
      </c>
      <c r="AK233" s="77">
        <f t="shared" ca="1" si="66"/>
        <v>0</v>
      </c>
      <c r="AL233" s="77">
        <f t="shared" ca="1" si="66"/>
        <v>0</v>
      </c>
      <c r="AM233" s="77">
        <f t="shared" ca="1" si="66"/>
        <v>0</v>
      </c>
      <c r="AN233" s="77">
        <f t="shared" ca="1" si="66"/>
        <v>0</v>
      </c>
      <c r="AO233" s="77">
        <f t="shared" ca="1" si="66"/>
        <v>0</v>
      </c>
      <c r="AP233" s="77">
        <f t="shared" ca="1" si="66"/>
        <v>0</v>
      </c>
      <c r="AQ233" s="77">
        <f t="shared" ca="1" si="66"/>
        <v>0</v>
      </c>
      <c r="AR233" s="77">
        <f t="shared" ca="1" si="66"/>
        <v>0</v>
      </c>
      <c r="AS233" s="77">
        <f t="shared" ca="1" si="66"/>
        <v>0</v>
      </c>
      <c r="AT233" s="77">
        <f t="shared" ca="1" si="66"/>
        <v>0</v>
      </c>
      <c r="AU233" s="77">
        <f t="shared" ca="1" si="66"/>
        <v>0</v>
      </c>
      <c r="AV233" s="77">
        <f t="shared" ca="1" si="66"/>
        <v>0</v>
      </c>
      <c r="AW233" s="77">
        <f t="shared" ca="1" si="66"/>
        <v>0</v>
      </c>
      <c r="AX233" s="77">
        <f t="shared" ca="1" si="66"/>
        <v>0</v>
      </c>
      <c r="AY233" s="77">
        <f t="shared" ca="1" si="66"/>
        <v>0</v>
      </c>
      <c r="AZ233" s="77">
        <f t="shared" ca="1" si="66"/>
        <v>0</v>
      </c>
      <c r="BA233" s="77">
        <f t="shared" ca="1" si="66"/>
        <v>0</v>
      </c>
      <c r="BB233" s="77">
        <f t="shared" ca="1" si="66"/>
        <v>0</v>
      </c>
      <c r="BD233">
        <f ca="1">IFERROR(IF(SUMIF($G$6:$BB$6,BD$6&amp;" Total",$G233:$BB233)-(SUMIF($G$6:$BB$6,BD$6&amp;" "&amp;'Input-Func_Class'!$D$22,$G233:$BB233)+IFERROR(SUMIF($G$6:$BB$6,BD$6&amp;" "&amp;'Input-Func_Class'!$E$22,$G233:$BB233),SUMIF($G$6:$BB$6,BD$6&amp;" "&amp;'Input-Func_Class'!$B$24,$G233:$BB233))+SUMIF($G$6:$BB$6,BD$6&amp;" "&amp;'Input-Func_Class'!$F$22,$G233:$BB233))&lt;Check_Limit,0,1),1)</f>
        <v>0</v>
      </c>
      <c r="BE233">
        <f ca="1">IFERROR(IF(SUMIF($G$6:$BB$6,BE$6&amp;" Total",$G233:$BB233)-(SUMIF($G$6:$BB$6,BE$6&amp;" "&amp;'Input-Func_Class'!$D$22,$G233:$BB233)+IFERROR(SUMIF($G$6:$BB$6,BE$6&amp;" "&amp;'Input-Func_Class'!$E$22,$G233:$BB233),SUMIF($G$6:$BB$6,BE$6&amp;" "&amp;'Input-Func_Class'!$B$24,$G233:$BB233))+SUMIF($G$6:$BB$6,BE$6&amp;" "&amp;'Input-Func_Class'!$F$22,$G233:$BB233))&lt;Check_Limit,0,1),1)</f>
        <v>0</v>
      </c>
      <c r="BF233">
        <f ca="1">IFERROR(IF(SUMIF($G$6:$BB$6,BF$6&amp;" Total",$G233:$BB233)-(SUMIF($G$6:$BB$6,BF$6&amp;" "&amp;'Input-Func_Class'!$D$22,$G233:$BB233)+IFERROR(SUMIF($G$6:$BB$6,BF$6&amp;" "&amp;'Input-Func_Class'!$E$22,$G233:$BB233),SUMIF($G$6:$BB$6,BF$6&amp;" "&amp;'Input-Func_Class'!$B$24,$G233:$BB233))+SUMIF($G$6:$BB$6,BF$6&amp;" "&amp;'Input-Func_Class'!$F$22,$G233:$BB233))&lt;Check_Limit,0,1),1)</f>
        <v>0</v>
      </c>
      <c r="BG233">
        <f ca="1">IFERROR(IF(SUMIF($G$6:$BB$6,BG$6&amp;" Total",$G233:$BB233)-(SUMIF($G$6:$BB$6,BG$6&amp;" "&amp;'Input-Func_Class'!$D$22,$G233:$BB233)+IFERROR(SUMIF($G$6:$BB$6,BG$6&amp;" "&amp;'Input-Func_Class'!$E$22,$G233:$BB233),SUMIF($G$6:$BB$6,BG$6&amp;" "&amp;'Input-Func_Class'!$B$24,$G233:$BB233))+SUMIF($G$6:$BB$6,BG$6&amp;" "&amp;'Input-Func_Class'!$F$22,$G233:$BB233))&lt;Check_Limit,0,1),1)</f>
        <v>0</v>
      </c>
      <c r="BH233">
        <f ca="1">IFERROR(IF(SUMIF($G$6:$BB$6,BH$6&amp;" Total",$G233:$BB233)-(SUMIF($G$6:$BB$6,BH$6&amp;" "&amp;'Input-Func_Class'!$D$22,$G233:$BB233)+IFERROR(SUMIF($G$6:$BB$6,BH$6&amp;" "&amp;'Input-Func_Class'!$E$22,$G233:$BB233),SUMIF($G$6:$BB$6,BH$6&amp;" "&amp;'Input-Func_Class'!$B$24,$G233:$BB233))+SUMIF($G$6:$BB$6,BH$6&amp;" "&amp;'Input-Func_Class'!$F$22,$G233:$BB233))&lt;Check_Limit,0,1),1)</f>
        <v>0</v>
      </c>
      <c r="BI233">
        <f ca="1">IFERROR(IF(SUMIF($G$6:$BB$6,BI$6&amp;" Total",$G233:$BB233)-(SUMIF($G$6:$BB$6,BI$6&amp;" "&amp;'Input-Func_Class'!$D$22,$G233:$BB233)+IFERROR(SUMIF($G$6:$BB$6,BI$6&amp;" "&amp;'Input-Func_Class'!$E$22,$G233:$BB233),SUMIF($G$6:$BB$6,BI$6&amp;" "&amp;'Input-Func_Class'!$B$24,$G233:$BB233))+SUMIF($G$6:$BB$6,BI$6&amp;" "&amp;'Input-Func_Class'!$F$22,$G233:$BB233))&lt;Check_Limit,0,1),1)</f>
        <v>0</v>
      </c>
      <c r="BJ233">
        <f ca="1">IFERROR(IF(SUMIF($G$6:$BB$6,BJ$6&amp;" Total",$G233:$BB233)-(SUMIF($G$6:$BB$6,BJ$6&amp;" "&amp;'Input-Func_Class'!$D$22,$G233:$BB233)+IFERROR(SUMIF($G$6:$BB$6,BJ$6&amp;" "&amp;'Input-Func_Class'!$E$22,$G233:$BB233),SUMIF($G$6:$BB$6,BJ$6&amp;" "&amp;'Input-Func_Class'!$B$24,$G233:$BB233))+SUMIF($G$6:$BB$6,BJ$6&amp;" "&amp;'Input-Func_Class'!$F$22,$G233:$BB233))&lt;Check_Limit,0,1),1)</f>
        <v>0</v>
      </c>
      <c r="BK233">
        <f ca="1">IFERROR(IF(SUMIF($G$6:$BB$6,BK$6&amp;" Total",$G233:$BB233)-(SUMIF($G$6:$BB$6,BK$6&amp;" "&amp;'Input-Func_Class'!$D$22,$G233:$BB233)+IFERROR(SUMIF($G$6:$BB$6,BK$6&amp;" "&amp;'Input-Func_Class'!$E$22,$G233:$BB233),SUMIF($G$6:$BB$6,BK$6&amp;" "&amp;'Input-Func_Class'!$B$24,$G233:$BB233))+SUMIF($G$6:$BB$6,BK$6&amp;" "&amp;'Input-Func_Class'!$F$22,$G233:$BB233))&lt;Check_Limit,0,1),1)</f>
        <v>0</v>
      </c>
      <c r="BL233">
        <f ca="1">IFERROR(IF(SUMIF($G$6:$BB$6,BL$6&amp;" Total",$G233:$BB233)-(SUMIF($G$6:$BB$6,BL$6&amp;" "&amp;'Input-Func_Class'!$D$22,$G233:$BB233)+IFERROR(SUMIF($G$6:$BB$6,BL$6&amp;" "&amp;'Input-Func_Class'!$E$22,$G233:$BB233),SUMIF($G$6:$BB$6,BL$6&amp;" "&amp;'Input-Func_Class'!$B$24,$G233:$BB233))+SUMIF($G$6:$BB$6,BL$6&amp;" "&amp;'Input-Func_Class'!$F$22,$G233:$BB233))&lt;Check_Limit,0,1),1)</f>
        <v>0</v>
      </c>
      <c r="BM233">
        <f ca="1">IFERROR(IF(SUMIF($G$6:$BB$6,BM$6&amp;" Total",$G233:$BB233)-(SUMIF($G$6:$BB$6,BM$6&amp;" "&amp;'Input-Func_Class'!$D$22,$G233:$BB233)+IFERROR(SUMIF($G$6:$BB$6,BM$6&amp;" "&amp;'Input-Func_Class'!$E$22,$G233:$BB233),SUMIF($G$6:$BB$6,BM$6&amp;" "&amp;'Input-Func_Class'!$B$24,$G233:$BB233))+SUMIF($G$6:$BB$6,BM$6&amp;" "&amp;'Input-Func_Class'!$F$22,$G233:$BB233))&lt;Check_Limit,0,1),1)</f>
        <v>0</v>
      </c>
      <c r="BN233">
        <f ca="1">IFERROR(IF(SUMIF($G$6:$BB$6,BN$6&amp;" Total",$G233:$BB233)-(SUMIF($G$6:$BB$6,BN$6&amp;" "&amp;'Input-Func_Class'!$D$22,$G233:$BB233)+IFERROR(SUMIF($G$6:$BB$6,BN$6&amp;" "&amp;'Input-Func_Class'!$E$22,$G233:$BB233),SUMIF($G$6:$BB$6,BN$6&amp;" "&amp;'Input-Func_Class'!$B$24,$G233:$BB233))+SUMIF($G$6:$BB$6,BN$6&amp;" "&amp;'Input-Func_Class'!$F$22,$G233:$BB233))&lt;Check_Limit,0,1),1)</f>
        <v>0</v>
      </c>
      <c r="BO233">
        <f ca="1">IFERROR(IF(SUMIF($G$6:$BB$6,BO$6&amp;" Total",$G233:$BB233)-(SUMIF($G$6:$BB$6,BO$6&amp;" "&amp;'Input-Func_Class'!$D$22,$G233:$BB233)+IFERROR(SUMIF($G$6:$BB$6,BO$6&amp;" "&amp;'Input-Func_Class'!$E$22,$G233:$BB233),SUMIF($G$6:$BB$6,BO$6&amp;" "&amp;'Input-Func_Class'!$B$24,$G233:$BB233))+SUMIF($G$6:$BB$6,BO$6&amp;" "&amp;'Input-Func_Class'!$F$22,$G233:$BB233))&lt;Check_Limit,0,1),1)</f>
        <v>0</v>
      </c>
    </row>
    <row r="234" spans="1:67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>
        <f t="shared" si="61"/>
        <v>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D234">
        <f>IFERROR(IF(SUMIF($G$6:$BB$6,BD$6&amp;" Total",$G234:$BB234)-(SUMIF($G$6:$BB$6,BD$6&amp;" "&amp;'Input-Func_Class'!$D$22,$G234:$BB234)+IFERROR(SUMIF($G$6:$BB$6,BD$6&amp;" "&amp;'Input-Func_Class'!$E$22,$G234:$BB234),SUMIF($G$6:$BB$6,BD$6&amp;" "&amp;'Input-Func_Class'!$B$24,$G234:$BB234))+SUMIF($G$6:$BB$6,BD$6&amp;" "&amp;'Input-Func_Class'!$F$22,$G234:$BB234))&lt;Check_Limit,0,1),1)</f>
        <v>0</v>
      </c>
      <c r="BE234">
        <f>IFERROR(IF(SUMIF($G$6:$BB$6,BE$6&amp;" Total",$G234:$BB234)-(SUMIF($G$6:$BB$6,BE$6&amp;" "&amp;'Input-Func_Class'!$D$22,$G234:$BB234)+IFERROR(SUMIF($G$6:$BB$6,BE$6&amp;" "&amp;'Input-Func_Class'!$E$22,$G234:$BB234),SUMIF($G$6:$BB$6,BE$6&amp;" "&amp;'Input-Func_Class'!$B$24,$G234:$BB234))+SUMIF($G$6:$BB$6,BE$6&amp;" "&amp;'Input-Func_Class'!$F$22,$G234:$BB234))&lt;Check_Limit,0,1),1)</f>
        <v>0</v>
      </c>
      <c r="BF234">
        <f>IFERROR(IF(SUMIF($G$6:$BB$6,BF$6&amp;" Total",$G234:$BB234)-(SUMIF($G$6:$BB$6,BF$6&amp;" "&amp;'Input-Func_Class'!$D$22,$G234:$BB234)+IFERROR(SUMIF($G$6:$BB$6,BF$6&amp;" "&amp;'Input-Func_Class'!$E$22,$G234:$BB234),SUMIF($G$6:$BB$6,BF$6&amp;" "&amp;'Input-Func_Class'!$B$24,$G234:$BB234))+SUMIF($G$6:$BB$6,BF$6&amp;" "&amp;'Input-Func_Class'!$F$22,$G234:$BB234))&lt;Check_Limit,0,1),1)</f>
        <v>0</v>
      </c>
      <c r="BG234">
        <f>IFERROR(IF(SUMIF($G$6:$BB$6,BG$6&amp;" Total",$G234:$BB234)-(SUMIF($G$6:$BB$6,BG$6&amp;" "&amp;'Input-Func_Class'!$D$22,$G234:$BB234)+IFERROR(SUMIF($G$6:$BB$6,BG$6&amp;" "&amp;'Input-Func_Class'!$E$22,$G234:$BB234),SUMIF($G$6:$BB$6,BG$6&amp;" "&amp;'Input-Func_Class'!$B$24,$G234:$BB234))+SUMIF($G$6:$BB$6,BG$6&amp;" "&amp;'Input-Func_Class'!$F$22,$G234:$BB234))&lt;Check_Limit,0,1),1)</f>
        <v>0</v>
      </c>
      <c r="BH234">
        <f>IFERROR(IF(SUMIF($G$6:$BB$6,BH$6&amp;" Total",$G234:$BB234)-(SUMIF($G$6:$BB$6,BH$6&amp;" "&amp;'Input-Func_Class'!$D$22,$G234:$BB234)+IFERROR(SUMIF($G$6:$BB$6,BH$6&amp;" "&amp;'Input-Func_Class'!$E$22,$G234:$BB234),SUMIF($G$6:$BB$6,BH$6&amp;" "&amp;'Input-Func_Class'!$B$24,$G234:$BB234))+SUMIF($G$6:$BB$6,BH$6&amp;" "&amp;'Input-Func_Class'!$F$22,$G234:$BB234))&lt;Check_Limit,0,1),1)</f>
        <v>0</v>
      </c>
      <c r="BI234">
        <f>IFERROR(IF(SUMIF($G$6:$BB$6,BI$6&amp;" Total",$G234:$BB234)-(SUMIF($G$6:$BB$6,BI$6&amp;" "&amp;'Input-Func_Class'!$D$22,$G234:$BB234)+IFERROR(SUMIF($G$6:$BB$6,BI$6&amp;" "&amp;'Input-Func_Class'!$E$22,$G234:$BB234),SUMIF($G$6:$BB$6,BI$6&amp;" "&amp;'Input-Func_Class'!$B$24,$G234:$BB234))+SUMIF($G$6:$BB$6,BI$6&amp;" "&amp;'Input-Func_Class'!$F$22,$G234:$BB234))&lt;Check_Limit,0,1),1)</f>
        <v>0</v>
      </c>
      <c r="BJ234">
        <f>IFERROR(IF(SUMIF($G$6:$BB$6,BJ$6&amp;" Total",$G234:$BB234)-(SUMIF($G$6:$BB$6,BJ$6&amp;" "&amp;'Input-Func_Class'!$D$22,$G234:$BB234)+IFERROR(SUMIF($G$6:$BB$6,BJ$6&amp;" "&amp;'Input-Func_Class'!$E$22,$G234:$BB234),SUMIF($G$6:$BB$6,BJ$6&amp;" "&amp;'Input-Func_Class'!$B$24,$G234:$BB234))+SUMIF($G$6:$BB$6,BJ$6&amp;" "&amp;'Input-Func_Class'!$F$22,$G234:$BB234))&lt;Check_Limit,0,1),1)</f>
        <v>0</v>
      </c>
      <c r="BK234">
        <f>IFERROR(IF(SUMIF($G$6:$BB$6,BK$6&amp;" Total",$G234:$BB234)-(SUMIF($G$6:$BB$6,BK$6&amp;" "&amp;'Input-Func_Class'!$D$22,$G234:$BB234)+IFERROR(SUMIF($G$6:$BB$6,BK$6&amp;" "&amp;'Input-Func_Class'!$E$22,$G234:$BB234),SUMIF($G$6:$BB$6,BK$6&amp;" "&amp;'Input-Func_Class'!$B$24,$G234:$BB234))+SUMIF($G$6:$BB$6,BK$6&amp;" "&amp;'Input-Func_Class'!$F$22,$G234:$BB234))&lt;Check_Limit,0,1),1)</f>
        <v>0</v>
      </c>
      <c r="BL234">
        <f>IFERROR(IF(SUMIF($G$6:$BB$6,BL$6&amp;" Total",$G234:$BB234)-(SUMIF($G$6:$BB$6,BL$6&amp;" "&amp;'Input-Func_Class'!$D$22,$G234:$BB234)+IFERROR(SUMIF($G$6:$BB$6,BL$6&amp;" "&amp;'Input-Func_Class'!$E$22,$G234:$BB234),SUMIF($G$6:$BB$6,BL$6&amp;" "&amp;'Input-Func_Class'!$B$24,$G234:$BB234))+SUMIF($G$6:$BB$6,BL$6&amp;" "&amp;'Input-Func_Class'!$F$22,$G234:$BB234))&lt;Check_Limit,0,1),1)</f>
        <v>0</v>
      </c>
      <c r="BM234">
        <f>IFERROR(IF(SUMIF($G$6:$BB$6,BM$6&amp;" Total",$G234:$BB234)-(SUMIF($G$6:$BB$6,BM$6&amp;" "&amp;'Input-Func_Class'!$D$22,$G234:$BB234)+IFERROR(SUMIF($G$6:$BB$6,BM$6&amp;" "&amp;'Input-Func_Class'!$E$22,$G234:$BB234),SUMIF($G$6:$BB$6,BM$6&amp;" "&amp;'Input-Func_Class'!$B$24,$G234:$BB234))+SUMIF($G$6:$BB$6,BM$6&amp;" "&amp;'Input-Func_Class'!$F$22,$G234:$BB234))&lt;Check_Limit,0,1),1)</f>
        <v>0</v>
      </c>
      <c r="BN234">
        <f>IFERROR(IF(SUMIF($G$6:$BB$6,BN$6&amp;" Total",$G234:$BB234)-(SUMIF($G$6:$BB$6,BN$6&amp;" "&amp;'Input-Func_Class'!$D$22,$G234:$BB234)+IFERROR(SUMIF($G$6:$BB$6,BN$6&amp;" "&amp;'Input-Func_Class'!$E$22,$G234:$BB234),SUMIF($G$6:$BB$6,BN$6&amp;" "&amp;'Input-Func_Class'!$B$24,$G234:$BB234))+SUMIF($G$6:$BB$6,BN$6&amp;" "&amp;'Input-Func_Class'!$F$22,$G234:$BB234))&lt;Check_Limit,0,1),1)</f>
        <v>0</v>
      </c>
      <c r="BO234">
        <f>IFERROR(IF(SUMIF($G$6:$BB$6,BO$6&amp;" Total",$G234:$BB234)-(SUMIF($G$6:$BB$6,BO$6&amp;" "&amp;'Input-Func_Class'!$D$22,$G234:$BB234)+IFERROR(SUMIF($G$6:$BB$6,BO$6&amp;" "&amp;'Input-Func_Class'!$E$22,$G234:$BB234),SUMIF($G$6:$BB$6,BO$6&amp;" "&amp;'Input-Func_Class'!$B$24,$G234:$BB234))+SUMIF($G$6:$BB$6,BO$6&amp;" "&amp;'Input-Func_Class'!$F$22,$G234:$BB234))&lt;Check_Limit,0,1),1)</f>
        <v>0</v>
      </c>
    </row>
    <row r="235" spans="1:67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>
        <f t="shared" si="61"/>
        <v>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D235">
        <f>IFERROR(IF(SUMIF($G$6:$BB$6,BD$6&amp;" Total",$G235:$BB235)-(SUMIF($G$6:$BB$6,BD$6&amp;" "&amp;'Input-Func_Class'!$D$22,$G235:$BB235)+IFERROR(SUMIF($G$6:$BB$6,BD$6&amp;" "&amp;'Input-Func_Class'!$E$22,$G235:$BB235),SUMIF($G$6:$BB$6,BD$6&amp;" "&amp;'Input-Func_Class'!$B$24,$G235:$BB235))+SUMIF($G$6:$BB$6,BD$6&amp;" "&amp;'Input-Func_Class'!$F$22,$G235:$BB235))&lt;Check_Limit,0,1),1)</f>
        <v>0</v>
      </c>
      <c r="BE235">
        <f>IFERROR(IF(SUMIF($G$6:$BB$6,BE$6&amp;" Total",$G235:$BB235)-(SUMIF($G$6:$BB$6,BE$6&amp;" "&amp;'Input-Func_Class'!$D$22,$G235:$BB235)+IFERROR(SUMIF($G$6:$BB$6,BE$6&amp;" "&amp;'Input-Func_Class'!$E$22,$G235:$BB235),SUMIF($G$6:$BB$6,BE$6&amp;" "&amp;'Input-Func_Class'!$B$24,$G235:$BB235))+SUMIF($G$6:$BB$6,BE$6&amp;" "&amp;'Input-Func_Class'!$F$22,$G235:$BB235))&lt;Check_Limit,0,1),1)</f>
        <v>0</v>
      </c>
      <c r="BF235">
        <f>IFERROR(IF(SUMIF($G$6:$BB$6,BF$6&amp;" Total",$G235:$BB235)-(SUMIF($G$6:$BB$6,BF$6&amp;" "&amp;'Input-Func_Class'!$D$22,$G235:$BB235)+IFERROR(SUMIF($G$6:$BB$6,BF$6&amp;" "&amp;'Input-Func_Class'!$E$22,$G235:$BB235),SUMIF($G$6:$BB$6,BF$6&amp;" "&amp;'Input-Func_Class'!$B$24,$G235:$BB235))+SUMIF($G$6:$BB$6,BF$6&amp;" "&amp;'Input-Func_Class'!$F$22,$G235:$BB235))&lt;Check_Limit,0,1),1)</f>
        <v>0</v>
      </c>
      <c r="BG235">
        <f>IFERROR(IF(SUMIF($G$6:$BB$6,BG$6&amp;" Total",$G235:$BB235)-(SUMIF($G$6:$BB$6,BG$6&amp;" "&amp;'Input-Func_Class'!$D$22,$G235:$BB235)+IFERROR(SUMIF($G$6:$BB$6,BG$6&amp;" "&amp;'Input-Func_Class'!$E$22,$G235:$BB235),SUMIF($G$6:$BB$6,BG$6&amp;" "&amp;'Input-Func_Class'!$B$24,$G235:$BB235))+SUMIF($G$6:$BB$6,BG$6&amp;" "&amp;'Input-Func_Class'!$F$22,$G235:$BB235))&lt;Check_Limit,0,1),1)</f>
        <v>0</v>
      </c>
      <c r="BH235">
        <f>IFERROR(IF(SUMIF($G$6:$BB$6,BH$6&amp;" Total",$G235:$BB235)-(SUMIF($G$6:$BB$6,BH$6&amp;" "&amp;'Input-Func_Class'!$D$22,$G235:$BB235)+IFERROR(SUMIF($G$6:$BB$6,BH$6&amp;" "&amp;'Input-Func_Class'!$E$22,$G235:$BB235),SUMIF($G$6:$BB$6,BH$6&amp;" "&amp;'Input-Func_Class'!$B$24,$G235:$BB235))+SUMIF($G$6:$BB$6,BH$6&amp;" "&amp;'Input-Func_Class'!$F$22,$G235:$BB235))&lt;Check_Limit,0,1),1)</f>
        <v>0</v>
      </c>
      <c r="BI235">
        <f>IFERROR(IF(SUMIF($G$6:$BB$6,BI$6&amp;" Total",$G235:$BB235)-(SUMIF($G$6:$BB$6,BI$6&amp;" "&amp;'Input-Func_Class'!$D$22,$G235:$BB235)+IFERROR(SUMIF($G$6:$BB$6,BI$6&amp;" "&amp;'Input-Func_Class'!$E$22,$G235:$BB235),SUMIF($G$6:$BB$6,BI$6&amp;" "&amp;'Input-Func_Class'!$B$24,$G235:$BB235))+SUMIF($G$6:$BB$6,BI$6&amp;" "&amp;'Input-Func_Class'!$F$22,$G235:$BB235))&lt;Check_Limit,0,1),1)</f>
        <v>0</v>
      </c>
      <c r="BJ235">
        <f>IFERROR(IF(SUMIF($G$6:$BB$6,BJ$6&amp;" Total",$G235:$BB235)-(SUMIF($G$6:$BB$6,BJ$6&amp;" "&amp;'Input-Func_Class'!$D$22,$G235:$BB235)+IFERROR(SUMIF($G$6:$BB$6,BJ$6&amp;" "&amp;'Input-Func_Class'!$E$22,$G235:$BB235),SUMIF($G$6:$BB$6,BJ$6&amp;" "&amp;'Input-Func_Class'!$B$24,$G235:$BB235))+SUMIF($G$6:$BB$6,BJ$6&amp;" "&amp;'Input-Func_Class'!$F$22,$G235:$BB235))&lt;Check_Limit,0,1),1)</f>
        <v>0</v>
      </c>
      <c r="BK235">
        <f>IFERROR(IF(SUMIF($G$6:$BB$6,BK$6&amp;" Total",$G235:$BB235)-(SUMIF($G$6:$BB$6,BK$6&amp;" "&amp;'Input-Func_Class'!$D$22,$G235:$BB235)+IFERROR(SUMIF($G$6:$BB$6,BK$6&amp;" "&amp;'Input-Func_Class'!$E$22,$G235:$BB235),SUMIF($G$6:$BB$6,BK$6&amp;" "&amp;'Input-Func_Class'!$B$24,$G235:$BB235))+SUMIF($G$6:$BB$6,BK$6&amp;" "&amp;'Input-Func_Class'!$F$22,$G235:$BB235))&lt;Check_Limit,0,1),1)</f>
        <v>0</v>
      </c>
      <c r="BL235">
        <f>IFERROR(IF(SUMIF($G$6:$BB$6,BL$6&amp;" Total",$G235:$BB235)-(SUMIF($G$6:$BB$6,BL$6&amp;" "&amp;'Input-Func_Class'!$D$22,$G235:$BB235)+IFERROR(SUMIF($G$6:$BB$6,BL$6&amp;" "&amp;'Input-Func_Class'!$E$22,$G235:$BB235),SUMIF($G$6:$BB$6,BL$6&amp;" "&amp;'Input-Func_Class'!$B$24,$G235:$BB235))+SUMIF($G$6:$BB$6,BL$6&amp;" "&amp;'Input-Func_Class'!$F$22,$G235:$BB235))&lt;Check_Limit,0,1),1)</f>
        <v>0</v>
      </c>
      <c r="BM235">
        <f>IFERROR(IF(SUMIF($G$6:$BB$6,BM$6&amp;" Total",$G235:$BB235)-(SUMIF($G$6:$BB$6,BM$6&amp;" "&amp;'Input-Func_Class'!$D$22,$G235:$BB235)+IFERROR(SUMIF($G$6:$BB$6,BM$6&amp;" "&amp;'Input-Func_Class'!$E$22,$G235:$BB235),SUMIF($G$6:$BB$6,BM$6&amp;" "&amp;'Input-Func_Class'!$B$24,$G235:$BB235))+SUMIF($G$6:$BB$6,BM$6&amp;" "&amp;'Input-Func_Class'!$F$22,$G235:$BB235))&lt;Check_Limit,0,1),1)</f>
        <v>0</v>
      </c>
      <c r="BN235">
        <f>IFERROR(IF(SUMIF($G$6:$BB$6,BN$6&amp;" Total",$G235:$BB235)-(SUMIF($G$6:$BB$6,BN$6&amp;" "&amp;'Input-Func_Class'!$D$22,$G235:$BB235)+IFERROR(SUMIF($G$6:$BB$6,BN$6&amp;" "&amp;'Input-Func_Class'!$E$22,$G235:$BB235),SUMIF($G$6:$BB$6,BN$6&amp;" "&amp;'Input-Func_Class'!$B$24,$G235:$BB235))+SUMIF($G$6:$BB$6,BN$6&amp;" "&amp;'Input-Func_Class'!$F$22,$G235:$BB235))&lt;Check_Limit,0,1),1)</f>
        <v>0</v>
      </c>
      <c r="BO235">
        <f>IFERROR(IF(SUMIF($G$6:$BB$6,BO$6&amp;" Total",$G235:$BB235)-(SUMIF($G$6:$BB$6,BO$6&amp;" "&amp;'Input-Func_Class'!$D$22,$G235:$BB235)+IFERROR(SUMIF($G$6:$BB$6,BO$6&amp;" "&amp;'Input-Func_Class'!$E$22,$G235:$BB235),SUMIF($G$6:$BB$6,BO$6&amp;" "&amp;'Input-Func_Class'!$B$24,$G235:$BB235))+SUMIF($G$6:$BB$6,BO$6&amp;" "&amp;'Input-Func_Class'!$F$22,$G235:$BB235))&lt;Check_Limit,0,1),1)</f>
        <v>0</v>
      </c>
    </row>
    <row r="236" spans="1:67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>Functionalization!$D236</f>
        <v>88130.64</v>
      </c>
      <c r="E236" s="8">
        <f t="shared" ca="1" si="61"/>
        <v>0</v>
      </c>
      <c r="F236" s="2" t="str">
        <f>IF($D236=0,"-",IF('Input-Accounts'!$E236&lt;&gt;0,'Input-Accounts'!$E236,'Input-Accounts'!$G236))</f>
        <v>INT_DISTPT_SUBTOTAL</v>
      </c>
      <c r="G236" s="8">
        <f ca="1">IF(G$5&lt;&gt;"",HLOOKUP(G$5,Functionalization!$G$6:$R$314,ROW($A236)-5,FALSE),IFERROR(INDEX(G$278:G$314,MATCH($F236,$B$278:$B$314,0))/VLOOKUP($F236,$B$278:$BB$314,MATCH(LEFT(TRIM(G$6),FIND("~",SUBSTITUTE(G$6,"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236))*HLOOKUP(LEFT(TRIM(G$6),FIND("~",SUBSTITUTE(G$6," ","~",LEN(TRIM(G$6))-LEN(SUBSTITUTE(TRIM(G$6)," ",""))))-1)&amp;" Total",$B$6:$BB$314,ROW($A236)-5,FALSE))</f>
        <v>56276.831030545385</v>
      </c>
      <c r="H236" s="8">
        <f ca="1">IF(H$5&lt;&gt;"",HLOOKUP(H$5,Functionalization!$G$6:$R$314,ROW($A236)-5,FALSE),IFERROR(INDEX(H$278:H$314,MATCH($F236,$B$278:$B$314,0))/VLOOKUP($F236,$B$278:$BB$314,MATCH(LEFT(TRIM(H$6),FIND("~",SUBSTITUTE(H$6,"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236))*HLOOKUP(LEFT(TRIM(H$6),FIND("~",SUBSTITUTE(H$6," ","~",LEN(TRIM(H$6))-LEN(SUBSTITUTE(TRIM(H$6)," ",""))))-1)&amp;" Total",$B$6:$BB$314,ROW($A236)-5,FALSE))</f>
        <v>42934.497635938889</v>
      </c>
      <c r="I236" s="8">
        <f ca="1">IF(I$5&lt;&gt;"",HLOOKUP(I$5,Functionalization!$G$6:$R$314,ROW($A236)-5,FALSE),IFERROR(INDEX(I$278:I$314,MATCH($F236,$B$278:$B$314,0))/VLOOKUP($F236,$B$278:$BB$314,MATCH(LEFT(TRIM(I$6),FIND("~",SUBSTITUTE(I$6,"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236))*HLOOKUP(LEFT(TRIM(I$6),FIND("~",SUBSTITUTE(I$6," ","~",LEN(TRIM(I$6))-LEN(SUBSTITUTE(TRIM(I$6)," ",""))))-1)&amp;" Total",$B$6:$BB$314,ROW($A236)-5,FALSE))</f>
        <v>0</v>
      </c>
      <c r="J236" s="8">
        <f ca="1">IF(J$5&lt;&gt;"",HLOOKUP(J$5,Functionalization!$G$6:$R$314,ROW($A236)-5,FALSE),IFERROR(INDEX(J$278:J$314,MATCH($F236,$B$278:$B$314,0))/VLOOKUP($F236,$B$278:$BB$314,MATCH(LEFT(TRIM(J$6),FIND("~",SUBSTITUTE(J$6,"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236))*HLOOKUP(LEFT(TRIM(J$6),FIND("~",SUBSTITUTE(J$6," ","~",LEN(TRIM(J$6))-LEN(SUBSTITUTE(TRIM(J$6)," ",""))))-1)&amp;" Total",$B$6:$BB$314,ROW($A236)-5,FALSE))</f>
        <v>13342.333394606512</v>
      </c>
      <c r="K236" s="8">
        <f ca="1">IF(K$5&lt;&gt;"",HLOOKUP(K$5,Functionalization!$G$6:$R$314,ROW($A236)-5,FALSE),IFERROR(INDEX(K$278:K$314,MATCH($F236,$B$278:$B$314,0))/VLOOKUP($F236,$B$278:$BB$314,MATCH(LEFT(TRIM(K$6),FIND("~",SUBSTITUTE(K$6,"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236))*HLOOKUP(LEFT(TRIM(K$6),FIND("~",SUBSTITUTE(K$6," ","~",LEN(TRIM(K$6))-LEN(SUBSTITUTE(TRIM(K$6)," ",""))))-1)&amp;" Total",$B$6:$BB$314,ROW($A236)-5,FALSE))</f>
        <v>31853.808969454611</v>
      </c>
      <c r="L236" s="8">
        <f ca="1">IF(L$5&lt;&gt;"",HLOOKUP(L$5,Functionalization!$G$6:$R$314,ROW($A236)-5,FALSE),IFERROR(INDEX(L$278:L$314,MATCH($F236,$B$278:$B$314,0))/VLOOKUP($F236,$B$278:$BB$314,MATCH(LEFT(TRIM(L$6),FIND("~",SUBSTITUTE(L$6,"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236))*HLOOKUP(LEFT(TRIM(L$6),FIND("~",SUBSTITUTE(L$6," ","~",LEN(TRIM(L$6))-LEN(SUBSTITUTE(TRIM(L$6)," ",""))))-1)&amp;" Total",$B$6:$BB$314,ROW($A236)-5,FALSE))</f>
        <v>0</v>
      </c>
      <c r="M236" s="8">
        <f ca="1">IF(M$5&lt;&gt;"",HLOOKUP(M$5,Functionalization!$G$6:$R$314,ROW($A236)-5,FALSE),IFERROR(INDEX(M$278:M$314,MATCH($F236,$B$278:$B$314,0))/VLOOKUP($F236,$B$278:$BB$314,MATCH(LEFT(TRIM(M$6),FIND("~",SUBSTITUTE(M$6,"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236))*HLOOKUP(LEFT(TRIM(M$6),FIND("~",SUBSTITUTE(M$6," ","~",LEN(TRIM(M$6))-LEN(SUBSTITUTE(TRIM(M$6)," ",""))))-1)&amp;" Total",$B$6:$BB$314,ROW($A236)-5,FALSE))</f>
        <v>0</v>
      </c>
      <c r="N236" s="8">
        <f ca="1">IF(N$5&lt;&gt;"",HLOOKUP(N$5,Functionalization!$G$6:$R$314,ROW($A236)-5,FALSE),IFERROR(INDEX(N$278:N$314,MATCH($F236,$B$278:$B$314,0))/VLOOKUP($F236,$B$278:$BB$314,MATCH(LEFT(TRIM(N$6),FIND("~",SUBSTITUTE(N$6,"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236))*HLOOKUP(LEFT(TRIM(N$6),FIND("~",SUBSTITUTE(N$6," ","~",LEN(TRIM(N$6))-LEN(SUBSTITUTE(TRIM(N$6)," ",""))))-1)&amp;" Total",$B$6:$BB$314,ROW($A236)-5,FALSE))</f>
        <v>31853.808969454611</v>
      </c>
      <c r="O236" s="8">
        <f ca="1">IF(O$5&lt;&gt;"",HLOOKUP(O$5,Functionalization!$G$6:$R$314,ROW($A236)-5,FALSE),IFERROR(INDEX(O$278:O$314,MATCH($F236,$B$278:$B$314,0))/VLOOKUP($F236,$B$278:$BB$314,MATCH(LEFT(TRIM(O$6),FIND("~",SUBSTITUTE(O$6,"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236))*HLOOKUP(LEFT(TRIM(O$6),FIND("~",SUBSTITUTE(O$6," ","~",LEN(TRIM(O$6))-LEN(SUBSTITUTE(TRIM(O$6)," ",""))))-1)&amp;" Total",$B$6:$BB$314,ROW($A236)-5,FALSE))</f>
        <v>0</v>
      </c>
      <c r="P236" s="8">
        <f ca="1">IF(P$5&lt;&gt;"",HLOOKUP(P$5,Functionalization!$G$6:$R$314,ROW($A236)-5,FALSE),IFERROR(INDEX(P$278:P$314,MATCH($F236,$B$278:$B$314,0))/VLOOKUP($F236,$B$278:$BB$314,MATCH(LEFT(TRIM(P$6),FIND("~",SUBSTITUTE(P$6,"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236))*HLOOKUP(LEFT(TRIM(P$6),FIND("~",SUBSTITUTE(P$6," ","~",LEN(TRIM(P$6))-LEN(SUBSTITUTE(TRIM(P$6)," ",""))))-1)&amp;" Total",$B$6:$BB$314,ROW($A236)-5,FALSE))</f>
        <v>0</v>
      </c>
      <c r="Q236" s="8">
        <f ca="1">IF(Q$5&lt;&gt;"",HLOOKUP(Q$5,Functionalization!$G$6:$R$314,ROW($A236)-5,FALSE),IFERROR(INDEX(Q$278:Q$314,MATCH($F236,$B$278:$B$314,0))/VLOOKUP($F236,$B$278:$BB$314,MATCH(LEFT(TRIM(Q$6),FIND("~",SUBSTITUTE(Q$6,"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236))*HLOOKUP(LEFT(TRIM(Q$6),FIND("~",SUBSTITUTE(Q$6," ","~",LEN(TRIM(Q$6))-LEN(SUBSTITUTE(TRIM(Q$6)," ",""))))-1)&amp;" Total",$B$6:$BB$314,ROW($A236)-5,FALSE))</f>
        <v>0</v>
      </c>
      <c r="R236" s="8">
        <f ca="1">IF(R$5&lt;&gt;"",HLOOKUP(R$5,Functionalization!$G$6:$R$314,ROW($A236)-5,FALSE),IFERROR(INDEX(R$278:R$314,MATCH($F236,$B$278:$B$314,0))/VLOOKUP($F236,$B$278:$BB$314,MATCH(LEFT(TRIM(R$6),FIND("~",SUBSTITUTE(R$6,"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236))*HLOOKUP(LEFT(TRIM(R$6),FIND("~",SUBSTITUTE(R$6," ","~",LEN(TRIM(R$6))-LEN(SUBSTITUTE(TRIM(R$6)," ",""))))-1)&amp;" Total",$B$6:$BB$314,ROW($A236)-5,FALSE))</f>
        <v>0</v>
      </c>
      <c r="S236" s="8">
        <f ca="1">IF(S$5&lt;&gt;"",HLOOKUP(S$5,Functionalization!$G$6:$R$314,ROW($A236)-5,FALSE),IFERROR(INDEX(S$278:S$314,MATCH($F236,$B$278:$B$314,0))/VLOOKUP($F236,$B$278:$BB$314,MATCH(LEFT(TRIM(S$6),FIND("~",SUBSTITUTE(S$6,"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236))*HLOOKUP(LEFT(TRIM(S$6),FIND("~",SUBSTITUTE(S$6," ","~",LEN(TRIM(S$6))-LEN(SUBSTITUTE(TRIM(S$6)," ",""))))-1)&amp;" Total",$B$6:$BB$314,ROW($A236)-5,FALSE))</f>
        <v>0</v>
      </c>
      <c r="T236" s="8">
        <f ca="1">IF(T$5&lt;&gt;"",HLOOKUP(T$5,Functionalization!$G$6:$R$314,ROW($A236)-5,FALSE),IFERROR(INDEX(T$278:T$314,MATCH($F236,$B$278:$B$314,0))/VLOOKUP($F236,$B$278:$BB$314,MATCH(LEFT(TRIM(T$6),FIND("~",SUBSTITUTE(T$6,"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236))*HLOOKUP(LEFT(TRIM(T$6),FIND("~",SUBSTITUTE(T$6," ","~",LEN(TRIM(T$6))-LEN(SUBSTITUTE(TRIM(T$6)," ",""))))-1)&amp;" Total",$B$6:$BB$314,ROW($A236)-5,FALSE))</f>
        <v>0</v>
      </c>
      <c r="U236" s="8">
        <f ca="1">IF(U$5&lt;&gt;"",HLOOKUP(U$5,Functionalization!$G$6:$R$314,ROW($A236)-5,FALSE),IFERROR(INDEX(U$278:U$314,MATCH($F236,$B$278:$B$314,0))/VLOOKUP($F236,$B$278:$BB$314,MATCH(LEFT(TRIM(U$6),FIND("~",SUBSTITUTE(U$6,"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236))*HLOOKUP(LEFT(TRIM(U$6),FIND("~",SUBSTITUTE(U$6," ","~",LEN(TRIM(U$6))-LEN(SUBSTITUTE(TRIM(U$6)," ",""))))-1)&amp;" Total",$B$6:$BB$314,ROW($A236)-5,FALSE))</f>
        <v>0</v>
      </c>
      <c r="V236" s="8">
        <f ca="1">IF(V$5&lt;&gt;"",HLOOKUP(V$5,Functionalization!$G$6:$R$314,ROW($A236)-5,FALSE),IFERROR(INDEX(V$278:V$314,MATCH($F236,$B$278:$B$314,0))/VLOOKUP($F236,$B$278:$BB$314,MATCH(LEFT(TRIM(V$6),FIND("~",SUBSTITUTE(V$6,"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236))*HLOOKUP(LEFT(TRIM(V$6),FIND("~",SUBSTITUTE(V$6," ","~",LEN(TRIM(V$6))-LEN(SUBSTITUTE(TRIM(V$6)," ",""))))-1)&amp;" Total",$B$6:$BB$314,ROW($A236)-5,FALSE))</f>
        <v>0</v>
      </c>
      <c r="W236" s="8">
        <f ca="1">IF(W$5&lt;&gt;"",HLOOKUP(W$5,Functionalization!$G$6:$R$314,ROW($A236)-5,FALSE),IFERROR(INDEX(W$278:W$314,MATCH($F236,$B$278:$B$314,0))/VLOOKUP($F236,$B$278:$BB$314,MATCH(LEFT(TRIM(W$6),FIND("~",SUBSTITUTE(W$6,"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236))*HLOOKUP(LEFT(TRIM(W$6),FIND("~",SUBSTITUTE(W$6," ","~",LEN(TRIM(W$6))-LEN(SUBSTITUTE(TRIM(W$6)," ",""))))-1)&amp;" Total",$B$6:$BB$314,ROW($A236)-5,FALSE))</f>
        <v>0</v>
      </c>
      <c r="X236" s="8">
        <f ca="1">IF(X$5&lt;&gt;"",HLOOKUP(X$5,Functionalization!$G$6:$R$314,ROW($A236)-5,FALSE),IFERROR(INDEX(X$278:X$314,MATCH($F236,$B$278:$B$314,0))/VLOOKUP($F236,$B$278:$BB$314,MATCH(LEFT(TRIM(X$6),FIND("~",SUBSTITUTE(X$6,"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236))*HLOOKUP(LEFT(TRIM(X$6),FIND("~",SUBSTITUTE(X$6," ","~",LEN(TRIM(X$6))-LEN(SUBSTITUTE(TRIM(X$6)," ",""))))-1)&amp;" Total",$B$6:$BB$314,ROW($A236)-5,FALSE))</f>
        <v>0</v>
      </c>
      <c r="Y236" s="8">
        <f ca="1">IF(Y$5&lt;&gt;"",HLOOKUP(Y$5,Functionalization!$G$6:$R$314,ROW($A236)-5,FALSE),IFERROR(INDEX(Y$278:Y$314,MATCH($F236,$B$278:$B$314,0))/VLOOKUP($F236,$B$278:$BB$314,MATCH(LEFT(TRIM(Y$6),FIND("~",SUBSTITUTE(Y$6,"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236))*HLOOKUP(LEFT(TRIM(Y$6),FIND("~",SUBSTITUTE(Y$6," ","~",LEN(TRIM(Y$6))-LEN(SUBSTITUTE(TRIM(Y$6)," ",""))))-1)&amp;" Total",$B$6:$BB$314,ROW($A236)-5,FALSE))</f>
        <v>0</v>
      </c>
      <c r="Z236" s="8">
        <f ca="1">IF(Z$5&lt;&gt;"",HLOOKUP(Z$5,Functionalization!$G$6:$R$314,ROW($A236)-5,FALSE),IFERROR(INDEX(Z$278:Z$314,MATCH($F236,$B$278:$B$314,0))/VLOOKUP($F236,$B$278:$BB$314,MATCH(LEFT(TRIM(Z$6),FIND("~",SUBSTITUTE(Z$6,"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236))*HLOOKUP(LEFT(TRIM(Z$6),FIND("~",SUBSTITUTE(Z$6," ","~",LEN(TRIM(Z$6))-LEN(SUBSTITUTE(TRIM(Z$6)," ",""))))-1)&amp;" Total",$B$6:$BB$314,ROW($A236)-5,FALSE))</f>
        <v>0</v>
      </c>
      <c r="AA236" s="8">
        <f ca="1">IF(AA$5&lt;&gt;"",HLOOKUP(AA$5,Functionalization!$G$6:$R$314,ROW($A236)-5,FALSE),IFERROR(INDEX(AA$278:AA$314,MATCH($F236,$B$278:$B$314,0))/VLOOKUP($F236,$B$278:$BB$314,MATCH(LEFT(TRIM(AA$6),FIND("~",SUBSTITUTE(AA$6,"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236))*HLOOKUP(LEFT(TRIM(AA$6),FIND("~",SUBSTITUTE(AA$6," ","~",LEN(TRIM(AA$6))-LEN(SUBSTITUTE(TRIM(AA$6)," ",""))))-1)&amp;" Total",$B$6:$BB$314,ROW($A236)-5,FALSE))</f>
        <v>0</v>
      </c>
      <c r="AB236" s="8">
        <f ca="1">IF(AB$5&lt;&gt;"",HLOOKUP(AB$5,Functionalization!$G$6:$R$314,ROW($A236)-5,FALSE),IFERROR(INDEX(AB$278:AB$314,MATCH($F236,$B$278:$B$314,0))/VLOOKUP($F236,$B$278:$BB$314,MATCH(LEFT(TRIM(AB$6),FIND("~",SUBSTITUTE(AB$6,"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236))*HLOOKUP(LEFT(TRIM(AB$6),FIND("~",SUBSTITUTE(AB$6," ","~",LEN(TRIM(AB$6))-LEN(SUBSTITUTE(TRIM(AB$6)," ",""))))-1)&amp;" Total",$B$6:$BB$314,ROW($A236)-5,FALSE))</f>
        <v>0</v>
      </c>
      <c r="AC236" s="8">
        <f ca="1">IF(AC$5&lt;&gt;"",HLOOKUP(AC$5,Functionalization!$G$6:$R$314,ROW($A236)-5,FALSE),IFERROR(INDEX(AC$278:AC$314,MATCH($F236,$B$278:$B$314,0))/VLOOKUP($F236,$B$278:$BB$314,MATCH(LEFT(TRIM(AC$6),FIND("~",SUBSTITUTE(AC$6,"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236))*HLOOKUP(LEFT(TRIM(AC$6),FIND("~",SUBSTITUTE(AC$6," ","~",LEN(TRIM(AC$6))-LEN(SUBSTITUTE(TRIM(AC$6)," ",""))))-1)&amp;" Total",$B$6:$BB$314,ROW($A236)-5,FALSE))</f>
        <v>0</v>
      </c>
      <c r="AD236" s="8">
        <f ca="1">IF(AD$5&lt;&gt;"",HLOOKUP(AD$5,Functionalization!$G$6:$R$314,ROW($A236)-5,FALSE),IFERROR(INDEX(AD$278:AD$314,MATCH($F236,$B$278:$B$314,0))/VLOOKUP($F236,$B$278:$BB$314,MATCH(LEFT(TRIM(AD$6),FIND("~",SUBSTITUTE(AD$6,"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236))*HLOOKUP(LEFT(TRIM(AD$6),FIND("~",SUBSTITUTE(AD$6," ","~",LEN(TRIM(AD$6))-LEN(SUBSTITUTE(TRIM(AD$6)," ",""))))-1)&amp;" Total",$B$6:$BB$314,ROW($A236)-5,FALSE))</f>
        <v>0</v>
      </c>
      <c r="AE236" s="8">
        <f ca="1">IF(AE$5&lt;&gt;"",HLOOKUP(AE$5,Functionalization!$G$6:$R$314,ROW($A236)-5,FALSE),IFERROR(INDEX(AE$278:AE$314,MATCH($F236,$B$278:$B$314,0))/VLOOKUP($F236,$B$278:$BB$314,MATCH(LEFT(TRIM(AE$6),FIND("~",SUBSTITUTE(AE$6,"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236))*HLOOKUP(LEFT(TRIM(AE$6),FIND("~",SUBSTITUTE(AE$6," ","~",LEN(TRIM(AE$6))-LEN(SUBSTITUTE(TRIM(AE$6)," ",""))))-1)&amp;" Total",$B$6:$BB$314,ROW($A236)-5,FALSE))</f>
        <v>0</v>
      </c>
      <c r="AF236" s="8">
        <f ca="1">IF(AF$5&lt;&gt;"",HLOOKUP(AF$5,Functionalization!$G$6:$R$314,ROW($A236)-5,FALSE),IFERROR(INDEX(AF$278:AF$314,MATCH($F236,$B$278:$B$314,0))/VLOOKUP($F236,$B$278:$BB$314,MATCH(LEFT(TRIM(AF$6),FIND("~",SUBSTITUTE(AF$6,"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236))*HLOOKUP(LEFT(TRIM(AF$6),FIND("~",SUBSTITUTE(AF$6," ","~",LEN(TRIM(AF$6))-LEN(SUBSTITUTE(TRIM(AF$6)," ",""))))-1)&amp;" Total",$B$6:$BB$314,ROW($A236)-5,FALSE))</f>
        <v>0</v>
      </c>
      <c r="AG236" s="8">
        <f ca="1">IF(AG$5&lt;&gt;"",HLOOKUP(AG$5,Functionalization!$G$6:$R$314,ROW($A236)-5,FALSE),IFERROR(INDEX(AG$278:AG$314,MATCH($F236,$B$278:$B$314,0))/VLOOKUP($F236,$B$278:$BB$314,MATCH(LEFT(TRIM(AG$6),FIND("~",SUBSTITUTE(AG$6,"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236))*HLOOKUP(LEFT(TRIM(AG$6),FIND("~",SUBSTITUTE(AG$6," ","~",LEN(TRIM(AG$6))-LEN(SUBSTITUTE(TRIM(AG$6)," ",""))))-1)&amp;" Total",$B$6:$BB$314,ROW($A236)-5,FALSE))</f>
        <v>0</v>
      </c>
      <c r="AH236" s="8">
        <f ca="1">IF(AH$5&lt;&gt;"",HLOOKUP(AH$5,Functionalization!$G$6:$R$314,ROW($A236)-5,FALSE),IFERROR(INDEX(AH$278:AH$314,MATCH($F236,$B$278:$B$314,0))/VLOOKUP($F236,$B$278:$BB$314,MATCH(LEFT(TRIM(AH$6),FIND("~",SUBSTITUTE(AH$6,"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236))*HLOOKUP(LEFT(TRIM(AH$6),FIND("~",SUBSTITUTE(AH$6," ","~",LEN(TRIM(AH$6))-LEN(SUBSTITUTE(TRIM(AH$6)," ",""))))-1)&amp;" Total",$B$6:$BB$314,ROW($A236)-5,FALSE))</f>
        <v>0</v>
      </c>
      <c r="AI236" s="8">
        <f ca="1">IF(AI$5&lt;&gt;"",HLOOKUP(AI$5,Functionalization!$G$6:$R$314,ROW($A236)-5,FALSE),IFERROR(INDEX(AI$278:AI$314,MATCH($F236,$B$278:$B$314,0))/VLOOKUP($F236,$B$278:$BB$314,MATCH(LEFT(TRIM(AI$6),FIND("~",SUBSTITUTE(AI$6,"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236))*HLOOKUP(LEFT(TRIM(AI$6),FIND("~",SUBSTITUTE(AI$6," ","~",LEN(TRIM(AI$6))-LEN(SUBSTITUTE(TRIM(AI$6)," ",""))))-1)&amp;" Total",$B$6:$BB$314,ROW($A236)-5,FALSE))</f>
        <v>0</v>
      </c>
      <c r="AJ236" s="8">
        <f ca="1">IF(AJ$5&lt;&gt;"",HLOOKUP(AJ$5,Functionalization!$G$6:$R$314,ROW($A236)-5,FALSE),IFERROR(INDEX(AJ$278:AJ$314,MATCH($F236,$B$278:$B$314,0))/VLOOKUP($F236,$B$278:$BB$314,MATCH(LEFT(TRIM(AJ$6),FIND("~",SUBSTITUTE(AJ$6,"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236))*HLOOKUP(LEFT(TRIM(AJ$6),FIND("~",SUBSTITUTE(AJ$6," ","~",LEN(TRIM(AJ$6))-LEN(SUBSTITUTE(TRIM(AJ$6)," ",""))))-1)&amp;" Total",$B$6:$BB$314,ROW($A236)-5,FALSE))</f>
        <v>0</v>
      </c>
      <c r="AK236" s="8">
        <f ca="1">IF(AK$5&lt;&gt;"",HLOOKUP(AK$5,Functionalization!$G$6:$R$314,ROW($A236)-5,FALSE),IFERROR(INDEX(AK$278:AK$314,MATCH($F236,$B$278:$B$314,0))/VLOOKUP($F236,$B$278:$BB$314,MATCH(LEFT(TRIM(AK$6),FIND("~",SUBSTITUTE(AK$6,"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236))*HLOOKUP(LEFT(TRIM(AK$6),FIND("~",SUBSTITUTE(AK$6," ","~",LEN(TRIM(AK$6))-LEN(SUBSTITUTE(TRIM(AK$6)," ",""))))-1)&amp;" Total",$B$6:$BB$314,ROW($A236)-5,FALSE))</f>
        <v>0</v>
      </c>
      <c r="AL236" s="8">
        <f ca="1">IF(AL$5&lt;&gt;"",HLOOKUP(AL$5,Functionalization!$G$6:$R$314,ROW($A236)-5,FALSE),IFERROR(INDEX(AL$278:AL$314,MATCH($F236,$B$278:$B$314,0))/VLOOKUP($F236,$B$278:$BB$314,MATCH(LEFT(TRIM(AL$6),FIND("~",SUBSTITUTE(AL$6,"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236))*HLOOKUP(LEFT(TRIM(AL$6),FIND("~",SUBSTITUTE(AL$6," ","~",LEN(TRIM(AL$6))-LEN(SUBSTITUTE(TRIM(AL$6)," ",""))))-1)&amp;" Total",$B$6:$BB$314,ROW($A236)-5,FALSE))</f>
        <v>0</v>
      </c>
      <c r="AM236" s="8">
        <f ca="1">IF(AM$5&lt;&gt;"",HLOOKUP(AM$5,Functionalization!$G$6:$R$314,ROW($A236)-5,FALSE),IFERROR(INDEX(AM$278:AM$314,MATCH($F236,$B$278:$B$314,0))/VLOOKUP($F236,$B$278:$BB$314,MATCH(LEFT(TRIM(AM$6),FIND("~",SUBSTITUTE(AM$6,"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236))*HLOOKUP(LEFT(TRIM(AM$6),FIND("~",SUBSTITUTE(AM$6," ","~",LEN(TRIM(AM$6))-LEN(SUBSTITUTE(TRIM(AM$6)," ",""))))-1)&amp;" Total",$B$6:$BB$314,ROW($A236)-5,FALSE))</f>
        <v>0</v>
      </c>
      <c r="AN236" s="8">
        <f ca="1">IF(AN$5&lt;&gt;"",HLOOKUP(AN$5,Functionalization!$G$6:$R$314,ROW($A236)-5,FALSE),IFERROR(INDEX(AN$278:AN$314,MATCH($F236,$B$278:$B$314,0))/VLOOKUP($F236,$B$278:$BB$314,MATCH(LEFT(TRIM(AN$6),FIND("~",SUBSTITUTE(AN$6,"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236))*HLOOKUP(LEFT(TRIM(AN$6),FIND("~",SUBSTITUTE(AN$6," ","~",LEN(TRIM(AN$6))-LEN(SUBSTITUTE(TRIM(AN$6)," ",""))))-1)&amp;" Total",$B$6:$BB$314,ROW($A236)-5,FALSE))</f>
        <v>0</v>
      </c>
      <c r="AO236" s="8">
        <f ca="1">IF(AO$5&lt;&gt;"",HLOOKUP(AO$5,Functionalization!$G$6:$R$314,ROW($A236)-5,FALSE),IFERROR(INDEX(AO$278:AO$314,MATCH($F236,$B$278:$B$314,0))/VLOOKUP($F236,$B$278:$BB$314,MATCH(LEFT(TRIM(AO$6),FIND("~",SUBSTITUTE(AO$6,"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236))*HLOOKUP(LEFT(TRIM(AO$6),FIND("~",SUBSTITUTE(AO$6," ","~",LEN(TRIM(AO$6))-LEN(SUBSTITUTE(TRIM(AO$6)," ",""))))-1)&amp;" Total",$B$6:$BB$314,ROW($A236)-5,FALSE))</f>
        <v>0</v>
      </c>
      <c r="AP236" s="8">
        <f ca="1">IF(AP$5&lt;&gt;"",HLOOKUP(AP$5,Functionalization!$G$6:$R$314,ROW($A236)-5,FALSE),IFERROR(INDEX(AP$278:AP$314,MATCH($F236,$B$278:$B$314,0))/VLOOKUP($F236,$B$278:$BB$314,MATCH(LEFT(TRIM(AP$6),FIND("~",SUBSTITUTE(AP$6,"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236))*HLOOKUP(LEFT(TRIM(AP$6),FIND("~",SUBSTITUTE(AP$6," ","~",LEN(TRIM(AP$6))-LEN(SUBSTITUTE(TRIM(AP$6)," ",""))))-1)&amp;" Total",$B$6:$BB$314,ROW($A236)-5,FALSE))</f>
        <v>0</v>
      </c>
      <c r="AQ236" s="8">
        <f ca="1">IF(AQ$5&lt;&gt;"",HLOOKUP(AQ$5,Functionalization!$G$6:$R$314,ROW($A236)-5,FALSE),IFERROR(INDEX(AQ$278:AQ$314,MATCH($F236,$B$278:$B$314,0))/VLOOKUP($F236,$B$278:$BB$314,MATCH(LEFT(TRIM(AQ$6),FIND("~",SUBSTITUTE(AQ$6,"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236))*HLOOKUP(LEFT(TRIM(AQ$6),FIND("~",SUBSTITUTE(AQ$6," ","~",LEN(TRIM(AQ$6))-LEN(SUBSTITUTE(TRIM(AQ$6)," ",""))))-1)&amp;" Total",$B$6:$BB$314,ROW($A236)-5,FALSE))</f>
        <v>0</v>
      </c>
      <c r="AR236" s="8">
        <f ca="1">IF(AR$5&lt;&gt;"",HLOOKUP(AR$5,Functionalization!$G$6:$R$314,ROW($A236)-5,FALSE),IFERROR(INDEX(AR$278:AR$314,MATCH($F236,$B$278:$B$314,0))/VLOOKUP($F236,$B$278:$BB$314,MATCH(LEFT(TRIM(AR$6),FIND("~",SUBSTITUTE(AR$6,"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236))*HLOOKUP(LEFT(TRIM(AR$6),FIND("~",SUBSTITUTE(AR$6," ","~",LEN(TRIM(AR$6))-LEN(SUBSTITUTE(TRIM(AR$6)," ",""))))-1)&amp;" Total",$B$6:$BB$314,ROW($A236)-5,FALSE))</f>
        <v>0</v>
      </c>
      <c r="AS236" s="8">
        <f ca="1">IF(AS$5&lt;&gt;"",HLOOKUP(AS$5,Functionalization!$G$6:$R$314,ROW($A236)-5,FALSE),IFERROR(INDEX(AS$278:AS$314,MATCH($F236,$B$278:$B$314,0))/VLOOKUP($F236,$B$278:$BB$314,MATCH(LEFT(TRIM(AS$6),FIND("~",SUBSTITUTE(AS$6,"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236))*HLOOKUP(LEFT(TRIM(AS$6),FIND("~",SUBSTITUTE(AS$6," ","~",LEN(TRIM(AS$6))-LEN(SUBSTITUTE(TRIM(AS$6)," ",""))))-1)&amp;" Total",$B$6:$BB$314,ROW($A236)-5,FALSE))</f>
        <v>0</v>
      </c>
      <c r="AT236" s="8">
        <f ca="1">IF(AT$5&lt;&gt;"",HLOOKUP(AT$5,Functionalization!$G$6:$R$314,ROW($A236)-5,FALSE),IFERROR(INDEX(AT$278:AT$314,MATCH($F236,$B$278:$B$314,0))/VLOOKUP($F236,$B$278:$BB$314,MATCH(LEFT(TRIM(AT$6),FIND("~",SUBSTITUTE(AT$6,"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236))*HLOOKUP(LEFT(TRIM(AT$6),FIND("~",SUBSTITUTE(AT$6," ","~",LEN(TRIM(AT$6))-LEN(SUBSTITUTE(TRIM(AT$6)," ",""))))-1)&amp;" Total",$B$6:$BB$314,ROW($A236)-5,FALSE))</f>
        <v>0</v>
      </c>
      <c r="AU236" s="8">
        <f ca="1">IF(AU$5&lt;&gt;"",HLOOKUP(AU$5,Functionalization!$G$6:$R$314,ROW($A236)-5,FALSE),IFERROR(INDEX(AU$278:AU$314,MATCH($F236,$B$278:$B$314,0))/VLOOKUP($F236,$B$278:$BB$314,MATCH(LEFT(TRIM(AU$6),FIND("~",SUBSTITUTE(AU$6,"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236))*HLOOKUP(LEFT(TRIM(AU$6),FIND("~",SUBSTITUTE(AU$6," ","~",LEN(TRIM(AU$6))-LEN(SUBSTITUTE(TRIM(AU$6)," ",""))))-1)&amp;" Total",$B$6:$BB$314,ROW($A236)-5,FALSE))</f>
        <v>0</v>
      </c>
      <c r="AV236" s="8">
        <f ca="1">IF(AV$5&lt;&gt;"",HLOOKUP(AV$5,Functionalization!$G$6:$R$314,ROW($A236)-5,FALSE),IFERROR(INDEX(AV$278:AV$314,MATCH($F236,$B$278:$B$314,0))/VLOOKUP($F236,$B$278:$BB$314,MATCH(LEFT(TRIM(AV$6),FIND("~",SUBSTITUTE(AV$6,"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236))*HLOOKUP(LEFT(TRIM(AV$6),FIND("~",SUBSTITUTE(AV$6," ","~",LEN(TRIM(AV$6))-LEN(SUBSTITUTE(TRIM(AV$6)," ",""))))-1)&amp;" Total",$B$6:$BB$314,ROW($A236)-5,FALSE))</f>
        <v>0</v>
      </c>
      <c r="AW236" s="8">
        <f ca="1">IF(AW$5&lt;&gt;"",HLOOKUP(AW$5,Functionalization!$G$6:$R$314,ROW($A236)-5,FALSE),IFERROR(INDEX(AW$278:AW$314,MATCH($F236,$B$278:$B$314,0))/VLOOKUP($F236,$B$278:$BB$314,MATCH(LEFT(TRIM(AW$6),FIND("~",SUBSTITUTE(AW$6,"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236))*HLOOKUP(LEFT(TRIM(AW$6),FIND("~",SUBSTITUTE(AW$6," ","~",LEN(TRIM(AW$6))-LEN(SUBSTITUTE(TRIM(AW$6)," ",""))))-1)&amp;" Total",$B$6:$BB$314,ROW($A236)-5,FALSE))</f>
        <v>0</v>
      </c>
      <c r="AX236" s="8">
        <f ca="1">IF(AX$5&lt;&gt;"",HLOOKUP(AX$5,Functionalization!$G$6:$R$314,ROW($A236)-5,FALSE),IFERROR(INDEX(AX$278:AX$314,MATCH($F236,$B$278:$B$314,0))/VLOOKUP($F236,$B$278:$BB$314,MATCH(LEFT(TRIM(AX$6),FIND("~",SUBSTITUTE(AX$6,"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236))*HLOOKUP(LEFT(TRIM(AX$6),FIND("~",SUBSTITUTE(AX$6," ","~",LEN(TRIM(AX$6))-LEN(SUBSTITUTE(TRIM(AX$6)," ",""))))-1)&amp;" Total",$B$6:$BB$314,ROW($A236)-5,FALSE))</f>
        <v>0</v>
      </c>
      <c r="AY236" s="8">
        <f ca="1">IF(AY$5&lt;&gt;"",HLOOKUP(AY$5,Functionalization!$G$6:$R$314,ROW($A236)-5,FALSE),IFERROR(INDEX(AY$278:AY$314,MATCH($F236,$B$278:$B$314,0))/VLOOKUP($F236,$B$278:$BB$314,MATCH(LEFT(TRIM(AY$6),FIND("~",SUBSTITUTE(AY$6,"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236))*HLOOKUP(LEFT(TRIM(AY$6),FIND("~",SUBSTITUTE(AY$6," ","~",LEN(TRIM(AY$6))-LEN(SUBSTITUTE(TRIM(AY$6)," ",""))))-1)&amp;" Total",$B$6:$BB$314,ROW($A236)-5,FALSE))</f>
        <v>0</v>
      </c>
      <c r="AZ236" s="8">
        <f ca="1">IF(AZ$5&lt;&gt;"",HLOOKUP(AZ$5,Functionalization!$G$6:$R$314,ROW($A236)-5,FALSE),IFERROR(INDEX(AZ$278:AZ$314,MATCH($F236,$B$278:$B$314,0))/VLOOKUP($F236,$B$278:$BB$314,MATCH(LEFT(TRIM(AZ$6),FIND("~",SUBSTITUTE(AZ$6,"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236))*HLOOKUP(LEFT(TRIM(AZ$6),FIND("~",SUBSTITUTE(AZ$6," ","~",LEN(TRIM(AZ$6))-LEN(SUBSTITUTE(TRIM(AZ$6)," ",""))))-1)&amp;" Total",$B$6:$BB$314,ROW($A236)-5,FALSE))</f>
        <v>0</v>
      </c>
      <c r="BA236" s="8">
        <f ca="1">IF(BA$5&lt;&gt;"",HLOOKUP(BA$5,Functionalization!$G$6:$R$314,ROW($A236)-5,FALSE),IFERROR(INDEX(BA$278:BA$314,MATCH($F236,$B$278:$B$314,0))/VLOOKUP($F236,$B$278:$BB$314,MATCH(LEFT(TRIM(BA$6),FIND("~",SUBSTITUTE(BA$6,"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236))*HLOOKUP(LEFT(TRIM(BA$6),FIND("~",SUBSTITUTE(BA$6," ","~",LEN(TRIM(BA$6))-LEN(SUBSTITUTE(TRIM(BA$6)," ",""))))-1)&amp;" Total",$B$6:$BB$314,ROW($A236)-5,FALSE))</f>
        <v>0</v>
      </c>
      <c r="BB236" s="8">
        <f ca="1">IF(BB$5&lt;&gt;"",HLOOKUP(BB$5,Functionalization!$G$6:$R$314,ROW($A236)-5,FALSE),IFERROR(INDEX(BB$278:BB$314,MATCH($F236,$B$278:$B$314,0))/VLOOKUP($F236,$B$278:$BB$314,MATCH(LEFT(TRIM(BB$6),FIND("~",SUBSTITUTE(BB$6,"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236))*HLOOKUP(LEFT(TRIM(BB$6),FIND("~",SUBSTITUTE(BB$6," ","~",LEN(TRIM(BB$6))-LEN(SUBSTITUTE(TRIM(BB$6)," ",""))))-1)&amp;" Total",$B$6:$BB$314,ROW($A236)-5,FALSE))</f>
        <v>0</v>
      </c>
      <c r="BD236">
        <f ca="1">IFERROR(IF(SUMIF($G$6:$BB$6,BD$6&amp;" Total",$G236:$BB236)-(SUMIF($G$6:$BB$6,BD$6&amp;" "&amp;'Input-Func_Class'!$D$22,$G236:$BB236)+IFERROR(SUMIF($G$6:$BB$6,BD$6&amp;" "&amp;'Input-Func_Class'!$E$22,$G236:$BB236),SUMIF($G$6:$BB$6,BD$6&amp;" "&amp;'Input-Func_Class'!$B$24,$G236:$BB236))+SUMIF($G$6:$BB$6,BD$6&amp;" "&amp;'Input-Func_Class'!$F$22,$G236:$BB236))&lt;Check_Limit,0,1),1)</f>
        <v>0</v>
      </c>
      <c r="BE236">
        <f ca="1">IFERROR(IF(SUMIF($G$6:$BB$6,BE$6&amp;" Total",$G236:$BB236)-(SUMIF($G$6:$BB$6,BE$6&amp;" "&amp;'Input-Func_Class'!$D$22,$G236:$BB236)+IFERROR(SUMIF($G$6:$BB$6,BE$6&amp;" "&amp;'Input-Func_Class'!$E$22,$G236:$BB236),SUMIF($G$6:$BB$6,BE$6&amp;" "&amp;'Input-Func_Class'!$B$24,$G236:$BB236))+SUMIF($G$6:$BB$6,BE$6&amp;" "&amp;'Input-Func_Class'!$F$22,$G236:$BB236))&lt;Check_Limit,0,1),1)</f>
        <v>0</v>
      </c>
      <c r="BF236">
        <f ca="1">IFERROR(IF(SUMIF($G$6:$BB$6,BF$6&amp;" Total",$G236:$BB236)-(SUMIF($G$6:$BB$6,BF$6&amp;" "&amp;'Input-Func_Class'!$D$22,$G236:$BB236)+IFERROR(SUMIF($G$6:$BB$6,BF$6&amp;" "&amp;'Input-Func_Class'!$E$22,$G236:$BB236),SUMIF($G$6:$BB$6,BF$6&amp;" "&amp;'Input-Func_Class'!$B$24,$G236:$BB236))+SUMIF($G$6:$BB$6,BF$6&amp;" "&amp;'Input-Func_Class'!$F$22,$G236:$BB236))&lt;Check_Limit,0,1),1)</f>
        <v>0</v>
      </c>
      <c r="BG236">
        <f ca="1">IFERROR(IF(SUMIF($G$6:$BB$6,BG$6&amp;" Total",$G236:$BB236)-(SUMIF($G$6:$BB$6,BG$6&amp;" "&amp;'Input-Func_Class'!$D$22,$G236:$BB236)+IFERROR(SUMIF($G$6:$BB$6,BG$6&amp;" "&amp;'Input-Func_Class'!$E$22,$G236:$BB236),SUMIF($G$6:$BB$6,BG$6&amp;" "&amp;'Input-Func_Class'!$B$24,$G236:$BB236))+SUMIF($G$6:$BB$6,BG$6&amp;" "&amp;'Input-Func_Class'!$F$22,$G236:$BB236))&lt;Check_Limit,0,1),1)</f>
        <v>0</v>
      </c>
      <c r="BH236">
        <f ca="1">IFERROR(IF(SUMIF($G$6:$BB$6,BH$6&amp;" Total",$G236:$BB236)-(SUMIF($G$6:$BB$6,BH$6&amp;" "&amp;'Input-Func_Class'!$D$22,$G236:$BB236)+IFERROR(SUMIF($G$6:$BB$6,BH$6&amp;" "&amp;'Input-Func_Class'!$E$22,$G236:$BB236),SUMIF($G$6:$BB$6,BH$6&amp;" "&amp;'Input-Func_Class'!$B$24,$G236:$BB236))+SUMIF($G$6:$BB$6,BH$6&amp;" "&amp;'Input-Func_Class'!$F$22,$G236:$BB236))&lt;Check_Limit,0,1),1)</f>
        <v>0</v>
      </c>
      <c r="BI236">
        <f ca="1">IFERROR(IF(SUMIF($G$6:$BB$6,BI$6&amp;" Total",$G236:$BB236)-(SUMIF($G$6:$BB$6,BI$6&amp;" "&amp;'Input-Func_Class'!$D$22,$G236:$BB236)+IFERROR(SUMIF($G$6:$BB$6,BI$6&amp;" "&amp;'Input-Func_Class'!$E$22,$G236:$BB236),SUMIF($G$6:$BB$6,BI$6&amp;" "&amp;'Input-Func_Class'!$B$24,$G236:$BB236))+SUMIF($G$6:$BB$6,BI$6&amp;" "&amp;'Input-Func_Class'!$F$22,$G236:$BB236))&lt;Check_Limit,0,1),1)</f>
        <v>0</v>
      </c>
      <c r="BJ236">
        <f ca="1">IFERROR(IF(SUMIF($G$6:$BB$6,BJ$6&amp;" Total",$G236:$BB236)-(SUMIF($G$6:$BB$6,BJ$6&amp;" "&amp;'Input-Func_Class'!$D$22,$G236:$BB236)+IFERROR(SUMIF($G$6:$BB$6,BJ$6&amp;" "&amp;'Input-Func_Class'!$E$22,$G236:$BB236),SUMIF($G$6:$BB$6,BJ$6&amp;" "&amp;'Input-Func_Class'!$B$24,$G236:$BB236))+SUMIF($G$6:$BB$6,BJ$6&amp;" "&amp;'Input-Func_Class'!$F$22,$G236:$BB236))&lt;Check_Limit,0,1),1)</f>
        <v>0</v>
      </c>
      <c r="BK236">
        <f ca="1">IFERROR(IF(SUMIF($G$6:$BB$6,BK$6&amp;" Total",$G236:$BB236)-(SUMIF($G$6:$BB$6,BK$6&amp;" "&amp;'Input-Func_Class'!$D$22,$G236:$BB236)+IFERROR(SUMIF($G$6:$BB$6,BK$6&amp;" "&amp;'Input-Func_Class'!$E$22,$G236:$BB236),SUMIF($G$6:$BB$6,BK$6&amp;" "&amp;'Input-Func_Class'!$B$24,$G236:$BB236))+SUMIF($G$6:$BB$6,BK$6&amp;" "&amp;'Input-Func_Class'!$F$22,$G236:$BB236))&lt;Check_Limit,0,1),1)</f>
        <v>0</v>
      </c>
      <c r="BL236">
        <f ca="1">IFERROR(IF(SUMIF($G$6:$BB$6,BL$6&amp;" Total",$G236:$BB236)-(SUMIF($G$6:$BB$6,BL$6&amp;" "&amp;'Input-Func_Class'!$D$22,$G236:$BB236)+IFERROR(SUMIF($G$6:$BB$6,BL$6&amp;" "&amp;'Input-Func_Class'!$E$22,$G236:$BB236),SUMIF($G$6:$BB$6,BL$6&amp;" "&amp;'Input-Func_Class'!$B$24,$G236:$BB236))+SUMIF($G$6:$BB$6,BL$6&amp;" "&amp;'Input-Func_Class'!$F$22,$G236:$BB236))&lt;Check_Limit,0,1),1)</f>
        <v>0</v>
      </c>
      <c r="BM236">
        <f ca="1">IFERROR(IF(SUMIF($G$6:$BB$6,BM$6&amp;" Total",$G236:$BB236)-(SUMIF($G$6:$BB$6,BM$6&amp;" "&amp;'Input-Func_Class'!$D$22,$G236:$BB236)+IFERROR(SUMIF($G$6:$BB$6,BM$6&amp;" "&amp;'Input-Func_Class'!$E$22,$G236:$BB236),SUMIF($G$6:$BB$6,BM$6&amp;" "&amp;'Input-Func_Class'!$B$24,$G236:$BB236))+SUMIF($G$6:$BB$6,BM$6&amp;" "&amp;'Input-Func_Class'!$F$22,$G236:$BB236))&lt;Check_Limit,0,1),1)</f>
        <v>0</v>
      </c>
      <c r="BN236">
        <f ca="1">IFERROR(IF(SUMIF($G$6:$BB$6,BN$6&amp;" Total",$G236:$BB236)-(SUMIF($G$6:$BB$6,BN$6&amp;" "&amp;'Input-Func_Class'!$D$22,$G236:$BB236)+IFERROR(SUMIF($G$6:$BB$6,BN$6&amp;" "&amp;'Input-Func_Class'!$E$22,$G236:$BB236),SUMIF($G$6:$BB$6,BN$6&amp;" "&amp;'Input-Func_Class'!$B$24,$G236:$BB236))+SUMIF($G$6:$BB$6,BN$6&amp;" "&amp;'Input-Func_Class'!$F$22,$G236:$BB236))&lt;Check_Limit,0,1),1)</f>
        <v>0</v>
      </c>
      <c r="BO236">
        <f ca="1">IFERROR(IF(SUMIF($G$6:$BB$6,BO$6&amp;" Total",$G236:$BB236)-(SUMIF($G$6:$BB$6,BO$6&amp;" "&amp;'Input-Func_Class'!$D$22,$G236:$BB236)+IFERROR(SUMIF($G$6:$BB$6,BO$6&amp;" "&amp;'Input-Func_Class'!$E$22,$G236:$BB236),SUMIF($G$6:$BB$6,BO$6&amp;" "&amp;'Input-Func_Class'!$B$24,$G236:$BB236))+SUMIF($G$6:$BB$6,BO$6&amp;" "&amp;'Input-Func_Class'!$F$22,$G236:$BB236))&lt;Check_Limit,0,1),1)</f>
        <v>0</v>
      </c>
    </row>
    <row r="237" spans="1:67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>Functionalization!$D237</f>
        <v>121236.48000000004</v>
      </c>
      <c r="E237" s="8">
        <f t="shared" ca="1" si="61"/>
        <v>0</v>
      </c>
      <c r="F237" s="2" t="str">
        <f>IF($D237=0,"-",IF('Input-Accounts'!$E237&lt;&gt;0,'Input-Accounts'!$E237,'Input-Accounts'!$G237))</f>
        <v>INT_DISTPT_SUBTOTAL</v>
      </c>
      <c r="G237" s="8">
        <f ca="1">IF(G$5&lt;&gt;"",HLOOKUP(G$5,Functionalization!$G$6:$R$314,ROW($A237)-5,FALSE),IFERROR(INDEX(G$278:G$314,MATCH($F237,$B$278:$B$314,0))/VLOOKUP($F237,$B$278:$BB$314,MATCH(LEFT(TRIM(G$6),FIND("~",SUBSTITUTE(G$6,"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237))*HLOOKUP(LEFT(TRIM(G$6),FIND("~",SUBSTITUTE(G$6," ","~",LEN(TRIM(G$6))-LEN(SUBSTITUTE(TRIM(G$6)," ",""))))-1)&amp;" Total",$B$6:$BB$314,ROW($A237)-5,FALSE))</f>
        <v>77416.944886569501</v>
      </c>
      <c r="H237" s="8">
        <f ca="1">IF(H$5&lt;&gt;"",HLOOKUP(H$5,Functionalization!$G$6:$R$314,ROW($A237)-5,FALSE),IFERROR(INDEX(H$278:H$314,MATCH($F237,$B$278:$B$314,0))/VLOOKUP($F237,$B$278:$BB$314,MATCH(LEFT(TRIM(H$6),FIND("~",SUBSTITUTE(H$6,"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237))*HLOOKUP(LEFT(TRIM(H$6),FIND("~",SUBSTITUTE(H$6," ","~",LEN(TRIM(H$6))-LEN(SUBSTITUTE(TRIM(H$6)," ",""))))-1)&amp;" Total",$B$6:$BB$314,ROW($A237)-5,FALSE))</f>
        <v>59062.629795375979</v>
      </c>
      <c r="I237" s="8">
        <f ca="1">IF(I$5&lt;&gt;"",HLOOKUP(I$5,Functionalization!$G$6:$R$314,ROW($A237)-5,FALSE),IFERROR(INDEX(I$278:I$314,MATCH($F237,$B$278:$B$314,0))/VLOOKUP($F237,$B$278:$BB$314,MATCH(LEFT(TRIM(I$6),FIND("~",SUBSTITUTE(I$6,"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237))*HLOOKUP(LEFT(TRIM(I$6),FIND("~",SUBSTITUTE(I$6," ","~",LEN(TRIM(I$6))-LEN(SUBSTITUTE(TRIM(I$6)," ",""))))-1)&amp;" Total",$B$6:$BB$314,ROW($A237)-5,FALSE))</f>
        <v>0</v>
      </c>
      <c r="J237" s="8">
        <f ca="1">IF(J$5&lt;&gt;"",HLOOKUP(J$5,Functionalization!$G$6:$R$314,ROW($A237)-5,FALSE),IFERROR(INDEX(J$278:J$314,MATCH($F237,$B$278:$B$314,0))/VLOOKUP($F237,$B$278:$BB$314,MATCH(LEFT(TRIM(J$6),FIND("~",SUBSTITUTE(J$6,"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237))*HLOOKUP(LEFT(TRIM(J$6),FIND("~",SUBSTITUTE(J$6," ","~",LEN(TRIM(J$6))-LEN(SUBSTITUTE(TRIM(J$6)," ",""))))-1)&amp;" Total",$B$6:$BB$314,ROW($A237)-5,FALSE))</f>
        <v>18354.315091193541</v>
      </c>
      <c r="K237" s="8">
        <f ca="1">IF(K$5&lt;&gt;"",HLOOKUP(K$5,Functionalization!$G$6:$R$314,ROW($A237)-5,FALSE),IFERROR(INDEX(K$278:K$314,MATCH($F237,$B$278:$B$314,0))/VLOOKUP($F237,$B$278:$BB$314,MATCH(LEFT(TRIM(K$6),FIND("~",SUBSTITUTE(K$6,"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237))*HLOOKUP(LEFT(TRIM(K$6),FIND("~",SUBSTITUTE(K$6," ","~",LEN(TRIM(K$6))-LEN(SUBSTITUTE(TRIM(K$6)," ",""))))-1)&amp;" Total",$B$6:$BB$314,ROW($A237)-5,FALSE))</f>
        <v>43819.535113430538</v>
      </c>
      <c r="L237" s="8">
        <f ca="1">IF(L$5&lt;&gt;"",HLOOKUP(L$5,Functionalization!$G$6:$R$314,ROW($A237)-5,FALSE),IFERROR(INDEX(L$278:L$314,MATCH($F237,$B$278:$B$314,0))/VLOOKUP($F237,$B$278:$BB$314,MATCH(LEFT(TRIM(L$6),FIND("~",SUBSTITUTE(L$6,"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237))*HLOOKUP(LEFT(TRIM(L$6),FIND("~",SUBSTITUTE(L$6," ","~",LEN(TRIM(L$6))-LEN(SUBSTITUTE(TRIM(L$6)," ",""))))-1)&amp;" Total",$B$6:$BB$314,ROW($A237)-5,FALSE))</f>
        <v>0</v>
      </c>
      <c r="M237" s="8">
        <f ca="1">IF(M$5&lt;&gt;"",HLOOKUP(M$5,Functionalization!$G$6:$R$314,ROW($A237)-5,FALSE),IFERROR(INDEX(M$278:M$314,MATCH($F237,$B$278:$B$314,0))/VLOOKUP($F237,$B$278:$BB$314,MATCH(LEFT(TRIM(M$6),FIND("~",SUBSTITUTE(M$6,"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237))*HLOOKUP(LEFT(TRIM(M$6),FIND("~",SUBSTITUTE(M$6," ","~",LEN(TRIM(M$6))-LEN(SUBSTITUTE(TRIM(M$6)," ",""))))-1)&amp;" Total",$B$6:$BB$314,ROW($A237)-5,FALSE))</f>
        <v>0</v>
      </c>
      <c r="N237" s="8">
        <f ca="1">IF(N$5&lt;&gt;"",HLOOKUP(N$5,Functionalization!$G$6:$R$314,ROW($A237)-5,FALSE),IFERROR(INDEX(N$278:N$314,MATCH($F237,$B$278:$B$314,0))/VLOOKUP($F237,$B$278:$BB$314,MATCH(LEFT(TRIM(N$6),FIND("~",SUBSTITUTE(N$6,"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237))*HLOOKUP(LEFT(TRIM(N$6),FIND("~",SUBSTITUTE(N$6," ","~",LEN(TRIM(N$6))-LEN(SUBSTITUTE(TRIM(N$6)," ",""))))-1)&amp;" Total",$B$6:$BB$314,ROW($A237)-5,FALSE))</f>
        <v>43819.535113430538</v>
      </c>
      <c r="O237" s="8">
        <f ca="1">IF(O$5&lt;&gt;"",HLOOKUP(O$5,Functionalization!$G$6:$R$314,ROW($A237)-5,FALSE),IFERROR(INDEX(O$278:O$314,MATCH($F237,$B$278:$B$314,0))/VLOOKUP($F237,$B$278:$BB$314,MATCH(LEFT(TRIM(O$6),FIND("~",SUBSTITUTE(O$6,"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237))*HLOOKUP(LEFT(TRIM(O$6),FIND("~",SUBSTITUTE(O$6," ","~",LEN(TRIM(O$6))-LEN(SUBSTITUTE(TRIM(O$6)," ",""))))-1)&amp;" Total",$B$6:$BB$314,ROW($A237)-5,FALSE))</f>
        <v>0</v>
      </c>
      <c r="P237" s="8">
        <f ca="1">IF(P$5&lt;&gt;"",HLOOKUP(P$5,Functionalization!$G$6:$R$314,ROW($A237)-5,FALSE),IFERROR(INDEX(P$278:P$314,MATCH($F237,$B$278:$B$314,0))/VLOOKUP($F237,$B$278:$BB$314,MATCH(LEFT(TRIM(P$6),FIND("~",SUBSTITUTE(P$6,"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237))*HLOOKUP(LEFT(TRIM(P$6),FIND("~",SUBSTITUTE(P$6," ","~",LEN(TRIM(P$6))-LEN(SUBSTITUTE(TRIM(P$6)," ",""))))-1)&amp;" Total",$B$6:$BB$314,ROW($A237)-5,FALSE))</f>
        <v>0</v>
      </c>
      <c r="Q237" s="8">
        <f ca="1">IF(Q$5&lt;&gt;"",HLOOKUP(Q$5,Functionalization!$G$6:$R$314,ROW($A237)-5,FALSE),IFERROR(INDEX(Q$278:Q$314,MATCH($F237,$B$278:$B$314,0))/VLOOKUP($F237,$B$278:$BB$314,MATCH(LEFT(TRIM(Q$6),FIND("~",SUBSTITUTE(Q$6,"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237))*HLOOKUP(LEFT(TRIM(Q$6),FIND("~",SUBSTITUTE(Q$6," ","~",LEN(TRIM(Q$6))-LEN(SUBSTITUTE(TRIM(Q$6)," ",""))))-1)&amp;" Total",$B$6:$BB$314,ROW($A237)-5,FALSE))</f>
        <v>0</v>
      </c>
      <c r="R237" s="8">
        <f ca="1">IF(R$5&lt;&gt;"",HLOOKUP(R$5,Functionalization!$G$6:$R$314,ROW($A237)-5,FALSE),IFERROR(INDEX(R$278:R$314,MATCH($F237,$B$278:$B$314,0))/VLOOKUP($F237,$B$278:$BB$314,MATCH(LEFT(TRIM(R$6),FIND("~",SUBSTITUTE(R$6,"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237))*HLOOKUP(LEFT(TRIM(R$6),FIND("~",SUBSTITUTE(R$6," ","~",LEN(TRIM(R$6))-LEN(SUBSTITUTE(TRIM(R$6)," ",""))))-1)&amp;" Total",$B$6:$BB$314,ROW($A237)-5,FALSE))</f>
        <v>0</v>
      </c>
      <c r="S237" s="8">
        <f ca="1">IF(S$5&lt;&gt;"",HLOOKUP(S$5,Functionalization!$G$6:$R$314,ROW($A237)-5,FALSE),IFERROR(INDEX(S$278:S$314,MATCH($F237,$B$278:$B$314,0))/VLOOKUP($F237,$B$278:$BB$314,MATCH(LEFT(TRIM(S$6),FIND("~",SUBSTITUTE(S$6,"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237))*HLOOKUP(LEFT(TRIM(S$6),FIND("~",SUBSTITUTE(S$6," ","~",LEN(TRIM(S$6))-LEN(SUBSTITUTE(TRIM(S$6)," ",""))))-1)&amp;" Total",$B$6:$BB$314,ROW($A237)-5,FALSE))</f>
        <v>0</v>
      </c>
      <c r="T237" s="8">
        <f ca="1">IF(T$5&lt;&gt;"",HLOOKUP(T$5,Functionalization!$G$6:$R$314,ROW($A237)-5,FALSE),IFERROR(INDEX(T$278:T$314,MATCH($F237,$B$278:$B$314,0))/VLOOKUP($F237,$B$278:$BB$314,MATCH(LEFT(TRIM(T$6),FIND("~",SUBSTITUTE(T$6,"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237))*HLOOKUP(LEFT(TRIM(T$6),FIND("~",SUBSTITUTE(T$6," ","~",LEN(TRIM(T$6))-LEN(SUBSTITUTE(TRIM(T$6)," ",""))))-1)&amp;" Total",$B$6:$BB$314,ROW($A237)-5,FALSE))</f>
        <v>0</v>
      </c>
      <c r="U237" s="8">
        <f ca="1">IF(U$5&lt;&gt;"",HLOOKUP(U$5,Functionalization!$G$6:$R$314,ROW($A237)-5,FALSE),IFERROR(INDEX(U$278:U$314,MATCH($F237,$B$278:$B$314,0))/VLOOKUP($F237,$B$278:$BB$314,MATCH(LEFT(TRIM(U$6),FIND("~",SUBSTITUTE(U$6,"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237))*HLOOKUP(LEFT(TRIM(U$6),FIND("~",SUBSTITUTE(U$6," ","~",LEN(TRIM(U$6))-LEN(SUBSTITUTE(TRIM(U$6)," ",""))))-1)&amp;" Total",$B$6:$BB$314,ROW($A237)-5,FALSE))</f>
        <v>0</v>
      </c>
      <c r="V237" s="8">
        <f ca="1">IF(V$5&lt;&gt;"",HLOOKUP(V$5,Functionalization!$G$6:$R$314,ROW($A237)-5,FALSE),IFERROR(INDEX(V$278:V$314,MATCH($F237,$B$278:$B$314,0))/VLOOKUP($F237,$B$278:$BB$314,MATCH(LEFT(TRIM(V$6),FIND("~",SUBSTITUTE(V$6,"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237))*HLOOKUP(LEFT(TRIM(V$6),FIND("~",SUBSTITUTE(V$6," ","~",LEN(TRIM(V$6))-LEN(SUBSTITUTE(TRIM(V$6)," ",""))))-1)&amp;" Total",$B$6:$BB$314,ROW($A237)-5,FALSE))</f>
        <v>0</v>
      </c>
      <c r="W237" s="8">
        <f ca="1">IF(W$5&lt;&gt;"",HLOOKUP(W$5,Functionalization!$G$6:$R$314,ROW($A237)-5,FALSE),IFERROR(INDEX(W$278:W$314,MATCH($F237,$B$278:$B$314,0))/VLOOKUP($F237,$B$278:$BB$314,MATCH(LEFT(TRIM(W$6),FIND("~",SUBSTITUTE(W$6,"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237))*HLOOKUP(LEFT(TRIM(W$6),FIND("~",SUBSTITUTE(W$6," ","~",LEN(TRIM(W$6))-LEN(SUBSTITUTE(TRIM(W$6)," ",""))))-1)&amp;" Total",$B$6:$BB$314,ROW($A237)-5,FALSE))</f>
        <v>0</v>
      </c>
      <c r="X237" s="8">
        <f ca="1">IF(X$5&lt;&gt;"",HLOOKUP(X$5,Functionalization!$G$6:$R$314,ROW($A237)-5,FALSE),IFERROR(INDEX(X$278:X$314,MATCH($F237,$B$278:$B$314,0))/VLOOKUP($F237,$B$278:$BB$314,MATCH(LEFT(TRIM(X$6),FIND("~",SUBSTITUTE(X$6,"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237))*HLOOKUP(LEFT(TRIM(X$6),FIND("~",SUBSTITUTE(X$6," ","~",LEN(TRIM(X$6))-LEN(SUBSTITUTE(TRIM(X$6)," ",""))))-1)&amp;" Total",$B$6:$BB$314,ROW($A237)-5,FALSE))</f>
        <v>0</v>
      </c>
      <c r="Y237" s="8">
        <f ca="1">IF(Y$5&lt;&gt;"",HLOOKUP(Y$5,Functionalization!$G$6:$R$314,ROW($A237)-5,FALSE),IFERROR(INDEX(Y$278:Y$314,MATCH($F237,$B$278:$B$314,0))/VLOOKUP($F237,$B$278:$BB$314,MATCH(LEFT(TRIM(Y$6),FIND("~",SUBSTITUTE(Y$6,"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237))*HLOOKUP(LEFT(TRIM(Y$6),FIND("~",SUBSTITUTE(Y$6," ","~",LEN(TRIM(Y$6))-LEN(SUBSTITUTE(TRIM(Y$6)," ",""))))-1)&amp;" Total",$B$6:$BB$314,ROW($A237)-5,FALSE))</f>
        <v>0</v>
      </c>
      <c r="Z237" s="8">
        <f ca="1">IF(Z$5&lt;&gt;"",HLOOKUP(Z$5,Functionalization!$G$6:$R$314,ROW($A237)-5,FALSE),IFERROR(INDEX(Z$278:Z$314,MATCH($F237,$B$278:$B$314,0))/VLOOKUP($F237,$B$278:$BB$314,MATCH(LEFT(TRIM(Z$6),FIND("~",SUBSTITUTE(Z$6,"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237))*HLOOKUP(LEFT(TRIM(Z$6),FIND("~",SUBSTITUTE(Z$6," ","~",LEN(TRIM(Z$6))-LEN(SUBSTITUTE(TRIM(Z$6)," ",""))))-1)&amp;" Total",$B$6:$BB$314,ROW($A237)-5,FALSE))</f>
        <v>0</v>
      </c>
      <c r="AA237" s="8">
        <f ca="1">IF(AA$5&lt;&gt;"",HLOOKUP(AA$5,Functionalization!$G$6:$R$314,ROW($A237)-5,FALSE),IFERROR(INDEX(AA$278:AA$314,MATCH($F237,$B$278:$B$314,0))/VLOOKUP($F237,$B$278:$BB$314,MATCH(LEFT(TRIM(AA$6),FIND("~",SUBSTITUTE(AA$6,"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237))*HLOOKUP(LEFT(TRIM(AA$6),FIND("~",SUBSTITUTE(AA$6," ","~",LEN(TRIM(AA$6))-LEN(SUBSTITUTE(TRIM(AA$6)," ",""))))-1)&amp;" Total",$B$6:$BB$314,ROW($A237)-5,FALSE))</f>
        <v>0</v>
      </c>
      <c r="AB237" s="8">
        <f ca="1">IF(AB$5&lt;&gt;"",HLOOKUP(AB$5,Functionalization!$G$6:$R$314,ROW($A237)-5,FALSE),IFERROR(INDEX(AB$278:AB$314,MATCH($F237,$B$278:$B$314,0))/VLOOKUP($F237,$B$278:$BB$314,MATCH(LEFT(TRIM(AB$6),FIND("~",SUBSTITUTE(AB$6,"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237))*HLOOKUP(LEFT(TRIM(AB$6),FIND("~",SUBSTITUTE(AB$6," ","~",LEN(TRIM(AB$6))-LEN(SUBSTITUTE(TRIM(AB$6)," ",""))))-1)&amp;" Total",$B$6:$BB$314,ROW($A237)-5,FALSE))</f>
        <v>0</v>
      </c>
      <c r="AC237" s="8">
        <f ca="1">IF(AC$5&lt;&gt;"",HLOOKUP(AC$5,Functionalization!$G$6:$R$314,ROW($A237)-5,FALSE),IFERROR(INDEX(AC$278:AC$314,MATCH($F237,$B$278:$B$314,0))/VLOOKUP($F237,$B$278:$BB$314,MATCH(LEFT(TRIM(AC$6),FIND("~",SUBSTITUTE(AC$6,"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237))*HLOOKUP(LEFT(TRIM(AC$6),FIND("~",SUBSTITUTE(AC$6," ","~",LEN(TRIM(AC$6))-LEN(SUBSTITUTE(TRIM(AC$6)," ",""))))-1)&amp;" Total",$B$6:$BB$314,ROW($A237)-5,FALSE))</f>
        <v>0</v>
      </c>
      <c r="AD237" s="8">
        <f ca="1">IF(AD$5&lt;&gt;"",HLOOKUP(AD$5,Functionalization!$G$6:$R$314,ROW($A237)-5,FALSE),IFERROR(INDEX(AD$278:AD$314,MATCH($F237,$B$278:$B$314,0))/VLOOKUP($F237,$B$278:$BB$314,MATCH(LEFT(TRIM(AD$6),FIND("~",SUBSTITUTE(AD$6,"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237))*HLOOKUP(LEFT(TRIM(AD$6),FIND("~",SUBSTITUTE(AD$6," ","~",LEN(TRIM(AD$6))-LEN(SUBSTITUTE(TRIM(AD$6)," ",""))))-1)&amp;" Total",$B$6:$BB$314,ROW($A237)-5,FALSE))</f>
        <v>0</v>
      </c>
      <c r="AE237" s="8">
        <f ca="1">IF(AE$5&lt;&gt;"",HLOOKUP(AE$5,Functionalization!$G$6:$R$314,ROW($A237)-5,FALSE),IFERROR(INDEX(AE$278:AE$314,MATCH($F237,$B$278:$B$314,0))/VLOOKUP($F237,$B$278:$BB$314,MATCH(LEFT(TRIM(AE$6),FIND("~",SUBSTITUTE(AE$6,"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237))*HLOOKUP(LEFT(TRIM(AE$6),FIND("~",SUBSTITUTE(AE$6," ","~",LEN(TRIM(AE$6))-LEN(SUBSTITUTE(TRIM(AE$6)," ",""))))-1)&amp;" Total",$B$6:$BB$314,ROW($A237)-5,FALSE))</f>
        <v>0</v>
      </c>
      <c r="AF237" s="8">
        <f ca="1">IF(AF$5&lt;&gt;"",HLOOKUP(AF$5,Functionalization!$G$6:$R$314,ROW($A237)-5,FALSE),IFERROR(INDEX(AF$278:AF$314,MATCH($F237,$B$278:$B$314,0))/VLOOKUP($F237,$B$278:$BB$314,MATCH(LEFT(TRIM(AF$6),FIND("~",SUBSTITUTE(AF$6,"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237))*HLOOKUP(LEFT(TRIM(AF$6),FIND("~",SUBSTITUTE(AF$6," ","~",LEN(TRIM(AF$6))-LEN(SUBSTITUTE(TRIM(AF$6)," ",""))))-1)&amp;" Total",$B$6:$BB$314,ROW($A237)-5,FALSE))</f>
        <v>0</v>
      </c>
      <c r="AG237" s="8">
        <f ca="1">IF(AG$5&lt;&gt;"",HLOOKUP(AG$5,Functionalization!$G$6:$R$314,ROW($A237)-5,FALSE),IFERROR(INDEX(AG$278:AG$314,MATCH($F237,$B$278:$B$314,0))/VLOOKUP($F237,$B$278:$BB$314,MATCH(LEFT(TRIM(AG$6),FIND("~",SUBSTITUTE(AG$6,"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237))*HLOOKUP(LEFT(TRIM(AG$6),FIND("~",SUBSTITUTE(AG$6," ","~",LEN(TRIM(AG$6))-LEN(SUBSTITUTE(TRIM(AG$6)," ",""))))-1)&amp;" Total",$B$6:$BB$314,ROW($A237)-5,FALSE))</f>
        <v>0</v>
      </c>
      <c r="AH237" s="8">
        <f ca="1">IF(AH$5&lt;&gt;"",HLOOKUP(AH$5,Functionalization!$G$6:$R$314,ROW($A237)-5,FALSE),IFERROR(INDEX(AH$278:AH$314,MATCH($F237,$B$278:$B$314,0))/VLOOKUP($F237,$B$278:$BB$314,MATCH(LEFT(TRIM(AH$6),FIND("~",SUBSTITUTE(AH$6,"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237))*HLOOKUP(LEFT(TRIM(AH$6),FIND("~",SUBSTITUTE(AH$6," ","~",LEN(TRIM(AH$6))-LEN(SUBSTITUTE(TRIM(AH$6)," ",""))))-1)&amp;" Total",$B$6:$BB$314,ROW($A237)-5,FALSE))</f>
        <v>0</v>
      </c>
      <c r="AI237" s="8">
        <f ca="1">IF(AI$5&lt;&gt;"",HLOOKUP(AI$5,Functionalization!$G$6:$R$314,ROW($A237)-5,FALSE),IFERROR(INDEX(AI$278:AI$314,MATCH($F237,$B$278:$B$314,0))/VLOOKUP($F237,$B$278:$BB$314,MATCH(LEFT(TRIM(AI$6),FIND("~",SUBSTITUTE(AI$6,"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237))*HLOOKUP(LEFT(TRIM(AI$6),FIND("~",SUBSTITUTE(AI$6," ","~",LEN(TRIM(AI$6))-LEN(SUBSTITUTE(TRIM(AI$6)," ",""))))-1)&amp;" Total",$B$6:$BB$314,ROW($A237)-5,FALSE))</f>
        <v>0</v>
      </c>
      <c r="AJ237" s="8">
        <f ca="1">IF(AJ$5&lt;&gt;"",HLOOKUP(AJ$5,Functionalization!$G$6:$R$314,ROW($A237)-5,FALSE),IFERROR(INDEX(AJ$278:AJ$314,MATCH($F237,$B$278:$B$314,0))/VLOOKUP($F237,$B$278:$BB$314,MATCH(LEFT(TRIM(AJ$6),FIND("~",SUBSTITUTE(AJ$6,"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237))*HLOOKUP(LEFT(TRIM(AJ$6),FIND("~",SUBSTITUTE(AJ$6," ","~",LEN(TRIM(AJ$6))-LEN(SUBSTITUTE(TRIM(AJ$6)," ",""))))-1)&amp;" Total",$B$6:$BB$314,ROW($A237)-5,FALSE))</f>
        <v>0</v>
      </c>
      <c r="AK237" s="8">
        <f ca="1">IF(AK$5&lt;&gt;"",HLOOKUP(AK$5,Functionalization!$G$6:$R$314,ROW($A237)-5,FALSE),IFERROR(INDEX(AK$278:AK$314,MATCH($F237,$B$278:$B$314,0))/VLOOKUP($F237,$B$278:$BB$314,MATCH(LEFT(TRIM(AK$6),FIND("~",SUBSTITUTE(AK$6,"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237))*HLOOKUP(LEFT(TRIM(AK$6),FIND("~",SUBSTITUTE(AK$6," ","~",LEN(TRIM(AK$6))-LEN(SUBSTITUTE(TRIM(AK$6)," ",""))))-1)&amp;" Total",$B$6:$BB$314,ROW($A237)-5,FALSE))</f>
        <v>0</v>
      </c>
      <c r="AL237" s="8">
        <f ca="1">IF(AL$5&lt;&gt;"",HLOOKUP(AL$5,Functionalization!$G$6:$R$314,ROW($A237)-5,FALSE),IFERROR(INDEX(AL$278:AL$314,MATCH($F237,$B$278:$B$314,0))/VLOOKUP($F237,$B$278:$BB$314,MATCH(LEFT(TRIM(AL$6),FIND("~",SUBSTITUTE(AL$6,"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237))*HLOOKUP(LEFT(TRIM(AL$6),FIND("~",SUBSTITUTE(AL$6," ","~",LEN(TRIM(AL$6))-LEN(SUBSTITUTE(TRIM(AL$6)," ",""))))-1)&amp;" Total",$B$6:$BB$314,ROW($A237)-5,FALSE))</f>
        <v>0</v>
      </c>
      <c r="AM237" s="8">
        <f ca="1">IF(AM$5&lt;&gt;"",HLOOKUP(AM$5,Functionalization!$G$6:$R$314,ROW($A237)-5,FALSE),IFERROR(INDEX(AM$278:AM$314,MATCH($F237,$B$278:$B$314,0))/VLOOKUP($F237,$B$278:$BB$314,MATCH(LEFT(TRIM(AM$6),FIND("~",SUBSTITUTE(AM$6,"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237))*HLOOKUP(LEFT(TRIM(AM$6),FIND("~",SUBSTITUTE(AM$6," ","~",LEN(TRIM(AM$6))-LEN(SUBSTITUTE(TRIM(AM$6)," ",""))))-1)&amp;" Total",$B$6:$BB$314,ROW($A237)-5,FALSE))</f>
        <v>0</v>
      </c>
      <c r="AN237" s="8">
        <f ca="1">IF(AN$5&lt;&gt;"",HLOOKUP(AN$5,Functionalization!$G$6:$R$314,ROW($A237)-5,FALSE),IFERROR(INDEX(AN$278:AN$314,MATCH($F237,$B$278:$B$314,0))/VLOOKUP($F237,$B$278:$BB$314,MATCH(LEFT(TRIM(AN$6),FIND("~",SUBSTITUTE(AN$6,"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237))*HLOOKUP(LEFT(TRIM(AN$6),FIND("~",SUBSTITUTE(AN$6," ","~",LEN(TRIM(AN$6))-LEN(SUBSTITUTE(TRIM(AN$6)," ",""))))-1)&amp;" Total",$B$6:$BB$314,ROW($A237)-5,FALSE))</f>
        <v>0</v>
      </c>
      <c r="AO237" s="8">
        <f ca="1">IF(AO$5&lt;&gt;"",HLOOKUP(AO$5,Functionalization!$G$6:$R$314,ROW($A237)-5,FALSE),IFERROR(INDEX(AO$278:AO$314,MATCH($F237,$B$278:$B$314,0))/VLOOKUP($F237,$B$278:$BB$314,MATCH(LEFT(TRIM(AO$6),FIND("~",SUBSTITUTE(AO$6,"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237))*HLOOKUP(LEFT(TRIM(AO$6),FIND("~",SUBSTITUTE(AO$6," ","~",LEN(TRIM(AO$6))-LEN(SUBSTITUTE(TRIM(AO$6)," ",""))))-1)&amp;" Total",$B$6:$BB$314,ROW($A237)-5,FALSE))</f>
        <v>0</v>
      </c>
      <c r="AP237" s="8">
        <f ca="1">IF(AP$5&lt;&gt;"",HLOOKUP(AP$5,Functionalization!$G$6:$R$314,ROW($A237)-5,FALSE),IFERROR(INDEX(AP$278:AP$314,MATCH($F237,$B$278:$B$314,0))/VLOOKUP($F237,$B$278:$BB$314,MATCH(LEFT(TRIM(AP$6),FIND("~",SUBSTITUTE(AP$6,"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237))*HLOOKUP(LEFT(TRIM(AP$6),FIND("~",SUBSTITUTE(AP$6," ","~",LEN(TRIM(AP$6))-LEN(SUBSTITUTE(TRIM(AP$6)," ",""))))-1)&amp;" Total",$B$6:$BB$314,ROW($A237)-5,FALSE))</f>
        <v>0</v>
      </c>
      <c r="AQ237" s="8">
        <f ca="1">IF(AQ$5&lt;&gt;"",HLOOKUP(AQ$5,Functionalization!$G$6:$R$314,ROW($A237)-5,FALSE),IFERROR(INDEX(AQ$278:AQ$314,MATCH($F237,$B$278:$B$314,0))/VLOOKUP($F237,$B$278:$BB$314,MATCH(LEFT(TRIM(AQ$6),FIND("~",SUBSTITUTE(AQ$6,"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237))*HLOOKUP(LEFT(TRIM(AQ$6),FIND("~",SUBSTITUTE(AQ$6," ","~",LEN(TRIM(AQ$6))-LEN(SUBSTITUTE(TRIM(AQ$6)," ",""))))-1)&amp;" Total",$B$6:$BB$314,ROW($A237)-5,FALSE))</f>
        <v>0</v>
      </c>
      <c r="AR237" s="8">
        <f ca="1">IF(AR$5&lt;&gt;"",HLOOKUP(AR$5,Functionalization!$G$6:$R$314,ROW($A237)-5,FALSE),IFERROR(INDEX(AR$278:AR$314,MATCH($F237,$B$278:$B$314,0))/VLOOKUP($F237,$B$278:$BB$314,MATCH(LEFT(TRIM(AR$6),FIND("~",SUBSTITUTE(AR$6,"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237))*HLOOKUP(LEFT(TRIM(AR$6),FIND("~",SUBSTITUTE(AR$6," ","~",LEN(TRIM(AR$6))-LEN(SUBSTITUTE(TRIM(AR$6)," ",""))))-1)&amp;" Total",$B$6:$BB$314,ROW($A237)-5,FALSE))</f>
        <v>0</v>
      </c>
      <c r="AS237" s="8">
        <f ca="1">IF(AS$5&lt;&gt;"",HLOOKUP(AS$5,Functionalization!$G$6:$R$314,ROW($A237)-5,FALSE),IFERROR(INDEX(AS$278:AS$314,MATCH($F237,$B$278:$B$314,0))/VLOOKUP($F237,$B$278:$BB$314,MATCH(LEFT(TRIM(AS$6),FIND("~",SUBSTITUTE(AS$6,"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237))*HLOOKUP(LEFT(TRIM(AS$6),FIND("~",SUBSTITUTE(AS$6," ","~",LEN(TRIM(AS$6))-LEN(SUBSTITUTE(TRIM(AS$6)," ",""))))-1)&amp;" Total",$B$6:$BB$314,ROW($A237)-5,FALSE))</f>
        <v>0</v>
      </c>
      <c r="AT237" s="8">
        <f ca="1">IF(AT$5&lt;&gt;"",HLOOKUP(AT$5,Functionalization!$G$6:$R$314,ROW($A237)-5,FALSE),IFERROR(INDEX(AT$278:AT$314,MATCH($F237,$B$278:$B$314,0))/VLOOKUP($F237,$B$278:$BB$314,MATCH(LEFT(TRIM(AT$6),FIND("~",SUBSTITUTE(AT$6,"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237))*HLOOKUP(LEFT(TRIM(AT$6),FIND("~",SUBSTITUTE(AT$6," ","~",LEN(TRIM(AT$6))-LEN(SUBSTITUTE(TRIM(AT$6)," ",""))))-1)&amp;" Total",$B$6:$BB$314,ROW($A237)-5,FALSE))</f>
        <v>0</v>
      </c>
      <c r="AU237" s="8">
        <f ca="1">IF(AU$5&lt;&gt;"",HLOOKUP(AU$5,Functionalization!$G$6:$R$314,ROW($A237)-5,FALSE),IFERROR(INDEX(AU$278:AU$314,MATCH($F237,$B$278:$B$314,0))/VLOOKUP($F237,$B$278:$BB$314,MATCH(LEFT(TRIM(AU$6),FIND("~",SUBSTITUTE(AU$6,"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237))*HLOOKUP(LEFT(TRIM(AU$6),FIND("~",SUBSTITUTE(AU$6," ","~",LEN(TRIM(AU$6))-LEN(SUBSTITUTE(TRIM(AU$6)," ",""))))-1)&amp;" Total",$B$6:$BB$314,ROW($A237)-5,FALSE))</f>
        <v>0</v>
      </c>
      <c r="AV237" s="8">
        <f ca="1">IF(AV$5&lt;&gt;"",HLOOKUP(AV$5,Functionalization!$G$6:$R$314,ROW($A237)-5,FALSE),IFERROR(INDEX(AV$278:AV$314,MATCH($F237,$B$278:$B$314,0))/VLOOKUP($F237,$B$278:$BB$314,MATCH(LEFT(TRIM(AV$6),FIND("~",SUBSTITUTE(AV$6,"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237))*HLOOKUP(LEFT(TRIM(AV$6),FIND("~",SUBSTITUTE(AV$6," ","~",LEN(TRIM(AV$6))-LEN(SUBSTITUTE(TRIM(AV$6)," ",""))))-1)&amp;" Total",$B$6:$BB$314,ROW($A237)-5,FALSE))</f>
        <v>0</v>
      </c>
      <c r="AW237" s="8">
        <f ca="1">IF(AW$5&lt;&gt;"",HLOOKUP(AW$5,Functionalization!$G$6:$R$314,ROW($A237)-5,FALSE),IFERROR(INDEX(AW$278:AW$314,MATCH($F237,$B$278:$B$314,0))/VLOOKUP($F237,$B$278:$BB$314,MATCH(LEFT(TRIM(AW$6),FIND("~",SUBSTITUTE(AW$6,"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237))*HLOOKUP(LEFT(TRIM(AW$6),FIND("~",SUBSTITUTE(AW$6," ","~",LEN(TRIM(AW$6))-LEN(SUBSTITUTE(TRIM(AW$6)," ",""))))-1)&amp;" Total",$B$6:$BB$314,ROW($A237)-5,FALSE))</f>
        <v>0</v>
      </c>
      <c r="AX237" s="8">
        <f ca="1">IF(AX$5&lt;&gt;"",HLOOKUP(AX$5,Functionalization!$G$6:$R$314,ROW($A237)-5,FALSE),IFERROR(INDEX(AX$278:AX$314,MATCH($F237,$B$278:$B$314,0))/VLOOKUP($F237,$B$278:$BB$314,MATCH(LEFT(TRIM(AX$6),FIND("~",SUBSTITUTE(AX$6,"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237))*HLOOKUP(LEFT(TRIM(AX$6),FIND("~",SUBSTITUTE(AX$6," ","~",LEN(TRIM(AX$6))-LEN(SUBSTITUTE(TRIM(AX$6)," ",""))))-1)&amp;" Total",$B$6:$BB$314,ROW($A237)-5,FALSE))</f>
        <v>0</v>
      </c>
      <c r="AY237" s="8">
        <f ca="1">IF(AY$5&lt;&gt;"",HLOOKUP(AY$5,Functionalization!$G$6:$R$314,ROW($A237)-5,FALSE),IFERROR(INDEX(AY$278:AY$314,MATCH($F237,$B$278:$B$314,0))/VLOOKUP($F237,$B$278:$BB$314,MATCH(LEFT(TRIM(AY$6),FIND("~",SUBSTITUTE(AY$6,"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237))*HLOOKUP(LEFT(TRIM(AY$6),FIND("~",SUBSTITUTE(AY$6," ","~",LEN(TRIM(AY$6))-LEN(SUBSTITUTE(TRIM(AY$6)," ",""))))-1)&amp;" Total",$B$6:$BB$314,ROW($A237)-5,FALSE))</f>
        <v>0</v>
      </c>
      <c r="AZ237" s="8">
        <f ca="1">IF(AZ$5&lt;&gt;"",HLOOKUP(AZ$5,Functionalization!$G$6:$R$314,ROW($A237)-5,FALSE),IFERROR(INDEX(AZ$278:AZ$314,MATCH($F237,$B$278:$B$314,0))/VLOOKUP($F237,$B$278:$BB$314,MATCH(LEFT(TRIM(AZ$6),FIND("~",SUBSTITUTE(AZ$6,"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237))*HLOOKUP(LEFT(TRIM(AZ$6),FIND("~",SUBSTITUTE(AZ$6," ","~",LEN(TRIM(AZ$6))-LEN(SUBSTITUTE(TRIM(AZ$6)," ",""))))-1)&amp;" Total",$B$6:$BB$314,ROW($A237)-5,FALSE))</f>
        <v>0</v>
      </c>
      <c r="BA237" s="8">
        <f ca="1">IF(BA$5&lt;&gt;"",HLOOKUP(BA$5,Functionalization!$G$6:$R$314,ROW($A237)-5,FALSE),IFERROR(INDEX(BA$278:BA$314,MATCH($F237,$B$278:$B$314,0))/VLOOKUP($F237,$B$278:$BB$314,MATCH(LEFT(TRIM(BA$6),FIND("~",SUBSTITUTE(BA$6,"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237))*HLOOKUP(LEFT(TRIM(BA$6),FIND("~",SUBSTITUTE(BA$6," ","~",LEN(TRIM(BA$6))-LEN(SUBSTITUTE(TRIM(BA$6)," ",""))))-1)&amp;" Total",$B$6:$BB$314,ROW($A237)-5,FALSE))</f>
        <v>0</v>
      </c>
      <c r="BB237" s="8">
        <f ca="1">IF(BB$5&lt;&gt;"",HLOOKUP(BB$5,Functionalization!$G$6:$R$314,ROW($A237)-5,FALSE),IFERROR(INDEX(BB$278:BB$314,MATCH($F237,$B$278:$B$314,0))/VLOOKUP($F237,$B$278:$BB$314,MATCH(LEFT(TRIM(BB$6),FIND("~",SUBSTITUTE(BB$6,"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237))*HLOOKUP(LEFT(TRIM(BB$6),FIND("~",SUBSTITUTE(BB$6," ","~",LEN(TRIM(BB$6))-LEN(SUBSTITUTE(TRIM(BB$6)," ",""))))-1)&amp;" Total",$B$6:$BB$314,ROW($A237)-5,FALSE))</f>
        <v>0</v>
      </c>
      <c r="BD237">
        <f ca="1">IFERROR(IF(SUMIF($G$6:$BB$6,BD$6&amp;" Total",$G237:$BB237)-(SUMIF($G$6:$BB$6,BD$6&amp;" "&amp;'Input-Func_Class'!$D$22,$G237:$BB237)+IFERROR(SUMIF($G$6:$BB$6,BD$6&amp;" "&amp;'Input-Func_Class'!$E$22,$G237:$BB237),SUMIF($G$6:$BB$6,BD$6&amp;" "&amp;'Input-Func_Class'!$B$24,$G237:$BB237))+SUMIF($G$6:$BB$6,BD$6&amp;" "&amp;'Input-Func_Class'!$F$22,$G237:$BB237))&lt;Check_Limit,0,1),1)</f>
        <v>0</v>
      </c>
      <c r="BE237">
        <f ca="1">IFERROR(IF(SUMIF($G$6:$BB$6,BE$6&amp;" Total",$G237:$BB237)-(SUMIF($G$6:$BB$6,BE$6&amp;" "&amp;'Input-Func_Class'!$D$22,$G237:$BB237)+IFERROR(SUMIF($G$6:$BB$6,BE$6&amp;" "&amp;'Input-Func_Class'!$E$22,$G237:$BB237),SUMIF($G$6:$BB$6,BE$6&amp;" "&amp;'Input-Func_Class'!$B$24,$G237:$BB237))+SUMIF($G$6:$BB$6,BE$6&amp;" "&amp;'Input-Func_Class'!$F$22,$G237:$BB237))&lt;Check_Limit,0,1),1)</f>
        <v>0</v>
      </c>
      <c r="BF237">
        <f ca="1">IFERROR(IF(SUMIF($G$6:$BB$6,BF$6&amp;" Total",$G237:$BB237)-(SUMIF($G$6:$BB$6,BF$6&amp;" "&amp;'Input-Func_Class'!$D$22,$G237:$BB237)+IFERROR(SUMIF($G$6:$BB$6,BF$6&amp;" "&amp;'Input-Func_Class'!$E$22,$G237:$BB237),SUMIF($G$6:$BB$6,BF$6&amp;" "&amp;'Input-Func_Class'!$B$24,$G237:$BB237))+SUMIF($G$6:$BB$6,BF$6&amp;" "&amp;'Input-Func_Class'!$F$22,$G237:$BB237))&lt;Check_Limit,0,1),1)</f>
        <v>0</v>
      </c>
      <c r="BG237">
        <f ca="1">IFERROR(IF(SUMIF($G$6:$BB$6,BG$6&amp;" Total",$G237:$BB237)-(SUMIF($G$6:$BB$6,BG$6&amp;" "&amp;'Input-Func_Class'!$D$22,$G237:$BB237)+IFERROR(SUMIF($G$6:$BB$6,BG$6&amp;" "&amp;'Input-Func_Class'!$E$22,$G237:$BB237),SUMIF($G$6:$BB$6,BG$6&amp;" "&amp;'Input-Func_Class'!$B$24,$G237:$BB237))+SUMIF($G$6:$BB$6,BG$6&amp;" "&amp;'Input-Func_Class'!$F$22,$G237:$BB237))&lt;Check_Limit,0,1),1)</f>
        <v>0</v>
      </c>
      <c r="BH237">
        <f ca="1">IFERROR(IF(SUMIF($G$6:$BB$6,BH$6&amp;" Total",$G237:$BB237)-(SUMIF($G$6:$BB$6,BH$6&amp;" "&amp;'Input-Func_Class'!$D$22,$G237:$BB237)+IFERROR(SUMIF($G$6:$BB$6,BH$6&amp;" "&amp;'Input-Func_Class'!$E$22,$G237:$BB237),SUMIF($G$6:$BB$6,BH$6&amp;" "&amp;'Input-Func_Class'!$B$24,$G237:$BB237))+SUMIF($G$6:$BB$6,BH$6&amp;" "&amp;'Input-Func_Class'!$F$22,$G237:$BB237))&lt;Check_Limit,0,1),1)</f>
        <v>0</v>
      </c>
      <c r="BI237">
        <f ca="1">IFERROR(IF(SUMIF($G$6:$BB$6,BI$6&amp;" Total",$G237:$BB237)-(SUMIF($G$6:$BB$6,BI$6&amp;" "&amp;'Input-Func_Class'!$D$22,$G237:$BB237)+IFERROR(SUMIF($G$6:$BB$6,BI$6&amp;" "&amp;'Input-Func_Class'!$E$22,$G237:$BB237),SUMIF($G$6:$BB$6,BI$6&amp;" "&amp;'Input-Func_Class'!$B$24,$G237:$BB237))+SUMIF($G$6:$BB$6,BI$6&amp;" "&amp;'Input-Func_Class'!$F$22,$G237:$BB237))&lt;Check_Limit,0,1),1)</f>
        <v>0</v>
      </c>
      <c r="BJ237">
        <f ca="1">IFERROR(IF(SUMIF($G$6:$BB$6,BJ$6&amp;" Total",$G237:$BB237)-(SUMIF($G$6:$BB$6,BJ$6&amp;" "&amp;'Input-Func_Class'!$D$22,$G237:$BB237)+IFERROR(SUMIF($G$6:$BB$6,BJ$6&amp;" "&amp;'Input-Func_Class'!$E$22,$G237:$BB237),SUMIF($G$6:$BB$6,BJ$6&amp;" "&amp;'Input-Func_Class'!$B$24,$G237:$BB237))+SUMIF($G$6:$BB$6,BJ$6&amp;" "&amp;'Input-Func_Class'!$F$22,$G237:$BB237))&lt;Check_Limit,0,1),1)</f>
        <v>0</v>
      </c>
      <c r="BK237">
        <f ca="1">IFERROR(IF(SUMIF($G$6:$BB$6,BK$6&amp;" Total",$G237:$BB237)-(SUMIF($G$6:$BB$6,BK$6&amp;" "&amp;'Input-Func_Class'!$D$22,$G237:$BB237)+IFERROR(SUMIF($G$6:$BB$6,BK$6&amp;" "&amp;'Input-Func_Class'!$E$22,$G237:$BB237),SUMIF($G$6:$BB$6,BK$6&amp;" "&amp;'Input-Func_Class'!$B$24,$G237:$BB237))+SUMIF($G$6:$BB$6,BK$6&amp;" "&amp;'Input-Func_Class'!$F$22,$G237:$BB237))&lt;Check_Limit,0,1),1)</f>
        <v>0</v>
      </c>
      <c r="BL237">
        <f ca="1">IFERROR(IF(SUMIF($G$6:$BB$6,BL$6&amp;" Total",$G237:$BB237)-(SUMIF($G$6:$BB$6,BL$6&amp;" "&amp;'Input-Func_Class'!$D$22,$G237:$BB237)+IFERROR(SUMIF($G$6:$BB$6,BL$6&amp;" "&amp;'Input-Func_Class'!$E$22,$G237:$BB237),SUMIF($G$6:$BB$6,BL$6&amp;" "&amp;'Input-Func_Class'!$B$24,$G237:$BB237))+SUMIF($G$6:$BB$6,BL$6&amp;" "&amp;'Input-Func_Class'!$F$22,$G237:$BB237))&lt;Check_Limit,0,1),1)</f>
        <v>0</v>
      </c>
      <c r="BM237">
        <f ca="1">IFERROR(IF(SUMIF($G$6:$BB$6,BM$6&amp;" Total",$G237:$BB237)-(SUMIF($G$6:$BB$6,BM$6&amp;" "&amp;'Input-Func_Class'!$D$22,$G237:$BB237)+IFERROR(SUMIF($G$6:$BB$6,BM$6&amp;" "&amp;'Input-Func_Class'!$E$22,$G237:$BB237),SUMIF($G$6:$BB$6,BM$6&amp;" "&amp;'Input-Func_Class'!$B$24,$G237:$BB237))+SUMIF($G$6:$BB$6,BM$6&amp;" "&amp;'Input-Func_Class'!$F$22,$G237:$BB237))&lt;Check_Limit,0,1),1)</f>
        <v>0</v>
      </c>
      <c r="BN237">
        <f ca="1">IFERROR(IF(SUMIF($G$6:$BB$6,BN$6&amp;" Total",$G237:$BB237)-(SUMIF($G$6:$BB$6,BN$6&amp;" "&amp;'Input-Func_Class'!$D$22,$G237:$BB237)+IFERROR(SUMIF($G$6:$BB$6,BN$6&amp;" "&amp;'Input-Func_Class'!$E$22,$G237:$BB237),SUMIF($G$6:$BB$6,BN$6&amp;" "&amp;'Input-Func_Class'!$B$24,$G237:$BB237))+SUMIF($G$6:$BB$6,BN$6&amp;" "&amp;'Input-Func_Class'!$F$22,$G237:$BB237))&lt;Check_Limit,0,1),1)</f>
        <v>0</v>
      </c>
      <c r="BO237">
        <f ca="1">IFERROR(IF(SUMIF($G$6:$BB$6,BO$6&amp;" Total",$G237:$BB237)-(SUMIF($G$6:$BB$6,BO$6&amp;" "&amp;'Input-Func_Class'!$D$22,$G237:$BB237)+IFERROR(SUMIF($G$6:$BB$6,BO$6&amp;" "&amp;'Input-Func_Class'!$E$22,$G237:$BB237),SUMIF($G$6:$BB$6,BO$6&amp;" "&amp;'Input-Func_Class'!$B$24,$G237:$BB237))+SUMIF($G$6:$BB$6,BO$6&amp;" "&amp;'Input-Func_Class'!$F$22,$G237:$BB237))&lt;Check_Limit,0,1),1)</f>
        <v>0</v>
      </c>
    </row>
    <row r="238" spans="1:67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>Functionalization!$D238</f>
        <v>684.96</v>
      </c>
      <c r="E238" s="8">
        <f t="shared" ca="1" si="61"/>
        <v>0</v>
      </c>
      <c r="F238" s="2" t="str">
        <f>IF($D238=0,"-",IF('Input-Accounts'!$E238&lt;&gt;0,'Input-Accounts'!$E238,'Input-Accounts'!$G238))</f>
        <v>INT_DISTPT_SUBTOTAL</v>
      </c>
      <c r="G238" s="8">
        <f ca="1">IF(G$5&lt;&gt;"",HLOOKUP(G$5,Functionalization!$G$6:$R$314,ROW($A238)-5,FALSE),IFERROR(INDEX(G$278:G$314,MATCH($F238,$B$278:$B$314,0))/VLOOKUP($F238,$B$278:$BB$314,MATCH(LEFT(TRIM(G$6),FIND("~",SUBSTITUTE(G$6,"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238))*HLOOKUP(LEFT(TRIM(G$6),FIND("~",SUBSTITUTE(G$6," ","~",LEN(TRIM(G$6))-LEN(SUBSTITUTE(TRIM(G$6)," ",""))))-1)&amp;" Total",$B$6:$BB$314,ROW($A238)-5,FALSE))</f>
        <v>437.38906449201284</v>
      </c>
      <c r="H238" s="8">
        <f ca="1">IF(H$5&lt;&gt;"",HLOOKUP(H$5,Functionalization!$G$6:$R$314,ROW($A238)-5,FALSE),IFERROR(INDEX(H$278:H$314,MATCH($F238,$B$278:$B$314,0))/VLOOKUP($F238,$B$278:$BB$314,MATCH(LEFT(TRIM(H$6),FIND("~",SUBSTITUTE(H$6,"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238))*HLOOKUP(LEFT(TRIM(H$6),FIND("~",SUBSTITUTE(H$6," ","~",LEN(TRIM(H$6))-LEN(SUBSTITUTE(TRIM(H$6)," ",""))))-1)&amp;" Total",$B$6:$BB$314,ROW($A238)-5,FALSE))</f>
        <v>333.69113739231551</v>
      </c>
      <c r="I238" s="8">
        <f ca="1">IF(I$5&lt;&gt;"",HLOOKUP(I$5,Functionalization!$G$6:$R$314,ROW($A238)-5,FALSE),IFERROR(INDEX(I$278:I$314,MATCH($F238,$B$278:$B$314,0))/VLOOKUP($F238,$B$278:$BB$314,MATCH(LEFT(TRIM(I$6),FIND("~",SUBSTITUTE(I$6,"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238))*HLOOKUP(LEFT(TRIM(I$6),FIND("~",SUBSTITUTE(I$6," ","~",LEN(TRIM(I$6))-LEN(SUBSTITUTE(TRIM(I$6)," ",""))))-1)&amp;" Total",$B$6:$BB$314,ROW($A238)-5,FALSE))</f>
        <v>0</v>
      </c>
      <c r="J238" s="8">
        <f ca="1">IF(J$5&lt;&gt;"",HLOOKUP(J$5,Functionalization!$G$6:$R$314,ROW($A238)-5,FALSE),IFERROR(INDEX(J$278:J$314,MATCH($F238,$B$278:$B$314,0))/VLOOKUP($F238,$B$278:$BB$314,MATCH(LEFT(TRIM(J$6),FIND("~",SUBSTITUTE(J$6,"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238))*HLOOKUP(LEFT(TRIM(J$6),FIND("~",SUBSTITUTE(J$6," ","~",LEN(TRIM(J$6))-LEN(SUBSTITUTE(TRIM(J$6)," ",""))))-1)&amp;" Total",$B$6:$BB$314,ROW($A238)-5,FALSE))</f>
        <v>103.69792709969741</v>
      </c>
      <c r="K238" s="8">
        <f ca="1">IF(K$5&lt;&gt;"",HLOOKUP(K$5,Functionalization!$G$6:$R$314,ROW($A238)-5,FALSE),IFERROR(INDEX(K$278:K$314,MATCH($F238,$B$278:$B$314,0))/VLOOKUP($F238,$B$278:$BB$314,MATCH(LEFT(TRIM(K$6),FIND("~",SUBSTITUTE(K$6,"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238))*HLOOKUP(LEFT(TRIM(K$6),FIND("~",SUBSTITUTE(K$6," ","~",LEN(TRIM(K$6))-LEN(SUBSTITUTE(TRIM(K$6)," ",""))))-1)&amp;" Total",$B$6:$BB$314,ROW($A238)-5,FALSE))</f>
        <v>247.57093550798714</v>
      </c>
      <c r="L238" s="8">
        <f ca="1">IF(L$5&lt;&gt;"",HLOOKUP(L$5,Functionalization!$G$6:$R$314,ROW($A238)-5,FALSE),IFERROR(INDEX(L$278:L$314,MATCH($F238,$B$278:$B$314,0))/VLOOKUP($F238,$B$278:$BB$314,MATCH(LEFT(TRIM(L$6),FIND("~",SUBSTITUTE(L$6,"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238))*HLOOKUP(LEFT(TRIM(L$6),FIND("~",SUBSTITUTE(L$6," ","~",LEN(TRIM(L$6))-LEN(SUBSTITUTE(TRIM(L$6)," ",""))))-1)&amp;" Total",$B$6:$BB$314,ROW($A238)-5,FALSE))</f>
        <v>0</v>
      </c>
      <c r="M238" s="8">
        <f ca="1">IF(M$5&lt;&gt;"",HLOOKUP(M$5,Functionalization!$G$6:$R$314,ROW($A238)-5,FALSE),IFERROR(INDEX(M$278:M$314,MATCH($F238,$B$278:$B$314,0))/VLOOKUP($F238,$B$278:$BB$314,MATCH(LEFT(TRIM(M$6),FIND("~",SUBSTITUTE(M$6,"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238))*HLOOKUP(LEFT(TRIM(M$6),FIND("~",SUBSTITUTE(M$6," ","~",LEN(TRIM(M$6))-LEN(SUBSTITUTE(TRIM(M$6)," ",""))))-1)&amp;" Total",$B$6:$BB$314,ROW($A238)-5,FALSE))</f>
        <v>0</v>
      </c>
      <c r="N238" s="8">
        <f ca="1">IF(N$5&lt;&gt;"",HLOOKUP(N$5,Functionalization!$G$6:$R$314,ROW($A238)-5,FALSE),IFERROR(INDEX(N$278:N$314,MATCH($F238,$B$278:$B$314,0))/VLOOKUP($F238,$B$278:$BB$314,MATCH(LEFT(TRIM(N$6),FIND("~",SUBSTITUTE(N$6,"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238))*HLOOKUP(LEFT(TRIM(N$6),FIND("~",SUBSTITUTE(N$6," ","~",LEN(TRIM(N$6))-LEN(SUBSTITUTE(TRIM(N$6)," ",""))))-1)&amp;" Total",$B$6:$BB$314,ROW($A238)-5,FALSE))</f>
        <v>247.57093550798714</v>
      </c>
      <c r="O238" s="8">
        <f ca="1">IF(O$5&lt;&gt;"",HLOOKUP(O$5,Functionalization!$G$6:$R$314,ROW($A238)-5,FALSE),IFERROR(INDEX(O$278:O$314,MATCH($F238,$B$278:$B$314,0))/VLOOKUP($F238,$B$278:$BB$314,MATCH(LEFT(TRIM(O$6),FIND("~",SUBSTITUTE(O$6,"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238))*HLOOKUP(LEFT(TRIM(O$6),FIND("~",SUBSTITUTE(O$6," ","~",LEN(TRIM(O$6))-LEN(SUBSTITUTE(TRIM(O$6)," ",""))))-1)&amp;" Total",$B$6:$BB$314,ROW($A238)-5,FALSE))</f>
        <v>0</v>
      </c>
      <c r="P238" s="8">
        <f ca="1">IF(P$5&lt;&gt;"",HLOOKUP(P$5,Functionalization!$G$6:$R$314,ROW($A238)-5,FALSE),IFERROR(INDEX(P$278:P$314,MATCH($F238,$B$278:$B$314,0))/VLOOKUP($F238,$B$278:$BB$314,MATCH(LEFT(TRIM(P$6),FIND("~",SUBSTITUTE(P$6,"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238))*HLOOKUP(LEFT(TRIM(P$6),FIND("~",SUBSTITUTE(P$6," ","~",LEN(TRIM(P$6))-LEN(SUBSTITUTE(TRIM(P$6)," ",""))))-1)&amp;" Total",$B$6:$BB$314,ROW($A238)-5,FALSE))</f>
        <v>0</v>
      </c>
      <c r="Q238" s="8">
        <f ca="1">IF(Q$5&lt;&gt;"",HLOOKUP(Q$5,Functionalization!$G$6:$R$314,ROW($A238)-5,FALSE),IFERROR(INDEX(Q$278:Q$314,MATCH($F238,$B$278:$B$314,0))/VLOOKUP($F238,$B$278:$BB$314,MATCH(LEFT(TRIM(Q$6),FIND("~",SUBSTITUTE(Q$6,"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238))*HLOOKUP(LEFT(TRIM(Q$6),FIND("~",SUBSTITUTE(Q$6," ","~",LEN(TRIM(Q$6))-LEN(SUBSTITUTE(TRIM(Q$6)," ",""))))-1)&amp;" Total",$B$6:$BB$314,ROW($A238)-5,FALSE))</f>
        <v>0</v>
      </c>
      <c r="R238" s="8">
        <f ca="1">IF(R$5&lt;&gt;"",HLOOKUP(R$5,Functionalization!$G$6:$R$314,ROW($A238)-5,FALSE),IFERROR(INDEX(R$278:R$314,MATCH($F238,$B$278:$B$314,0))/VLOOKUP($F238,$B$278:$BB$314,MATCH(LEFT(TRIM(R$6),FIND("~",SUBSTITUTE(R$6,"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238))*HLOOKUP(LEFT(TRIM(R$6),FIND("~",SUBSTITUTE(R$6," ","~",LEN(TRIM(R$6))-LEN(SUBSTITUTE(TRIM(R$6)," ",""))))-1)&amp;" Total",$B$6:$BB$314,ROW($A238)-5,FALSE))</f>
        <v>0</v>
      </c>
      <c r="S238" s="8">
        <f ca="1">IF(S$5&lt;&gt;"",HLOOKUP(S$5,Functionalization!$G$6:$R$314,ROW($A238)-5,FALSE),IFERROR(INDEX(S$278:S$314,MATCH($F238,$B$278:$B$314,0))/VLOOKUP($F238,$B$278:$BB$314,MATCH(LEFT(TRIM(S$6),FIND("~",SUBSTITUTE(S$6,"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238))*HLOOKUP(LEFT(TRIM(S$6),FIND("~",SUBSTITUTE(S$6," ","~",LEN(TRIM(S$6))-LEN(SUBSTITUTE(TRIM(S$6)," ",""))))-1)&amp;" Total",$B$6:$BB$314,ROW($A238)-5,FALSE))</f>
        <v>0</v>
      </c>
      <c r="T238" s="8">
        <f ca="1">IF(T$5&lt;&gt;"",HLOOKUP(T$5,Functionalization!$G$6:$R$314,ROW($A238)-5,FALSE),IFERROR(INDEX(T$278:T$314,MATCH($F238,$B$278:$B$314,0))/VLOOKUP($F238,$B$278:$BB$314,MATCH(LEFT(TRIM(T$6),FIND("~",SUBSTITUTE(T$6,"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238))*HLOOKUP(LEFT(TRIM(T$6),FIND("~",SUBSTITUTE(T$6," ","~",LEN(TRIM(T$6))-LEN(SUBSTITUTE(TRIM(T$6)," ",""))))-1)&amp;" Total",$B$6:$BB$314,ROW($A238)-5,FALSE))</f>
        <v>0</v>
      </c>
      <c r="U238" s="8">
        <f ca="1">IF(U$5&lt;&gt;"",HLOOKUP(U$5,Functionalization!$G$6:$R$314,ROW($A238)-5,FALSE),IFERROR(INDEX(U$278:U$314,MATCH($F238,$B$278:$B$314,0))/VLOOKUP($F238,$B$278:$BB$314,MATCH(LEFT(TRIM(U$6),FIND("~",SUBSTITUTE(U$6,"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238))*HLOOKUP(LEFT(TRIM(U$6),FIND("~",SUBSTITUTE(U$6," ","~",LEN(TRIM(U$6))-LEN(SUBSTITUTE(TRIM(U$6)," ",""))))-1)&amp;" Total",$B$6:$BB$314,ROW($A238)-5,FALSE))</f>
        <v>0</v>
      </c>
      <c r="V238" s="8">
        <f ca="1">IF(V$5&lt;&gt;"",HLOOKUP(V$5,Functionalization!$G$6:$R$314,ROW($A238)-5,FALSE),IFERROR(INDEX(V$278:V$314,MATCH($F238,$B$278:$B$314,0))/VLOOKUP($F238,$B$278:$BB$314,MATCH(LEFT(TRIM(V$6),FIND("~",SUBSTITUTE(V$6,"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238))*HLOOKUP(LEFT(TRIM(V$6),FIND("~",SUBSTITUTE(V$6," ","~",LEN(TRIM(V$6))-LEN(SUBSTITUTE(TRIM(V$6)," ",""))))-1)&amp;" Total",$B$6:$BB$314,ROW($A238)-5,FALSE))</f>
        <v>0</v>
      </c>
      <c r="W238" s="8">
        <f ca="1">IF(W$5&lt;&gt;"",HLOOKUP(W$5,Functionalization!$G$6:$R$314,ROW($A238)-5,FALSE),IFERROR(INDEX(W$278:W$314,MATCH($F238,$B$278:$B$314,0))/VLOOKUP($F238,$B$278:$BB$314,MATCH(LEFT(TRIM(W$6),FIND("~",SUBSTITUTE(W$6,"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238))*HLOOKUP(LEFT(TRIM(W$6),FIND("~",SUBSTITUTE(W$6," ","~",LEN(TRIM(W$6))-LEN(SUBSTITUTE(TRIM(W$6)," ",""))))-1)&amp;" Total",$B$6:$BB$314,ROW($A238)-5,FALSE))</f>
        <v>0</v>
      </c>
      <c r="X238" s="8">
        <f ca="1">IF(X$5&lt;&gt;"",HLOOKUP(X$5,Functionalization!$G$6:$R$314,ROW($A238)-5,FALSE),IFERROR(INDEX(X$278:X$314,MATCH($F238,$B$278:$B$314,0))/VLOOKUP($F238,$B$278:$BB$314,MATCH(LEFT(TRIM(X$6),FIND("~",SUBSTITUTE(X$6,"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238))*HLOOKUP(LEFT(TRIM(X$6),FIND("~",SUBSTITUTE(X$6," ","~",LEN(TRIM(X$6))-LEN(SUBSTITUTE(TRIM(X$6)," ",""))))-1)&amp;" Total",$B$6:$BB$314,ROW($A238)-5,FALSE))</f>
        <v>0</v>
      </c>
      <c r="Y238" s="8">
        <f ca="1">IF(Y$5&lt;&gt;"",HLOOKUP(Y$5,Functionalization!$G$6:$R$314,ROW($A238)-5,FALSE),IFERROR(INDEX(Y$278:Y$314,MATCH($F238,$B$278:$B$314,0))/VLOOKUP($F238,$B$278:$BB$314,MATCH(LEFT(TRIM(Y$6),FIND("~",SUBSTITUTE(Y$6,"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238))*HLOOKUP(LEFT(TRIM(Y$6),FIND("~",SUBSTITUTE(Y$6," ","~",LEN(TRIM(Y$6))-LEN(SUBSTITUTE(TRIM(Y$6)," ",""))))-1)&amp;" Total",$B$6:$BB$314,ROW($A238)-5,FALSE))</f>
        <v>0</v>
      </c>
      <c r="Z238" s="8">
        <f ca="1">IF(Z$5&lt;&gt;"",HLOOKUP(Z$5,Functionalization!$G$6:$R$314,ROW($A238)-5,FALSE),IFERROR(INDEX(Z$278:Z$314,MATCH($F238,$B$278:$B$314,0))/VLOOKUP($F238,$B$278:$BB$314,MATCH(LEFT(TRIM(Z$6),FIND("~",SUBSTITUTE(Z$6,"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238))*HLOOKUP(LEFT(TRIM(Z$6),FIND("~",SUBSTITUTE(Z$6," ","~",LEN(TRIM(Z$6))-LEN(SUBSTITUTE(TRIM(Z$6)," ",""))))-1)&amp;" Total",$B$6:$BB$314,ROW($A238)-5,FALSE))</f>
        <v>0</v>
      </c>
      <c r="AA238" s="8">
        <f ca="1">IF(AA$5&lt;&gt;"",HLOOKUP(AA$5,Functionalization!$G$6:$R$314,ROW($A238)-5,FALSE),IFERROR(INDEX(AA$278:AA$314,MATCH($F238,$B$278:$B$314,0))/VLOOKUP($F238,$B$278:$BB$314,MATCH(LEFT(TRIM(AA$6),FIND("~",SUBSTITUTE(AA$6,"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238))*HLOOKUP(LEFT(TRIM(AA$6),FIND("~",SUBSTITUTE(AA$6," ","~",LEN(TRIM(AA$6))-LEN(SUBSTITUTE(TRIM(AA$6)," ",""))))-1)&amp;" Total",$B$6:$BB$314,ROW($A238)-5,FALSE))</f>
        <v>0</v>
      </c>
      <c r="AB238" s="8">
        <f ca="1">IF(AB$5&lt;&gt;"",HLOOKUP(AB$5,Functionalization!$G$6:$R$314,ROW($A238)-5,FALSE),IFERROR(INDEX(AB$278:AB$314,MATCH($F238,$B$278:$B$314,0))/VLOOKUP($F238,$B$278:$BB$314,MATCH(LEFT(TRIM(AB$6),FIND("~",SUBSTITUTE(AB$6,"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238))*HLOOKUP(LEFT(TRIM(AB$6),FIND("~",SUBSTITUTE(AB$6," ","~",LEN(TRIM(AB$6))-LEN(SUBSTITUTE(TRIM(AB$6)," ",""))))-1)&amp;" Total",$B$6:$BB$314,ROW($A238)-5,FALSE))</f>
        <v>0</v>
      </c>
      <c r="AC238" s="8">
        <f ca="1">IF(AC$5&lt;&gt;"",HLOOKUP(AC$5,Functionalization!$G$6:$R$314,ROW($A238)-5,FALSE),IFERROR(INDEX(AC$278:AC$314,MATCH($F238,$B$278:$B$314,0))/VLOOKUP($F238,$B$278:$BB$314,MATCH(LEFT(TRIM(AC$6),FIND("~",SUBSTITUTE(AC$6,"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238))*HLOOKUP(LEFT(TRIM(AC$6),FIND("~",SUBSTITUTE(AC$6," ","~",LEN(TRIM(AC$6))-LEN(SUBSTITUTE(TRIM(AC$6)," ",""))))-1)&amp;" Total",$B$6:$BB$314,ROW($A238)-5,FALSE))</f>
        <v>0</v>
      </c>
      <c r="AD238" s="8">
        <f ca="1">IF(AD$5&lt;&gt;"",HLOOKUP(AD$5,Functionalization!$G$6:$R$314,ROW($A238)-5,FALSE),IFERROR(INDEX(AD$278:AD$314,MATCH($F238,$B$278:$B$314,0))/VLOOKUP($F238,$B$278:$BB$314,MATCH(LEFT(TRIM(AD$6),FIND("~",SUBSTITUTE(AD$6,"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238))*HLOOKUP(LEFT(TRIM(AD$6),FIND("~",SUBSTITUTE(AD$6," ","~",LEN(TRIM(AD$6))-LEN(SUBSTITUTE(TRIM(AD$6)," ",""))))-1)&amp;" Total",$B$6:$BB$314,ROW($A238)-5,FALSE))</f>
        <v>0</v>
      </c>
      <c r="AE238" s="8">
        <f ca="1">IF(AE$5&lt;&gt;"",HLOOKUP(AE$5,Functionalization!$G$6:$R$314,ROW($A238)-5,FALSE),IFERROR(INDEX(AE$278:AE$314,MATCH($F238,$B$278:$B$314,0))/VLOOKUP($F238,$B$278:$BB$314,MATCH(LEFT(TRIM(AE$6),FIND("~",SUBSTITUTE(AE$6,"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238))*HLOOKUP(LEFT(TRIM(AE$6),FIND("~",SUBSTITUTE(AE$6," ","~",LEN(TRIM(AE$6))-LEN(SUBSTITUTE(TRIM(AE$6)," ",""))))-1)&amp;" Total",$B$6:$BB$314,ROW($A238)-5,FALSE))</f>
        <v>0</v>
      </c>
      <c r="AF238" s="8">
        <f ca="1">IF(AF$5&lt;&gt;"",HLOOKUP(AF$5,Functionalization!$G$6:$R$314,ROW($A238)-5,FALSE),IFERROR(INDEX(AF$278:AF$314,MATCH($F238,$B$278:$B$314,0))/VLOOKUP($F238,$B$278:$BB$314,MATCH(LEFT(TRIM(AF$6),FIND("~",SUBSTITUTE(AF$6,"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238))*HLOOKUP(LEFT(TRIM(AF$6),FIND("~",SUBSTITUTE(AF$6," ","~",LEN(TRIM(AF$6))-LEN(SUBSTITUTE(TRIM(AF$6)," ",""))))-1)&amp;" Total",$B$6:$BB$314,ROW($A238)-5,FALSE))</f>
        <v>0</v>
      </c>
      <c r="AG238" s="8">
        <f ca="1">IF(AG$5&lt;&gt;"",HLOOKUP(AG$5,Functionalization!$G$6:$R$314,ROW($A238)-5,FALSE),IFERROR(INDEX(AG$278:AG$314,MATCH($F238,$B$278:$B$314,0))/VLOOKUP($F238,$B$278:$BB$314,MATCH(LEFT(TRIM(AG$6),FIND("~",SUBSTITUTE(AG$6,"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238))*HLOOKUP(LEFT(TRIM(AG$6),FIND("~",SUBSTITUTE(AG$6," ","~",LEN(TRIM(AG$6))-LEN(SUBSTITUTE(TRIM(AG$6)," ",""))))-1)&amp;" Total",$B$6:$BB$314,ROW($A238)-5,FALSE))</f>
        <v>0</v>
      </c>
      <c r="AH238" s="8">
        <f ca="1">IF(AH$5&lt;&gt;"",HLOOKUP(AH$5,Functionalization!$G$6:$R$314,ROW($A238)-5,FALSE),IFERROR(INDEX(AH$278:AH$314,MATCH($F238,$B$278:$B$314,0))/VLOOKUP($F238,$B$278:$BB$314,MATCH(LEFT(TRIM(AH$6),FIND("~",SUBSTITUTE(AH$6,"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238))*HLOOKUP(LEFT(TRIM(AH$6),FIND("~",SUBSTITUTE(AH$6," ","~",LEN(TRIM(AH$6))-LEN(SUBSTITUTE(TRIM(AH$6)," ",""))))-1)&amp;" Total",$B$6:$BB$314,ROW($A238)-5,FALSE))</f>
        <v>0</v>
      </c>
      <c r="AI238" s="8">
        <f ca="1">IF(AI$5&lt;&gt;"",HLOOKUP(AI$5,Functionalization!$G$6:$R$314,ROW($A238)-5,FALSE),IFERROR(INDEX(AI$278:AI$314,MATCH($F238,$B$278:$B$314,0))/VLOOKUP($F238,$B$278:$BB$314,MATCH(LEFT(TRIM(AI$6),FIND("~",SUBSTITUTE(AI$6,"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238))*HLOOKUP(LEFT(TRIM(AI$6),FIND("~",SUBSTITUTE(AI$6," ","~",LEN(TRIM(AI$6))-LEN(SUBSTITUTE(TRIM(AI$6)," ",""))))-1)&amp;" Total",$B$6:$BB$314,ROW($A238)-5,FALSE))</f>
        <v>0</v>
      </c>
      <c r="AJ238" s="8">
        <f ca="1">IF(AJ$5&lt;&gt;"",HLOOKUP(AJ$5,Functionalization!$G$6:$R$314,ROW($A238)-5,FALSE),IFERROR(INDEX(AJ$278:AJ$314,MATCH($F238,$B$278:$B$314,0))/VLOOKUP($F238,$B$278:$BB$314,MATCH(LEFT(TRIM(AJ$6),FIND("~",SUBSTITUTE(AJ$6,"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238))*HLOOKUP(LEFT(TRIM(AJ$6),FIND("~",SUBSTITUTE(AJ$6," ","~",LEN(TRIM(AJ$6))-LEN(SUBSTITUTE(TRIM(AJ$6)," ",""))))-1)&amp;" Total",$B$6:$BB$314,ROW($A238)-5,FALSE))</f>
        <v>0</v>
      </c>
      <c r="AK238" s="8">
        <f ca="1">IF(AK$5&lt;&gt;"",HLOOKUP(AK$5,Functionalization!$G$6:$R$314,ROW($A238)-5,FALSE),IFERROR(INDEX(AK$278:AK$314,MATCH($F238,$B$278:$B$314,0))/VLOOKUP($F238,$B$278:$BB$314,MATCH(LEFT(TRIM(AK$6),FIND("~",SUBSTITUTE(AK$6,"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238))*HLOOKUP(LEFT(TRIM(AK$6),FIND("~",SUBSTITUTE(AK$6," ","~",LEN(TRIM(AK$6))-LEN(SUBSTITUTE(TRIM(AK$6)," ",""))))-1)&amp;" Total",$B$6:$BB$314,ROW($A238)-5,FALSE))</f>
        <v>0</v>
      </c>
      <c r="AL238" s="8">
        <f ca="1">IF(AL$5&lt;&gt;"",HLOOKUP(AL$5,Functionalization!$G$6:$R$314,ROW($A238)-5,FALSE),IFERROR(INDEX(AL$278:AL$314,MATCH($F238,$B$278:$B$314,0))/VLOOKUP($F238,$B$278:$BB$314,MATCH(LEFT(TRIM(AL$6),FIND("~",SUBSTITUTE(AL$6,"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238))*HLOOKUP(LEFT(TRIM(AL$6),FIND("~",SUBSTITUTE(AL$6," ","~",LEN(TRIM(AL$6))-LEN(SUBSTITUTE(TRIM(AL$6)," ",""))))-1)&amp;" Total",$B$6:$BB$314,ROW($A238)-5,FALSE))</f>
        <v>0</v>
      </c>
      <c r="AM238" s="8">
        <f ca="1">IF(AM$5&lt;&gt;"",HLOOKUP(AM$5,Functionalization!$G$6:$R$314,ROW($A238)-5,FALSE),IFERROR(INDEX(AM$278:AM$314,MATCH($F238,$B$278:$B$314,0))/VLOOKUP($F238,$B$278:$BB$314,MATCH(LEFT(TRIM(AM$6),FIND("~",SUBSTITUTE(AM$6,"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238))*HLOOKUP(LEFT(TRIM(AM$6),FIND("~",SUBSTITUTE(AM$6," ","~",LEN(TRIM(AM$6))-LEN(SUBSTITUTE(TRIM(AM$6)," ",""))))-1)&amp;" Total",$B$6:$BB$314,ROW($A238)-5,FALSE))</f>
        <v>0</v>
      </c>
      <c r="AN238" s="8">
        <f ca="1">IF(AN$5&lt;&gt;"",HLOOKUP(AN$5,Functionalization!$G$6:$R$314,ROW($A238)-5,FALSE),IFERROR(INDEX(AN$278:AN$314,MATCH($F238,$B$278:$B$314,0))/VLOOKUP($F238,$B$278:$BB$314,MATCH(LEFT(TRIM(AN$6),FIND("~",SUBSTITUTE(AN$6,"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238))*HLOOKUP(LEFT(TRIM(AN$6),FIND("~",SUBSTITUTE(AN$6," ","~",LEN(TRIM(AN$6))-LEN(SUBSTITUTE(TRIM(AN$6)," ",""))))-1)&amp;" Total",$B$6:$BB$314,ROW($A238)-5,FALSE))</f>
        <v>0</v>
      </c>
      <c r="AO238" s="8">
        <f ca="1">IF(AO$5&lt;&gt;"",HLOOKUP(AO$5,Functionalization!$G$6:$R$314,ROW($A238)-5,FALSE),IFERROR(INDEX(AO$278:AO$314,MATCH($F238,$B$278:$B$314,0))/VLOOKUP($F238,$B$278:$BB$314,MATCH(LEFT(TRIM(AO$6),FIND("~",SUBSTITUTE(AO$6,"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238))*HLOOKUP(LEFT(TRIM(AO$6),FIND("~",SUBSTITUTE(AO$6," ","~",LEN(TRIM(AO$6))-LEN(SUBSTITUTE(TRIM(AO$6)," ",""))))-1)&amp;" Total",$B$6:$BB$314,ROW($A238)-5,FALSE))</f>
        <v>0</v>
      </c>
      <c r="AP238" s="8">
        <f ca="1">IF(AP$5&lt;&gt;"",HLOOKUP(AP$5,Functionalization!$G$6:$R$314,ROW($A238)-5,FALSE),IFERROR(INDEX(AP$278:AP$314,MATCH($F238,$B$278:$B$314,0))/VLOOKUP($F238,$B$278:$BB$314,MATCH(LEFT(TRIM(AP$6),FIND("~",SUBSTITUTE(AP$6,"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238))*HLOOKUP(LEFT(TRIM(AP$6),FIND("~",SUBSTITUTE(AP$6," ","~",LEN(TRIM(AP$6))-LEN(SUBSTITUTE(TRIM(AP$6)," ",""))))-1)&amp;" Total",$B$6:$BB$314,ROW($A238)-5,FALSE))</f>
        <v>0</v>
      </c>
      <c r="AQ238" s="8">
        <f ca="1">IF(AQ$5&lt;&gt;"",HLOOKUP(AQ$5,Functionalization!$G$6:$R$314,ROW($A238)-5,FALSE),IFERROR(INDEX(AQ$278:AQ$314,MATCH($F238,$B$278:$B$314,0))/VLOOKUP($F238,$B$278:$BB$314,MATCH(LEFT(TRIM(AQ$6),FIND("~",SUBSTITUTE(AQ$6,"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238))*HLOOKUP(LEFT(TRIM(AQ$6),FIND("~",SUBSTITUTE(AQ$6," ","~",LEN(TRIM(AQ$6))-LEN(SUBSTITUTE(TRIM(AQ$6)," ",""))))-1)&amp;" Total",$B$6:$BB$314,ROW($A238)-5,FALSE))</f>
        <v>0</v>
      </c>
      <c r="AR238" s="8">
        <f ca="1">IF(AR$5&lt;&gt;"",HLOOKUP(AR$5,Functionalization!$G$6:$R$314,ROW($A238)-5,FALSE),IFERROR(INDEX(AR$278:AR$314,MATCH($F238,$B$278:$B$314,0))/VLOOKUP($F238,$B$278:$BB$314,MATCH(LEFT(TRIM(AR$6),FIND("~",SUBSTITUTE(AR$6,"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238))*HLOOKUP(LEFT(TRIM(AR$6),FIND("~",SUBSTITUTE(AR$6," ","~",LEN(TRIM(AR$6))-LEN(SUBSTITUTE(TRIM(AR$6)," ",""))))-1)&amp;" Total",$B$6:$BB$314,ROW($A238)-5,FALSE))</f>
        <v>0</v>
      </c>
      <c r="AS238" s="8">
        <f ca="1">IF(AS$5&lt;&gt;"",HLOOKUP(AS$5,Functionalization!$G$6:$R$314,ROW($A238)-5,FALSE),IFERROR(INDEX(AS$278:AS$314,MATCH($F238,$B$278:$B$314,0))/VLOOKUP($F238,$B$278:$BB$314,MATCH(LEFT(TRIM(AS$6),FIND("~",SUBSTITUTE(AS$6,"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238))*HLOOKUP(LEFT(TRIM(AS$6),FIND("~",SUBSTITUTE(AS$6," ","~",LEN(TRIM(AS$6))-LEN(SUBSTITUTE(TRIM(AS$6)," ",""))))-1)&amp;" Total",$B$6:$BB$314,ROW($A238)-5,FALSE))</f>
        <v>0</v>
      </c>
      <c r="AT238" s="8">
        <f ca="1">IF(AT$5&lt;&gt;"",HLOOKUP(AT$5,Functionalization!$G$6:$R$314,ROW($A238)-5,FALSE),IFERROR(INDEX(AT$278:AT$314,MATCH($F238,$B$278:$B$314,0))/VLOOKUP($F238,$B$278:$BB$314,MATCH(LEFT(TRIM(AT$6),FIND("~",SUBSTITUTE(AT$6,"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238))*HLOOKUP(LEFT(TRIM(AT$6),FIND("~",SUBSTITUTE(AT$6," ","~",LEN(TRIM(AT$6))-LEN(SUBSTITUTE(TRIM(AT$6)," ",""))))-1)&amp;" Total",$B$6:$BB$314,ROW($A238)-5,FALSE))</f>
        <v>0</v>
      </c>
      <c r="AU238" s="8">
        <f ca="1">IF(AU$5&lt;&gt;"",HLOOKUP(AU$5,Functionalization!$G$6:$R$314,ROW($A238)-5,FALSE),IFERROR(INDEX(AU$278:AU$314,MATCH($F238,$B$278:$B$314,0))/VLOOKUP($F238,$B$278:$BB$314,MATCH(LEFT(TRIM(AU$6),FIND("~",SUBSTITUTE(AU$6,"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238))*HLOOKUP(LEFT(TRIM(AU$6),FIND("~",SUBSTITUTE(AU$6," ","~",LEN(TRIM(AU$6))-LEN(SUBSTITUTE(TRIM(AU$6)," ",""))))-1)&amp;" Total",$B$6:$BB$314,ROW($A238)-5,FALSE))</f>
        <v>0</v>
      </c>
      <c r="AV238" s="8">
        <f ca="1">IF(AV$5&lt;&gt;"",HLOOKUP(AV$5,Functionalization!$G$6:$R$314,ROW($A238)-5,FALSE),IFERROR(INDEX(AV$278:AV$314,MATCH($F238,$B$278:$B$314,0))/VLOOKUP($F238,$B$278:$BB$314,MATCH(LEFT(TRIM(AV$6),FIND("~",SUBSTITUTE(AV$6,"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238))*HLOOKUP(LEFT(TRIM(AV$6),FIND("~",SUBSTITUTE(AV$6," ","~",LEN(TRIM(AV$6))-LEN(SUBSTITUTE(TRIM(AV$6)," ",""))))-1)&amp;" Total",$B$6:$BB$314,ROW($A238)-5,FALSE))</f>
        <v>0</v>
      </c>
      <c r="AW238" s="8">
        <f ca="1">IF(AW$5&lt;&gt;"",HLOOKUP(AW$5,Functionalization!$G$6:$R$314,ROW($A238)-5,FALSE),IFERROR(INDEX(AW$278:AW$314,MATCH($F238,$B$278:$B$314,0))/VLOOKUP($F238,$B$278:$BB$314,MATCH(LEFT(TRIM(AW$6),FIND("~",SUBSTITUTE(AW$6,"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238))*HLOOKUP(LEFT(TRIM(AW$6),FIND("~",SUBSTITUTE(AW$6," ","~",LEN(TRIM(AW$6))-LEN(SUBSTITUTE(TRIM(AW$6)," ",""))))-1)&amp;" Total",$B$6:$BB$314,ROW($A238)-5,FALSE))</f>
        <v>0</v>
      </c>
      <c r="AX238" s="8">
        <f ca="1">IF(AX$5&lt;&gt;"",HLOOKUP(AX$5,Functionalization!$G$6:$R$314,ROW($A238)-5,FALSE),IFERROR(INDEX(AX$278:AX$314,MATCH($F238,$B$278:$B$314,0))/VLOOKUP($F238,$B$278:$BB$314,MATCH(LEFT(TRIM(AX$6),FIND("~",SUBSTITUTE(AX$6,"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238))*HLOOKUP(LEFT(TRIM(AX$6),FIND("~",SUBSTITUTE(AX$6," ","~",LEN(TRIM(AX$6))-LEN(SUBSTITUTE(TRIM(AX$6)," ",""))))-1)&amp;" Total",$B$6:$BB$314,ROW($A238)-5,FALSE))</f>
        <v>0</v>
      </c>
      <c r="AY238" s="8">
        <f ca="1">IF(AY$5&lt;&gt;"",HLOOKUP(AY$5,Functionalization!$G$6:$R$314,ROW($A238)-5,FALSE),IFERROR(INDEX(AY$278:AY$314,MATCH($F238,$B$278:$B$314,0))/VLOOKUP($F238,$B$278:$BB$314,MATCH(LEFT(TRIM(AY$6),FIND("~",SUBSTITUTE(AY$6,"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238))*HLOOKUP(LEFT(TRIM(AY$6),FIND("~",SUBSTITUTE(AY$6," ","~",LEN(TRIM(AY$6))-LEN(SUBSTITUTE(TRIM(AY$6)," ",""))))-1)&amp;" Total",$B$6:$BB$314,ROW($A238)-5,FALSE))</f>
        <v>0</v>
      </c>
      <c r="AZ238" s="8">
        <f ca="1">IF(AZ$5&lt;&gt;"",HLOOKUP(AZ$5,Functionalization!$G$6:$R$314,ROW($A238)-5,FALSE),IFERROR(INDEX(AZ$278:AZ$314,MATCH($F238,$B$278:$B$314,0))/VLOOKUP($F238,$B$278:$BB$314,MATCH(LEFT(TRIM(AZ$6),FIND("~",SUBSTITUTE(AZ$6,"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238))*HLOOKUP(LEFT(TRIM(AZ$6),FIND("~",SUBSTITUTE(AZ$6," ","~",LEN(TRIM(AZ$6))-LEN(SUBSTITUTE(TRIM(AZ$6)," ",""))))-1)&amp;" Total",$B$6:$BB$314,ROW($A238)-5,FALSE))</f>
        <v>0</v>
      </c>
      <c r="BA238" s="8">
        <f ca="1">IF(BA$5&lt;&gt;"",HLOOKUP(BA$5,Functionalization!$G$6:$R$314,ROW($A238)-5,FALSE),IFERROR(INDEX(BA$278:BA$314,MATCH($F238,$B$278:$B$314,0))/VLOOKUP($F238,$B$278:$BB$314,MATCH(LEFT(TRIM(BA$6),FIND("~",SUBSTITUTE(BA$6,"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238))*HLOOKUP(LEFT(TRIM(BA$6),FIND("~",SUBSTITUTE(BA$6," ","~",LEN(TRIM(BA$6))-LEN(SUBSTITUTE(TRIM(BA$6)," ",""))))-1)&amp;" Total",$B$6:$BB$314,ROW($A238)-5,FALSE))</f>
        <v>0</v>
      </c>
      <c r="BB238" s="8">
        <f ca="1">IF(BB$5&lt;&gt;"",HLOOKUP(BB$5,Functionalization!$G$6:$R$314,ROW($A238)-5,FALSE),IFERROR(INDEX(BB$278:BB$314,MATCH($F238,$B$278:$B$314,0))/VLOOKUP($F238,$B$278:$BB$314,MATCH(LEFT(TRIM(BB$6),FIND("~",SUBSTITUTE(BB$6,"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238))*HLOOKUP(LEFT(TRIM(BB$6),FIND("~",SUBSTITUTE(BB$6," ","~",LEN(TRIM(BB$6))-LEN(SUBSTITUTE(TRIM(BB$6)," ",""))))-1)&amp;" Total",$B$6:$BB$314,ROW($A238)-5,FALSE))</f>
        <v>0</v>
      </c>
      <c r="BD238">
        <f ca="1">IFERROR(IF(SUMIF($G$6:$BB$6,BD$6&amp;" Total",$G238:$BB238)-(SUMIF($G$6:$BB$6,BD$6&amp;" "&amp;'Input-Func_Class'!$D$22,$G238:$BB238)+IFERROR(SUMIF($G$6:$BB$6,BD$6&amp;" "&amp;'Input-Func_Class'!$E$22,$G238:$BB238),SUMIF($G$6:$BB$6,BD$6&amp;" "&amp;'Input-Func_Class'!$B$24,$G238:$BB238))+SUMIF($G$6:$BB$6,BD$6&amp;" "&amp;'Input-Func_Class'!$F$22,$G238:$BB238))&lt;Check_Limit,0,1),1)</f>
        <v>0</v>
      </c>
      <c r="BE238">
        <f ca="1">IFERROR(IF(SUMIF($G$6:$BB$6,BE$6&amp;" Total",$G238:$BB238)-(SUMIF($G$6:$BB$6,BE$6&amp;" "&amp;'Input-Func_Class'!$D$22,$G238:$BB238)+IFERROR(SUMIF($G$6:$BB$6,BE$6&amp;" "&amp;'Input-Func_Class'!$E$22,$G238:$BB238),SUMIF($G$6:$BB$6,BE$6&amp;" "&amp;'Input-Func_Class'!$B$24,$G238:$BB238))+SUMIF($G$6:$BB$6,BE$6&amp;" "&amp;'Input-Func_Class'!$F$22,$G238:$BB238))&lt;Check_Limit,0,1),1)</f>
        <v>0</v>
      </c>
      <c r="BF238">
        <f ca="1">IFERROR(IF(SUMIF($G$6:$BB$6,BF$6&amp;" Total",$G238:$BB238)-(SUMIF($G$6:$BB$6,BF$6&amp;" "&amp;'Input-Func_Class'!$D$22,$G238:$BB238)+IFERROR(SUMIF($G$6:$BB$6,BF$6&amp;" "&amp;'Input-Func_Class'!$E$22,$G238:$BB238),SUMIF($G$6:$BB$6,BF$6&amp;" "&amp;'Input-Func_Class'!$B$24,$G238:$BB238))+SUMIF($G$6:$BB$6,BF$6&amp;" "&amp;'Input-Func_Class'!$F$22,$G238:$BB238))&lt;Check_Limit,0,1),1)</f>
        <v>0</v>
      </c>
      <c r="BG238">
        <f ca="1">IFERROR(IF(SUMIF($G$6:$BB$6,BG$6&amp;" Total",$G238:$BB238)-(SUMIF($G$6:$BB$6,BG$6&amp;" "&amp;'Input-Func_Class'!$D$22,$G238:$BB238)+IFERROR(SUMIF($G$6:$BB$6,BG$6&amp;" "&amp;'Input-Func_Class'!$E$22,$G238:$BB238),SUMIF($G$6:$BB$6,BG$6&amp;" "&amp;'Input-Func_Class'!$B$24,$G238:$BB238))+SUMIF($G$6:$BB$6,BG$6&amp;" "&amp;'Input-Func_Class'!$F$22,$G238:$BB238))&lt;Check_Limit,0,1),1)</f>
        <v>0</v>
      </c>
      <c r="BH238">
        <f ca="1">IFERROR(IF(SUMIF($G$6:$BB$6,BH$6&amp;" Total",$G238:$BB238)-(SUMIF($G$6:$BB$6,BH$6&amp;" "&amp;'Input-Func_Class'!$D$22,$G238:$BB238)+IFERROR(SUMIF($G$6:$BB$6,BH$6&amp;" "&amp;'Input-Func_Class'!$E$22,$G238:$BB238),SUMIF($G$6:$BB$6,BH$6&amp;" "&amp;'Input-Func_Class'!$B$24,$G238:$BB238))+SUMIF($G$6:$BB$6,BH$6&amp;" "&amp;'Input-Func_Class'!$F$22,$G238:$BB238))&lt;Check_Limit,0,1),1)</f>
        <v>0</v>
      </c>
      <c r="BI238">
        <f ca="1">IFERROR(IF(SUMIF($G$6:$BB$6,BI$6&amp;" Total",$G238:$BB238)-(SUMIF($G$6:$BB$6,BI$6&amp;" "&amp;'Input-Func_Class'!$D$22,$G238:$BB238)+IFERROR(SUMIF($G$6:$BB$6,BI$6&amp;" "&amp;'Input-Func_Class'!$E$22,$G238:$BB238),SUMIF($G$6:$BB$6,BI$6&amp;" "&amp;'Input-Func_Class'!$B$24,$G238:$BB238))+SUMIF($G$6:$BB$6,BI$6&amp;" "&amp;'Input-Func_Class'!$F$22,$G238:$BB238))&lt;Check_Limit,0,1),1)</f>
        <v>0</v>
      </c>
      <c r="BJ238">
        <f ca="1">IFERROR(IF(SUMIF($G$6:$BB$6,BJ$6&amp;" Total",$G238:$BB238)-(SUMIF($G$6:$BB$6,BJ$6&amp;" "&amp;'Input-Func_Class'!$D$22,$G238:$BB238)+IFERROR(SUMIF($G$6:$BB$6,BJ$6&amp;" "&amp;'Input-Func_Class'!$E$22,$G238:$BB238),SUMIF($G$6:$BB$6,BJ$6&amp;" "&amp;'Input-Func_Class'!$B$24,$G238:$BB238))+SUMIF($G$6:$BB$6,BJ$6&amp;" "&amp;'Input-Func_Class'!$F$22,$G238:$BB238))&lt;Check_Limit,0,1),1)</f>
        <v>0</v>
      </c>
      <c r="BK238">
        <f ca="1">IFERROR(IF(SUMIF($G$6:$BB$6,BK$6&amp;" Total",$G238:$BB238)-(SUMIF($G$6:$BB$6,BK$6&amp;" "&amp;'Input-Func_Class'!$D$22,$G238:$BB238)+IFERROR(SUMIF($G$6:$BB$6,BK$6&amp;" "&amp;'Input-Func_Class'!$E$22,$G238:$BB238),SUMIF($G$6:$BB$6,BK$6&amp;" "&amp;'Input-Func_Class'!$B$24,$G238:$BB238))+SUMIF($G$6:$BB$6,BK$6&amp;" "&amp;'Input-Func_Class'!$F$22,$G238:$BB238))&lt;Check_Limit,0,1),1)</f>
        <v>0</v>
      </c>
      <c r="BL238">
        <f ca="1">IFERROR(IF(SUMIF($G$6:$BB$6,BL$6&amp;" Total",$G238:$BB238)-(SUMIF($G$6:$BB$6,BL$6&amp;" "&amp;'Input-Func_Class'!$D$22,$G238:$BB238)+IFERROR(SUMIF($G$6:$BB$6,BL$6&amp;" "&amp;'Input-Func_Class'!$E$22,$G238:$BB238),SUMIF($G$6:$BB$6,BL$6&amp;" "&amp;'Input-Func_Class'!$B$24,$G238:$BB238))+SUMIF($G$6:$BB$6,BL$6&amp;" "&amp;'Input-Func_Class'!$F$22,$G238:$BB238))&lt;Check_Limit,0,1),1)</f>
        <v>0</v>
      </c>
      <c r="BM238">
        <f ca="1">IFERROR(IF(SUMIF($G$6:$BB$6,BM$6&amp;" Total",$G238:$BB238)-(SUMIF($G$6:$BB$6,BM$6&amp;" "&amp;'Input-Func_Class'!$D$22,$G238:$BB238)+IFERROR(SUMIF($G$6:$BB$6,BM$6&amp;" "&amp;'Input-Func_Class'!$E$22,$G238:$BB238),SUMIF($G$6:$BB$6,BM$6&amp;" "&amp;'Input-Func_Class'!$B$24,$G238:$BB238))+SUMIF($G$6:$BB$6,BM$6&amp;" "&amp;'Input-Func_Class'!$F$22,$G238:$BB238))&lt;Check_Limit,0,1),1)</f>
        <v>0</v>
      </c>
      <c r="BN238">
        <f ca="1">IFERROR(IF(SUMIF($G$6:$BB$6,BN$6&amp;" Total",$G238:$BB238)-(SUMIF($G$6:$BB$6,BN$6&amp;" "&amp;'Input-Func_Class'!$D$22,$G238:$BB238)+IFERROR(SUMIF($G$6:$BB$6,BN$6&amp;" "&amp;'Input-Func_Class'!$E$22,$G238:$BB238),SUMIF($G$6:$BB$6,BN$6&amp;" "&amp;'Input-Func_Class'!$B$24,$G238:$BB238))+SUMIF($G$6:$BB$6,BN$6&amp;" "&amp;'Input-Func_Class'!$F$22,$G238:$BB238))&lt;Check_Limit,0,1),1)</f>
        <v>0</v>
      </c>
      <c r="BO238">
        <f ca="1">IFERROR(IF(SUMIF($G$6:$BB$6,BO$6&amp;" Total",$G238:$BB238)-(SUMIF($G$6:$BB$6,BO$6&amp;" "&amp;'Input-Func_Class'!$D$22,$G238:$BB238)+IFERROR(SUMIF($G$6:$BB$6,BO$6&amp;" "&amp;'Input-Func_Class'!$E$22,$G238:$BB238),SUMIF($G$6:$BB$6,BO$6&amp;" "&amp;'Input-Func_Class'!$B$24,$G238:$BB238))+SUMIF($G$6:$BB$6,BO$6&amp;" "&amp;'Input-Func_Class'!$F$22,$G238:$BB238))&lt;Check_Limit,0,1),1)</f>
        <v>0</v>
      </c>
    </row>
    <row r="239" spans="1:67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>Functionalization!$D239</f>
        <v>342.48</v>
      </c>
      <c r="E239" s="8">
        <f t="shared" ref="E239" ca="1" si="67">IFERROR(IF(D239="",0,IF(D239=0,0,IF(ABS(D239-SUM(G239,K239,O239,S239,W239,AA239,AE239,AI239,AM239,AQ239,AU239,AY239))&lt;Check_Limit,0,1))),1)</f>
        <v>0</v>
      </c>
      <c r="F239" s="2" t="str">
        <f>IF($D239=0,"-",IF('Input-Accounts'!$E239&lt;&gt;0,'Input-Accounts'!$E239,'Input-Accounts'!$G239))</f>
        <v>INT_DISTPT_SUBTOTAL</v>
      </c>
      <c r="G239" s="8">
        <f ca="1">IF(G$5&lt;&gt;"",HLOOKUP(G$5,Functionalization!$G$6:$R$314,ROW($A239)-5,FALSE),IFERROR(INDEX(G$278:G$314,MATCH($F239,$B$278:$B$314,0))/VLOOKUP($F239,$B$278:$BB$314,MATCH(LEFT(TRIM(G$6),FIND("~",SUBSTITUTE(G$6,"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239))*HLOOKUP(LEFT(TRIM(G$6),FIND("~",SUBSTITUTE(G$6," ","~",LEN(TRIM(G$6))-LEN(SUBSTITUTE(TRIM(G$6)," ",""))))-1)&amp;" Total",$B$6:$BB$314,ROW($A239)-5,FALSE))</f>
        <v>218.69453224600642</v>
      </c>
      <c r="H239" s="8">
        <f ca="1">IF(H$5&lt;&gt;"",HLOOKUP(H$5,Functionalization!$G$6:$R$314,ROW($A239)-5,FALSE),IFERROR(INDEX(H$278:H$314,MATCH($F239,$B$278:$B$314,0))/VLOOKUP($F239,$B$278:$BB$314,MATCH(LEFT(TRIM(H$6),FIND("~",SUBSTITUTE(H$6,"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239))*HLOOKUP(LEFT(TRIM(H$6),FIND("~",SUBSTITUTE(H$6," ","~",LEN(TRIM(H$6))-LEN(SUBSTITUTE(TRIM(H$6)," ",""))))-1)&amp;" Total",$B$6:$BB$314,ROW($A239)-5,FALSE))</f>
        <v>166.84556869615776</v>
      </c>
      <c r="I239" s="8">
        <f ca="1">IF(I$5&lt;&gt;"",HLOOKUP(I$5,Functionalization!$G$6:$R$314,ROW($A239)-5,FALSE),IFERROR(INDEX(I$278:I$314,MATCH($F239,$B$278:$B$314,0))/VLOOKUP($F239,$B$278:$BB$314,MATCH(LEFT(TRIM(I$6),FIND("~",SUBSTITUTE(I$6,"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239))*HLOOKUP(LEFT(TRIM(I$6),FIND("~",SUBSTITUTE(I$6," ","~",LEN(TRIM(I$6))-LEN(SUBSTITUTE(TRIM(I$6)," ",""))))-1)&amp;" Total",$B$6:$BB$314,ROW($A239)-5,FALSE))</f>
        <v>0</v>
      </c>
      <c r="J239" s="8">
        <f ca="1">IF(J$5&lt;&gt;"",HLOOKUP(J$5,Functionalization!$G$6:$R$314,ROW($A239)-5,FALSE),IFERROR(INDEX(J$278:J$314,MATCH($F239,$B$278:$B$314,0))/VLOOKUP($F239,$B$278:$BB$314,MATCH(LEFT(TRIM(J$6),FIND("~",SUBSTITUTE(J$6,"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239))*HLOOKUP(LEFT(TRIM(J$6),FIND("~",SUBSTITUTE(J$6," ","~",LEN(TRIM(J$6))-LEN(SUBSTITUTE(TRIM(J$6)," ",""))))-1)&amp;" Total",$B$6:$BB$314,ROW($A239)-5,FALSE))</f>
        <v>51.848963549848705</v>
      </c>
      <c r="K239" s="8">
        <f ca="1">IF(K$5&lt;&gt;"",HLOOKUP(K$5,Functionalization!$G$6:$R$314,ROW($A239)-5,FALSE),IFERROR(INDEX(K$278:K$314,MATCH($F239,$B$278:$B$314,0))/VLOOKUP($F239,$B$278:$BB$314,MATCH(LEFT(TRIM(K$6),FIND("~",SUBSTITUTE(K$6,"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239))*HLOOKUP(LEFT(TRIM(K$6),FIND("~",SUBSTITUTE(K$6," ","~",LEN(TRIM(K$6))-LEN(SUBSTITUTE(TRIM(K$6)," ",""))))-1)&amp;" Total",$B$6:$BB$314,ROW($A239)-5,FALSE))</f>
        <v>123.78546775399357</v>
      </c>
      <c r="L239" s="8">
        <f ca="1">IF(L$5&lt;&gt;"",HLOOKUP(L$5,Functionalization!$G$6:$R$314,ROW($A239)-5,FALSE),IFERROR(INDEX(L$278:L$314,MATCH($F239,$B$278:$B$314,0))/VLOOKUP($F239,$B$278:$BB$314,MATCH(LEFT(TRIM(L$6),FIND("~",SUBSTITUTE(L$6,"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239))*HLOOKUP(LEFT(TRIM(L$6),FIND("~",SUBSTITUTE(L$6," ","~",LEN(TRIM(L$6))-LEN(SUBSTITUTE(TRIM(L$6)," ",""))))-1)&amp;" Total",$B$6:$BB$314,ROW($A239)-5,FALSE))</f>
        <v>0</v>
      </c>
      <c r="M239" s="8">
        <f ca="1">IF(M$5&lt;&gt;"",HLOOKUP(M$5,Functionalization!$G$6:$R$314,ROW($A239)-5,FALSE),IFERROR(INDEX(M$278:M$314,MATCH($F239,$B$278:$B$314,0))/VLOOKUP($F239,$B$278:$BB$314,MATCH(LEFT(TRIM(M$6),FIND("~",SUBSTITUTE(M$6,"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239))*HLOOKUP(LEFT(TRIM(M$6),FIND("~",SUBSTITUTE(M$6," ","~",LEN(TRIM(M$6))-LEN(SUBSTITUTE(TRIM(M$6)," ",""))))-1)&amp;" Total",$B$6:$BB$314,ROW($A239)-5,FALSE))</f>
        <v>0</v>
      </c>
      <c r="N239" s="8">
        <f ca="1">IF(N$5&lt;&gt;"",HLOOKUP(N$5,Functionalization!$G$6:$R$314,ROW($A239)-5,FALSE),IFERROR(INDEX(N$278:N$314,MATCH($F239,$B$278:$B$314,0))/VLOOKUP($F239,$B$278:$BB$314,MATCH(LEFT(TRIM(N$6),FIND("~",SUBSTITUTE(N$6,"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239))*HLOOKUP(LEFT(TRIM(N$6),FIND("~",SUBSTITUTE(N$6," ","~",LEN(TRIM(N$6))-LEN(SUBSTITUTE(TRIM(N$6)," ",""))))-1)&amp;" Total",$B$6:$BB$314,ROW($A239)-5,FALSE))</f>
        <v>123.78546775399357</v>
      </c>
      <c r="O239" s="8">
        <f ca="1">IF(O$5&lt;&gt;"",HLOOKUP(O$5,Functionalization!$G$6:$R$314,ROW($A239)-5,FALSE),IFERROR(INDEX(O$278:O$314,MATCH($F239,$B$278:$B$314,0))/VLOOKUP($F239,$B$278:$BB$314,MATCH(LEFT(TRIM(O$6),FIND("~",SUBSTITUTE(O$6,"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239))*HLOOKUP(LEFT(TRIM(O$6),FIND("~",SUBSTITUTE(O$6," ","~",LEN(TRIM(O$6))-LEN(SUBSTITUTE(TRIM(O$6)," ",""))))-1)&amp;" Total",$B$6:$BB$314,ROW($A239)-5,FALSE))</f>
        <v>0</v>
      </c>
      <c r="P239" s="8">
        <f ca="1">IF(P$5&lt;&gt;"",HLOOKUP(P$5,Functionalization!$G$6:$R$314,ROW($A239)-5,FALSE),IFERROR(INDEX(P$278:P$314,MATCH($F239,$B$278:$B$314,0))/VLOOKUP($F239,$B$278:$BB$314,MATCH(LEFT(TRIM(P$6),FIND("~",SUBSTITUTE(P$6,"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239))*HLOOKUP(LEFT(TRIM(P$6),FIND("~",SUBSTITUTE(P$6," ","~",LEN(TRIM(P$6))-LEN(SUBSTITUTE(TRIM(P$6)," ",""))))-1)&amp;" Total",$B$6:$BB$314,ROW($A239)-5,FALSE))</f>
        <v>0</v>
      </c>
      <c r="Q239" s="8">
        <f ca="1">IF(Q$5&lt;&gt;"",HLOOKUP(Q$5,Functionalization!$G$6:$R$314,ROW($A239)-5,FALSE),IFERROR(INDEX(Q$278:Q$314,MATCH($F239,$B$278:$B$314,0))/VLOOKUP($F239,$B$278:$BB$314,MATCH(LEFT(TRIM(Q$6),FIND("~",SUBSTITUTE(Q$6,"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239))*HLOOKUP(LEFT(TRIM(Q$6),FIND("~",SUBSTITUTE(Q$6," ","~",LEN(TRIM(Q$6))-LEN(SUBSTITUTE(TRIM(Q$6)," ",""))))-1)&amp;" Total",$B$6:$BB$314,ROW($A239)-5,FALSE))</f>
        <v>0</v>
      </c>
      <c r="R239" s="8">
        <f ca="1">IF(R$5&lt;&gt;"",HLOOKUP(R$5,Functionalization!$G$6:$R$314,ROW($A239)-5,FALSE),IFERROR(INDEX(R$278:R$314,MATCH($F239,$B$278:$B$314,0))/VLOOKUP($F239,$B$278:$BB$314,MATCH(LEFT(TRIM(R$6),FIND("~",SUBSTITUTE(R$6,"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239))*HLOOKUP(LEFT(TRIM(R$6),FIND("~",SUBSTITUTE(R$6," ","~",LEN(TRIM(R$6))-LEN(SUBSTITUTE(TRIM(R$6)," ",""))))-1)&amp;" Total",$B$6:$BB$314,ROW($A239)-5,FALSE))</f>
        <v>0</v>
      </c>
      <c r="S239" s="8">
        <f ca="1">IF(S$5&lt;&gt;"",HLOOKUP(S$5,Functionalization!$G$6:$R$314,ROW($A239)-5,FALSE),IFERROR(INDEX(S$278:S$314,MATCH($F239,$B$278:$B$314,0))/VLOOKUP($F239,$B$278:$BB$314,MATCH(LEFT(TRIM(S$6),FIND("~",SUBSTITUTE(S$6,"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239))*HLOOKUP(LEFT(TRIM(S$6),FIND("~",SUBSTITUTE(S$6," ","~",LEN(TRIM(S$6))-LEN(SUBSTITUTE(TRIM(S$6)," ",""))))-1)&amp;" Total",$B$6:$BB$314,ROW($A239)-5,FALSE))</f>
        <v>0</v>
      </c>
      <c r="T239" s="8">
        <f ca="1">IF(T$5&lt;&gt;"",HLOOKUP(T$5,Functionalization!$G$6:$R$314,ROW($A239)-5,FALSE),IFERROR(INDEX(T$278:T$314,MATCH($F239,$B$278:$B$314,0))/VLOOKUP($F239,$B$278:$BB$314,MATCH(LEFT(TRIM(T$6),FIND("~",SUBSTITUTE(T$6,"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239))*HLOOKUP(LEFT(TRIM(T$6),FIND("~",SUBSTITUTE(T$6," ","~",LEN(TRIM(T$6))-LEN(SUBSTITUTE(TRIM(T$6)," ",""))))-1)&amp;" Total",$B$6:$BB$314,ROW($A239)-5,FALSE))</f>
        <v>0</v>
      </c>
      <c r="U239" s="8">
        <f ca="1">IF(U$5&lt;&gt;"",HLOOKUP(U$5,Functionalization!$G$6:$R$314,ROW($A239)-5,FALSE),IFERROR(INDEX(U$278:U$314,MATCH($F239,$B$278:$B$314,0))/VLOOKUP($F239,$B$278:$BB$314,MATCH(LEFT(TRIM(U$6),FIND("~",SUBSTITUTE(U$6,"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239))*HLOOKUP(LEFT(TRIM(U$6),FIND("~",SUBSTITUTE(U$6," ","~",LEN(TRIM(U$6))-LEN(SUBSTITUTE(TRIM(U$6)," ",""))))-1)&amp;" Total",$B$6:$BB$314,ROW($A239)-5,FALSE))</f>
        <v>0</v>
      </c>
      <c r="V239" s="8">
        <f ca="1">IF(V$5&lt;&gt;"",HLOOKUP(V$5,Functionalization!$G$6:$R$314,ROW($A239)-5,FALSE),IFERROR(INDEX(V$278:V$314,MATCH($F239,$B$278:$B$314,0))/VLOOKUP($F239,$B$278:$BB$314,MATCH(LEFT(TRIM(V$6),FIND("~",SUBSTITUTE(V$6,"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239))*HLOOKUP(LEFT(TRIM(V$6),FIND("~",SUBSTITUTE(V$6," ","~",LEN(TRIM(V$6))-LEN(SUBSTITUTE(TRIM(V$6)," ",""))))-1)&amp;" Total",$B$6:$BB$314,ROW($A239)-5,FALSE))</f>
        <v>0</v>
      </c>
      <c r="W239" s="8">
        <f ca="1">IF(W$5&lt;&gt;"",HLOOKUP(W$5,Functionalization!$G$6:$R$314,ROW($A239)-5,FALSE),IFERROR(INDEX(W$278:W$314,MATCH($F239,$B$278:$B$314,0))/VLOOKUP($F239,$B$278:$BB$314,MATCH(LEFT(TRIM(W$6),FIND("~",SUBSTITUTE(W$6,"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239))*HLOOKUP(LEFT(TRIM(W$6),FIND("~",SUBSTITUTE(W$6," ","~",LEN(TRIM(W$6))-LEN(SUBSTITUTE(TRIM(W$6)," ",""))))-1)&amp;" Total",$B$6:$BB$314,ROW($A239)-5,FALSE))</f>
        <v>0</v>
      </c>
      <c r="X239" s="8">
        <f ca="1">IF(X$5&lt;&gt;"",HLOOKUP(X$5,Functionalization!$G$6:$R$314,ROW($A239)-5,FALSE),IFERROR(INDEX(X$278:X$314,MATCH($F239,$B$278:$B$314,0))/VLOOKUP($F239,$B$278:$BB$314,MATCH(LEFT(TRIM(X$6),FIND("~",SUBSTITUTE(X$6,"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239))*HLOOKUP(LEFT(TRIM(X$6),FIND("~",SUBSTITUTE(X$6," ","~",LEN(TRIM(X$6))-LEN(SUBSTITUTE(TRIM(X$6)," ",""))))-1)&amp;" Total",$B$6:$BB$314,ROW($A239)-5,FALSE))</f>
        <v>0</v>
      </c>
      <c r="Y239" s="8">
        <f ca="1">IF(Y$5&lt;&gt;"",HLOOKUP(Y$5,Functionalization!$G$6:$R$314,ROW($A239)-5,FALSE),IFERROR(INDEX(Y$278:Y$314,MATCH($F239,$B$278:$B$314,0))/VLOOKUP($F239,$B$278:$BB$314,MATCH(LEFT(TRIM(Y$6),FIND("~",SUBSTITUTE(Y$6,"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239))*HLOOKUP(LEFT(TRIM(Y$6),FIND("~",SUBSTITUTE(Y$6," ","~",LEN(TRIM(Y$6))-LEN(SUBSTITUTE(TRIM(Y$6)," ",""))))-1)&amp;" Total",$B$6:$BB$314,ROW($A239)-5,FALSE))</f>
        <v>0</v>
      </c>
      <c r="Z239" s="8">
        <f ca="1">IF(Z$5&lt;&gt;"",HLOOKUP(Z$5,Functionalization!$G$6:$R$314,ROW($A239)-5,FALSE),IFERROR(INDEX(Z$278:Z$314,MATCH($F239,$B$278:$B$314,0))/VLOOKUP($F239,$B$278:$BB$314,MATCH(LEFT(TRIM(Z$6),FIND("~",SUBSTITUTE(Z$6,"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239))*HLOOKUP(LEFT(TRIM(Z$6),FIND("~",SUBSTITUTE(Z$6," ","~",LEN(TRIM(Z$6))-LEN(SUBSTITUTE(TRIM(Z$6)," ",""))))-1)&amp;" Total",$B$6:$BB$314,ROW($A239)-5,FALSE))</f>
        <v>0</v>
      </c>
      <c r="AA239" s="8">
        <f ca="1">IF(AA$5&lt;&gt;"",HLOOKUP(AA$5,Functionalization!$G$6:$R$314,ROW($A239)-5,FALSE),IFERROR(INDEX(AA$278:AA$314,MATCH($F239,$B$278:$B$314,0))/VLOOKUP($F239,$B$278:$BB$314,MATCH(LEFT(TRIM(AA$6),FIND("~",SUBSTITUTE(AA$6,"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239))*HLOOKUP(LEFT(TRIM(AA$6),FIND("~",SUBSTITUTE(AA$6," ","~",LEN(TRIM(AA$6))-LEN(SUBSTITUTE(TRIM(AA$6)," ",""))))-1)&amp;" Total",$B$6:$BB$314,ROW($A239)-5,FALSE))</f>
        <v>0</v>
      </c>
      <c r="AB239" s="8">
        <f ca="1">IF(AB$5&lt;&gt;"",HLOOKUP(AB$5,Functionalization!$G$6:$R$314,ROW($A239)-5,FALSE),IFERROR(INDEX(AB$278:AB$314,MATCH($F239,$B$278:$B$314,0))/VLOOKUP($F239,$B$278:$BB$314,MATCH(LEFT(TRIM(AB$6),FIND("~",SUBSTITUTE(AB$6,"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239))*HLOOKUP(LEFT(TRIM(AB$6),FIND("~",SUBSTITUTE(AB$6," ","~",LEN(TRIM(AB$6))-LEN(SUBSTITUTE(TRIM(AB$6)," ",""))))-1)&amp;" Total",$B$6:$BB$314,ROW($A239)-5,FALSE))</f>
        <v>0</v>
      </c>
      <c r="AC239" s="8">
        <f ca="1">IF(AC$5&lt;&gt;"",HLOOKUP(AC$5,Functionalization!$G$6:$R$314,ROW($A239)-5,FALSE),IFERROR(INDEX(AC$278:AC$314,MATCH($F239,$B$278:$B$314,0))/VLOOKUP($F239,$B$278:$BB$314,MATCH(LEFT(TRIM(AC$6),FIND("~",SUBSTITUTE(AC$6,"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239))*HLOOKUP(LEFT(TRIM(AC$6),FIND("~",SUBSTITUTE(AC$6," ","~",LEN(TRIM(AC$6))-LEN(SUBSTITUTE(TRIM(AC$6)," ",""))))-1)&amp;" Total",$B$6:$BB$314,ROW($A239)-5,FALSE))</f>
        <v>0</v>
      </c>
      <c r="AD239" s="8">
        <f ca="1">IF(AD$5&lt;&gt;"",HLOOKUP(AD$5,Functionalization!$G$6:$R$314,ROW($A239)-5,FALSE),IFERROR(INDEX(AD$278:AD$314,MATCH($F239,$B$278:$B$314,0))/VLOOKUP($F239,$B$278:$BB$314,MATCH(LEFT(TRIM(AD$6),FIND("~",SUBSTITUTE(AD$6,"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239))*HLOOKUP(LEFT(TRIM(AD$6),FIND("~",SUBSTITUTE(AD$6," ","~",LEN(TRIM(AD$6))-LEN(SUBSTITUTE(TRIM(AD$6)," ",""))))-1)&amp;" Total",$B$6:$BB$314,ROW($A239)-5,FALSE))</f>
        <v>0</v>
      </c>
      <c r="AE239" s="8">
        <f ca="1">IF(AE$5&lt;&gt;"",HLOOKUP(AE$5,Functionalization!$G$6:$R$314,ROW($A239)-5,FALSE),IFERROR(INDEX(AE$278:AE$314,MATCH($F239,$B$278:$B$314,0))/VLOOKUP($F239,$B$278:$BB$314,MATCH(LEFT(TRIM(AE$6),FIND("~",SUBSTITUTE(AE$6,"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239))*HLOOKUP(LEFT(TRIM(AE$6),FIND("~",SUBSTITUTE(AE$6," ","~",LEN(TRIM(AE$6))-LEN(SUBSTITUTE(TRIM(AE$6)," ",""))))-1)&amp;" Total",$B$6:$BB$314,ROW($A239)-5,FALSE))</f>
        <v>0</v>
      </c>
      <c r="AF239" s="8">
        <f ca="1">IF(AF$5&lt;&gt;"",HLOOKUP(AF$5,Functionalization!$G$6:$R$314,ROW($A239)-5,FALSE),IFERROR(INDEX(AF$278:AF$314,MATCH($F239,$B$278:$B$314,0))/VLOOKUP($F239,$B$278:$BB$314,MATCH(LEFT(TRIM(AF$6),FIND("~",SUBSTITUTE(AF$6,"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239))*HLOOKUP(LEFT(TRIM(AF$6),FIND("~",SUBSTITUTE(AF$6," ","~",LEN(TRIM(AF$6))-LEN(SUBSTITUTE(TRIM(AF$6)," ",""))))-1)&amp;" Total",$B$6:$BB$314,ROW($A239)-5,FALSE))</f>
        <v>0</v>
      </c>
      <c r="AG239" s="8">
        <f ca="1">IF(AG$5&lt;&gt;"",HLOOKUP(AG$5,Functionalization!$G$6:$R$314,ROW($A239)-5,FALSE),IFERROR(INDEX(AG$278:AG$314,MATCH($F239,$B$278:$B$314,0))/VLOOKUP($F239,$B$278:$BB$314,MATCH(LEFT(TRIM(AG$6),FIND("~",SUBSTITUTE(AG$6,"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239))*HLOOKUP(LEFT(TRIM(AG$6),FIND("~",SUBSTITUTE(AG$6," ","~",LEN(TRIM(AG$6))-LEN(SUBSTITUTE(TRIM(AG$6)," ",""))))-1)&amp;" Total",$B$6:$BB$314,ROW($A239)-5,FALSE))</f>
        <v>0</v>
      </c>
      <c r="AH239" s="8">
        <f ca="1">IF(AH$5&lt;&gt;"",HLOOKUP(AH$5,Functionalization!$G$6:$R$314,ROW($A239)-5,FALSE),IFERROR(INDEX(AH$278:AH$314,MATCH($F239,$B$278:$B$314,0))/VLOOKUP($F239,$B$278:$BB$314,MATCH(LEFT(TRIM(AH$6),FIND("~",SUBSTITUTE(AH$6,"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239))*HLOOKUP(LEFT(TRIM(AH$6),FIND("~",SUBSTITUTE(AH$6," ","~",LEN(TRIM(AH$6))-LEN(SUBSTITUTE(TRIM(AH$6)," ",""))))-1)&amp;" Total",$B$6:$BB$314,ROW($A239)-5,FALSE))</f>
        <v>0</v>
      </c>
      <c r="AI239" s="8">
        <f ca="1">IF(AI$5&lt;&gt;"",HLOOKUP(AI$5,Functionalization!$G$6:$R$314,ROW($A239)-5,FALSE),IFERROR(INDEX(AI$278:AI$314,MATCH($F239,$B$278:$B$314,0))/VLOOKUP($F239,$B$278:$BB$314,MATCH(LEFT(TRIM(AI$6),FIND("~",SUBSTITUTE(AI$6,"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239))*HLOOKUP(LEFT(TRIM(AI$6),FIND("~",SUBSTITUTE(AI$6," ","~",LEN(TRIM(AI$6))-LEN(SUBSTITUTE(TRIM(AI$6)," ",""))))-1)&amp;" Total",$B$6:$BB$314,ROW($A239)-5,FALSE))</f>
        <v>0</v>
      </c>
      <c r="AJ239" s="8">
        <f ca="1">IF(AJ$5&lt;&gt;"",HLOOKUP(AJ$5,Functionalization!$G$6:$R$314,ROW($A239)-5,FALSE),IFERROR(INDEX(AJ$278:AJ$314,MATCH($F239,$B$278:$B$314,0))/VLOOKUP($F239,$B$278:$BB$314,MATCH(LEFT(TRIM(AJ$6),FIND("~",SUBSTITUTE(AJ$6,"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239))*HLOOKUP(LEFT(TRIM(AJ$6),FIND("~",SUBSTITUTE(AJ$6," ","~",LEN(TRIM(AJ$6))-LEN(SUBSTITUTE(TRIM(AJ$6)," ",""))))-1)&amp;" Total",$B$6:$BB$314,ROW($A239)-5,FALSE))</f>
        <v>0</v>
      </c>
      <c r="AK239" s="8">
        <f ca="1">IF(AK$5&lt;&gt;"",HLOOKUP(AK$5,Functionalization!$G$6:$R$314,ROW($A239)-5,FALSE),IFERROR(INDEX(AK$278:AK$314,MATCH($F239,$B$278:$B$314,0))/VLOOKUP($F239,$B$278:$BB$314,MATCH(LEFT(TRIM(AK$6),FIND("~",SUBSTITUTE(AK$6,"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239))*HLOOKUP(LEFT(TRIM(AK$6),FIND("~",SUBSTITUTE(AK$6," ","~",LEN(TRIM(AK$6))-LEN(SUBSTITUTE(TRIM(AK$6)," ",""))))-1)&amp;" Total",$B$6:$BB$314,ROW($A239)-5,FALSE))</f>
        <v>0</v>
      </c>
      <c r="AL239" s="8">
        <f ca="1">IF(AL$5&lt;&gt;"",HLOOKUP(AL$5,Functionalization!$G$6:$R$314,ROW($A239)-5,FALSE),IFERROR(INDEX(AL$278:AL$314,MATCH($F239,$B$278:$B$314,0))/VLOOKUP($F239,$B$278:$BB$314,MATCH(LEFT(TRIM(AL$6),FIND("~",SUBSTITUTE(AL$6,"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239))*HLOOKUP(LEFT(TRIM(AL$6),FIND("~",SUBSTITUTE(AL$6," ","~",LEN(TRIM(AL$6))-LEN(SUBSTITUTE(TRIM(AL$6)," ",""))))-1)&amp;" Total",$B$6:$BB$314,ROW($A239)-5,FALSE))</f>
        <v>0</v>
      </c>
      <c r="AM239" s="8">
        <f ca="1">IF(AM$5&lt;&gt;"",HLOOKUP(AM$5,Functionalization!$G$6:$R$314,ROW($A239)-5,FALSE),IFERROR(INDEX(AM$278:AM$314,MATCH($F239,$B$278:$B$314,0))/VLOOKUP($F239,$B$278:$BB$314,MATCH(LEFT(TRIM(AM$6),FIND("~",SUBSTITUTE(AM$6,"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239))*HLOOKUP(LEFT(TRIM(AM$6),FIND("~",SUBSTITUTE(AM$6," ","~",LEN(TRIM(AM$6))-LEN(SUBSTITUTE(TRIM(AM$6)," ",""))))-1)&amp;" Total",$B$6:$BB$314,ROW($A239)-5,FALSE))</f>
        <v>0</v>
      </c>
      <c r="AN239" s="8">
        <f ca="1">IF(AN$5&lt;&gt;"",HLOOKUP(AN$5,Functionalization!$G$6:$R$314,ROW($A239)-5,FALSE),IFERROR(INDEX(AN$278:AN$314,MATCH($F239,$B$278:$B$314,0))/VLOOKUP($F239,$B$278:$BB$314,MATCH(LEFT(TRIM(AN$6),FIND("~",SUBSTITUTE(AN$6,"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239))*HLOOKUP(LEFT(TRIM(AN$6),FIND("~",SUBSTITUTE(AN$6," ","~",LEN(TRIM(AN$6))-LEN(SUBSTITUTE(TRIM(AN$6)," ",""))))-1)&amp;" Total",$B$6:$BB$314,ROW($A239)-5,FALSE))</f>
        <v>0</v>
      </c>
      <c r="AO239" s="8">
        <f ca="1">IF(AO$5&lt;&gt;"",HLOOKUP(AO$5,Functionalization!$G$6:$R$314,ROW($A239)-5,FALSE),IFERROR(INDEX(AO$278:AO$314,MATCH($F239,$B$278:$B$314,0))/VLOOKUP($F239,$B$278:$BB$314,MATCH(LEFT(TRIM(AO$6),FIND("~",SUBSTITUTE(AO$6,"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239))*HLOOKUP(LEFT(TRIM(AO$6),FIND("~",SUBSTITUTE(AO$6," ","~",LEN(TRIM(AO$6))-LEN(SUBSTITUTE(TRIM(AO$6)," ",""))))-1)&amp;" Total",$B$6:$BB$314,ROW($A239)-5,FALSE))</f>
        <v>0</v>
      </c>
      <c r="AP239" s="8">
        <f ca="1">IF(AP$5&lt;&gt;"",HLOOKUP(AP$5,Functionalization!$G$6:$R$314,ROW($A239)-5,FALSE),IFERROR(INDEX(AP$278:AP$314,MATCH($F239,$B$278:$B$314,0))/VLOOKUP($F239,$B$278:$BB$314,MATCH(LEFT(TRIM(AP$6),FIND("~",SUBSTITUTE(AP$6,"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239))*HLOOKUP(LEFT(TRIM(AP$6),FIND("~",SUBSTITUTE(AP$6," ","~",LEN(TRIM(AP$6))-LEN(SUBSTITUTE(TRIM(AP$6)," ",""))))-1)&amp;" Total",$B$6:$BB$314,ROW($A239)-5,FALSE))</f>
        <v>0</v>
      </c>
      <c r="AQ239" s="8">
        <f ca="1">IF(AQ$5&lt;&gt;"",HLOOKUP(AQ$5,Functionalization!$G$6:$R$314,ROW($A239)-5,FALSE),IFERROR(INDEX(AQ$278:AQ$314,MATCH($F239,$B$278:$B$314,0))/VLOOKUP($F239,$B$278:$BB$314,MATCH(LEFT(TRIM(AQ$6),FIND("~",SUBSTITUTE(AQ$6,"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239))*HLOOKUP(LEFT(TRIM(AQ$6),FIND("~",SUBSTITUTE(AQ$6," ","~",LEN(TRIM(AQ$6))-LEN(SUBSTITUTE(TRIM(AQ$6)," ",""))))-1)&amp;" Total",$B$6:$BB$314,ROW($A239)-5,FALSE))</f>
        <v>0</v>
      </c>
      <c r="AR239" s="8">
        <f ca="1">IF(AR$5&lt;&gt;"",HLOOKUP(AR$5,Functionalization!$G$6:$R$314,ROW($A239)-5,FALSE),IFERROR(INDEX(AR$278:AR$314,MATCH($F239,$B$278:$B$314,0))/VLOOKUP($F239,$B$278:$BB$314,MATCH(LEFT(TRIM(AR$6),FIND("~",SUBSTITUTE(AR$6,"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239))*HLOOKUP(LEFT(TRIM(AR$6),FIND("~",SUBSTITUTE(AR$6," ","~",LEN(TRIM(AR$6))-LEN(SUBSTITUTE(TRIM(AR$6)," ",""))))-1)&amp;" Total",$B$6:$BB$314,ROW($A239)-5,FALSE))</f>
        <v>0</v>
      </c>
      <c r="AS239" s="8">
        <f ca="1">IF(AS$5&lt;&gt;"",HLOOKUP(AS$5,Functionalization!$G$6:$R$314,ROW($A239)-5,FALSE),IFERROR(INDEX(AS$278:AS$314,MATCH($F239,$B$278:$B$314,0))/VLOOKUP($F239,$B$278:$BB$314,MATCH(LEFT(TRIM(AS$6),FIND("~",SUBSTITUTE(AS$6,"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239))*HLOOKUP(LEFT(TRIM(AS$6),FIND("~",SUBSTITUTE(AS$6," ","~",LEN(TRIM(AS$6))-LEN(SUBSTITUTE(TRIM(AS$6)," ",""))))-1)&amp;" Total",$B$6:$BB$314,ROW($A239)-5,FALSE))</f>
        <v>0</v>
      </c>
      <c r="AT239" s="8">
        <f ca="1">IF(AT$5&lt;&gt;"",HLOOKUP(AT$5,Functionalization!$G$6:$R$314,ROW($A239)-5,FALSE),IFERROR(INDEX(AT$278:AT$314,MATCH($F239,$B$278:$B$314,0))/VLOOKUP($F239,$B$278:$BB$314,MATCH(LEFT(TRIM(AT$6),FIND("~",SUBSTITUTE(AT$6,"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239))*HLOOKUP(LEFT(TRIM(AT$6),FIND("~",SUBSTITUTE(AT$6," ","~",LEN(TRIM(AT$6))-LEN(SUBSTITUTE(TRIM(AT$6)," ",""))))-1)&amp;" Total",$B$6:$BB$314,ROW($A239)-5,FALSE))</f>
        <v>0</v>
      </c>
      <c r="AU239" s="8">
        <f ca="1">IF(AU$5&lt;&gt;"",HLOOKUP(AU$5,Functionalization!$G$6:$R$314,ROW($A239)-5,FALSE),IFERROR(INDEX(AU$278:AU$314,MATCH($F239,$B$278:$B$314,0))/VLOOKUP($F239,$B$278:$BB$314,MATCH(LEFT(TRIM(AU$6),FIND("~",SUBSTITUTE(AU$6,"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239))*HLOOKUP(LEFT(TRIM(AU$6),FIND("~",SUBSTITUTE(AU$6," ","~",LEN(TRIM(AU$6))-LEN(SUBSTITUTE(TRIM(AU$6)," ",""))))-1)&amp;" Total",$B$6:$BB$314,ROW($A239)-5,FALSE))</f>
        <v>0</v>
      </c>
      <c r="AV239" s="8">
        <f ca="1">IF(AV$5&lt;&gt;"",HLOOKUP(AV$5,Functionalization!$G$6:$R$314,ROW($A239)-5,FALSE),IFERROR(INDEX(AV$278:AV$314,MATCH($F239,$B$278:$B$314,0))/VLOOKUP($F239,$B$278:$BB$314,MATCH(LEFT(TRIM(AV$6),FIND("~",SUBSTITUTE(AV$6,"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239))*HLOOKUP(LEFT(TRIM(AV$6),FIND("~",SUBSTITUTE(AV$6," ","~",LEN(TRIM(AV$6))-LEN(SUBSTITUTE(TRIM(AV$6)," ",""))))-1)&amp;" Total",$B$6:$BB$314,ROW($A239)-5,FALSE))</f>
        <v>0</v>
      </c>
      <c r="AW239" s="8">
        <f ca="1">IF(AW$5&lt;&gt;"",HLOOKUP(AW$5,Functionalization!$G$6:$R$314,ROW($A239)-5,FALSE),IFERROR(INDEX(AW$278:AW$314,MATCH($F239,$B$278:$B$314,0))/VLOOKUP($F239,$B$278:$BB$314,MATCH(LEFT(TRIM(AW$6),FIND("~",SUBSTITUTE(AW$6,"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239))*HLOOKUP(LEFT(TRIM(AW$6),FIND("~",SUBSTITUTE(AW$6," ","~",LEN(TRIM(AW$6))-LEN(SUBSTITUTE(TRIM(AW$6)," ",""))))-1)&amp;" Total",$B$6:$BB$314,ROW($A239)-5,FALSE))</f>
        <v>0</v>
      </c>
      <c r="AX239" s="8">
        <f ca="1">IF(AX$5&lt;&gt;"",HLOOKUP(AX$5,Functionalization!$G$6:$R$314,ROW($A239)-5,FALSE),IFERROR(INDEX(AX$278:AX$314,MATCH($F239,$B$278:$B$314,0))/VLOOKUP($F239,$B$278:$BB$314,MATCH(LEFT(TRIM(AX$6),FIND("~",SUBSTITUTE(AX$6,"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239))*HLOOKUP(LEFT(TRIM(AX$6),FIND("~",SUBSTITUTE(AX$6," ","~",LEN(TRIM(AX$6))-LEN(SUBSTITUTE(TRIM(AX$6)," ",""))))-1)&amp;" Total",$B$6:$BB$314,ROW($A239)-5,FALSE))</f>
        <v>0</v>
      </c>
      <c r="AY239" s="8">
        <f ca="1">IF(AY$5&lt;&gt;"",HLOOKUP(AY$5,Functionalization!$G$6:$R$314,ROW($A239)-5,FALSE),IFERROR(INDEX(AY$278:AY$314,MATCH($F239,$B$278:$B$314,0))/VLOOKUP($F239,$B$278:$BB$314,MATCH(LEFT(TRIM(AY$6),FIND("~",SUBSTITUTE(AY$6,"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239))*HLOOKUP(LEFT(TRIM(AY$6),FIND("~",SUBSTITUTE(AY$6," ","~",LEN(TRIM(AY$6))-LEN(SUBSTITUTE(TRIM(AY$6)," ",""))))-1)&amp;" Total",$B$6:$BB$314,ROW($A239)-5,FALSE))</f>
        <v>0</v>
      </c>
      <c r="AZ239" s="8">
        <f ca="1">IF(AZ$5&lt;&gt;"",HLOOKUP(AZ$5,Functionalization!$G$6:$R$314,ROW($A239)-5,FALSE),IFERROR(INDEX(AZ$278:AZ$314,MATCH($F239,$B$278:$B$314,0))/VLOOKUP($F239,$B$278:$BB$314,MATCH(LEFT(TRIM(AZ$6),FIND("~",SUBSTITUTE(AZ$6,"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239))*HLOOKUP(LEFT(TRIM(AZ$6),FIND("~",SUBSTITUTE(AZ$6," ","~",LEN(TRIM(AZ$6))-LEN(SUBSTITUTE(TRIM(AZ$6)," ",""))))-1)&amp;" Total",$B$6:$BB$314,ROW($A239)-5,FALSE))</f>
        <v>0</v>
      </c>
      <c r="BA239" s="8">
        <f ca="1">IF(BA$5&lt;&gt;"",HLOOKUP(BA$5,Functionalization!$G$6:$R$314,ROW($A239)-5,FALSE),IFERROR(INDEX(BA$278:BA$314,MATCH($F239,$B$278:$B$314,0))/VLOOKUP($F239,$B$278:$BB$314,MATCH(LEFT(TRIM(BA$6),FIND("~",SUBSTITUTE(BA$6,"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239))*HLOOKUP(LEFT(TRIM(BA$6),FIND("~",SUBSTITUTE(BA$6," ","~",LEN(TRIM(BA$6))-LEN(SUBSTITUTE(TRIM(BA$6)," ",""))))-1)&amp;" Total",$B$6:$BB$314,ROW($A239)-5,FALSE))</f>
        <v>0</v>
      </c>
      <c r="BB239" s="8">
        <f ca="1">IF(BB$5&lt;&gt;"",HLOOKUP(BB$5,Functionalization!$G$6:$R$314,ROW($A239)-5,FALSE),IFERROR(INDEX(BB$278:BB$314,MATCH($F239,$B$278:$B$314,0))/VLOOKUP($F239,$B$278:$BB$314,MATCH(LEFT(TRIM(BB$6),FIND("~",SUBSTITUTE(BB$6,"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239))*HLOOKUP(LEFT(TRIM(BB$6),FIND("~",SUBSTITUTE(BB$6," ","~",LEN(TRIM(BB$6))-LEN(SUBSTITUTE(TRIM(BB$6)," ",""))))-1)&amp;" Total",$B$6:$BB$314,ROW($A239)-5,FALSE))</f>
        <v>0</v>
      </c>
      <c r="BD239">
        <f ca="1">IFERROR(IF(SUMIF($G$6:$BB$6,BD$6&amp;" Total",$G239:$BB239)-(SUMIF($G$6:$BB$6,BD$6&amp;" "&amp;'Input-Func_Class'!$D$22,$G239:$BB239)+IFERROR(SUMIF($G$6:$BB$6,BD$6&amp;" "&amp;'Input-Func_Class'!$E$22,$G239:$BB239),SUMIF($G$6:$BB$6,BD$6&amp;" "&amp;'Input-Func_Class'!$B$24,$G239:$BB239))+SUMIF($G$6:$BB$6,BD$6&amp;" "&amp;'Input-Func_Class'!$F$22,$G239:$BB239))&lt;Check_Limit,0,1),1)</f>
        <v>0</v>
      </c>
      <c r="BE239">
        <f ca="1">IFERROR(IF(SUMIF($G$6:$BB$6,BE$6&amp;" Total",$G239:$BB239)-(SUMIF($G$6:$BB$6,BE$6&amp;" "&amp;'Input-Func_Class'!$D$22,$G239:$BB239)+IFERROR(SUMIF($G$6:$BB$6,BE$6&amp;" "&amp;'Input-Func_Class'!$E$22,$G239:$BB239),SUMIF($G$6:$BB$6,BE$6&amp;" "&amp;'Input-Func_Class'!$B$24,$G239:$BB239))+SUMIF($G$6:$BB$6,BE$6&amp;" "&amp;'Input-Func_Class'!$F$22,$G239:$BB239))&lt;Check_Limit,0,1),1)</f>
        <v>0</v>
      </c>
      <c r="BF239">
        <f ca="1">IFERROR(IF(SUMIF($G$6:$BB$6,BF$6&amp;" Total",$G239:$BB239)-(SUMIF($G$6:$BB$6,BF$6&amp;" "&amp;'Input-Func_Class'!$D$22,$G239:$BB239)+IFERROR(SUMIF($G$6:$BB$6,BF$6&amp;" "&amp;'Input-Func_Class'!$E$22,$G239:$BB239),SUMIF($G$6:$BB$6,BF$6&amp;" "&amp;'Input-Func_Class'!$B$24,$G239:$BB239))+SUMIF($G$6:$BB$6,BF$6&amp;" "&amp;'Input-Func_Class'!$F$22,$G239:$BB239))&lt;Check_Limit,0,1),1)</f>
        <v>0</v>
      </c>
      <c r="BG239">
        <f ca="1">IFERROR(IF(SUMIF($G$6:$BB$6,BG$6&amp;" Total",$G239:$BB239)-(SUMIF($G$6:$BB$6,BG$6&amp;" "&amp;'Input-Func_Class'!$D$22,$G239:$BB239)+IFERROR(SUMIF($G$6:$BB$6,BG$6&amp;" "&amp;'Input-Func_Class'!$E$22,$G239:$BB239),SUMIF($G$6:$BB$6,BG$6&amp;" "&amp;'Input-Func_Class'!$B$24,$G239:$BB239))+SUMIF($G$6:$BB$6,BG$6&amp;" "&amp;'Input-Func_Class'!$F$22,$G239:$BB239))&lt;Check_Limit,0,1),1)</f>
        <v>0</v>
      </c>
      <c r="BH239">
        <f ca="1">IFERROR(IF(SUMIF($G$6:$BB$6,BH$6&amp;" Total",$G239:$BB239)-(SUMIF($G$6:$BB$6,BH$6&amp;" "&amp;'Input-Func_Class'!$D$22,$G239:$BB239)+IFERROR(SUMIF($G$6:$BB$6,BH$6&amp;" "&amp;'Input-Func_Class'!$E$22,$G239:$BB239),SUMIF($G$6:$BB$6,BH$6&amp;" "&amp;'Input-Func_Class'!$B$24,$G239:$BB239))+SUMIF($G$6:$BB$6,BH$6&amp;" "&amp;'Input-Func_Class'!$F$22,$G239:$BB239))&lt;Check_Limit,0,1),1)</f>
        <v>0</v>
      </c>
      <c r="BI239">
        <f ca="1">IFERROR(IF(SUMIF($G$6:$BB$6,BI$6&amp;" Total",$G239:$BB239)-(SUMIF($G$6:$BB$6,BI$6&amp;" "&amp;'Input-Func_Class'!$D$22,$G239:$BB239)+IFERROR(SUMIF($G$6:$BB$6,BI$6&amp;" "&amp;'Input-Func_Class'!$E$22,$G239:$BB239),SUMIF($G$6:$BB$6,BI$6&amp;" "&amp;'Input-Func_Class'!$B$24,$G239:$BB239))+SUMIF($G$6:$BB$6,BI$6&amp;" "&amp;'Input-Func_Class'!$F$22,$G239:$BB239))&lt;Check_Limit,0,1),1)</f>
        <v>0</v>
      </c>
      <c r="BJ239">
        <f ca="1">IFERROR(IF(SUMIF($G$6:$BB$6,BJ$6&amp;" Total",$G239:$BB239)-(SUMIF($G$6:$BB$6,BJ$6&amp;" "&amp;'Input-Func_Class'!$D$22,$G239:$BB239)+IFERROR(SUMIF($G$6:$BB$6,BJ$6&amp;" "&amp;'Input-Func_Class'!$E$22,$G239:$BB239),SUMIF($G$6:$BB$6,BJ$6&amp;" "&amp;'Input-Func_Class'!$B$24,$G239:$BB239))+SUMIF($G$6:$BB$6,BJ$6&amp;" "&amp;'Input-Func_Class'!$F$22,$G239:$BB239))&lt;Check_Limit,0,1),1)</f>
        <v>0</v>
      </c>
      <c r="BK239">
        <f ca="1">IFERROR(IF(SUMIF($G$6:$BB$6,BK$6&amp;" Total",$G239:$BB239)-(SUMIF($G$6:$BB$6,BK$6&amp;" "&amp;'Input-Func_Class'!$D$22,$G239:$BB239)+IFERROR(SUMIF($G$6:$BB$6,BK$6&amp;" "&amp;'Input-Func_Class'!$E$22,$G239:$BB239),SUMIF($G$6:$BB$6,BK$6&amp;" "&amp;'Input-Func_Class'!$B$24,$G239:$BB239))+SUMIF($G$6:$BB$6,BK$6&amp;" "&amp;'Input-Func_Class'!$F$22,$G239:$BB239))&lt;Check_Limit,0,1),1)</f>
        <v>0</v>
      </c>
      <c r="BL239">
        <f ca="1">IFERROR(IF(SUMIF($G$6:$BB$6,BL$6&amp;" Total",$G239:$BB239)-(SUMIF($G$6:$BB$6,BL$6&amp;" "&amp;'Input-Func_Class'!$D$22,$G239:$BB239)+IFERROR(SUMIF($G$6:$BB$6,BL$6&amp;" "&amp;'Input-Func_Class'!$E$22,$G239:$BB239),SUMIF($G$6:$BB$6,BL$6&amp;" "&amp;'Input-Func_Class'!$B$24,$G239:$BB239))+SUMIF($G$6:$BB$6,BL$6&amp;" "&amp;'Input-Func_Class'!$F$22,$G239:$BB239))&lt;Check_Limit,0,1),1)</f>
        <v>0</v>
      </c>
      <c r="BM239">
        <f ca="1">IFERROR(IF(SUMIF($G$6:$BB$6,BM$6&amp;" Total",$G239:$BB239)-(SUMIF($G$6:$BB$6,BM$6&amp;" "&amp;'Input-Func_Class'!$D$22,$G239:$BB239)+IFERROR(SUMIF($G$6:$BB$6,BM$6&amp;" "&amp;'Input-Func_Class'!$E$22,$G239:$BB239),SUMIF($G$6:$BB$6,BM$6&amp;" "&amp;'Input-Func_Class'!$B$24,$G239:$BB239))+SUMIF($G$6:$BB$6,BM$6&amp;" "&amp;'Input-Func_Class'!$F$22,$G239:$BB239))&lt;Check_Limit,0,1),1)</f>
        <v>0</v>
      </c>
      <c r="BN239">
        <f ca="1">IFERROR(IF(SUMIF($G$6:$BB$6,BN$6&amp;" Total",$G239:$BB239)-(SUMIF($G$6:$BB$6,BN$6&amp;" "&amp;'Input-Func_Class'!$D$22,$G239:$BB239)+IFERROR(SUMIF($G$6:$BB$6,BN$6&amp;" "&amp;'Input-Func_Class'!$E$22,$G239:$BB239),SUMIF($G$6:$BB$6,BN$6&amp;" "&amp;'Input-Func_Class'!$B$24,$G239:$BB239))+SUMIF($G$6:$BB$6,BN$6&amp;" "&amp;'Input-Func_Class'!$F$22,$G239:$BB239))&lt;Check_Limit,0,1),1)</f>
        <v>0</v>
      </c>
      <c r="BO239">
        <f ca="1">IFERROR(IF(SUMIF($G$6:$BB$6,BO$6&amp;" Total",$G239:$BB239)-(SUMIF($G$6:$BB$6,BO$6&amp;" "&amp;'Input-Func_Class'!$D$22,$G239:$BB239)+IFERROR(SUMIF($G$6:$BB$6,BO$6&amp;" "&amp;'Input-Func_Class'!$E$22,$G239:$BB239),SUMIF($G$6:$BB$6,BO$6&amp;" "&amp;'Input-Func_Class'!$B$24,$G239:$BB239))+SUMIF($G$6:$BB$6,BO$6&amp;" "&amp;'Input-Func_Class'!$F$22,$G239:$BB239))&lt;Check_Limit,0,1),1)</f>
        <v>0</v>
      </c>
    </row>
    <row r="240" spans="1:67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>Functionalization!$D240</f>
        <v>327312.12999999995</v>
      </c>
      <c r="E240" s="8">
        <f t="shared" ca="1" si="61"/>
        <v>0</v>
      </c>
      <c r="F240" s="2" t="str">
        <f>IF($D240=0,"-",IF('Input-Accounts'!$E240&lt;&gt;0,'Input-Accounts'!$E240,'Input-Accounts'!$G240))</f>
        <v>INT_DISTPT_SUBTOTAL</v>
      </c>
      <c r="G240" s="8">
        <f ca="1">IF(G$5&lt;&gt;"",HLOOKUP(G$5,Functionalization!$G$6:$R$314,ROW($A240)-5,FALSE),IFERROR(INDEX(G$278:G$314,MATCH($F240,$B$278:$B$314,0))/VLOOKUP($F240,$B$278:$BB$314,MATCH(LEFT(TRIM(G$6),FIND("~",SUBSTITUTE(G$6,"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240))*HLOOKUP(LEFT(TRIM(G$6),FIND("~",SUBSTITUTE(G$6," ","~",LEN(TRIM(G$6))-LEN(SUBSTITUTE(TRIM(G$6)," ",""))))-1)&amp;" Total",$B$6:$BB$314,ROW($A240)-5,FALSE))</f>
        <v>209008.91488201948</v>
      </c>
      <c r="H240" s="8">
        <f ca="1">IF(H$5&lt;&gt;"",HLOOKUP(H$5,Functionalization!$G$6:$R$314,ROW($A240)-5,FALSE),IFERROR(INDEX(H$278:H$314,MATCH($F240,$B$278:$B$314,0))/VLOOKUP($F240,$B$278:$BB$314,MATCH(LEFT(TRIM(H$6),FIND("~",SUBSTITUTE(H$6,"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240))*HLOOKUP(LEFT(TRIM(H$6),FIND("~",SUBSTITUTE(H$6," ","~",LEN(TRIM(H$6))-LEN(SUBSTITUTE(TRIM(H$6)," ",""))))-1)&amp;" Total",$B$6:$BB$314,ROW($A240)-5,FALSE))</f>
        <v>159456.25575508268</v>
      </c>
      <c r="I240" s="8">
        <f ca="1">IF(I$5&lt;&gt;"",HLOOKUP(I$5,Functionalization!$G$6:$R$314,ROW($A240)-5,FALSE),IFERROR(INDEX(I$278:I$314,MATCH($F240,$B$278:$B$314,0))/VLOOKUP($F240,$B$278:$BB$314,MATCH(LEFT(TRIM(I$6),FIND("~",SUBSTITUTE(I$6,"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240))*HLOOKUP(LEFT(TRIM(I$6),FIND("~",SUBSTITUTE(I$6," ","~",LEN(TRIM(I$6))-LEN(SUBSTITUTE(TRIM(I$6)," ",""))))-1)&amp;" Total",$B$6:$BB$314,ROW($A240)-5,FALSE))</f>
        <v>0</v>
      </c>
      <c r="J240" s="8">
        <f ca="1">IF(J$5&lt;&gt;"",HLOOKUP(J$5,Functionalization!$G$6:$R$314,ROW($A240)-5,FALSE),IFERROR(INDEX(J$278:J$314,MATCH($F240,$B$278:$B$314,0))/VLOOKUP($F240,$B$278:$BB$314,MATCH(LEFT(TRIM(J$6),FIND("~",SUBSTITUTE(J$6,"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240))*HLOOKUP(LEFT(TRIM(J$6),FIND("~",SUBSTITUTE(J$6," ","~",LEN(TRIM(J$6))-LEN(SUBSTITUTE(TRIM(J$6)," ",""))))-1)&amp;" Total",$B$6:$BB$314,ROW($A240)-5,FALSE))</f>
        <v>49552.659126936866</v>
      </c>
      <c r="K240" s="8">
        <f ca="1">IF(K$5&lt;&gt;"",HLOOKUP(K$5,Functionalization!$G$6:$R$314,ROW($A240)-5,FALSE),IFERROR(INDEX(K$278:K$314,MATCH($F240,$B$278:$B$314,0))/VLOOKUP($F240,$B$278:$BB$314,MATCH(LEFT(TRIM(K$6),FIND("~",SUBSTITUTE(K$6,"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240))*HLOOKUP(LEFT(TRIM(K$6),FIND("~",SUBSTITUTE(K$6," ","~",LEN(TRIM(K$6))-LEN(SUBSTITUTE(TRIM(K$6)," ",""))))-1)&amp;" Total",$B$6:$BB$314,ROW($A240)-5,FALSE))</f>
        <v>118303.21511798045</v>
      </c>
      <c r="L240" s="8">
        <f ca="1">IF(L$5&lt;&gt;"",HLOOKUP(L$5,Functionalization!$G$6:$R$314,ROW($A240)-5,FALSE),IFERROR(INDEX(L$278:L$314,MATCH($F240,$B$278:$B$314,0))/VLOOKUP($F240,$B$278:$BB$314,MATCH(LEFT(TRIM(L$6),FIND("~",SUBSTITUTE(L$6,"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240))*HLOOKUP(LEFT(TRIM(L$6),FIND("~",SUBSTITUTE(L$6," ","~",LEN(TRIM(L$6))-LEN(SUBSTITUTE(TRIM(L$6)," ",""))))-1)&amp;" Total",$B$6:$BB$314,ROW($A240)-5,FALSE))</f>
        <v>0</v>
      </c>
      <c r="M240" s="8">
        <f ca="1">IF(M$5&lt;&gt;"",HLOOKUP(M$5,Functionalization!$G$6:$R$314,ROW($A240)-5,FALSE),IFERROR(INDEX(M$278:M$314,MATCH($F240,$B$278:$B$314,0))/VLOOKUP($F240,$B$278:$BB$314,MATCH(LEFT(TRIM(M$6),FIND("~",SUBSTITUTE(M$6,"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240))*HLOOKUP(LEFT(TRIM(M$6),FIND("~",SUBSTITUTE(M$6," ","~",LEN(TRIM(M$6))-LEN(SUBSTITUTE(TRIM(M$6)," ",""))))-1)&amp;" Total",$B$6:$BB$314,ROW($A240)-5,FALSE))</f>
        <v>0</v>
      </c>
      <c r="N240" s="8">
        <f ca="1">IF(N$5&lt;&gt;"",HLOOKUP(N$5,Functionalization!$G$6:$R$314,ROW($A240)-5,FALSE),IFERROR(INDEX(N$278:N$314,MATCH($F240,$B$278:$B$314,0))/VLOOKUP($F240,$B$278:$BB$314,MATCH(LEFT(TRIM(N$6),FIND("~",SUBSTITUTE(N$6,"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240))*HLOOKUP(LEFT(TRIM(N$6),FIND("~",SUBSTITUTE(N$6," ","~",LEN(TRIM(N$6))-LEN(SUBSTITUTE(TRIM(N$6)," ",""))))-1)&amp;" Total",$B$6:$BB$314,ROW($A240)-5,FALSE))</f>
        <v>118303.21511798045</v>
      </c>
      <c r="O240" s="8">
        <f ca="1">IF(O$5&lt;&gt;"",HLOOKUP(O$5,Functionalization!$G$6:$R$314,ROW($A240)-5,FALSE),IFERROR(INDEX(O$278:O$314,MATCH($F240,$B$278:$B$314,0))/VLOOKUP($F240,$B$278:$BB$314,MATCH(LEFT(TRIM(O$6),FIND("~",SUBSTITUTE(O$6,"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240))*HLOOKUP(LEFT(TRIM(O$6),FIND("~",SUBSTITUTE(O$6," ","~",LEN(TRIM(O$6))-LEN(SUBSTITUTE(TRIM(O$6)," ",""))))-1)&amp;" Total",$B$6:$BB$314,ROW($A240)-5,FALSE))</f>
        <v>0</v>
      </c>
      <c r="P240" s="8">
        <f ca="1">IF(P$5&lt;&gt;"",HLOOKUP(P$5,Functionalization!$G$6:$R$314,ROW($A240)-5,FALSE),IFERROR(INDEX(P$278:P$314,MATCH($F240,$B$278:$B$314,0))/VLOOKUP($F240,$B$278:$BB$314,MATCH(LEFT(TRIM(P$6),FIND("~",SUBSTITUTE(P$6,"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240))*HLOOKUP(LEFT(TRIM(P$6),FIND("~",SUBSTITUTE(P$6," ","~",LEN(TRIM(P$6))-LEN(SUBSTITUTE(TRIM(P$6)," ",""))))-1)&amp;" Total",$B$6:$BB$314,ROW($A240)-5,FALSE))</f>
        <v>0</v>
      </c>
      <c r="Q240" s="8">
        <f ca="1">IF(Q$5&lt;&gt;"",HLOOKUP(Q$5,Functionalization!$G$6:$R$314,ROW($A240)-5,FALSE),IFERROR(INDEX(Q$278:Q$314,MATCH($F240,$B$278:$B$314,0))/VLOOKUP($F240,$B$278:$BB$314,MATCH(LEFT(TRIM(Q$6),FIND("~",SUBSTITUTE(Q$6,"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240))*HLOOKUP(LEFT(TRIM(Q$6),FIND("~",SUBSTITUTE(Q$6," ","~",LEN(TRIM(Q$6))-LEN(SUBSTITUTE(TRIM(Q$6)," ",""))))-1)&amp;" Total",$B$6:$BB$314,ROW($A240)-5,FALSE))</f>
        <v>0</v>
      </c>
      <c r="R240" s="8">
        <f ca="1">IF(R$5&lt;&gt;"",HLOOKUP(R$5,Functionalization!$G$6:$R$314,ROW($A240)-5,FALSE),IFERROR(INDEX(R$278:R$314,MATCH($F240,$B$278:$B$314,0))/VLOOKUP($F240,$B$278:$BB$314,MATCH(LEFT(TRIM(R$6),FIND("~",SUBSTITUTE(R$6,"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240))*HLOOKUP(LEFT(TRIM(R$6),FIND("~",SUBSTITUTE(R$6," ","~",LEN(TRIM(R$6))-LEN(SUBSTITUTE(TRIM(R$6)," ",""))))-1)&amp;" Total",$B$6:$BB$314,ROW($A240)-5,FALSE))</f>
        <v>0</v>
      </c>
      <c r="S240" s="8">
        <f ca="1">IF(S$5&lt;&gt;"",HLOOKUP(S$5,Functionalization!$G$6:$R$314,ROW($A240)-5,FALSE),IFERROR(INDEX(S$278:S$314,MATCH($F240,$B$278:$B$314,0))/VLOOKUP($F240,$B$278:$BB$314,MATCH(LEFT(TRIM(S$6),FIND("~",SUBSTITUTE(S$6,"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240))*HLOOKUP(LEFT(TRIM(S$6),FIND("~",SUBSTITUTE(S$6," ","~",LEN(TRIM(S$6))-LEN(SUBSTITUTE(TRIM(S$6)," ",""))))-1)&amp;" Total",$B$6:$BB$314,ROW($A240)-5,FALSE))</f>
        <v>0</v>
      </c>
      <c r="T240" s="8">
        <f ca="1">IF(T$5&lt;&gt;"",HLOOKUP(T$5,Functionalization!$G$6:$R$314,ROW($A240)-5,FALSE),IFERROR(INDEX(T$278:T$314,MATCH($F240,$B$278:$B$314,0))/VLOOKUP($F240,$B$278:$BB$314,MATCH(LEFT(TRIM(T$6),FIND("~",SUBSTITUTE(T$6,"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240))*HLOOKUP(LEFT(TRIM(T$6),FIND("~",SUBSTITUTE(T$6," ","~",LEN(TRIM(T$6))-LEN(SUBSTITUTE(TRIM(T$6)," ",""))))-1)&amp;" Total",$B$6:$BB$314,ROW($A240)-5,FALSE))</f>
        <v>0</v>
      </c>
      <c r="U240" s="8">
        <f ca="1">IF(U$5&lt;&gt;"",HLOOKUP(U$5,Functionalization!$G$6:$R$314,ROW($A240)-5,FALSE),IFERROR(INDEX(U$278:U$314,MATCH($F240,$B$278:$B$314,0))/VLOOKUP($F240,$B$278:$BB$314,MATCH(LEFT(TRIM(U$6),FIND("~",SUBSTITUTE(U$6,"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240))*HLOOKUP(LEFT(TRIM(U$6),FIND("~",SUBSTITUTE(U$6," ","~",LEN(TRIM(U$6))-LEN(SUBSTITUTE(TRIM(U$6)," ",""))))-1)&amp;" Total",$B$6:$BB$314,ROW($A240)-5,FALSE))</f>
        <v>0</v>
      </c>
      <c r="V240" s="8">
        <f ca="1">IF(V$5&lt;&gt;"",HLOOKUP(V$5,Functionalization!$G$6:$R$314,ROW($A240)-5,FALSE),IFERROR(INDEX(V$278:V$314,MATCH($F240,$B$278:$B$314,0))/VLOOKUP($F240,$B$278:$BB$314,MATCH(LEFT(TRIM(V$6),FIND("~",SUBSTITUTE(V$6,"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240))*HLOOKUP(LEFT(TRIM(V$6),FIND("~",SUBSTITUTE(V$6," ","~",LEN(TRIM(V$6))-LEN(SUBSTITUTE(TRIM(V$6)," ",""))))-1)&amp;" Total",$B$6:$BB$314,ROW($A240)-5,FALSE))</f>
        <v>0</v>
      </c>
      <c r="W240" s="8">
        <f ca="1">IF(W$5&lt;&gt;"",HLOOKUP(W$5,Functionalization!$G$6:$R$314,ROW($A240)-5,FALSE),IFERROR(INDEX(W$278:W$314,MATCH($F240,$B$278:$B$314,0))/VLOOKUP($F240,$B$278:$BB$314,MATCH(LEFT(TRIM(W$6),FIND("~",SUBSTITUTE(W$6,"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240))*HLOOKUP(LEFT(TRIM(W$6),FIND("~",SUBSTITUTE(W$6," ","~",LEN(TRIM(W$6))-LEN(SUBSTITUTE(TRIM(W$6)," ",""))))-1)&amp;" Total",$B$6:$BB$314,ROW($A240)-5,FALSE))</f>
        <v>0</v>
      </c>
      <c r="X240" s="8">
        <f ca="1">IF(X$5&lt;&gt;"",HLOOKUP(X$5,Functionalization!$G$6:$R$314,ROW($A240)-5,FALSE),IFERROR(INDEX(X$278:X$314,MATCH($F240,$B$278:$B$314,0))/VLOOKUP($F240,$B$278:$BB$314,MATCH(LEFT(TRIM(X$6),FIND("~",SUBSTITUTE(X$6,"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240))*HLOOKUP(LEFT(TRIM(X$6),FIND("~",SUBSTITUTE(X$6," ","~",LEN(TRIM(X$6))-LEN(SUBSTITUTE(TRIM(X$6)," ",""))))-1)&amp;" Total",$B$6:$BB$314,ROW($A240)-5,FALSE))</f>
        <v>0</v>
      </c>
      <c r="Y240" s="8">
        <f ca="1">IF(Y$5&lt;&gt;"",HLOOKUP(Y$5,Functionalization!$G$6:$R$314,ROW($A240)-5,FALSE),IFERROR(INDEX(Y$278:Y$314,MATCH($F240,$B$278:$B$314,0))/VLOOKUP($F240,$B$278:$BB$314,MATCH(LEFT(TRIM(Y$6),FIND("~",SUBSTITUTE(Y$6,"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240))*HLOOKUP(LEFT(TRIM(Y$6),FIND("~",SUBSTITUTE(Y$6," ","~",LEN(TRIM(Y$6))-LEN(SUBSTITUTE(TRIM(Y$6)," ",""))))-1)&amp;" Total",$B$6:$BB$314,ROW($A240)-5,FALSE))</f>
        <v>0</v>
      </c>
      <c r="Z240" s="8">
        <f ca="1">IF(Z$5&lt;&gt;"",HLOOKUP(Z$5,Functionalization!$G$6:$R$314,ROW($A240)-5,FALSE),IFERROR(INDEX(Z$278:Z$314,MATCH($F240,$B$278:$B$314,0))/VLOOKUP($F240,$B$278:$BB$314,MATCH(LEFT(TRIM(Z$6),FIND("~",SUBSTITUTE(Z$6,"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240))*HLOOKUP(LEFT(TRIM(Z$6),FIND("~",SUBSTITUTE(Z$6," ","~",LEN(TRIM(Z$6))-LEN(SUBSTITUTE(TRIM(Z$6)," ",""))))-1)&amp;" Total",$B$6:$BB$314,ROW($A240)-5,FALSE))</f>
        <v>0</v>
      </c>
      <c r="AA240" s="8">
        <f ca="1">IF(AA$5&lt;&gt;"",HLOOKUP(AA$5,Functionalization!$G$6:$R$314,ROW($A240)-5,FALSE),IFERROR(INDEX(AA$278:AA$314,MATCH($F240,$B$278:$B$314,0))/VLOOKUP($F240,$B$278:$BB$314,MATCH(LEFT(TRIM(AA$6),FIND("~",SUBSTITUTE(AA$6,"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240))*HLOOKUP(LEFT(TRIM(AA$6),FIND("~",SUBSTITUTE(AA$6," ","~",LEN(TRIM(AA$6))-LEN(SUBSTITUTE(TRIM(AA$6)," ",""))))-1)&amp;" Total",$B$6:$BB$314,ROW($A240)-5,FALSE))</f>
        <v>0</v>
      </c>
      <c r="AB240" s="8">
        <f ca="1">IF(AB$5&lt;&gt;"",HLOOKUP(AB$5,Functionalization!$G$6:$R$314,ROW($A240)-5,FALSE),IFERROR(INDEX(AB$278:AB$314,MATCH($F240,$B$278:$B$314,0))/VLOOKUP($F240,$B$278:$BB$314,MATCH(LEFT(TRIM(AB$6),FIND("~",SUBSTITUTE(AB$6,"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240))*HLOOKUP(LEFT(TRIM(AB$6),FIND("~",SUBSTITUTE(AB$6," ","~",LEN(TRIM(AB$6))-LEN(SUBSTITUTE(TRIM(AB$6)," ",""))))-1)&amp;" Total",$B$6:$BB$314,ROW($A240)-5,FALSE))</f>
        <v>0</v>
      </c>
      <c r="AC240" s="8">
        <f ca="1">IF(AC$5&lt;&gt;"",HLOOKUP(AC$5,Functionalization!$G$6:$R$314,ROW($A240)-5,FALSE),IFERROR(INDEX(AC$278:AC$314,MATCH($F240,$B$278:$B$314,0))/VLOOKUP($F240,$B$278:$BB$314,MATCH(LEFT(TRIM(AC$6),FIND("~",SUBSTITUTE(AC$6,"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240))*HLOOKUP(LEFT(TRIM(AC$6),FIND("~",SUBSTITUTE(AC$6," ","~",LEN(TRIM(AC$6))-LEN(SUBSTITUTE(TRIM(AC$6)," ",""))))-1)&amp;" Total",$B$6:$BB$314,ROW($A240)-5,FALSE))</f>
        <v>0</v>
      </c>
      <c r="AD240" s="8">
        <f ca="1">IF(AD$5&lt;&gt;"",HLOOKUP(AD$5,Functionalization!$G$6:$R$314,ROW($A240)-5,FALSE),IFERROR(INDEX(AD$278:AD$314,MATCH($F240,$B$278:$B$314,0))/VLOOKUP($F240,$B$278:$BB$314,MATCH(LEFT(TRIM(AD$6),FIND("~",SUBSTITUTE(AD$6,"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240))*HLOOKUP(LEFT(TRIM(AD$6),FIND("~",SUBSTITUTE(AD$6," ","~",LEN(TRIM(AD$6))-LEN(SUBSTITUTE(TRIM(AD$6)," ",""))))-1)&amp;" Total",$B$6:$BB$314,ROW($A240)-5,FALSE))</f>
        <v>0</v>
      </c>
      <c r="AE240" s="8">
        <f ca="1">IF(AE$5&lt;&gt;"",HLOOKUP(AE$5,Functionalization!$G$6:$R$314,ROW($A240)-5,FALSE),IFERROR(INDEX(AE$278:AE$314,MATCH($F240,$B$278:$B$314,0))/VLOOKUP($F240,$B$278:$BB$314,MATCH(LEFT(TRIM(AE$6),FIND("~",SUBSTITUTE(AE$6,"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240))*HLOOKUP(LEFT(TRIM(AE$6),FIND("~",SUBSTITUTE(AE$6," ","~",LEN(TRIM(AE$6))-LEN(SUBSTITUTE(TRIM(AE$6)," ",""))))-1)&amp;" Total",$B$6:$BB$314,ROW($A240)-5,FALSE))</f>
        <v>0</v>
      </c>
      <c r="AF240" s="8">
        <f ca="1">IF(AF$5&lt;&gt;"",HLOOKUP(AF$5,Functionalization!$G$6:$R$314,ROW($A240)-5,FALSE),IFERROR(INDEX(AF$278:AF$314,MATCH($F240,$B$278:$B$314,0))/VLOOKUP($F240,$B$278:$BB$314,MATCH(LEFT(TRIM(AF$6),FIND("~",SUBSTITUTE(AF$6,"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240))*HLOOKUP(LEFT(TRIM(AF$6),FIND("~",SUBSTITUTE(AF$6," ","~",LEN(TRIM(AF$6))-LEN(SUBSTITUTE(TRIM(AF$6)," ",""))))-1)&amp;" Total",$B$6:$BB$314,ROW($A240)-5,FALSE))</f>
        <v>0</v>
      </c>
      <c r="AG240" s="8">
        <f ca="1">IF(AG$5&lt;&gt;"",HLOOKUP(AG$5,Functionalization!$G$6:$R$314,ROW($A240)-5,FALSE),IFERROR(INDEX(AG$278:AG$314,MATCH($F240,$B$278:$B$314,0))/VLOOKUP($F240,$B$278:$BB$314,MATCH(LEFT(TRIM(AG$6),FIND("~",SUBSTITUTE(AG$6,"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240))*HLOOKUP(LEFT(TRIM(AG$6),FIND("~",SUBSTITUTE(AG$6," ","~",LEN(TRIM(AG$6))-LEN(SUBSTITUTE(TRIM(AG$6)," ",""))))-1)&amp;" Total",$B$6:$BB$314,ROW($A240)-5,FALSE))</f>
        <v>0</v>
      </c>
      <c r="AH240" s="8">
        <f ca="1">IF(AH$5&lt;&gt;"",HLOOKUP(AH$5,Functionalization!$G$6:$R$314,ROW($A240)-5,FALSE),IFERROR(INDEX(AH$278:AH$314,MATCH($F240,$B$278:$B$314,0))/VLOOKUP($F240,$B$278:$BB$314,MATCH(LEFT(TRIM(AH$6),FIND("~",SUBSTITUTE(AH$6,"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240))*HLOOKUP(LEFT(TRIM(AH$6),FIND("~",SUBSTITUTE(AH$6," ","~",LEN(TRIM(AH$6))-LEN(SUBSTITUTE(TRIM(AH$6)," ",""))))-1)&amp;" Total",$B$6:$BB$314,ROW($A240)-5,FALSE))</f>
        <v>0</v>
      </c>
      <c r="AI240" s="8">
        <f ca="1">IF(AI$5&lt;&gt;"",HLOOKUP(AI$5,Functionalization!$G$6:$R$314,ROW($A240)-5,FALSE),IFERROR(INDEX(AI$278:AI$314,MATCH($F240,$B$278:$B$314,0))/VLOOKUP($F240,$B$278:$BB$314,MATCH(LEFT(TRIM(AI$6),FIND("~",SUBSTITUTE(AI$6,"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240))*HLOOKUP(LEFT(TRIM(AI$6),FIND("~",SUBSTITUTE(AI$6," ","~",LEN(TRIM(AI$6))-LEN(SUBSTITUTE(TRIM(AI$6)," ",""))))-1)&amp;" Total",$B$6:$BB$314,ROW($A240)-5,FALSE))</f>
        <v>0</v>
      </c>
      <c r="AJ240" s="8">
        <f ca="1">IF(AJ$5&lt;&gt;"",HLOOKUP(AJ$5,Functionalization!$G$6:$R$314,ROW($A240)-5,FALSE),IFERROR(INDEX(AJ$278:AJ$314,MATCH($F240,$B$278:$B$314,0))/VLOOKUP($F240,$B$278:$BB$314,MATCH(LEFT(TRIM(AJ$6),FIND("~",SUBSTITUTE(AJ$6,"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240))*HLOOKUP(LEFT(TRIM(AJ$6),FIND("~",SUBSTITUTE(AJ$6," ","~",LEN(TRIM(AJ$6))-LEN(SUBSTITUTE(TRIM(AJ$6)," ",""))))-1)&amp;" Total",$B$6:$BB$314,ROW($A240)-5,FALSE))</f>
        <v>0</v>
      </c>
      <c r="AK240" s="8">
        <f ca="1">IF(AK$5&lt;&gt;"",HLOOKUP(AK$5,Functionalization!$G$6:$R$314,ROW($A240)-5,FALSE),IFERROR(INDEX(AK$278:AK$314,MATCH($F240,$B$278:$B$314,0))/VLOOKUP($F240,$B$278:$BB$314,MATCH(LEFT(TRIM(AK$6),FIND("~",SUBSTITUTE(AK$6,"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240))*HLOOKUP(LEFT(TRIM(AK$6),FIND("~",SUBSTITUTE(AK$6," ","~",LEN(TRIM(AK$6))-LEN(SUBSTITUTE(TRIM(AK$6)," ",""))))-1)&amp;" Total",$B$6:$BB$314,ROW($A240)-5,FALSE))</f>
        <v>0</v>
      </c>
      <c r="AL240" s="8">
        <f ca="1">IF(AL$5&lt;&gt;"",HLOOKUP(AL$5,Functionalization!$G$6:$R$314,ROW($A240)-5,FALSE),IFERROR(INDEX(AL$278:AL$314,MATCH($F240,$B$278:$B$314,0))/VLOOKUP($F240,$B$278:$BB$314,MATCH(LEFT(TRIM(AL$6),FIND("~",SUBSTITUTE(AL$6,"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240))*HLOOKUP(LEFT(TRIM(AL$6),FIND("~",SUBSTITUTE(AL$6," ","~",LEN(TRIM(AL$6))-LEN(SUBSTITUTE(TRIM(AL$6)," ",""))))-1)&amp;" Total",$B$6:$BB$314,ROW($A240)-5,FALSE))</f>
        <v>0</v>
      </c>
      <c r="AM240" s="8">
        <f ca="1">IF(AM$5&lt;&gt;"",HLOOKUP(AM$5,Functionalization!$G$6:$R$314,ROW($A240)-5,FALSE),IFERROR(INDEX(AM$278:AM$314,MATCH($F240,$B$278:$B$314,0))/VLOOKUP($F240,$B$278:$BB$314,MATCH(LEFT(TRIM(AM$6),FIND("~",SUBSTITUTE(AM$6,"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240))*HLOOKUP(LEFT(TRIM(AM$6),FIND("~",SUBSTITUTE(AM$6," ","~",LEN(TRIM(AM$6))-LEN(SUBSTITUTE(TRIM(AM$6)," ",""))))-1)&amp;" Total",$B$6:$BB$314,ROW($A240)-5,FALSE))</f>
        <v>0</v>
      </c>
      <c r="AN240" s="8">
        <f ca="1">IF(AN$5&lt;&gt;"",HLOOKUP(AN$5,Functionalization!$G$6:$R$314,ROW($A240)-5,FALSE),IFERROR(INDEX(AN$278:AN$314,MATCH($F240,$B$278:$B$314,0))/VLOOKUP($F240,$B$278:$BB$314,MATCH(LEFT(TRIM(AN$6),FIND("~",SUBSTITUTE(AN$6,"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240))*HLOOKUP(LEFT(TRIM(AN$6),FIND("~",SUBSTITUTE(AN$6," ","~",LEN(TRIM(AN$6))-LEN(SUBSTITUTE(TRIM(AN$6)," ",""))))-1)&amp;" Total",$B$6:$BB$314,ROW($A240)-5,FALSE))</f>
        <v>0</v>
      </c>
      <c r="AO240" s="8">
        <f ca="1">IF(AO$5&lt;&gt;"",HLOOKUP(AO$5,Functionalization!$G$6:$R$314,ROW($A240)-5,FALSE),IFERROR(INDEX(AO$278:AO$314,MATCH($F240,$B$278:$B$314,0))/VLOOKUP($F240,$B$278:$BB$314,MATCH(LEFT(TRIM(AO$6),FIND("~",SUBSTITUTE(AO$6,"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240))*HLOOKUP(LEFT(TRIM(AO$6),FIND("~",SUBSTITUTE(AO$6," ","~",LEN(TRIM(AO$6))-LEN(SUBSTITUTE(TRIM(AO$6)," ",""))))-1)&amp;" Total",$B$6:$BB$314,ROW($A240)-5,FALSE))</f>
        <v>0</v>
      </c>
      <c r="AP240" s="8">
        <f ca="1">IF(AP$5&lt;&gt;"",HLOOKUP(AP$5,Functionalization!$G$6:$R$314,ROW($A240)-5,FALSE),IFERROR(INDEX(AP$278:AP$314,MATCH($F240,$B$278:$B$314,0))/VLOOKUP($F240,$B$278:$BB$314,MATCH(LEFT(TRIM(AP$6),FIND("~",SUBSTITUTE(AP$6,"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240))*HLOOKUP(LEFT(TRIM(AP$6),FIND("~",SUBSTITUTE(AP$6," ","~",LEN(TRIM(AP$6))-LEN(SUBSTITUTE(TRIM(AP$6)," ",""))))-1)&amp;" Total",$B$6:$BB$314,ROW($A240)-5,FALSE))</f>
        <v>0</v>
      </c>
      <c r="AQ240" s="8">
        <f ca="1">IF(AQ$5&lt;&gt;"",HLOOKUP(AQ$5,Functionalization!$G$6:$R$314,ROW($A240)-5,FALSE),IFERROR(INDEX(AQ$278:AQ$314,MATCH($F240,$B$278:$B$314,0))/VLOOKUP($F240,$B$278:$BB$314,MATCH(LEFT(TRIM(AQ$6),FIND("~",SUBSTITUTE(AQ$6,"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240))*HLOOKUP(LEFT(TRIM(AQ$6),FIND("~",SUBSTITUTE(AQ$6," ","~",LEN(TRIM(AQ$6))-LEN(SUBSTITUTE(TRIM(AQ$6)," ",""))))-1)&amp;" Total",$B$6:$BB$314,ROW($A240)-5,FALSE))</f>
        <v>0</v>
      </c>
      <c r="AR240" s="8">
        <f ca="1">IF(AR$5&lt;&gt;"",HLOOKUP(AR$5,Functionalization!$G$6:$R$314,ROW($A240)-5,FALSE),IFERROR(INDEX(AR$278:AR$314,MATCH($F240,$B$278:$B$314,0))/VLOOKUP($F240,$B$278:$BB$314,MATCH(LEFT(TRIM(AR$6),FIND("~",SUBSTITUTE(AR$6,"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240))*HLOOKUP(LEFT(TRIM(AR$6),FIND("~",SUBSTITUTE(AR$6," ","~",LEN(TRIM(AR$6))-LEN(SUBSTITUTE(TRIM(AR$6)," ",""))))-1)&amp;" Total",$B$6:$BB$314,ROW($A240)-5,FALSE))</f>
        <v>0</v>
      </c>
      <c r="AS240" s="8">
        <f ca="1">IF(AS$5&lt;&gt;"",HLOOKUP(AS$5,Functionalization!$G$6:$R$314,ROW($A240)-5,FALSE),IFERROR(INDEX(AS$278:AS$314,MATCH($F240,$B$278:$B$314,0))/VLOOKUP($F240,$B$278:$BB$314,MATCH(LEFT(TRIM(AS$6),FIND("~",SUBSTITUTE(AS$6,"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240))*HLOOKUP(LEFT(TRIM(AS$6),FIND("~",SUBSTITUTE(AS$6," ","~",LEN(TRIM(AS$6))-LEN(SUBSTITUTE(TRIM(AS$6)," ",""))))-1)&amp;" Total",$B$6:$BB$314,ROW($A240)-5,FALSE))</f>
        <v>0</v>
      </c>
      <c r="AT240" s="8">
        <f ca="1">IF(AT$5&lt;&gt;"",HLOOKUP(AT$5,Functionalization!$G$6:$R$314,ROW($A240)-5,FALSE),IFERROR(INDEX(AT$278:AT$314,MATCH($F240,$B$278:$B$314,0))/VLOOKUP($F240,$B$278:$BB$314,MATCH(LEFT(TRIM(AT$6),FIND("~",SUBSTITUTE(AT$6,"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240))*HLOOKUP(LEFT(TRIM(AT$6),FIND("~",SUBSTITUTE(AT$6," ","~",LEN(TRIM(AT$6))-LEN(SUBSTITUTE(TRIM(AT$6)," ",""))))-1)&amp;" Total",$B$6:$BB$314,ROW($A240)-5,FALSE))</f>
        <v>0</v>
      </c>
      <c r="AU240" s="8">
        <f ca="1">IF(AU$5&lt;&gt;"",HLOOKUP(AU$5,Functionalization!$G$6:$R$314,ROW($A240)-5,FALSE),IFERROR(INDEX(AU$278:AU$314,MATCH($F240,$B$278:$B$314,0))/VLOOKUP($F240,$B$278:$BB$314,MATCH(LEFT(TRIM(AU$6),FIND("~",SUBSTITUTE(AU$6,"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240))*HLOOKUP(LEFT(TRIM(AU$6),FIND("~",SUBSTITUTE(AU$6," ","~",LEN(TRIM(AU$6))-LEN(SUBSTITUTE(TRIM(AU$6)," ",""))))-1)&amp;" Total",$B$6:$BB$314,ROW($A240)-5,FALSE))</f>
        <v>0</v>
      </c>
      <c r="AV240" s="8">
        <f ca="1">IF(AV$5&lt;&gt;"",HLOOKUP(AV$5,Functionalization!$G$6:$R$314,ROW($A240)-5,FALSE),IFERROR(INDEX(AV$278:AV$314,MATCH($F240,$B$278:$B$314,0))/VLOOKUP($F240,$B$278:$BB$314,MATCH(LEFT(TRIM(AV$6),FIND("~",SUBSTITUTE(AV$6,"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240))*HLOOKUP(LEFT(TRIM(AV$6),FIND("~",SUBSTITUTE(AV$6," ","~",LEN(TRIM(AV$6))-LEN(SUBSTITUTE(TRIM(AV$6)," ",""))))-1)&amp;" Total",$B$6:$BB$314,ROW($A240)-5,FALSE))</f>
        <v>0</v>
      </c>
      <c r="AW240" s="8">
        <f ca="1">IF(AW$5&lt;&gt;"",HLOOKUP(AW$5,Functionalization!$G$6:$R$314,ROW($A240)-5,FALSE),IFERROR(INDEX(AW$278:AW$314,MATCH($F240,$B$278:$B$314,0))/VLOOKUP($F240,$B$278:$BB$314,MATCH(LEFT(TRIM(AW$6),FIND("~",SUBSTITUTE(AW$6,"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240))*HLOOKUP(LEFT(TRIM(AW$6),FIND("~",SUBSTITUTE(AW$6," ","~",LEN(TRIM(AW$6))-LEN(SUBSTITUTE(TRIM(AW$6)," ",""))))-1)&amp;" Total",$B$6:$BB$314,ROW($A240)-5,FALSE))</f>
        <v>0</v>
      </c>
      <c r="AX240" s="8">
        <f ca="1">IF(AX$5&lt;&gt;"",HLOOKUP(AX$5,Functionalization!$G$6:$R$314,ROW($A240)-5,FALSE),IFERROR(INDEX(AX$278:AX$314,MATCH($F240,$B$278:$B$314,0))/VLOOKUP($F240,$B$278:$BB$314,MATCH(LEFT(TRIM(AX$6),FIND("~",SUBSTITUTE(AX$6,"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240))*HLOOKUP(LEFT(TRIM(AX$6),FIND("~",SUBSTITUTE(AX$6," ","~",LEN(TRIM(AX$6))-LEN(SUBSTITUTE(TRIM(AX$6)," ",""))))-1)&amp;" Total",$B$6:$BB$314,ROW($A240)-5,FALSE))</f>
        <v>0</v>
      </c>
      <c r="AY240" s="8">
        <f ca="1">IF(AY$5&lt;&gt;"",HLOOKUP(AY$5,Functionalization!$G$6:$R$314,ROW($A240)-5,FALSE),IFERROR(INDEX(AY$278:AY$314,MATCH($F240,$B$278:$B$314,0))/VLOOKUP($F240,$B$278:$BB$314,MATCH(LEFT(TRIM(AY$6),FIND("~",SUBSTITUTE(AY$6,"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240))*HLOOKUP(LEFT(TRIM(AY$6),FIND("~",SUBSTITUTE(AY$6," ","~",LEN(TRIM(AY$6))-LEN(SUBSTITUTE(TRIM(AY$6)," ",""))))-1)&amp;" Total",$B$6:$BB$314,ROW($A240)-5,FALSE))</f>
        <v>0</v>
      </c>
      <c r="AZ240" s="8">
        <f ca="1">IF(AZ$5&lt;&gt;"",HLOOKUP(AZ$5,Functionalization!$G$6:$R$314,ROW($A240)-5,FALSE),IFERROR(INDEX(AZ$278:AZ$314,MATCH($F240,$B$278:$B$314,0))/VLOOKUP($F240,$B$278:$BB$314,MATCH(LEFT(TRIM(AZ$6),FIND("~",SUBSTITUTE(AZ$6,"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240))*HLOOKUP(LEFT(TRIM(AZ$6),FIND("~",SUBSTITUTE(AZ$6," ","~",LEN(TRIM(AZ$6))-LEN(SUBSTITUTE(TRIM(AZ$6)," ",""))))-1)&amp;" Total",$B$6:$BB$314,ROW($A240)-5,FALSE))</f>
        <v>0</v>
      </c>
      <c r="BA240" s="8">
        <f ca="1">IF(BA$5&lt;&gt;"",HLOOKUP(BA$5,Functionalization!$G$6:$R$314,ROW($A240)-5,FALSE),IFERROR(INDEX(BA$278:BA$314,MATCH($F240,$B$278:$B$314,0))/VLOOKUP($F240,$B$278:$BB$314,MATCH(LEFT(TRIM(BA$6),FIND("~",SUBSTITUTE(BA$6,"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240))*HLOOKUP(LEFT(TRIM(BA$6),FIND("~",SUBSTITUTE(BA$6," ","~",LEN(TRIM(BA$6))-LEN(SUBSTITUTE(TRIM(BA$6)," ",""))))-1)&amp;" Total",$B$6:$BB$314,ROW($A240)-5,FALSE))</f>
        <v>0</v>
      </c>
      <c r="BB240" s="8">
        <f ca="1">IF(BB$5&lt;&gt;"",HLOOKUP(BB$5,Functionalization!$G$6:$R$314,ROW($A240)-5,FALSE),IFERROR(INDEX(BB$278:BB$314,MATCH($F240,$B$278:$B$314,0))/VLOOKUP($F240,$B$278:$BB$314,MATCH(LEFT(TRIM(BB$6),FIND("~",SUBSTITUTE(BB$6,"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240))*HLOOKUP(LEFT(TRIM(BB$6),FIND("~",SUBSTITUTE(BB$6," ","~",LEN(TRIM(BB$6))-LEN(SUBSTITUTE(TRIM(BB$6)," ",""))))-1)&amp;" Total",$B$6:$BB$314,ROW($A240)-5,FALSE))</f>
        <v>0</v>
      </c>
      <c r="BD240">
        <f ca="1">IFERROR(IF(SUMIF($G$6:$BB$6,BD$6&amp;" Total",$G240:$BB240)-(SUMIF($G$6:$BB$6,BD$6&amp;" "&amp;'Input-Func_Class'!$D$22,$G240:$BB240)+IFERROR(SUMIF($G$6:$BB$6,BD$6&amp;" "&amp;'Input-Func_Class'!$E$22,$G240:$BB240),SUMIF($G$6:$BB$6,BD$6&amp;" "&amp;'Input-Func_Class'!$B$24,$G240:$BB240))+SUMIF($G$6:$BB$6,BD$6&amp;" "&amp;'Input-Func_Class'!$F$22,$G240:$BB240))&lt;Check_Limit,0,1),1)</f>
        <v>0</v>
      </c>
      <c r="BE240">
        <f ca="1">IFERROR(IF(SUMIF($G$6:$BB$6,BE$6&amp;" Total",$G240:$BB240)-(SUMIF($G$6:$BB$6,BE$6&amp;" "&amp;'Input-Func_Class'!$D$22,$G240:$BB240)+IFERROR(SUMIF($G$6:$BB$6,BE$6&amp;" "&amp;'Input-Func_Class'!$E$22,$G240:$BB240),SUMIF($G$6:$BB$6,BE$6&amp;" "&amp;'Input-Func_Class'!$B$24,$G240:$BB240))+SUMIF($G$6:$BB$6,BE$6&amp;" "&amp;'Input-Func_Class'!$F$22,$G240:$BB240))&lt;Check_Limit,0,1),1)</f>
        <v>0</v>
      </c>
      <c r="BF240">
        <f ca="1">IFERROR(IF(SUMIF($G$6:$BB$6,BF$6&amp;" Total",$G240:$BB240)-(SUMIF($G$6:$BB$6,BF$6&amp;" "&amp;'Input-Func_Class'!$D$22,$G240:$BB240)+IFERROR(SUMIF($G$6:$BB$6,BF$6&amp;" "&amp;'Input-Func_Class'!$E$22,$G240:$BB240),SUMIF($G$6:$BB$6,BF$6&amp;" "&amp;'Input-Func_Class'!$B$24,$G240:$BB240))+SUMIF($G$6:$BB$6,BF$6&amp;" "&amp;'Input-Func_Class'!$F$22,$G240:$BB240))&lt;Check_Limit,0,1),1)</f>
        <v>0</v>
      </c>
      <c r="BG240">
        <f ca="1">IFERROR(IF(SUMIF($G$6:$BB$6,BG$6&amp;" Total",$G240:$BB240)-(SUMIF($G$6:$BB$6,BG$6&amp;" "&amp;'Input-Func_Class'!$D$22,$G240:$BB240)+IFERROR(SUMIF($G$6:$BB$6,BG$6&amp;" "&amp;'Input-Func_Class'!$E$22,$G240:$BB240),SUMIF($G$6:$BB$6,BG$6&amp;" "&amp;'Input-Func_Class'!$B$24,$G240:$BB240))+SUMIF($G$6:$BB$6,BG$6&amp;" "&amp;'Input-Func_Class'!$F$22,$G240:$BB240))&lt;Check_Limit,0,1),1)</f>
        <v>0</v>
      </c>
      <c r="BH240">
        <f ca="1">IFERROR(IF(SUMIF($G$6:$BB$6,BH$6&amp;" Total",$G240:$BB240)-(SUMIF($G$6:$BB$6,BH$6&amp;" "&amp;'Input-Func_Class'!$D$22,$G240:$BB240)+IFERROR(SUMIF($G$6:$BB$6,BH$6&amp;" "&amp;'Input-Func_Class'!$E$22,$G240:$BB240),SUMIF($G$6:$BB$6,BH$6&amp;" "&amp;'Input-Func_Class'!$B$24,$G240:$BB240))+SUMIF($G$6:$BB$6,BH$6&amp;" "&amp;'Input-Func_Class'!$F$22,$G240:$BB240))&lt;Check_Limit,0,1),1)</f>
        <v>0</v>
      </c>
      <c r="BI240">
        <f ca="1">IFERROR(IF(SUMIF($G$6:$BB$6,BI$6&amp;" Total",$G240:$BB240)-(SUMIF($G$6:$BB$6,BI$6&amp;" "&amp;'Input-Func_Class'!$D$22,$G240:$BB240)+IFERROR(SUMIF($G$6:$BB$6,BI$6&amp;" "&amp;'Input-Func_Class'!$E$22,$G240:$BB240),SUMIF($G$6:$BB$6,BI$6&amp;" "&amp;'Input-Func_Class'!$B$24,$G240:$BB240))+SUMIF($G$6:$BB$6,BI$6&amp;" "&amp;'Input-Func_Class'!$F$22,$G240:$BB240))&lt;Check_Limit,0,1),1)</f>
        <v>0</v>
      </c>
      <c r="BJ240">
        <f ca="1">IFERROR(IF(SUMIF($G$6:$BB$6,BJ$6&amp;" Total",$G240:$BB240)-(SUMIF($G$6:$BB$6,BJ$6&amp;" "&amp;'Input-Func_Class'!$D$22,$G240:$BB240)+IFERROR(SUMIF($G$6:$BB$6,BJ$6&amp;" "&amp;'Input-Func_Class'!$E$22,$G240:$BB240),SUMIF($G$6:$BB$6,BJ$6&amp;" "&amp;'Input-Func_Class'!$B$24,$G240:$BB240))+SUMIF($G$6:$BB$6,BJ$6&amp;" "&amp;'Input-Func_Class'!$F$22,$G240:$BB240))&lt;Check_Limit,0,1),1)</f>
        <v>0</v>
      </c>
      <c r="BK240">
        <f ca="1">IFERROR(IF(SUMIF($G$6:$BB$6,BK$6&amp;" Total",$G240:$BB240)-(SUMIF($G$6:$BB$6,BK$6&amp;" "&amp;'Input-Func_Class'!$D$22,$G240:$BB240)+IFERROR(SUMIF($G$6:$BB$6,BK$6&amp;" "&amp;'Input-Func_Class'!$E$22,$G240:$BB240),SUMIF($G$6:$BB$6,BK$6&amp;" "&amp;'Input-Func_Class'!$B$24,$G240:$BB240))+SUMIF($G$6:$BB$6,BK$6&amp;" "&amp;'Input-Func_Class'!$F$22,$G240:$BB240))&lt;Check_Limit,0,1),1)</f>
        <v>0</v>
      </c>
      <c r="BL240">
        <f ca="1">IFERROR(IF(SUMIF($G$6:$BB$6,BL$6&amp;" Total",$G240:$BB240)-(SUMIF($G$6:$BB$6,BL$6&amp;" "&amp;'Input-Func_Class'!$D$22,$G240:$BB240)+IFERROR(SUMIF($G$6:$BB$6,BL$6&amp;" "&amp;'Input-Func_Class'!$E$22,$G240:$BB240),SUMIF($G$6:$BB$6,BL$6&amp;" "&amp;'Input-Func_Class'!$B$24,$G240:$BB240))+SUMIF($G$6:$BB$6,BL$6&amp;" "&amp;'Input-Func_Class'!$F$22,$G240:$BB240))&lt;Check_Limit,0,1),1)</f>
        <v>0</v>
      </c>
      <c r="BM240">
        <f ca="1">IFERROR(IF(SUMIF($G$6:$BB$6,BM$6&amp;" Total",$G240:$BB240)-(SUMIF($G$6:$BB$6,BM$6&amp;" "&amp;'Input-Func_Class'!$D$22,$G240:$BB240)+IFERROR(SUMIF($G$6:$BB$6,BM$6&amp;" "&amp;'Input-Func_Class'!$E$22,$G240:$BB240),SUMIF($G$6:$BB$6,BM$6&amp;" "&amp;'Input-Func_Class'!$B$24,$G240:$BB240))+SUMIF($G$6:$BB$6,BM$6&amp;" "&amp;'Input-Func_Class'!$F$22,$G240:$BB240))&lt;Check_Limit,0,1),1)</f>
        <v>0</v>
      </c>
      <c r="BN240">
        <f ca="1">IFERROR(IF(SUMIF($G$6:$BB$6,BN$6&amp;" Total",$G240:$BB240)-(SUMIF($G$6:$BB$6,BN$6&amp;" "&amp;'Input-Func_Class'!$D$22,$G240:$BB240)+IFERROR(SUMIF($G$6:$BB$6,BN$6&amp;" "&amp;'Input-Func_Class'!$E$22,$G240:$BB240),SUMIF($G$6:$BB$6,BN$6&amp;" "&amp;'Input-Func_Class'!$B$24,$G240:$BB240))+SUMIF($G$6:$BB$6,BN$6&amp;" "&amp;'Input-Func_Class'!$F$22,$G240:$BB240))&lt;Check_Limit,0,1),1)</f>
        <v>0</v>
      </c>
      <c r="BO240">
        <f ca="1">IFERROR(IF(SUMIF($G$6:$BB$6,BO$6&amp;" Total",$G240:$BB240)-(SUMIF($G$6:$BB$6,BO$6&amp;" "&amp;'Input-Func_Class'!$D$22,$G240:$BB240)+IFERROR(SUMIF($G$6:$BB$6,BO$6&amp;" "&amp;'Input-Func_Class'!$E$22,$G240:$BB240),SUMIF($G$6:$BB$6,BO$6&amp;" "&amp;'Input-Func_Class'!$B$24,$G240:$BB240))+SUMIF($G$6:$BB$6,BO$6&amp;" "&amp;'Input-Func_Class'!$F$22,$G240:$BB240))&lt;Check_Limit,0,1),1)</f>
        <v>0</v>
      </c>
    </row>
    <row r="241" spans="1:67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>Functionalization!$D241</f>
        <v>0</v>
      </c>
      <c r="E241" s="8">
        <f t="shared" si="61"/>
        <v>0</v>
      </c>
      <c r="F241" s="2" t="str">
        <f>IF($D241=0,"-",IF('Input-Accounts'!$E241&lt;&gt;0,'Input-Accounts'!$E241,'Input-Accounts'!$G241))</f>
        <v>-</v>
      </c>
      <c r="G241" s="8">
        <f ca="1">IF(G$5&lt;&gt;"",HLOOKUP(G$5,Functionalization!$G$6:$R$314,ROW($A241)-5,FALSE),IFERROR(INDEX(G$278:G$314,MATCH($F241,$B$278:$B$314,0))/VLOOKUP($F241,$B$278:$BB$314,MATCH(LEFT(TRIM(G$6),FIND("~",SUBSTITUTE(G$6,"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241))*HLOOKUP(LEFT(TRIM(G$6),FIND("~",SUBSTITUTE(G$6," ","~",LEN(TRIM(G$6))-LEN(SUBSTITUTE(TRIM(G$6)," ",""))))-1)&amp;" Total",$B$6:$BB$314,ROW($A241)-5,FALSE))</f>
        <v>0</v>
      </c>
      <c r="H241" s="8">
        <f ca="1">IF(H$5&lt;&gt;"",HLOOKUP(H$5,Functionalization!$G$6:$R$314,ROW($A241)-5,FALSE),IFERROR(INDEX(H$278:H$314,MATCH($F241,$B$278:$B$314,0))/VLOOKUP($F241,$B$278:$BB$314,MATCH(LEFT(TRIM(H$6),FIND("~",SUBSTITUTE(H$6,"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241))*HLOOKUP(LEFT(TRIM(H$6),FIND("~",SUBSTITUTE(H$6," ","~",LEN(TRIM(H$6))-LEN(SUBSTITUTE(TRIM(H$6)," ",""))))-1)&amp;" Total",$B$6:$BB$314,ROW($A241)-5,FALSE))</f>
        <v>0</v>
      </c>
      <c r="I241" s="8">
        <f ca="1">IF(I$5&lt;&gt;"",HLOOKUP(I$5,Functionalization!$G$6:$R$314,ROW($A241)-5,FALSE),IFERROR(INDEX(I$278:I$314,MATCH($F241,$B$278:$B$314,0))/VLOOKUP($F241,$B$278:$BB$314,MATCH(LEFT(TRIM(I$6),FIND("~",SUBSTITUTE(I$6,"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241))*HLOOKUP(LEFT(TRIM(I$6),FIND("~",SUBSTITUTE(I$6," ","~",LEN(TRIM(I$6))-LEN(SUBSTITUTE(TRIM(I$6)," ",""))))-1)&amp;" Total",$B$6:$BB$314,ROW($A241)-5,FALSE))</f>
        <v>0</v>
      </c>
      <c r="J241" s="8">
        <f ca="1">IF(J$5&lt;&gt;"",HLOOKUP(J$5,Functionalization!$G$6:$R$314,ROW($A241)-5,FALSE),IFERROR(INDEX(J$278:J$314,MATCH($F241,$B$278:$B$314,0))/VLOOKUP($F241,$B$278:$BB$314,MATCH(LEFT(TRIM(J$6),FIND("~",SUBSTITUTE(J$6,"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241))*HLOOKUP(LEFT(TRIM(J$6),FIND("~",SUBSTITUTE(J$6," ","~",LEN(TRIM(J$6))-LEN(SUBSTITUTE(TRIM(J$6)," ",""))))-1)&amp;" Total",$B$6:$BB$314,ROW($A241)-5,FALSE))</f>
        <v>0</v>
      </c>
      <c r="K241" s="8">
        <f ca="1">IF(K$5&lt;&gt;"",HLOOKUP(K$5,Functionalization!$G$6:$R$314,ROW($A241)-5,FALSE),IFERROR(INDEX(K$278:K$314,MATCH($F241,$B$278:$B$314,0))/VLOOKUP($F241,$B$278:$BB$314,MATCH(LEFT(TRIM(K$6),FIND("~",SUBSTITUTE(K$6,"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241))*HLOOKUP(LEFT(TRIM(K$6),FIND("~",SUBSTITUTE(K$6," ","~",LEN(TRIM(K$6))-LEN(SUBSTITUTE(TRIM(K$6)," ",""))))-1)&amp;" Total",$B$6:$BB$314,ROW($A241)-5,FALSE))</f>
        <v>0</v>
      </c>
      <c r="L241" s="8">
        <f ca="1">IF(L$5&lt;&gt;"",HLOOKUP(L$5,Functionalization!$G$6:$R$314,ROW($A241)-5,FALSE),IFERROR(INDEX(L$278:L$314,MATCH($F241,$B$278:$B$314,0))/VLOOKUP($F241,$B$278:$BB$314,MATCH(LEFT(TRIM(L$6),FIND("~",SUBSTITUTE(L$6,"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241))*HLOOKUP(LEFT(TRIM(L$6),FIND("~",SUBSTITUTE(L$6," ","~",LEN(TRIM(L$6))-LEN(SUBSTITUTE(TRIM(L$6)," ",""))))-1)&amp;" Total",$B$6:$BB$314,ROW($A241)-5,FALSE))</f>
        <v>0</v>
      </c>
      <c r="M241" s="8">
        <f ca="1">IF(M$5&lt;&gt;"",HLOOKUP(M$5,Functionalization!$G$6:$R$314,ROW($A241)-5,FALSE),IFERROR(INDEX(M$278:M$314,MATCH($F241,$B$278:$B$314,0))/VLOOKUP($F241,$B$278:$BB$314,MATCH(LEFT(TRIM(M$6),FIND("~",SUBSTITUTE(M$6,"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241))*HLOOKUP(LEFT(TRIM(M$6),FIND("~",SUBSTITUTE(M$6," ","~",LEN(TRIM(M$6))-LEN(SUBSTITUTE(TRIM(M$6)," ",""))))-1)&amp;" Total",$B$6:$BB$314,ROW($A241)-5,FALSE))</f>
        <v>0</v>
      </c>
      <c r="N241" s="8">
        <f ca="1">IF(N$5&lt;&gt;"",HLOOKUP(N$5,Functionalization!$G$6:$R$314,ROW($A241)-5,FALSE),IFERROR(INDEX(N$278:N$314,MATCH($F241,$B$278:$B$314,0))/VLOOKUP($F241,$B$278:$BB$314,MATCH(LEFT(TRIM(N$6),FIND("~",SUBSTITUTE(N$6,"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241))*HLOOKUP(LEFT(TRIM(N$6),FIND("~",SUBSTITUTE(N$6," ","~",LEN(TRIM(N$6))-LEN(SUBSTITUTE(TRIM(N$6)," ",""))))-1)&amp;" Total",$B$6:$BB$314,ROW($A241)-5,FALSE))</f>
        <v>0</v>
      </c>
      <c r="O241" s="8">
        <f ca="1">IF(O$5&lt;&gt;"",HLOOKUP(O$5,Functionalization!$G$6:$R$314,ROW($A241)-5,FALSE),IFERROR(INDEX(O$278:O$314,MATCH($F241,$B$278:$B$314,0))/VLOOKUP($F241,$B$278:$BB$314,MATCH(LEFT(TRIM(O$6),FIND("~",SUBSTITUTE(O$6,"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241))*HLOOKUP(LEFT(TRIM(O$6),FIND("~",SUBSTITUTE(O$6," ","~",LEN(TRIM(O$6))-LEN(SUBSTITUTE(TRIM(O$6)," ",""))))-1)&amp;" Total",$B$6:$BB$314,ROW($A241)-5,FALSE))</f>
        <v>0</v>
      </c>
      <c r="P241" s="8">
        <f ca="1">IF(P$5&lt;&gt;"",HLOOKUP(P$5,Functionalization!$G$6:$R$314,ROW($A241)-5,FALSE),IFERROR(INDEX(P$278:P$314,MATCH($F241,$B$278:$B$314,0))/VLOOKUP($F241,$B$278:$BB$314,MATCH(LEFT(TRIM(P$6),FIND("~",SUBSTITUTE(P$6,"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241))*HLOOKUP(LEFT(TRIM(P$6),FIND("~",SUBSTITUTE(P$6," ","~",LEN(TRIM(P$6))-LEN(SUBSTITUTE(TRIM(P$6)," ",""))))-1)&amp;" Total",$B$6:$BB$314,ROW($A241)-5,FALSE))</f>
        <v>0</v>
      </c>
      <c r="Q241" s="8">
        <f ca="1">IF(Q$5&lt;&gt;"",HLOOKUP(Q$5,Functionalization!$G$6:$R$314,ROW($A241)-5,FALSE),IFERROR(INDEX(Q$278:Q$314,MATCH($F241,$B$278:$B$314,0))/VLOOKUP($F241,$B$278:$BB$314,MATCH(LEFT(TRIM(Q$6),FIND("~",SUBSTITUTE(Q$6,"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241))*HLOOKUP(LEFT(TRIM(Q$6),FIND("~",SUBSTITUTE(Q$6," ","~",LEN(TRIM(Q$6))-LEN(SUBSTITUTE(TRIM(Q$6)," ",""))))-1)&amp;" Total",$B$6:$BB$314,ROW($A241)-5,FALSE))</f>
        <v>0</v>
      </c>
      <c r="R241" s="8">
        <f ca="1">IF(R$5&lt;&gt;"",HLOOKUP(R$5,Functionalization!$G$6:$R$314,ROW($A241)-5,FALSE),IFERROR(INDEX(R$278:R$314,MATCH($F241,$B$278:$B$314,0))/VLOOKUP($F241,$B$278:$BB$314,MATCH(LEFT(TRIM(R$6),FIND("~",SUBSTITUTE(R$6,"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241))*HLOOKUP(LEFT(TRIM(R$6),FIND("~",SUBSTITUTE(R$6," ","~",LEN(TRIM(R$6))-LEN(SUBSTITUTE(TRIM(R$6)," ",""))))-1)&amp;" Total",$B$6:$BB$314,ROW($A241)-5,FALSE))</f>
        <v>0</v>
      </c>
      <c r="S241" s="8">
        <f ca="1">IF(S$5&lt;&gt;"",HLOOKUP(S$5,Functionalization!$G$6:$R$314,ROW($A241)-5,FALSE),IFERROR(INDEX(S$278:S$314,MATCH($F241,$B$278:$B$314,0))/VLOOKUP($F241,$B$278:$BB$314,MATCH(LEFT(TRIM(S$6),FIND("~",SUBSTITUTE(S$6,"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241))*HLOOKUP(LEFT(TRIM(S$6),FIND("~",SUBSTITUTE(S$6," ","~",LEN(TRIM(S$6))-LEN(SUBSTITUTE(TRIM(S$6)," ",""))))-1)&amp;" Total",$B$6:$BB$314,ROW($A241)-5,FALSE))</f>
        <v>0</v>
      </c>
      <c r="T241" s="8">
        <f ca="1">IF(T$5&lt;&gt;"",HLOOKUP(T$5,Functionalization!$G$6:$R$314,ROW($A241)-5,FALSE),IFERROR(INDEX(T$278:T$314,MATCH($F241,$B$278:$B$314,0))/VLOOKUP($F241,$B$278:$BB$314,MATCH(LEFT(TRIM(T$6),FIND("~",SUBSTITUTE(T$6,"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241))*HLOOKUP(LEFT(TRIM(T$6),FIND("~",SUBSTITUTE(T$6," ","~",LEN(TRIM(T$6))-LEN(SUBSTITUTE(TRIM(T$6)," ",""))))-1)&amp;" Total",$B$6:$BB$314,ROW($A241)-5,FALSE))</f>
        <v>0</v>
      </c>
      <c r="U241" s="8">
        <f ca="1">IF(U$5&lt;&gt;"",HLOOKUP(U$5,Functionalization!$G$6:$R$314,ROW($A241)-5,FALSE),IFERROR(INDEX(U$278:U$314,MATCH($F241,$B$278:$B$314,0))/VLOOKUP($F241,$B$278:$BB$314,MATCH(LEFT(TRIM(U$6),FIND("~",SUBSTITUTE(U$6,"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241))*HLOOKUP(LEFT(TRIM(U$6),FIND("~",SUBSTITUTE(U$6," ","~",LEN(TRIM(U$6))-LEN(SUBSTITUTE(TRIM(U$6)," ",""))))-1)&amp;" Total",$B$6:$BB$314,ROW($A241)-5,FALSE))</f>
        <v>0</v>
      </c>
      <c r="V241" s="8">
        <f ca="1">IF(V$5&lt;&gt;"",HLOOKUP(V$5,Functionalization!$G$6:$R$314,ROW($A241)-5,FALSE),IFERROR(INDEX(V$278:V$314,MATCH($F241,$B$278:$B$314,0))/VLOOKUP($F241,$B$278:$BB$314,MATCH(LEFT(TRIM(V$6),FIND("~",SUBSTITUTE(V$6,"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241))*HLOOKUP(LEFT(TRIM(V$6),FIND("~",SUBSTITUTE(V$6," ","~",LEN(TRIM(V$6))-LEN(SUBSTITUTE(TRIM(V$6)," ",""))))-1)&amp;" Total",$B$6:$BB$314,ROW($A241)-5,FALSE))</f>
        <v>0</v>
      </c>
      <c r="W241" s="8">
        <f ca="1">IF(W$5&lt;&gt;"",HLOOKUP(W$5,Functionalization!$G$6:$R$314,ROW($A241)-5,FALSE),IFERROR(INDEX(W$278:W$314,MATCH($F241,$B$278:$B$314,0))/VLOOKUP($F241,$B$278:$BB$314,MATCH(LEFT(TRIM(W$6),FIND("~",SUBSTITUTE(W$6,"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241))*HLOOKUP(LEFT(TRIM(W$6),FIND("~",SUBSTITUTE(W$6," ","~",LEN(TRIM(W$6))-LEN(SUBSTITUTE(TRIM(W$6)," ",""))))-1)&amp;" Total",$B$6:$BB$314,ROW($A241)-5,FALSE))</f>
        <v>0</v>
      </c>
      <c r="X241" s="8">
        <f ca="1">IF(X$5&lt;&gt;"",HLOOKUP(X$5,Functionalization!$G$6:$R$314,ROW($A241)-5,FALSE),IFERROR(INDEX(X$278:X$314,MATCH($F241,$B$278:$B$314,0))/VLOOKUP($F241,$B$278:$BB$314,MATCH(LEFT(TRIM(X$6),FIND("~",SUBSTITUTE(X$6,"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241))*HLOOKUP(LEFT(TRIM(X$6),FIND("~",SUBSTITUTE(X$6," ","~",LEN(TRIM(X$6))-LEN(SUBSTITUTE(TRIM(X$6)," ",""))))-1)&amp;" Total",$B$6:$BB$314,ROW($A241)-5,FALSE))</f>
        <v>0</v>
      </c>
      <c r="Y241" s="8">
        <f ca="1">IF(Y$5&lt;&gt;"",HLOOKUP(Y$5,Functionalization!$G$6:$R$314,ROW($A241)-5,FALSE),IFERROR(INDEX(Y$278:Y$314,MATCH($F241,$B$278:$B$314,0))/VLOOKUP($F241,$B$278:$BB$314,MATCH(LEFT(TRIM(Y$6),FIND("~",SUBSTITUTE(Y$6,"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241))*HLOOKUP(LEFT(TRIM(Y$6),FIND("~",SUBSTITUTE(Y$6," ","~",LEN(TRIM(Y$6))-LEN(SUBSTITUTE(TRIM(Y$6)," ",""))))-1)&amp;" Total",$B$6:$BB$314,ROW($A241)-5,FALSE))</f>
        <v>0</v>
      </c>
      <c r="Z241" s="8">
        <f ca="1">IF(Z$5&lt;&gt;"",HLOOKUP(Z$5,Functionalization!$G$6:$R$314,ROW($A241)-5,FALSE),IFERROR(INDEX(Z$278:Z$314,MATCH($F241,$B$278:$B$314,0))/VLOOKUP($F241,$B$278:$BB$314,MATCH(LEFT(TRIM(Z$6),FIND("~",SUBSTITUTE(Z$6,"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241))*HLOOKUP(LEFT(TRIM(Z$6),FIND("~",SUBSTITUTE(Z$6," ","~",LEN(TRIM(Z$6))-LEN(SUBSTITUTE(TRIM(Z$6)," ",""))))-1)&amp;" Total",$B$6:$BB$314,ROW($A241)-5,FALSE))</f>
        <v>0</v>
      </c>
      <c r="AA241" s="8">
        <f ca="1">IF(AA$5&lt;&gt;"",HLOOKUP(AA$5,Functionalization!$G$6:$R$314,ROW($A241)-5,FALSE),IFERROR(INDEX(AA$278:AA$314,MATCH($F241,$B$278:$B$314,0))/VLOOKUP($F241,$B$278:$BB$314,MATCH(LEFT(TRIM(AA$6),FIND("~",SUBSTITUTE(AA$6,"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241))*HLOOKUP(LEFT(TRIM(AA$6),FIND("~",SUBSTITUTE(AA$6," ","~",LEN(TRIM(AA$6))-LEN(SUBSTITUTE(TRIM(AA$6)," ",""))))-1)&amp;" Total",$B$6:$BB$314,ROW($A241)-5,FALSE))</f>
        <v>0</v>
      </c>
      <c r="AB241" s="8">
        <f ca="1">IF(AB$5&lt;&gt;"",HLOOKUP(AB$5,Functionalization!$G$6:$R$314,ROW($A241)-5,FALSE),IFERROR(INDEX(AB$278:AB$314,MATCH($F241,$B$278:$B$314,0))/VLOOKUP($F241,$B$278:$BB$314,MATCH(LEFT(TRIM(AB$6),FIND("~",SUBSTITUTE(AB$6,"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241))*HLOOKUP(LEFT(TRIM(AB$6),FIND("~",SUBSTITUTE(AB$6," ","~",LEN(TRIM(AB$6))-LEN(SUBSTITUTE(TRIM(AB$6)," ",""))))-1)&amp;" Total",$B$6:$BB$314,ROW($A241)-5,FALSE))</f>
        <v>0</v>
      </c>
      <c r="AC241" s="8">
        <f ca="1">IF(AC$5&lt;&gt;"",HLOOKUP(AC$5,Functionalization!$G$6:$R$314,ROW($A241)-5,FALSE),IFERROR(INDEX(AC$278:AC$314,MATCH($F241,$B$278:$B$314,0))/VLOOKUP($F241,$B$278:$BB$314,MATCH(LEFT(TRIM(AC$6),FIND("~",SUBSTITUTE(AC$6,"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241))*HLOOKUP(LEFT(TRIM(AC$6),FIND("~",SUBSTITUTE(AC$6," ","~",LEN(TRIM(AC$6))-LEN(SUBSTITUTE(TRIM(AC$6)," ",""))))-1)&amp;" Total",$B$6:$BB$314,ROW($A241)-5,FALSE))</f>
        <v>0</v>
      </c>
      <c r="AD241" s="8">
        <f ca="1">IF(AD$5&lt;&gt;"",HLOOKUP(AD$5,Functionalization!$G$6:$R$314,ROW($A241)-5,FALSE),IFERROR(INDEX(AD$278:AD$314,MATCH($F241,$B$278:$B$314,0))/VLOOKUP($F241,$B$278:$BB$314,MATCH(LEFT(TRIM(AD$6),FIND("~",SUBSTITUTE(AD$6,"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241))*HLOOKUP(LEFT(TRIM(AD$6),FIND("~",SUBSTITUTE(AD$6," ","~",LEN(TRIM(AD$6))-LEN(SUBSTITUTE(TRIM(AD$6)," ",""))))-1)&amp;" Total",$B$6:$BB$314,ROW($A241)-5,FALSE))</f>
        <v>0</v>
      </c>
      <c r="AE241" s="8">
        <f ca="1">IF(AE$5&lt;&gt;"",HLOOKUP(AE$5,Functionalization!$G$6:$R$314,ROW($A241)-5,FALSE),IFERROR(INDEX(AE$278:AE$314,MATCH($F241,$B$278:$B$314,0))/VLOOKUP($F241,$B$278:$BB$314,MATCH(LEFT(TRIM(AE$6),FIND("~",SUBSTITUTE(AE$6,"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241))*HLOOKUP(LEFT(TRIM(AE$6),FIND("~",SUBSTITUTE(AE$6," ","~",LEN(TRIM(AE$6))-LEN(SUBSTITUTE(TRIM(AE$6)," ",""))))-1)&amp;" Total",$B$6:$BB$314,ROW($A241)-5,FALSE))</f>
        <v>0</v>
      </c>
      <c r="AF241" s="8">
        <f ca="1">IF(AF$5&lt;&gt;"",HLOOKUP(AF$5,Functionalization!$G$6:$R$314,ROW($A241)-5,FALSE),IFERROR(INDEX(AF$278:AF$314,MATCH($F241,$B$278:$B$314,0))/VLOOKUP($F241,$B$278:$BB$314,MATCH(LEFT(TRIM(AF$6),FIND("~",SUBSTITUTE(AF$6,"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241))*HLOOKUP(LEFT(TRIM(AF$6),FIND("~",SUBSTITUTE(AF$6," ","~",LEN(TRIM(AF$6))-LEN(SUBSTITUTE(TRIM(AF$6)," ",""))))-1)&amp;" Total",$B$6:$BB$314,ROW($A241)-5,FALSE))</f>
        <v>0</v>
      </c>
      <c r="AG241" s="8">
        <f ca="1">IF(AG$5&lt;&gt;"",HLOOKUP(AG$5,Functionalization!$G$6:$R$314,ROW($A241)-5,FALSE),IFERROR(INDEX(AG$278:AG$314,MATCH($F241,$B$278:$B$314,0))/VLOOKUP($F241,$B$278:$BB$314,MATCH(LEFT(TRIM(AG$6),FIND("~",SUBSTITUTE(AG$6,"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241))*HLOOKUP(LEFT(TRIM(AG$6),FIND("~",SUBSTITUTE(AG$6," ","~",LEN(TRIM(AG$6))-LEN(SUBSTITUTE(TRIM(AG$6)," ",""))))-1)&amp;" Total",$B$6:$BB$314,ROW($A241)-5,FALSE))</f>
        <v>0</v>
      </c>
      <c r="AH241" s="8">
        <f ca="1">IF(AH$5&lt;&gt;"",HLOOKUP(AH$5,Functionalization!$G$6:$R$314,ROW($A241)-5,FALSE),IFERROR(INDEX(AH$278:AH$314,MATCH($F241,$B$278:$B$314,0))/VLOOKUP($F241,$B$278:$BB$314,MATCH(LEFT(TRIM(AH$6),FIND("~",SUBSTITUTE(AH$6,"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241))*HLOOKUP(LEFT(TRIM(AH$6),FIND("~",SUBSTITUTE(AH$6," ","~",LEN(TRIM(AH$6))-LEN(SUBSTITUTE(TRIM(AH$6)," ",""))))-1)&amp;" Total",$B$6:$BB$314,ROW($A241)-5,FALSE))</f>
        <v>0</v>
      </c>
      <c r="AI241" s="8">
        <f ca="1">IF(AI$5&lt;&gt;"",HLOOKUP(AI$5,Functionalization!$G$6:$R$314,ROW($A241)-5,FALSE),IFERROR(INDEX(AI$278:AI$314,MATCH($F241,$B$278:$B$314,0))/VLOOKUP($F241,$B$278:$BB$314,MATCH(LEFT(TRIM(AI$6),FIND("~",SUBSTITUTE(AI$6,"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241))*HLOOKUP(LEFT(TRIM(AI$6),FIND("~",SUBSTITUTE(AI$6," ","~",LEN(TRIM(AI$6))-LEN(SUBSTITUTE(TRIM(AI$6)," ",""))))-1)&amp;" Total",$B$6:$BB$314,ROW($A241)-5,FALSE))</f>
        <v>0</v>
      </c>
      <c r="AJ241" s="8">
        <f ca="1">IF(AJ$5&lt;&gt;"",HLOOKUP(AJ$5,Functionalization!$G$6:$R$314,ROW($A241)-5,FALSE),IFERROR(INDEX(AJ$278:AJ$314,MATCH($F241,$B$278:$B$314,0))/VLOOKUP($F241,$B$278:$BB$314,MATCH(LEFT(TRIM(AJ$6),FIND("~",SUBSTITUTE(AJ$6,"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241))*HLOOKUP(LEFT(TRIM(AJ$6),FIND("~",SUBSTITUTE(AJ$6," ","~",LEN(TRIM(AJ$6))-LEN(SUBSTITUTE(TRIM(AJ$6)," ",""))))-1)&amp;" Total",$B$6:$BB$314,ROW($A241)-5,FALSE))</f>
        <v>0</v>
      </c>
      <c r="AK241" s="8">
        <f ca="1">IF(AK$5&lt;&gt;"",HLOOKUP(AK$5,Functionalization!$G$6:$R$314,ROW($A241)-5,FALSE),IFERROR(INDEX(AK$278:AK$314,MATCH($F241,$B$278:$B$314,0))/VLOOKUP($F241,$B$278:$BB$314,MATCH(LEFT(TRIM(AK$6),FIND("~",SUBSTITUTE(AK$6,"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241))*HLOOKUP(LEFT(TRIM(AK$6),FIND("~",SUBSTITUTE(AK$6," ","~",LEN(TRIM(AK$6))-LEN(SUBSTITUTE(TRIM(AK$6)," ",""))))-1)&amp;" Total",$B$6:$BB$314,ROW($A241)-5,FALSE))</f>
        <v>0</v>
      </c>
      <c r="AL241" s="8">
        <f ca="1">IF(AL$5&lt;&gt;"",HLOOKUP(AL$5,Functionalization!$G$6:$R$314,ROW($A241)-5,FALSE),IFERROR(INDEX(AL$278:AL$314,MATCH($F241,$B$278:$B$314,0))/VLOOKUP($F241,$B$278:$BB$314,MATCH(LEFT(TRIM(AL$6),FIND("~",SUBSTITUTE(AL$6,"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241))*HLOOKUP(LEFT(TRIM(AL$6),FIND("~",SUBSTITUTE(AL$6," ","~",LEN(TRIM(AL$6))-LEN(SUBSTITUTE(TRIM(AL$6)," ",""))))-1)&amp;" Total",$B$6:$BB$314,ROW($A241)-5,FALSE))</f>
        <v>0</v>
      </c>
      <c r="AM241" s="8">
        <f ca="1">IF(AM$5&lt;&gt;"",HLOOKUP(AM$5,Functionalization!$G$6:$R$314,ROW($A241)-5,FALSE),IFERROR(INDEX(AM$278:AM$314,MATCH($F241,$B$278:$B$314,0))/VLOOKUP($F241,$B$278:$BB$314,MATCH(LEFT(TRIM(AM$6),FIND("~",SUBSTITUTE(AM$6,"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241))*HLOOKUP(LEFT(TRIM(AM$6),FIND("~",SUBSTITUTE(AM$6," ","~",LEN(TRIM(AM$6))-LEN(SUBSTITUTE(TRIM(AM$6)," ",""))))-1)&amp;" Total",$B$6:$BB$314,ROW($A241)-5,FALSE))</f>
        <v>0</v>
      </c>
      <c r="AN241" s="8">
        <f ca="1">IF(AN$5&lt;&gt;"",HLOOKUP(AN$5,Functionalization!$G$6:$R$314,ROW($A241)-5,FALSE),IFERROR(INDEX(AN$278:AN$314,MATCH($F241,$B$278:$B$314,0))/VLOOKUP($F241,$B$278:$BB$314,MATCH(LEFT(TRIM(AN$6),FIND("~",SUBSTITUTE(AN$6,"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241))*HLOOKUP(LEFT(TRIM(AN$6),FIND("~",SUBSTITUTE(AN$6," ","~",LEN(TRIM(AN$6))-LEN(SUBSTITUTE(TRIM(AN$6)," ",""))))-1)&amp;" Total",$B$6:$BB$314,ROW($A241)-5,FALSE))</f>
        <v>0</v>
      </c>
      <c r="AO241" s="8">
        <f ca="1">IF(AO$5&lt;&gt;"",HLOOKUP(AO$5,Functionalization!$G$6:$R$314,ROW($A241)-5,FALSE),IFERROR(INDEX(AO$278:AO$314,MATCH($F241,$B$278:$B$314,0))/VLOOKUP($F241,$B$278:$BB$314,MATCH(LEFT(TRIM(AO$6),FIND("~",SUBSTITUTE(AO$6,"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241))*HLOOKUP(LEFT(TRIM(AO$6),FIND("~",SUBSTITUTE(AO$6," ","~",LEN(TRIM(AO$6))-LEN(SUBSTITUTE(TRIM(AO$6)," ",""))))-1)&amp;" Total",$B$6:$BB$314,ROW($A241)-5,FALSE))</f>
        <v>0</v>
      </c>
      <c r="AP241" s="8">
        <f ca="1">IF(AP$5&lt;&gt;"",HLOOKUP(AP$5,Functionalization!$G$6:$R$314,ROW($A241)-5,FALSE),IFERROR(INDEX(AP$278:AP$314,MATCH($F241,$B$278:$B$314,0))/VLOOKUP($F241,$B$278:$BB$314,MATCH(LEFT(TRIM(AP$6),FIND("~",SUBSTITUTE(AP$6,"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241))*HLOOKUP(LEFT(TRIM(AP$6),FIND("~",SUBSTITUTE(AP$6," ","~",LEN(TRIM(AP$6))-LEN(SUBSTITUTE(TRIM(AP$6)," ",""))))-1)&amp;" Total",$B$6:$BB$314,ROW($A241)-5,FALSE))</f>
        <v>0</v>
      </c>
      <c r="AQ241" s="8">
        <f ca="1">IF(AQ$5&lt;&gt;"",HLOOKUP(AQ$5,Functionalization!$G$6:$R$314,ROW($A241)-5,FALSE),IFERROR(INDEX(AQ$278:AQ$314,MATCH($F241,$B$278:$B$314,0))/VLOOKUP($F241,$B$278:$BB$314,MATCH(LEFT(TRIM(AQ$6),FIND("~",SUBSTITUTE(AQ$6,"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241))*HLOOKUP(LEFT(TRIM(AQ$6),FIND("~",SUBSTITUTE(AQ$6," ","~",LEN(TRIM(AQ$6))-LEN(SUBSTITUTE(TRIM(AQ$6)," ",""))))-1)&amp;" Total",$B$6:$BB$314,ROW($A241)-5,FALSE))</f>
        <v>0</v>
      </c>
      <c r="AR241" s="8">
        <f ca="1">IF(AR$5&lt;&gt;"",HLOOKUP(AR$5,Functionalization!$G$6:$R$314,ROW($A241)-5,FALSE),IFERROR(INDEX(AR$278:AR$314,MATCH($F241,$B$278:$B$314,0))/VLOOKUP($F241,$B$278:$BB$314,MATCH(LEFT(TRIM(AR$6),FIND("~",SUBSTITUTE(AR$6,"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241))*HLOOKUP(LEFT(TRIM(AR$6),FIND("~",SUBSTITUTE(AR$6," ","~",LEN(TRIM(AR$6))-LEN(SUBSTITUTE(TRIM(AR$6)," ",""))))-1)&amp;" Total",$B$6:$BB$314,ROW($A241)-5,FALSE))</f>
        <v>0</v>
      </c>
      <c r="AS241" s="8">
        <f ca="1">IF(AS$5&lt;&gt;"",HLOOKUP(AS$5,Functionalization!$G$6:$R$314,ROW($A241)-5,FALSE),IFERROR(INDEX(AS$278:AS$314,MATCH($F241,$B$278:$B$314,0))/VLOOKUP($F241,$B$278:$BB$314,MATCH(LEFT(TRIM(AS$6),FIND("~",SUBSTITUTE(AS$6,"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241))*HLOOKUP(LEFT(TRIM(AS$6),FIND("~",SUBSTITUTE(AS$6," ","~",LEN(TRIM(AS$6))-LEN(SUBSTITUTE(TRIM(AS$6)," ",""))))-1)&amp;" Total",$B$6:$BB$314,ROW($A241)-5,FALSE))</f>
        <v>0</v>
      </c>
      <c r="AT241" s="8">
        <f ca="1">IF(AT$5&lt;&gt;"",HLOOKUP(AT$5,Functionalization!$G$6:$R$314,ROW($A241)-5,FALSE),IFERROR(INDEX(AT$278:AT$314,MATCH($F241,$B$278:$B$314,0))/VLOOKUP($F241,$B$278:$BB$314,MATCH(LEFT(TRIM(AT$6),FIND("~",SUBSTITUTE(AT$6,"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241))*HLOOKUP(LEFT(TRIM(AT$6),FIND("~",SUBSTITUTE(AT$6," ","~",LEN(TRIM(AT$6))-LEN(SUBSTITUTE(TRIM(AT$6)," ",""))))-1)&amp;" Total",$B$6:$BB$314,ROW($A241)-5,FALSE))</f>
        <v>0</v>
      </c>
      <c r="AU241" s="8">
        <f ca="1">IF(AU$5&lt;&gt;"",HLOOKUP(AU$5,Functionalization!$G$6:$R$314,ROW($A241)-5,FALSE),IFERROR(INDEX(AU$278:AU$314,MATCH($F241,$B$278:$B$314,0))/VLOOKUP($F241,$B$278:$BB$314,MATCH(LEFT(TRIM(AU$6),FIND("~",SUBSTITUTE(AU$6,"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241))*HLOOKUP(LEFT(TRIM(AU$6),FIND("~",SUBSTITUTE(AU$6," ","~",LEN(TRIM(AU$6))-LEN(SUBSTITUTE(TRIM(AU$6)," ",""))))-1)&amp;" Total",$B$6:$BB$314,ROW($A241)-5,FALSE))</f>
        <v>0</v>
      </c>
      <c r="AV241" s="8">
        <f ca="1">IF(AV$5&lt;&gt;"",HLOOKUP(AV$5,Functionalization!$G$6:$R$314,ROW($A241)-5,FALSE),IFERROR(INDEX(AV$278:AV$314,MATCH($F241,$B$278:$B$314,0))/VLOOKUP($F241,$B$278:$BB$314,MATCH(LEFT(TRIM(AV$6),FIND("~",SUBSTITUTE(AV$6,"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241))*HLOOKUP(LEFT(TRIM(AV$6),FIND("~",SUBSTITUTE(AV$6," ","~",LEN(TRIM(AV$6))-LEN(SUBSTITUTE(TRIM(AV$6)," ",""))))-1)&amp;" Total",$B$6:$BB$314,ROW($A241)-5,FALSE))</f>
        <v>0</v>
      </c>
      <c r="AW241" s="8">
        <f ca="1">IF(AW$5&lt;&gt;"",HLOOKUP(AW$5,Functionalization!$G$6:$R$314,ROW($A241)-5,FALSE),IFERROR(INDEX(AW$278:AW$314,MATCH($F241,$B$278:$B$314,0))/VLOOKUP($F241,$B$278:$BB$314,MATCH(LEFT(TRIM(AW$6),FIND("~",SUBSTITUTE(AW$6,"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241))*HLOOKUP(LEFT(TRIM(AW$6),FIND("~",SUBSTITUTE(AW$6," ","~",LEN(TRIM(AW$6))-LEN(SUBSTITUTE(TRIM(AW$6)," ",""))))-1)&amp;" Total",$B$6:$BB$314,ROW($A241)-5,FALSE))</f>
        <v>0</v>
      </c>
      <c r="AX241" s="8">
        <f ca="1">IF(AX$5&lt;&gt;"",HLOOKUP(AX$5,Functionalization!$G$6:$R$314,ROW($A241)-5,FALSE),IFERROR(INDEX(AX$278:AX$314,MATCH($F241,$B$278:$B$314,0))/VLOOKUP($F241,$B$278:$BB$314,MATCH(LEFT(TRIM(AX$6),FIND("~",SUBSTITUTE(AX$6,"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241))*HLOOKUP(LEFT(TRIM(AX$6),FIND("~",SUBSTITUTE(AX$6," ","~",LEN(TRIM(AX$6))-LEN(SUBSTITUTE(TRIM(AX$6)," ",""))))-1)&amp;" Total",$B$6:$BB$314,ROW($A241)-5,FALSE))</f>
        <v>0</v>
      </c>
      <c r="AY241" s="8">
        <f ca="1">IF(AY$5&lt;&gt;"",HLOOKUP(AY$5,Functionalization!$G$6:$R$314,ROW($A241)-5,FALSE),IFERROR(INDEX(AY$278:AY$314,MATCH($F241,$B$278:$B$314,0))/VLOOKUP($F241,$B$278:$BB$314,MATCH(LEFT(TRIM(AY$6),FIND("~",SUBSTITUTE(AY$6,"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241))*HLOOKUP(LEFT(TRIM(AY$6),FIND("~",SUBSTITUTE(AY$6," ","~",LEN(TRIM(AY$6))-LEN(SUBSTITUTE(TRIM(AY$6)," ",""))))-1)&amp;" Total",$B$6:$BB$314,ROW($A241)-5,FALSE))</f>
        <v>0</v>
      </c>
      <c r="AZ241" s="8">
        <f ca="1">IF(AZ$5&lt;&gt;"",HLOOKUP(AZ$5,Functionalization!$G$6:$R$314,ROW($A241)-5,FALSE),IFERROR(INDEX(AZ$278:AZ$314,MATCH($F241,$B$278:$B$314,0))/VLOOKUP($F241,$B$278:$BB$314,MATCH(LEFT(TRIM(AZ$6),FIND("~",SUBSTITUTE(AZ$6,"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241))*HLOOKUP(LEFT(TRIM(AZ$6),FIND("~",SUBSTITUTE(AZ$6," ","~",LEN(TRIM(AZ$6))-LEN(SUBSTITUTE(TRIM(AZ$6)," ",""))))-1)&amp;" Total",$B$6:$BB$314,ROW($A241)-5,FALSE))</f>
        <v>0</v>
      </c>
      <c r="BA241" s="8">
        <f ca="1">IF(BA$5&lt;&gt;"",HLOOKUP(BA$5,Functionalization!$G$6:$R$314,ROW($A241)-5,FALSE),IFERROR(INDEX(BA$278:BA$314,MATCH($F241,$B$278:$B$314,0))/VLOOKUP($F241,$B$278:$BB$314,MATCH(LEFT(TRIM(BA$6),FIND("~",SUBSTITUTE(BA$6,"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241))*HLOOKUP(LEFT(TRIM(BA$6),FIND("~",SUBSTITUTE(BA$6," ","~",LEN(TRIM(BA$6))-LEN(SUBSTITUTE(TRIM(BA$6)," ",""))))-1)&amp;" Total",$B$6:$BB$314,ROW($A241)-5,FALSE))</f>
        <v>0</v>
      </c>
      <c r="BB241" s="8">
        <f ca="1">IF(BB$5&lt;&gt;"",HLOOKUP(BB$5,Functionalization!$G$6:$R$314,ROW($A241)-5,FALSE),IFERROR(INDEX(BB$278:BB$314,MATCH($F241,$B$278:$B$314,0))/VLOOKUP($F241,$B$278:$BB$314,MATCH(LEFT(TRIM(BB$6),FIND("~",SUBSTITUTE(BB$6,"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241))*HLOOKUP(LEFT(TRIM(BB$6),FIND("~",SUBSTITUTE(BB$6," ","~",LEN(TRIM(BB$6))-LEN(SUBSTITUTE(TRIM(BB$6)," ",""))))-1)&amp;" Total",$B$6:$BB$314,ROW($A241)-5,FALSE))</f>
        <v>0</v>
      </c>
      <c r="BD241">
        <f ca="1">IFERROR(IF(SUMIF($G$6:$BB$6,BD$6&amp;" Total",$G241:$BB241)-(SUMIF($G$6:$BB$6,BD$6&amp;" "&amp;'Input-Func_Class'!$D$22,$G241:$BB241)+IFERROR(SUMIF($G$6:$BB$6,BD$6&amp;" "&amp;'Input-Func_Class'!$E$22,$G241:$BB241),SUMIF($G$6:$BB$6,BD$6&amp;" "&amp;'Input-Func_Class'!$B$24,$G241:$BB241))+SUMIF($G$6:$BB$6,BD$6&amp;" "&amp;'Input-Func_Class'!$F$22,$G241:$BB241))&lt;Check_Limit,0,1),1)</f>
        <v>0</v>
      </c>
      <c r="BE241">
        <f ca="1">IFERROR(IF(SUMIF($G$6:$BB$6,BE$6&amp;" Total",$G241:$BB241)-(SUMIF($G$6:$BB$6,BE$6&amp;" "&amp;'Input-Func_Class'!$D$22,$G241:$BB241)+IFERROR(SUMIF($G$6:$BB$6,BE$6&amp;" "&amp;'Input-Func_Class'!$E$22,$G241:$BB241),SUMIF($G$6:$BB$6,BE$6&amp;" "&amp;'Input-Func_Class'!$B$24,$G241:$BB241))+SUMIF($G$6:$BB$6,BE$6&amp;" "&amp;'Input-Func_Class'!$F$22,$G241:$BB241))&lt;Check_Limit,0,1),1)</f>
        <v>0</v>
      </c>
      <c r="BF241">
        <f ca="1">IFERROR(IF(SUMIF($G$6:$BB$6,BF$6&amp;" Total",$G241:$BB241)-(SUMIF($G$6:$BB$6,BF$6&amp;" "&amp;'Input-Func_Class'!$D$22,$G241:$BB241)+IFERROR(SUMIF($G$6:$BB$6,BF$6&amp;" "&amp;'Input-Func_Class'!$E$22,$G241:$BB241),SUMIF($G$6:$BB$6,BF$6&amp;" "&amp;'Input-Func_Class'!$B$24,$G241:$BB241))+SUMIF($G$6:$BB$6,BF$6&amp;" "&amp;'Input-Func_Class'!$F$22,$G241:$BB241))&lt;Check_Limit,0,1),1)</f>
        <v>0</v>
      </c>
      <c r="BG241">
        <f ca="1">IFERROR(IF(SUMIF($G$6:$BB$6,BG$6&amp;" Total",$G241:$BB241)-(SUMIF($G$6:$BB$6,BG$6&amp;" "&amp;'Input-Func_Class'!$D$22,$G241:$BB241)+IFERROR(SUMIF($G$6:$BB$6,BG$6&amp;" "&amp;'Input-Func_Class'!$E$22,$G241:$BB241),SUMIF($G$6:$BB$6,BG$6&amp;" "&amp;'Input-Func_Class'!$B$24,$G241:$BB241))+SUMIF($G$6:$BB$6,BG$6&amp;" "&amp;'Input-Func_Class'!$F$22,$G241:$BB241))&lt;Check_Limit,0,1),1)</f>
        <v>0</v>
      </c>
      <c r="BH241">
        <f ca="1">IFERROR(IF(SUMIF($G$6:$BB$6,BH$6&amp;" Total",$G241:$BB241)-(SUMIF($G$6:$BB$6,BH$6&amp;" "&amp;'Input-Func_Class'!$D$22,$G241:$BB241)+IFERROR(SUMIF($G$6:$BB$6,BH$6&amp;" "&amp;'Input-Func_Class'!$E$22,$G241:$BB241),SUMIF($G$6:$BB$6,BH$6&amp;" "&amp;'Input-Func_Class'!$B$24,$G241:$BB241))+SUMIF($G$6:$BB$6,BH$6&amp;" "&amp;'Input-Func_Class'!$F$22,$G241:$BB241))&lt;Check_Limit,0,1),1)</f>
        <v>0</v>
      </c>
      <c r="BI241">
        <f ca="1">IFERROR(IF(SUMIF($G$6:$BB$6,BI$6&amp;" Total",$G241:$BB241)-(SUMIF($G$6:$BB$6,BI$6&amp;" "&amp;'Input-Func_Class'!$D$22,$G241:$BB241)+IFERROR(SUMIF($G$6:$BB$6,BI$6&amp;" "&amp;'Input-Func_Class'!$E$22,$G241:$BB241),SUMIF($G$6:$BB$6,BI$6&amp;" "&amp;'Input-Func_Class'!$B$24,$G241:$BB241))+SUMIF($G$6:$BB$6,BI$6&amp;" "&amp;'Input-Func_Class'!$F$22,$G241:$BB241))&lt;Check_Limit,0,1),1)</f>
        <v>0</v>
      </c>
      <c r="BJ241">
        <f ca="1">IFERROR(IF(SUMIF($G$6:$BB$6,BJ$6&amp;" Total",$G241:$BB241)-(SUMIF($G$6:$BB$6,BJ$6&amp;" "&amp;'Input-Func_Class'!$D$22,$G241:$BB241)+IFERROR(SUMIF($G$6:$BB$6,BJ$6&amp;" "&amp;'Input-Func_Class'!$E$22,$G241:$BB241),SUMIF($G$6:$BB$6,BJ$6&amp;" "&amp;'Input-Func_Class'!$B$24,$G241:$BB241))+SUMIF($G$6:$BB$6,BJ$6&amp;" "&amp;'Input-Func_Class'!$F$22,$G241:$BB241))&lt;Check_Limit,0,1),1)</f>
        <v>0</v>
      </c>
      <c r="BK241">
        <f ca="1">IFERROR(IF(SUMIF($G$6:$BB$6,BK$6&amp;" Total",$G241:$BB241)-(SUMIF($G$6:$BB$6,BK$6&amp;" "&amp;'Input-Func_Class'!$D$22,$G241:$BB241)+IFERROR(SUMIF($G$6:$BB$6,BK$6&amp;" "&amp;'Input-Func_Class'!$E$22,$G241:$BB241),SUMIF($G$6:$BB$6,BK$6&amp;" "&amp;'Input-Func_Class'!$B$24,$G241:$BB241))+SUMIF($G$6:$BB$6,BK$6&amp;" "&amp;'Input-Func_Class'!$F$22,$G241:$BB241))&lt;Check_Limit,0,1),1)</f>
        <v>0</v>
      </c>
      <c r="BL241">
        <f ca="1">IFERROR(IF(SUMIF($G$6:$BB$6,BL$6&amp;" Total",$G241:$BB241)-(SUMIF($G$6:$BB$6,BL$6&amp;" "&amp;'Input-Func_Class'!$D$22,$G241:$BB241)+IFERROR(SUMIF($G$6:$BB$6,BL$6&amp;" "&amp;'Input-Func_Class'!$E$22,$G241:$BB241),SUMIF($G$6:$BB$6,BL$6&amp;" "&amp;'Input-Func_Class'!$B$24,$G241:$BB241))+SUMIF($G$6:$BB$6,BL$6&amp;" "&amp;'Input-Func_Class'!$F$22,$G241:$BB241))&lt;Check_Limit,0,1),1)</f>
        <v>0</v>
      </c>
      <c r="BM241">
        <f ca="1">IFERROR(IF(SUMIF($G$6:$BB$6,BM$6&amp;" Total",$G241:$BB241)-(SUMIF($G$6:$BB$6,BM$6&amp;" "&amp;'Input-Func_Class'!$D$22,$G241:$BB241)+IFERROR(SUMIF($G$6:$BB$6,BM$6&amp;" "&amp;'Input-Func_Class'!$E$22,$G241:$BB241),SUMIF($G$6:$BB$6,BM$6&amp;" "&amp;'Input-Func_Class'!$B$24,$G241:$BB241))+SUMIF($G$6:$BB$6,BM$6&amp;" "&amp;'Input-Func_Class'!$F$22,$G241:$BB241))&lt;Check_Limit,0,1),1)</f>
        <v>0</v>
      </c>
      <c r="BN241">
        <f ca="1">IFERROR(IF(SUMIF($G$6:$BB$6,BN$6&amp;" Total",$G241:$BB241)-(SUMIF($G$6:$BB$6,BN$6&amp;" "&amp;'Input-Func_Class'!$D$22,$G241:$BB241)+IFERROR(SUMIF($G$6:$BB$6,BN$6&amp;" "&amp;'Input-Func_Class'!$E$22,$G241:$BB241),SUMIF($G$6:$BB$6,BN$6&amp;" "&amp;'Input-Func_Class'!$B$24,$G241:$BB241))+SUMIF($G$6:$BB$6,BN$6&amp;" "&amp;'Input-Func_Class'!$F$22,$G241:$BB241))&lt;Check_Limit,0,1),1)</f>
        <v>0</v>
      </c>
      <c r="BO241">
        <f ca="1">IFERROR(IF(SUMIF($G$6:$BB$6,BO$6&amp;" Total",$G241:$BB241)-(SUMIF($G$6:$BB$6,BO$6&amp;" "&amp;'Input-Func_Class'!$D$22,$G241:$BB241)+IFERROR(SUMIF($G$6:$BB$6,BO$6&amp;" "&amp;'Input-Func_Class'!$E$22,$G241:$BB241),SUMIF($G$6:$BB$6,BO$6&amp;" "&amp;'Input-Func_Class'!$B$24,$G241:$BB241))+SUMIF($G$6:$BB$6,BO$6&amp;" "&amp;'Input-Func_Class'!$F$22,$G241:$BB241))&lt;Check_Limit,0,1),1)</f>
        <v>0</v>
      </c>
    </row>
    <row r="242" spans="1:67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>Functionalization!$D242</f>
        <v>927.7199999999998</v>
      </c>
      <c r="E242" s="8">
        <f t="shared" ca="1" si="61"/>
        <v>0</v>
      </c>
      <c r="F242" s="2" t="str">
        <f>IF($D242=0,"-",IF('Input-Accounts'!$E242&lt;&gt;0,'Input-Accounts'!$E242,'Input-Accounts'!$G242))</f>
        <v>INT_DISTPT_SUBTOTAL</v>
      </c>
      <c r="G242" s="8">
        <f ca="1">IF(G$5&lt;&gt;"",HLOOKUP(G$5,Functionalization!$G$6:$R$314,ROW($A242)-5,FALSE),IFERROR(INDEX(G$278:G$314,MATCH($F242,$B$278:$B$314,0))/VLOOKUP($F242,$B$278:$BB$314,MATCH(LEFT(TRIM(G$6),FIND("~",SUBSTITUTE(G$6,"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242))*HLOOKUP(LEFT(TRIM(G$6),FIND("~",SUBSTITUTE(G$6," ","~",LEN(TRIM(G$6))-LEN(SUBSTITUTE(TRIM(G$6)," ",""))))-1)&amp;" Total",$B$6:$BB$314,ROW($A242)-5,FALSE))</f>
        <v>592.40624694950077</v>
      </c>
      <c r="H242" s="8">
        <f ca="1">IF(H$5&lt;&gt;"",HLOOKUP(H$5,Functionalization!$G$6:$R$314,ROW($A242)-5,FALSE),IFERROR(INDEX(H$278:H$314,MATCH($F242,$B$278:$B$314,0))/VLOOKUP($F242,$B$278:$BB$314,MATCH(LEFT(TRIM(H$6),FIND("~",SUBSTITUTE(H$6,"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242))*HLOOKUP(LEFT(TRIM(H$6),FIND("~",SUBSTITUTE(H$6," ","~",LEN(TRIM(H$6))-LEN(SUBSTITUTE(TRIM(H$6)," ",""))))-1)&amp;" Total",$B$6:$BB$314,ROW($A242)-5,FALSE))</f>
        <v>451.95623391380354</v>
      </c>
      <c r="I242" s="8">
        <f ca="1">IF(I$5&lt;&gt;"",HLOOKUP(I$5,Functionalization!$G$6:$R$314,ROW($A242)-5,FALSE),IFERROR(INDEX(I$278:I$314,MATCH($F242,$B$278:$B$314,0))/VLOOKUP($F242,$B$278:$BB$314,MATCH(LEFT(TRIM(I$6),FIND("~",SUBSTITUTE(I$6,"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242))*HLOOKUP(LEFT(TRIM(I$6),FIND("~",SUBSTITUTE(I$6," ","~",LEN(TRIM(I$6))-LEN(SUBSTITUTE(TRIM(I$6)," ",""))))-1)&amp;" Total",$B$6:$BB$314,ROW($A242)-5,FALSE))</f>
        <v>0</v>
      </c>
      <c r="J242" s="8">
        <f ca="1">IF(J$5&lt;&gt;"",HLOOKUP(J$5,Functionalization!$G$6:$R$314,ROW($A242)-5,FALSE),IFERROR(INDEX(J$278:J$314,MATCH($F242,$B$278:$B$314,0))/VLOOKUP($F242,$B$278:$BB$314,MATCH(LEFT(TRIM(J$6),FIND("~",SUBSTITUTE(J$6,"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242))*HLOOKUP(LEFT(TRIM(J$6),FIND("~",SUBSTITUTE(J$6," ","~",LEN(TRIM(J$6))-LEN(SUBSTITUTE(TRIM(J$6)," ",""))))-1)&amp;" Total",$B$6:$BB$314,ROW($A242)-5,FALSE))</f>
        <v>140.45001303569734</v>
      </c>
      <c r="K242" s="8">
        <f ca="1">IF(K$5&lt;&gt;"",HLOOKUP(K$5,Functionalization!$G$6:$R$314,ROW($A242)-5,FALSE),IFERROR(INDEX(K$278:K$314,MATCH($F242,$B$278:$B$314,0))/VLOOKUP($F242,$B$278:$BB$314,MATCH(LEFT(TRIM(K$6),FIND("~",SUBSTITUTE(K$6,"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242))*HLOOKUP(LEFT(TRIM(K$6),FIND("~",SUBSTITUTE(K$6," ","~",LEN(TRIM(K$6))-LEN(SUBSTITUTE(TRIM(K$6)," ",""))))-1)&amp;" Total",$B$6:$BB$314,ROW($A242)-5,FALSE))</f>
        <v>335.31375305049897</v>
      </c>
      <c r="L242" s="8">
        <f ca="1">IF(L$5&lt;&gt;"",HLOOKUP(L$5,Functionalization!$G$6:$R$314,ROW($A242)-5,FALSE),IFERROR(INDEX(L$278:L$314,MATCH($F242,$B$278:$B$314,0))/VLOOKUP($F242,$B$278:$BB$314,MATCH(LEFT(TRIM(L$6),FIND("~",SUBSTITUTE(L$6,"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242))*HLOOKUP(LEFT(TRIM(L$6),FIND("~",SUBSTITUTE(L$6," ","~",LEN(TRIM(L$6))-LEN(SUBSTITUTE(TRIM(L$6)," ",""))))-1)&amp;" Total",$B$6:$BB$314,ROW($A242)-5,FALSE))</f>
        <v>0</v>
      </c>
      <c r="M242" s="8">
        <f ca="1">IF(M$5&lt;&gt;"",HLOOKUP(M$5,Functionalization!$G$6:$R$314,ROW($A242)-5,FALSE),IFERROR(INDEX(M$278:M$314,MATCH($F242,$B$278:$B$314,0))/VLOOKUP($F242,$B$278:$BB$314,MATCH(LEFT(TRIM(M$6),FIND("~",SUBSTITUTE(M$6,"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242))*HLOOKUP(LEFT(TRIM(M$6),FIND("~",SUBSTITUTE(M$6," ","~",LEN(TRIM(M$6))-LEN(SUBSTITUTE(TRIM(M$6)," ",""))))-1)&amp;" Total",$B$6:$BB$314,ROW($A242)-5,FALSE))</f>
        <v>0</v>
      </c>
      <c r="N242" s="8">
        <f ca="1">IF(N$5&lt;&gt;"",HLOOKUP(N$5,Functionalization!$G$6:$R$314,ROW($A242)-5,FALSE),IFERROR(INDEX(N$278:N$314,MATCH($F242,$B$278:$B$314,0))/VLOOKUP($F242,$B$278:$BB$314,MATCH(LEFT(TRIM(N$6),FIND("~",SUBSTITUTE(N$6,"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242))*HLOOKUP(LEFT(TRIM(N$6),FIND("~",SUBSTITUTE(N$6," ","~",LEN(TRIM(N$6))-LEN(SUBSTITUTE(TRIM(N$6)," ",""))))-1)&amp;" Total",$B$6:$BB$314,ROW($A242)-5,FALSE))</f>
        <v>335.31375305049897</v>
      </c>
      <c r="O242" s="8">
        <f ca="1">IF(O$5&lt;&gt;"",HLOOKUP(O$5,Functionalization!$G$6:$R$314,ROW($A242)-5,FALSE),IFERROR(INDEX(O$278:O$314,MATCH($F242,$B$278:$B$314,0))/VLOOKUP($F242,$B$278:$BB$314,MATCH(LEFT(TRIM(O$6),FIND("~",SUBSTITUTE(O$6,"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242))*HLOOKUP(LEFT(TRIM(O$6),FIND("~",SUBSTITUTE(O$6," ","~",LEN(TRIM(O$6))-LEN(SUBSTITUTE(TRIM(O$6)," ",""))))-1)&amp;" Total",$B$6:$BB$314,ROW($A242)-5,FALSE))</f>
        <v>0</v>
      </c>
      <c r="P242" s="8">
        <f ca="1">IF(P$5&lt;&gt;"",HLOOKUP(P$5,Functionalization!$G$6:$R$314,ROW($A242)-5,FALSE),IFERROR(INDEX(P$278:P$314,MATCH($F242,$B$278:$B$314,0))/VLOOKUP($F242,$B$278:$BB$314,MATCH(LEFT(TRIM(P$6),FIND("~",SUBSTITUTE(P$6,"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242))*HLOOKUP(LEFT(TRIM(P$6),FIND("~",SUBSTITUTE(P$6," ","~",LEN(TRIM(P$6))-LEN(SUBSTITUTE(TRIM(P$6)," ",""))))-1)&amp;" Total",$B$6:$BB$314,ROW($A242)-5,FALSE))</f>
        <v>0</v>
      </c>
      <c r="Q242" s="8">
        <f ca="1">IF(Q$5&lt;&gt;"",HLOOKUP(Q$5,Functionalization!$G$6:$R$314,ROW($A242)-5,FALSE),IFERROR(INDEX(Q$278:Q$314,MATCH($F242,$B$278:$B$314,0))/VLOOKUP($F242,$B$278:$BB$314,MATCH(LEFT(TRIM(Q$6),FIND("~",SUBSTITUTE(Q$6,"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242))*HLOOKUP(LEFT(TRIM(Q$6),FIND("~",SUBSTITUTE(Q$6," ","~",LEN(TRIM(Q$6))-LEN(SUBSTITUTE(TRIM(Q$6)," ",""))))-1)&amp;" Total",$B$6:$BB$314,ROW($A242)-5,FALSE))</f>
        <v>0</v>
      </c>
      <c r="R242" s="8">
        <f ca="1">IF(R$5&lt;&gt;"",HLOOKUP(R$5,Functionalization!$G$6:$R$314,ROW($A242)-5,FALSE),IFERROR(INDEX(R$278:R$314,MATCH($F242,$B$278:$B$314,0))/VLOOKUP($F242,$B$278:$BB$314,MATCH(LEFT(TRIM(R$6),FIND("~",SUBSTITUTE(R$6,"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242))*HLOOKUP(LEFT(TRIM(R$6),FIND("~",SUBSTITUTE(R$6," ","~",LEN(TRIM(R$6))-LEN(SUBSTITUTE(TRIM(R$6)," ",""))))-1)&amp;" Total",$B$6:$BB$314,ROW($A242)-5,FALSE))</f>
        <v>0</v>
      </c>
      <c r="S242" s="8">
        <f ca="1">IF(S$5&lt;&gt;"",HLOOKUP(S$5,Functionalization!$G$6:$R$314,ROW($A242)-5,FALSE),IFERROR(INDEX(S$278:S$314,MATCH($F242,$B$278:$B$314,0))/VLOOKUP($F242,$B$278:$BB$314,MATCH(LEFT(TRIM(S$6),FIND("~",SUBSTITUTE(S$6,"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242))*HLOOKUP(LEFT(TRIM(S$6),FIND("~",SUBSTITUTE(S$6," ","~",LEN(TRIM(S$6))-LEN(SUBSTITUTE(TRIM(S$6)," ",""))))-1)&amp;" Total",$B$6:$BB$314,ROW($A242)-5,FALSE))</f>
        <v>0</v>
      </c>
      <c r="T242" s="8">
        <f ca="1">IF(T$5&lt;&gt;"",HLOOKUP(T$5,Functionalization!$G$6:$R$314,ROW($A242)-5,FALSE),IFERROR(INDEX(T$278:T$314,MATCH($F242,$B$278:$B$314,0))/VLOOKUP($F242,$B$278:$BB$314,MATCH(LEFT(TRIM(T$6),FIND("~",SUBSTITUTE(T$6,"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242))*HLOOKUP(LEFT(TRIM(T$6),FIND("~",SUBSTITUTE(T$6," ","~",LEN(TRIM(T$6))-LEN(SUBSTITUTE(TRIM(T$6)," ",""))))-1)&amp;" Total",$B$6:$BB$314,ROW($A242)-5,FALSE))</f>
        <v>0</v>
      </c>
      <c r="U242" s="8">
        <f ca="1">IF(U$5&lt;&gt;"",HLOOKUP(U$5,Functionalization!$G$6:$R$314,ROW($A242)-5,FALSE),IFERROR(INDEX(U$278:U$314,MATCH($F242,$B$278:$B$314,0))/VLOOKUP($F242,$B$278:$BB$314,MATCH(LEFT(TRIM(U$6),FIND("~",SUBSTITUTE(U$6,"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242))*HLOOKUP(LEFT(TRIM(U$6),FIND("~",SUBSTITUTE(U$6," ","~",LEN(TRIM(U$6))-LEN(SUBSTITUTE(TRIM(U$6)," ",""))))-1)&amp;" Total",$B$6:$BB$314,ROW($A242)-5,FALSE))</f>
        <v>0</v>
      </c>
      <c r="V242" s="8">
        <f ca="1">IF(V$5&lt;&gt;"",HLOOKUP(V$5,Functionalization!$G$6:$R$314,ROW($A242)-5,FALSE),IFERROR(INDEX(V$278:V$314,MATCH($F242,$B$278:$B$314,0))/VLOOKUP($F242,$B$278:$BB$314,MATCH(LEFT(TRIM(V$6),FIND("~",SUBSTITUTE(V$6,"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242))*HLOOKUP(LEFT(TRIM(V$6),FIND("~",SUBSTITUTE(V$6," ","~",LEN(TRIM(V$6))-LEN(SUBSTITUTE(TRIM(V$6)," ",""))))-1)&amp;" Total",$B$6:$BB$314,ROW($A242)-5,FALSE))</f>
        <v>0</v>
      </c>
      <c r="W242" s="8">
        <f ca="1">IF(W$5&lt;&gt;"",HLOOKUP(W$5,Functionalization!$G$6:$R$314,ROW($A242)-5,FALSE),IFERROR(INDEX(W$278:W$314,MATCH($F242,$B$278:$B$314,0))/VLOOKUP($F242,$B$278:$BB$314,MATCH(LEFT(TRIM(W$6),FIND("~",SUBSTITUTE(W$6,"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242))*HLOOKUP(LEFT(TRIM(W$6),FIND("~",SUBSTITUTE(W$6," ","~",LEN(TRIM(W$6))-LEN(SUBSTITUTE(TRIM(W$6)," ",""))))-1)&amp;" Total",$B$6:$BB$314,ROW($A242)-5,FALSE))</f>
        <v>0</v>
      </c>
      <c r="X242" s="8">
        <f ca="1">IF(X$5&lt;&gt;"",HLOOKUP(X$5,Functionalization!$G$6:$R$314,ROW($A242)-5,FALSE),IFERROR(INDEX(X$278:X$314,MATCH($F242,$B$278:$B$314,0))/VLOOKUP($F242,$B$278:$BB$314,MATCH(LEFT(TRIM(X$6),FIND("~",SUBSTITUTE(X$6,"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242))*HLOOKUP(LEFT(TRIM(X$6),FIND("~",SUBSTITUTE(X$6," ","~",LEN(TRIM(X$6))-LEN(SUBSTITUTE(TRIM(X$6)," ",""))))-1)&amp;" Total",$B$6:$BB$314,ROW($A242)-5,FALSE))</f>
        <v>0</v>
      </c>
      <c r="Y242" s="8">
        <f ca="1">IF(Y$5&lt;&gt;"",HLOOKUP(Y$5,Functionalization!$G$6:$R$314,ROW($A242)-5,FALSE),IFERROR(INDEX(Y$278:Y$314,MATCH($F242,$B$278:$B$314,0))/VLOOKUP($F242,$B$278:$BB$314,MATCH(LEFT(TRIM(Y$6),FIND("~",SUBSTITUTE(Y$6,"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242))*HLOOKUP(LEFT(TRIM(Y$6),FIND("~",SUBSTITUTE(Y$6," ","~",LEN(TRIM(Y$6))-LEN(SUBSTITUTE(TRIM(Y$6)," ",""))))-1)&amp;" Total",$B$6:$BB$314,ROW($A242)-5,FALSE))</f>
        <v>0</v>
      </c>
      <c r="Z242" s="8">
        <f ca="1">IF(Z$5&lt;&gt;"",HLOOKUP(Z$5,Functionalization!$G$6:$R$314,ROW($A242)-5,FALSE),IFERROR(INDEX(Z$278:Z$314,MATCH($F242,$B$278:$B$314,0))/VLOOKUP($F242,$B$278:$BB$314,MATCH(LEFT(TRIM(Z$6),FIND("~",SUBSTITUTE(Z$6,"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242))*HLOOKUP(LEFT(TRIM(Z$6),FIND("~",SUBSTITUTE(Z$6," ","~",LEN(TRIM(Z$6))-LEN(SUBSTITUTE(TRIM(Z$6)," ",""))))-1)&amp;" Total",$B$6:$BB$314,ROW($A242)-5,FALSE))</f>
        <v>0</v>
      </c>
      <c r="AA242" s="8">
        <f ca="1">IF(AA$5&lt;&gt;"",HLOOKUP(AA$5,Functionalization!$G$6:$R$314,ROW($A242)-5,FALSE),IFERROR(INDEX(AA$278:AA$314,MATCH($F242,$B$278:$B$314,0))/VLOOKUP($F242,$B$278:$BB$314,MATCH(LEFT(TRIM(AA$6),FIND("~",SUBSTITUTE(AA$6,"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242))*HLOOKUP(LEFT(TRIM(AA$6),FIND("~",SUBSTITUTE(AA$6," ","~",LEN(TRIM(AA$6))-LEN(SUBSTITUTE(TRIM(AA$6)," ",""))))-1)&amp;" Total",$B$6:$BB$314,ROW($A242)-5,FALSE))</f>
        <v>0</v>
      </c>
      <c r="AB242" s="8">
        <f ca="1">IF(AB$5&lt;&gt;"",HLOOKUP(AB$5,Functionalization!$G$6:$R$314,ROW($A242)-5,FALSE),IFERROR(INDEX(AB$278:AB$314,MATCH($F242,$B$278:$B$314,0))/VLOOKUP($F242,$B$278:$BB$314,MATCH(LEFT(TRIM(AB$6),FIND("~",SUBSTITUTE(AB$6,"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242))*HLOOKUP(LEFT(TRIM(AB$6),FIND("~",SUBSTITUTE(AB$6," ","~",LEN(TRIM(AB$6))-LEN(SUBSTITUTE(TRIM(AB$6)," ",""))))-1)&amp;" Total",$B$6:$BB$314,ROW($A242)-5,FALSE))</f>
        <v>0</v>
      </c>
      <c r="AC242" s="8">
        <f ca="1">IF(AC$5&lt;&gt;"",HLOOKUP(AC$5,Functionalization!$G$6:$R$314,ROW($A242)-5,FALSE),IFERROR(INDEX(AC$278:AC$314,MATCH($F242,$B$278:$B$314,0))/VLOOKUP($F242,$B$278:$BB$314,MATCH(LEFT(TRIM(AC$6),FIND("~",SUBSTITUTE(AC$6,"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242))*HLOOKUP(LEFT(TRIM(AC$6),FIND("~",SUBSTITUTE(AC$6," ","~",LEN(TRIM(AC$6))-LEN(SUBSTITUTE(TRIM(AC$6)," ",""))))-1)&amp;" Total",$B$6:$BB$314,ROW($A242)-5,FALSE))</f>
        <v>0</v>
      </c>
      <c r="AD242" s="8">
        <f ca="1">IF(AD$5&lt;&gt;"",HLOOKUP(AD$5,Functionalization!$G$6:$R$314,ROW($A242)-5,FALSE),IFERROR(INDEX(AD$278:AD$314,MATCH($F242,$B$278:$B$314,0))/VLOOKUP($F242,$B$278:$BB$314,MATCH(LEFT(TRIM(AD$6),FIND("~",SUBSTITUTE(AD$6,"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242))*HLOOKUP(LEFT(TRIM(AD$6),FIND("~",SUBSTITUTE(AD$6," ","~",LEN(TRIM(AD$6))-LEN(SUBSTITUTE(TRIM(AD$6)," ",""))))-1)&amp;" Total",$B$6:$BB$314,ROW($A242)-5,FALSE))</f>
        <v>0</v>
      </c>
      <c r="AE242" s="8">
        <f ca="1">IF(AE$5&lt;&gt;"",HLOOKUP(AE$5,Functionalization!$G$6:$R$314,ROW($A242)-5,FALSE),IFERROR(INDEX(AE$278:AE$314,MATCH($F242,$B$278:$B$314,0))/VLOOKUP($F242,$B$278:$BB$314,MATCH(LEFT(TRIM(AE$6),FIND("~",SUBSTITUTE(AE$6,"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242))*HLOOKUP(LEFT(TRIM(AE$6),FIND("~",SUBSTITUTE(AE$6," ","~",LEN(TRIM(AE$6))-LEN(SUBSTITUTE(TRIM(AE$6)," ",""))))-1)&amp;" Total",$B$6:$BB$314,ROW($A242)-5,FALSE))</f>
        <v>0</v>
      </c>
      <c r="AF242" s="8">
        <f ca="1">IF(AF$5&lt;&gt;"",HLOOKUP(AF$5,Functionalization!$G$6:$R$314,ROW($A242)-5,FALSE),IFERROR(INDEX(AF$278:AF$314,MATCH($F242,$B$278:$B$314,0))/VLOOKUP($F242,$B$278:$BB$314,MATCH(LEFT(TRIM(AF$6),FIND("~",SUBSTITUTE(AF$6,"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242))*HLOOKUP(LEFT(TRIM(AF$6),FIND("~",SUBSTITUTE(AF$6," ","~",LEN(TRIM(AF$6))-LEN(SUBSTITUTE(TRIM(AF$6)," ",""))))-1)&amp;" Total",$B$6:$BB$314,ROW($A242)-5,FALSE))</f>
        <v>0</v>
      </c>
      <c r="AG242" s="8">
        <f ca="1">IF(AG$5&lt;&gt;"",HLOOKUP(AG$5,Functionalization!$G$6:$R$314,ROW($A242)-5,FALSE),IFERROR(INDEX(AG$278:AG$314,MATCH($F242,$B$278:$B$314,0))/VLOOKUP($F242,$B$278:$BB$314,MATCH(LEFT(TRIM(AG$6),FIND("~",SUBSTITUTE(AG$6,"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242))*HLOOKUP(LEFT(TRIM(AG$6),FIND("~",SUBSTITUTE(AG$6," ","~",LEN(TRIM(AG$6))-LEN(SUBSTITUTE(TRIM(AG$6)," ",""))))-1)&amp;" Total",$B$6:$BB$314,ROW($A242)-5,FALSE))</f>
        <v>0</v>
      </c>
      <c r="AH242" s="8">
        <f ca="1">IF(AH$5&lt;&gt;"",HLOOKUP(AH$5,Functionalization!$G$6:$R$314,ROW($A242)-5,FALSE),IFERROR(INDEX(AH$278:AH$314,MATCH($F242,$B$278:$B$314,0))/VLOOKUP($F242,$B$278:$BB$314,MATCH(LEFT(TRIM(AH$6),FIND("~",SUBSTITUTE(AH$6,"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242))*HLOOKUP(LEFT(TRIM(AH$6),FIND("~",SUBSTITUTE(AH$6," ","~",LEN(TRIM(AH$6))-LEN(SUBSTITUTE(TRIM(AH$6)," ",""))))-1)&amp;" Total",$B$6:$BB$314,ROW($A242)-5,FALSE))</f>
        <v>0</v>
      </c>
      <c r="AI242" s="8">
        <f ca="1">IF(AI$5&lt;&gt;"",HLOOKUP(AI$5,Functionalization!$G$6:$R$314,ROW($A242)-5,FALSE),IFERROR(INDEX(AI$278:AI$314,MATCH($F242,$B$278:$B$314,0))/VLOOKUP($F242,$B$278:$BB$314,MATCH(LEFT(TRIM(AI$6),FIND("~",SUBSTITUTE(AI$6,"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242))*HLOOKUP(LEFT(TRIM(AI$6),FIND("~",SUBSTITUTE(AI$6," ","~",LEN(TRIM(AI$6))-LEN(SUBSTITUTE(TRIM(AI$6)," ",""))))-1)&amp;" Total",$B$6:$BB$314,ROW($A242)-5,FALSE))</f>
        <v>0</v>
      </c>
      <c r="AJ242" s="8">
        <f ca="1">IF(AJ$5&lt;&gt;"",HLOOKUP(AJ$5,Functionalization!$G$6:$R$314,ROW($A242)-5,FALSE),IFERROR(INDEX(AJ$278:AJ$314,MATCH($F242,$B$278:$B$314,0))/VLOOKUP($F242,$B$278:$BB$314,MATCH(LEFT(TRIM(AJ$6),FIND("~",SUBSTITUTE(AJ$6,"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242))*HLOOKUP(LEFT(TRIM(AJ$6),FIND("~",SUBSTITUTE(AJ$6," ","~",LEN(TRIM(AJ$6))-LEN(SUBSTITUTE(TRIM(AJ$6)," ",""))))-1)&amp;" Total",$B$6:$BB$314,ROW($A242)-5,FALSE))</f>
        <v>0</v>
      </c>
      <c r="AK242" s="8">
        <f ca="1">IF(AK$5&lt;&gt;"",HLOOKUP(AK$5,Functionalization!$G$6:$R$314,ROW($A242)-5,FALSE),IFERROR(INDEX(AK$278:AK$314,MATCH($F242,$B$278:$B$314,0))/VLOOKUP($F242,$B$278:$BB$314,MATCH(LEFT(TRIM(AK$6),FIND("~",SUBSTITUTE(AK$6,"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242))*HLOOKUP(LEFT(TRIM(AK$6),FIND("~",SUBSTITUTE(AK$6," ","~",LEN(TRIM(AK$6))-LEN(SUBSTITUTE(TRIM(AK$6)," ",""))))-1)&amp;" Total",$B$6:$BB$314,ROW($A242)-5,FALSE))</f>
        <v>0</v>
      </c>
      <c r="AL242" s="8">
        <f ca="1">IF(AL$5&lt;&gt;"",HLOOKUP(AL$5,Functionalization!$G$6:$R$314,ROW($A242)-5,FALSE),IFERROR(INDEX(AL$278:AL$314,MATCH($F242,$B$278:$B$314,0))/VLOOKUP($F242,$B$278:$BB$314,MATCH(LEFT(TRIM(AL$6),FIND("~",SUBSTITUTE(AL$6,"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242))*HLOOKUP(LEFT(TRIM(AL$6),FIND("~",SUBSTITUTE(AL$6," ","~",LEN(TRIM(AL$6))-LEN(SUBSTITUTE(TRIM(AL$6)," ",""))))-1)&amp;" Total",$B$6:$BB$314,ROW($A242)-5,FALSE))</f>
        <v>0</v>
      </c>
      <c r="AM242" s="8">
        <f ca="1">IF(AM$5&lt;&gt;"",HLOOKUP(AM$5,Functionalization!$G$6:$R$314,ROW($A242)-5,FALSE),IFERROR(INDEX(AM$278:AM$314,MATCH($F242,$B$278:$B$314,0))/VLOOKUP($F242,$B$278:$BB$314,MATCH(LEFT(TRIM(AM$6),FIND("~",SUBSTITUTE(AM$6,"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242))*HLOOKUP(LEFT(TRIM(AM$6),FIND("~",SUBSTITUTE(AM$6," ","~",LEN(TRIM(AM$6))-LEN(SUBSTITUTE(TRIM(AM$6)," ",""))))-1)&amp;" Total",$B$6:$BB$314,ROW($A242)-5,FALSE))</f>
        <v>0</v>
      </c>
      <c r="AN242" s="8">
        <f ca="1">IF(AN$5&lt;&gt;"",HLOOKUP(AN$5,Functionalization!$G$6:$R$314,ROW($A242)-5,FALSE),IFERROR(INDEX(AN$278:AN$314,MATCH($F242,$B$278:$B$314,0))/VLOOKUP($F242,$B$278:$BB$314,MATCH(LEFT(TRIM(AN$6),FIND("~",SUBSTITUTE(AN$6,"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242))*HLOOKUP(LEFT(TRIM(AN$6),FIND("~",SUBSTITUTE(AN$6," ","~",LEN(TRIM(AN$6))-LEN(SUBSTITUTE(TRIM(AN$6)," ",""))))-1)&amp;" Total",$B$6:$BB$314,ROW($A242)-5,FALSE))</f>
        <v>0</v>
      </c>
      <c r="AO242" s="8">
        <f ca="1">IF(AO$5&lt;&gt;"",HLOOKUP(AO$5,Functionalization!$G$6:$R$314,ROW($A242)-5,FALSE),IFERROR(INDEX(AO$278:AO$314,MATCH($F242,$B$278:$B$314,0))/VLOOKUP($F242,$B$278:$BB$314,MATCH(LEFT(TRIM(AO$6),FIND("~",SUBSTITUTE(AO$6,"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242))*HLOOKUP(LEFT(TRIM(AO$6),FIND("~",SUBSTITUTE(AO$6," ","~",LEN(TRIM(AO$6))-LEN(SUBSTITUTE(TRIM(AO$6)," ",""))))-1)&amp;" Total",$B$6:$BB$314,ROW($A242)-5,FALSE))</f>
        <v>0</v>
      </c>
      <c r="AP242" s="8">
        <f ca="1">IF(AP$5&lt;&gt;"",HLOOKUP(AP$5,Functionalization!$G$6:$R$314,ROW($A242)-5,FALSE),IFERROR(INDEX(AP$278:AP$314,MATCH($F242,$B$278:$B$314,0))/VLOOKUP($F242,$B$278:$BB$314,MATCH(LEFT(TRIM(AP$6),FIND("~",SUBSTITUTE(AP$6,"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242))*HLOOKUP(LEFT(TRIM(AP$6),FIND("~",SUBSTITUTE(AP$6," ","~",LEN(TRIM(AP$6))-LEN(SUBSTITUTE(TRIM(AP$6)," ",""))))-1)&amp;" Total",$B$6:$BB$314,ROW($A242)-5,FALSE))</f>
        <v>0</v>
      </c>
      <c r="AQ242" s="8">
        <f ca="1">IF(AQ$5&lt;&gt;"",HLOOKUP(AQ$5,Functionalization!$G$6:$R$314,ROW($A242)-5,FALSE),IFERROR(INDEX(AQ$278:AQ$314,MATCH($F242,$B$278:$B$314,0))/VLOOKUP($F242,$B$278:$BB$314,MATCH(LEFT(TRIM(AQ$6),FIND("~",SUBSTITUTE(AQ$6,"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242))*HLOOKUP(LEFT(TRIM(AQ$6),FIND("~",SUBSTITUTE(AQ$6," ","~",LEN(TRIM(AQ$6))-LEN(SUBSTITUTE(TRIM(AQ$6)," ",""))))-1)&amp;" Total",$B$6:$BB$314,ROW($A242)-5,FALSE))</f>
        <v>0</v>
      </c>
      <c r="AR242" s="8">
        <f ca="1">IF(AR$5&lt;&gt;"",HLOOKUP(AR$5,Functionalization!$G$6:$R$314,ROW($A242)-5,FALSE),IFERROR(INDEX(AR$278:AR$314,MATCH($F242,$B$278:$B$314,0))/VLOOKUP($F242,$B$278:$BB$314,MATCH(LEFT(TRIM(AR$6),FIND("~",SUBSTITUTE(AR$6,"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242))*HLOOKUP(LEFT(TRIM(AR$6),FIND("~",SUBSTITUTE(AR$6," ","~",LEN(TRIM(AR$6))-LEN(SUBSTITUTE(TRIM(AR$6)," ",""))))-1)&amp;" Total",$B$6:$BB$314,ROW($A242)-5,FALSE))</f>
        <v>0</v>
      </c>
      <c r="AS242" s="8">
        <f ca="1">IF(AS$5&lt;&gt;"",HLOOKUP(AS$5,Functionalization!$G$6:$R$314,ROW($A242)-5,FALSE),IFERROR(INDEX(AS$278:AS$314,MATCH($F242,$B$278:$B$314,0))/VLOOKUP($F242,$B$278:$BB$314,MATCH(LEFT(TRIM(AS$6),FIND("~",SUBSTITUTE(AS$6,"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242))*HLOOKUP(LEFT(TRIM(AS$6),FIND("~",SUBSTITUTE(AS$6," ","~",LEN(TRIM(AS$6))-LEN(SUBSTITUTE(TRIM(AS$6)," ",""))))-1)&amp;" Total",$B$6:$BB$314,ROW($A242)-5,FALSE))</f>
        <v>0</v>
      </c>
      <c r="AT242" s="8">
        <f ca="1">IF(AT$5&lt;&gt;"",HLOOKUP(AT$5,Functionalization!$G$6:$R$314,ROW($A242)-5,FALSE),IFERROR(INDEX(AT$278:AT$314,MATCH($F242,$B$278:$B$314,0))/VLOOKUP($F242,$B$278:$BB$314,MATCH(LEFT(TRIM(AT$6),FIND("~",SUBSTITUTE(AT$6,"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242))*HLOOKUP(LEFT(TRIM(AT$6),FIND("~",SUBSTITUTE(AT$6," ","~",LEN(TRIM(AT$6))-LEN(SUBSTITUTE(TRIM(AT$6)," ",""))))-1)&amp;" Total",$B$6:$BB$314,ROW($A242)-5,FALSE))</f>
        <v>0</v>
      </c>
      <c r="AU242" s="8">
        <f ca="1">IF(AU$5&lt;&gt;"",HLOOKUP(AU$5,Functionalization!$G$6:$R$314,ROW($A242)-5,FALSE),IFERROR(INDEX(AU$278:AU$314,MATCH($F242,$B$278:$B$314,0))/VLOOKUP($F242,$B$278:$BB$314,MATCH(LEFT(TRIM(AU$6),FIND("~",SUBSTITUTE(AU$6,"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242))*HLOOKUP(LEFT(TRIM(AU$6),FIND("~",SUBSTITUTE(AU$6," ","~",LEN(TRIM(AU$6))-LEN(SUBSTITUTE(TRIM(AU$6)," ",""))))-1)&amp;" Total",$B$6:$BB$314,ROW($A242)-5,FALSE))</f>
        <v>0</v>
      </c>
      <c r="AV242" s="8">
        <f ca="1">IF(AV$5&lt;&gt;"",HLOOKUP(AV$5,Functionalization!$G$6:$R$314,ROW($A242)-5,FALSE),IFERROR(INDEX(AV$278:AV$314,MATCH($F242,$B$278:$B$314,0))/VLOOKUP($F242,$B$278:$BB$314,MATCH(LEFT(TRIM(AV$6),FIND("~",SUBSTITUTE(AV$6,"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242))*HLOOKUP(LEFT(TRIM(AV$6),FIND("~",SUBSTITUTE(AV$6," ","~",LEN(TRIM(AV$6))-LEN(SUBSTITUTE(TRIM(AV$6)," ",""))))-1)&amp;" Total",$B$6:$BB$314,ROW($A242)-5,FALSE))</f>
        <v>0</v>
      </c>
      <c r="AW242" s="8">
        <f ca="1">IF(AW$5&lt;&gt;"",HLOOKUP(AW$5,Functionalization!$G$6:$R$314,ROW($A242)-5,FALSE),IFERROR(INDEX(AW$278:AW$314,MATCH($F242,$B$278:$B$314,0))/VLOOKUP($F242,$B$278:$BB$314,MATCH(LEFT(TRIM(AW$6),FIND("~",SUBSTITUTE(AW$6,"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242))*HLOOKUP(LEFT(TRIM(AW$6),FIND("~",SUBSTITUTE(AW$6," ","~",LEN(TRIM(AW$6))-LEN(SUBSTITUTE(TRIM(AW$6)," ",""))))-1)&amp;" Total",$B$6:$BB$314,ROW($A242)-5,FALSE))</f>
        <v>0</v>
      </c>
      <c r="AX242" s="8">
        <f ca="1">IF(AX$5&lt;&gt;"",HLOOKUP(AX$5,Functionalization!$G$6:$R$314,ROW($A242)-5,FALSE),IFERROR(INDEX(AX$278:AX$314,MATCH($F242,$B$278:$B$314,0))/VLOOKUP($F242,$B$278:$BB$314,MATCH(LEFT(TRIM(AX$6),FIND("~",SUBSTITUTE(AX$6,"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242))*HLOOKUP(LEFT(TRIM(AX$6),FIND("~",SUBSTITUTE(AX$6," ","~",LEN(TRIM(AX$6))-LEN(SUBSTITUTE(TRIM(AX$6)," ",""))))-1)&amp;" Total",$B$6:$BB$314,ROW($A242)-5,FALSE))</f>
        <v>0</v>
      </c>
      <c r="AY242" s="8">
        <f ca="1">IF(AY$5&lt;&gt;"",HLOOKUP(AY$5,Functionalization!$G$6:$R$314,ROW($A242)-5,FALSE),IFERROR(INDEX(AY$278:AY$314,MATCH($F242,$B$278:$B$314,0))/VLOOKUP($F242,$B$278:$BB$314,MATCH(LEFT(TRIM(AY$6),FIND("~",SUBSTITUTE(AY$6,"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242))*HLOOKUP(LEFT(TRIM(AY$6),FIND("~",SUBSTITUTE(AY$6," ","~",LEN(TRIM(AY$6))-LEN(SUBSTITUTE(TRIM(AY$6)," ",""))))-1)&amp;" Total",$B$6:$BB$314,ROW($A242)-5,FALSE))</f>
        <v>0</v>
      </c>
      <c r="AZ242" s="8">
        <f ca="1">IF(AZ$5&lt;&gt;"",HLOOKUP(AZ$5,Functionalization!$G$6:$R$314,ROW($A242)-5,FALSE),IFERROR(INDEX(AZ$278:AZ$314,MATCH($F242,$B$278:$B$314,0))/VLOOKUP($F242,$B$278:$BB$314,MATCH(LEFT(TRIM(AZ$6),FIND("~",SUBSTITUTE(AZ$6,"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242))*HLOOKUP(LEFT(TRIM(AZ$6),FIND("~",SUBSTITUTE(AZ$6," ","~",LEN(TRIM(AZ$6))-LEN(SUBSTITUTE(TRIM(AZ$6)," ",""))))-1)&amp;" Total",$B$6:$BB$314,ROW($A242)-5,FALSE))</f>
        <v>0</v>
      </c>
      <c r="BA242" s="8">
        <f ca="1">IF(BA$5&lt;&gt;"",HLOOKUP(BA$5,Functionalization!$G$6:$R$314,ROW($A242)-5,FALSE),IFERROR(INDEX(BA$278:BA$314,MATCH($F242,$B$278:$B$314,0))/VLOOKUP($F242,$B$278:$BB$314,MATCH(LEFT(TRIM(BA$6),FIND("~",SUBSTITUTE(BA$6,"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242))*HLOOKUP(LEFT(TRIM(BA$6),FIND("~",SUBSTITUTE(BA$6," ","~",LEN(TRIM(BA$6))-LEN(SUBSTITUTE(TRIM(BA$6)," ",""))))-1)&amp;" Total",$B$6:$BB$314,ROW($A242)-5,FALSE))</f>
        <v>0</v>
      </c>
      <c r="BB242" s="8">
        <f ca="1">IF(BB$5&lt;&gt;"",HLOOKUP(BB$5,Functionalization!$G$6:$R$314,ROW($A242)-5,FALSE),IFERROR(INDEX(BB$278:BB$314,MATCH($F242,$B$278:$B$314,0))/VLOOKUP($F242,$B$278:$BB$314,MATCH(LEFT(TRIM(BB$6),FIND("~",SUBSTITUTE(BB$6,"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242))*HLOOKUP(LEFT(TRIM(BB$6),FIND("~",SUBSTITUTE(BB$6," ","~",LEN(TRIM(BB$6))-LEN(SUBSTITUTE(TRIM(BB$6)," ",""))))-1)&amp;" Total",$B$6:$BB$314,ROW($A242)-5,FALSE))</f>
        <v>0</v>
      </c>
      <c r="BD242">
        <f ca="1">IFERROR(IF(SUMIF($G$6:$BB$6,BD$6&amp;" Total",$G242:$BB242)-(SUMIF($G$6:$BB$6,BD$6&amp;" "&amp;'Input-Func_Class'!$D$22,$G242:$BB242)+IFERROR(SUMIF($G$6:$BB$6,BD$6&amp;" "&amp;'Input-Func_Class'!$E$22,$G242:$BB242),SUMIF($G$6:$BB$6,BD$6&amp;" "&amp;'Input-Func_Class'!$B$24,$G242:$BB242))+SUMIF($G$6:$BB$6,BD$6&amp;" "&amp;'Input-Func_Class'!$F$22,$G242:$BB242))&lt;Check_Limit,0,1),1)</f>
        <v>0</v>
      </c>
      <c r="BE242">
        <f ca="1">IFERROR(IF(SUMIF($G$6:$BB$6,BE$6&amp;" Total",$G242:$BB242)-(SUMIF($G$6:$BB$6,BE$6&amp;" "&amp;'Input-Func_Class'!$D$22,$G242:$BB242)+IFERROR(SUMIF($G$6:$BB$6,BE$6&amp;" "&amp;'Input-Func_Class'!$E$22,$G242:$BB242),SUMIF($G$6:$BB$6,BE$6&amp;" "&amp;'Input-Func_Class'!$B$24,$G242:$BB242))+SUMIF($G$6:$BB$6,BE$6&amp;" "&amp;'Input-Func_Class'!$F$22,$G242:$BB242))&lt;Check_Limit,0,1),1)</f>
        <v>0</v>
      </c>
      <c r="BF242">
        <f ca="1">IFERROR(IF(SUMIF($G$6:$BB$6,BF$6&amp;" Total",$G242:$BB242)-(SUMIF($G$6:$BB$6,BF$6&amp;" "&amp;'Input-Func_Class'!$D$22,$G242:$BB242)+IFERROR(SUMIF($G$6:$BB$6,BF$6&amp;" "&amp;'Input-Func_Class'!$E$22,$G242:$BB242),SUMIF($G$6:$BB$6,BF$6&amp;" "&amp;'Input-Func_Class'!$B$24,$G242:$BB242))+SUMIF($G$6:$BB$6,BF$6&amp;" "&amp;'Input-Func_Class'!$F$22,$G242:$BB242))&lt;Check_Limit,0,1),1)</f>
        <v>0</v>
      </c>
      <c r="BG242">
        <f ca="1">IFERROR(IF(SUMIF($G$6:$BB$6,BG$6&amp;" Total",$G242:$BB242)-(SUMIF($G$6:$BB$6,BG$6&amp;" "&amp;'Input-Func_Class'!$D$22,$G242:$BB242)+IFERROR(SUMIF($G$6:$BB$6,BG$6&amp;" "&amp;'Input-Func_Class'!$E$22,$G242:$BB242),SUMIF($G$6:$BB$6,BG$6&amp;" "&amp;'Input-Func_Class'!$B$24,$G242:$BB242))+SUMIF($G$6:$BB$6,BG$6&amp;" "&amp;'Input-Func_Class'!$F$22,$G242:$BB242))&lt;Check_Limit,0,1),1)</f>
        <v>0</v>
      </c>
      <c r="BH242">
        <f ca="1">IFERROR(IF(SUMIF($G$6:$BB$6,BH$6&amp;" Total",$G242:$BB242)-(SUMIF($G$6:$BB$6,BH$6&amp;" "&amp;'Input-Func_Class'!$D$22,$G242:$BB242)+IFERROR(SUMIF($G$6:$BB$6,BH$6&amp;" "&amp;'Input-Func_Class'!$E$22,$G242:$BB242),SUMIF($G$6:$BB$6,BH$6&amp;" "&amp;'Input-Func_Class'!$B$24,$G242:$BB242))+SUMIF($G$6:$BB$6,BH$6&amp;" "&amp;'Input-Func_Class'!$F$22,$G242:$BB242))&lt;Check_Limit,0,1),1)</f>
        <v>0</v>
      </c>
      <c r="BI242">
        <f ca="1">IFERROR(IF(SUMIF($G$6:$BB$6,BI$6&amp;" Total",$G242:$BB242)-(SUMIF($G$6:$BB$6,BI$6&amp;" "&amp;'Input-Func_Class'!$D$22,$G242:$BB242)+IFERROR(SUMIF($G$6:$BB$6,BI$6&amp;" "&amp;'Input-Func_Class'!$E$22,$G242:$BB242),SUMIF($G$6:$BB$6,BI$6&amp;" "&amp;'Input-Func_Class'!$B$24,$G242:$BB242))+SUMIF($G$6:$BB$6,BI$6&amp;" "&amp;'Input-Func_Class'!$F$22,$G242:$BB242))&lt;Check_Limit,0,1),1)</f>
        <v>0</v>
      </c>
      <c r="BJ242">
        <f ca="1">IFERROR(IF(SUMIF($G$6:$BB$6,BJ$6&amp;" Total",$G242:$BB242)-(SUMIF($G$6:$BB$6,BJ$6&amp;" "&amp;'Input-Func_Class'!$D$22,$G242:$BB242)+IFERROR(SUMIF($G$6:$BB$6,BJ$6&amp;" "&amp;'Input-Func_Class'!$E$22,$G242:$BB242),SUMIF($G$6:$BB$6,BJ$6&amp;" "&amp;'Input-Func_Class'!$B$24,$G242:$BB242))+SUMIF($G$6:$BB$6,BJ$6&amp;" "&amp;'Input-Func_Class'!$F$22,$G242:$BB242))&lt;Check_Limit,0,1),1)</f>
        <v>0</v>
      </c>
      <c r="BK242">
        <f ca="1">IFERROR(IF(SUMIF($G$6:$BB$6,BK$6&amp;" Total",$G242:$BB242)-(SUMIF($G$6:$BB$6,BK$6&amp;" "&amp;'Input-Func_Class'!$D$22,$G242:$BB242)+IFERROR(SUMIF($G$6:$BB$6,BK$6&amp;" "&amp;'Input-Func_Class'!$E$22,$G242:$BB242),SUMIF($G$6:$BB$6,BK$6&amp;" "&amp;'Input-Func_Class'!$B$24,$G242:$BB242))+SUMIF($G$6:$BB$6,BK$6&amp;" "&amp;'Input-Func_Class'!$F$22,$G242:$BB242))&lt;Check_Limit,0,1),1)</f>
        <v>0</v>
      </c>
      <c r="BL242">
        <f ca="1">IFERROR(IF(SUMIF($G$6:$BB$6,BL$6&amp;" Total",$G242:$BB242)-(SUMIF($G$6:$BB$6,BL$6&amp;" "&amp;'Input-Func_Class'!$D$22,$G242:$BB242)+IFERROR(SUMIF($G$6:$BB$6,BL$6&amp;" "&amp;'Input-Func_Class'!$E$22,$G242:$BB242),SUMIF($G$6:$BB$6,BL$6&amp;" "&amp;'Input-Func_Class'!$B$24,$G242:$BB242))+SUMIF($G$6:$BB$6,BL$6&amp;" "&amp;'Input-Func_Class'!$F$22,$G242:$BB242))&lt;Check_Limit,0,1),1)</f>
        <v>0</v>
      </c>
      <c r="BM242">
        <f ca="1">IFERROR(IF(SUMIF($G$6:$BB$6,BM$6&amp;" Total",$G242:$BB242)-(SUMIF($G$6:$BB$6,BM$6&amp;" "&amp;'Input-Func_Class'!$D$22,$G242:$BB242)+IFERROR(SUMIF($G$6:$BB$6,BM$6&amp;" "&amp;'Input-Func_Class'!$E$22,$G242:$BB242),SUMIF($G$6:$BB$6,BM$6&amp;" "&amp;'Input-Func_Class'!$B$24,$G242:$BB242))+SUMIF($G$6:$BB$6,BM$6&amp;" "&amp;'Input-Func_Class'!$F$22,$G242:$BB242))&lt;Check_Limit,0,1),1)</f>
        <v>0</v>
      </c>
      <c r="BN242">
        <f ca="1">IFERROR(IF(SUMIF($G$6:$BB$6,BN$6&amp;" Total",$G242:$BB242)-(SUMIF($G$6:$BB$6,BN$6&amp;" "&amp;'Input-Func_Class'!$D$22,$G242:$BB242)+IFERROR(SUMIF($G$6:$BB$6,BN$6&amp;" "&amp;'Input-Func_Class'!$E$22,$G242:$BB242),SUMIF($G$6:$BB$6,BN$6&amp;" "&amp;'Input-Func_Class'!$B$24,$G242:$BB242))+SUMIF($G$6:$BB$6,BN$6&amp;" "&amp;'Input-Func_Class'!$F$22,$G242:$BB242))&lt;Check_Limit,0,1),1)</f>
        <v>0</v>
      </c>
      <c r="BO242">
        <f ca="1">IFERROR(IF(SUMIF($G$6:$BB$6,BO$6&amp;" Total",$G242:$BB242)-(SUMIF($G$6:$BB$6,BO$6&amp;" "&amp;'Input-Func_Class'!$D$22,$G242:$BB242)+IFERROR(SUMIF($G$6:$BB$6,BO$6&amp;" "&amp;'Input-Func_Class'!$E$22,$G242:$BB242),SUMIF($G$6:$BB$6,BO$6&amp;" "&amp;'Input-Func_Class'!$B$24,$G242:$BB242))+SUMIF($G$6:$BB$6,BO$6&amp;" "&amp;'Input-Func_Class'!$F$22,$G242:$BB242))&lt;Check_Limit,0,1),1)</f>
        <v>0</v>
      </c>
    </row>
    <row r="243" spans="1:67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>Functionalization!$D243</f>
        <v>8732.7599999999984</v>
      </c>
      <c r="E243" s="8">
        <f t="shared" ca="1" si="61"/>
        <v>0</v>
      </c>
      <c r="F243" s="2" t="str">
        <f>IF($D243=0,"-",IF('Input-Accounts'!$E243&lt;&gt;0,'Input-Accounts'!$E243,'Input-Accounts'!$G243))</f>
        <v>INT_DISTPT_SUBTOTAL</v>
      </c>
      <c r="G243" s="8">
        <f ca="1">IF(G$5&lt;&gt;"",HLOOKUP(G$5,Functionalization!$G$6:$R$314,ROW($A243)-5,FALSE),IFERROR(INDEX(G$278:G$314,MATCH($F243,$B$278:$B$314,0))/VLOOKUP($F243,$B$278:$BB$314,MATCH(LEFT(TRIM(G$6),FIND("~",SUBSTITUTE(G$6,"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243))*HLOOKUP(LEFT(TRIM(G$6),FIND("~",SUBSTITUTE(G$6," ","~",LEN(TRIM(G$6))-LEN(SUBSTITUTE(TRIM(G$6)," ",""))))-1)&amp;" Total",$B$6:$BB$314,ROW($A243)-5,FALSE))</f>
        <v>5576.4040627675622</v>
      </c>
      <c r="H243" s="8">
        <f ca="1">IF(H$5&lt;&gt;"",HLOOKUP(H$5,Functionalization!$G$6:$R$314,ROW($A243)-5,FALSE),IFERROR(INDEX(H$278:H$314,MATCH($F243,$B$278:$B$314,0))/VLOOKUP($F243,$B$278:$BB$314,MATCH(LEFT(TRIM(H$6),FIND("~",SUBSTITUTE(H$6,"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243))*HLOOKUP(LEFT(TRIM(H$6),FIND("~",SUBSTITUTE(H$6," ","~",LEN(TRIM(H$6))-LEN(SUBSTITUTE(TRIM(H$6)," ",""))))-1)&amp;" Total",$B$6:$BB$314,ROW($A243)-5,FALSE))</f>
        <v>4254.3281607307244</v>
      </c>
      <c r="I243" s="8">
        <f ca="1">IF(I$5&lt;&gt;"",HLOOKUP(I$5,Functionalization!$G$6:$R$314,ROW($A243)-5,FALSE),IFERROR(INDEX(I$278:I$314,MATCH($F243,$B$278:$B$314,0))/VLOOKUP($F243,$B$278:$BB$314,MATCH(LEFT(TRIM(I$6),FIND("~",SUBSTITUTE(I$6,"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243))*HLOOKUP(LEFT(TRIM(I$6),FIND("~",SUBSTITUTE(I$6," ","~",LEN(TRIM(I$6))-LEN(SUBSTITUTE(TRIM(I$6)," ",""))))-1)&amp;" Total",$B$6:$BB$314,ROW($A243)-5,FALSE))</f>
        <v>0</v>
      </c>
      <c r="J243" s="8">
        <f ca="1">IF(J$5&lt;&gt;"",HLOOKUP(J$5,Functionalization!$G$6:$R$314,ROW($A243)-5,FALSE),IFERROR(INDEX(J$278:J$314,MATCH($F243,$B$278:$B$314,0))/VLOOKUP($F243,$B$278:$BB$314,MATCH(LEFT(TRIM(J$6),FIND("~",SUBSTITUTE(J$6,"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243))*HLOOKUP(LEFT(TRIM(J$6),FIND("~",SUBSTITUTE(J$6," ","~",LEN(TRIM(J$6))-LEN(SUBSTITUTE(TRIM(J$6)," ",""))))-1)&amp;" Total",$B$6:$BB$314,ROW($A243)-5,FALSE))</f>
        <v>1322.0759020368391</v>
      </c>
      <c r="K243" s="8">
        <f ca="1">IF(K$5&lt;&gt;"",HLOOKUP(K$5,Functionalization!$G$6:$R$314,ROW($A243)-5,FALSE),IFERROR(INDEX(K$278:K$314,MATCH($F243,$B$278:$B$314,0))/VLOOKUP($F243,$B$278:$BB$314,MATCH(LEFT(TRIM(K$6),FIND("~",SUBSTITUTE(K$6,"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243))*HLOOKUP(LEFT(TRIM(K$6),FIND("~",SUBSTITUTE(K$6," ","~",LEN(TRIM(K$6))-LEN(SUBSTITUTE(TRIM(K$6)," ",""))))-1)&amp;" Total",$B$6:$BB$314,ROW($A243)-5,FALSE))</f>
        <v>3156.3559372324357</v>
      </c>
      <c r="L243" s="8">
        <f ca="1">IF(L$5&lt;&gt;"",HLOOKUP(L$5,Functionalization!$G$6:$R$314,ROW($A243)-5,FALSE),IFERROR(INDEX(L$278:L$314,MATCH($F243,$B$278:$B$314,0))/VLOOKUP($F243,$B$278:$BB$314,MATCH(LEFT(TRIM(L$6),FIND("~",SUBSTITUTE(L$6,"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243))*HLOOKUP(LEFT(TRIM(L$6),FIND("~",SUBSTITUTE(L$6," ","~",LEN(TRIM(L$6))-LEN(SUBSTITUTE(TRIM(L$6)," ",""))))-1)&amp;" Total",$B$6:$BB$314,ROW($A243)-5,FALSE))</f>
        <v>0</v>
      </c>
      <c r="M243" s="8">
        <f ca="1">IF(M$5&lt;&gt;"",HLOOKUP(M$5,Functionalization!$G$6:$R$314,ROW($A243)-5,FALSE),IFERROR(INDEX(M$278:M$314,MATCH($F243,$B$278:$B$314,0))/VLOOKUP($F243,$B$278:$BB$314,MATCH(LEFT(TRIM(M$6),FIND("~",SUBSTITUTE(M$6,"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243))*HLOOKUP(LEFT(TRIM(M$6),FIND("~",SUBSTITUTE(M$6," ","~",LEN(TRIM(M$6))-LEN(SUBSTITUTE(TRIM(M$6)," ",""))))-1)&amp;" Total",$B$6:$BB$314,ROW($A243)-5,FALSE))</f>
        <v>0</v>
      </c>
      <c r="N243" s="8">
        <f ca="1">IF(N$5&lt;&gt;"",HLOOKUP(N$5,Functionalization!$G$6:$R$314,ROW($A243)-5,FALSE),IFERROR(INDEX(N$278:N$314,MATCH($F243,$B$278:$B$314,0))/VLOOKUP($F243,$B$278:$BB$314,MATCH(LEFT(TRIM(N$6),FIND("~",SUBSTITUTE(N$6,"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243))*HLOOKUP(LEFT(TRIM(N$6),FIND("~",SUBSTITUTE(N$6," ","~",LEN(TRIM(N$6))-LEN(SUBSTITUTE(TRIM(N$6)," ",""))))-1)&amp;" Total",$B$6:$BB$314,ROW($A243)-5,FALSE))</f>
        <v>3156.3559372324357</v>
      </c>
      <c r="O243" s="8">
        <f ca="1">IF(O$5&lt;&gt;"",HLOOKUP(O$5,Functionalization!$G$6:$R$314,ROW($A243)-5,FALSE),IFERROR(INDEX(O$278:O$314,MATCH($F243,$B$278:$B$314,0))/VLOOKUP($F243,$B$278:$BB$314,MATCH(LEFT(TRIM(O$6),FIND("~",SUBSTITUTE(O$6,"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243))*HLOOKUP(LEFT(TRIM(O$6),FIND("~",SUBSTITUTE(O$6," ","~",LEN(TRIM(O$6))-LEN(SUBSTITUTE(TRIM(O$6)," ",""))))-1)&amp;" Total",$B$6:$BB$314,ROW($A243)-5,FALSE))</f>
        <v>0</v>
      </c>
      <c r="P243" s="8">
        <f ca="1">IF(P$5&lt;&gt;"",HLOOKUP(P$5,Functionalization!$G$6:$R$314,ROW($A243)-5,FALSE),IFERROR(INDEX(P$278:P$314,MATCH($F243,$B$278:$B$314,0))/VLOOKUP($F243,$B$278:$BB$314,MATCH(LEFT(TRIM(P$6),FIND("~",SUBSTITUTE(P$6,"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243))*HLOOKUP(LEFT(TRIM(P$6),FIND("~",SUBSTITUTE(P$6," ","~",LEN(TRIM(P$6))-LEN(SUBSTITUTE(TRIM(P$6)," ",""))))-1)&amp;" Total",$B$6:$BB$314,ROW($A243)-5,FALSE))</f>
        <v>0</v>
      </c>
      <c r="Q243" s="8">
        <f ca="1">IF(Q$5&lt;&gt;"",HLOOKUP(Q$5,Functionalization!$G$6:$R$314,ROW($A243)-5,FALSE),IFERROR(INDEX(Q$278:Q$314,MATCH($F243,$B$278:$B$314,0))/VLOOKUP($F243,$B$278:$BB$314,MATCH(LEFT(TRIM(Q$6),FIND("~",SUBSTITUTE(Q$6,"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243))*HLOOKUP(LEFT(TRIM(Q$6),FIND("~",SUBSTITUTE(Q$6," ","~",LEN(TRIM(Q$6))-LEN(SUBSTITUTE(TRIM(Q$6)," ",""))))-1)&amp;" Total",$B$6:$BB$314,ROW($A243)-5,FALSE))</f>
        <v>0</v>
      </c>
      <c r="R243" s="8">
        <f ca="1">IF(R$5&lt;&gt;"",HLOOKUP(R$5,Functionalization!$G$6:$R$314,ROW($A243)-5,FALSE),IFERROR(INDEX(R$278:R$314,MATCH($F243,$B$278:$B$314,0))/VLOOKUP($F243,$B$278:$BB$314,MATCH(LEFT(TRIM(R$6),FIND("~",SUBSTITUTE(R$6,"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243))*HLOOKUP(LEFT(TRIM(R$6),FIND("~",SUBSTITUTE(R$6," ","~",LEN(TRIM(R$6))-LEN(SUBSTITUTE(TRIM(R$6)," ",""))))-1)&amp;" Total",$B$6:$BB$314,ROW($A243)-5,FALSE))</f>
        <v>0</v>
      </c>
      <c r="S243" s="8">
        <f ca="1">IF(S$5&lt;&gt;"",HLOOKUP(S$5,Functionalization!$G$6:$R$314,ROW($A243)-5,FALSE),IFERROR(INDEX(S$278:S$314,MATCH($F243,$B$278:$B$314,0))/VLOOKUP($F243,$B$278:$BB$314,MATCH(LEFT(TRIM(S$6),FIND("~",SUBSTITUTE(S$6,"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243))*HLOOKUP(LEFT(TRIM(S$6),FIND("~",SUBSTITUTE(S$6," ","~",LEN(TRIM(S$6))-LEN(SUBSTITUTE(TRIM(S$6)," ",""))))-1)&amp;" Total",$B$6:$BB$314,ROW($A243)-5,FALSE))</f>
        <v>0</v>
      </c>
      <c r="T243" s="8">
        <f ca="1">IF(T$5&lt;&gt;"",HLOOKUP(T$5,Functionalization!$G$6:$R$314,ROW($A243)-5,FALSE),IFERROR(INDEX(T$278:T$314,MATCH($F243,$B$278:$B$314,0))/VLOOKUP($F243,$B$278:$BB$314,MATCH(LEFT(TRIM(T$6),FIND("~",SUBSTITUTE(T$6,"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243))*HLOOKUP(LEFT(TRIM(T$6),FIND("~",SUBSTITUTE(T$6," ","~",LEN(TRIM(T$6))-LEN(SUBSTITUTE(TRIM(T$6)," ",""))))-1)&amp;" Total",$B$6:$BB$314,ROW($A243)-5,FALSE))</f>
        <v>0</v>
      </c>
      <c r="U243" s="8">
        <f ca="1">IF(U$5&lt;&gt;"",HLOOKUP(U$5,Functionalization!$G$6:$R$314,ROW($A243)-5,FALSE),IFERROR(INDEX(U$278:U$314,MATCH($F243,$B$278:$B$314,0))/VLOOKUP($F243,$B$278:$BB$314,MATCH(LEFT(TRIM(U$6),FIND("~",SUBSTITUTE(U$6,"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243))*HLOOKUP(LEFT(TRIM(U$6),FIND("~",SUBSTITUTE(U$6," ","~",LEN(TRIM(U$6))-LEN(SUBSTITUTE(TRIM(U$6)," ",""))))-1)&amp;" Total",$B$6:$BB$314,ROW($A243)-5,FALSE))</f>
        <v>0</v>
      </c>
      <c r="V243" s="8">
        <f ca="1">IF(V$5&lt;&gt;"",HLOOKUP(V$5,Functionalization!$G$6:$R$314,ROW($A243)-5,FALSE),IFERROR(INDEX(V$278:V$314,MATCH($F243,$B$278:$B$314,0))/VLOOKUP($F243,$B$278:$BB$314,MATCH(LEFT(TRIM(V$6),FIND("~",SUBSTITUTE(V$6,"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243))*HLOOKUP(LEFT(TRIM(V$6),FIND("~",SUBSTITUTE(V$6," ","~",LEN(TRIM(V$6))-LEN(SUBSTITUTE(TRIM(V$6)," ",""))))-1)&amp;" Total",$B$6:$BB$314,ROW($A243)-5,FALSE))</f>
        <v>0</v>
      </c>
      <c r="W243" s="8">
        <f ca="1">IF(W$5&lt;&gt;"",HLOOKUP(W$5,Functionalization!$G$6:$R$314,ROW($A243)-5,FALSE),IFERROR(INDEX(W$278:W$314,MATCH($F243,$B$278:$B$314,0))/VLOOKUP($F243,$B$278:$BB$314,MATCH(LEFT(TRIM(W$6),FIND("~",SUBSTITUTE(W$6,"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243))*HLOOKUP(LEFT(TRIM(W$6),FIND("~",SUBSTITUTE(W$6," ","~",LEN(TRIM(W$6))-LEN(SUBSTITUTE(TRIM(W$6)," ",""))))-1)&amp;" Total",$B$6:$BB$314,ROW($A243)-5,FALSE))</f>
        <v>0</v>
      </c>
      <c r="X243" s="8">
        <f ca="1">IF(X$5&lt;&gt;"",HLOOKUP(X$5,Functionalization!$G$6:$R$314,ROW($A243)-5,FALSE),IFERROR(INDEX(X$278:X$314,MATCH($F243,$B$278:$B$314,0))/VLOOKUP($F243,$B$278:$BB$314,MATCH(LEFT(TRIM(X$6),FIND("~",SUBSTITUTE(X$6,"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243))*HLOOKUP(LEFT(TRIM(X$6),FIND("~",SUBSTITUTE(X$6," ","~",LEN(TRIM(X$6))-LEN(SUBSTITUTE(TRIM(X$6)," ",""))))-1)&amp;" Total",$B$6:$BB$314,ROW($A243)-5,FALSE))</f>
        <v>0</v>
      </c>
      <c r="Y243" s="8">
        <f ca="1">IF(Y$5&lt;&gt;"",HLOOKUP(Y$5,Functionalization!$G$6:$R$314,ROW($A243)-5,FALSE),IFERROR(INDEX(Y$278:Y$314,MATCH($F243,$B$278:$B$314,0))/VLOOKUP($F243,$B$278:$BB$314,MATCH(LEFT(TRIM(Y$6),FIND("~",SUBSTITUTE(Y$6,"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243))*HLOOKUP(LEFT(TRIM(Y$6),FIND("~",SUBSTITUTE(Y$6," ","~",LEN(TRIM(Y$6))-LEN(SUBSTITUTE(TRIM(Y$6)," ",""))))-1)&amp;" Total",$B$6:$BB$314,ROW($A243)-5,FALSE))</f>
        <v>0</v>
      </c>
      <c r="Z243" s="8">
        <f ca="1">IF(Z$5&lt;&gt;"",HLOOKUP(Z$5,Functionalization!$G$6:$R$314,ROW($A243)-5,FALSE),IFERROR(INDEX(Z$278:Z$314,MATCH($F243,$B$278:$B$314,0))/VLOOKUP($F243,$B$278:$BB$314,MATCH(LEFT(TRIM(Z$6),FIND("~",SUBSTITUTE(Z$6,"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243))*HLOOKUP(LEFT(TRIM(Z$6),FIND("~",SUBSTITUTE(Z$6," ","~",LEN(TRIM(Z$6))-LEN(SUBSTITUTE(TRIM(Z$6)," ",""))))-1)&amp;" Total",$B$6:$BB$314,ROW($A243)-5,FALSE))</f>
        <v>0</v>
      </c>
      <c r="AA243" s="8">
        <f ca="1">IF(AA$5&lt;&gt;"",HLOOKUP(AA$5,Functionalization!$G$6:$R$314,ROW($A243)-5,FALSE),IFERROR(INDEX(AA$278:AA$314,MATCH($F243,$B$278:$B$314,0))/VLOOKUP($F243,$B$278:$BB$314,MATCH(LEFT(TRIM(AA$6),FIND("~",SUBSTITUTE(AA$6,"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243))*HLOOKUP(LEFT(TRIM(AA$6),FIND("~",SUBSTITUTE(AA$6," ","~",LEN(TRIM(AA$6))-LEN(SUBSTITUTE(TRIM(AA$6)," ",""))))-1)&amp;" Total",$B$6:$BB$314,ROW($A243)-5,FALSE))</f>
        <v>0</v>
      </c>
      <c r="AB243" s="8">
        <f ca="1">IF(AB$5&lt;&gt;"",HLOOKUP(AB$5,Functionalization!$G$6:$R$314,ROW($A243)-5,FALSE),IFERROR(INDEX(AB$278:AB$314,MATCH($F243,$B$278:$B$314,0))/VLOOKUP($F243,$B$278:$BB$314,MATCH(LEFT(TRIM(AB$6),FIND("~",SUBSTITUTE(AB$6,"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243))*HLOOKUP(LEFT(TRIM(AB$6),FIND("~",SUBSTITUTE(AB$6," ","~",LEN(TRIM(AB$6))-LEN(SUBSTITUTE(TRIM(AB$6)," ",""))))-1)&amp;" Total",$B$6:$BB$314,ROW($A243)-5,FALSE))</f>
        <v>0</v>
      </c>
      <c r="AC243" s="8">
        <f ca="1">IF(AC$5&lt;&gt;"",HLOOKUP(AC$5,Functionalization!$G$6:$R$314,ROW($A243)-5,FALSE),IFERROR(INDEX(AC$278:AC$314,MATCH($F243,$B$278:$B$314,0))/VLOOKUP($F243,$B$278:$BB$314,MATCH(LEFT(TRIM(AC$6),FIND("~",SUBSTITUTE(AC$6,"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243))*HLOOKUP(LEFT(TRIM(AC$6),FIND("~",SUBSTITUTE(AC$6," ","~",LEN(TRIM(AC$6))-LEN(SUBSTITUTE(TRIM(AC$6)," ",""))))-1)&amp;" Total",$B$6:$BB$314,ROW($A243)-5,FALSE))</f>
        <v>0</v>
      </c>
      <c r="AD243" s="8">
        <f ca="1">IF(AD$5&lt;&gt;"",HLOOKUP(AD$5,Functionalization!$G$6:$R$314,ROW($A243)-5,FALSE),IFERROR(INDEX(AD$278:AD$314,MATCH($F243,$B$278:$B$314,0))/VLOOKUP($F243,$B$278:$BB$314,MATCH(LEFT(TRIM(AD$6),FIND("~",SUBSTITUTE(AD$6,"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243))*HLOOKUP(LEFT(TRIM(AD$6),FIND("~",SUBSTITUTE(AD$6," ","~",LEN(TRIM(AD$6))-LEN(SUBSTITUTE(TRIM(AD$6)," ",""))))-1)&amp;" Total",$B$6:$BB$314,ROW($A243)-5,FALSE))</f>
        <v>0</v>
      </c>
      <c r="AE243" s="8">
        <f ca="1">IF(AE$5&lt;&gt;"",HLOOKUP(AE$5,Functionalization!$G$6:$R$314,ROW($A243)-5,FALSE),IFERROR(INDEX(AE$278:AE$314,MATCH($F243,$B$278:$B$314,0))/VLOOKUP($F243,$B$278:$BB$314,MATCH(LEFT(TRIM(AE$6),FIND("~",SUBSTITUTE(AE$6,"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243))*HLOOKUP(LEFT(TRIM(AE$6),FIND("~",SUBSTITUTE(AE$6," ","~",LEN(TRIM(AE$6))-LEN(SUBSTITUTE(TRIM(AE$6)," ",""))))-1)&amp;" Total",$B$6:$BB$314,ROW($A243)-5,FALSE))</f>
        <v>0</v>
      </c>
      <c r="AF243" s="8">
        <f ca="1">IF(AF$5&lt;&gt;"",HLOOKUP(AF$5,Functionalization!$G$6:$R$314,ROW($A243)-5,FALSE),IFERROR(INDEX(AF$278:AF$314,MATCH($F243,$B$278:$B$314,0))/VLOOKUP($F243,$B$278:$BB$314,MATCH(LEFT(TRIM(AF$6),FIND("~",SUBSTITUTE(AF$6,"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243))*HLOOKUP(LEFT(TRIM(AF$6),FIND("~",SUBSTITUTE(AF$6," ","~",LEN(TRIM(AF$6))-LEN(SUBSTITUTE(TRIM(AF$6)," ",""))))-1)&amp;" Total",$B$6:$BB$314,ROW($A243)-5,FALSE))</f>
        <v>0</v>
      </c>
      <c r="AG243" s="8">
        <f ca="1">IF(AG$5&lt;&gt;"",HLOOKUP(AG$5,Functionalization!$G$6:$R$314,ROW($A243)-5,FALSE),IFERROR(INDEX(AG$278:AG$314,MATCH($F243,$B$278:$B$314,0))/VLOOKUP($F243,$B$278:$BB$314,MATCH(LEFT(TRIM(AG$6),FIND("~",SUBSTITUTE(AG$6,"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243))*HLOOKUP(LEFT(TRIM(AG$6),FIND("~",SUBSTITUTE(AG$6," ","~",LEN(TRIM(AG$6))-LEN(SUBSTITUTE(TRIM(AG$6)," ",""))))-1)&amp;" Total",$B$6:$BB$314,ROW($A243)-5,FALSE))</f>
        <v>0</v>
      </c>
      <c r="AH243" s="8">
        <f ca="1">IF(AH$5&lt;&gt;"",HLOOKUP(AH$5,Functionalization!$G$6:$R$314,ROW($A243)-5,FALSE),IFERROR(INDEX(AH$278:AH$314,MATCH($F243,$B$278:$B$314,0))/VLOOKUP($F243,$B$278:$BB$314,MATCH(LEFT(TRIM(AH$6),FIND("~",SUBSTITUTE(AH$6,"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243))*HLOOKUP(LEFT(TRIM(AH$6),FIND("~",SUBSTITUTE(AH$6," ","~",LEN(TRIM(AH$6))-LEN(SUBSTITUTE(TRIM(AH$6)," ",""))))-1)&amp;" Total",$B$6:$BB$314,ROW($A243)-5,FALSE))</f>
        <v>0</v>
      </c>
      <c r="AI243" s="8">
        <f ca="1">IF(AI$5&lt;&gt;"",HLOOKUP(AI$5,Functionalization!$G$6:$R$314,ROW($A243)-5,FALSE),IFERROR(INDEX(AI$278:AI$314,MATCH($F243,$B$278:$B$314,0))/VLOOKUP($F243,$B$278:$BB$314,MATCH(LEFT(TRIM(AI$6),FIND("~",SUBSTITUTE(AI$6,"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243))*HLOOKUP(LEFT(TRIM(AI$6),FIND("~",SUBSTITUTE(AI$6," ","~",LEN(TRIM(AI$6))-LEN(SUBSTITUTE(TRIM(AI$6)," ",""))))-1)&amp;" Total",$B$6:$BB$314,ROW($A243)-5,FALSE))</f>
        <v>0</v>
      </c>
      <c r="AJ243" s="8">
        <f ca="1">IF(AJ$5&lt;&gt;"",HLOOKUP(AJ$5,Functionalization!$G$6:$R$314,ROW($A243)-5,FALSE),IFERROR(INDEX(AJ$278:AJ$314,MATCH($F243,$B$278:$B$314,0))/VLOOKUP($F243,$B$278:$BB$314,MATCH(LEFT(TRIM(AJ$6),FIND("~",SUBSTITUTE(AJ$6,"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243))*HLOOKUP(LEFT(TRIM(AJ$6),FIND("~",SUBSTITUTE(AJ$6," ","~",LEN(TRIM(AJ$6))-LEN(SUBSTITUTE(TRIM(AJ$6)," ",""))))-1)&amp;" Total",$B$6:$BB$314,ROW($A243)-5,FALSE))</f>
        <v>0</v>
      </c>
      <c r="AK243" s="8">
        <f ca="1">IF(AK$5&lt;&gt;"",HLOOKUP(AK$5,Functionalization!$G$6:$R$314,ROW($A243)-5,FALSE),IFERROR(INDEX(AK$278:AK$314,MATCH($F243,$B$278:$B$314,0))/VLOOKUP($F243,$B$278:$BB$314,MATCH(LEFT(TRIM(AK$6),FIND("~",SUBSTITUTE(AK$6,"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243))*HLOOKUP(LEFT(TRIM(AK$6),FIND("~",SUBSTITUTE(AK$6," ","~",LEN(TRIM(AK$6))-LEN(SUBSTITUTE(TRIM(AK$6)," ",""))))-1)&amp;" Total",$B$6:$BB$314,ROW($A243)-5,FALSE))</f>
        <v>0</v>
      </c>
      <c r="AL243" s="8">
        <f ca="1">IF(AL$5&lt;&gt;"",HLOOKUP(AL$5,Functionalization!$G$6:$R$314,ROW($A243)-5,FALSE),IFERROR(INDEX(AL$278:AL$314,MATCH($F243,$B$278:$B$314,0))/VLOOKUP($F243,$B$278:$BB$314,MATCH(LEFT(TRIM(AL$6),FIND("~",SUBSTITUTE(AL$6,"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243))*HLOOKUP(LEFT(TRIM(AL$6),FIND("~",SUBSTITUTE(AL$6," ","~",LEN(TRIM(AL$6))-LEN(SUBSTITUTE(TRIM(AL$6)," ",""))))-1)&amp;" Total",$B$6:$BB$314,ROW($A243)-5,FALSE))</f>
        <v>0</v>
      </c>
      <c r="AM243" s="8">
        <f ca="1">IF(AM$5&lt;&gt;"",HLOOKUP(AM$5,Functionalization!$G$6:$R$314,ROW($A243)-5,FALSE),IFERROR(INDEX(AM$278:AM$314,MATCH($F243,$B$278:$B$314,0))/VLOOKUP($F243,$B$278:$BB$314,MATCH(LEFT(TRIM(AM$6),FIND("~",SUBSTITUTE(AM$6,"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243))*HLOOKUP(LEFT(TRIM(AM$6),FIND("~",SUBSTITUTE(AM$6," ","~",LEN(TRIM(AM$6))-LEN(SUBSTITUTE(TRIM(AM$6)," ",""))))-1)&amp;" Total",$B$6:$BB$314,ROW($A243)-5,FALSE))</f>
        <v>0</v>
      </c>
      <c r="AN243" s="8">
        <f ca="1">IF(AN$5&lt;&gt;"",HLOOKUP(AN$5,Functionalization!$G$6:$R$314,ROW($A243)-5,FALSE),IFERROR(INDEX(AN$278:AN$314,MATCH($F243,$B$278:$B$314,0))/VLOOKUP($F243,$B$278:$BB$314,MATCH(LEFT(TRIM(AN$6),FIND("~",SUBSTITUTE(AN$6,"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243))*HLOOKUP(LEFT(TRIM(AN$6),FIND("~",SUBSTITUTE(AN$6," ","~",LEN(TRIM(AN$6))-LEN(SUBSTITUTE(TRIM(AN$6)," ",""))))-1)&amp;" Total",$B$6:$BB$314,ROW($A243)-5,FALSE))</f>
        <v>0</v>
      </c>
      <c r="AO243" s="8">
        <f ca="1">IF(AO$5&lt;&gt;"",HLOOKUP(AO$5,Functionalization!$G$6:$R$314,ROW($A243)-5,FALSE),IFERROR(INDEX(AO$278:AO$314,MATCH($F243,$B$278:$B$314,0))/VLOOKUP($F243,$B$278:$BB$314,MATCH(LEFT(TRIM(AO$6),FIND("~",SUBSTITUTE(AO$6,"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243))*HLOOKUP(LEFT(TRIM(AO$6),FIND("~",SUBSTITUTE(AO$6," ","~",LEN(TRIM(AO$6))-LEN(SUBSTITUTE(TRIM(AO$6)," ",""))))-1)&amp;" Total",$B$6:$BB$314,ROW($A243)-5,FALSE))</f>
        <v>0</v>
      </c>
      <c r="AP243" s="8">
        <f ca="1">IF(AP$5&lt;&gt;"",HLOOKUP(AP$5,Functionalization!$G$6:$R$314,ROW($A243)-5,FALSE),IFERROR(INDEX(AP$278:AP$314,MATCH($F243,$B$278:$B$314,0))/VLOOKUP($F243,$B$278:$BB$314,MATCH(LEFT(TRIM(AP$6),FIND("~",SUBSTITUTE(AP$6,"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243))*HLOOKUP(LEFT(TRIM(AP$6),FIND("~",SUBSTITUTE(AP$6," ","~",LEN(TRIM(AP$6))-LEN(SUBSTITUTE(TRIM(AP$6)," ",""))))-1)&amp;" Total",$B$6:$BB$314,ROW($A243)-5,FALSE))</f>
        <v>0</v>
      </c>
      <c r="AQ243" s="8">
        <f ca="1">IF(AQ$5&lt;&gt;"",HLOOKUP(AQ$5,Functionalization!$G$6:$R$314,ROW($A243)-5,FALSE),IFERROR(INDEX(AQ$278:AQ$314,MATCH($F243,$B$278:$B$314,0))/VLOOKUP($F243,$B$278:$BB$314,MATCH(LEFT(TRIM(AQ$6),FIND("~",SUBSTITUTE(AQ$6,"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243))*HLOOKUP(LEFT(TRIM(AQ$6),FIND("~",SUBSTITUTE(AQ$6," ","~",LEN(TRIM(AQ$6))-LEN(SUBSTITUTE(TRIM(AQ$6)," ",""))))-1)&amp;" Total",$B$6:$BB$314,ROW($A243)-5,FALSE))</f>
        <v>0</v>
      </c>
      <c r="AR243" s="8">
        <f ca="1">IF(AR$5&lt;&gt;"",HLOOKUP(AR$5,Functionalization!$G$6:$R$314,ROW($A243)-5,FALSE),IFERROR(INDEX(AR$278:AR$314,MATCH($F243,$B$278:$B$314,0))/VLOOKUP($F243,$B$278:$BB$314,MATCH(LEFT(TRIM(AR$6),FIND("~",SUBSTITUTE(AR$6,"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243))*HLOOKUP(LEFT(TRIM(AR$6),FIND("~",SUBSTITUTE(AR$6," ","~",LEN(TRIM(AR$6))-LEN(SUBSTITUTE(TRIM(AR$6)," ",""))))-1)&amp;" Total",$B$6:$BB$314,ROW($A243)-5,FALSE))</f>
        <v>0</v>
      </c>
      <c r="AS243" s="8">
        <f ca="1">IF(AS$5&lt;&gt;"",HLOOKUP(AS$5,Functionalization!$G$6:$R$314,ROW($A243)-5,FALSE),IFERROR(INDEX(AS$278:AS$314,MATCH($F243,$B$278:$B$314,0))/VLOOKUP($F243,$B$278:$BB$314,MATCH(LEFT(TRIM(AS$6),FIND("~",SUBSTITUTE(AS$6,"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243))*HLOOKUP(LEFT(TRIM(AS$6),FIND("~",SUBSTITUTE(AS$6," ","~",LEN(TRIM(AS$6))-LEN(SUBSTITUTE(TRIM(AS$6)," ",""))))-1)&amp;" Total",$B$6:$BB$314,ROW($A243)-5,FALSE))</f>
        <v>0</v>
      </c>
      <c r="AT243" s="8">
        <f ca="1">IF(AT$5&lt;&gt;"",HLOOKUP(AT$5,Functionalization!$G$6:$R$314,ROW($A243)-5,FALSE),IFERROR(INDEX(AT$278:AT$314,MATCH($F243,$B$278:$B$314,0))/VLOOKUP($F243,$B$278:$BB$314,MATCH(LEFT(TRIM(AT$6),FIND("~",SUBSTITUTE(AT$6,"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243))*HLOOKUP(LEFT(TRIM(AT$6),FIND("~",SUBSTITUTE(AT$6," ","~",LEN(TRIM(AT$6))-LEN(SUBSTITUTE(TRIM(AT$6)," ",""))))-1)&amp;" Total",$B$6:$BB$314,ROW($A243)-5,FALSE))</f>
        <v>0</v>
      </c>
      <c r="AU243" s="8">
        <f ca="1">IF(AU$5&lt;&gt;"",HLOOKUP(AU$5,Functionalization!$G$6:$R$314,ROW($A243)-5,FALSE),IFERROR(INDEX(AU$278:AU$314,MATCH($F243,$B$278:$B$314,0))/VLOOKUP($F243,$B$278:$BB$314,MATCH(LEFT(TRIM(AU$6),FIND("~",SUBSTITUTE(AU$6,"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243))*HLOOKUP(LEFT(TRIM(AU$6),FIND("~",SUBSTITUTE(AU$6," ","~",LEN(TRIM(AU$6))-LEN(SUBSTITUTE(TRIM(AU$6)," ",""))))-1)&amp;" Total",$B$6:$BB$314,ROW($A243)-5,FALSE))</f>
        <v>0</v>
      </c>
      <c r="AV243" s="8">
        <f ca="1">IF(AV$5&lt;&gt;"",HLOOKUP(AV$5,Functionalization!$G$6:$R$314,ROW($A243)-5,FALSE),IFERROR(INDEX(AV$278:AV$314,MATCH($F243,$B$278:$B$314,0))/VLOOKUP($F243,$B$278:$BB$314,MATCH(LEFT(TRIM(AV$6),FIND("~",SUBSTITUTE(AV$6,"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243))*HLOOKUP(LEFT(TRIM(AV$6),FIND("~",SUBSTITUTE(AV$6," ","~",LEN(TRIM(AV$6))-LEN(SUBSTITUTE(TRIM(AV$6)," ",""))))-1)&amp;" Total",$B$6:$BB$314,ROW($A243)-5,FALSE))</f>
        <v>0</v>
      </c>
      <c r="AW243" s="8">
        <f ca="1">IF(AW$5&lt;&gt;"",HLOOKUP(AW$5,Functionalization!$G$6:$R$314,ROW($A243)-5,FALSE),IFERROR(INDEX(AW$278:AW$314,MATCH($F243,$B$278:$B$314,0))/VLOOKUP($F243,$B$278:$BB$314,MATCH(LEFT(TRIM(AW$6),FIND("~",SUBSTITUTE(AW$6,"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243))*HLOOKUP(LEFT(TRIM(AW$6),FIND("~",SUBSTITUTE(AW$6," ","~",LEN(TRIM(AW$6))-LEN(SUBSTITUTE(TRIM(AW$6)," ",""))))-1)&amp;" Total",$B$6:$BB$314,ROW($A243)-5,FALSE))</f>
        <v>0</v>
      </c>
      <c r="AX243" s="8">
        <f ca="1">IF(AX$5&lt;&gt;"",HLOOKUP(AX$5,Functionalization!$G$6:$R$314,ROW($A243)-5,FALSE),IFERROR(INDEX(AX$278:AX$314,MATCH($F243,$B$278:$B$314,0))/VLOOKUP($F243,$B$278:$BB$314,MATCH(LEFT(TRIM(AX$6),FIND("~",SUBSTITUTE(AX$6,"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243))*HLOOKUP(LEFT(TRIM(AX$6),FIND("~",SUBSTITUTE(AX$6," ","~",LEN(TRIM(AX$6))-LEN(SUBSTITUTE(TRIM(AX$6)," ",""))))-1)&amp;" Total",$B$6:$BB$314,ROW($A243)-5,FALSE))</f>
        <v>0</v>
      </c>
      <c r="AY243" s="8">
        <f ca="1">IF(AY$5&lt;&gt;"",HLOOKUP(AY$5,Functionalization!$G$6:$R$314,ROW($A243)-5,FALSE),IFERROR(INDEX(AY$278:AY$314,MATCH($F243,$B$278:$B$314,0))/VLOOKUP($F243,$B$278:$BB$314,MATCH(LEFT(TRIM(AY$6),FIND("~",SUBSTITUTE(AY$6,"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243))*HLOOKUP(LEFT(TRIM(AY$6),FIND("~",SUBSTITUTE(AY$6," ","~",LEN(TRIM(AY$6))-LEN(SUBSTITUTE(TRIM(AY$6)," ",""))))-1)&amp;" Total",$B$6:$BB$314,ROW($A243)-5,FALSE))</f>
        <v>0</v>
      </c>
      <c r="AZ243" s="8">
        <f ca="1">IF(AZ$5&lt;&gt;"",HLOOKUP(AZ$5,Functionalization!$G$6:$R$314,ROW($A243)-5,FALSE),IFERROR(INDEX(AZ$278:AZ$314,MATCH($F243,$B$278:$B$314,0))/VLOOKUP($F243,$B$278:$BB$314,MATCH(LEFT(TRIM(AZ$6),FIND("~",SUBSTITUTE(AZ$6,"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243))*HLOOKUP(LEFT(TRIM(AZ$6),FIND("~",SUBSTITUTE(AZ$6," ","~",LEN(TRIM(AZ$6))-LEN(SUBSTITUTE(TRIM(AZ$6)," ",""))))-1)&amp;" Total",$B$6:$BB$314,ROW($A243)-5,FALSE))</f>
        <v>0</v>
      </c>
      <c r="BA243" s="8">
        <f ca="1">IF(BA$5&lt;&gt;"",HLOOKUP(BA$5,Functionalization!$G$6:$R$314,ROW($A243)-5,FALSE),IFERROR(INDEX(BA$278:BA$314,MATCH($F243,$B$278:$B$314,0))/VLOOKUP($F243,$B$278:$BB$314,MATCH(LEFT(TRIM(BA$6),FIND("~",SUBSTITUTE(BA$6,"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243))*HLOOKUP(LEFT(TRIM(BA$6),FIND("~",SUBSTITUTE(BA$6," ","~",LEN(TRIM(BA$6))-LEN(SUBSTITUTE(TRIM(BA$6)," ",""))))-1)&amp;" Total",$B$6:$BB$314,ROW($A243)-5,FALSE))</f>
        <v>0</v>
      </c>
      <c r="BB243" s="8">
        <f ca="1">IF(BB$5&lt;&gt;"",HLOOKUP(BB$5,Functionalization!$G$6:$R$314,ROW($A243)-5,FALSE),IFERROR(INDEX(BB$278:BB$314,MATCH($F243,$B$278:$B$314,0))/VLOOKUP($F243,$B$278:$BB$314,MATCH(LEFT(TRIM(BB$6),FIND("~",SUBSTITUTE(BB$6,"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243))*HLOOKUP(LEFT(TRIM(BB$6),FIND("~",SUBSTITUTE(BB$6," ","~",LEN(TRIM(BB$6))-LEN(SUBSTITUTE(TRIM(BB$6)," ",""))))-1)&amp;" Total",$B$6:$BB$314,ROW($A243)-5,FALSE))</f>
        <v>0</v>
      </c>
      <c r="BD243">
        <f ca="1">IFERROR(IF(SUMIF($G$6:$BB$6,BD$6&amp;" Total",$G243:$BB243)-(SUMIF($G$6:$BB$6,BD$6&amp;" "&amp;'Input-Func_Class'!$D$22,$G243:$BB243)+IFERROR(SUMIF($G$6:$BB$6,BD$6&amp;" "&amp;'Input-Func_Class'!$E$22,$G243:$BB243),SUMIF($G$6:$BB$6,BD$6&amp;" "&amp;'Input-Func_Class'!$B$24,$G243:$BB243))+SUMIF($G$6:$BB$6,BD$6&amp;" "&amp;'Input-Func_Class'!$F$22,$G243:$BB243))&lt;Check_Limit,0,1),1)</f>
        <v>0</v>
      </c>
      <c r="BE243">
        <f ca="1">IFERROR(IF(SUMIF($G$6:$BB$6,BE$6&amp;" Total",$G243:$BB243)-(SUMIF($G$6:$BB$6,BE$6&amp;" "&amp;'Input-Func_Class'!$D$22,$G243:$BB243)+IFERROR(SUMIF($G$6:$BB$6,BE$6&amp;" "&amp;'Input-Func_Class'!$E$22,$G243:$BB243),SUMIF($G$6:$BB$6,BE$6&amp;" "&amp;'Input-Func_Class'!$B$24,$G243:$BB243))+SUMIF($G$6:$BB$6,BE$6&amp;" "&amp;'Input-Func_Class'!$F$22,$G243:$BB243))&lt;Check_Limit,0,1),1)</f>
        <v>0</v>
      </c>
      <c r="BF243">
        <f ca="1">IFERROR(IF(SUMIF($G$6:$BB$6,BF$6&amp;" Total",$G243:$BB243)-(SUMIF($G$6:$BB$6,BF$6&amp;" "&amp;'Input-Func_Class'!$D$22,$G243:$BB243)+IFERROR(SUMIF($G$6:$BB$6,BF$6&amp;" "&amp;'Input-Func_Class'!$E$22,$G243:$BB243),SUMIF($G$6:$BB$6,BF$6&amp;" "&amp;'Input-Func_Class'!$B$24,$G243:$BB243))+SUMIF($G$6:$BB$6,BF$6&amp;" "&amp;'Input-Func_Class'!$F$22,$G243:$BB243))&lt;Check_Limit,0,1),1)</f>
        <v>0</v>
      </c>
      <c r="BG243">
        <f ca="1">IFERROR(IF(SUMIF($G$6:$BB$6,BG$6&amp;" Total",$G243:$BB243)-(SUMIF($G$6:$BB$6,BG$6&amp;" "&amp;'Input-Func_Class'!$D$22,$G243:$BB243)+IFERROR(SUMIF($G$6:$BB$6,BG$6&amp;" "&amp;'Input-Func_Class'!$E$22,$G243:$BB243),SUMIF($G$6:$BB$6,BG$6&amp;" "&amp;'Input-Func_Class'!$B$24,$G243:$BB243))+SUMIF($G$6:$BB$6,BG$6&amp;" "&amp;'Input-Func_Class'!$F$22,$G243:$BB243))&lt;Check_Limit,0,1),1)</f>
        <v>0</v>
      </c>
      <c r="BH243">
        <f ca="1">IFERROR(IF(SUMIF($G$6:$BB$6,BH$6&amp;" Total",$G243:$BB243)-(SUMIF($G$6:$BB$6,BH$6&amp;" "&amp;'Input-Func_Class'!$D$22,$G243:$BB243)+IFERROR(SUMIF($G$6:$BB$6,BH$6&amp;" "&amp;'Input-Func_Class'!$E$22,$G243:$BB243),SUMIF($G$6:$BB$6,BH$6&amp;" "&amp;'Input-Func_Class'!$B$24,$G243:$BB243))+SUMIF($G$6:$BB$6,BH$6&amp;" "&amp;'Input-Func_Class'!$F$22,$G243:$BB243))&lt;Check_Limit,0,1),1)</f>
        <v>0</v>
      </c>
      <c r="BI243">
        <f ca="1">IFERROR(IF(SUMIF($G$6:$BB$6,BI$6&amp;" Total",$G243:$BB243)-(SUMIF($G$6:$BB$6,BI$6&amp;" "&amp;'Input-Func_Class'!$D$22,$G243:$BB243)+IFERROR(SUMIF($G$6:$BB$6,BI$6&amp;" "&amp;'Input-Func_Class'!$E$22,$G243:$BB243),SUMIF($G$6:$BB$6,BI$6&amp;" "&amp;'Input-Func_Class'!$B$24,$G243:$BB243))+SUMIF($G$6:$BB$6,BI$6&amp;" "&amp;'Input-Func_Class'!$F$22,$G243:$BB243))&lt;Check_Limit,0,1),1)</f>
        <v>0</v>
      </c>
      <c r="BJ243">
        <f ca="1">IFERROR(IF(SUMIF($G$6:$BB$6,BJ$6&amp;" Total",$G243:$BB243)-(SUMIF($G$6:$BB$6,BJ$6&amp;" "&amp;'Input-Func_Class'!$D$22,$G243:$BB243)+IFERROR(SUMIF($G$6:$BB$6,BJ$6&amp;" "&amp;'Input-Func_Class'!$E$22,$G243:$BB243),SUMIF($G$6:$BB$6,BJ$6&amp;" "&amp;'Input-Func_Class'!$B$24,$G243:$BB243))+SUMIF($G$6:$BB$6,BJ$6&amp;" "&amp;'Input-Func_Class'!$F$22,$G243:$BB243))&lt;Check_Limit,0,1),1)</f>
        <v>0</v>
      </c>
      <c r="BK243">
        <f ca="1">IFERROR(IF(SUMIF($G$6:$BB$6,BK$6&amp;" Total",$G243:$BB243)-(SUMIF($G$6:$BB$6,BK$6&amp;" "&amp;'Input-Func_Class'!$D$22,$G243:$BB243)+IFERROR(SUMIF($G$6:$BB$6,BK$6&amp;" "&amp;'Input-Func_Class'!$E$22,$G243:$BB243),SUMIF($G$6:$BB$6,BK$6&amp;" "&amp;'Input-Func_Class'!$B$24,$G243:$BB243))+SUMIF($G$6:$BB$6,BK$6&amp;" "&amp;'Input-Func_Class'!$F$22,$G243:$BB243))&lt;Check_Limit,0,1),1)</f>
        <v>0</v>
      </c>
      <c r="BL243">
        <f ca="1">IFERROR(IF(SUMIF($G$6:$BB$6,BL$6&amp;" Total",$G243:$BB243)-(SUMIF($G$6:$BB$6,BL$6&amp;" "&amp;'Input-Func_Class'!$D$22,$G243:$BB243)+IFERROR(SUMIF($G$6:$BB$6,BL$6&amp;" "&amp;'Input-Func_Class'!$E$22,$G243:$BB243),SUMIF($G$6:$BB$6,BL$6&amp;" "&amp;'Input-Func_Class'!$B$24,$G243:$BB243))+SUMIF($G$6:$BB$6,BL$6&amp;" "&amp;'Input-Func_Class'!$F$22,$G243:$BB243))&lt;Check_Limit,0,1),1)</f>
        <v>0</v>
      </c>
      <c r="BM243">
        <f ca="1">IFERROR(IF(SUMIF($G$6:$BB$6,BM$6&amp;" Total",$G243:$BB243)-(SUMIF($G$6:$BB$6,BM$6&amp;" "&amp;'Input-Func_Class'!$D$22,$G243:$BB243)+IFERROR(SUMIF($G$6:$BB$6,BM$6&amp;" "&amp;'Input-Func_Class'!$E$22,$G243:$BB243),SUMIF($G$6:$BB$6,BM$6&amp;" "&amp;'Input-Func_Class'!$B$24,$G243:$BB243))+SUMIF($G$6:$BB$6,BM$6&amp;" "&amp;'Input-Func_Class'!$F$22,$G243:$BB243))&lt;Check_Limit,0,1),1)</f>
        <v>0</v>
      </c>
      <c r="BN243">
        <f ca="1">IFERROR(IF(SUMIF($G$6:$BB$6,BN$6&amp;" Total",$G243:$BB243)-(SUMIF($G$6:$BB$6,BN$6&amp;" "&amp;'Input-Func_Class'!$D$22,$G243:$BB243)+IFERROR(SUMIF($G$6:$BB$6,BN$6&amp;" "&amp;'Input-Func_Class'!$E$22,$G243:$BB243),SUMIF($G$6:$BB$6,BN$6&amp;" "&amp;'Input-Func_Class'!$B$24,$G243:$BB243))+SUMIF($G$6:$BB$6,BN$6&amp;" "&amp;'Input-Func_Class'!$F$22,$G243:$BB243))&lt;Check_Limit,0,1),1)</f>
        <v>0</v>
      </c>
      <c r="BO243">
        <f ca="1">IFERROR(IF(SUMIF($G$6:$BB$6,BO$6&amp;" Total",$G243:$BB243)-(SUMIF($G$6:$BB$6,BO$6&amp;" "&amp;'Input-Func_Class'!$D$22,$G243:$BB243)+IFERROR(SUMIF($G$6:$BB$6,BO$6&amp;" "&amp;'Input-Func_Class'!$E$22,$G243:$BB243),SUMIF($G$6:$BB$6,BO$6&amp;" "&amp;'Input-Func_Class'!$B$24,$G243:$BB243))+SUMIF($G$6:$BB$6,BO$6&amp;" "&amp;'Input-Func_Class'!$F$22,$G243:$BB243))&lt;Check_Limit,0,1),1)</f>
        <v>0</v>
      </c>
    </row>
    <row r="244" spans="1:67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>SUBTOTAL(9,D236:D243)</f>
        <v>547367.16999999993</v>
      </c>
      <c r="E244" s="8">
        <f t="shared" ca="1" si="61"/>
        <v>0</v>
      </c>
      <c r="G244" s="77">
        <f t="shared" ref="G244:BB244" ca="1" si="68">SUBTOTAL(9,G236:G243)</f>
        <v>349527.58470558946</v>
      </c>
      <c r="H244" s="77">
        <f t="shared" ca="1" si="68"/>
        <v>266660.2042871305</v>
      </c>
      <c r="I244" s="77">
        <f t="shared" ca="1" si="68"/>
        <v>0</v>
      </c>
      <c r="J244" s="77">
        <f t="shared" ca="1" si="68"/>
        <v>82867.380418458997</v>
      </c>
      <c r="K244" s="77">
        <f t="shared" ca="1" si="68"/>
        <v>197839.5852944105</v>
      </c>
      <c r="L244" s="77">
        <f t="shared" ca="1" si="68"/>
        <v>0</v>
      </c>
      <c r="M244" s="77">
        <f t="shared" ca="1" si="68"/>
        <v>0</v>
      </c>
      <c r="N244" s="77">
        <f t="shared" ca="1" si="68"/>
        <v>197839.5852944105</v>
      </c>
      <c r="O244" s="77">
        <f t="shared" ca="1" si="68"/>
        <v>0</v>
      </c>
      <c r="P244" s="77">
        <f t="shared" ca="1" si="68"/>
        <v>0</v>
      </c>
      <c r="Q244" s="77">
        <f t="shared" ca="1" si="68"/>
        <v>0</v>
      </c>
      <c r="R244" s="77">
        <f t="shared" ca="1" si="68"/>
        <v>0</v>
      </c>
      <c r="S244" s="77">
        <f t="shared" ca="1" si="68"/>
        <v>0</v>
      </c>
      <c r="T244" s="77">
        <f t="shared" ca="1" si="68"/>
        <v>0</v>
      </c>
      <c r="U244" s="77">
        <f t="shared" ca="1" si="68"/>
        <v>0</v>
      </c>
      <c r="V244" s="77">
        <f t="shared" ca="1" si="68"/>
        <v>0</v>
      </c>
      <c r="W244" s="77">
        <f t="shared" ca="1" si="68"/>
        <v>0</v>
      </c>
      <c r="X244" s="77">
        <f t="shared" ca="1" si="68"/>
        <v>0</v>
      </c>
      <c r="Y244" s="77">
        <f t="shared" ca="1" si="68"/>
        <v>0</v>
      </c>
      <c r="Z244" s="77">
        <f t="shared" ca="1" si="68"/>
        <v>0</v>
      </c>
      <c r="AA244" s="77">
        <f t="shared" ca="1" si="68"/>
        <v>0</v>
      </c>
      <c r="AB244" s="77">
        <f t="shared" ca="1" si="68"/>
        <v>0</v>
      </c>
      <c r="AC244" s="77">
        <f t="shared" ca="1" si="68"/>
        <v>0</v>
      </c>
      <c r="AD244" s="77">
        <f t="shared" ca="1" si="68"/>
        <v>0</v>
      </c>
      <c r="AE244" s="77">
        <f t="shared" ca="1" si="68"/>
        <v>0</v>
      </c>
      <c r="AF244" s="77">
        <f t="shared" ca="1" si="68"/>
        <v>0</v>
      </c>
      <c r="AG244" s="77">
        <f t="shared" ca="1" si="68"/>
        <v>0</v>
      </c>
      <c r="AH244" s="77">
        <f t="shared" ca="1" si="68"/>
        <v>0</v>
      </c>
      <c r="AI244" s="77">
        <f t="shared" ca="1" si="68"/>
        <v>0</v>
      </c>
      <c r="AJ244" s="77">
        <f t="shared" ca="1" si="68"/>
        <v>0</v>
      </c>
      <c r="AK244" s="77">
        <f t="shared" ca="1" si="68"/>
        <v>0</v>
      </c>
      <c r="AL244" s="77">
        <f t="shared" ca="1" si="68"/>
        <v>0</v>
      </c>
      <c r="AM244" s="77">
        <f t="shared" ca="1" si="68"/>
        <v>0</v>
      </c>
      <c r="AN244" s="77">
        <f t="shared" ca="1" si="68"/>
        <v>0</v>
      </c>
      <c r="AO244" s="77">
        <f t="shared" ca="1" si="68"/>
        <v>0</v>
      </c>
      <c r="AP244" s="77">
        <f t="shared" ca="1" si="68"/>
        <v>0</v>
      </c>
      <c r="AQ244" s="77">
        <f t="shared" ca="1" si="68"/>
        <v>0</v>
      </c>
      <c r="AR244" s="77">
        <f t="shared" ca="1" si="68"/>
        <v>0</v>
      </c>
      <c r="AS244" s="77">
        <f t="shared" ca="1" si="68"/>
        <v>0</v>
      </c>
      <c r="AT244" s="77">
        <f t="shared" ca="1" si="68"/>
        <v>0</v>
      </c>
      <c r="AU244" s="77">
        <f t="shared" ca="1" si="68"/>
        <v>0</v>
      </c>
      <c r="AV244" s="77">
        <f t="shared" ca="1" si="68"/>
        <v>0</v>
      </c>
      <c r="AW244" s="77">
        <f t="shared" ca="1" si="68"/>
        <v>0</v>
      </c>
      <c r="AX244" s="77">
        <f t="shared" ca="1" si="68"/>
        <v>0</v>
      </c>
      <c r="AY244" s="77">
        <f t="shared" ca="1" si="68"/>
        <v>0</v>
      </c>
      <c r="AZ244" s="77">
        <f t="shared" ca="1" si="68"/>
        <v>0</v>
      </c>
      <c r="BA244" s="77">
        <f t="shared" ca="1" si="68"/>
        <v>0</v>
      </c>
      <c r="BB244" s="77">
        <f t="shared" ca="1" si="68"/>
        <v>0</v>
      </c>
      <c r="BD244">
        <f ca="1">IFERROR(IF(SUMIF($G$6:$BB$6,BD$6&amp;" Total",$G244:$BB244)-(SUMIF($G$6:$BB$6,BD$6&amp;" "&amp;'Input-Func_Class'!$D$22,$G244:$BB244)+IFERROR(SUMIF($G$6:$BB$6,BD$6&amp;" "&amp;'Input-Func_Class'!$E$22,$G244:$BB244),SUMIF($G$6:$BB$6,BD$6&amp;" "&amp;'Input-Func_Class'!$B$24,$G244:$BB244))+SUMIF($G$6:$BB$6,BD$6&amp;" "&amp;'Input-Func_Class'!$F$22,$G244:$BB244))&lt;Check_Limit,0,1),1)</f>
        <v>0</v>
      </c>
      <c r="BE244">
        <f ca="1">IFERROR(IF(SUMIF($G$6:$BB$6,BE$6&amp;" Total",$G244:$BB244)-(SUMIF($G$6:$BB$6,BE$6&amp;" "&amp;'Input-Func_Class'!$D$22,$G244:$BB244)+IFERROR(SUMIF($G$6:$BB$6,BE$6&amp;" "&amp;'Input-Func_Class'!$E$22,$G244:$BB244),SUMIF($G$6:$BB$6,BE$6&amp;" "&amp;'Input-Func_Class'!$B$24,$G244:$BB244))+SUMIF($G$6:$BB$6,BE$6&amp;" "&amp;'Input-Func_Class'!$F$22,$G244:$BB244))&lt;Check_Limit,0,1),1)</f>
        <v>0</v>
      </c>
      <c r="BF244">
        <f ca="1">IFERROR(IF(SUMIF($G$6:$BB$6,BF$6&amp;" Total",$G244:$BB244)-(SUMIF($G$6:$BB$6,BF$6&amp;" "&amp;'Input-Func_Class'!$D$22,$G244:$BB244)+IFERROR(SUMIF($G$6:$BB$6,BF$6&amp;" "&amp;'Input-Func_Class'!$E$22,$G244:$BB244),SUMIF($G$6:$BB$6,BF$6&amp;" "&amp;'Input-Func_Class'!$B$24,$G244:$BB244))+SUMIF($G$6:$BB$6,BF$6&amp;" "&amp;'Input-Func_Class'!$F$22,$G244:$BB244))&lt;Check_Limit,0,1),1)</f>
        <v>0</v>
      </c>
      <c r="BG244">
        <f ca="1">IFERROR(IF(SUMIF($G$6:$BB$6,BG$6&amp;" Total",$G244:$BB244)-(SUMIF($G$6:$BB$6,BG$6&amp;" "&amp;'Input-Func_Class'!$D$22,$G244:$BB244)+IFERROR(SUMIF($G$6:$BB$6,BG$6&amp;" "&amp;'Input-Func_Class'!$E$22,$G244:$BB244),SUMIF($G$6:$BB$6,BG$6&amp;" "&amp;'Input-Func_Class'!$B$24,$G244:$BB244))+SUMIF($G$6:$BB$6,BG$6&amp;" "&amp;'Input-Func_Class'!$F$22,$G244:$BB244))&lt;Check_Limit,0,1),1)</f>
        <v>0</v>
      </c>
      <c r="BH244">
        <f ca="1">IFERROR(IF(SUMIF($G$6:$BB$6,BH$6&amp;" Total",$G244:$BB244)-(SUMIF($G$6:$BB$6,BH$6&amp;" "&amp;'Input-Func_Class'!$D$22,$G244:$BB244)+IFERROR(SUMIF($G$6:$BB$6,BH$6&amp;" "&amp;'Input-Func_Class'!$E$22,$G244:$BB244),SUMIF($G$6:$BB$6,BH$6&amp;" "&amp;'Input-Func_Class'!$B$24,$G244:$BB244))+SUMIF($G$6:$BB$6,BH$6&amp;" "&amp;'Input-Func_Class'!$F$22,$G244:$BB244))&lt;Check_Limit,0,1),1)</f>
        <v>0</v>
      </c>
      <c r="BI244">
        <f ca="1">IFERROR(IF(SUMIF($G$6:$BB$6,BI$6&amp;" Total",$G244:$BB244)-(SUMIF($G$6:$BB$6,BI$6&amp;" "&amp;'Input-Func_Class'!$D$22,$G244:$BB244)+IFERROR(SUMIF($G$6:$BB$6,BI$6&amp;" "&amp;'Input-Func_Class'!$E$22,$G244:$BB244),SUMIF($G$6:$BB$6,BI$6&amp;" "&amp;'Input-Func_Class'!$B$24,$G244:$BB244))+SUMIF($G$6:$BB$6,BI$6&amp;" "&amp;'Input-Func_Class'!$F$22,$G244:$BB244))&lt;Check_Limit,0,1),1)</f>
        <v>0</v>
      </c>
      <c r="BJ244">
        <f ca="1">IFERROR(IF(SUMIF($G$6:$BB$6,BJ$6&amp;" Total",$G244:$BB244)-(SUMIF($G$6:$BB$6,BJ$6&amp;" "&amp;'Input-Func_Class'!$D$22,$G244:$BB244)+IFERROR(SUMIF($G$6:$BB$6,BJ$6&amp;" "&amp;'Input-Func_Class'!$E$22,$G244:$BB244),SUMIF($G$6:$BB$6,BJ$6&amp;" "&amp;'Input-Func_Class'!$B$24,$G244:$BB244))+SUMIF($G$6:$BB$6,BJ$6&amp;" "&amp;'Input-Func_Class'!$F$22,$G244:$BB244))&lt;Check_Limit,0,1),1)</f>
        <v>0</v>
      </c>
      <c r="BK244">
        <f ca="1">IFERROR(IF(SUMIF($G$6:$BB$6,BK$6&amp;" Total",$G244:$BB244)-(SUMIF($G$6:$BB$6,BK$6&amp;" "&amp;'Input-Func_Class'!$D$22,$G244:$BB244)+IFERROR(SUMIF($G$6:$BB$6,BK$6&amp;" "&amp;'Input-Func_Class'!$E$22,$G244:$BB244),SUMIF($G$6:$BB$6,BK$6&amp;" "&amp;'Input-Func_Class'!$B$24,$G244:$BB244))+SUMIF($G$6:$BB$6,BK$6&amp;" "&amp;'Input-Func_Class'!$F$22,$G244:$BB244))&lt;Check_Limit,0,1),1)</f>
        <v>0</v>
      </c>
      <c r="BL244">
        <f ca="1">IFERROR(IF(SUMIF($G$6:$BB$6,BL$6&amp;" Total",$G244:$BB244)-(SUMIF($G$6:$BB$6,BL$6&amp;" "&amp;'Input-Func_Class'!$D$22,$G244:$BB244)+IFERROR(SUMIF($G$6:$BB$6,BL$6&amp;" "&amp;'Input-Func_Class'!$E$22,$G244:$BB244),SUMIF($G$6:$BB$6,BL$6&amp;" "&amp;'Input-Func_Class'!$B$24,$G244:$BB244))+SUMIF($G$6:$BB$6,BL$6&amp;" "&amp;'Input-Func_Class'!$F$22,$G244:$BB244))&lt;Check_Limit,0,1),1)</f>
        <v>0</v>
      </c>
      <c r="BM244">
        <f ca="1">IFERROR(IF(SUMIF($G$6:$BB$6,BM$6&amp;" Total",$G244:$BB244)-(SUMIF($G$6:$BB$6,BM$6&amp;" "&amp;'Input-Func_Class'!$D$22,$G244:$BB244)+IFERROR(SUMIF($G$6:$BB$6,BM$6&amp;" "&amp;'Input-Func_Class'!$E$22,$G244:$BB244),SUMIF($G$6:$BB$6,BM$6&amp;" "&amp;'Input-Func_Class'!$B$24,$G244:$BB244))+SUMIF($G$6:$BB$6,BM$6&amp;" "&amp;'Input-Func_Class'!$F$22,$G244:$BB244))&lt;Check_Limit,0,1),1)</f>
        <v>0</v>
      </c>
      <c r="BN244">
        <f ca="1">IFERROR(IF(SUMIF($G$6:$BB$6,BN$6&amp;" Total",$G244:$BB244)-(SUMIF($G$6:$BB$6,BN$6&amp;" "&amp;'Input-Func_Class'!$D$22,$G244:$BB244)+IFERROR(SUMIF($G$6:$BB$6,BN$6&amp;" "&amp;'Input-Func_Class'!$E$22,$G244:$BB244),SUMIF($G$6:$BB$6,BN$6&amp;" "&amp;'Input-Func_Class'!$B$24,$G244:$BB244))+SUMIF($G$6:$BB$6,BN$6&amp;" "&amp;'Input-Func_Class'!$F$22,$G244:$BB244))&lt;Check_Limit,0,1),1)</f>
        <v>0</v>
      </c>
      <c r="BO244">
        <f ca="1">IFERROR(IF(SUMIF($G$6:$BB$6,BO$6&amp;" Total",$G244:$BB244)-(SUMIF($G$6:$BB$6,BO$6&amp;" "&amp;'Input-Func_Class'!$D$22,$G244:$BB244)+IFERROR(SUMIF($G$6:$BB$6,BO$6&amp;" "&amp;'Input-Func_Class'!$E$22,$G244:$BB244),SUMIF($G$6:$BB$6,BO$6&amp;" "&amp;'Input-Func_Class'!$B$24,$G244:$BB244))+SUMIF($G$6:$BB$6,BO$6&amp;" "&amp;'Input-Func_Class'!$F$22,$G244:$BB244))&lt;Check_Limit,0,1),1)</f>
        <v>0</v>
      </c>
    </row>
    <row r="245" spans="1:67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>
        <f t="shared" si="61"/>
        <v>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D245">
        <f>IFERROR(IF(SUMIF($G$6:$BB$6,BD$6&amp;" Total",$G245:$BB245)-(SUMIF($G$6:$BB$6,BD$6&amp;" "&amp;'Input-Func_Class'!$D$22,$G245:$BB245)+IFERROR(SUMIF($G$6:$BB$6,BD$6&amp;" "&amp;'Input-Func_Class'!$E$22,$G245:$BB245),SUMIF($G$6:$BB$6,BD$6&amp;" "&amp;'Input-Func_Class'!$B$24,$G245:$BB245))+SUMIF($G$6:$BB$6,BD$6&amp;" "&amp;'Input-Func_Class'!$F$22,$G245:$BB245))&lt;Check_Limit,0,1),1)</f>
        <v>0</v>
      </c>
      <c r="BE245">
        <f>IFERROR(IF(SUMIF($G$6:$BB$6,BE$6&amp;" Total",$G245:$BB245)-(SUMIF($G$6:$BB$6,BE$6&amp;" "&amp;'Input-Func_Class'!$D$22,$G245:$BB245)+IFERROR(SUMIF($G$6:$BB$6,BE$6&amp;" "&amp;'Input-Func_Class'!$E$22,$G245:$BB245),SUMIF($G$6:$BB$6,BE$6&amp;" "&amp;'Input-Func_Class'!$B$24,$G245:$BB245))+SUMIF($G$6:$BB$6,BE$6&amp;" "&amp;'Input-Func_Class'!$F$22,$G245:$BB245))&lt;Check_Limit,0,1),1)</f>
        <v>0</v>
      </c>
      <c r="BF245">
        <f>IFERROR(IF(SUMIF($G$6:$BB$6,BF$6&amp;" Total",$G245:$BB245)-(SUMIF($G$6:$BB$6,BF$6&amp;" "&amp;'Input-Func_Class'!$D$22,$G245:$BB245)+IFERROR(SUMIF($G$6:$BB$6,BF$6&amp;" "&amp;'Input-Func_Class'!$E$22,$G245:$BB245),SUMIF($G$6:$BB$6,BF$6&amp;" "&amp;'Input-Func_Class'!$B$24,$G245:$BB245))+SUMIF($G$6:$BB$6,BF$6&amp;" "&amp;'Input-Func_Class'!$F$22,$G245:$BB245))&lt;Check_Limit,0,1),1)</f>
        <v>0</v>
      </c>
      <c r="BG245">
        <f>IFERROR(IF(SUMIF($G$6:$BB$6,BG$6&amp;" Total",$G245:$BB245)-(SUMIF($G$6:$BB$6,BG$6&amp;" "&amp;'Input-Func_Class'!$D$22,$G245:$BB245)+IFERROR(SUMIF($G$6:$BB$6,BG$6&amp;" "&amp;'Input-Func_Class'!$E$22,$G245:$BB245),SUMIF($G$6:$BB$6,BG$6&amp;" "&amp;'Input-Func_Class'!$B$24,$G245:$BB245))+SUMIF($G$6:$BB$6,BG$6&amp;" "&amp;'Input-Func_Class'!$F$22,$G245:$BB245))&lt;Check_Limit,0,1),1)</f>
        <v>0</v>
      </c>
      <c r="BH245">
        <f>IFERROR(IF(SUMIF($G$6:$BB$6,BH$6&amp;" Total",$G245:$BB245)-(SUMIF($G$6:$BB$6,BH$6&amp;" "&amp;'Input-Func_Class'!$D$22,$G245:$BB245)+IFERROR(SUMIF($G$6:$BB$6,BH$6&amp;" "&amp;'Input-Func_Class'!$E$22,$G245:$BB245),SUMIF($G$6:$BB$6,BH$6&amp;" "&amp;'Input-Func_Class'!$B$24,$G245:$BB245))+SUMIF($G$6:$BB$6,BH$6&amp;" "&amp;'Input-Func_Class'!$F$22,$G245:$BB245))&lt;Check_Limit,0,1),1)</f>
        <v>0</v>
      </c>
      <c r="BI245">
        <f>IFERROR(IF(SUMIF($G$6:$BB$6,BI$6&amp;" Total",$G245:$BB245)-(SUMIF($G$6:$BB$6,BI$6&amp;" "&amp;'Input-Func_Class'!$D$22,$G245:$BB245)+IFERROR(SUMIF($G$6:$BB$6,BI$6&amp;" "&amp;'Input-Func_Class'!$E$22,$G245:$BB245),SUMIF($G$6:$BB$6,BI$6&amp;" "&amp;'Input-Func_Class'!$B$24,$G245:$BB245))+SUMIF($G$6:$BB$6,BI$6&amp;" "&amp;'Input-Func_Class'!$F$22,$G245:$BB245))&lt;Check_Limit,0,1),1)</f>
        <v>0</v>
      </c>
      <c r="BJ245">
        <f>IFERROR(IF(SUMIF($G$6:$BB$6,BJ$6&amp;" Total",$G245:$BB245)-(SUMIF($G$6:$BB$6,BJ$6&amp;" "&amp;'Input-Func_Class'!$D$22,$G245:$BB245)+IFERROR(SUMIF($G$6:$BB$6,BJ$6&amp;" "&amp;'Input-Func_Class'!$E$22,$G245:$BB245),SUMIF($G$6:$BB$6,BJ$6&amp;" "&amp;'Input-Func_Class'!$B$24,$G245:$BB245))+SUMIF($G$6:$BB$6,BJ$6&amp;" "&amp;'Input-Func_Class'!$F$22,$G245:$BB245))&lt;Check_Limit,0,1),1)</f>
        <v>0</v>
      </c>
      <c r="BK245">
        <f>IFERROR(IF(SUMIF($G$6:$BB$6,BK$6&amp;" Total",$G245:$BB245)-(SUMIF($G$6:$BB$6,BK$6&amp;" "&amp;'Input-Func_Class'!$D$22,$G245:$BB245)+IFERROR(SUMIF($G$6:$BB$6,BK$6&amp;" "&amp;'Input-Func_Class'!$E$22,$G245:$BB245),SUMIF($G$6:$BB$6,BK$6&amp;" "&amp;'Input-Func_Class'!$B$24,$G245:$BB245))+SUMIF($G$6:$BB$6,BK$6&amp;" "&amp;'Input-Func_Class'!$F$22,$G245:$BB245))&lt;Check_Limit,0,1),1)</f>
        <v>0</v>
      </c>
      <c r="BL245">
        <f>IFERROR(IF(SUMIF($G$6:$BB$6,BL$6&amp;" Total",$G245:$BB245)-(SUMIF($G$6:$BB$6,BL$6&amp;" "&amp;'Input-Func_Class'!$D$22,$G245:$BB245)+IFERROR(SUMIF($G$6:$BB$6,BL$6&amp;" "&amp;'Input-Func_Class'!$E$22,$G245:$BB245),SUMIF($G$6:$BB$6,BL$6&amp;" "&amp;'Input-Func_Class'!$B$24,$G245:$BB245))+SUMIF($G$6:$BB$6,BL$6&amp;" "&amp;'Input-Func_Class'!$F$22,$G245:$BB245))&lt;Check_Limit,0,1),1)</f>
        <v>0</v>
      </c>
      <c r="BM245">
        <f>IFERROR(IF(SUMIF($G$6:$BB$6,BM$6&amp;" Total",$G245:$BB245)-(SUMIF($G$6:$BB$6,BM$6&amp;" "&amp;'Input-Func_Class'!$D$22,$G245:$BB245)+IFERROR(SUMIF($G$6:$BB$6,BM$6&amp;" "&amp;'Input-Func_Class'!$E$22,$G245:$BB245),SUMIF($G$6:$BB$6,BM$6&amp;" "&amp;'Input-Func_Class'!$B$24,$G245:$BB245))+SUMIF($G$6:$BB$6,BM$6&amp;" "&amp;'Input-Func_Class'!$F$22,$G245:$BB245))&lt;Check_Limit,0,1),1)</f>
        <v>0</v>
      </c>
      <c r="BN245">
        <f>IFERROR(IF(SUMIF($G$6:$BB$6,BN$6&amp;" Total",$G245:$BB245)-(SUMIF($G$6:$BB$6,BN$6&amp;" "&amp;'Input-Func_Class'!$D$22,$G245:$BB245)+IFERROR(SUMIF($G$6:$BB$6,BN$6&amp;" "&amp;'Input-Func_Class'!$E$22,$G245:$BB245),SUMIF($G$6:$BB$6,BN$6&amp;" "&amp;'Input-Func_Class'!$B$24,$G245:$BB245))+SUMIF($G$6:$BB$6,BN$6&amp;" "&amp;'Input-Func_Class'!$F$22,$G245:$BB245))&lt;Check_Limit,0,1),1)</f>
        <v>0</v>
      </c>
      <c r="BO245">
        <f>IFERROR(IF(SUMIF($G$6:$BB$6,BO$6&amp;" Total",$G245:$BB245)-(SUMIF($G$6:$BB$6,BO$6&amp;" "&amp;'Input-Func_Class'!$D$22,$G245:$BB245)+IFERROR(SUMIF($G$6:$BB$6,BO$6&amp;" "&amp;'Input-Func_Class'!$E$22,$G245:$BB245),SUMIF($G$6:$BB$6,BO$6&amp;" "&amp;'Input-Func_Class'!$B$24,$G245:$BB245))+SUMIF($G$6:$BB$6,BO$6&amp;" "&amp;'Input-Func_Class'!$F$22,$G245:$BB245))&lt;Check_Limit,0,1),1)</f>
        <v>0</v>
      </c>
    </row>
    <row r="246" spans="1:67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>SUBTOTAL(9,D202:D245)</f>
        <v>36908119.932166956</v>
      </c>
      <c r="E246" s="8">
        <f ca="1">IFERROR(IF(D246="",0,IF(D246=0,0,IF(ABS(D246-SUM(G246,K246,O246,S246,W246,AA246,AE246,AI246,AM246,AQ246,AU246,AY246))&lt;Check_Limit,0,1))),1)</f>
        <v>0</v>
      </c>
      <c r="G246" s="77">
        <f t="shared" ref="G246:BB246" ca="1" si="69">SUBTOTAL(9,G202:G245)</f>
        <v>17409203.635801535</v>
      </c>
      <c r="H246" s="77">
        <f t="shared" ca="1" si="69"/>
        <v>13281760.871346917</v>
      </c>
      <c r="I246" s="77">
        <f t="shared" ca="1" si="69"/>
        <v>0</v>
      </c>
      <c r="J246" s="77">
        <f t="shared" ca="1" si="69"/>
        <v>4127442.7644546241</v>
      </c>
      <c r="K246" s="77">
        <f t="shared" ca="1" si="69"/>
        <v>19498916.296365403</v>
      </c>
      <c r="L246" s="77">
        <f t="shared" ca="1" si="69"/>
        <v>0</v>
      </c>
      <c r="M246" s="77">
        <f t="shared" ca="1" si="69"/>
        <v>0</v>
      </c>
      <c r="N246" s="77">
        <f t="shared" ca="1" si="69"/>
        <v>19498916.296365403</v>
      </c>
      <c r="O246" s="77">
        <f t="shared" ca="1" si="69"/>
        <v>0</v>
      </c>
      <c r="P246" s="77">
        <f t="shared" ca="1" si="69"/>
        <v>0</v>
      </c>
      <c r="Q246" s="77">
        <f t="shared" ca="1" si="69"/>
        <v>0</v>
      </c>
      <c r="R246" s="77">
        <f t="shared" ca="1" si="69"/>
        <v>0</v>
      </c>
      <c r="S246" s="77">
        <f t="shared" ca="1" si="69"/>
        <v>0</v>
      </c>
      <c r="T246" s="77">
        <f t="shared" ca="1" si="69"/>
        <v>0</v>
      </c>
      <c r="U246" s="77">
        <f t="shared" ca="1" si="69"/>
        <v>0</v>
      </c>
      <c r="V246" s="77">
        <f t="shared" ca="1" si="69"/>
        <v>0</v>
      </c>
      <c r="W246" s="77">
        <f t="shared" ca="1" si="69"/>
        <v>0</v>
      </c>
      <c r="X246" s="77">
        <f t="shared" ca="1" si="69"/>
        <v>0</v>
      </c>
      <c r="Y246" s="77">
        <f t="shared" ca="1" si="69"/>
        <v>0</v>
      </c>
      <c r="Z246" s="77">
        <f t="shared" ca="1" si="69"/>
        <v>0</v>
      </c>
      <c r="AA246" s="77">
        <f t="shared" ca="1" si="69"/>
        <v>0</v>
      </c>
      <c r="AB246" s="77">
        <f t="shared" ca="1" si="69"/>
        <v>0</v>
      </c>
      <c r="AC246" s="77">
        <f t="shared" ca="1" si="69"/>
        <v>0</v>
      </c>
      <c r="AD246" s="77">
        <f t="shared" ca="1" si="69"/>
        <v>0</v>
      </c>
      <c r="AE246" s="77">
        <f t="shared" ca="1" si="69"/>
        <v>0</v>
      </c>
      <c r="AF246" s="77">
        <f t="shared" ca="1" si="69"/>
        <v>0</v>
      </c>
      <c r="AG246" s="77">
        <f t="shared" ca="1" si="69"/>
        <v>0</v>
      </c>
      <c r="AH246" s="77">
        <f t="shared" ca="1" si="69"/>
        <v>0</v>
      </c>
      <c r="AI246" s="77">
        <f t="shared" ca="1" si="69"/>
        <v>0</v>
      </c>
      <c r="AJ246" s="77">
        <f t="shared" ca="1" si="69"/>
        <v>0</v>
      </c>
      <c r="AK246" s="77">
        <f t="shared" ca="1" si="69"/>
        <v>0</v>
      </c>
      <c r="AL246" s="77">
        <f t="shared" ca="1" si="69"/>
        <v>0</v>
      </c>
      <c r="AM246" s="77">
        <f t="shared" ca="1" si="69"/>
        <v>0</v>
      </c>
      <c r="AN246" s="77">
        <f t="shared" ca="1" si="69"/>
        <v>0</v>
      </c>
      <c r="AO246" s="77">
        <f t="shared" ca="1" si="69"/>
        <v>0</v>
      </c>
      <c r="AP246" s="77">
        <f t="shared" ca="1" si="69"/>
        <v>0</v>
      </c>
      <c r="AQ246" s="77">
        <f t="shared" ca="1" si="69"/>
        <v>0</v>
      </c>
      <c r="AR246" s="77">
        <f t="shared" ca="1" si="69"/>
        <v>0</v>
      </c>
      <c r="AS246" s="77">
        <f t="shared" ca="1" si="69"/>
        <v>0</v>
      </c>
      <c r="AT246" s="77">
        <f t="shared" ca="1" si="69"/>
        <v>0</v>
      </c>
      <c r="AU246" s="77">
        <f t="shared" ca="1" si="69"/>
        <v>0</v>
      </c>
      <c r="AV246" s="77">
        <f t="shared" ca="1" si="69"/>
        <v>0</v>
      </c>
      <c r="AW246" s="77">
        <f t="shared" ca="1" si="69"/>
        <v>0</v>
      </c>
      <c r="AX246" s="77">
        <f t="shared" ca="1" si="69"/>
        <v>0</v>
      </c>
      <c r="AY246" s="77">
        <f t="shared" ca="1" si="69"/>
        <v>0</v>
      </c>
      <c r="AZ246" s="77">
        <f t="shared" ca="1" si="69"/>
        <v>0</v>
      </c>
      <c r="BA246" s="77">
        <f t="shared" ca="1" si="69"/>
        <v>0</v>
      </c>
      <c r="BB246" s="77">
        <f t="shared" ca="1" si="69"/>
        <v>0</v>
      </c>
      <c r="BD246">
        <f ca="1">IFERROR(IF(SUMIF($G$6:$BB$6,BD$6&amp;" Total",$G246:$BB246)-(SUMIF($G$6:$BB$6,BD$6&amp;" "&amp;'Input-Func_Class'!$D$22,$G246:$BB246)+IFERROR(SUMIF($G$6:$BB$6,BD$6&amp;" "&amp;'Input-Func_Class'!$E$22,$G246:$BB246),SUMIF($G$6:$BB$6,BD$6&amp;" "&amp;'Input-Func_Class'!$B$24,$G246:$BB246))+SUMIF($G$6:$BB$6,BD$6&amp;" "&amp;'Input-Func_Class'!$F$22,$G246:$BB246))&lt;Check_Limit,0,1),1)</f>
        <v>0</v>
      </c>
      <c r="BE246">
        <f ca="1">IFERROR(IF(SUMIF($G$6:$BB$6,BE$6&amp;" Total",$G246:$BB246)-(SUMIF($G$6:$BB$6,BE$6&amp;" "&amp;'Input-Func_Class'!$D$22,$G246:$BB246)+IFERROR(SUMIF($G$6:$BB$6,BE$6&amp;" "&amp;'Input-Func_Class'!$E$22,$G246:$BB246),SUMIF($G$6:$BB$6,BE$6&amp;" "&amp;'Input-Func_Class'!$B$24,$G246:$BB246))+SUMIF($G$6:$BB$6,BE$6&amp;" "&amp;'Input-Func_Class'!$F$22,$G246:$BB246))&lt;Check_Limit,0,1),1)</f>
        <v>0</v>
      </c>
      <c r="BF246">
        <f ca="1">IFERROR(IF(SUMIF($G$6:$BB$6,BF$6&amp;" Total",$G246:$BB246)-(SUMIF($G$6:$BB$6,BF$6&amp;" "&amp;'Input-Func_Class'!$D$22,$G246:$BB246)+IFERROR(SUMIF($G$6:$BB$6,BF$6&amp;" "&amp;'Input-Func_Class'!$E$22,$G246:$BB246),SUMIF($G$6:$BB$6,BF$6&amp;" "&amp;'Input-Func_Class'!$B$24,$G246:$BB246))+SUMIF($G$6:$BB$6,BF$6&amp;" "&amp;'Input-Func_Class'!$F$22,$G246:$BB246))&lt;Check_Limit,0,1),1)</f>
        <v>0</v>
      </c>
      <c r="BG246">
        <f ca="1">IFERROR(IF(SUMIF($G$6:$BB$6,BG$6&amp;" Total",$G246:$BB246)-(SUMIF($G$6:$BB$6,BG$6&amp;" "&amp;'Input-Func_Class'!$D$22,$G246:$BB246)+IFERROR(SUMIF($G$6:$BB$6,BG$6&amp;" "&amp;'Input-Func_Class'!$E$22,$G246:$BB246),SUMIF($G$6:$BB$6,BG$6&amp;" "&amp;'Input-Func_Class'!$B$24,$G246:$BB246))+SUMIF($G$6:$BB$6,BG$6&amp;" "&amp;'Input-Func_Class'!$F$22,$G246:$BB246))&lt;Check_Limit,0,1),1)</f>
        <v>0</v>
      </c>
      <c r="BH246">
        <f ca="1">IFERROR(IF(SUMIF($G$6:$BB$6,BH$6&amp;" Total",$G246:$BB246)-(SUMIF($G$6:$BB$6,BH$6&amp;" "&amp;'Input-Func_Class'!$D$22,$G246:$BB246)+IFERROR(SUMIF($G$6:$BB$6,BH$6&amp;" "&amp;'Input-Func_Class'!$E$22,$G246:$BB246),SUMIF($G$6:$BB$6,BH$6&amp;" "&amp;'Input-Func_Class'!$B$24,$G246:$BB246))+SUMIF($G$6:$BB$6,BH$6&amp;" "&amp;'Input-Func_Class'!$F$22,$G246:$BB246))&lt;Check_Limit,0,1),1)</f>
        <v>0</v>
      </c>
      <c r="BI246">
        <f ca="1">IFERROR(IF(SUMIF($G$6:$BB$6,BI$6&amp;" Total",$G246:$BB246)-(SUMIF($G$6:$BB$6,BI$6&amp;" "&amp;'Input-Func_Class'!$D$22,$G246:$BB246)+IFERROR(SUMIF($G$6:$BB$6,BI$6&amp;" "&amp;'Input-Func_Class'!$E$22,$G246:$BB246),SUMIF($G$6:$BB$6,BI$6&amp;" "&amp;'Input-Func_Class'!$B$24,$G246:$BB246))+SUMIF($G$6:$BB$6,BI$6&amp;" "&amp;'Input-Func_Class'!$F$22,$G246:$BB246))&lt;Check_Limit,0,1),1)</f>
        <v>0</v>
      </c>
      <c r="BJ246">
        <f ca="1">IFERROR(IF(SUMIF($G$6:$BB$6,BJ$6&amp;" Total",$G246:$BB246)-(SUMIF($G$6:$BB$6,BJ$6&amp;" "&amp;'Input-Func_Class'!$D$22,$G246:$BB246)+IFERROR(SUMIF($G$6:$BB$6,BJ$6&amp;" "&amp;'Input-Func_Class'!$E$22,$G246:$BB246),SUMIF($G$6:$BB$6,BJ$6&amp;" "&amp;'Input-Func_Class'!$B$24,$G246:$BB246))+SUMIF($G$6:$BB$6,BJ$6&amp;" "&amp;'Input-Func_Class'!$F$22,$G246:$BB246))&lt;Check_Limit,0,1),1)</f>
        <v>0</v>
      </c>
      <c r="BK246">
        <f ca="1">IFERROR(IF(SUMIF($G$6:$BB$6,BK$6&amp;" Total",$G246:$BB246)-(SUMIF($G$6:$BB$6,BK$6&amp;" "&amp;'Input-Func_Class'!$D$22,$G246:$BB246)+IFERROR(SUMIF($G$6:$BB$6,BK$6&amp;" "&amp;'Input-Func_Class'!$E$22,$G246:$BB246),SUMIF($G$6:$BB$6,BK$6&amp;" "&amp;'Input-Func_Class'!$B$24,$G246:$BB246))+SUMIF($G$6:$BB$6,BK$6&amp;" "&amp;'Input-Func_Class'!$F$22,$G246:$BB246))&lt;Check_Limit,0,1),1)</f>
        <v>0</v>
      </c>
      <c r="BL246">
        <f ca="1">IFERROR(IF(SUMIF($G$6:$BB$6,BL$6&amp;" Total",$G246:$BB246)-(SUMIF($G$6:$BB$6,BL$6&amp;" "&amp;'Input-Func_Class'!$D$22,$G246:$BB246)+IFERROR(SUMIF($G$6:$BB$6,BL$6&amp;" "&amp;'Input-Func_Class'!$E$22,$G246:$BB246),SUMIF($G$6:$BB$6,BL$6&amp;" "&amp;'Input-Func_Class'!$B$24,$G246:$BB246))+SUMIF($G$6:$BB$6,BL$6&amp;" "&amp;'Input-Func_Class'!$F$22,$G246:$BB246))&lt;Check_Limit,0,1),1)</f>
        <v>0</v>
      </c>
      <c r="BM246">
        <f ca="1">IFERROR(IF(SUMIF($G$6:$BB$6,BM$6&amp;" Total",$G246:$BB246)-(SUMIF($G$6:$BB$6,BM$6&amp;" "&amp;'Input-Func_Class'!$D$22,$G246:$BB246)+IFERROR(SUMIF($G$6:$BB$6,BM$6&amp;" "&amp;'Input-Func_Class'!$E$22,$G246:$BB246),SUMIF($G$6:$BB$6,BM$6&amp;" "&amp;'Input-Func_Class'!$B$24,$G246:$BB246))+SUMIF($G$6:$BB$6,BM$6&amp;" "&amp;'Input-Func_Class'!$F$22,$G246:$BB246))&lt;Check_Limit,0,1),1)</f>
        <v>0</v>
      </c>
      <c r="BN246">
        <f ca="1">IFERROR(IF(SUMIF($G$6:$BB$6,BN$6&amp;" Total",$G246:$BB246)-(SUMIF($G$6:$BB$6,BN$6&amp;" "&amp;'Input-Func_Class'!$D$22,$G246:$BB246)+IFERROR(SUMIF($G$6:$BB$6,BN$6&amp;" "&amp;'Input-Func_Class'!$E$22,$G246:$BB246),SUMIF($G$6:$BB$6,BN$6&amp;" "&amp;'Input-Func_Class'!$B$24,$G246:$BB246))+SUMIF($G$6:$BB$6,BN$6&amp;" "&amp;'Input-Func_Class'!$F$22,$G246:$BB246))&lt;Check_Limit,0,1),1)</f>
        <v>0</v>
      </c>
      <c r="BO246">
        <f ca="1">IFERROR(IF(SUMIF($G$6:$BB$6,BO$6&amp;" Total",$G246:$BB246)-(SUMIF($G$6:$BB$6,BO$6&amp;" "&amp;'Input-Func_Class'!$D$22,$G246:$BB246)+IFERROR(SUMIF($G$6:$BB$6,BO$6&amp;" "&amp;'Input-Func_Class'!$E$22,$G246:$BB246),SUMIF($G$6:$BB$6,BO$6&amp;" "&amp;'Input-Func_Class'!$B$24,$G246:$BB246))+SUMIF($G$6:$BB$6,BO$6&amp;" "&amp;'Input-Func_Class'!$F$22,$G246:$BB246))&lt;Check_Limit,0,1),1)</f>
        <v>0</v>
      </c>
    </row>
    <row r="247" spans="1:67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D247">
        <f>IFERROR(IF(SUMIF($G$6:$BB$6,BD$6&amp;" Total",$G247:$BB247)-(SUMIF($G$6:$BB$6,BD$6&amp;" "&amp;'Input-Func_Class'!$D$22,$G247:$BB247)+IFERROR(SUMIF($G$6:$BB$6,BD$6&amp;" "&amp;'Input-Func_Class'!$E$22,$G247:$BB247),SUMIF($G$6:$BB$6,BD$6&amp;" "&amp;'Input-Func_Class'!$B$24,$G247:$BB247))+SUMIF($G$6:$BB$6,BD$6&amp;" "&amp;'Input-Func_Class'!$F$22,$G247:$BB247))&lt;Check_Limit,0,1),1)</f>
        <v>0</v>
      </c>
      <c r="BE247">
        <f>IFERROR(IF(SUMIF($G$6:$BB$6,BE$6&amp;" Total",$G247:$BB247)-(SUMIF($G$6:$BB$6,BE$6&amp;" "&amp;'Input-Func_Class'!$D$22,$G247:$BB247)+IFERROR(SUMIF($G$6:$BB$6,BE$6&amp;" "&amp;'Input-Func_Class'!$E$22,$G247:$BB247),SUMIF($G$6:$BB$6,BE$6&amp;" "&amp;'Input-Func_Class'!$B$24,$G247:$BB247))+SUMIF($G$6:$BB$6,BE$6&amp;" "&amp;'Input-Func_Class'!$F$22,$G247:$BB247))&lt;Check_Limit,0,1),1)</f>
        <v>0</v>
      </c>
      <c r="BF247">
        <f>IFERROR(IF(SUMIF($G$6:$BB$6,BF$6&amp;" Total",$G247:$BB247)-(SUMIF($G$6:$BB$6,BF$6&amp;" "&amp;'Input-Func_Class'!$D$22,$G247:$BB247)+IFERROR(SUMIF($G$6:$BB$6,BF$6&amp;" "&amp;'Input-Func_Class'!$E$22,$G247:$BB247),SUMIF($G$6:$BB$6,BF$6&amp;" "&amp;'Input-Func_Class'!$B$24,$G247:$BB247))+SUMIF($G$6:$BB$6,BF$6&amp;" "&amp;'Input-Func_Class'!$F$22,$G247:$BB247))&lt;Check_Limit,0,1),1)</f>
        <v>0</v>
      </c>
      <c r="BG247">
        <f>IFERROR(IF(SUMIF($G$6:$BB$6,BG$6&amp;" Total",$G247:$BB247)-(SUMIF($G$6:$BB$6,BG$6&amp;" "&amp;'Input-Func_Class'!$D$22,$G247:$BB247)+IFERROR(SUMIF($G$6:$BB$6,BG$6&amp;" "&amp;'Input-Func_Class'!$E$22,$G247:$BB247),SUMIF($G$6:$BB$6,BG$6&amp;" "&amp;'Input-Func_Class'!$B$24,$G247:$BB247))+SUMIF($G$6:$BB$6,BG$6&amp;" "&amp;'Input-Func_Class'!$F$22,$G247:$BB247))&lt;Check_Limit,0,1),1)</f>
        <v>0</v>
      </c>
      <c r="BH247">
        <f>IFERROR(IF(SUMIF($G$6:$BB$6,BH$6&amp;" Total",$G247:$BB247)-(SUMIF($G$6:$BB$6,BH$6&amp;" "&amp;'Input-Func_Class'!$D$22,$G247:$BB247)+IFERROR(SUMIF($G$6:$BB$6,BH$6&amp;" "&amp;'Input-Func_Class'!$E$22,$G247:$BB247),SUMIF($G$6:$BB$6,BH$6&amp;" "&amp;'Input-Func_Class'!$B$24,$G247:$BB247))+SUMIF($G$6:$BB$6,BH$6&amp;" "&amp;'Input-Func_Class'!$F$22,$G247:$BB247))&lt;Check_Limit,0,1),1)</f>
        <v>0</v>
      </c>
      <c r="BI247">
        <f>IFERROR(IF(SUMIF($G$6:$BB$6,BI$6&amp;" Total",$G247:$BB247)-(SUMIF($G$6:$BB$6,BI$6&amp;" "&amp;'Input-Func_Class'!$D$22,$G247:$BB247)+IFERROR(SUMIF($G$6:$BB$6,BI$6&amp;" "&amp;'Input-Func_Class'!$E$22,$G247:$BB247),SUMIF($G$6:$BB$6,BI$6&amp;" "&amp;'Input-Func_Class'!$B$24,$G247:$BB247))+SUMIF($G$6:$BB$6,BI$6&amp;" "&amp;'Input-Func_Class'!$F$22,$G247:$BB247))&lt;Check_Limit,0,1),1)</f>
        <v>0</v>
      </c>
      <c r="BJ247">
        <f>IFERROR(IF(SUMIF($G$6:$BB$6,BJ$6&amp;" Total",$G247:$BB247)-(SUMIF($G$6:$BB$6,BJ$6&amp;" "&amp;'Input-Func_Class'!$D$22,$G247:$BB247)+IFERROR(SUMIF($G$6:$BB$6,BJ$6&amp;" "&amp;'Input-Func_Class'!$E$22,$G247:$BB247),SUMIF($G$6:$BB$6,BJ$6&amp;" "&amp;'Input-Func_Class'!$B$24,$G247:$BB247))+SUMIF($G$6:$BB$6,BJ$6&amp;" "&amp;'Input-Func_Class'!$F$22,$G247:$BB247))&lt;Check_Limit,0,1),1)</f>
        <v>0</v>
      </c>
      <c r="BK247">
        <f>IFERROR(IF(SUMIF($G$6:$BB$6,BK$6&amp;" Total",$G247:$BB247)-(SUMIF($G$6:$BB$6,BK$6&amp;" "&amp;'Input-Func_Class'!$D$22,$G247:$BB247)+IFERROR(SUMIF($G$6:$BB$6,BK$6&amp;" "&amp;'Input-Func_Class'!$E$22,$G247:$BB247),SUMIF($G$6:$BB$6,BK$6&amp;" "&amp;'Input-Func_Class'!$B$24,$G247:$BB247))+SUMIF($G$6:$BB$6,BK$6&amp;" "&amp;'Input-Func_Class'!$F$22,$G247:$BB247))&lt;Check_Limit,0,1),1)</f>
        <v>0</v>
      </c>
      <c r="BL247">
        <f>IFERROR(IF(SUMIF($G$6:$BB$6,BL$6&amp;" Total",$G247:$BB247)-(SUMIF($G$6:$BB$6,BL$6&amp;" "&amp;'Input-Func_Class'!$D$22,$G247:$BB247)+IFERROR(SUMIF($G$6:$BB$6,BL$6&amp;" "&amp;'Input-Func_Class'!$E$22,$G247:$BB247),SUMIF($G$6:$BB$6,BL$6&amp;" "&amp;'Input-Func_Class'!$B$24,$G247:$BB247))+SUMIF($G$6:$BB$6,BL$6&amp;" "&amp;'Input-Func_Class'!$F$22,$G247:$BB247))&lt;Check_Limit,0,1),1)</f>
        <v>0</v>
      </c>
      <c r="BM247">
        <f>IFERROR(IF(SUMIF($G$6:$BB$6,BM$6&amp;" Total",$G247:$BB247)-(SUMIF($G$6:$BB$6,BM$6&amp;" "&amp;'Input-Func_Class'!$D$22,$G247:$BB247)+IFERROR(SUMIF($G$6:$BB$6,BM$6&amp;" "&amp;'Input-Func_Class'!$E$22,$G247:$BB247),SUMIF($G$6:$BB$6,BM$6&amp;" "&amp;'Input-Func_Class'!$B$24,$G247:$BB247))+SUMIF($G$6:$BB$6,BM$6&amp;" "&amp;'Input-Func_Class'!$F$22,$G247:$BB247))&lt;Check_Limit,0,1),1)</f>
        <v>0</v>
      </c>
      <c r="BN247">
        <f>IFERROR(IF(SUMIF($G$6:$BB$6,BN$6&amp;" Total",$G247:$BB247)-(SUMIF($G$6:$BB$6,BN$6&amp;" "&amp;'Input-Func_Class'!$D$22,$G247:$BB247)+IFERROR(SUMIF($G$6:$BB$6,BN$6&amp;" "&amp;'Input-Func_Class'!$E$22,$G247:$BB247),SUMIF($G$6:$BB$6,BN$6&amp;" "&amp;'Input-Func_Class'!$B$24,$G247:$BB247))+SUMIF($G$6:$BB$6,BN$6&amp;" "&amp;'Input-Func_Class'!$F$22,$G247:$BB247))&lt;Check_Limit,0,1),1)</f>
        <v>0</v>
      </c>
      <c r="BO247">
        <f>IFERROR(IF(SUMIF($G$6:$BB$6,BO$6&amp;" Total",$G247:$BB247)-(SUMIF($G$6:$BB$6,BO$6&amp;" "&amp;'Input-Func_Class'!$D$22,$G247:$BB247)+IFERROR(SUMIF($G$6:$BB$6,BO$6&amp;" "&amp;'Input-Func_Class'!$E$22,$G247:$BB247),SUMIF($G$6:$BB$6,BO$6&amp;" "&amp;'Input-Func_Class'!$B$24,$G247:$BB247))+SUMIF($G$6:$BB$6,BO$6&amp;" "&amp;'Input-Func_Class'!$F$22,$G247:$BB247))&lt;Check_Limit,0,1),1)</f>
        <v>0</v>
      </c>
    </row>
    <row r="248" spans="1:67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>SUBTOTAL(9,D202:D247)</f>
        <v>36908119.932166956</v>
      </c>
      <c r="E248" s="8">
        <f ca="1">IFERROR(IF(D248="",0,IF(D248=0,0,IF(ABS(D248-SUM(G248,K248,O248,S248,W248,AA248,AE248,AI248,AM248,AQ248,AU248,AY248))&lt;Check_Limit,0,1))),1)</f>
        <v>0</v>
      </c>
      <c r="F248" s="2"/>
      <c r="G248" s="8">
        <f t="shared" ref="G248:BB248" ca="1" si="70">SUBTOTAL(9,G202:G247)</f>
        <v>17409203.635801535</v>
      </c>
      <c r="H248" s="8">
        <f t="shared" ca="1" si="70"/>
        <v>13281760.871346917</v>
      </c>
      <c r="I248" s="8">
        <f t="shared" ca="1" si="70"/>
        <v>0</v>
      </c>
      <c r="J248" s="8">
        <f t="shared" ca="1" si="70"/>
        <v>4127442.7644546241</v>
      </c>
      <c r="K248" s="8">
        <f t="shared" ca="1" si="70"/>
        <v>19498916.296365403</v>
      </c>
      <c r="L248" s="8">
        <f t="shared" ca="1" si="70"/>
        <v>0</v>
      </c>
      <c r="M248" s="8">
        <f t="shared" ca="1" si="70"/>
        <v>0</v>
      </c>
      <c r="N248" s="8">
        <f t="shared" ca="1" si="70"/>
        <v>19498916.296365403</v>
      </c>
      <c r="O248" s="8">
        <f t="shared" ca="1" si="70"/>
        <v>0</v>
      </c>
      <c r="P248" s="8">
        <f t="shared" ca="1" si="70"/>
        <v>0</v>
      </c>
      <c r="Q248" s="8">
        <f t="shared" ca="1" si="70"/>
        <v>0</v>
      </c>
      <c r="R248" s="8">
        <f t="shared" ca="1" si="70"/>
        <v>0</v>
      </c>
      <c r="S248" s="8">
        <f t="shared" ca="1" si="70"/>
        <v>0</v>
      </c>
      <c r="T248" s="8">
        <f t="shared" ca="1" si="70"/>
        <v>0</v>
      </c>
      <c r="U248" s="8">
        <f t="shared" ca="1" si="70"/>
        <v>0</v>
      </c>
      <c r="V248" s="8">
        <f t="shared" ca="1" si="70"/>
        <v>0</v>
      </c>
      <c r="W248" s="8">
        <f t="shared" ca="1" si="70"/>
        <v>0</v>
      </c>
      <c r="X248" s="8">
        <f t="shared" ca="1" si="70"/>
        <v>0</v>
      </c>
      <c r="Y248" s="8">
        <f t="shared" ca="1" si="70"/>
        <v>0</v>
      </c>
      <c r="Z248" s="8">
        <f t="shared" ca="1" si="70"/>
        <v>0</v>
      </c>
      <c r="AA248" s="8">
        <f t="shared" ca="1" si="70"/>
        <v>0</v>
      </c>
      <c r="AB248" s="8">
        <f t="shared" ca="1" si="70"/>
        <v>0</v>
      </c>
      <c r="AC248" s="8">
        <f t="shared" ca="1" si="70"/>
        <v>0</v>
      </c>
      <c r="AD248" s="8">
        <f t="shared" ca="1" si="70"/>
        <v>0</v>
      </c>
      <c r="AE248" s="8">
        <f t="shared" ca="1" si="70"/>
        <v>0</v>
      </c>
      <c r="AF248" s="8">
        <f t="shared" ca="1" si="70"/>
        <v>0</v>
      </c>
      <c r="AG248" s="8">
        <f t="shared" ca="1" si="70"/>
        <v>0</v>
      </c>
      <c r="AH248" s="8">
        <f t="shared" ca="1" si="70"/>
        <v>0</v>
      </c>
      <c r="AI248" s="8">
        <f t="shared" ca="1" si="70"/>
        <v>0</v>
      </c>
      <c r="AJ248" s="8">
        <f t="shared" ca="1" si="70"/>
        <v>0</v>
      </c>
      <c r="AK248" s="8">
        <f t="shared" ca="1" si="70"/>
        <v>0</v>
      </c>
      <c r="AL248" s="8">
        <f t="shared" ca="1" si="70"/>
        <v>0</v>
      </c>
      <c r="AM248" s="8">
        <f t="shared" ca="1" si="70"/>
        <v>0</v>
      </c>
      <c r="AN248" s="8">
        <f t="shared" ca="1" si="70"/>
        <v>0</v>
      </c>
      <c r="AO248" s="8">
        <f t="shared" ca="1" si="70"/>
        <v>0</v>
      </c>
      <c r="AP248" s="8">
        <f t="shared" ca="1" si="70"/>
        <v>0</v>
      </c>
      <c r="AQ248" s="8">
        <f t="shared" ca="1" si="70"/>
        <v>0</v>
      </c>
      <c r="AR248" s="8">
        <f t="shared" ca="1" si="70"/>
        <v>0</v>
      </c>
      <c r="AS248" s="8">
        <f t="shared" ca="1" si="70"/>
        <v>0</v>
      </c>
      <c r="AT248" s="8">
        <f t="shared" ca="1" si="70"/>
        <v>0</v>
      </c>
      <c r="AU248" s="8">
        <f t="shared" ca="1" si="70"/>
        <v>0</v>
      </c>
      <c r="AV248" s="8">
        <f t="shared" ca="1" si="70"/>
        <v>0</v>
      </c>
      <c r="AW248" s="8">
        <f t="shared" ca="1" si="70"/>
        <v>0</v>
      </c>
      <c r="AX248" s="8">
        <f t="shared" ca="1" si="70"/>
        <v>0</v>
      </c>
      <c r="AY248" s="8">
        <f t="shared" ca="1" si="70"/>
        <v>0</v>
      </c>
      <c r="AZ248" s="8">
        <f t="shared" ca="1" si="70"/>
        <v>0</v>
      </c>
      <c r="BA248" s="8">
        <f t="shared" ca="1" si="70"/>
        <v>0</v>
      </c>
      <c r="BB248" s="8">
        <f t="shared" ca="1" si="70"/>
        <v>0</v>
      </c>
      <c r="BD248">
        <f ca="1">IFERROR(IF(SUMIF($G$6:$BB$6,BD$6&amp;" Total",$G248:$BB248)-(SUMIF($G$6:$BB$6,BD$6&amp;" "&amp;'Input-Func_Class'!$D$22,$G248:$BB248)+IFERROR(SUMIF($G$6:$BB$6,BD$6&amp;" "&amp;'Input-Func_Class'!$E$22,$G248:$BB248),SUMIF($G$6:$BB$6,BD$6&amp;" "&amp;'Input-Func_Class'!$B$24,$G248:$BB248))+SUMIF($G$6:$BB$6,BD$6&amp;" "&amp;'Input-Func_Class'!$F$22,$G248:$BB248))&lt;Check_Limit,0,1),1)</f>
        <v>0</v>
      </c>
      <c r="BE248">
        <f ca="1">IFERROR(IF(SUMIF($G$6:$BB$6,BE$6&amp;" Total",$G248:$BB248)-(SUMIF($G$6:$BB$6,BE$6&amp;" "&amp;'Input-Func_Class'!$D$22,$G248:$BB248)+IFERROR(SUMIF($G$6:$BB$6,BE$6&amp;" "&amp;'Input-Func_Class'!$E$22,$G248:$BB248),SUMIF($G$6:$BB$6,BE$6&amp;" "&amp;'Input-Func_Class'!$B$24,$G248:$BB248))+SUMIF($G$6:$BB$6,BE$6&amp;" "&amp;'Input-Func_Class'!$F$22,$G248:$BB248))&lt;Check_Limit,0,1),1)</f>
        <v>0</v>
      </c>
      <c r="BF248">
        <f ca="1">IFERROR(IF(SUMIF($G$6:$BB$6,BF$6&amp;" Total",$G248:$BB248)-(SUMIF($G$6:$BB$6,BF$6&amp;" "&amp;'Input-Func_Class'!$D$22,$G248:$BB248)+IFERROR(SUMIF($G$6:$BB$6,BF$6&amp;" "&amp;'Input-Func_Class'!$E$22,$G248:$BB248),SUMIF($G$6:$BB$6,BF$6&amp;" "&amp;'Input-Func_Class'!$B$24,$G248:$BB248))+SUMIF($G$6:$BB$6,BF$6&amp;" "&amp;'Input-Func_Class'!$F$22,$G248:$BB248))&lt;Check_Limit,0,1),1)</f>
        <v>0</v>
      </c>
      <c r="BG248">
        <f ca="1">IFERROR(IF(SUMIF($G$6:$BB$6,BG$6&amp;" Total",$G248:$BB248)-(SUMIF($G$6:$BB$6,BG$6&amp;" "&amp;'Input-Func_Class'!$D$22,$G248:$BB248)+IFERROR(SUMIF($G$6:$BB$6,BG$6&amp;" "&amp;'Input-Func_Class'!$E$22,$G248:$BB248),SUMIF($G$6:$BB$6,BG$6&amp;" "&amp;'Input-Func_Class'!$B$24,$G248:$BB248))+SUMIF($G$6:$BB$6,BG$6&amp;" "&amp;'Input-Func_Class'!$F$22,$G248:$BB248))&lt;Check_Limit,0,1),1)</f>
        <v>0</v>
      </c>
      <c r="BH248">
        <f ca="1">IFERROR(IF(SUMIF($G$6:$BB$6,BH$6&amp;" Total",$G248:$BB248)-(SUMIF($G$6:$BB$6,BH$6&amp;" "&amp;'Input-Func_Class'!$D$22,$G248:$BB248)+IFERROR(SUMIF($G$6:$BB$6,BH$6&amp;" "&amp;'Input-Func_Class'!$E$22,$G248:$BB248),SUMIF($G$6:$BB$6,BH$6&amp;" "&amp;'Input-Func_Class'!$B$24,$G248:$BB248))+SUMIF($G$6:$BB$6,BH$6&amp;" "&amp;'Input-Func_Class'!$F$22,$G248:$BB248))&lt;Check_Limit,0,1),1)</f>
        <v>0</v>
      </c>
      <c r="BI248">
        <f ca="1">IFERROR(IF(SUMIF($G$6:$BB$6,BI$6&amp;" Total",$G248:$BB248)-(SUMIF($G$6:$BB$6,BI$6&amp;" "&amp;'Input-Func_Class'!$D$22,$G248:$BB248)+IFERROR(SUMIF($G$6:$BB$6,BI$6&amp;" "&amp;'Input-Func_Class'!$E$22,$G248:$BB248),SUMIF($G$6:$BB$6,BI$6&amp;" "&amp;'Input-Func_Class'!$B$24,$G248:$BB248))+SUMIF($G$6:$BB$6,BI$6&amp;" "&amp;'Input-Func_Class'!$F$22,$G248:$BB248))&lt;Check_Limit,0,1),1)</f>
        <v>0</v>
      </c>
      <c r="BJ248">
        <f ca="1">IFERROR(IF(SUMIF($G$6:$BB$6,BJ$6&amp;" Total",$G248:$BB248)-(SUMIF($G$6:$BB$6,BJ$6&amp;" "&amp;'Input-Func_Class'!$D$22,$G248:$BB248)+IFERROR(SUMIF($G$6:$BB$6,BJ$6&amp;" "&amp;'Input-Func_Class'!$E$22,$G248:$BB248),SUMIF($G$6:$BB$6,BJ$6&amp;" "&amp;'Input-Func_Class'!$B$24,$G248:$BB248))+SUMIF($G$6:$BB$6,BJ$6&amp;" "&amp;'Input-Func_Class'!$F$22,$G248:$BB248))&lt;Check_Limit,0,1),1)</f>
        <v>0</v>
      </c>
      <c r="BK248">
        <f ca="1">IFERROR(IF(SUMIF($G$6:$BB$6,BK$6&amp;" Total",$G248:$BB248)-(SUMIF($G$6:$BB$6,BK$6&amp;" "&amp;'Input-Func_Class'!$D$22,$G248:$BB248)+IFERROR(SUMIF($G$6:$BB$6,BK$6&amp;" "&amp;'Input-Func_Class'!$E$22,$G248:$BB248),SUMIF($G$6:$BB$6,BK$6&amp;" "&amp;'Input-Func_Class'!$B$24,$G248:$BB248))+SUMIF($G$6:$BB$6,BK$6&amp;" "&amp;'Input-Func_Class'!$F$22,$G248:$BB248))&lt;Check_Limit,0,1),1)</f>
        <v>0</v>
      </c>
      <c r="BL248">
        <f ca="1">IFERROR(IF(SUMIF($G$6:$BB$6,BL$6&amp;" Total",$G248:$BB248)-(SUMIF($G$6:$BB$6,BL$6&amp;" "&amp;'Input-Func_Class'!$D$22,$G248:$BB248)+IFERROR(SUMIF($G$6:$BB$6,BL$6&amp;" "&amp;'Input-Func_Class'!$E$22,$G248:$BB248),SUMIF($G$6:$BB$6,BL$6&amp;" "&amp;'Input-Func_Class'!$B$24,$G248:$BB248))+SUMIF($G$6:$BB$6,BL$6&amp;" "&amp;'Input-Func_Class'!$F$22,$G248:$BB248))&lt;Check_Limit,0,1),1)</f>
        <v>0</v>
      </c>
      <c r="BM248">
        <f ca="1">IFERROR(IF(SUMIF($G$6:$BB$6,BM$6&amp;" Total",$G248:$BB248)-(SUMIF($G$6:$BB$6,BM$6&amp;" "&amp;'Input-Func_Class'!$D$22,$G248:$BB248)+IFERROR(SUMIF($G$6:$BB$6,BM$6&amp;" "&amp;'Input-Func_Class'!$E$22,$G248:$BB248),SUMIF($G$6:$BB$6,BM$6&amp;" "&amp;'Input-Func_Class'!$B$24,$G248:$BB248))+SUMIF($G$6:$BB$6,BM$6&amp;" "&amp;'Input-Func_Class'!$F$22,$G248:$BB248))&lt;Check_Limit,0,1),1)</f>
        <v>0</v>
      </c>
      <c r="BN248">
        <f ca="1">IFERROR(IF(SUMIF($G$6:$BB$6,BN$6&amp;" Total",$G248:$BB248)-(SUMIF($G$6:$BB$6,BN$6&amp;" "&amp;'Input-Func_Class'!$D$22,$G248:$BB248)+IFERROR(SUMIF($G$6:$BB$6,BN$6&amp;" "&amp;'Input-Func_Class'!$E$22,$G248:$BB248),SUMIF($G$6:$BB$6,BN$6&amp;" "&amp;'Input-Func_Class'!$B$24,$G248:$BB248))+SUMIF($G$6:$BB$6,BN$6&amp;" "&amp;'Input-Func_Class'!$F$22,$G248:$BB248))&lt;Check_Limit,0,1),1)</f>
        <v>0</v>
      </c>
      <c r="BO248">
        <f ca="1">IFERROR(IF(SUMIF($G$6:$BB$6,BO$6&amp;" Total",$G248:$BB248)-(SUMIF($G$6:$BB$6,BO$6&amp;" "&amp;'Input-Func_Class'!$D$22,$G248:$BB248)+IFERROR(SUMIF($G$6:$BB$6,BO$6&amp;" "&amp;'Input-Func_Class'!$E$22,$G248:$BB248),SUMIF($G$6:$BB$6,BO$6&amp;" "&amp;'Input-Func_Class'!$B$24,$G248:$BB248))+SUMIF($G$6:$BB$6,BO$6&amp;" "&amp;'Input-Func_Class'!$F$22,$G248:$BB248))&lt;Check_Limit,0,1),1)</f>
        <v>0</v>
      </c>
    </row>
    <row r="249" spans="1:67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D249">
        <f>IFERROR(IF(SUMIF($G$6:$BB$6,BD$6&amp;" Total",$G249:$BB249)-(SUMIF($G$6:$BB$6,BD$6&amp;" "&amp;'Input-Func_Class'!$D$22,$G249:$BB249)+IFERROR(SUMIF($G$6:$BB$6,BD$6&amp;" "&amp;'Input-Func_Class'!$E$22,$G249:$BB249),SUMIF($G$6:$BB$6,BD$6&amp;" "&amp;'Input-Func_Class'!$B$24,$G249:$BB249))+SUMIF($G$6:$BB$6,BD$6&amp;" "&amp;'Input-Func_Class'!$F$22,$G249:$BB249))&lt;Check_Limit,0,1),1)</f>
        <v>0</v>
      </c>
      <c r="BE249">
        <f>IFERROR(IF(SUMIF($G$6:$BB$6,BE$6&amp;" Total",$G249:$BB249)-(SUMIF($G$6:$BB$6,BE$6&amp;" "&amp;'Input-Func_Class'!$D$22,$G249:$BB249)+IFERROR(SUMIF($G$6:$BB$6,BE$6&amp;" "&amp;'Input-Func_Class'!$E$22,$G249:$BB249),SUMIF($G$6:$BB$6,BE$6&amp;" "&amp;'Input-Func_Class'!$B$24,$G249:$BB249))+SUMIF($G$6:$BB$6,BE$6&amp;" "&amp;'Input-Func_Class'!$F$22,$G249:$BB249))&lt;Check_Limit,0,1),1)</f>
        <v>0</v>
      </c>
      <c r="BF249">
        <f>IFERROR(IF(SUMIF($G$6:$BB$6,BF$6&amp;" Total",$G249:$BB249)-(SUMIF($G$6:$BB$6,BF$6&amp;" "&amp;'Input-Func_Class'!$D$22,$G249:$BB249)+IFERROR(SUMIF($G$6:$BB$6,BF$6&amp;" "&amp;'Input-Func_Class'!$E$22,$G249:$BB249),SUMIF($G$6:$BB$6,BF$6&amp;" "&amp;'Input-Func_Class'!$B$24,$G249:$BB249))+SUMIF($G$6:$BB$6,BF$6&amp;" "&amp;'Input-Func_Class'!$F$22,$G249:$BB249))&lt;Check_Limit,0,1),1)</f>
        <v>0</v>
      </c>
      <c r="BG249">
        <f>IFERROR(IF(SUMIF($G$6:$BB$6,BG$6&amp;" Total",$G249:$BB249)-(SUMIF($G$6:$BB$6,BG$6&amp;" "&amp;'Input-Func_Class'!$D$22,$G249:$BB249)+IFERROR(SUMIF($G$6:$BB$6,BG$6&amp;" "&amp;'Input-Func_Class'!$E$22,$G249:$BB249),SUMIF($G$6:$BB$6,BG$6&amp;" "&amp;'Input-Func_Class'!$B$24,$G249:$BB249))+SUMIF($G$6:$BB$6,BG$6&amp;" "&amp;'Input-Func_Class'!$F$22,$G249:$BB249))&lt;Check_Limit,0,1),1)</f>
        <v>0</v>
      </c>
      <c r="BH249">
        <f>IFERROR(IF(SUMIF($G$6:$BB$6,BH$6&amp;" Total",$G249:$BB249)-(SUMIF($G$6:$BB$6,BH$6&amp;" "&amp;'Input-Func_Class'!$D$22,$G249:$BB249)+IFERROR(SUMIF($G$6:$BB$6,BH$6&amp;" "&amp;'Input-Func_Class'!$E$22,$G249:$BB249),SUMIF($G$6:$BB$6,BH$6&amp;" "&amp;'Input-Func_Class'!$B$24,$G249:$BB249))+SUMIF($G$6:$BB$6,BH$6&amp;" "&amp;'Input-Func_Class'!$F$22,$G249:$BB249))&lt;Check_Limit,0,1),1)</f>
        <v>0</v>
      </c>
      <c r="BI249">
        <f>IFERROR(IF(SUMIF($G$6:$BB$6,BI$6&amp;" Total",$G249:$BB249)-(SUMIF($G$6:$BB$6,BI$6&amp;" "&amp;'Input-Func_Class'!$D$22,$G249:$BB249)+IFERROR(SUMIF($G$6:$BB$6,BI$6&amp;" "&amp;'Input-Func_Class'!$E$22,$G249:$BB249),SUMIF($G$6:$BB$6,BI$6&amp;" "&amp;'Input-Func_Class'!$B$24,$G249:$BB249))+SUMIF($G$6:$BB$6,BI$6&amp;" "&amp;'Input-Func_Class'!$F$22,$G249:$BB249))&lt;Check_Limit,0,1),1)</f>
        <v>0</v>
      </c>
      <c r="BJ249">
        <f>IFERROR(IF(SUMIF($G$6:$BB$6,BJ$6&amp;" Total",$G249:$BB249)-(SUMIF($G$6:$BB$6,BJ$6&amp;" "&amp;'Input-Func_Class'!$D$22,$G249:$BB249)+IFERROR(SUMIF($G$6:$BB$6,BJ$6&amp;" "&amp;'Input-Func_Class'!$E$22,$G249:$BB249),SUMIF($G$6:$BB$6,BJ$6&amp;" "&amp;'Input-Func_Class'!$B$24,$G249:$BB249))+SUMIF($G$6:$BB$6,BJ$6&amp;" "&amp;'Input-Func_Class'!$F$22,$G249:$BB249))&lt;Check_Limit,0,1),1)</f>
        <v>0</v>
      </c>
      <c r="BK249">
        <f>IFERROR(IF(SUMIF($G$6:$BB$6,BK$6&amp;" Total",$G249:$BB249)-(SUMIF($G$6:$BB$6,BK$6&amp;" "&amp;'Input-Func_Class'!$D$22,$G249:$BB249)+IFERROR(SUMIF($G$6:$BB$6,BK$6&amp;" "&amp;'Input-Func_Class'!$E$22,$G249:$BB249),SUMIF($G$6:$BB$6,BK$6&amp;" "&amp;'Input-Func_Class'!$B$24,$G249:$BB249))+SUMIF($G$6:$BB$6,BK$6&amp;" "&amp;'Input-Func_Class'!$F$22,$G249:$BB249))&lt;Check_Limit,0,1),1)</f>
        <v>0</v>
      </c>
      <c r="BL249">
        <f>IFERROR(IF(SUMIF($G$6:$BB$6,BL$6&amp;" Total",$G249:$BB249)-(SUMIF($G$6:$BB$6,BL$6&amp;" "&amp;'Input-Func_Class'!$D$22,$G249:$BB249)+IFERROR(SUMIF($G$6:$BB$6,BL$6&amp;" "&amp;'Input-Func_Class'!$E$22,$G249:$BB249),SUMIF($G$6:$BB$6,BL$6&amp;" "&amp;'Input-Func_Class'!$B$24,$G249:$BB249))+SUMIF($G$6:$BB$6,BL$6&amp;" "&amp;'Input-Func_Class'!$F$22,$G249:$BB249))&lt;Check_Limit,0,1),1)</f>
        <v>0</v>
      </c>
      <c r="BM249">
        <f>IFERROR(IF(SUMIF($G$6:$BB$6,BM$6&amp;" Total",$G249:$BB249)-(SUMIF($G$6:$BB$6,BM$6&amp;" "&amp;'Input-Func_Class'!$D$22,$G249:$BB249)+IFERROR(SUMIF($G$6:$BB$6,BM$6&amp;" "&amp;'Input-Func_Class'!$E$22,$G249:$BB249),SUMIF($G$6:$BB$6,BM$6&amp;" "&amp;'Input-Func_Class'!$B$24,$G249:$BB249))+SUMIF($G$6:$BB$6,BM$6&amp;" "&amp;'Input-Func_Class'!$F$22,$G249:$BB249))&lt;Check_Limit,0,1),1)</f>
        <v>0</v>
      </c>
      <c r="BN249">
        <f>IFERROR(IF(SUMIF($G$6:$BB$6,BN$6&amp;" Total",$G249:$BB249)-(SUMIF($G$6:$BB$6,BN$6&amp;" "&amp;'Input-Func_Class'!$D$22,$G249:$BB249)+IFERROR(SUMIF($G$6:$BB$6,BN$6&amp;" "&amp;'Input-Func_Class'!$E$22,$G249:$BB249),SUMIF($G$6:$BB$6,BN$6&amp;" "&amp;'Input-Func_Class'!$B$24,$G249:$BB249))+SUMIF($G$6:$BB$6,BN$6&amp;" "&amp;'Input-Func_Class'!$F$22,$G249:$BB249))&lt;Check_Limit,0,1),1)</f>
        <v>0</v>
      </c>
      <c r="BO249">
        <f>IFERROR(IF(SUMIF($G$6:$BB$6,BO$6&amp;" Total",$G249:$BB249)-(SUMIF($G$6:$BB$6,BO$6&amp;" "&amp;'Input-Func_Class'!$D$22,$G249:$BB249)+IFERROR(SUMIF($G$6:$BB$6,BO$6&amp;" "&amp;'Input-Func_Class'!$E$22,$G249:$BB249),SUMIF($G$6:$BB$6,BO$6&amp;" "&amp;'Input-Func_Class'!$B$24,$G249:$BB249))+SUMIF($G$6:$BB$6,BO$6&amp;" "&amp;'Input-Func_Class'!$F$22,$G249:$BB249))&lt;Check_Limit,0,1),1)</f>
        <v>0</v>
      </c>
    </row>
    <row r="250" spans="1:67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D250">
        <f>IFERROR(IF(SUMIF($G$6:$BB$6,BD$6&amp;" Total",$G250:$BB250)-(SUMIF($G$6:$BB$6,BD$6&amp;" "&amp;'Input-Func_Class'!$D$22,$G250:$BB250)+IFERROR(SUMIF($G$6:$BB$6,BD$6&amp;" "&amp;'Input-Func_Class'!$E$22,$G250:$BB250),SUMIF($G$6:$BB$6,BD$6&amp;" "&amp;'Input-Func_Class'!$B$24,$G250:$BB250))+SUMIF($G$6:$BB$6,BD$6&amp;" "&amp;'Input-Func_Class'!$F$22,$G250:$BB250))&lt;Check_Limit,0,1),1)</f>
        <v>0</v>
      </c>
      <c r="BE250">
        <f>IFERROR(IF(SUMIF($G$6:$BB$6,BE$6&amp;" Total",$G250:$BB250)-(SUMIF($G$6:$BB$6,BE$6&amp;" "&amp;'Input-Func_Class'!$D$22,$G250:$BB250)+IFERROR(SUMIF($G$6:$BB$6,BE$6&amp;" "&amp;'Input-Func_Class'!$E$22,$G250:$BB250),SUMIF($G$6:$BB$6,BE$6&amp;" "&amp;'Input-Func_Class'!$B$24,$G250:$BB250))+SUMIF($G$6:$BB$6,BE$6&amp;" "&amp;'Input-Func_Class'!$F$22,$G250:$BB250))&lt;Check_Limit,0,1),1)</f>
        <v>0</v>
      </c>
      <c r="BF250">
        <f>IFERROR(IF(SUMIF($G$6:$BB$6,BF$6&amp;" Total",$G250:$BB250)-(SUMIF($G$6:$BB$6,BF$6&amp;" "&amp;'Input-Func_Class'!$D$22,$G250:$BB250)+IFERROR(SUMIF($G$6:$BB$6,BF$6&amp;" "&amp;'Input-Func_Class'!$E$22,$G250:$BB250),SUMIF($G$6:$BB$6,BF$6&amp;" "&amp;'Input-Func_Class'!$B$24,$G250:$BB250))+SUMIF($G$6:$BB$6,BF$6&amp;" "&amp;'Input-Func_Class'!$F$22,$G250:$BB250))&lt;Check_Limit,0,1),1)</f>
        <v>0</v>
      </c>
      <c r="BG250">
        <f>IFERROR(IF(SUMIF($G$6:$BB$6,BG$6&amp;" Total",$G250:$BB250)-(SUMIF($G$6:$BB$6,BG$6&amp;" "&amp;'Input-Func_Class'!$D$22,$G250:$BB250)+IFERROR(SUMIF($G$6:$BB$6,BG$6&amp;" "&amp;'Input-Func_Class'!$E$22,$G250:$BB250),SUMIF($G$6:$BB$6,BG$6&amp;" "&amp;'Input-Func_Class'!$B$24,$G250:$BB250))+SUMIF($G$6:$BB$6,BG$6&amp;" "&amp;'Input-Func_Class'!$F$22,$G250:$BB250))&lt;Check_Limit,0,1),1)</f>
        <v>0</v>
      </c>
      <c r="BH250">
        <f>IFERROR(IF(SUMIF($G$6:$BB$6,BH$6&amp;" Total",$G250:$BB250)-(SUMIF($G$6:$BB$6,BH$6&amp;" "&amp;'Input-Func_Class'!$D$22,$G250:$BB250)+IFERROR(SUMIF($G$6:$BB$6,BH$6&amp;" "&amp;'Input-Func_Class'!$E$22,$G250:$BB250),SUMIF($G$6:$BB$6,BH$6&amp;" "&amp;'Input-Func_Class'!$B$24,$G250:$BB250))+SUMIF($G$6:$BB$6,BH$6&amp;" "&amp;'Input-Func_Class'!$F$22,$G250:$BB250))&lt;Check_Limit,0,1),1)</f>
        <v>0</v>
      </c>
      <c r="BI250">
        <f>IFERROR(IF(SUMIF($G$6:$BB$6,BI$6&amp;" Total",$G250:$BB250)-(SUMIF($G$6:$BB$6,BI$6&amp;" "&amp;'Input-Func_Class'!$D$22,$G250:$BB250)+IFERROR(SUMIF($G$6:$BB$6,BI$6&amp;" "&amp;'Input-Func_Class'!$E$22,$G250:$BB250),SUMIF($G$6:$BB$6,BI$6&amp;" "&amp;'Input-Func_Class'!$B$24,$G250:$BB250))+SUMIF($G$6:$BB$6,BI$6&amp;" "&amp;'Input-Func_Class'!$F$22,$G250:$BB250))&lt;Check_Limit,0,1),1)</f>
        <v>0</v>
      </c>
      <c r="BJ250">
        <f>IFERROR(IF(SUMIF($G$6:$BB$6,BJ$6&amp;" Total",$G250:$BB250)-(SUMIF($G$6:$BB$6,BJ$6&amp;" "&amp;'Input-Func_Class'!$D$22,$G250:$BB250)+IFERROR(SUMIF($G$6:$BB$6,BJ$6&amp;" "&amp;'Input-Func_Class'!$E$22,$G250:$BB250),SUMIF($G$6:$BB$6,BJ$6&amp;" "&amp;'Input-Func_Class'!$B$24,$G250:$BB250))+SUMIF($G$6:$BB$6,BJ$6&amp;" "&amp;'Input-Func_Class'!$F$22,$G250:$BB250))&lt;Check_Limit,0,1),1)</f>
        <v>0</v>
      </c>
      <c r="BK250">
        <f>IFERROR(IF(SUMIF($G$6:$BB$6,BK$6&amp;" Total",$G250:$BB250)-(SUMIF($G$6:$BB$6,BK$6&amp;" "&amp;'Input-Func_Class'!$D$22,$G250:$BB250)+IFERROR(SUMIF($G$6:$BB$6,BK$6&amp;" "&amp;'Input-Func_Class'!$E$22,$G250:$BB250),SUMIF($G$6:$BB$6,BK$6&amp;" "&amp;'Input-Func_Class'!$B$24,$G250:$BB250))+SUMIF($G$6:$BB$6,BK$6&amp;" "&amp;'Input-Func_Class'!$F$22,$G250:$BB250))&lt;Check_Limit,0,1),1)</f>
        <v>0</v>
      </c>
      <c r="BL250">
        <f>IFERROR(IF(SUMIF($G$6:$BB$6,BL$6&amp;" Total",$G250:$BB250)-(SUMIF($G$6:$BB$6,BL$6&amp;" "&amp;'Input-Func_Class'!$D$22,$G250:$BB250)+IFERROR(SUMIF($G$6:$BB$6,BL$6&amp;" "&amp;'Input-Func_Class'!$E$22,$G250:$BB250),SUMIF($G$6:$BB$6,BL$6&amp;" "&amp;'Input-Func_Class'!$B$24,$G250:$BB250))+SUMIF($G$6:$BB$6,BL$6&amp;" "&amp;'Input-Func_Class'!$F$22,$G250:$BB250))&lt;Check_Limit,0,1),1)</f>
        <v>0</v>
      </c>
      <c r="BM250">
        <f>IFERROR(IF(SUMIF($G$6:$BB$6,BM$6&amp;" Total",$G250:$BB250)-(SUMIF($G$6:$BB$6,BM$6&amp;" "&amp;'Input-Func_Class'!$D$22,$G250:$BB250)+IFERROR(SUMIF($G$6:$BB$6,BM$6&amp;" "&amp;'Input-Func_Class'!$E$22,$G250:$BB250),SUMIF($G$6:$BB$6,BM$6&amp;" "&amp;'Input-Func_Class'!$B$24,$G250:$BB250))+SUMIF($G$6:$BB$6,BM$6&amp;" "&amp;'Input-Func_Class'!$F$22,$G250:$BB250))&lt;Check_Limit,0,1),1)</f>
        <v>0</v>
      </c>
      <c r="BN250">
        <f>IFERROR(IF(SUMIF($G$6:$BB$6,BN$6&amp;" Total",$G250:$BB250)-(SUMIF($G$6:$BB$6,BN$6&amp;" "&amp;'Input-Func_Class'!$D$22,$G250:$BB250)+IFERROR(SUMIF($G$6:$BB$6,BN$6&amp;" "&amp;'Input-Func_Class'!$E$22,$G250:$BB250),SUMIF($G$6:$BB$6,BN$6&amp;" "&amp;'Input-Func_Class'!$B$24,$G250:$BB250))+SUMIF($G$6:$BB$6,BN$6&amp;" "&amp;'Input-Func_Class'!$F$22,$G250:$BB250))&lt;Check_Limit,0,1),1)</f>
        <v>0</v>
      </c>
      <c r="BO250">
        <f>IFERROR(IF(SUMIF($G$6:$BB$6,BO$6&amp;" Total",$G250:$BB250)-(SUMIF($G$6:$BB$6,BO$6&amp;" "&amp;'Input-Func_Class'!$D$22,$G250:$BB250)+IFERROR(SUMIF($G$6:$BB$6,BO$6&amp;" "&amp;'Input-Func_Class'!$E$22,$G250:$BB250),SUMIF($G$6:$BB$6,BO$6&amp;" "&amp;'Input-Func_Class'!$B$24,$G250:$BB250))+SUMIF($G$6:$BB$6,BO$6&amp;" "&amp;'Input-Func_Class'!$F$22,$G250:$BB250))&lt;Check_Limit,0,1),1)</f>
        <v>0</v>
      </c>
    </row>
    <row r="251" spans="1:67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D251">
        <f>IFERROR(IF(SUMIF($G$6:$BB$6,BD$6&amp;" Total",$G251:$BB251)-(SUMIF($G$6:$BB$6,BD$6&amp;" "&amp;'Input-Func_Class'!$D$22,$G251:$BB251)+IFERROR(SUMIF($G$6:$BB$6,BD$6&amp;" "&amp;'Input-Func_Class'!$E$22,$G251:$BB251),SUMIF($G$6:$BB$6,BD$6&amp;" "&amp;'Input-Func_Class'!$B$24,$G251:$BB251))+SUMIF($G$6:$BB$6,BD$6&amp;" "&amp;'Input-Func_Class'!$F$22,$G251:$BB251))&lt;Check_Limit,0,1),1)</f>
        <v>0</v>
      </c>
      <c r="BE251">
        <f>IFERROR(IF(SUMIF($G$6:$BB$6,BE$6&amp;" Total",$G251:$BB251)-(SUMIF($G$6:$BB$6,BE$6&amp;" "&amp;'Input-Func_Class'!$D$22,$G251:$BB251)+IFERROR(SUMIF($G$6:$BB$6,BE$6&amp;" "&amp;'Input-Func_Class'!$E$22,$G251:$BB251),SUMIF($G$6:$BB$6,BE$6&amp;" "&amp;'Input-Func_Class'!$B$24,$G251:$BB251))+SUMIF($G$6:$BB$6,BE$6&amp;" "&amp;'Input-Func_Class'!$F$22,$G251:$BB251))&lt;Check_Limit,0,1),1)</f>
        <v>0</v>
      </c>
      <c r="BF251">
        <f>IFERROR(IF(SUMIF($G$6:$BB$6,BF$6&amp;" Total",$G251:$BB251)-(SUMIF($G$6:$BB$6,BF$6&amp;" "&amp;'Input-Func_Class'!$D$22,$G251:$BB251)+IFERROR(SUMIF($G$6:$BB$6,BF$6&amp;" "&amp;'Input-Func_Class'!$E$22,$G251:$BB251),SUMIF($G$6:$BB$6,BF$6&amp;" "&amp;'Input-Func_Class'!$B$24,$G251:$BB251))+SUMIF($G$6:$BB$6,BF$6&amp;" "&amp;'Input-Func_Class'!$F$22,$G251:$BB251))&lt;Check_Limit,0,1),1)</f>
        <v>0</v>
      </c>
      <c r="BG251">
        <f>IFERROR(IF(SUMIF($G$6:$BB$6,BG$6&amp;" Total",$G251:$BB251)-(SUMIF($G$6:$BB$6,BG$6&amp;" "&amp;'Input-Func_Class'!$D$22,$G251:$BB251)+IFERROR(SUMIF($G$6:$BB$6,BG$6&amp;" "&amp;'Input-Func_Class'!$E$22,$G251:$BB251),SUMIF($G$6:$BB$6,BG$6&amp;" "&amp;'Input-Func_Class'!$B$24,$G251:$BB251))+SUMIF($G$6:$BB$6,BG$6&amp;" "&amp;'Input-Func_Class'!$F$22,$G251:$BB251))&lt;Check_Limit,0,1),1)</f>
        <v>0</v>
      </c>
      <c r="BH251">
        <f>IFERROR(IF(SUMIF($G$6:$BB$6,BH$6&amp;" Total",$G251:$BB251)-(SUMIF($G$6:$BB$6,BH$6&amp;" "&amp;'Input-Func_Class'!$D$22,$G251:$BB251)+IFERROR(SUMIF($G$6:$BB$6,BH$6&amp;" "&amp;'Input-Func_Class'!$E$22,$G251:$BB251),SUMIF($G$6:$BB$6,BH$6&amp;" "&amp;'Input-Func_Class'!$B$24,$G251:$BB251))+SUMIF($G$6:$BB$6,BH$6&amp;" "&amp;'Input-Func_Class'!$F$22,$G251:$BB251))&lt;Check_Limit,0,1),1)</f>
        <v>0</v>
      </c>
      <c r="BI251">
        <f>IFERROR(IF(SUMIF($G$6:$BB$6,BI$6&amp;" Total",$G251:$BB251)-(SUMIF($G$6:$BB$6,BI$6&amp;" "&amp;'Input-Func_Class'!$D$22,$G251:$BB251)+IFERROR(SUMIF($G$6:$BB$6,BI$6&amp;" "&amp;'Input-Func_Class'!$E$22,$G251:$BB251),SUMIF($G$6:$BB$6,BI$6&amp;" "&amp;'Input-Func_Class'!$B$24,$G251:$BB251))+SUMIF($G$6:$BB$6,BI$6&amp;" "&amp;'Input-Func_Class'!$F$22,$G251:$BB251))&lt;Check_Limit,0,1),1)</f>
        <v>0</v>
      </c>
      <c r="BJ251">
        <f>IFERROR(IF(SUMIF($G$6:$BB$6,BJ$6&amp;" Total",$G251:$BB251)-(SUMIF($G$6:$BB$6,BJ$6&amp;" "&amp;'Input-Func_Class'!$D$22,$G251:$BB251)+IFERROR(SUMIF($G$6:$BB$6,BJ$6&amp;" "&amp;'Input-Func_Class'!$E$22,$G251:$BB251),SUMIF($G$6:$BB$6,BJ$6&amp;" "&amp;'Input-Func_Class'!$B$24,$G251:$BB251))+SUMIF($G$6:$BB$6,BJ$6&amp;" "&amp;'Input-Func_Class'!$F$22,$G251:$BB251))&lt;Check_Limit,0,1),1)</f>
        <v>0</v>
      </c>
      <c r="BK251">
        <f>IFERROR(IF(SUMIF($G$6:$BB$6,BK$6&amp;" Total",$G251:$BB251)-(SUMIF($G$6:$BB$6,BK$6&amp;" "&amp;'Input-Func_Class'!$D$22,$G251:$BB251)+IFERROR(SUMIF($G$6:$BB$6,BK$6&amp;" "&amp;'Input-Func_Class'!$E$22,$G251:$BB251),SUMIF($G$6:$BB$6,BK$6&amp;" "&amp;'Input-Func_Class'!$B$24,$G251:$BB251))+SUMIF($G$6:$BB$6,BK$6&amp;" "&amp;'Input-Func_Class'!$F$22,$G251:$BB251))&lt;Check_Limit,0,1),1)</f>
        <v>0</v>
      </c>
      <c r="BL251">
        <f>IFERROR(IF(SUMIF($G$6:$BB$6,BL$6&amp;" Total",$G251:$BB251)-(SUMIF($G$6:$BB$6,BL$6&amp;" "&amp;'Input-Func_Class'!$D$22,$G251:$BB251)+IFERROR(SUMIF($G$6:$BB$6,BL$6&amp;" "&amp;'Input-Func_Class'!$E$22,$G251:$BB251),SUMIF($G$6:$BB$6,BL$6&amp;" "&amp;'Input-Func_Class'!$B$24,$G251:$BB251))+SUMIF($G$6:$BB$6,BL$6&amp;" "&amp;'Input-Func_Class'!$F$22,$G251:$BB251))&lt;Check_Limit,0,1),1)</f>
        <v>0</v>
      </c>
      <c r="BM251">
        <f>IFERROR(IF(SUMIF($G$6:$BB$6,BM$6&amp;" Total",$G251:$BB251)-(SUMIF($G$6:$BB$6,BM$6&amp;" "&amp;'Input-Func_Class'!$D$22,$G251:$BB251)+IFERROR(SUMIF($G$6:$BB$6,BM$6&amp;" "&amp;'Input-Func_Class'!$E$22,$G251:$BB251),SUMIF($G$6:$BB$6,BM$6&amp;" "&amp;'Input-Func_Class'!$B$24,$G251:$BB251))+SUMIF($G$6:$BB$6,BM$6&amp;" "&amp;'Input-Func_Class'!$F$22,$G251:$BB251))&lt;Check_Limit,0,1),1)</f>
        <v>0</v>
      </c>
      <c r="BN251">
        <f>IFERROR(IF(SUMIF($G$6:$BB$6,BN$6&amp;" Total",$G251:$BB251)-(SUMIF($G$6:$BB$6,BN$6&amp;" "&amp;'Input-Func_Class'!$D$22,$G251:$BB251)+IFERROR(SUMIF($G$6:$BB$6,BN$6&amp;" "&amp;'Input-Func_Class'!$E$22,$G251:$BB251),SUMIF($G$6:$BB$6,BN$6&amp;" "&amp;'Input-Func_Class'!$B$24,$G251:$BB251))+SUMIF($G$6:$BB$6,BN$6&amp;" "&amp;'Input-Func_Class'!$F$22,$G251:$BB251))&lt;Check_Limit,0,1),1)</f>
        <v>0</v>
      </c>
      <c r="BO251">
        <f>IFERROR(IF(SUMIF($G$6:$BB$6,BO$6&amp;" Total",$G251:$BB251)-(SUMIF($G$6:$BB$6,BO$6&amp;" "&amp;'Input-Func_Class'!$D$22,$G251:$BB251)+IFERROR(SUMIF($G$6:$BB$6,BO$6&amp;" "&amp;'Input-Func_Class'!$E$22,$G251:$BB251),SUMIF($G$6:$BB$6,BO$6&amp;" "&amp;'Input-Func_Class'!$B$24,$G251:$BB251))+SUMIF($G$6:$BB$6,BO$6&amp;" "&amp;'Input-Func_Class'!$F$22,$G251:$BB251))&lt;Check_Limit,0,1),1)</f>
        <v>0</v>
      </c>
    </row>
    <row r="252" spans="1:67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>Functionalization!$D252</f>
        <v>6228059.2781551974</v>
      </c>
      <c r="E252" s="8">
        <f t="shared" ref="E252:E314" ca="1" si="71">IFERROR(IF(D252="",0,IF(D252=0,0,IF(ABS(D252-SUM(G252,K252,O252,S252,W252,AA252,AE252,AI252,AM252,AQ252,AU252,AY252))&lt;Check_Limit,0,1))),1)</f>
        <v>0</v>
      </c>
      <c r="F252" s="2" t="str">
        <f>IF($D252=0,"-",IF('Input-Accounts'!$E252&lt;&gt;0,'Input-Accounts'!$E252,'Input-Accounts'!$G252))</f>
        <v>INT_DISTPT_SUBTOTAL</v>
      </c>
      <c r="G252" s="8">
        <f ca="1">IF(G$5&lt;&gt;"",HLOOKUP(G$5,Functionalization!$G$6:$R$314,ROW($A252)-5,FALSE),IFERROR(INDEX(G$278:G$314,MATCH($F252,$B$278:$B$314,0))/VLOOKUP($F252,$B$278:$BB$314,MATCH(LEFT(TRIM(G$6),FIND("~",SUBSTITUTE(G$6,"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252))*HLOOKUP(LEFT(TRIM(G$6),FIND("~",SUBSTITUTE(G$6," ","~",LEN(TRIM(G$6))-LEN(SUBSTITUTE(TRIM(G$6)," ",""))))-1)&amp;" Total",$B$6:$BB$314,ROW($A252)-5,FALSE))</f>
        <v>3976998.6879133126</v>
      </c>
      <c r="H252" s="8">
        <f ca="1">IF(H$5&lt;&gt;"",HLOOKUP(H$5,Functionalization!$G$6:$R$314,ROW($A252)-5,FALSE),IFERROR(INDEX(H$278:H$314,MATCH($F252,$B$278:$B$314,0))/VLOOKUP($F252,$B$278:$BB$314,MATCH(LEFT(TRIM(H$6),FIND("~",SUBSTITUTE(H$6,"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252))*HLOOKUP(LEFT(TRIM(H$6),FIND("~",SUBSTITUTE(H$6," ","~",LEN(TRIM(H$6))-LEN(SUBSTITUTE(TRIM(H$6)," ",""))))-1)&amp;" Total",$B$6:$BB$314,ROW($A252)-5,FALSE))</f>
        <v>3034116.1298095821</v>
      </c>
      <c r="I252" s="8">
        <f ca="1">IF(I$5&lt;&gt;"",HLOOKUP(I$5,Functionalization!$G$6:$R$314,ROW($A252)-5,FALSE),IFERROR(INDEX(I$278:I$314,MATCH($F252,$B$278:$B$314,0))/VLOOKUP($F252,$B$278:$BB$314,MATCH(LEFT(TRIM(I$6),FIND("~",SUBSTITUTE(I$6,"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252))*HLOOKUP(LEFT(TRIM(I$6),FIND("~",SUBSTITUTE(I$6," ","~",LEN(TRIM(I$6))-LEN(SUBSTITUTE(TRIM(I$6)," ",""))))-1)&amp;" Total",$B$6:$BB$314,ROW($A252)-5,FALSE))</f>
        <v>0</v>
      </c>
      <c r="J252" s="8">
        <f ca="1">IF(J$5&lt;&gt;"",HLOOKUP(J$5,Functionalization!$G$6:$R$314,ROW($A252)-5,FALSE),IFERROR(INDEX(J$278:J$314,MATCH($F252,$B$278:$B$314,0))/VLOOKUP($F252,$B$278:$BB$314,MATCH(LEFT(TRIM(J$6),FIND("~",SUBSTITUTE(J$6,"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252))*HLOOKUP(LEFT(TRIM(J$6),FIND("~",SUBSTITUTE(J$6," ","~",LEN(TRIM(J$6))-LEN(SUBSTITUTE(TRIM(J$6)," ",""))))-1)&amp;" Total",$B$6:$BB$314,ROW($A252)-5,FALSE))</f>
        <v>942882.55810373113</v>
      </c>
      <c r="K252" s="8">
        <f ca="1">IF(K$5&lt;&gt;"",HLOOKUP(K$5,Functionalization!$G$6:$R$314,ROW($A252)-5,FALSE),IFERROR(INDEX(K$278:K$314,MATCH($F252,$B$278:$B$314,0))/VLOOKUP($F252,$B$278:$BB$314,MATCH(LEFT(TRIM(K$6),FIND("~",SUBSTITUTE(K$6,"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252))*HLOOKUP(LEFT(TRIM(K$6),FIND("~",SUBSTITUTE(K$6," ","~",LEN(TRIM(K$6))-LEN(SUBSTITUTE(TRIM(K$6)," ",""))))-1)&amp;" Total",$B$6:$BB$314,ROW($A252)-5,FALSE))</f>
        <v>2251060.5902418848</v>
      </c>
      <c r="L252" s="8">
        <f ca="1">IF(L$5&lt;&gt;"",HLOOKUP(L$5,Functionalization!$G$6:$R$314,ROW($A252)-5,FALSE),IFERROR(INDEX(L$278:L$314,MATCH($F252,$B$278:$B$314,0))/VLOOKUP($F252,$B$278:$BB$314,MATCH(LEFT(TRIM(L$6),FIND("~",SUBSTITUTE(L$6,"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252))*HLOOKUP(LEFT(TRIM(L$6),FIND("~",SUBSTITUTE(L$6," ","~",LEN(TRIM(L$6))-LEN(SUBSTITUTE(TRIM(L$6)," ",""))))-1)&amp;" Total",$B$6:$BB$314,ROW($A252)-5,FALSE))</f>
        <v>0</v>
      </c>
      <c r="M252" s="8">
        <f ca="1">IF(M$5&lt;&gt;"",HLOOKUP(M$5,Functionalization!$G$6:$R$314,ROW($A252)-5,FALSE),IFERROR(INDEX(M$278:M$314,MATCH($F252,$B$278:$B$314,0))/VLOOKUP($F252,$B$278:$BB$314,MATCH(LEFT(TRIM(M$6),FIND("~",SUBSTITUTE(M$6,"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252))*HLOOKUP(LEFT(TRIM(M$6),FIND("~",SUBSTITUTE(M$6," ","~",LEN(TRIM(M$6))-LEN(SUBSTITUTE(TRIM(M$6)," ",""))))-1)&amp;" Total",$B$6:$BB$314,ROW($A252)-5,FALSE))</f>
        <v>0</v>
      </c>
      <c r="N252" s="8">
        <f ca="1">IF(N$5&lt;&gt;"",HLOOKUP(N$5,Functionalization!$G$6:$R$314,ROW($A252)-5,FALSE),IFERROR(INDEX(N$278:N$314,MATCH($F252,$B$278:$B$314,0))/VLOOKUP($F252,$B$278:$BB$314,MATCH(LEFT(TRIM(N$6),FIND("~",SUBSTITUTE(N$6,"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252))*HLOOKUP(LEFT(TRIM(N$6),FIND("~",SUBSTITUTE(N$6," ","~",LEN(TRIM(N$6))-LEN(SUBSTITUTE(TRIM(N$6)," ",""))))-1)&amp;" Total",$B$6:$BB$314,ROW($A252)-5,FALSE))</f>
        <v>2251060.5902418848</v>
      </c>
      <c r="O252" s="8">
        <f ca="1">IF(O$5&lt;&gt;"",HLOOKUP(O$5,Functionalization!$G$6:$R$314,ROW($A252)-5,FALSE),IFERROR(INDEX(O$278:O$314,MATCH($F252,$B$278:$B$314,0))/VLOOKUP($F252,$B$278:$BB$314,MATCH(LEFT(TRIM(O$6),FIND("~",SUBSTITUTE(O$6,"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252))*HLOOKUP(LEFT(TRIM(O$6),FIND("~",SUBSTITUTE(O$6," ","~",LEN(TRIM(O$6))-LEN(SUBSTITUTE(TRIM(O$6)," ",""))))-1)&amp;" Total",$B$6:$BB$314,ROW($A252)-5,FALSE))</f>
        <v>0</v>
      </c>
      <c r="P252" s="8">
        <f ca="1">IF(P$5&lt;&gt;"",HLOOKUP(P$5,Functionalization!$G$6:$R$314,ROW($A252)-5,FALSE),IFERROR(INDEX(P$278:P$314,MATCH($F252,$B$278:$B$314,0))/VLOOKUP($F252,$B$278:$BB$314,MATCH(LEFT(TRIM(P$6),FIND("~",SUBSTITUTE(P$6,"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252))*HLOOKUP(LEFT(TRIM(P$6),FIND("~",SUBSTITUTE(P$6," ","~",LEN(TRIM(P$6))-LEN(SUBSTITUTE(TRIM(P$6)," ",""))))-1)&amp;" Total",$B$6:$BB$314,ROW($A252)-5,FALSE))</f>
        <v>0</v>
      </c>
      <c r="Q252" s="8">
        <f ca="1">IF(Q$5&lt;&gt;"",HLOOKUP(Q$5,Functionalization!$G$6:$R$314,ROW($A252)-5,FALSE),IFERROR(INDEX(Q$278:Q$314,MATCH($F252,$B$278:$B$314,0))/VLOOKUP($F252,$B$278:$BB$314,MATCH(LEFT(TRIM(Q$6),FIND("~",SUBSTITUTE(Q$6,"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252))*HLOOKUP(LEFT(TRIM(Q$6),FIND("~",SUBSTITUTE(Q$6," ","~",LEN(TRIM(Q$6))-LEN(SUBSTITUTE(TRIM(Q$6)," ",""))))-1)&amp;" Total",$B$6:$BB$314,ROW($A252)-5,FALSE))</f>
        <v>0</v>
      </c>
      <c r="R252" s="8">
        <f ca="1">IF(R$5&lt;&gt;"",HLOOKUP(R$5,Functionalization!$G$6:$R$314,ROW($A252)-5,FALSE),IFERROR(INDEX(R$278:R$314,MATCH($F252,$B$278:$B$314,0))/VLOOKUP($F252,$B$278:$BB$314,MATCH(LEFT(TRIM(R$6),FIND("~",SUBSTITUTE(R$6,"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252))*HLOOKUP(LEFT(TRIM(R$6),FIND("~",SUBSTITUTE(R$6," ","~",LEN(TRIM(R$6))-LEN(SUBSTITUTE(TRIM(R$6)," ",""))))-1)&amp;" Total",$B$6:$BB$314,ROW($A252)-5,FALSE))</f>
        <v>0</v>
      </c>
      <c r="S252" s="8">
        <f ca="1">IF(S$5&lt;&gt;"",HLOOKUP(S$5,Functionalization!$G$6:$R$314,ROW($A252)-5,FALSE),IFERROR(INDEX(S$278:S$314,MATCH($F252,$B$278:$B$314,0))/VLOOKUP($F252,$B$278:$BB$314,MATCH(LEFT(TRIM(S$6),FIND("~",SUBSTITUTE(S$6,"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252))*HLOOKUP(LEFT(TRIM(S$6),FIND("~",SUBSTITUTE(S$6," ","~",LEN(TRIM(S$6))-LEN(SUBSTITUTE(TRIM(S$6)," ",""))))-1)&amp;" Total",$B$6:$BB$314,ROW($A252)-5,FALSE))</f>
        <v>0</v>
      </c>
      <c r="T252" s="8">
        <f ca="1">IF(T$5&lt;&gt;"",HLOOKUP(T$5,Functionalization!$G$6:$R$314,ROW($A252)-5,FALSE),IFERROR(INDEX(T$278:T$314,MATCH($F252,$B$278:$B$314,0))/VLOOKUP($F252,$B$278:$BB$314,MATCH(LEFT(TRIM(T$6),FIND("~",SUBSTITUTE(T$6,"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252))*HLOOKUP(LEFT(TRIM(T$6),FIND("~",SUBSTITUTE(T$6," ","~",LEN(TRIM(T$6))-LEN(SUBSTITUTE(TRIM(T$6)," ",""))))-1)&amp;" Total",$B$6:$BB$314,ROW($A252)-5,FALSE))</f>
        <v>0</v>
      </c>
      <c r="U252" s="8">
        <f ca="1">IF(U$5&lt;&gt;"",HLOOKUP(U$5,Functionalization!$G$6:$R$314,ROW($A252)-5,FALSE),IFERROR(INDEX(U$278:U$314,MATCH($F252,$B$278:$B$314,0))/VLOOKUP($F252,$B$278:$BB$314,MATCH(LEFT(TRIM(U$6),FIND("~",SUBSTITUTE(U$6,"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252))*HLOOKUP(LEFT(TRIM(U$6),FIND("~",SUBSTITUTE(U$6," ","~",LEN(TRIM(U$6))-LEN(SUBSTITUTE(TRIM(U$6)," ",""))))-1)&amp;" Total",$B$6:$BB$314,ROW($A252)-5,FALSE))</f>
        <v>0</v>
      </c>
      <c r="V252" s="8">
        <f ca="1">IF(V$5&lt;&gt;"",HLOOKUP(V$5,Functionalization!$G$6:$R$314,ROW($A252)-5,FALSE),IFERROR(INDEX(V$278:V$314,MATCH($F252,$B$278:$B$314,0))/VLOOKUP($F252,$B$278:$BB$314,MATCH(LEFT(TRIM(V$6),FIND("~",SUBSTITUTE(V$6,"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252))*HLOOKUP(LEFT(TRIM(V$6),FIND("~",SUBSTITUTE(V$6," ","~",LEN(TRIM(V$6))-LEN(SUBSTITUTE(TRIM(V$6)," ",""))))-1)&amp;" Total",$B$6:$BB$314,ROW($A252)-5,FALSE))</f>
        <v>0</v>
      </c>
      <c r="W252" s="8">
        <f ca="1">IF(W$5&lt;&gt;"",HLOOKUP(W$5,Functionalization!$G$6:$R$314,ROW($A252)-5,FALSE),IFERROR(INDEX(W$278:W$314,MATCH($F252,$B$278:$B$314,0))/VLOOKUP($F252,$B$278:$BB$314,MATCH(LEFT(TRIM(W$6),FIND("~",SUBSTITUTE(W$6,"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252))*HLOOKUP(LEFT(TRIM(W$6),FIND("~",SUBSTITUTE(W$6," ","~",LEN(TRIM(W$6))-LEN(SUBSTITUTE(TRIM(W$6)," ",""))))-1)&amp;" Total",$B$6:$BB$314,ROW($A252)-5,FALSE))</f>
        <v>0</v>
      </c>
      <c r="X252" s="8">
        <f ca="1">IF(X$5&lt;&gt;"",HLOOKUP(X$5,Functionalization!$G$6:$R$314,ROW($A252)-5,FALSE),IFERROR(INDEX(X$278:X$314,MATCH($F252,$B$278:$B$314,0))/VLOOKUP($F252,$B$278:$BB$314,MATCH(LEFT(TRIM(X$6),FIND("~",SUBSTITUTE(X$6,"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252))*HLOOKUP(LEFT(TRIM(X$6),FIND("~",SUBSTITUTE(X$6," ","~",LEN(TRIM(X$6))-LEN(SUBSTITUTE(TRIM(X$6)," ",""))))-1)&amp;" Total",$B$6:$BB$314,ROW($A252)-5,FALSE))</f>
        <v>0</v>
      </c>
      <c r="Y252" s="8">
        <f ca="1">IF(Y$5&lt;&gt;"",HLOOKUP(Y$5,Functionalization!$G$6:$R$314,ROW($A252)-5,FALSE),IFERROR(INDEX(Y$278:Y$314,MATCH($F252,$B$278:$B$314,0))/VLOOKUP($F252,$B$278:$BB$314,MATCH(LEFT(TRIM(Y$6),FIND("~",SUBSTITUTE(Y$6,"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252))*HLOOKUP(LEFT(TRIM(Y$6),FIND("~",SUBSTITUTE(Y$6," ","~",LEN(TRIM(Y$6))-LEN(SUBSTITUTE(TRIM(Y$6)," ",""))))-1)&amp;" Total",$B$6:$BB$314,ROW($A252)-5,FALSE))</f>
        <v>0</v>
      </c>
      <c r="Z252" s="8">
        <f ca="1">IF(Z$5&lt;&gt;"",HLOOKUP(Z$5,Functionalization!$G$6:$R$314,ROW($A252)-5,FALSE),IFERROR(INDEX(Z$278:Z$314,MATCH($F252,$B$278:$B$314,0))/VLOOKUP($F252,$B$278:$BB$314,MATCH(LEFT(TRIM(Z$6),FIND("~",SUBSTITUTE(Z$6,"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252))*HLOOKUP(LEFT(TRIM(Z$6),FIND("~",SUBSTITUTE(Z$6," ","~",LEN(TRIM(Z$6))-LEN(SUBSTITUTE(TRIM(Z$6)," ",""))))-1)&amp;" Total",$B$6:$BB$314,ROW($A252)-5,FALSE))</f>
        <v>0</v>
      </c>
      <c r="AA252" s="8">
        <f ca="1">IF(AA$5&lt;&gt;"",HLOOKUP(AA$5,Functionalization!$G$6:$R$314,ROW($A252)-5,FALSE),IFERROR(INDEX(AA$278:AA$314,MATCH($F252,$B$278:$B$314,0))/VLOOKUP($F252,$B$278:$BB$314,MATCH(LEFT(TRIM(AA$6),FIND("~",SUBSTITUTE(AA$6,"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252))*HLOOKUP(LEFT(TRIM(AA$6),FIND("~",SUBSTITUTE(AA$6," ","~",LEN(TRIM(AA$6))-LEN(SUBSTITUTE(TRIM(AA$6)," ",""))))-1)&amp;" Total",$B$6:$BB$314,ROW($A252)-5,FALSE))</f>
        <v>0</v>
      </c>
      <c r="AB252" s="8">
        <f ca="1">IF(AB$5&lt;&gt;"",HLOOKUP(AB$5,Functionalization!$G$6:$R$314,ROW($A252)-5,FALSE),IFERROR(INDEX(AB$278:AB$314,MATCH($F252,$B$278:$B$314,0))/VLOOKUP($F252,$B$278:$BB$314,MATCH(LEFT(TRIM(AB$6),FIND("~",SUBSTITUTE(AB$6,"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252))*HLOOKUP(LEFT(TRIM(AB$6),FIND("~",SUBSTITUTE(AB$6," ","~",LEN(TRIM(AB$6))-LEN(SUBSTITUTE(TRIM(AB$6)," ",""))))-1)&amp;" Total",$B$6:$BB$314,ROW($A252)-5,FALSE))</f>
        <v>0</v>
      </c>
      <c r="AC252" s="8">
        <f ca="1">IF(AC$5&lt;&gt;"",HLOOKUP(AC$5,Functionalization!$G$6:$R$314,ROW($A252)-5,FALSE),IFERROR(INDEX(AC$278:AC$314,MATCH($F252,$B$278:$B$314,0))/VLOOKUP($F252,$B$278:$BB$314,MATCH(LEFT(TRIM(AC$6),FIND("~",SUBSTITUTE(AC$6,"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252))*HLOOKUP(LEFT(TRIM(AC$6),FIND("~",SUBSTITUTE(AC$6," ","~",LEN(TRIM(AC$6))-LEN(SUBSTITUTE(TRIM(AC$6)," ",""))))-1)&amp;" Total",$B$6:$BB$314,ROW($A252)-5,FALSE))</f>
        <v>0</v>
      </c>
      <c r="AD252" s="8">
        <f ca="1">IF(AD$5&lt;&gt;"",HLOOKUP(AD$5,Functionalization!$G$6:$R$314,ROW($A252)-5,FALSE),IFERROR(INDEX(AD$278:AD$314,MATCH($F252,$B$278:$B$314,0))/VLOOKUP($F252,$B$278:$BB$314,MATCH(LEFT(TRIM(AD$6),FIND("~",SUBSTITUTE(AD$6,"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252))*HLOOKUP(LEFT(TRIM(AD$6),FIND("~",SUBSTITUTE(AD$6," ","~",LEN(TRIM(AD$6))-LEN(SUBSTITUTE(TRIM(AD$6)," ",""))))-1)&amp;" Total",$B$6:$BB$314,ROW($A252)-5,FALSE))</f>
        <v>0</v>
      </c>
      <c r="AE252" s="8">
        <f ca="1">IF(AE$5&lt;&gt;"",HLOOKUP(AE$5,Functionalization!$G$6:$R$314,ROW($A252)-5,FALSE),IFERROR(INDEX(AE$278:AE$314,MATCH($F252,$B$278:$B$314,0))/VLOOKUP($F252,$B$278:$BB$314,MATCH(LEFT(TRIM(AE$6),FIND("~",SUBSTITUTE(AE$6,"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252))*HLOOKUP(LEFT(TRIM(AE$6),FIND("~",SUBSTITUTE(AE$6," ","~",LEN(TRIM(AE$6))-LEN(SUBSTITUTE(TRIM(AE$6)," ",""))))-1)&amp;" Total",$B$6:$BB$314,ROW($A252)-5,FALSE))</f>
        <v>0</v>
      </c>
      <c r="AF252" s="8">
        <f ca="1">IF(AF$5&lt;&gt;"",HLOOKUP(AF$5,Functionalization!$G$6:$R$314,ROW($A252)-5,FALSE),IFERROR(INDEX(AF$278:AF$314,MATCH($F252,$B$278:$B$314,0))/VLOOKUP($F252,$B$278:$BB$314,MATCH(LEFT(TRIM(AF$6),FIND("~",SUBSTITUTE(AF$6,"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252))*HLOOKUP(LEFT(TRIM(AF$6),FIND("~",SUBSTITUTE(AF$6," ","~",LEN(TRIM(AF$6))-LEN(SUBSTITUTE(TRIM(AF$6)," ",""))))-1)&amp;" Total",$B$6:$BB$314,ROW($A252)-5,FALSE))</f>
        <v>0</v>
      </c>
      <c r="AG252" s="8">
        <f ca="1">IF(AG$5&lt;&gt;"",HLOOKUP(AG$5,Functionalization!$G$6:$R$314,ROW($A252)-5,FALSE),IFERROR(INDEX(AG$278:AG$314,MATCH($F252,$B$278:$B$314,0))/VLOOKUP($F252,$B$278:$BB$314,MATCH(LEFT(TRIM(AG$6),FIND("~",SUBSTITUTE(AG$6,"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252))*HLOOKUP(LEFT(TRIM(AG$6),FIND("~",SUBSTITUTE(AG$6," ","~",LEN(TRIM(AG$6))-LEN(SUBSTITUTE(TRIM(AG$6)," ",""))))-1)&amp;" Total",$B$6:$BB$314,ROW($A252)-5,FALSE))</f>
        <v>0</v>
      </c>
      <c r="AH252" s="8">
        <f ca="1">IF(AH$5&lt;&gt;"",HLOOKUP(AH$5,Functionalization!$G$6:$R$314,ROW($A252)-5,FALSE),IFERROR(INDEX(AH$278:AH$314,MATCH($F252,$B$278:$B$314,0))/VLOOKUP($F252,$B$278:$BB$314,MATCH(LEFT(TRIM(AH$6),FIND("~",SUBSTITUTE(AH$6,"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252))*HLOOKUP(LEFT(TRIM(AH$6),FIND("~",SUBSTITUTE(AH$6," ","~",LEN(TRIM(AH$6))-LEN(SUBSTITUTE(TRIM(AH$6)," ",""))))-1)&amp;" Total",$B$6:$BB$314,ROW($A252)-5,FALSE))</f>
        <v>0</v>
      </c>
      <c r="AI252" s="8">
        <f ca="1">IF(AI$5&lt;&gt;"",HLOOKUP(AI$5,Functionalization!$G$6:$R$314,ROW($A252)-5,FALSE),IFERROR(INDEX(AI$278:AI$314,MATCH($F252,$B$278:$B$314,0))/VLOOKUP($F252,$B$278:$BB$314,MATCH(LEFT(TRIM(AI$6),FIND("~",SUBSTITUTE(AI$6,"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252))*HLOOKUP(LEFT(TRIM(AI$6),FIND("~",SUBSTITUTE(AI$6," ","~",LEN(TRIM(AI$6))-LEN(SUBSTITUTE(TRIM(AI$6)," ",""))))-1)&amp;" Total",$B$6:$BB$314,ROW($A252)-5,FALSE))</f>
        <v>0</v>
      </c>
      <c r="AJ252" s="8">
        <f ca="1">IF(AJ$5&lt;&gt;"",HLOOKUP(AJ$5,Functionalization!$G$6:$R$314,ROW($A252)-5,FALSE),IFERROR(INDEX(AJ$278:AJ$314,MATCH($F252,$B$278:$B$314,0))/VLOOKUP($F252,$B$278:$BB$314,MATCH(LEFT(TRIM(AJ$6),FIND("~",SUBSTITUTE(AJ$6,"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252))*HLOOKUP(LEFT(TRIM(AJ$6),FIND("~",SUBSTITUTE(AJ$6," ","~",LEN(TRIM(AJ$6))-LEN(SUBSTITUTE(TRIM(AJ$6)," ",""))))-1)&amp;" Total",$B$6:$BB$314,ROW($A252)-5,FALSE))</f>
        <v>0</v>
      </c>
      <c r="AK252" s="8">
        <f ca="1">IF(AK$5&lt;&gt;"",HLOOKUP(AK$5,Functionalization!$G$6:$R$314,ROW($A252)-5,FALSE),IFERROR(INDEX(AK$278:AK$314,MATCH($F252,$B$278:$B$314,0))/VLOOKUP($F252,$B$278:$BB$314,MATCH(LEFT(TRIM(AK$6),FIND("~",SUBSTITUTE(AK$6,"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252))*HLOOKUP(LEFT(TRIM(AK$6),FIND("~",SUBSTITUTE(AK$6," ","~",LEN(TRIM(AK$6))-LEN(SUBSTITUTE(TRIM(AK$6)," ",""))))-1)&amp;" Total",$B$6:$BB$314,ROW($A252)-5,FALSE))</f>
        <v>0</v>
      </c>
      <c r="AL252" s="8">
        <f ca="1">IF(AL$5&lt;&gt;"",HLOOKUP(AL$5,Functionalization!$G$6:$R$314,ROW($A252)-5,FALSE),IFERROR(INDEX(AL$278:AL$314,MATCH($F252,$B$278:$B$314,0))/VLOOKUP($F252,$B$278:$BB$314,MATCH(LEFT(TRIM(AL$6),FIND("~",SUBSTITUTE(AL$6,"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252))*HLOOKUP(LEFT(TRIM(AL$6),FIND("~",SUBSTITUTE(AL$6," ","~",LEN(TRIM(AL$6))-LEN(SUBSTITUTE(TRIM(AL$6)," ",""))))-1)&amp;" Total",$B$6:$BB$314,ROW($A252)-5,FALSE))</f>
        <v>0</v>
      </c>
      <c r="AM252" s="8">
        <f ca="1">IF(AM$5&lt;&gt;"",HLOOKUP(AM$5,Functionalization!$G$6:$R$314,ROW($A252)-5,FALSE),IFERROR(INDEX(AM$278:AM$314,MATCH($F252,$B$278:$B$314,0))/VLOOKUP($F252,$B$278:$BB$314,MATCH(LEFT(TRIM(AM$6),FIND("~",SUBSTITUTE(AM$6,"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252))*HLOOKUP(LEFT(TRIM(AM$6),FIND("~",SUBSTITUTE(AM$6," ","~",LEN(TRIM(AM$6))-LEN(SUBSTITUTE(TRIM(AM$6)," ",""))))-1)&amp;" Total",$B$6:$BB$314,ROW($A252)-5,FALSE))</f>
        <v>0</v>
      </c>
      <c r="AN252" s="8">
        <f ca="1">IF(AN$5&lt;&gt;"",HLOOKUP(AN$5,Functionalization!$G$6:$R$314,ROW($A252)-5,FALSE),IFERROR(INDEX(AN$278:AN$314,MATCH($F252,$B$278:$B$314,0))/VLOOKUP($F252,$B$278:$BB$314,MATCH(LEFT(TRIM(AN$6),FIND("~",SUBSTITUTE(AN$6,"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252))*HLOOKUP(LEFT(TRIM(AN$6),FIND("~",SUBSTITUTE(AN$6," ","~",LEN(TRIM(AN$6))-LEN(SUBSTITUTE(TRIM(AN$6)," ",""))))-1)&amp;" Total",$B$6:$BB$314,ROW($A252)-5,FALSE))</f>
        <v>0</v>
      </c>
      <c r="AO252" s="8">
        <f ca="1">IF(AO$5&lt;&gt;"",HLOOKUP(AO$5,Functionalization!$G$6:$R$314,ROW($A252)-5,FALSE),IFERROR(INDEX(AO$278:AO$314,MATCH($F252,$B$278:$B$314,0))/VLOOKUP($F252,$B$278:$BB$314,MATCH(LEFT(TRIM(AO$6),FIND("~",SUBSTITUTE(AO$6,"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252))*HLOOKUP(LEFT(TRIM(AO$6),FIND("~",SUBSTITUTE(AO$6," ","~",LEN(TRIM(AO$6))-LEN(SUBSTITUTE(TRIM(AO$6)," ",""))))-1)&amp;" Total",$B$6:$BB$314,ROW($A252)-5,FALSE))</f>
        <v>0</v>
      </c>
      <c r="AP252" s="8">
        <f ca="1">IF(AP$5&lt;&gt;"",HLOOKUP(AP$5,Functionalization!$G$6:$R$314,ROW($A252)-5,FALSE),IFERROR(INDEX(AP$278:AP$314,MATCH($F252,$B$278:$B$314,0))/VLOOKUP($F252,$B$278:$BB$314,MATCH(LEFT(TRIM(AP$6),FIND("~",SUBSTITUTE(AP$6,"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252))*HLOOKUP(LEFT(TRIM(AP$6),FIND("~",SUBSTITUTE(AP$6," ","~",LEN(TRIM(AP$6))-LEN(SUBSTITUTE(TRIM(AP$6)," ",""))))-1)&amp;" Total",$B$6:$BB$314,ROW($A252)-5,FALSE))</f>
        <v>0</v>
      </c>
      <c r="AQ252" s="8">
        <f ca="1">IF(AQ$5&lt;&gt;"",HLOOKUP(AQ$5,Functionalization!$G$6:$R$314,ROW($A252)-5,FALSE),IFERROR(INDEX(AQ$278:AQ$314,MATCH($F252,$B$278:$B$314,0))/VLOOKUP($F252,$B$278:$BB$314,MATCH(LEFT(TRIM(AQ$6),FIND("~",SUBSTITUTE(AQ$6,"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252))*HLOOKUP(LEFT(TRIM(AQ$6),FIND("~",SUBSTITUTE(AQ$6," ","~",LEN(TRIM(AQ$6))-LEN(SUBSTITUTE(TRIM(AQ$6)," ",""))))-1)&amp;" Total",$B$6:$BB$314,ROW($A252)-5,FALSE))</f>
        <v>0</v>
      </c>
      <c r="AR252" s="8">
        <f ca="1">IF(AR$5&lt;&gt;"",HLOOKUP(AR$5,Functionalization!$G$6:$R$314,ROW($A252)-5,FALSE),IFERROR(INDEX(AR$278:AR$314,MATCH($F252,$B$278:$B$314,0))/VLOOKUP($F252,$B$278:$BB$314,MATCH(LEFT(TRIM(AR$6),FIND("~",SUBSTITUTE(AR$6,"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252))*HLOOKUP(LEFT(TRIM(AR$6),FIND("~",SUBSTITUTE(AR$6," ","~",LEN(TRIM(AR$6))-LEN(SUBSTITUTE(TRIM(AR$6)," ",""))))-1)&amp;" Total",$B$6:$BB$314,ROW($A252)-5,FALSE))</f>
        <v>0</v>
      </c>
      <c r="AS252" s="8">
        <f ca="1">IF(AS$5&lt;&gt;"",HLOOKUP(AS$5,Functionalization!$G$6:$R$314,ROW($A252)-5,FALSE),IFERROR(INDEX(AS$278:AS$314,MATCH($F252,$B$278:$B$314,0))/VLOOKUP($F252,$B$278:$BB$314,MATCH(LEFT(TRIM(AS$6),FIND("~",SUBSTITUTE(AS$6,"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252))*HLOOKUP(LEFT(TRIM(AS$6),FIND("~",SUBSTITUTE(AS$6," ","~",LEN(TRIM(AS$6))-LEN(SUBSTITUTE(TRIM(AS$6)," ",""))))-1)&amp;" Total",$B$6:$BB$314,ROW($A252)-5,FALSE))</f>
        <v>0</v>
      </c>
      <c r="AT252" s="8">
        <f ca="1">IF(AT$5&lt;&gt;"",HLOOKUP(AT$5,Functionalization!$G$6:$R$314,ROW($A252)-5,FALSE),IFERROR(INDEX(AT$278:AT$314,MATCH($F252,$B$278:$B$314,0))/VLOOKUP($F252,$B$278:$BB$314,MATCH(LEFT(TRIM(AT$6),FIND("~",SUBSTITUTE(AT$6,"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252))*HLOOKUP(LEFT(TRIM(AT$6),FIND("~",SUBSTITUTE(AT$6," ","~",LEN(TRIM(AT$6))-LEN(SUBSTITUTE(TRIM(AT$6)," ",""))))-1)&amp;" Total",$B$6:$BB$314,ROW($A252)-5,FALSE))</f>
        <v>0</v>
      </c>
      <c r="AU252" s="8">
        <f ca="1">IF(AU$5&lt;&gt;"",HLOOKUP(AU$5,Functionalization!$G$6:$R$314,ROW($A252)-5,FALSE),IFERROR(INDEX(AU$278:AU$314,MATCH($F252,$B$278:$B$314,0))/VLOOKUP($F252,$B$278:$BB$314,MATCH(LEFT(TRIM(AU$6),FIND("~",SUBSTITUTE(AU$6,"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252))*HLOOKUP(LEFT(TRIM(AU$6),FIND("~",SUBSTITUTE(AU$6," ","~",LEN(TRIM(AU$6))-LEN(SUBSTITUTE(TRIM(AU$6)," ",""))))-1)&amp;" Total",$B$6:$BB$314,ROW($A252)-5,FALSE))</f>
        <v>0</v>
      </c>
      <c r="AV252" s="8">
        <f ca="1">IF(AV$5&lt;&gt;"",HLOOKUP(AV$5,Functionalization!$G$6:$R$314,ROW($A252)-5,FALSE),IFERROR(INDEX(AV$278:AV$314,MATCH($F252,$B$278:$B$314,0))/VLOOKUP($F252,$B$278:$BB$314,MATCH(LEFT(TRIM(AV$6),FIND("~",SUBSTITUTE(AV$6,"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252))*HLOOKUP(LEFT(TRIM(AV$6),FIND("~",SUBSTITUTE(AV$6," ","~",LEN(TRIM(AV$6))-LEN(SUBSTITUTE(TRIM(AV$6)," ",""))))-1)&amp;" Total",$B$6:$BB$314,ROW($A252)-5,FALSE))</f>
        <v>0</v>
      </c>
      <c r="AW252" s="8">
        <f ca="1">IF(AW$5&lt;&gt;"",HLOOKUP(AW$5,Functionalization!$G$6:$R$314,ROW($A252)-5,FALSE),IFERROR(INDEX(AW$278:AW$314,MATCH($F252,$B$278:$B$314,0))/VLOOKUP($F252,$B$278:$BB$314,MATCH(LEFT(TRIM(AW$6),FIND("~",SUBSTITUTE(AW$6,"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252))*HLOOKUP(LEFT(TRIM(AW$6),FIND("~",SUBSTITUTE(AW$6," ","~",LEN(TRIM(AW$6))-LEN(SUBSTITUTE(TRIM(AW$6)," ",""))))-1)&amp;" Total",$B$6:$BB$314,ROW($A252)-5,FALSE))</f>
        <v>0</v>
      </c>
      <c r="AX252" s="8">
        <f ca="1">IF(AX$5&lt;&gt;"",HLOOKUP(AX$5,Functionalization!$G$6:$R$314,ROW($A252)-5,FALSE),IFERROR(INDEX(AX$278:AX$314,MATCH($F252,$B$278:$B$314,0))/VLOOKUP($F252,$B$278:$BB$314,MATCH(LEFT(TRIM(AX$6),FIND("~",SUBSTITUTE(AX$6,"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252))*HLOOKUP(LEFT(TRIM(AX$6),FIND("~",SUBSTITUTE(AX$6," ","~",LEN(TRIM(AX$6))-LEN(SUBSTITUTE(TRIM(AX$6)," ",""))))-1)&amp;" Total",$B$6:$BB$314,ROW($A252)-5,FALSE))</f>
        <v>0</v>
      </c>
      <c r="AY252" s="8">
        <f ca="1">IF(AY$5&lt;&gt;"",HLOOKUP(AY$5,Functionalization!$G$6:$R$314,ROW($A252)-5,FALSE),IFERROR(INDEX(AY$278:AY$314,MATCH($F252,$B$278:$B$314,0))/VLOOKUP($F252,$B$278:$BB$314,MATCH(LEFT(TRIM(AY$6),FIND("~",SUBSTITUTE(AY$6,"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252))*HLOOKUP(LEFT(TRIM(AY$6),FIND("~",SUBSTITUTE(AY$6," ","~",LEN(TRIM(AY$6))-LEN(SUBSTITUTE(TRIM(AY$6)," ",""))))-1)&amp;" Total",$B$6:$BB$314,ROW($A252)-5,FALSE))</f>
        <v>0</v>
      </c>
      <c r="AZ252" s="8">
        <f ca="1">IF(AZ$5&lt;&gt;"",HLOOKUP(AZ$5,Functionalization!$G$6:$R$314,ROW($A252)-5,FALSE),IFERROR(INDEX(AZ$278:AZ$314,MATCH($F252,$B$278:$B$314,0))/VLOOKUP($F252,$B$278:$BB$314,MATCH(LEFT(TRIM(AZ$6),FIND("~",SUBSTITUTE(AZ$6,"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252))*HLOOKUP(LEFT(TRIM(AZ$6),FIND("~",SUBSTITUTE(AZ$6," ","~",LEN(TRIM(AZ$6))-LEN(SUBSTITUTE(TRIM(AZ$6)," ",""))))-1)&amp;" Total",$B$6:$BB$314,ROW($A252)-5,FALSE))</f>
        <v>0</v>
      </c>
      <c r="BA252" s="8">
        <f ca="1">IF(BA$5&lt;&gt;"",HLOOKUP(BA$5,Functionalization!$G$6:$R$314,ROW($A252)-5,FALSE),IFERROR(INDEX(BA$278:BA$314,MATCH($F252,$B$278:$B$314,0))/VLOOKUP($F252,$B$278:$BB$314,MATCH(LEFT(TRIM(BA$6),FIND("~",SUBSTITUTE(BA$6,"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252))*HLOOKUP(LEFT(TRIM(BA$6),FIND("~",SUBSTITUTE(BA$6," ","~",LEN(TRIM(BA$6))-LEN(SUBSTITUTE(TRIM(BA$6)," ",""))))-1)&amp;" Total",$B$6:$BB$314,ROW($A252)-5,FALSE))</f>
        <v>0</v>
      </c>
      <c r="BB252" s="8">
        <f ca="1">IF(BB$5&lt;&gt;"",HLOOKUP(BB$5,Functionalization!$G$6:$R$314,ROW($A252)-5,FALSE),IFERROR(INDEX(BB$278:BB$314,MATCH($F252,$B$278:$B$314,0))/VLOOKUP($F252,$B$278:$BB$314,MATCH(LEFT(TRIM(BB$6),FIND("~",SUBSTITUTE(BB$6,"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252))*HLOOKUP(LEFT(TRIM(BB$6),FIND("~",SUBSTITUTE(BB$6," ","~",LEN(TRIM(BB$6))-LEN(SUBSTITUTE(TRIM(BB$6)," ",""))))-1)&amp;" Total",$B$6:$BB$314,ROW($A252)-5,FALSE))</f>
        <v>0</v>
      </c>
      <c r="BD252">
        <f ca="1">IFERROR(IF(SUMIF($G$6:$BB$6,BD$6&amp;" Total",$G252:$BB252)-(SUMIF($G$6:$BB$6,BD$6&amp;" "&amp;'Input-Func_Class'!$D$22,$G252:$BB252)+IFERROR(SUMIF($G$6:$BB$6,BD$6&amp;" "&amp;'Input-Func_Class'!$E$22,$G252:$BB252),SUMIF($G$6:$BB$6,BD$6&amp;" "&amp;'Input-Func_Class'!$B$24,$G252:$BB252))+SUMIF($G$6:$BB$6,BD$6&amp;" "&amp;'Input-Func_Class'!$F$22,$G252:$BB252))&lt;Check_Limit,0,1),1)</f>
        <v>0</v>
      </c>
      <c r="BE252">
        <f ca="1">IFERROR(IF(SUMIF($G$6:$BB$6,BE$6&amp;" Total",$G252:$BB252)-(SUMIF($G$6:$BB$6,BE$6&amp;" "&amp;'Input-Func_Class'!$D$22,$G252:$BB252)+IFERROR(SUMIF($G$6:$BB$6,BE$6&amp;" "&amp;'Input-Func_Class'!$E$22,$G252:$BB252),SUMIF($G$6:$BB$6,BE$6&amp;" "&amp;'Input-Func_Class'!$B$24,$G252:$BB252))+SUMIF($G$6:$BB$6,BE$6&amp;" "&amp;'Input-Func_Class'!$F$22,$G252:$BB252))&lt;Check_Limit,0,1),1)</f>
        <v>0</v>
      </c>
      <c r="BF252">
        <f ca="1">IFERROR(IF(SUMIF($G$6:$BB$6,BF$6&amp;" Total",$G252:$BB252)-(SUMIF($G$6:$BB$6,BF$6&amp;" "&amp;'Input-Func_Class'!$D$22,$G252:$BB252)+IFERROR(SUMIF($G$6:$BB$6,BF$6&amp;" "&amp;'Input-Func_Class'!$E$22,$G252:$BB252),SUMIF($G$6:$BB$6,BF$6&amp;" "&amp;'Input-Func_Class'!$B$24,$G252:$BB252))+SUMIF($G$6:$BB$6,BF$6&amp;" "&amp;'Input-Func_Class'!$F$22,$G252:$BB252))&lt;Check_Limit,0,1),1)</f>
        <v>0</v>
      </c>
      <c r="BG252">
        <f ca="1">IFERROR(IF(SUMIF($G$6:$BB$6,BG$6&amp;" Total",$G252:$BB252)-(SUMIF($G$6:$BB$6,BG$6&amp;" "&amp;'Input-Func_Class'!$D$22,$G252:$BB252)+IFERROR(SUMIF($G$6:$BB$6,BG$6&amp;" "&amp;'Input-Func_Class'!$E$22,$G252:$BB252),SUMIF($G$6:$BB$6,BG$6&amp;" "&amp;'Input-Func_Class'!$B$24,$G252:$BB252))+SUMIF($G$6:$BB$6,BG$6&amp;" "&amp;'Input-Func_Class'!$F$22,$G252:$BB252))&lt;Check_Limit,0,1),1)</f>
        <v>0</v>
      </c>
      <c r="BH252">
        <f ca="1">IFERROR(IF(SUMIF($G$6:$BB$6,BH$6&amp;" Total",$G252:$BB252)-(SUMIF($G$6:$BB$6,BH$6&amp;" "&amp;'Input-Func_Class'!$D$22,$G252:$BB252)+IFERROR(SUMIF($G$6:$BB$6,BH$6&amp;" "&amp;'Input-Func_Class'!$E$22,$G252:$BB252),SUMIF($G$6:$BB$6,BH$6&amp;" "&amp;'Input-Func_Class'!$B$24,$G252:$BB252))+SUMIF($G$6:$BB$6,BH$6&amp;" "&amp;'Input-Func_Class'!$F$22,$G252:$BB252))&lt;Check_Limit,0,1),1)</f>
        <v>0</v>
      </c>
      <c r="BI252">
        <f ca="1">IFERROR(IF(SUMIF($G$6:$BB$6,BI$6&amp;" Total",$G252:$BB252)-(SUMIF($G$6:$BB$6,BI$6&amp;" "&amp;'Input-Func_Class'!$D$22,$G252:$BB252)+IFERROR(SUMIF($G$6:$BB$6,BI$6&amp;" "&amp;'Input-Func_Class'!$E$22,$G252:$BB252),SUMIF($G$6:$BB$6,BI$6&amp;" "&amp;'Input-Func_Class'!$B$24,$G252:$BB252))+SUMIF($G$6:$BB$6,BI$6&amp;" "&amp;'Input-Func_Class'!$F$22,$G252:$BB252))&lt;Check_Limit,0,1),1)</f>
        <v>0</v>
      </c>
      <c r="BJ252">
        <f ca="1">IFERROR(IF(SUMIF($G$6:$BB$6,BJ$6&amp;" Total",$G252:$BB252)-(SUMIF($G$6:$BB$6,BJ$6&amp;" "&amp;'Input-Func_Class'!$D$22,$G252:$BB252)+IFERROR(SUMIF($G$6:$BB$6,BJ$6&amp;" "&amp;'Input-Func_Class'!$E$22,$G252:$BB252),SUMIF($G$6:$BB$6,BJ$6&amp;" "&amp;'Input-Func_Class'!$B$24,$G252:$BB252))+SUMIF($G$6:$BB$6,BJ$6&amp;" "&amp;'Input-Func_Class'!$F$22,$G252:$BB252))&lt;Check_Limit,0,1),1)</f>
        <v>0</v>
      </c>
      <c r="BK252">
        <f ca="1">IFERROR(IF(SUMIF($G$6:$BB$6,BK$6&amp;" Total",$G252:$BB252)-(SUMIF($G$6:$BB$6,BK$6&amp;" "&amp;'Input-Func_Class'!$D$22,$G252:$BB252)+IFERROR(SUMIF($G$6:$BB$6,BK$6&amp;" "&amp;'Input-Func_Class'!$E$22,$G252:$BB252),SUMIF($G$6:$BB$6,BK$6&amp;" "&amp;'Input-Func_Class'!$B$24,$G252:$BB252))+SUMIF($G$6:$BB$6,BK$6&amp;" "&amp;'Input-Func_Class'!$F$22,$G252:$BB252))&lt;Check_Limit,0,1),1)</f>
        <v>0</v>
      </c>
      <c r="BL252">
        <f ca="1">IFERROR(IF(SUMIF($G$6:$BB$6,BL$6&amp;" Total",$G252:$BB252)-(SUMIF($G$6:$BB$6,BL$6&amp;" "&amp;'Input-Func_Class'!$D$22,$G252:$BB252)+IFERROR(SUMIF($G$6:$BB$6,BL$6&amp;" "&amp;'Input-Func_Class'!$E$22,$G252:$BB252),SUMIF($G$6:$BB$6,BL$6&amp;" "&amp;'Input-Func_Class'!$B$24,$G252:$BB252))+SUMIF($G$6:$BB$6,BL$6&amp;" "&amp;'Input-Func_Class'!$F$22,$G252:$BB252))&lt;Check_Limit,0,1),1)</f>
        <v>0</v>
      </c>
      <c r="BM252">
        <f ca="1">IFERROR(IF(SUMIF($G$6:$BB$6,BM$6&amp;" Total",$G252:$BB252)-(SUMIF($G$6:$BB$6,BM$6&amp;" "&amp;'Input-Func_Class'!$D$22,$G252:$BB252)+IFERROR(SUMIF($G$6:$BB$6,BM$6&amp;" "&amp;'Input-Func_Class'!$E$22,$G252:$BB252),SUMIF($G$6:$BB$6,BM$6&amp;" "&amp;'Input-Func_Class'!$B$24,$G252:$BB252))+SUMIF($G$6:$BB$6,BM$6&amp;" "&amp;'Input-Func_Class'!$F$22,$G252:$BB252))&lt;Check_Limit,0,1),1)</f>
        <v>0</v>
      </c>
      <c r="BN252">
        <f ca="1">IFERROR(IF(SUMIF($G$6:$BB$6,BN$6&amp;" Total",$G252:$BB252)-(SUMIF($G$6:$BB$6,BN$6&amp;" "&amp;'Input-Func_Class'!$D$22,$G252:$BB252)+IFERROR(SUMIF($G$6:$BB$6,BN$6&amp;" "&amp;'Input-Func_Class'!$E$22,$G252:$BB252),SUMIF($G$6:$BB$6,BN$6&amp;" "&amp;'Input-Func_Class'!$B$24,$G252:$BB252))+SUMIF($G$6:$BB$6,BN$6&amp;" "&amp;'Input-Func_Class'!$F$22,$G252:$BB252))&lt;Check_Limit,0,1),1)</f>
        <v>0</v>
      </c>
      <c r="BO252">
        <f ca="1">IFERROR(IF(SUMIF($G$6:$BB$6,BO$6&amp;" Total",$G252:$BB252)-(SUMIF($G$6:$BB$6,BO$6&amp;" "&amp;'Input-Func_Class'!$D$22,$G252:$BB252)+IFERROR(SUMIF($G$6:$BB$6,BO$6&amp;" "&amp;'Input-Func_Class'!$E$22,$G252:$BB252),SUMIF($G$6:$BB$6,BO$6&amp;" "&amp;'Input-Func_Class'!$B$24,$G252:$BB252))+SUMIF($G$6:$BB$6,BO$6&amp;" "&amp;'Input-Func_Class'!$F$22,$G252:$BB252))&lt;Check_Limit,0,1),1)</f>
        <v>0</v>
      </c>
    </row>
    <row r="253" spans="1:67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>Functionalization!$D253</f>
        <v>1055369.5466168986</v>
      </c>
      <c r="E253" s="8">
        <f t="shared" ca="1" si="71"/>
        <v>0</v>
      </c>
      <c r="F253" s="2" t="str">
        <f>IF($D253=0,"-",IF('Input-Accounts'!$E253&lt;&gt;0,'Input-Accounts'!$E253,'Input-Accounts'!$G253))</f>
        <v>INT_LABOR</v>
      </c>
      <c r="G253" s="8">
        <f ca="1">IF(G$5&lt;&gt;"",HLOOKUP(G$5,Functionalization!$G$6:$R$314,ROW($A253)-5,FALSE),IFERROR(INDEX(G$278:G$314,MATCH($F253,$B$278:$B$314,0))/VLOOKUP($F253,$B$278:$BB$314,MATCH(LEFT(TRIM(G$6),FIND("~",SUBSTITUTE(G$6,"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253))*HLOOKUP(LEFT(TRIM(G$6),FIND("~",SUBSTITUTE(G$6," ","~",LEN(TRIM(G$6))-LEN(SUBSTITUTE(TRIM(G$6)," ",""))))-1)&amp;" Total",$B$6:$BB$314,ROW($A253)-5,FALSE))</f>
        <v>390648.77652010747</v>
      </c>
      <c r="H253" s="8">
        <f ca="1">IF(H$5&lt;&gt;"",HLOOKUP(H$5,Functionalization!$G$6:$R$314,ROW($A253)-5,FALSE),IFERROR(INDEX(H$278:H$314,MATCH($F253,$B$278:$B$314,0))/VLOOKUP($F253,$B$278:$BB$314,MATCH(LEFT(TRIM(H$6),FIND("~",SUBSTITUTE(H$6,"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253))*HLOOKUP(LEFT(TRIM(H$6),FIND("~",SUBSTITUTE(H$6," ","~",LEN(TRIM(H$6))-LEN(SUBSTITUTE(TRIM(H$6)," ",""))))-1)&amp;" Total",$B$6:$BB$314,ROW($A253)-5,FALSE))</f>
        <v>270699.83959826519</v>
      </c>
      <c r="I253" s="8">
        <f ca="1">IF(I$5&lt;&gt;"",HLOOKUP(I$5,Functionalization!$G$6:$R$314,ROW($A253)-5,FALSE),IFERROR(INDEX(I$278:I$314,MATCH($F253,$B$278:$B$314,0))/VLOOKUP($F253,$B$278:$BB$314,MATCH(LEFT(TRIM(I$6),FIND("~",SUBSTITUTE(I$6,"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253))*HLOOKUP(LEFT(TRIM(I$6),FIND("~",SUBSTITUTE(I$6," ","~",LEN(TRIM(I$6))-LEN(SUBSTITUTE(TRIM(I$6)," ",""))))-1)&amp;" Total",$B$6:$BB$314,ROW($A253)-5,FALSE))</f>
        <v>26766.009108685696</v>
      </c>
      <c r="J253" s="8">
        <f ca="1">IF(J$5&lt;&gt;"",HLOOKUP(J$5,Functionalization!$G$6:$R$314,ROW($A253)-5,FALSE),IFERROR(INDEX(J$278:J$314,MATCH($F253,$B$278:$B$314,0))/VLOOKUP($F253,$B$278:$BB$314,MATCH(LEFT(TRIM(J$6),FIND("~",SUBSTITUTE(J$6,"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253))*HLOOKUP(LEFT(TRIM(J$6),FIND("~",SUBSTITUTE(J$6," ","~",LEN(TRIM(J$6))-LEN(SUBSTITUTE(TRIM(J$6)," ",""))))-1)&amp;" Total",$B$6:$BB$314,ROW($A253)-5,FALSE))</f>
        <v>93182.927813156639</v>
      </c>
      <c r="K253" s="8">
        <f ca="1">IF(K$5&lt;&gt;"",HLOOKUP(K$5,Functionalization!$G$6:$R$314,ROW($A253)-5,FALSE),IFERROR(INDEX(K$278:K$314,MATCH($F253,$B$278:$B$314,0))/VLOOKUP($F253,$B$278:$BB$314,MATCH(LEFT(TRIM(K$6),FIND("~",SUBSTITUTE(K$6,"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253))*HLOOKUP(LEFT(TRIM(K$6),FIND("~",SUBSTITUTE(K$6," ","~",LEN(TRIM(K$6))-LEN(SUBSTITUTE(TRIM(K$6)," ",""))))-1)&amp;" Total",$B$6:$BB$314,ROW($A253)-5,FALSE))</f>
        <v>487315.59884961619</v>
      </c>
      <c r="L253" s="8">
        <f ca="1">IF(L$5&lt;&gt;"",HLOOKUP(L$5,Functionalization!$G$6:$R$314,ROW($A253)-5,FALSE),IFERROR(INDEX(L$278:L$314,MATCH($F253,$B$278:$B$314,0))/VLOOKUP($F253,$B$278:$BB$314,MATCH(LEFT(TRIM(L$6),FIND("~",SUBSTITUTE(L$6,"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253))*HLOOKUP(LEFT(TRIM(L$6),FIND("~",SUBSTITUTE(L$6," ","~",LEN(TRIM(L$6))-LEN(SUBSTITUTE(TRIM(L$6)," ",""))))-1)&amp;" Total",$B$6:$BB$314,ROW($A253)-5,FALSE))</f>
        <v>0</v>
      </c>
      <c r="M253" s="8">
        <f ca="1">IF(M$5&lt;&gt;"",HLOOKUP(M$5,Functionalization!$G$6:$R$314,ROW($A253)-5,FALSE),IFERROR(INDEX(M$278:M$314,MATCH($F253,$B$278:$B$314,0))/VLOOKUP($F253,$B$278:$BB$314,MATCH(LEFT(TRIM(M$6),FIND("~",SUBSTITUTE(M$6,"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253))*HLOOKUP(LEFT(TRIM(M$6),FIND("~",SUBSTITUTE(M$6," ","~",LEN(TRIM(M$6))-LEN(SUBSTITUTE(TRIM(M$6)," ",""))))-1)&amp;" Total",$B$6:$BB$314,ROW($A253)-5,FALSE))</f>
        <v>0</v>
      </c>
      <c r="N253" s="8">
        <f ca="1">IF(N$5&lt;&gt;"",HLOOKUP(N$5,Functionalization!$G$6:$R$314,ROW($A253)-5,FALSE),IFERROR(INDEX(N$278:N$314,MATCH($F253,$B$278:$B$314,0))/VLOOKUP($F253,$B$278:$BB$314,MATCH(LEFT(TRIM(N$6),FIND("~",SUBSTITUTE(N$6,"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253))*HLOOKUP(LEFT(TRIM(N$6),FIND("~",SUBSTITUTE(N$6," ","~",LEN(TRIM(N$6))-LEN(SUBSTITUTE(TRIM(N$6)," ",""))))-1)&amp;" Total",$B$6:$BB$314,ROW($A253)-5,FALSE))</f>
        <v>487315.59884961619</v>
      </c>
      <c r="O253" s="8">
        <f ca="1">IF(O$5&lt;&gt;"",HLOOKUP(O$5,Functionalization!$G$6:$R$314,ROW($A253)-5,FALSE),IFERROR(INDEX(O$278:O$314,MATCH($F253,$B$278:$B$314,0))/VLOOKUP($F253,$B$278:$BB$314,MATCH(LEFT(TRIM(O$6),FIND("~",SUBSTITUTE(O$6,"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253))*HLOOKUP(LEFT(TRIM(O$6),FIND("~",SUBSTITUTE(O$6," ","~",LEN(TRIM(O$6))-LEN(SUBSTITUTE(TRIM(O$6)," ",""))))-1)&amp;" Total",$B$6:$BB$314,ROW($A253)-5,FALSE))</f>
        <v>177405.17124717499</v>
      </c>
      <c r="P253" s="8">
        <f ca="1">IF(P$5&lt;&gt;"",HLOOKUP(P$5,Functionalization!$G$6:$R$314,ROW($A253)-5,FALSE),IFERROR(INDEX(P$278:P$314,MATCH($F253,$B$278:$B$314,0))/VLOOKUP($F253,$B$278:$BB$314,MATCH(LEFT(TRIM(P$6),FIND("~",SUBSTITUTE(P$6,"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253))*HLOOKUP(LEFT(TRIM(P$6),FIND("~",SUBSTITUTE(P$6," ","~",LEN(TRIM(P$6))-LEN(SUBSTITUTE(TRIM(P$6)," ",""))))-1)&amp;" Total",$B$6:$BB$314,ROW($A253)-5,FALSE))</f>
        <v>0</v>
      </c>
      <c r="Q253" s="8">
        <f ca="1">IF(Q$5&lt;&gt;"",HLOOKUP(Q$5,Functionalization!$G$6:$R$314,ROW($A253)-5,FALSE),IFERROR(INDEX(Q$278:Q$314,MATCH($F253,$B$278:$B$314,0))/VLOOKUP($F253,$B$278:$BB$314,MATCH(LEFT(TRIM(Q$6),FIND("~",SUBSTITUTE(Q$6,"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253))*HLOOKUP(LEFT(TRIM(Q$6),FIND("~",SUBSTITUTE(Q$6," ","~",LEN(TRIM(Q$6))-LEN(SUBSTITUTE(TRIM(Q$6)," ",""))))-1)&amp;" Total",$B$6:$BB$314,ROW($A253)-5,FALSE))</f>
        <v>0</v>
      </c>
      <c r="R253" s="8">
        <f ca="1">IF(R$5&lt;&gt;"",HLOOKUP(R$5,Functionalization!$G$6:$R$314,ROW($A253)-5,FALSE),IFERROR(INDEX(R$278:R$314,MATCH($F253,$B$278:$B$314,0))/VLOOKUP($F253,$B$278:$BB$314,MATCH(LEFT(TRIM(R$6),FIND("~",SUBSTITUTE(R$6,"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253))*HLOOKUP(LEFT(TRIM(R$6),FIND("~",SUBSTITUTE(R$6," ","~",LEN(TRIM(R$6))-LEN(SUBSTITUTE(TRIM(R$6)," ",""))))-1)&amp;" Total",$B$6:$BB$314,ROW($A253)-5,FALSE))</f>
        <v>177405.17124717499</v>
      </c>
      <c r="S253" s="8">
        <f ca="1">IF(S$5&lt;&gt;"",HLOOKUP(S$5,Functionalization!$G$6:$R$314,ROW($A253)-5,FALSE),IFERROR(INDEX(S$278:S$314,MATCH($F253,$B$278:$B$314,0))/VLOOKUP($F253,$B$278:$BB$314,MATCH(LEFT(TRIM(S$6),FIND("~",SUBSTITUTE(S$6,"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253))*HLOOKUP(LEFT(TRIM(S$6),FIND("~",SUBSTITUTE(S$6," ","~",LEN(TRIM(S$6))-LEN(SUBSTITUTE(TRIM(S$6)," ",""))))-1)&amp;" Total",$B$6:$BB$314,ROW($A253)-5,FALSE))</f>
        <v>0</v>
      </c>
      <c r="T253" s="8">
        <f ca="1">IF(T$5&lt;&gt;"",HLOOKUP(T$5,Functionalization!$G$6:$R$314,ROW($A253)-5,FALSE),IFERROR(INDEX(T$278:T$314,MATCH($F253,$B$278:$B$314,0))/VLOOKUP($F253,$B$278:$BB$314,MATCH(LEFT(TRIM(T$6),FIND("~",SUBSTITUTE(T$6,"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253))*HLOOKUP(LEFT(TRIM(T$6),FIND("~",SUBSTITUTE(T$6," ","~",LEN(TRIM(T$6))-LEN(SUBSTITUTE(TRIM(T$6)," ",""))))-1)&amp;" Total",$B$6:$BB$314,ROW($A253)-5,FALSE))</f>
        <v>0</v>
      </c>
      <c r="U253" s="8">
        <f ca="1">IF(U$5&lt;&gt;"",HLOOKUP(U$5,Functionalization!$G$6:$R$314,ROW($A253)-5,FALSE),IFERROR(INDEX(U$278:U$314,MATCH($F253,$B$278:$B$314,0))/VLOOKUP($F253,$B$278:$BB$314,MATCH(LEFT(TRIM(U$6),FIND("~",SUBSTITUTE(U$6,"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253))*HLOOKUP(LEFT(TRIM(U$6),FIND("~",SUBSTITUTE(U$6," ","~",LEN(TRIM(U$6))-LEN(SUBSTITUTE(TRIM(U$6)," ",""))))-1)&amp;" Total",$B$6:$BB$314,ROW($A253)-5,FALSE))</f>
        <v>0</v>
      </c>
      <c r="V253" s="8">
        <f ca="1">IF(V$5&lt;&gt;"",HLOOKUP(V$5,Functionalization!$G$6:$R$314,ROW($A253)-5,FALSE),IFERROR(INDEX(V$278:V$314,MATCH($F253,$B$278:$B$314,0))/VLOOKUP($F253,$B$278:$BB$314,MATCH(LEFT(TRIM(V$6),FIND("~",SUBSTITUTE(V$6,"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253))*HLOOKUP(LEFT(TRIM(V$6),FIND("~",SUBSTITUTE(V$6," ","~",LEN(TRIM(V$6))-LEN(SUBSTITUTE(TRIM(V$6)," ",""))))-1)&amp;" Total",$B$6:$BB$314,ROW($A253)-5,FALSE))</f>
        <v>0</v>
      </c>
      <c r="W253" s="8">
        <f ca="1">IF(W$5&lt;&gt;"",HLOOKUP(W$5,Functionalization!$G$6:$R$314,ROW($A253)-5,FALSE),IFERROR(INDEX(W$278:W$314,MATCH($F253,$B$278:$B$314,0))/VLOOKUP($F253,$B$278:$BB$314,MATCH(LEFT(TRIM(W$6),FIND("~",SUBSTITUTE(W$6,"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253))*HLOOKUP(LEFT(TRIM(W$6),FIND("~",SUBSTITUTE(W$6," ","~",LEN(TRIM(W$6))-LEN(SUBSTITUTE(TRIM(W$6)," ",""))))-1)&amp;" Total",$B$6:$BB$314,ROW($A253)-5,FALSE))</f>
        <v>0</v>
      </c>
      <c r="X253" s="8">
        <f ca="1">IF(X$5&lt;&gt;"",HLOOKUP(X$5,Functionalization!$G$6:$R$314,ROW($A253)-5,FALSE),IFERROR(INDEX(X$278:X$314,MATCH($F253,$B$278:$B$314,0))/VLOOKUP($F253,$B$278:$BB$314,MATCH(LEFT(TRIM(X$6),FIND("~",SUBSTITUTE(X$6,"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253))*HLOOKUP(LEFT(TRIM(X$6),FIND("~",SUBSTITUTE(X$6," ","~",LEN(TRIM(X$6))-LEN(SUBSTITUTE(TRIM(X$6)," ",""))))-1)&amp;" Total",$B$6:$BB$314,ROW($A253)-5,FALSE))</f>
        <v>0</v>
      </c>
      <c r="Y253" s="8">
        <f ca="1">IF(Y$5&lt;&gt;"",HLOOKUP(Y$5,Functionalization!$G$6:$R$314,ROW($A253)-5,FALSE),IFERROR(INDEX(Y$278:Y$314,MATCH($F253,$B$278:$B$314,0))/VLOOKUP($F253,$B$278:$BB$314,MATCH(LEFT(TRIM(Y$6),FIND("~",SUBSTITUTE(Y$6,"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253))*HLOOKUP(LEFT(TRIM(Y$6),FIND("~",SUBSTITUTE(Y$6," ","~",LEN(TRIM(Y$6))-LEN(SUBSTITUTE(TRIM(Y$6)," ",""))))-1)&amp;" Total",$B$6:$BB$314,ROW($A253)-5,FALSE))</f>
        <v>0</v>
      </c>
      <c r="Z253" s="8">
        <f ca="1">IF(Z$5&lt;&gt;"",HLOOKUP(Z$5,Functionalization!$G$6:$R$314,ROW($A253)-5,FALSE),IFERROR(INDEX(Z$278:Z$314,MATCH($F253,$B$278:$B$314,0))/VLOOKUP($F253,$B$278:$BB$314,MATCH(LEFT(TRIM(Z$6),FIND("~",SUBSTITUTE(Z$6,"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253))*HLOOKUP(LEFT(TRIM(Z$6),FIND("~",SUBSTITUTE(Z$6," ","~",LEN(TRIM(Z$6))-LEN(SUBSTITUTE(TRIM(Z$6)," ",""))))-1)&amp;" Total",$B$6:$BB$314,ROW($A253)-5,FALSE))</f>
        <v>0</v>
      </c>
      <c r="AA253" s="8">
        <f ca="1">IF(AA$5&lt;&gt;"",HLOOKUP(AA$5,Functionalization!$G$6:$R$314,ROW($A253)-5,FALSE),IFERROR(INDEX(AA$278:AA$314,MATCH($F253,$B$278:$B$314,0))/VLOOKUP($F253,$B$278:$BB$314,MATCH(LEFT(TRIM(AA$6),FIND("~",SUBSTITUTE(AA$6,"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253))*HLOOKUP(LEFT(TRIM(AA$6),FIND("~",SUBSTITUTE(AA$6," ","~",LEN(TRIM(AA$6))-LEN(SUBSTITUTE(TRIM(AA$6)," ",""))))-1)&amp;" Total",$B$6:$BB$314,ROW($A253)-5,FALSE))</f>
        <v>0</v>
      </c>
      <c r="AB253" s="8">
        <f ca="1">IF(AB$5&lt;&gt;"",HLOOKUP(AB$5,Functionalization!$G$6:$R$314,ROW($A253)-5,FALSE),IFERROR(INDEX(AB$278:AB$314,MATCH($F253,$B$278:$B$314,0))/VLOOKUP($F253,$B$278:$BB$314,MATCH(LEFT(TRIM(AB$6),FIND("~",SUBSTITUTE(AB$6,"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253))*HLOOKUP(LEFT(TRIM(AB$6),FIND("~",SUBSTITUTE(AB$6," ","~",LEN(TRIM(AB$6))-LEN(SUBSTITUTE(TRIM(AB$6)," ",""))))-1)&amp;" Total",$B$6:$BB$314,ROW($A253)-5,FALSE))</f>
        <v>0</v>
      </c>
      <c r="AC253" s="8">
        <f ca="1">IF(AC$5&lt;&gt;"",HLOOKUP(AC$5,Functionalization!$G$6:$R$314,ROW($A253)-5,FALSE),IFERROR(INDEX(AC$278:AC$314,MATCH($F253,$B$278:$B$314,0))/VLOOKUP($F253,$B$278:$BB$314,MATCH(LEFT(TRIM(AC$6),FIND("~",SUBSTITUTE(AC$6,"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253))*HLOOKUP(LEFT(TRIM(AC$6),FIND("~",SUBSTITUTE(AC$6," ","~",LEN(TRIM(AC$6))-LEN(SUBSTITUTE(TRIM(AC$6)," ",""))))-1)&amp;" Total",$B$6:$BB$314,ROW($A253)-5,FALSE))</f>
        <v>0</v>
      </c>
      <c r="AD253" s="8">
        <f ca="1">IF(AD$5&lt;&gt;"",HLOOKUP(AD$5,Functionalization!$G$6:$R$314,ROW($A253)-5,FALSE),IFERROR(INDEX(AD$278:AD$314,MATCH($F253,$B$278:$B$314,0))/VLOOKUP($F253,$B$278:$BB$314,MATCH(LEFT(TRIM(AD$6),FIND("~",SUBSTITUTE(AD$6,"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253))*HLOOKUP(LEFT(TRIM(AD$6),FIND("~",SUBSTITUTE(AD$6," ","~",LEN(TRIM(AD$6))-LEN(SUBSTITUTE(TRIM(AD$6)," ",""))))-1)&amp;" Total",$B$6:$BB$314,ROW($A253)-5,FALSE))</f>
        <v>0</v>
      </c>
      <c r="AE253" s="8">
        <f ca="1">IF(AE$5&lt;&gt;"",HLOOKUP(AE$5,Functionalization!$G$6:$R$314,ROW($A253)-5,FALSE),IFERROR(INDEX(AE$278:AE$314,MATCH($F253,$B$278:$B$314,0))/VLOOKUP($F253,$B$278:$BB$314,MATCH(LEFT(TRIM(AE$6),FIND("~",SUBSTITUTE(AE$6,"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253))*HLOOKUP(LEFT(TRIM(AE$6),FIND("~",SUBSTITUTE(AE$6," ","~",LEN(TRIM(AE$6))-LEN(SUBSTITUTE(TRIM(AE$6)," ",""))))-1)&amp;" Total",$B$6:$BB$314,ROW($A253)-5,FALSE))</f>
        <v>0</v>
      </c>
      <c r="AF253" s="8">
        <f ca="1">IF(AF$5&lt;&gt;"",HLOOKUP(AF$5,Functionalization!$G$6:$R$314,ROW($A253)-5,FALSE),IFERROR(INDEX(AF$278:AF$314,MATCH($F253,$B$278:$B$314,0))/VLOOKUP($F253,$B$278:$BB$314,MATCH(LEFT(TRIM(AF$6),FIND("~",SUBSTITUTE(AF$6,"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253))*HLOOKUP(LEFT(TRIM(AF$6),FIND("~",SUBSTITUTE(AF$6," ","~",LEN(TRIM(AF$6))-LEN(SUBSTITUTE(TRIM(AF$6)," ",""))))-1)&amp;" Total",$B$6:$BB$314,ROW($A253)-5,FALSE))</f>
        <v>0</v>
      </c>
      <c r="AG253" s="8">
        <f ca="1">IF(AG$5&lt;&gt;"",HLOOKUP(AG$5,Functionalization!$G$6:$R$314,ROW($A253)-5,FALSE),IFERROR(INDEX(AG$278:AG$314,MATCH($F253,$B$278:$B$314,0))/VLOOKUP($F253,$B$278:$BB$314,MATCH(LEFT(TRIM(AG$6),FIND("~",SUBSTITUTE(AG$6,"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253))*HLOOKUP(LEFT(TRIM(AG$6),FIND("~",SUBSTITUTE(AG$6," ","~",LEN(TRIM(AG$6))-LEN(SUBSTITUTE(TRIM(AG$6)," ",""))))-1)&amp;" Total",$B$6:$BB$314,ROW($A253)-5,FALSE))</f>
        <v>0</v>
      </c>
      <c r="AH253" s="8">
        <f ca="1">IF(AH$5&lt;&gt;"",HLOOKUP(AH$5,Functionalization!$G$6:$R$314,ROW($A253)-5,FALSE),IFERROR(INDEX(AH$278:AH$314,MATCH($F253,$B$278:$B$314,0))/VLOOKUP($F253,$B$278:$BB$314,MATCH(LEFT(TRIM(AH$6),FIND("~",SUBSTITUTE(AH$6,"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253))*HLOOKUP(LEFT(TRIM(AH$6),FIND("~",SUBSTITUTE(AH$6," ","~",LEN(TRIM(AH$6))-LEN(SUBSTITUTE(TRIM(AH$6)," ",""))))-1)&amp;" Total",$B$6:$BB$314,ROW($A253)-5,FALSE))</f>
        <v>0</v>
      </c>
      <c r="AI253" s="8">
        <f ca="1">IF(AI$5&lt;&gt;"",HLOOKUP(AI$5,Functionalization!$G$6:$R$314,ROW($A253)-5,FALSE),IFERROR(INDEX(AI$278:AI$314,MATCH($F253,$B$278:$B$314,0))/VLOOKUP($F253,$B$278:$BB$314,MATCH(LEFT(TRIM(AI$6),FIND("~",SUBSTITUTE(AI$6,"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253))*HLOOKUP(LEFT(TRIM(AI$6),FIND("~",SUBSTITUTE(AI$6," ","~",LEN(TRIM(AI$6))-LEN(SUBSTITUTE(TRIM(AI$6)," ",""))))-1)&amp;" Total",$B$6:$BB$314,ROW($A253)-5,FALSE))</f>
        <v>0</v>
      </c>
      <c r="AJ253" s="8">
        <f ca="1">IF(AJ$5&lt;&gt;"",HLOOKUP(AJ$5,Functionalization!$G$6:$R$314,ROW($A253)-5,FALSE),IFERROR(INDEX(AJ$278:AJ$314,MATCH($F253,$B$278:$B$314,0))/VLOOKUP($F253,$B$278:$BB$314,MATCH(LEFT(TRIM(AJ$6),FIND("~",SUBSTITUTE(AJ$6,"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253))*HLOOKUP(LEFT(TRIM(AJ$6),FIND("~",SUBSTITUTE(AJ$6," ","~",LEN(TRIM(AJ$6))-LEN(SUBSTITUTE(TRIM(AJ$6)," ",""))))-1)&amp;" Total",$B$6:$BB$314,ROW($A253)-5,FALSE))</f>
        <v>0</v>
      </c>
      <c r="AK253" s="8">
        <f ca="1">IF(AK$5&lt;&gt;"",HLOOKUP(AK$5,Functionalization!$G$6:$R$314,ROW($A253)-5,FALSE),IFERROR(INDEX(AK$278:AK$314,MATCH($F253,$B$278:$B$314,0))/VLOOKUP($F253,$B$278:$BB$314,MATCH(LEFT(TRIM(AK$6),FIND("~",SUBSTITUTE(AK$6,"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253))*HLOOKUP(LEFT(TRIM(AK$6),FIND("~",SUBSTITUTE(AK$6," ","~",LEN(TRIM(AK$6))-LEN(SUBSTITUTE(TRIM(AK$6)," ",""))))-1)&amp;" Total",$B$6:$BB$314,ROW($A253)-5,FALSE))</f>
        <v>0</v>
      </c>
      <c r="AL253" s="8">
        <f ca="1">IF(AL$5&lt;&gt;"",HLOOKUP(AL$5,Functionalization!$G$6:$R$314,ROW($A253)-5,FALSE),IFERROR(INDEX(AL$278:AL$314,MATCH($F253,$B$278:$B$314,0))/VLOOKUP($F253,$B$278:$BB$314,MATCH(LEFT(TRIM(AL$6),FIND("~",SUBSTITUTE(AL$6,"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253))*HLOOKUP(LEFT(TRIM(AL$6),FIND("~",SUBSTITUTE(AL$6," ","~",LEN(TRIM(AL$6))-LEN(SUBSTITUTE(TRIM(AL$6)," ",""))))-1)&amp;" Total",$B$6:$BB$314,ROW($A253)-5,FALSE))</f>
        <v>0</v>
      </c>
      <c r="AM253" s="8">
        <f ca="1">IF(AM$5&lt;&gt;"",HLOOKUP(AM$5,Functionalization!$G$6:$R$314,ROW($A253)-5,FALSE),IFERROR(INDEX(AM$278:AM$314,MATCH($F253,$B$278:$B$314,0))/VLOOKUP($F253,$B$278:$BB$314,MATCH(LEFT(TRIM(AM$6),FIND("~",SUBSTITUTE(AM$6,"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253))*HLOOKUP(LEFT(TRIM(AM$6),FIND("~",SUBSTITUTE(AM$6," ","~",LEN(TRIM(AM$6))-LEN(SUBSTITUTE(TRIM(AM$6)," ",""))))-1)&amp;" Total",$B$6:$BB$314,ROW($A253)-5,FALSE))</f>
        <v>0</v>
      </c>
      <c r="AN253" s="8">
        <f ca="1">IF(AN$5&lt;&gt;"",HLOOKUP(AN$5,Functionalization!$G$6:$R$314,ROW($A253)-5,FALSE),IFERROR(INDEX(AN$278:AN$314,MATCH($F253,$B$278:$B$314,0))/VLOOKUP($F253,$B$278:$BB$314,MATCH(LEFT(TRIM(AN$6),FIND("~",SUBSTITUTE(AN$6,"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253))*HLOOKUP(LEFT(TRIM(AN$6),FIND("~",SUBSTITUTE(AN$6," ","~",LEN(TRIM(AN$6))-LEN(SUBSTITUTE(TRIM(AN$6)," ",""))))-1)&amp;" Total",$B$6:$BB$314,ROW($A253)-5,FALSE))</f>
        <v>0</v>
      </c>
      <c r="AO253" s="8">
        <f ca="1">IF(AO$5&lt;&gt;"",HLOOKUP(AO$5,Functionalization!$G$6:$R$314,ROW($A253)-5,FALSE),IFERROR(INDEX(AO$278:AO$314,MATCH($F253,$B$278:$B$314,0))/VLOOKUP($F253,$B$278:$BB$314,MATCH(LEFT(TRIM(AO$6),FIND("~",SUBSTITUTE(AO$6,"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253))*HLOOKUP(LEFT(TRIM(AO$6),FIND("~",SUBSTITUTE(AO$6," ","~",LEN(TRIM(AO$6))-LEN(SUBSTITUTE(TRIM(AO$6)," ",""))))-1)&amp;" Total",$B$6:$BB$314,ROW($A253)-5,FALSE))</f>
        <v>0</v>
      </c>
      <c r="AP253" s="8">
        <f ca="1">IF(AP$5&lt;&gt;"",HLOOKUP(AP$5,Functionalization!$G$6:$R$314,ROW($A253)-5,FALSE),IFERROR(INDEX(AP$278:AP$314,MATCH($F253,$B$278:$B$314,0))/VLOOKUP($F253,$B$278:$BB$314,MATCH(LEFT(TRIM(AP$6),FIND("~",SUBSTITUTE(AP$6,"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253))*HLOOKUP(LEFT(TRIM(AP$6),FIND("~",SUBSTITUTE(AP$6," ","~",LEN(TRIM(AP$6))-LEN(SUBSTITUTE(TRIM(AP$6)," ",""))))-1)&amp;" Total",$B$6:$BB$314,ROW($A253)-5,FALSE))</f>
        <v>0</v>
      </c>
      <c r="AQ253" s="8">
        <f ca="1">IF(AQ$5&lt;&gt;"",HLOOKUP(AQ$5,Functionalization!$G$6:$R$314,ROW($A253)-5,FALSE),IFERROR(INDEX(AQ$278:AQ$314,MATCH($F253,$B$278:$B$314,0))/VLOOKUP($F253,$B$278:$BB$314,MATCH(LEFT(TRIM(AQ$6),FIND("~",SUBSTITUTE(AQ$6,"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253))*HLOOKUP(LEFT(TRIM(AQ$6),FIND("~",SUBSTITUTE(AQ$6," ","~",LEN(TRIM(AQ$6))-LEN(SUBSTITUTE(TRIM(AQ$6)," ",""))))-1)&amp;" Total",$B$6:$BB$314,ROW($A253)-5,FALSE))</f>
        <v>0</v>
      </c>
      <c r="AR253" s="8">
        <f ca="1">IF(AR$5&lt;&gt;"",HLOOKUP(AR$5,Functionalization!$G$6:$R$314,ROW($A253)-5,FALSE),IFERROR(INDEX(AR$278:AR$314,MATCH($F253,$B$278:$B$314,0))/VLOOKUP($F253,$B$278:$BB$314,MATCH(LEFT(TRIM(AR$6),FIND("~",SUBSTITUTE(AR$6,"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253))*HLOOKUP(LEFT(TRIM(AR$6),FIND("~",SUBSTITUTE(AR$6," ","~",LEN(TRIM(AR$6))-LEN(SUBSTITUTE(TRIM(AR$6)," ",""))))-1)&amp;" Total",$B$6:$BB$314,ROW($A253)-5,FALSE))</f>
        <v>0</v>
      </c>
      <c r="AS253" s="8">
        <f ca="1">IF(AS$5&lt;&gt;"",HLOOKUP(AS$5,Functionalization!$G$6:$R$314,ROW($A253)-5,FALSE),IFERROR(INDEX(AS$278:AS$314,MATCH($F253,$B$278:$B$314,0))/VLOOKUP($F253,$B$278:$BB$314,MATCH(LEFT(TRIM(AS$6),FIND("~",SUBSTITUTE(AS$6,"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253))*HLOOKUP(LEFT(TRIM(AS$6),FIND("~",SUBSTITUTE(AS$6," ","~",LEN(TRIM(AS$6))-LEN(SUBSTITUTE(TRIM(AS$6)," ",""))))-1)&amp;" Total",$B$6:$BB$314,ROW($A253)-5,FALSE))</f>
        <v>0</v>
      </c>
      <c r="AT253" s="8">
        <f ca="1">IF(AT$5&lt;&gt;"",HLOOKUP(AT$5,Functionalization!$G$6:$R$314,ROW($A253)-5,FALSE),IFERROR(INDEX(AT$278:AT$314,MATCH($F253,$B$278:$B$314,0))/VLOOKUP($F253,$B$278:$BB$314,MATCH(LEFT(TRIM(AT$6),FIND("~",SUBSTITUTE(AT$6,"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253))*HLOOKUP(LEFT(TRIM(AT$6),FIND("~",SUBSTITUTE(AT$6," ","~",LEN(TRIM(AT$6))-LEN(SUBSTITUTE(TRIM(AT$6)," ",""))))-1)&amp;" Total",$B$6:$BB$314,ROW($A253)-5,FALSE))</f>
        <v>0</v>
      </c>
      <c r="AU253" s="8">
        <f ca="1">IF(AU$5&lt;&gt;"",HLOOKUP(AU$5,Functionalization!$G$6:$R$314,ROW($A253)-5,FALSE),IFERROR(INDEX(AU$278:AU$314,MATCH($F253,$B$278:$B$314,0))/VLOOKUP($F253,$B$278:$BB$314,MATCH(LEFT(TRIM(AU$6),FIND("~",SUBSTITUTE(AU$6,"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253))*HLOOKUP(LEFT(TRIM(AU$6),FIND("~",SUBSTITUTE(AU$6," ","~",LEN(TRIM(AU$6))-LEN(SUBSTITUTE(TRIM(AU$6)," ",""))))-1)&amp;" Total",$B$6:$BB$314,ROW($A253)-5,FALSE))</f>
        <v>0</v>
      </c>
      <c r="AV253" s="8">
        <f ca="1">IF(AV$5&lt;&gt;"",HLOOKUP(AV$5,Functionalization!$G$6:$R$314,ROW($A253)-5,FALSE),IFERROR(INDEX(AV$278:AV$314,MATCH($F253,$B$278:$B$314,0))/VLOOKUP($F253,$B$278:$BB$314,MATCH(LEFT(TRIM(AV$6),FIND("~",SUBSTITUTE(AV$6,"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253))*HLOOKUP(LEFT(TRIM(AV$6),FIND("~",SUBSTITUTE(AV$6," ","~",LEN(TRIM(AV$6))-LEN(SUBSTITUTE(TRIM(AV$6)," ",""))))-1)&amp;" Total",$B$6:$BB$314,ROW($A253)-5,FALSE))</f>
        <v>0</v>
      </c>
      <c r="AW253" s="8">
        <f ca="1">IF(AW$5&lt;&gt;"",HLOOKUP(AW$5,Functionalization!$G$6:$R$314,ROW($A253)-5,FALSE),IFERROR(INDEX(AW$278:AW$314,MATCH($F253,$B$278:$B$314,0))/VLOOKUP($F253,$B$278:$BB$314,MATCH(LEFT(TRIM(AW$6),FIND("~",SUBSTITUTE(AW$6,"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253))*HLOOKUP(LEFT(TRIM(AW$6),FIND("~",SUBSTITUTE(AW$6," ","~",LEN(TRIM(AW$6))-LEN(SUBSTITUTE(TRIM(AW$6)," ",""))))-1)&amp;" Total",$B$6:$BB$314,ROW($A253)-5,FALSE))</f>
        <v>0</v>
      </c>
      <c r="AX253" s="8">
        <f ca="1">IF(AX$5&lt;&gt;"",HLOOKUP(AX$5,Functionalization!$G$6:$R$314,ROW($A253)-5,FALSE),IFERROR(INDEX(AX$278:AX$314,MATCH($F253,$B$278:$B$314,0))/VLOOKUP($F253,$B$278:$BB$314,MATCH(LEFT(TRIM(AX$6),FIND("~",SUBSTITUTE(AX$6,"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253))*HLOOKUP(LEFT(TRIM(AX$6),FIND("~",SUBSTITUTE(AX$6," ","~",LEN(TRIM(AX$6))-LEN(SUBSTITUTE(TRIM(AX$6)," ",""))))-1)&amp;" Total",$B$6:$BB$314,ROW($A253)-5,FALSE))</f>
        <v>0</v>
      </c>
      <c r="AY253" s="8">
        <f ca="1">IF(AY$5&lt;&gt;"",HLOOKUP(AY$5,Functionalization!$G$6:$R$314,ROW($A253)-5,FALSE),IFERROR(INDEX(AY$278:AY$314,MATCH($F253,$B$278:$B$314,0))/VLOOKUP($F253,$B$278:$BB$314,MATCH(LEFT(TRIM(AY$6),FIND("~",SUBSTITUTE(AY$6,"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253))*HLOOKUP(LEFT(TRIM(AY$6),FIND("~",SUBSTITUTE(AY$6," ","~",LEN(TRIM(AY$6))-LEN(SUBSTITUTE(TRIM(AY$6)," ",""))))-1)&amp;" Total",$B$6:$BB$314,ROW($A253)-5,FALSE))</f>
        <v>0</v>
      </c>
      <c r="AZ253" s="8">
        <f ca="1">IF(AZ$5&lt;&gt;"",HLOOKUP(AZ$5,Functionalization!$G$6:$R$314,ROW($A253)-5,FALSE),IFERROR(INDEX(AZ$278:AZ$314,MATCH($F253,$B$278:$B$314,0))/VLOOKUP($F253,$B$278:$BB$314,MATCH(LEFT(TRIM(AZ$6),FIND("~",SUBSTITUTE(AZ$6,"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253))*HLOOKUP(LEFT(TRIM(AZ$6),FIND("~",SUBSTITUTE(AZ$6," ","~",LEN(TRIM(AZ$6))-LEN(SUBSTITUTE(TRIM(AZ$6)," ",""))))-1)&amp;" Total",$B$6:$BB$314,ROW($A253)-5,FALSE))</f>
        <v>0</v>
      </c>
      <c r="BA253" s="8">
        <f ca="1">IF(BA$5&lt;&gt;"",HLOOKUP(BA$5,Functionalization!$G$6:$R$314,ROW($A253)-5,FALSE),IFERROR(INDEX(BA$278:BA$314,MATCH($F253,$B$278:$B$314,0))/VLOOKUP($F253,$B$278:$BB$314,MATCH(LEFT(TRIM(BA$6),FIND("~",SUBSTITUTE(BA$6,"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253))*HLOOKUP(LEFT(TRIM(BA$6),FIND("~",SUBSTITUTE(BA$6," ","~",LEN(TRIM(BA$6))-LEN(SUBSTITUTE(TRIM(BA$6)," ",""))))-1)&amp;" Total",$B$6:$BB$314,ROW($A253)-5,FALSE))</f>
        <v>0</v>
      </c>
      <c r="BB253" s="8">
        <f ca="1">IF(BB$5&lt;&gt;"",HLOOKUP(BB$5,Functionalization!$G$6:$R$314,ROW($A253)-5,FALSE),IFERROR(INDEX(BB$278:BB$314,MATCH($F253,$B$278:$B$314,0))/VLOOKUP($F253,$B$278:$BB$314,MATCH(LEFT(TRIM(BB$6),FIND("~",SUBSTITUTE(BB$6,"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253))*HLOOKUP(LEFT(TRIM(BB$6),FIND("~",SUBSTITUTE(BB$6," ","~",LEN(TRIM(BB$6))-LEN(SUBSTITUTE(TRIM(BB$6)," ",""))))-1)&amp;" Total",$B$6:$BB$314,ROW($A253)-5,FALSE))</f>
        <v>0</v>
      </c>
      <c r="BD253">
        <f ca="1">IFERROR(IF(SUMIF($G$6:$BB$6,BD$6&amp;" Total",$G253:$BB253)-(SUMIF($G$6:$BB$6,BD$6&amp;" "&amp;'Input-Func_Class'!$D$22,$G253:$BB253)+IFERROR(SUMIF($G$6:$BB$6,BD$6&amp;" "&amp;'Input-Func_Class'!$E$22,$G253:$BB253),SUMIF($G$6:$BB$6,BD$6&amp;" "&amp;'Input-Func_Class'!$B$24,$G253:$BB253))+SUMIF($G$6:$BB$6,BD$6&amp;" "&amp;'Input-Func_Class'!$F$22,$G253:$BB253))&lt;Check_Limit,0,1),1)</f>
        <v>0</v>
      </c>
      <c r="BE253">
        <f ca="1">IFERROR(IF(SUMIF($G$6:$BB$6,BE$6&amp;" Total",$G253:$BB253)-(SUMIF($G$6:$BB$6,BE$6&amp;" "&amp;'Input-Func_Class'!$D$22,$G253:$BB253)+IFERROR(SUMIF($G$6:$BB$6,BE$6&amp;" "&amp;'Input-Func_Class'!$E$22,$G253:$BB253),SUMIF($G$6:$BB$6,BE$6&amp;" "&amp;'Input-Func_Class'!$B$24,$G253:$BB253))+SUMIF($G$6:$BB$6,BE$6&amp;" "&amp;'Input-Func_Class'!$F$22,$G253:$BB253))&lt;Check_Limit,0,1),1)</f>
        <v>0</v>
      </c>
      <c r="BF253">
        <f ca="1">IFERROR(IF(SUMIF($G$6:$BB$6,BF$6&amp;" Total",$G253:$BB253)-(SUMIF($G$6:$BB$6,BF$6&amp;" "&amp;'Input-Func_Class'!$D$22,$G253:$BB253)+IFERROR(SUMIF($G$6:$BB$6,BF$6&amp;" "&amp;'Input-Func_Class'!$E$22,$G253:$BB253),SUMIF($G$6:$BB$6,BF$6&amp;" "&amp;'Input-Func_Class'!$B$24,$G253:$BB253))+SUMIF($G$6:$BB$6,BF$6&amp;" "&amp;'Input-Func_Class'!$F$22,$G253:$BB253))&lt;Check_Limit,0,1),1)</f>
        <v>0</v>
      </c>
      <c r="BG253">
        <f ca="1">IFERROR(IF(SUMIF($G$6:$BB$6,BG$6&amp;" Total",$G253:$BB253)-(SUMIF($G$6:$BB$6,BG$6&amp;" "&amp;'Input-Func_Class'!$D$22,$G253:$BB253)+IFERROR(SUMIF($G$6:$BB$6,BG$6&amp;" "&amp;'Input-Func_Class'!$E$22,$G253:$BB253),SUMIF($G$6:$BB$6,BG$6&amp;" "&amp;'Input-Func_Class'!$B$24,$G253:$BB253))+SUMIF($G$6:$BB$6,BG$6&amp;" "&amp;'Input-Func_Class'!$F$22,$G253:$BB253))&lt;Check_Limit,0,1),1)</f>
        <v>0</v>
      </c>
      <c r="BH253">
        <f ca="1">IFERROR(IF(SUMIF($G$6:$BB$6,BH$6&amp;" Total",$G253:$BB253)-(SUMIF($G$6:$BB$6,BH$6&amp;" "&amp;'Input-Func_Class'!$D$22,$G253:$BB253)+IFERROR(SUMIF($G$6:$BB$6,BH$6&amp;" "&amp;'Input-Func_Class'!$E$22,$G253:$BB253),SUMIF($G$6:$BB$6,BH$6&amp;" "&amp;'Input-Func_Class'!$B$24,$G253:$BB253))+SUMIF($G$6:$BB$6,BH$6&amp;" "&amp;'Input-Func_Class'!$F$22,$G253:$BB253))&lt;Check_Limit,0,1),1)</f>
        <v>0</v>
      </c>
      <c r="BI253">
        <f ca="1">IFERROR(IF(SUMIF($G$6:$BB$6,BI$6&amp;" Total",$G253:$BB253)-(SUMIF($G$6:$BB$6,BI$6&amp;" "&amp;'Input-Func_Class'!$D$22,$G253:$BB253)+IFERROR(SUMIF($G$6:$BB$6,BI$6&amp;" "&amp;'Input-Func_Class'!$E$22,$G253:$BB253),SUMIF($G$6:$BB$6,BI$6&amp;" "&amp;'Input-Func_Class'!$B$24,$G253:$BB253))+SUMIF($G$6:$BB$6,BI$6&amp;" "&amp;'Input-Func_Class'!$F$22,$G253:$BB253))&lt;Check_Limit,0,1),1)</f>
        <v>0</v>
      </c>
      <c r="BJ253">
        <f ca="1">IFERROR(IF(SUMIF($G$6:$BB$6,BJ$6&amp;" Total",$G253:$BB253)-(SUMIF($G$6:$BB$6,BJ$6&amp;" "&amp;'Input-Func_Class'!$D$22,$G253:$BB253)+IFERROR(SUMIF($G$6:$BB$6,BJ$6&amp;" "&amp;'Input-Func_Class'!$E$22,$G253:$BB253),SUMIF($G$6:$BB$6,BJ$6&amp;" "&amp;'Input-Func_Class'!$B$24,$G253:$BB253))+SUMIF($G$6:$BB$6,BJ$6&amp;" "&amp;'Input-Func_Class'!$F$22,$G253:$BB253))&lt;Check_Limit,0,1),1)</f>
        <v>0</v>
      </c>
      <c r="BK253">
        <f ca="1">IFERROR(IF(SUMIF($G$6:$BB$6,BK$6&amp;" Total",$G253:$BB253)-(SUMIF($G$6:$BB$6,BK$6&amp;" "&amp;'Input-Func_Class'!$D$22,$G253:$BB253)+IFERROR(SUMIF($G$6:$BB$6,BK$6&amp;" "&amp;'Input-Func_Class'!$E$22,$G253:$BB253),SUMIF($G$6:$BB$6,BK$6&amp;" "&amp;'Input-Func_Class'!$B$24,$G253:$BB253))+SUMIF($G$6:$BB$6,BK$6&amp;" "&amp;'Input-Func_Class'!$F$22,$G253:$BB253))&lt;Check_Limit,0,1),1)</f>
        <v>0</v>
      </c>
      <c r="BL253">
        <f ca="1">IFERROR(IF(SUMIF($G$6:$BB$6,BL$6&amp;" Total",$G253:$BB253)-(SUMIF($G$6:$BB$6,BL$6&amp;" "&amp;'Input-Func_Class'!$D$22,$G253:$BB253)+IFERROR(SUMIF($G$6:$BB$6,BL$6&amp;" "&amp;'Input-Func_Class'!$E$22,$G253:$BB253),SUMIF($G$6:$BB$6,BL$6&amp;" "&amp;'Input-Func_Class'!$B$24,$G253:$BB253))+SUMIF($G$6:$BB$6,BL$6&amp;" "&amp;'Input-Func_Class'!$F$22,$G253:$BB253))&lt;Check_Limit,0,1),1)</f>
        <v>0</v>
      </c>
      <c r="BM253">
        <f ca="1">IFERROR(IF(SUMIF($G$6:$BB$6,BM$6&amp;" Total",$G253:$BB253)-(SUMIF($G$6:$BB$6,BM$6&amp;" "&amp;'Input-Func_Class'!$D$22,$G253:$BB253)+IFERROR(SUMIF($G$6:$BB$6,BM$6&amp;" "&amp;'Input-Func_Class'!$E$22,$G253:$BB253),SUMIF($G$6:$BB$6,BM$6&amp;" "&amp;'Input-Func_Class'!$B$24,$G253:$BB253))+SUMIF($G$6:$BB$6,BM$6&amp;" "&amp;'Input-Func_Class'!$F$22,$G253:$BB253))&lt;Check_Limit,0,1),1)</f>
        <v>0</v>
      </c>
      <c r="BN253">
        <f ca="1">IFERROR(IF(SUMIF($G$6:$BB$6,BN$6&amp;" Total",$G253:$BB253)-(SUMIF($G$6:$BB$6,BN$6&amp;" "&amp;'Input-Func_Class'!$D$22,$G253:$BB253)+IFERROR(SUMIF($G$6:$BB$6,BN$6&amp;" "&amp;'Input-Func_Class'!$E$22,$G253:$BB253),SUMIF($G$6:$BB$6,BN$6&amp;" "&amp;'Input-Func_Class'!$B$24,$G253:$BB253))+SUMIF($G$6:$BB$6,BN$6&amp;" "&amp;'Input-Func_Class'!$F$22,$G253:$BB253))&lt;Check_Limit,0,1),1)</f>
        <v>0</v>
      </c>
      <c r="BO253">
        <f ca="1">IFERROR(IF(SUMIF($G$6:$BB$6,BO$6&amp;" Total",$G253:$BB253)-(SUMIF($G$6:$BB$6,BO$6&amp;" "&amp;'Input-Func_Class'!$D$22,$G253:$BB253)+IFERROR(SUMIF($G$6:$BB$6,BO$6&amp;" "&amp;'Input-Func_Class'!$E$22,$G253:$BB253),SUMIF($G$6:$BB$6,BO$6&amp;" "&amp;'Input-Func_Class'!$B$24,$G253:$BB253))+SUMIF($G$6:$BB$6,BO$6&amp;" "&amp;'Input-Func_Class'!$F$22,$G253:$BB253))&lt;Check_Limit,0,1),1)</f>
        <v>0</v>
      </c>
    </row>
    <row r="254" spans="1:67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>Functionalization!$D254</f>
        <v>228399.96000000008</v>
      </c>
      <c r="E254" s="8">
        <f ca="1">IFERROR(IF(D254="",0,IF(D254=0,0,IF(ABS(D254-SUM(G254,K254,O254,S254,W254,AA254,AE254,AI254,AM254,AQ254,AU254,AY254))&lt;Check_Limit,0,1))),1)</f>
        <v>0</v>
      </c>
      <c r="F254" s="2" t="str">
        <f>IF($D254=0,"-",IF('Input-Accounts'!$E254&lt;&gt;0,'Input-Accounts'!$E254,'Input-Accounts'!$G254))</f>
        <v>INT_LABOR</v>
      </c>
      <c r="G254" s="8">
        <f ca="1">IF(G$5&lt;&gt;"",HLOOKUP(G$5,Functionalization!$G$6:$R$314,ROW($A254)-5,FALSE),IFERROR(INDEX(G$278:G$314,MATCH($F254,$B$278:$B$314,0))/VLOOKUP($F254,$B$278:$BB$314,MATCH(LEFT(TRIM(G$6),FIND("~",SUBSTITUTE(G$6,"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254))*HLOOKUP(LEFT(TRIM(G$6),FIND("~",SUBSTITUTE(G$6," ","~",LEN(TRIM(G$6))-LEN(SUBSTITUTE(TRIM(G$6)," ",""))))-1)&amp;" Total",$B$6:$BB$314,ROW($A254)-5,FALSE))</f>
        <v>84543.054342679534</v>
      </c>
      <c r="H254" s="8">
        <f ca="1">IF(H$5&lt;&gt;"",HLOOKUP(H$5,Functionalization!$G$6:$R$314,ROW($A254)-5,FALSE),IFERROR(INDEX(H$278:H$314,MATCH($F254,$B$278:$B$314,0))/VLOOKUP($F254,$B$278:$BB$314,MATCH(LEFT(TRIM(H$6),FIND("~",SUBSTITUTE(H$6,"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254))*HLOOKUP(LEFT(TRIM(H$6),FIND("~",SUBSTITUTE(H$6," ","~",LEN(TRIM(H$6))-LEN(SUBSTITUTE(TRIM(H$6)," ",""))))-1)&amp;" Total",$B$6:$BB$314,ROW($A254)-5,FALSE))</f>
        <v>58584.059711070899</v>
      </c>
      <c r="I254" s="8">
        <f ca="1">IF(I$5&lt;&gt;"",HLOOKUP(I$5,Functionalization!$G$6:$R$314,ROW($A254)-5,FALSE),IFERROR(INDEX(I$278:I$314,MATCH($F254,$B$278:$B$314,0))/VLOOKUP($F254,$B$278:$BB$314,MATCH(LEFT(TRIM(I$6),FIND("~",SUBSTITUTE(I$6,"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254))*HLOOKUP(LEFT(TRIM(I$6),FIND("~",SUBSTITUTE(I$6," ","~",LEN(TRIM(I$6))-LEN(SUBSTITUTE(TRIM(I$6)," ",""))))-1)&amp;" Total",$B$6:$BB$314,ROW($A254)-5,FALSE))</f>
        <v>5792.6206316834459</v>
      </c>
      <c r="J254" s="8">
        <f ca="1">IF(J$5&lt;&gt;"",HLOOKUP(J$5,Functionalization!$G$6:$R$314,ROW($A254)-5,FALSE),IFERROR(INDEX(J$278:J$314,MATCH($F254,$B$278:$B$314,0))/VLOOKUP($F254,$B$278:$BB$314,MATCH(LEFT(TRIM(J$6),FIND("~",SUBSTITUTE(J$6,"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254))*HLOOKUP(LEFT(TRIM(J$6),FIND("~",SUBSTITUTE(J$6," ","~",LEN(TRIM(J$6))-LEN(SUBSTITUTE(TRIM(J$6)," ",""))))-1)&amp;" Total",$B$6:$BB$314,ROW($A254)-5,FALSE))</f>
        <v>20166.373999925203</v>
      </c>
      <c r="K254" s="8">
        <f ca="1">IF(K$5&lt;&gt;"",HLOOKUP(K$5,Functionalization!$G$6:$R$314,ROW($A254)-5,FALSE),IFERROR(INDEX(K$278:K$314,MATCH($F254,$B$278:$B$314,0))/VLOOKUP($F254,$B$278:$BB$314,MATCH(LEFT(TRIM(K$6),FIND("~",SUBSTITUTE(K$6,"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254))*HLOOKUP(LEFT(TRIM(K$6),FIND("~",SUBSTITUTE(K$6," ","~",LEN(TRIM(K$6))-LEN(SUBSTITUTE(TRIM(K$6)," ",""))))-1)&amp;" Total",$B$6:$BB$314,ROW($A254)-5,FALSE))</f>
        <v>105463.40250334283</v>
      </c>
      <c r="L254" s="8">
        <f ca="1">IF(L$5&lt;&gt;"",HLOOKUP(L$5,Functionalization!$G$6:$R$314,ROW($A254)-5,FALSE),IFERROR(INDEX(L$278:L$314,MATCH($F254,$B$278:$B$314,0))/VLOOKUP($F254,$B$278:$BB$314,MATCH(LEFT(TRIM(L$6),FIND("~",SUBSTITUTE(L$6,"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254))*HLOOKUP(LEFT(TRIM(L$6),FIND("~",SUBSTITUTE(L$6," ","~",LEN(TRIM(L$6))-LEN(SUBSTITUTE(TRIM(L$6)," ",""))))-1)&amp;" Total",$B$6:$BB$314,ROW($A254)-5,FALSE))</f>
        <v>0</v>
      </c>
      <c r="M254" s="8">
        <f ca="1">IF(M$5&lt;&gt;"",HLOOKUP(M$5,Functionalization!$G$6:$R$314,ROW($A254)-5,FALSE),IFERROR(INDEX(M$278:M$314,MATCH($F254,$B$278:$B$314,0))/VLOOKUP($F254,$B$278:$BB$314,MATCH(LEFT(TRIM(M$6),FIND("~",SUBSTITUTE(M$6,"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254))*HLOOKUP(LEFT(TRIM(M$6),FIND("~",SUBSTITUTE(M$6," ","~",LEN(TRIM(M$6))-LEN(SUBSTITUTE(TRIM(M$6)," ",""))))-1)&amp;" Total",$B$6:$BB$314,ROW($A254)-5,FALSE))</f>
        <v>0</v>
      </c>
      <c r="N254" s="8">
        <f ca="1">IF(N$5&lt;&gt;"",HLOOKUP(N$5,Functionalization!$G$6:$R$314,ROW($A254)-5,FALSE),IFERROR(INDEX(N$278:N$314,MATCH($F254,$B$278:$B$314,0))/VLOOKUP($F254,$B$278:$BB$314,MATCH(LEFT(TRIM(N$6),FIND("~",SUBSTITUTE(N$6,"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254))*HLOOKUP(LEFT(TRIM(N$6),FIND("~",SUBSTITUTE(N$6," ","~",LEN(TRIM(N$6))-LEN(SUBSTITUTE(TRIM(N$6)," ",""))))-1)&amp;" Total",$B$6:$BB$314,ROW($A254)-5,FALSE))</f>
        <v>105463.40250334283</v>
      </c>
      <c r="O254" s="8">
        <f ca="1">IF(O$5&lt;&gt;"",HLOOKUP(O$5,Functionalization!$G$6:$R$314,ROW($A254)-5,FALSE),IFERROR(INDEX(O$278:O$314,MATCH($F254,$B$278:$B$314,0))/VLOOKUP($F254,$B$278:$BB$314,MATCH(LEFT(TRIM(O$6),FIND("~",SUBSTITUTE(O$6,"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254))*HLOOKUP(LEFT(TRIM(O$6),FIND("~",SUBSTITUTE(O$6," ","~",LEN(TRIM(O$6))-LEN(SUBSTITUTE(TRIM(O$6)," ",""))))-1)&amp;" Total",$B$6:$BB$314,ROW($A254)-5,FALSE))</f>
        <v>38393.503153977719</v>
      </c>
      <c r="P254" s="8">
        <f ca="1">IF(P$5&lt;&gt;"",HLOOKUP(P$5,Functionalization!$G$6:$R$314,ROW($A254)-5,FALSE),IFERROR(INDEX(P$278:P$314,MATCH($F254,$B$278:$B$314,0))/VLOOKUP($F254,$B$278:$BB$314,MATCH(LEFT(TRIM(P$6),FIND("~",SUBSTITUTE(P$6,"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254))*HLOOKUP(LEFT(TRIM(P$6),FIND("~",SUBSTITUTE(P$6," ","~",LEN(TRIM(P$6))-LEN(SUBSTITUTE(TRIM(P$6)," ",""))))-1)&amp;" Total",$B$6:$BB$314,ROW($A254)-5,FALSE))</f>
        <v>0</v>
      </c>
      <c r="Q254" s="8">
        <f ca="1">IF(Q$5&lt;&gt;"",HLOOKUP(Q$5,Functionalization!$G$6:$R$314,ROW($A254)-5,FALSE),IFERROR(INDEX(Q$278:Q$314,MATCH($F254,$B$278:$B$314,0))/VLOOKUP($F254,$B$278:$BB$314,MATCH(LEFT(TRIM(Q$6),FIND("~",SUBSTITUTE(Q$6,"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254))*HLOOKUP(LEFT(TRIM(Q$6),FIND("~",SUBSTITUTE(Q$6," ","~",LEN(TRIM(Q$6))-LEN(SUBSTITUTE(TRIM(Q$6)," ",""))))-1)&amp;" Total",$B$6:$BB$314,ROW($A254)-5,FALSE))</f>
        <v>0</v>
      </c>
      <c r="R254" s="8">
        <f ca="1">IF(R$5&lt;&gt;"",HLOOKUP(R$5,Functionalization!$G$6:$R$314,ROW($A254)-5,FALSE),IFERROR(INDEX(R$278:R$314,MATCH($F254,$B$278:$B$314,0))/VLOOKUP($F254,$B$278:$BB$314,MATCH(LEFT(TRIM(R$6),FIND("~",SUBSTITUTE(R$6,"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254))*HLOOKUP(LEFT(TRIM(R$6),FIND("~",SUBSTITUTE(R$6," ","~",LEN(TRIM(R$6))-LEN(SUBSTITUTE(TRIM(R$6)," ",""))))-1)&amp;" Total",$B$6:$BB$314,ROW($A254)-5,FALSE))</f>
        <v>38393.503153977719</v>
      </c>
      <c r="S254" s="8">
        <f ca="1">IF(S$5&lt;&gt;"",HLOOKUP(S$5,Functionalization!$G$6:$R$314,ROW($A254)-5,FALSE),IFERROR(INDEX(S$278:S$314,MATCH($F254,$B$278:$B$314,0))/VLOOKUP($F254,$B$278:$BB$314,MATCH(LEFT(TRIM(S$6),FIND("~",SUBSTITUTE(S$6,"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254))*HLOOKUP(LEFT(TRIM(S$6),FIND("~",SUBSTITUTE(S$6," ","~",LEN(TRIM(S$6))-LEN(SUBSTITUTE(TRIM(S$6)," ",""))))-1)&amp;" Total",$B$6:$BB$314,ROW($A254)-5,FALSE))</f>
        <v>0</v>
      </c>
      <c r="T254" s="8">
        <f ca="1">IF(T$5&lt;&gt;"",HLOOKUP(T$5,Functionalization!$G$6:$R$314,ROW($A254)-5,FALSE),IFERROR(INDEX(T$278:T$314,MATCH($F254,$B$278:$B$314,0))/VLOOKUP($F254,$B$278:$BB$314,MATCH(LEFT(TRIM(T$6),FIND("~",SUBSTITUTE(T$6,"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254))*HLOOKUP(LEFT(TRIM(T$6),FIND("~",SUBSTITUTE(T$6," ","~",LEN(TRIM(T$6))-LEN(SUBSTITUTE(TRIM(T$6)," ",""))))-1)&amp;" Total",$B$6:$BB$314,ROW($A254)-5,FALSE))</f>
        <v>0</v>
      </c>
      <c r="U254" s="8">
        <f ca="1">IF(U$5&lt;&gt;"",HLOOKUP(U$5,Functionalization!$G$6:$R$314,ROW($A254)-5,FALSE),IFERROR(INDEX(U$278:U$314,MATCH($F254,$B$278:$B$314,0))/VLOOKUP($F254,$B$278:$BB$314,MATCH(LEFT(TRIM(U$6),FIND("~",SUBSTITUTE(U$6,"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254))*HLOOKUP(LEFT(TRIM(U$6),FIND("~",SUBSTITUTE(U$6," ","~",LEN(TRIM(U$6))-LEN(SUBSTITUTE(TRIM(U$6)," ",""))))-1)&amp;" Total",$B$6:$BB$314,ROW($A254)-5,FALSE))</f>
        <v>0</v>
      </c>
      <c r="V254" s="8">
        <f ca="1">IF(V$5&lt;&gt;"",HLOOKUP(V$5,Functionalization!$G$6:$R$314,ROW($A254)-5,FALSE),IFERROR(INDEX(V$278:V$314,MATCH($F254,$B$278:$B$314,0))/VLOOKUP($F254,$B$278:$BB$314,MATCH(LEFT(TRIM(V$6),FIND("~",SUBSTITUTE(V$6,"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254))*HLOOKUP(LEFT(TRIM(V$6),FIND("~",SUBSTITUTE(V$6," ","~",LEN(TRIM(V$6))-LEN(SUBSTITUTE(TRIM(V$6)," ",""))))-1)&amp;" Total",$B$6:$BB$314,ROW($A254)-5,FALSE))</f>
        <v>0</v>
      </c>
      <c r="W254" s="8">
        <f ca="1">IF(W$5&lt;&gt;"",HLOOKUP(W$5,Functionalization!$G$6:$R$314,ROW($A254)-5,FALSE),IFERROR(INDEX(W$278:W$314,MATCH($F254,$B$278:$B$314,0))/VLOOKUP($F254,$B$278:$BB$314,MATCH(LEFT(TRIM(W$6),FIND("~",SUBSTITUTE(W$6,"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254))*HLOOKUP(LEFT(TRIM(W$6),FIND("~",SUBSTITUTE(W$6," ","~",LEN(TRIM(W$6))-LEN(SUBSTITUTE(TRIM(W$6)," ",""))))-1)&amp;" Total",$B$6:$BB$314,ROW($A254)-5,FALSE))</f>
        <v>0</v>
      </c>
      <c r="X254" s="8">
        <f ca="1">IF(X$5&lt;&gt;"",HLOOKUP(X$5,Functionalization!$G$6:$R$314,ROW($A254)-5,FALSE),IFERROR(INDEX(X$278:X$314,MATCH($F254,$B$278:$B$314,0))/VLOOKUP($F254,$B$278:$BB$314,MATCH(LEFT(TRIM(X$6),FIND("~",SUBSTITUTE(X$6,"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254))*HLOOKUP(LEFT(TRIM(X$6),FIND("~",SUBSTITUTE(X$6," ","~",LEN(TRIM(X$6))-LEN(SUBSTITUTE(TRIM(X$6)," ",""))))-1)&amp;" Total",$B$6:$BB$314,ROW($A254)-5,FALSE))</f>
        <v>0</v>
      </c>
      <c r="Y254" s="8">
        <f ca="1">IF(Y$5&lt;&gt;"",HLOOKUP(Y$5,Functionalization!$G$6:$R$314,ROW($A254)-5,FALSE),IFERROR(INDEX(Y$278:Y$314,MATCH($F254,$B$278:$B$314,0))/VLOOKUP($F254,$B$278:$BB$314,MATCH(LEFT(TRIM(Y$6),FIND("~",SUBSTITUTE(Y$6,"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254))*HLOOKUP(LEFT(TRIM(Y$6),FIND("~",SUBSTITUTE(Y$6," ","~",LEN(TRIM(Y$6))-LEN(SUBSTITUTE(TRIM(Y$6)," ",""))))-1)&amp;" Total",$B$6:$BB$314,ROW($A254)-5,FALSE))</f>
        <v>0</v>
      </c>
      <c r="Z254" s="8">
        <f ca="1">IF(Z$5&lt;&gt;"",HLOOKUP(Z$5,Functionalization!$G$6:$R$314,ROW($A254)-5,FALSE),IFERROR(INDEX(Z$278:Z$314,MATCH($F254,$B$278:$B$314,0))/VLOOKUP($F254,$B$278:$BB$314,MATCH(LEFT(TRIM(Z$6),FIND("~",SUBSTITUTE(Z$6,"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254))*HLOOKUP(LEFT(TRIM(Z$6),FIND("~",SUBSTITUTE(Z$6," ","~",LEN(TRIM(Z$6))-LEN(SUBSTITUTE(TRIM(Z$6)," ",""))))-1)&amp;" Total",$B$6:$BB$314,ROW($A254)-5,FALSE))</f>
        <v>0</v>
      </c>
      <c r="AA254" s="8">
        <f ca="1">IF(AA$5&lt;&gt;"",HLOOKUP(AA$5,Functionalization!$G$6:$R$314,ROW($A254)-5,FALSE),IFERROR(INDEX(AA$278:AA$314,MATCH($F254,$B$278:$B$314,0))/VLOOKUP($F254,$B$278:$BB$314,MATCH(LEFT(TRIM(AA$6),FIND("~",SUBSTITUTE(AA$6,"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254))*HLOOKUP(LEFT(TRIM(AA$6),FIND("~",SUBSTITUTE(AA$6," ","~",LEN(TRIM(AA$6))-LEN(SUBSTITUTE(TRIM(AA$6)," ",""))))-1)&amp;" Total",$B$6:$BB$314,ROW($A254)-5,FALSE))</f>
        <v>0</v>
      </c>
      <c r="AB254" s="8">
        <f ca="1">IF(AB$5&lt;&gt;"",HLOOKUP(AB$5,Functionalization!$G$6:$R$314,ROW($A254)-5,FALSE),IFERROR(INDEX(AB$278:AB$314,MATCH($F254,$B$278:$B$314,0))/VLOOKUP($F254,$B$278:$BB$314,MATCH(LEFT(TRIM(AB$6),FIND("~",SUBSTITUTE(AB$6,"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254))*HLOOKUP(LEFT(TRIM(AB$6),FIND("~",SUBSTITUTE(AB$6," ","~",LEN(TRIM(AB$6))-LEN(SUBSTITUTE(TRIM(AB$6)," ",""))))-1)&amp;" Total",$B$6:$BB$314,ROW($A254)-5,FALSE))</f>
        <v>0</v>
      </c>
      <c r="AC254" s="8">
        <f ca="1">IF(AC$5&lt;&gt;"",HLOOKUP(AC$5,Functionalization!$G$6:$R$314,ROW($A254)-5,FALSE),IFERROR(INDEX(AC$278:AC$314,MATCH($F254,$B$278:$B$314,0))/VLOOKUP($F254,$B$278:$BB$314,MATCH(LEFT(TRIM(AC$6),FIND("~",SUBSTITUTE(AC$6,"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254))*HLOOKUP(LEFT(TRIM(AC$6),FIND("~",SUBSTITUTE(AC$6," ","~",LEN(TRIM(AC$6))-LEN(SUBSTITUTE(TRIM(AC$6)," ",""))))-1)&amp;" Total",$B$6:$BB$314,ROW($A254)-5,FALSE))</f>
        <v>0</v>
      </c>
      <c r="AD254" s="8">
        <f ca="1">IF(AD$5&lt;&gt;"",HLOOKUP(AD$5,Functionalization!$G$6:$R$314,ROW($A254)-5,FALSE),IFERROR(INDEX(AD$278:AD$314,MATCH($F254,$B$278:$B$314,0))/VLOOKUP($F254,$B$278:$BB$314,MATCH(LEFT(TRIM(AD$6),FIND("~",SUBSTITUTE(AD$6,"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254))*HLOOKUP(LEFT(TRIM(AD$6),FIND("~",SUBSTITUTE(AD$6," ","~",LEN(TRIM(AD$6))-LEN(SUBSTITUTE(TRIM(AD$6)," ",""))))-1)&amp;" Total",$B$6:$BB$314,ROW($A254)-5,FALSE))</f>
        <v>0</v>
      </c>
      <c r="AE254" s="8">
        <f ca="1">IF(AE$5&lt;&gt;"",HLOOKUP(AE$5,Functionalization!$G$6:$R$314,ROW($A254)-5,FALSE),IFERROR(INDEX(AE$278:AE$314,MATCH($F254,$B$278:$B$314,0))/VLOOKUP($F254,$B$278:$BB$314,MATCH(LEFT(TRIM(AE$6),FIND("~",SUBSTITUTE(AE$6,"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254))*HLOOKUP(LEFT(TRIM(AE$6),FIND("~",SUBSTITUTE(AE$6," ","~",LEN(TRIM(AE$6))-LEN(SUBSTITUTE(TRIM(AE$6)," ",""))))-1)&amp;" Total",$B$6:$BB$314,ROW($A254)-5,FALSE))</f>
        <v>0</v>
      </c>
      <c r="AF254" s="8">
        <f ca="1">IF(AF$5&lt;&gt;"",HLOOKUP(AF$5,Functionalization!$G$6:$R$314,ROW($A254)-5,FALSE),IFERROR(INDEX(AF$278:AF$314,MATCH($F254,$B$278:$B$314,0))/VLOOKUP($F254,$B$278:$BB$314,MATCH(LEFT(TRIM(AF$6),FIND("~",SUBSTITUTE(AF$6,"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254))*HLOOKUP(LEFT(TRIM(AF$6),FIND("~",SUBSTITUTE(AF$6," ","~",LEN(TRIM(AF$6))-LEN(SUBSTITUTE(TRIM(AF$6)," ",""))))-1)&amp;" Total",$B$6:$BB$314,ROW($A254)-5,FALSE))</f>
        <v>0</v>
      </c>
      <c r="AG254" s="8">
        <f ca="1">IF(AG$5&lt;&gt;"",HLOOKUP(AG$5,Functionalization!$G$6:$R$314,ROW($A254)-5,FALSE),IFERROR(INDEX(AG$278:AG$314,MATCH($F254,$B$278:$B$314,0))/VLOOKUP($F254,$B$278:$BB$314,MATCH(LEFT(TRIM(AG$6),FIND("~",SUBSTITUTE(AG$6,"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254))*HLOOKUP(LEFT(TRIM(AG$6),FIND("~",SUBSTITUTE(AG$6," ","~",LEN(TRIM(AG$6))-LEN(SUBSTITUTE(TRIM(AG$6)," ",""))))-1)&amp;" Total",$B$6:$BB$314,ROW($A254)-5,FALSE))</f>
        <v>0</v>
      </c>
      <c r="AH254" s="8">
        <f ca="1">IF(AH$5&lt;&gt;"",HLOOKUP(AH$5,Functionalization!$G$6:$R$314,ROW($A254)-5,FALSE),IFERROR(INDEX(AH$278:AH$314,MATCH($F254,$B$278:$B$314,0))/VLOOKUP($F254,$B$278:$BB$314,MATCH(LEFT(TRIM(AH$6),FIND("~",SUBSTITUTE(AH$6,"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254))*HLOOKUP(LEFT(TRIM(AH$6),FIND("~",SUBSTITUTE(AH$6," ","~",LEN(TRIM(AH$6))-LEN(SUBSTITUTE(TRIM(AH$6)," ",""))))-1)&amp;" Total",$B$6:$BB$314,ROW($A254)-5,FALSE))</f>
        <v>0</v>
      </c>
      <c r="AI254" s="8">
        <f ca="1">IF(AI$5&lt;&gt;"",HLOOKUP(AI$5,Functionalization!$G$6:$R$314,ROW($A254)-5,FALSE),IFERROR(INDEX(AI$278:AI$314,MATCH($F254,$B$278:$B$314,0))/VLOOKUP($F254,$B$278:$BB$314,MATCH(LEFT(TRIM(AI$6),FIND("~",SUBSTITUTE(AI$6,"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254))*HLOOKUP(LEFT(TRIM(AI$6),FIND("~",SUBSTITUTE(AI$6," ","~",LEN(TRIM(AI$6))-LEN(SUBSTITUTE(TRIM(AI$6)," ",""))))-1)&amp;" Total",$B$6:$BB$314,ROW($A254)-5,FALSE))</f>
        <v>0</v>
      </c>
      <c r="AJ254" s="8">
        <f ca="1">IF(AJ$5&lt;&gt;"",HLOOKUP(AJ$5,Functionalization!$G$6:$R$314,ROW($A254)-5,FALSE),IFERROR(INDEX(AJ$278:AJ$314,MATCH($F254,$B$278:$B$314,0))/VLOOKUP($F254,$B$278:$BB$314,MATCH(LEFT(TRIM(AJ$6),FIND("~",SUBSTITUTE(AJ$6,"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254))*HLOOKUP(LEFT(TRIM(AJ$6),FIND("~",SUBSTITUTE(AJ$6," ","~",LEN(TRIM(AJ$6))-LEN(SUBSTITUTE(TRIM(AJ$6)," ",""))))-1)&amp;" Total",$B$6:$BB$314,ROW($A254)-5,FALSE))</f>
        <v>0</v>
      </c>
      <c r="AK254" s="8">
        <f ca="1">IF(AK$5&lt;&gt;"",HLOOKUP(AK$5,Functionalization!$G$6:$R$314,ROW($A254)-5,FALSE),IFERROR(INDEX(AK$278:AK$314,MATCH($F254,$B$278:$B$314,0))/VLOOKUP($F254,$B$278:$BB$314,MATCH(LEFT(TRIM(AK$6),FIND("~",SUBSTITUTE(AK$6,"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254))*HLOOKUP(LEFT(TRIM(AK$6),FIND("~",SUBSTITUTE(AK$6," ","~",LEN(TRIM(AK$6))-LEN(SUBSTITUTE(TRIM(AK$6)," ",""))))-1)&amp;" Total",$B$6:$BB$314,ROW($A254)-5,FALSE))</f>
        <v>0</v>
      </c>
      <c r="AL254" s="8">
        <f ca="1">IF(AL$5&lt;&gt;"",HLOOKUP(AL$5,Functionalization!$G$6:$R$314,ROW($A254)-5,FALSE),IFERROR(INDEX(AL$278:AL$314,MATCH($F254,$B$278:$B$314,0))/VLOOKUP($F254,$B$278:$BB$314,MATCH(LEFT(TRIM(AL$6),FIND("~",SUBSTITUTE(AL$6,"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254))*HLOOKUP(LEFT(TRIM(AL$6),FIND("~",SUBSTITUTE(AL$6," ","~",LEN(TRIM(AL$6))-LEN(SUBSTITUTE(TRIM(AL$6)," ",""))))-1)&amp;" Total",$B$6:$BB$314,ROW($A254)-5,FALSE))</f>
        <v>0</v>
      </c>
      <c r="AM254" s="8">
        <f ca="1">IF(AM$5&lt;&gt;"",HLOOKUP(AM$5,Functionalization!$G$6:$R$314,ROW($A254)-5,FALSE),IFERROR(INDEX(AM$278:AM$314,MATCH($F254,$B$278:$B$314,0))/VLOOKUP($F254,$B$278:$BB$314,MATCH(LEFT(TRIM(AM$6),FIND("~",SUBSTITUTE(AM$6,"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254))*HLOOKUP(LEFT(TRIM(AM$6),FIND("~",SUBSTITUTE(AM$6," ","~",LEN(TRIM(AM$6))-LEN(SUBSTITUTE(TRIM(AM$6)," ",""))))-1)&amp;" Total",$B$6:$BB$314,ROW($A254)-5,FALSE))</f>
        <v>0</v>
      </c>
      <c r="AN254" s="8">
        <f ca="1">IF(AN$5&lt;&gt;"",HLOOKUP(AN$5,Functionalization!$G$6:$R$314,ROW($A254)-5,FALSE),IFERROR(INDEX(AN$278:AN$314,MATCH($F254,$B$278:$B$314,0))/VLOOKUP($F254,$B$278:$BB$314,MATCH(LEFT(TRIM(AN$6),FIND("~",SUBSTITUTE(AN$6,"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254))*HLOOKUP(LEFT(TRIM(AN$6),FIND("~",SUBSTITUTE(AN$6," ","~",LEN(TRIM(AN$6))-LEN(SUBSTITUTE(TRIM(AN$6)," ",""))))-1)&amp;" Total",$B$6:$BB$314,ROW($A254)-5,FALSE))</f>
        <v>0</v>
      </c>
      <c r="AO254" s="8">
        <f ca="1">IF(AO$5&lt;&gt;"",HLOOKUP(AO$5,Functionalization!$G$6:$R$314,ROW($A254)-5,FALSE),IFERROR(INDEX(AO$278:AO$314,MATCH($F254,$B$278:$B$314,0))/VLOOKUP($F254,$B$278:$BB$314,MATCH(LEFT(TRIM(AO$6),FIND("~",SUBSTITUTE(AO$6,"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254))*HLOOKUP(LEFT(TRIM(AO$6),FIND("~",SUBSTITUTE(AO$6," ","~",LEN(TRIM(AO$6))-LEN(SUBSTITUTE(TRIM(AO$6)," ",""))))-1)&amp;" Total",$B$6:$BB$314,ROW($A254)-5,FALSE))</f>
        <v>0</v>
      </c>
      <c r="AP254" s="8">
        <f ca="1">IF(AP$5&lt;&gt;"",HLOOKUP(AP$5,Functionalization!$G$6:$R$314,ROW($A254)-5,FALSE),IFERROR(INDEX(AP$278:AP$314,MATCH($F254,$B$278:$B$314,0))/VLOOKUP($F254,$B$278:$BB$314,MATCH(LEFT(TRIM(AP$6),FIND("~",SUBSTITUTE(AP$6,"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254))*HLOOKUP(LEFT(TRIM(AP$6),FIND("~",SUBSTITUTE(AP$6," ","~",LEN(TRIM(AP$6))-LEN(SUBSTITUTE(TRIM(AP$6)," ",""))))-1)&amp;" Total",$B$6:$BB$314,ROW($A254)-5,FALSE))</f>
        <v>0</v>
      </c>
      <c r="AQ254" s="8">
        <f ca="1">IF(AQ$5&lt;&gt;"",HLOOKUP(AQ$5,Functionalization!$G$6:$R$314,ROW($A254)-5,FALSE),IFERROR(INDEX(AQ$278:AQ$314,MATCH($F254,$B$278:$B$314,0))/VLOOKUP($F254,$B$278:$BB$314,MATCH(LEFT(TRIM(AQ$6),FIND("~",SUBSTITUTE(AQ$6,"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254))*HLOOKUP(LEFT(TRIM(AQ$6),FIND("~",SUBSTITUTE(AQ$6," ","~",LEN(TRIM(AQ$6))-LEN(SUBSTITUTE(TRIM(AQ$6)," ",""))))-1)&amp;" Total",$B$6:$BB$314,ROW($A254)-5,FALSE))</f>
        <v>0</v>
      </c>
      <c r="AR254" s="8">
        <f ca="1">IF(AR$5&lt;&gt;"",HLOOKUP(AR$5,Functionalization!$G$6:$R$314,ROW($A254)-5,FALSE),IFERROR(INDEX(AR$278:AR$314,MATCH($F254,$B$278:$B$314,0))/VLOOKUP($F254,$B$278:$BB$314,MATCH(LEFT(TRIM(AR$6),FIND("~",SUBSTITUTE(AR$6,"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254))*HLOOKUP(LEFT(TRIM(AR$6),FIND("~",SUBSTITUTE(AR$6," ","~",LEN(TRIM(AR$6))-LEN(SUBSTITUTE(TRIM(AR$6)," ",""))))-1)&amp;" Total",$B$6:$BB$314,ROW($A254)-5,FALSE))</f>
        <v>0</v>
      </c>
      <c r="AS254" s="8">
        <f ca="1">IF(AS$5&lt;&gt;"",HLOOKUP(AS$5,Functionalization!$G$6:$R$314,ROW($A254)-5,FALSE),IFERROR(INDEX(AS$278:AS$314,MATCH($F254,$B$278:$B$314,0))/VLOOKUP($F254,$B$278:$BB$314,MATCH(LEFT(TRIM(AS$6),FIND("~",SUBSTITUTE(AS$6,"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254))*HLOOKUP(LEFT(TRIM(AS$6),FIND("~",SUBSTITUTE(AS$6," ","~",LEN(TRIM(AS$6))-LEN(SUBSTITUTE(TRIM(AS$6)," ",""))))-1)&amp;" Total",$B$6:$BB$314,ROW($A254)-5,FALSE))</f>
        <v>0</v>
      </c>
      <c r="AT254" s="8">
        <f ca="1">IF(AT$5&lt;&gt;"",HLOOKUP(AT$5,Functionalization!$G$6:$R$314,ROW($A254)-5,FALSE),IFERROR(INDEX(AT$278:AT$314,MATCH($F254,$B$278:$B$314,0))/VLOOKUP($F254,$B$278:$BB$314,MATCH(LEFT(TRIM(AT$6),FIND("~",SUBSTITUTE(AT$6,"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254))*HLOOKUP(LEFT(TRIM(AT$6),FIND("~",SUBSTITUTE(AT$6," ","~",LEN(TRIM(AT$6))-LEN(SUBSTITUTE(TRIM(AT$6)," ",""))))-1)&amp;" Total",$B$6:$BB$314,ROW($A254)-5,FALSE))</f>
        <v>0</v>
      </c>
      <c r="AU254" s="8">
        <f ca="1">IF(AU$5&lt;&gt;"",HLOOKUP(AU$5,Functionalization!$G$6:$R$314,ROW($A254)-5,FALSE),IFERROR(INDEX(AU$278:AU$314,MATCH($F254,$B$278:$B$314,0))/VLOOKUP($F254,$B$278:$BB$314,MATCH(LEFT(TRIM(AU$6),FIND("~",SUBSTITUTE(AU$6,"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254))*HLOOKUP(LEFT(TRIM(AU$6),FIND("~",SUBSTITUTE(AU$6," ","~",LEN(TRIM(AU$6))-LEN(SUBSTITUTE(TRIM(AU$6)," ",""))))-1)&amp;" Total",$B$6:$BB$314,ROW($A254)-5,FALSE))</f>
        <v>0</v>
      </c>
      <c r="AV254" s="8">
        <f ca="1">IF(AV$5&lt;&gt;"",HLOOKUP(AV$5,Functionalization!$G$6:$R$314,ROW($A254)-5,FALSE),IFERROR(INDEX(AV$278:AV$314,MATCH($F254,$B$278:$B$314,0))/VLOOKUP($F254,$B$278:$BB$314,MATCH(LEFT(TRIM(AV$6),FIND("~",SUBSTITUTE(AV$6,"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254))*HLOOKUP(LEFT(TRIM(AV$6),FIND("~",SUBSTITUTE(AV$6," ","~",LEN(TRIM(AV$6))-LEN(SUBSTITUTE(TRIM(AV$6)," ",""))))-1)&amp;" Total",$B$6:$BB$314,ROW($A254)-5,FALSE))</f>
        <v>0</v>
      </c>
      <c r="AW254" s="8">
        <f ca="1">IF(AW$5&lt;&gt;"",HLOOKUP(AW$5,Functionalization!$G$6:$R$314,ROW($A254)-5,FALSE),IFERROR(INDEX(AW$278:AW$314,MATCH($F254,$B$278:$B$314,0))/VLOOKUP($F254,$B$278:$BB$314,MATCH(LEFT(TRIM(AW$6),FIND("~",SUBSTITUTE(AW$6,"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254))*HLOOKUP(LEFT(TRIM(AW$6),FIND("~",SUBSTITUTE(AW$6," ","~",LEN(TRIM(AW$6))-LEN(SUBSTITUTE(TRIM(AW$6)," ",""))))-1)&amp;" Total",$B$6:$BB$314,ROW($A254)-5,FALSE))</f>
        <v>0</v>
      </c>
      <c r="AX254" s="8">
        <f ca="1">IF(AX$5&lt;&gt;"",HLOOKUP(AX$5,Functionalization!$G$6:$R$314,ROW($A254)-5,FALSE),IFERROR(INDEX(AX$278:AX$314,MATCH($F254,$B$278:$B$314,0))/VLOOKUP($F254,$B$278:$BB$314,MATCH(LEFT(TRIM(AX$6),FIND("~",SUBSTITUTE(AX$6,"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254))*HLOOKUP(LEFT(TRIM(AX$6),FIND("~",SUBSTITUTE(AX$6," ","~",LEN(TRIM(AX$6))-LEN(SUBSTITUTE(TRIM(AX$6)," ",""))))-1)&amp;" Total",$B$6:$BB$314,ROW($A254)-5,FALSE))</f>
        <v>0</v>
      </c>
      <c r="AY254" s="8">
        <f ca="1">IF(AY$5&lt;&gt;"",HLOOKUP(AY$5,Functionalization!$G$6:$R$314,ROW($A254)-5,FALSE),IFERROR(INDEX(AY$278:AY$314,MATCH($F254,$B$278:$B$314,0))/VLOOKUP($F254,$B$278:$BB$314,MATCH(LEFT(TRIM(AY$6),FIND("~",SUBSTITUTE(AY$6,"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254))*HLOOKUP(LEFT(TRIM(AY$6),FIND("~",SUBSTITUTE(AY$6," ","~",LEN(TRIM(AY$6))-LEN(SUBSTITUTE(TRIM(AY$6)," ",""))))-1)&amp;" Total",$B$6:$BB$314,ROW($A254)-5,FALSE))</f>
        <v>0</v>
      </c>
      <c r="AZ254" s="8">
        <f ca="1">IF(AZ$5&lt;&gt;"",HLOOKUP(AZ$5,Functionalization!$G$6:$R$314,ROW($A254)-5,FALSE),IFERROR(INDEX(AZ$278:AZ$314,MATCH($F254,$B$278:$B$314,0))/VLOOKUP($F254,$B$278:$BB$314,MATCH(LEFT(TRIM(AZ$6),FIND("~",SUBSTITUTE(AZ$6,"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254))*HLOOKUP(LEFT(TRIM(AZ$6),FIND("~",SUBSTITUTE(AZ$6," ","~",LEN(TRIM(AZ$6))-LEN(SUBSTITUTE(TRIM(AZ$6)," ",""))))-1)&amp;" Total",$B$6:$BB$314,ROW($A254)-5,FALSE))</f>
        <v>0</v>
      </c>
      <c r="BA254" s="8">
        <f ca="1">IF(BA$5&lt;&gt;"",HLOOKUP(BA$5,Functionalization!$G$6:$R$314,ROW($A254)-5,FALSE),IFERROR(INDEX(BA$278:BA$314,MATCH($F254,$B$278:$B$314,0))/VLOOKUP($F254,$B$278:$BB$314,MATCH(LEFT(TRIM(BA$6),FIND("~",SUBSTITUTE(BA$6,"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254))*HLOOKUP(LEFT(TRIM(BA$6),FIND("~",SUBSTITUTE(BA$6," ","~",LEN(TRIM(BA$6))-LEN(SUBSTITUTE(TRIM(BA$6)," ",""))))-1)&amp;" Total",$B$6:$BB$314,ROW($A254)-5,FALSE))</f>
        <v>0</v>
      </c>
      <c r="BB254" s="8">
        <f ca="1">IF(BB$5&lt;&gt;"",HLOOKUP(BB$5,Functionalization!$G$6:$R$314,ROW($A254)-5,FALSE),IFERROR(INDEX(BB$278:BB$314,MATCH($F254,$B$278:$B$314,0))/VLOOKUP($F254,$B$278:$BB$314,MATCH(LEFT(TRIM(BB$6),FIND("~",SUBSTITUTE(BB$6,"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254))*HLOOKUP(LEFT(TRIM(BB$6),FIND("~",SUBSTITUTE(BB$6," ","~",LEN(TRIM(BB$6))-LEN(SUBSTITUTE(TRIM(BB$6)," ",""))))-1)&amp;" Total",$B$6:$BB$314,ROW($A254)-5,FALSE))</f>
        <v>0</v>
      </c>
      <c r="BD254">
        <f ca="1">IFERROR(IF(SUMIF($G$6:$BB$6,BD$6&amp;" Total",$G254:$BB254)-(SUMIF($G$6:$BB$6,BD$6&amp;" "&amp;'Input-Func_Class'!$D$22,$G254:$BB254)+IFERROR(SUMIF($G$6:$BB$6,BD$6&amp;" "&amp;'Input-Func_Class'!$E$22,$G254:$BB254),SUMIF($G$6:$BB$6,BD$6&amp;" "&amp;'Input-Func_Class'!$B$24,$G254:$BB254))+SUMIF($G$6:$BB$6,BD$6&amp;" "&amp;'Input-Func_Class'!$F$22,$G254:$BB254))&lt;Check_Limit,0,1),1)</f>
        <v>0</v>
      </c>
      <c r="BE254">
        <f ca="1">IFERROR(IF(SUMIF($G$6:$BB$6,BE$6&amp;" Total",$G254:$BB254)-(SUMIF($G$6:$BB$6,BE$6&amp;" "&amp;'Input-Func_Class'!$D$22,$G254:$BB254)+IFERROR(SUMIF($G$6:$BB$6,BE$6&amp;" "&amp;'Input-Func_Class'!$E$22,$G254:$BB254),SUMIF($G$6:$BB$6,BE$6&amp;" "&amp;'Input-Func_Class'!$B$24,$G254:$BB254))+SUMIF($G$6:$BB$6,BE$6&amp;" "&amp;'Input-Func_Class'!$F$22,$G254:$BB254))&lt;Check_Limit,0,1),1)</f>
        <v>0</v>
      </c>
      <c r="BF254">
        <f ca="1">IFERROR(IF(SUMIF($G$6:$BB$6,BF$6&amp;" Total",$G254:$BB254)-(SUMIF($G$6:$BB$6,BF$6&amp;" "&amp;'Input-Func_Class'!$D$22,$G254:$BB254)+IFERROR(SUMIF($G$6:$BB$6,BF$6&amp;" "&amp;'Input-Func_Class'!$E$22,$G254:$BB254),SUMIF($G$6:$BB$6,BF$6&amp;" "&amp;'Input-Func_Class'!$B$24,$G254:$BB254))+SUMIF($G$6:$BB$6,BF$6&amp;" "&amp;'Input-Func_Class'!$F$22,$G254:$BB254))&lt;Check_Limit,0,1),1)</f>
        <v>0</v>
      </c>
      <c r="BG254">
        <f ca="1">IFERROR(IF(SUMIF($G$6:$BB$6,BG$6&amp;" Total",$G254:$BB254)-(SUMIF($G$6:$BB$6,BG$6&amp;" "&amp;'Input-Func_Class'!$D$22,$G254:$BB254)+IFERROR(SUMIF($G$6:$BB$6,BG$6&amp;" "&amp;'Input-Func_Class'!$E$22,$G254:$BB254),SUMIF($G$6:$BB$6,BG$6&amp;" "&amp;'Input-Func_Class'!$B$24,$G254:$BB254))+SUMIF($G$6:$BB$6,BG$6&amp;" "&amp;'Input-Func_Class'!$F$22,$G254:$BB254))&lt;Check_Limit,0,1),1)</f>
        <v>0</v>
      </c>
      <c r="BH254">
        <f ca="1">IFERROR(IF(SUMIF($G$6:$BB$6,BH$6&amp;" Total",$G254:$BB254)-(SUMIF($G$6:$BB$6,BH$6&amp;" "&amp;'Input-Func_Class'!$D$22,$G254:$BB254)+IFERROR(SUMIF($G$6:$BB$6,BH$6&amp;" "&amp;'Input-Func_Class'!$E$22,$G254:$BB254),SUMIF($G$6:$BB$6,BH$6&amp;" "&amp;'Input-Func_Class'!$B$24,$G254:$BB254))+SUMIF($G$6:$BB$6,BH$6&amp;" "&amp;'Input-Func_Class'!$F$22,$G254:$BB254))&lt;Check_Limit,0,1),1)</f>
        <v>0</v>
      </c>
      <c r="BI254">
        <f ca="1">IFERROR(IF(SUMIF($G$6:$BB$6,BI$6&amp;" Total",$G254:$BB254)-(SUMIF($G$6:$BB$6,BI$6&amp;" "&amp;'Input-Func_Class'!$D$22,$G254:$BB254)+IFERROR(SUMIF($G$6:$BB$6,BI$6&amp;" "&amp;'Input-Func_Class'!$E$22,$G254:$BB254),SUMIF($G$6:$BB$6,BI$6&amp;" "&amp;'Input-Func_Class'!$B$24,$G254:$BB254))+SUMIF($G$6:$BB$6,BI$6&amp;" "&amp;'Input-Func_Class'!$F$22,$G254:$BB254))&lt;Check_Limit,0,1),1)</f>
        <v>0</v>
      </c>
      <c r="BJ254">
        <f ca="1">IFERROR(IF(SUMIF($G$6:$BB$6,BJ$6&amp;" Total",$G254:$BB254)-(SUMIF($G$6:$BB$6,BJ$6&amp;" "&amp;'Input-Func_Class'!$D$22,$G254:$BB254)+IFERROR(SUMIF($G$6:$BB$6,BJ$6&amp;" "&amp;'Input-Func_Class'!$E$22,$G254:$BB254),SUMIF($G$6:$BB$6,BJ$6&amp;" "&amp;'Input-Func_Class'!$B$24,$G254:$BB254))+SUMIF($G$6:$BB$6,BJ$6&amp;" "&amp;'Input-Func_Class'!$F$22,$G254:$BB254))&lt;Check_Limit,0,1),1)</f>
        <v>0</v>
      </c>
      <c r="BK254">
        <f ca="1">IFERROR(IF(SUMIF($G$6:$BB$6,BK$6&amp;" Total",$G254:$BB254)-(SUMIF($G$6:$BB$6,BK$6&amp;" "&amp;'Input-Func_Class'!$D$22,$G254:$BB254)+IFERROR(SUMIF($G$6:$BB$6,BK$6&amp;" "&amp;'Input-Func_Class'!$E$22,$G254:$BB254),SUMIF($G$6:$BB$6,BK$6&amp;" "&amp;'Input-Func_Class'!$B$24,$G254:$BB254))+SUMIF($G$6:$BB$6,BK$6&amp;" "&amp;'Input-Func_Class'!$F$22,$G254:$BB254))&lt;Check_Limit,0,1),1)</f>
        <v>0</v>
      </c>
      <c r="BL254">
        <f ca="1">IFERROR(IF(SUMIF($G$6:$BB$6,BL$6&amp;" Total",$G254:$BB254)-(SUMIF($G$6:$BB$6,BL$6&amp;" "&amp;'Input-Func_Class'!$D$22,$G254:$BB254)+IFERROR(SUMIF($G$6:$BB$6,BL$6&amp;" "&amp;'Input-Func_Class'!$E$22,$G254:$BB254),SUMIF($G$6:$BB$6,BL$6&amp;" "&amp;'Input-Func_Class'!$B$24,$G254:$BB254))+SUMIF($G$6:$BB$6,BL$6&amp;" "&amp;'Input-Func_Class'!$F$22,$G254:$BB254))&lt;Check_Limit,0,1),1)</f>
        <v>0</v>
      </c>
      <c r="BM254">
        <f ca="1">IFERROR(IF(SUMIF($G$6:$BB$6,BM$6&amp;" Total",$G254:$BB254)-(SUMIF($G$6:$BB$6,BM$6&amp;" "&amp;'Input-Func_Class'!$D$22,$G254:$BB254)+IFERROR(SUMIF($G$6:$BB$6,BM$6&amp;" "&amp;'Input-Func_Class'!$E$22,$G254:$BB254),SUMIF($G$6:$BB$6,BM$6&amp;" "&amp;'Input-Func_Class'!$B$24,$G254:$BB254))+SUMIF($G$6:$BB$6,BM$6&amp;" "&amp;'Input-Func_Class'!$F$22,$G254:$BB254))&lt;Check_Limit,0,1),1)</f>
        <v>0</v>
      </c>
      <c r="BN254">
        <f ca="1">IFERROR(IF(SUMIF($G$6:$BB$6,BN$6&amp;" Total",$G254:$BB254)-(SUMIF($G$6:$BB$6,BN$6&amp;" "&amp;'Input-Func_Class'!$D$22,$G254:$BB254)+IFERROR(SUMIF($G$6:$BB$6,BN$6&amp;" "&amp;'Input-Func_Class'!$E$22,$G254:$BB254),SUMIF($G$6:$BB$6,BN$6&amp;" "&amp;'Input-Func_Class'!$B$24,$G254:$BB254))+SUMIF($G$6:$BB$6,BN$6&amp;" "&amp;'Input-Func_Class'!$F$22,$G254:$BB254))&lt;Check_Limit,0,1),1)</f>
        <v>0</v>
      </c>
      <c r="BO254">
        <f ca="1">IFERROR(IF(SUMIF($G$6:$BB$6,BO$6&amp;" Total",$G254:$BB254)-(SUMIF($G$6:$BB$6,BO$6&amp;" "&amp;'Input-Func_Class'!$D$22,$G254:$BB254)+IFERROR(SUMIF($G$6:$BB$6,BO$6&amp;" "&amp;'Input-Func_Class'!$E$22,$G254:$BB254),SUMIF($G$6:$BB$6,BO$6&amp;" "&amp;'Input-Func_Class'!$B$24,$G254:$BB254))+SUMIF($G$6:$BB$6,BO$6&amp;" "&amp;'Input-Func_Class'!$F$22,$G254:$BB254))&lt;Check_Limit,0,1),1)</f>
        <v>0</v>
      </c>
    </row>
    <row r="255" spans="1:67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>SUBTOTAL(9,D252:D254)</f>
        <v>7511828.7847720962</v>
      </c>
      <c r="E255" s="8">
        <f t="shared" ca="1" si="71"/>
        <v>0</v>
      </c>
      <c r="G255" s="77">
        <f t="shared" ref="G255:BB255" ca="1" si="72">SUBTOTAL(9,G252:G254)</f>
        <v>4452190.5187761001</v>
      </c>
      <c r="H255" s="77">
        <f t="shared" ca="1" si="72"/>
        <v>3363400.0291189179</v>
      </c>
      <c r="I255" s="77">
        <f t="shared" ca="1" si="72"/>
        <v>32558.629740369142</v>
      </c>
      <c r="J255" s="77">
        <f t="shared" ca="1" si="72"/>
        <v>1056231.859916813</v>
      </c>
      <c r="K255" s="77">
        <f t="shared" ca="1" si="72"/>
        <v>2843839.5915948437</v>
      </c>
      <c r="L255" s="77">
        <f t="shared" ca="1" si="72"/>
        <v>0</v>
      </c>
      <c r="M255" s="77">
        <f t="shared" ca="1" si="72"/>
        <v>0</v>
      </c>
      <c r="N255" s="77">
        <f t="shared" ca="1" si="72"/>
        <v>2843839.5915948437</v>
      </c>
      <c r="O255" s="77">
        <f t="shared" ca="1" si="72"/>
        <v>215798.6744011527</v>
      </c>
      <c r="P255" s="77">
        <f t="shared" ca="1" si="72"/>
        <v>0</v>
      </c>
      <c r="Q255" s="77">
        <f t="shared" ca="1" si="72"/>
        <v>0</v>
      </c>
      <c r="R255" s="77">
        <f t="shared" ca="1" si="72"/>
        <v>215798.6744011527</v>
      </c>
      <c r="S255" s="77">
        <f t="shared" ca="1" si="72"/>
        <v>0</v>
      </c>
      <c r="T255" s="77">
        <f t="shared" ca="1" si="72"/>
        <v>0</v>
      </c>
      <c r="U255" s="77">
        <f t="shared" ca="1" si="72"/>
        <v>0</v>
      </c>
      <c r="V255" s="77">
        <f t="shared" ca="1" si="72"/>
        <v>0</v>
      </c>
      <c r="W255" s="77">
        <f t="shared" ca="1" si="72"/>
        <v>0</v>
      </c>
      <c r="X255" s="77">
        <f t="shared" ca="1" si="72"/>
        <v>0</v>
      </c>
      <c r="Y255" s="77">
        <f t="shared" ca="1" si="72"/>
        <v>0</v>
      </c>
      <c r="Z255" s="77">
        <f t="shared" ca="1" si="72"/>
        <v>0</v>
      </c>
      <c r="AA255" s="77">
        <f t="shared" ca="1" si="72"/>
        <v>0</v>
      </c>
      <c r="AB255" s="77">
        <f t="shared" ca="1" si="72"/>
        <v>0</v>
      </c>
      <c r="AC255" s="77">
        <f t="shared" ca="1" si="72"/>
        <v>0</v>
      </c>
      <c r="AD255" s="77">
        <f t="shared" ca="1" si="72"/>
        <v>0</v>
      </c>
      <c r="AE255" s="77">
        <f t="shared" ca="1" si="72"/>
        <v>0</v>
      </c>
      <c r="AF255" s="77">
        <f t="shared" ca="1" si="72"/>
        <v>0</v>
      </c>
      <c r="AG255" s="77">
        <f t="shared" ca="1" si="72"/>
        <v>0</v>
      </c>
      <c r="AH255" s="77">
        <f t="shared" ca="1" si="72"/>
        <v>0</v>
      </c>
      <c r="AI255" s="77">
        <f t="shared" ca="1" si="72"/>
        <v>0</v>
      </c>
      <c r="AJ255" s="77">
        <f t="shared" ca="1" si="72"/>
        <v>0</v>
      </c>
      <c r="AK255" s="77">
        <f t="shared" ca="1" si="72"/>
        <v>0</v>
      </c>
      <c r="AL255" s="77">
        <f t="shared" ca="1" si="72"/>
        <v>0</v>
      </c>
      <c r="AM255" s="77">
        <f t="shared" ca="1" si="72"/>
        <v>0</v>
      </c>
      <c r="AN255" s="77">
        <f t="shared" ca="1" si="72"/>
        <v>0</v>
      </c>
      <c r="AO255" s="77">
        <f t="shared" ca="1" si="72"/>
        <v>0</v>
      </c>
      <c r="AP255" s="77">
        <f t="shared" ca="1" si="72"/>
        <v>0</v>
      </c>
      <c r="AQ255" s="77">
        <f t="shared" ca="1" si="72"/>
        <v>0</v>
      </c>
      <c r="AR255" s="77">
        <f t="shared" ca="1" si="72"/>
        <v>0</v>
      </c>
      <c r="AS255" s="77">
        <f t="shared" ca="1" si="72"/>
        <v>0</v>
      </c>
      <c r="AT255" s="77">
        <f t="shared" ca="1" si="72"/>
        <v>0</v>
      </c>
      <c r="AU255" s="77">
        <f t="shared" ca="1" si="72"/>
        <v>0</v>
      </c>
      <c r="AV255" s="77">
        <f t="shared" ca="1" si="72"/>
        <v>0</v>
      </c>
      <c r="AW255" s="77">
        <f t="shared" ca="1" si="72"/>
        <v>0</v>
      </c>
      <c r="AX255" s="77">
        <f t="shared" ca="1" si="72"/>
        <v>0</v>
      </c>
      <c r="AY255" s="77">
        <f t="shared" ca="1" si="72"/>
        <v>0</v>
      </c>
      <c r="AZ255" s="77">
        <f t="shared" ca="1" si="72"/>
        <v>0</v>
      </c>
      <c r="BA255" s="77">
        <f t="shared" ca="1" si="72"/>
        <v>0</v>
      </c>
      <c r="BB255" s="77">
        <f t="shared" ca="1" si="72"/>
        <v>0</v>
      </c>
      <c r="BD255">
        <f ca="1">IFERROR(IF(SUMIF($G$6:$BB$6,BD$6&amp;" Total",$G255:$BB255)-(SUMIF($G$6:$BB$6,BD$6&amp;" "&amp;'Input-Func_Class'!$D$22,$G255:$BB255)+IFERROR(SUMIF($G$6:$BB$6,BD$6&amp;" "&amp;'Input-Func_Class'!$E$22,$G255:$BB255),SUMIF($G$6:$BB$6,BD$6&amp;" "&amp;'Input-Func_Class'!$B$24,$G255:$BB255))+SUMIF($G$6:$BB$6,BD$6&amp;" "&amp;'Input-Func_Class'!$F$22,$G255:$BB255))&lt;Check_Limit,0,1),1)</f>
        <v>0</v>
      </c>
      <c r="BE255">
        <f ca="1">IFERROR(IF(SUMIF($G$6:$BB$6,BE$6&amp;" Total",$G255:$BB255)-(SUMIF($G$6:$BB$6,BE$6&amp;" "&amp;'Input-Func_Class'!$D$22,$G255:$BB255)+IFERROR(SUMIF($G$6:$BB$6,BE$6&amp;" "&amp;'Input-Func_Class'!$E$22,$G255:$BB255),SUMIF($G$6:$BB$6,BE$6&amp;" "&amp;'Input-Func_Class'!$B$24,$G255:$BB255))+SUMIF($G$6:$BB$6,BE$6&amp;" "&amp;'Input-Func_Class'!$F$22,$G255:$BB255))&lt;Check_Limit,0,1),1)</f>
        <v>0</v>
      </c>
      <c r="BF255">
        <f ca="1">IFERROR(IF(SUMIF($G$6:$BB$6,BF$6&amp;" Total",$G255:$BB255)-(SUMIF($G$6:$BB$6,BF$6&amp;" "&amp;'Input-Func_Class'!$D$22,$G255:$BB255)+IFERROR(SUMIF($G$6:$BB$6,BF$6&amp;" "&amp;'Input-Func_Class'!$E$22,$G255:$BB255),SUMIF($G$6:$BB$6,BF$6&amp;" "&amp;'Input-Func_Class'!$B$24,$G255:$BB255))+SUMIF($G$6:$BB$6,BF$6&amp;" "&amp;'Input-Func_Class'!$F$22,$G255:$BB255))&lt;Check_Limit,0,1),1)</f>
        <v>0</v>
      </c>
      <c r="BG255">
        <f ca="1">IFERROR(IF(SUMIF($G$6:$BB$6,BG$6&amp;" Total",$G255:$BB255)-(SUMIF($G$6:$BB$6,BG$6&amp;" "&amp;'Input-Func_Class'!$D$22,$G255:$BB255)+IFERROR(SUMIF($G$6:$BB$6,BG$6&amp;" "&amp;'Input-Func_Class'!$E$22,$G255:$BB255),SUMIF($G$6:$BB$6,BG$6&amp;" "&amp;'Input-Func_Class'!$B$24,$G255:$BB255))+SUMIF($G$6:$BB$6,BG$6&amp;" "&amp;'Input-Func_Class'!$F$22,$G255:$BB255))&lt;Check_Limit,0,1),1)</f>
        <v>0</v>
      </c>
      <c r="BH255">
        <f ca="1">IFERROR(IF(SUMIF($G$6:$BB$6,BH$6&amp;" Total",$G255:$BB255)-(SUMIF($G$6:$BB$6,BH$6&amp;" "&amp;'Input-Func_Class'!$D$22,$G255:$BB255)+IFERROR(SUMIF($G$6:$BB$6,BH$6&amp;" "&amp;'Input-Func_Class'!$E$22,$G255:$BB255),SUMIF($G$6:$BB$6,BH$6&amp;" "&amp;'Input-Func_Class'!$B$24,$G255:$BB255))+SUMIF($G$6:$BB$6,BH$6&amp;" "&amp;'Input-Func_Class'!$F$22,$G255:$BB255))&lt;Check_Limit,0,1),1)</f>
        <v>0</v>
      </c>
      <c r="BI255">
        <f ca="1">IFERROR(IF(SUMIF($G$6:$BB$6,BI$6&amp;" Total",$G255:$BB255)-(SUMIF($G$6:$BB$6,BI$6&amp;" "&amp;'Input-Func_Class'!$D$22,$G255:$BB255)+IFERROR(SUMIF($G$6:$BB$6,BI$6&amp;" "&amp;'Input-Func_Class'!$E$22,$G255:$BB255),SUMIF($G$6:$BB$6,BI$6&amp;" "&amp;'Input-Func_Class'!$B$24,$G255:$BB255))+SUMIF($G$6:$BB$6,BI$6&amp;" "&amp;'Input-Func_Class'!$F$22,$G255:$BB255))&lt;Check_Limit,0,1),1)</f>
        <v>0</v>
      </c>
      <c r="BJ255">
        <f ca="1">IFERROR(IF(SUMIF($G$6:$BB$6,BJ$6&amp;" Total",$G255:$BB255)-(SUMIF($G$6:$BB$6,BJ$6&amp;" "&amp;'Input-Func_Class'!$D$22,$G255:$BB255)+IFERROR(SUMIF($G$6:$BB$6,BJ$6&amp;" "&amp;'Input-Func_Class'!$E$22,$G255:$BB255),SUMIF($G$6:$BB$6,BJ$6&amp;" "&amp;'Input-Func_Class'!$B$24,$G255:$BB255))+SUMIF($G$6:$BB$6,BJ$6&amp;" "&amp;'Input-Func_Class'!$F$22,$G255:$BB255))&lt;Check_Limit,0,1),1)</f>
        <v>0</v>
      </c>
      <c r="BK255">
        <f ca="1">IFERROR(IF(SUMIF($G$6:$BB$6,BK$6&amp;" Total",$G255:$BB255)-(SUMIF($G$6:$BB$6,BK$6&amp;" "&amp;'Input-Func_Class'!$D$22,$G255:$BB255)+IFERROR(SUMIF($G$6:$BB$6,BK$6&amp;" "&amp;'Input-Func_Class'!$E$22,$G255:$BB255),SUMIF($G$6:$BB$6,BK$6&amp;" "&amp;'Input-Func_Class'!$B$24,$G255:$BB255))+SUMIF($G$6:$BB$6,BK$6&amp;" "&amp;'Input-Func_Class'!$F$22,$G255:$BB255))&lt;Check_Limit,0,1),1)</f>
        <v>0</v>
      </c>
      <c r="BL255">
        <f ca="1">IFERROR(IF(SUMIF($G$6:$BB$6,BL$6&amp;" Total",$G255:$BB255)-(SUMIF($G$6:$BB$6,BL$6&amp;" "&amp;'Input-Func_Class'!$D$22,$G255:$BB255)+IFERROR(SUMIF($G$6:$BB$6,BL$6&amp;" "&amp;'Input-Func_Class'!$E$22,$G255:$BB255),SUMIF($G$6:$BB$6,BL$6&amp;" "&amp;'Input-Func_Class'!$B$24,$G255:$BB255))+SUMIF($G$6:$BB$6,BL$6&amp;" "&amp;'Input-Func_Class'!$F$22,$G255:$BB255))&lt;Check_Limit,0,1),1)</f>
        <v>0</v>
      </c>
      <c r="BM255">
        <f ca="1">IFERROR(IF(SUMIF($G$6:$BB$6,BM$6&amp;" Total",$G255:$BB255)-(SUMIF($G$6:$BB$6,BM$6&amp;" "&amp;'Input-Func_Class'!$D$22,$G255:$BB255)+IFERROR(SUMIF($G$6:$BB$6,BM$6&amp;" "&amp;'Input-Func_Class'!$E$22,$G255:$BB255),SUMIF($G$6:$BB$6,BM$6&amp;" "&amp;'Input-Func_Class'!$B$24,$G255:$BB255))+SUMIF($G$6:$BB$6,BM$6&amp;" "&amp;'Input-Func_Class'!$F$22,$G255:$BB255))&lt;Check_Limit,0,1),1)</f>
        <v>0</v>
      </c>
      <c r="BN255">
        <f ca="1">IFERROR(IF(SUMIF($G$6:$BB$6,BN$6&amp;" Total",$G255:$BB255)-(SUMIF($G$6:$BB$6,BN$6&amp;" "&amp;'Input-Func_Class'!$D$22,$G255:$BB255)+IFERROR(SUMIF($G$6:$BB$6,BN$6&amp;" "&amp;'Input-Func_Class'!$E$22,$G255:$BB255),SUMIF($G$6:$BB$6,BN$6&amp;" "&amp;'Input-Func_Class'!$B$24,$G255:$BB255))+SUMIF($G$6:$BB$6,BN$6&amp;" "&amp;'Input-Func_Class'!$F$22,$G255:$BB255))&lt;Check_Limit,0,1),1)</f>
        <v>0</v>
      </c>
      <c r="BO255">
        <f ca="1">IFERROR(IF(SUMIF($G$6:$BB$6,BO$6&amp;" Total",$G255:$BB255)-(SUMIF($G$6:$BB$6,BO$6&amp;" "&amp;'Input-Func_Class'!$D$22,$G255:$BB255)+IFERROR(SUMIF($G$6:$BB$6,BO$6&amp;" "&amp;'Input-Func_Class'!$E$22,$G255:$BB255),SUMIF($G$6:$BB$6,BO$6&amp;" "&amp;'Input-Func_Class'!$B$24,$G255:$BB255))+SUMIF($G$6:$BB$6,BO$6&amp;" "&amp;'Input-Func_Class'!$F$22,$G255:$BB255))&lt;Check_Limit,0,1),1)</f>
        <v>0</v>
      </c>
    </row>
    <row r="256" spans="1:67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D256">
        <f>IFERROR(IF(SUMIF($G$6:$BB$6,BD$6&amp;" Total",$G256:$BB256)-(SUMIF($G$6:$BB$6,BD$6&amp;" "&amp;'Input-Func_Class'!$D$22,$G256:$BB256)+IFERROR(SUMIF($G$6:$BB$6,BD$6&amp;" "&amp;'Input-Func_Class'!$E$22,$G256:$BB256),SUMIF($G$6:$BB$6,BD$6&amp;" "&amp;'Input-Func_Class'!$B$24,$G256:$BB256))+SUMIF($G$6:$BB$6,BD$6&amp;" "&amp;'Input-Func_Class'!$F$22,$G256:$BB256))&lt;Check_Limit,0,1),1)</f>
        <v>0</v>
      </c>
      <c r="BE256">
        <f>IFERROR(IF(SUMIF($G$6:$BB$6,BE$6&amp;" Total",$G256:$BB256)-(SUMIF($G$6:$BB$6,BE$6&amp;" "&amp;'Input-Func_Class'!$D$22,$G256:$BB256)+IFERROR(SUMIF($G$6:$BB$6,BE$6&amp;" "&amp;'Input-Func_Class'!$E$22,$G256:$BB256),SUMIF($G$6:$BB$6,BE$6&amp;" "&amp;'Input-Func_Class'!$B$24,$G256:$BB256))+SUMIF($G$6:$BB$6,BE$6&amp;" "&amp;'Input-Func_Class'!$F$22,$G256:$BB256))&lt;Check_Limit,0,1),1)</f>
        <v>0</v>
      </c>
      <c r="BF256">
        <f>IFERROR(IF(SUMIF($G$6:$BB$6,BF$6&amp;" Total",$G256:$BB256)-(SUMIF($G$6:$BB$6,BF$6&amp;" "&amp;'Input-Func_Class'!$D$22,$G256:$BB256)+IFERROR(SUMIF($G$6:$BB$6,BF$6&amp;" "&amp;'Input-Func_Class'!$E$22,$G256:$BB256),SUMIF($G$6:$BB$6,BF$6&amp;" "&amp;'Input-Func_Class'!$B$24,$G256:$BB256))+SUMIF($G$6:$BB$6,BF$6&amp;" "&amp;'Input-Func_Class'!$F$22,$G256:$BB256))&lt;Check_Limit,0,1),1)</f>
        <v>0</v>
      </c>
      <c r="BG256">
        <f>IFERROR(IF(SUMIF($G$6:$BB$6,BG$6&amp;" Total",$G256:$BB256)-(SUMIF($G$6:$BB$6,BG$6&amp;" "&amp;'Input-Func_Class'!$D$22,$G256:$BB256)+IFERROR(SUMIF($G$6:$BB$6,BG$6&amp;" "&amp;'Input-Func_Class'!$E$22,$G256:$BB256),SUMIF($G$6:$BB$6,BG$6&amp;" "&amp;'Input-Func_Class'!$B$24,$G256:$BB256))+SUMIF($G$6:$BB$6,BG$6&amp;" "&amp;'Input-Func_Class'!$F$22,$G256:$BB256))&lt;Check_Limit,0,1),1)</f>
        <v>0</v>
      </c>
      <c r="BH256">
        <f>IFERROR(IF(SUMIF($G$6:$BB$6,BH$6&amp;" Total",$G256:$BB256)-(SUMIF($G$6:$BB$6,BH$6&amp;" "&amp;'Input-Func_Class'!$D$22,$G256:$BB256)+IFERROR(SUMIF($G$6:$BB$6,BH$6&amp;" "&amp;'Input-Func_Class'!$E$22,$G256:$BB256),SUMIF($G$6:$BB$6,BH$6&amp;" "&amp;'Input-Func_Class'!$B$24,$G256:$BB256))+SUMIF($G$6:$BB$6,BH$6&amp;" "&amp;'Input-Func_Class'!$F$22,$G256:$BB256))&lt;Check_Limit,0,1),1)</f>
        <v>0</v>
      </c>
      <c r="BI256">
        <f>IFERROR(IF(SUMIF($G$6:$BB$6,BI$6&amp;" Total",$G256:$BB256)-(SUMIF($G$6:$BB$6,BI$6&amp;" "&amp;'Input-Func_Class'!$D$22,$G256:$BB256)+IFERROR(SUMIF($G$6:$BB$6,BI$6&amp;" "&amp;'Input-Func_Class'!$E$22,$G256:$BB256),SUMIF($G$6:$BB$6,BI$6&amp;" "&amp;'Input-Func_Class'!$B$24,$G256:$BB256))+SUMIF($G$6:$BB$6,BI$6&amp;" "&amp;'Input-Func_Class'!$F$22,$G256:$BB256))&lt;Check_Limit,0,1),1)</f>
        <v>0</v>
      </c>
      <c r="BJ256">
        <f>IFERROR(IF(SUMIF($G$6:$BB$6,BJ$6&amp;" Total",$G256:$BB256)-(SUMIF($G$6:$BB$6,BJ$6&amp;" "&amp;'Input-Func_Class'!$D$22,$G256:$BB256)+IFERROR(SUMIF($G$6:$BB$6,BJ$6&amp;" "&amp;'Input-Func_Class'!$E$22,$G256:$BB256),SUMIF($G$6:$BB$6,BJ$6&amp;" "&amp;'Input-Func_Class'!$B$24,$G256:$BB256))+SUMIF($G$6:$BB$6,BJ$6&amp;" "&amp;'Input-Func_Class'!$F$22,$G256:$BB256))&lt;Check_Limit,0,1),1)</f>
        <v>0</v>
      </c>
      <c r="BK256">
        <f>IFERROR(IF(SUMIF($G$6:$BB$6,BK$6&amp;" Total",$G256:$BB256)-(SUMIF($G$6:$BB$6,BK$6&amp;" "&amp;'Input-Func_Class'!$D$22,$G256:$BB256)+IFERROR(SUMIF($G$6:$BB$6,BK$6&amp;" "&amp;'Input-Func_Class'!$E$22,$G256:$BB256),SUMIF($G$6:$BB$6,BK$6&amp;" "&amp;'Input-Func_Class'!$B$24,$G256:$BB256))+SUMIF($G$6:$BB$6,BK$6&amp;" "&amp;'Input-Func_Class'!$F$22,$G256:$BB256))&lt;Check_Limit,0,1),1)</f>
        <v>0</v>
      </c>
      <c r="BL256">
        <f>IFERROR(IF(SUMIF($G$6:$BB$6,BL$6&amp;" Total",$G256:$BB256)-(SUMIF($G$6:$BB$6,BL$6&amp;" "&amp;'Input-Func_Class'!$D$22,$G256:$BB256)+IFERROR(SUMIF($G$6:$BB$6,BL$6&amp;" "&amp;'Input-Func_Class'!$E$22,$G256:$BB256),SUMIF($G$6:$BB$6,BL$6&amp;" "&amp;'Input-Func_Class'!$B$24,$G256:$BB256))+SUMIF($G$6:$BB$6,BL$6&amp;" "&amp;'Input-Func_Class'!$F$22,$G256:$BB256))&lt;Check_Limit,0,1),1)</f>
        <v>0</v>
      </c>
      <c r="BM256">
        <f>IFERROR(IF(SUMIF($G$6:$BB$6,BM$6&amp;" Total",$G256:$BB256)-(SUMIF($G$6:$BB$6,BM$6&amp;" "&amp;'Input-Func_Class'!$D$22,$G256:$BB256)+IFERROR(SUMIF($G$6:$BB$6,BM$6&amp;" "&amp;'Input-Func_Class'!$E$22,$G256:$BB256),SUMIF($G$6:$BB$6,BM$6&amp;" "&amp;'Input-Func_Class'!$B$24,$G256:$BB256))+SUMIF($G$6:$BB$6,BM$6&amp;" "&amp;'Input-Func_Class'!$F$22,$G256:$BB256))&lt;Check_Limit,0,1),1)</f>
        <v>0</v>
      </c>
      <c r="BN256">
        <f>IFERROR(IF(SUMIF($G$6:$BB$6,BN$6&amp;" Total",$G256:$BB256)-(SUMIF($G$6:$BB$6,BN$6&amp;" "&amp;'Input-Func_Class'!$D$22,$G256:$BB256)+IFERROR(SUMIF($G$6:$BB$6,BN$6&amp;" "&amp;'Input-Func_Class'!$E$22,$G256:$BB256),SUMIF($G$6:$BB$6,BN$6&amp;" "&amp;'Input-Func_Class'!$B$24,$G256:$BB256))+SUMIF($G$6:$BB$6,BN$6&amp;" "&amp;'Input-Func_Class'!$F$22,$G256:$BB256))&lt;Check_Limit,0,1),1)</f>
        <v>0</v>
      </c>
      <c r="BO256">
        <f>IFERROR(IF(SUMIF($G$6:$BB$6,BO$6&amp;" Total",$G256:$BB256)-(SUMIF($G$6:$BB$6,BO$6&amp;" "&amp;'Input-Func_Class'!$D$22,$G256:$BB256)+IFERROR(SUMIF($G$6:$BB$6,BO$6&amp;" "&amp;'Input-Func_Class'!$E$22,$G256:$BB256),SUMIF($G$6:$BB$6,BO$6&amp;" "&amp;'Input-Func_Class'!$B$24,$G256:$BB256))+SUMIF($G$6:$BB$6,BO$6&amp;" "&amp;'Input-Func_Class'!$F$22,$G256:$BB256))&lt;Check_Limit,0,1),1)</f>
        <v>0</v>
      </c>
    </row>
    <row r="257" spans="1:67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D257">
        <f>IFERROR(IF(SUMIF($G$6:$BB$6,BD$6&amp;" Total",$G257:$BB257)-(SUMIF($G$6:$BB$6,BD$6&amp;" "&amp;'Input-Func_Class'!$D$22,$G257:$BB257)+IFERROR(SUMIF($G$6:$BB$6,BD$6&amp;" "&amp;'Input-Func_Class'!$E$22,$G257:$BB257),SUMIF($G$6:$BB$6,BD$6&amp;" "&amp;'Input-Func_Class'!$B$24,$G257:$BB257))+SUMIF($G$6:$BB$6,BD$6&amp;" "&amp;'Input-Func_Class'!$F$22,$G257:$BB257))&lt;Check_Limit,0,1),1)</f>
        <v>0</v>
      </c>
      <c r="BE257">
        <f>IFERROR(IF(SUMIF($G$6:$BB$6,BE$6&amp;" Total",$G257:$BB257)-(SUMIF($G$6:$BB$6,BE$6&amp;" "&amp;'Input-Func_Class'!$D$22,$G257:$BB257)+IFERROR(SUMIF($G$6:$BB$6,BE$6&amp;" "&amp;'Input-Func_Class'!$E$22,$G257:$BB257),SUMIF($G$6:$BB$6,BE$6&amp;" "&amp;'Input-Func_Class'!$B$24,$G257:$BB257))+SUMIF($G$6:$BB$6,BE$6&amp;" "&amp;'Input-Func_Class'!$F$22,$G257:$BB257))&lt;Check_Limit,0,1),1)</f>
        <v>0</v>
      </c>
      <c r="BF257">
        <f>IFERROR(IF(SUMIF($G$6:$BB$6,BF$6&amp;" Total",$G257:$BB257)-(SUMIF($G$6:$BB$6,BF$6&amp;" "&amp;'Input-Func_Class'!$D$22,$G257:$BB257)+IFERROR(SUMIF($G$6:$BB$6,BF$6&amp;" "&amp;'Input-Func_Class'!$E$22,$G257:$BB257),SUMIF($G$6:$BB$6,BF$6&amp;" "&amp;'Input-Func_Class'!$B$24,$G257:$BB257))+SUMIF($G$6:$BB$6,BF$6&amp;" "&amp;'Input-Func_Class'!$F$22,$G257:$BB257))&lt;Check_Limit,0,1),1)</f>
        <v>0</v>
      </c>
      <c r="BG257">
        <f>IFERROR(IF(SUMIF($G$6:$BB$6,BG$6&amp;" Total",$G257:$BB257)-(SUMIF($G$6:$BB$6,BG$6&amp;" "&amp;'Input-Func_Class'!$D$22,$G257:$BB257)+IFERROR(SUMIF($G$6:$BB$6,BG$6&amp;" "&amp;'Input-Func_Class'!$E$22,$G257:$BB257),SUMIF($G$6:$BB$6,BG$6&amp;" "&amp;'Input-Func_Class'!$B$24,$G257:$BB257))+SUMIF($G$6:$BB$6,BG$6&amp;" "&amp;'Input-Func_Class'!$F$22,$G257:$BB257))&lt;Check_Limit,0,1),1)</f>
        <v>0</v>
      </c>
      <c r="BH257">
        <f>IFERROR(IF(SUMIF($G$6:$BB$6,BH$6&amp;" Total",$G257:$BB257)-(SUMIF($G$6:$BB$6,BH$6&amp;" "&amp;'Input-Func_Class'!$D$22,$G257:$BB257)+IFERROR(SUMIF($G$6:$BB$6,BH$6&amp;" "&amp;'Input-Func_Class'!$E$22,$G257:$BB257),SUMIF($G$6:$BB$6,BH$6&amp;" "&amp;'Input-Func_Class'!$B$24,$G257:$BB257))+SUMIF($G$6:$BB$6,BH$6&amp;" "&amp;'Input-Func_Class'!$F$22,$G257:$BB257))&lt;Check_Limit,0,1),1)</f>
        <v>0</v>
      </c>
      <c r="BI257">
        <f>IFERROR(IF(SUMIF($G$6:$BB$6,BI$6&amp;" Total",$G257:$BB257)-(SUMIF($G$6:$BB$6,BI$6&amp;" "&amp;'Input-Func_Class'!$D$22,$G257:$BB257)+IFERROR(SUMIF($G$6:$BB$6,BI$6&amp;" "&amp;'Input-Func_Class'!$E$22,$G257:$BB257),SUMIF($G$6:$BB$6,BI$6&amp;" "&amp;'Input-Func_Class'!$B$24,$G257:$BB257))+SUMIF($G$6:$BB$6,BI$6&amp;" "&amp;'Input-Func_Class'!$F$22,$G257:$BB257))&lt;Check_Limit,0,1),1)</f>
        <v>0</v>
      </c>
      <c r="BJ257">
        <f>IFERROR(IF(SUMIF($G$6:$BB$6,BJ$6&amp;" Total",$G257:$BB257)-(SUMIF($G$6:$BB$6,BJ$6&amp;" "&amp;'Input-Func_Class'!$D$22,$G257:$BB257)+IFERROR(SUMIF($G$6:$BB$6,BJ$6&amp;" "&amp;'Input-Func_Class'!$E$22,$G257:$BB257),SUMIF($G$6:$BB$6,BJ$6&amp;" "&amp;'Input-Func_Class'!$B$24,$G257:$BB257))+SUMIF($G$6:$BB$6,BJ$6&amp;" "&amp;'Input-Func_Class'!$F$22,$G257:$BB257))&lt;Check_Limit,0,1),1)</f>
        <v>0</v>
      </c>
      <c r="BK257">
        <f>IFERROR(IF(SUMIF($G$6:$BB$6,BK$6&amp;" Total",$G257:$BB257)-(SUMIF($G$6:$BB$6,BK$6&amp;" "&amp;'Input-Func_Class'!$D$22,$G257:$BB257)+IFERROR(SUMIF($G$6:$BB$6,BK$6&amp;" "&amp;'Input-Func_Class'!$E$22,$G257:$BB257),SUMIF($G$6:$BB$6,BK$6&amp;" "&amp;'Input-Func_Class'!$B$24,$G257:$BB257))+SUMIF($G$6:$BB$6,BK$6&amp;" "&amp;'Input-Func_Class'!$F$22,$G257:$BB257))&lt;Check_Limit,0,1),1)</f>
        <v>0</v>
      </c>
      <c r="BL257">
        <f>IFERROR(IF(SUMIF($G$6:$BB$6,BL$6&amp;" Total",$G257:$BB257)-(SUMIF($G$6:$BB$6,BL$6&amp;" "&amp;'Input-Func_Class'!$D$22,$G257:$BB257)+IFERROR(SUMIF($G$6:$BB$6,BL$6&amp;" "&amp;'Input-Func_Class'!$E$22,$G257:$BB257),SUMIF($G$6:$BB$6,BL$6&amp;" "&amp;'Input-Func_Class'!$B$24,$G257:$BB257))+SUMIF($G$6:$BB$6,BL$6&amp;" "&amp;'Input-Func_Class'!$F$22,$G257:$BB257))&lt;Check_Limit,0,1),1)</f>
        <v>0</v>
      </c>
      <c r="BM257">
        <f>IFERROR(IF(SUMIF($G$6:$BB$6,BM$6&amp;" Total",$G257:$BB257)-(SUMIF($G$6:$BB$6,BM$6&amp;" "&amp;'Input-Func_Class'!$D$22,$G257:$BB257)+IFERROR(SUMIF($G$6:$BB$6,BM$6&amp;" "&amp;'Input-Func_Class'!$E$22,$G257:$BB257),SUMIF($G$6:$BB$6,BM$6&amp;" "&amp;'Input-Func_Class'!$B$24,$G257:$BB257))+SUMIF($G$6:$BB$6,BM$6&amp;" "&amp;'Input-Func_Class'!$F$22,$G257:$BB257))&lt;Check_Limit,0,1),1)</f>
        <v>0</v>
      </c>
      <c r="BN257">
        <f>IFERROR(IF(SUMIF($G$6:$BB$6,BN$6&amp;" Total",$G257:$BB257)-(SUMIF($G$6:$BB$6,BN$6&amp;" "&amp;'Input-Func_Class'!$D$22,$G257:$BB257)+IFERROR(SUMIF($G$6:$BB$6,BN$6&amp;" "&amp;'Input-Func_Class'!$E$22,$G257:$BB257),SUMIF($G$6:$BB$6,BN$6&amp;" "&amp;'Input-Func_Class'!$B$24,$G257:$BB257))+SUMIF($G$6:$BB$6,BN$6&amp;" "&amp;'Input-Func_Class'!$F$22,$G257:$BB257))&lt;Check_Limit,0,1),1)</f>
        <v>0</v>
      </c>
      <c r="BO257">
        <f>IFERROR(IF(SUMIF($G$6:$BB$6,BO$6&amp;" Total",$G257:$BB257)-(SUMIF($G$6:$BB$6,BO$6&amp;" "&amp;'Input-Func_Class'!$D$22,$G257:$BB257)+IFERROR(SUMIF($G$6:$BB$6,BO$6&amp;" "&amp;'Input-Func_Class'!$E$22,$G257:$BB257),SUMIF($G$6:$BB$6,BO$6&amp;" "&amp;'Input-Func_Class'!$B$24,$G257:$BB257))+SUMIF($G$6:$BB$6,BO$6&amp;" "&amp;'Input-Func_Class'!$F$22,$G257:$BB257))&lt;Check_Limit,0,1),1)</f>
        <v>0</v>
      </c>
    </row>
    <row r="258" spans="1:67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>Functionalization!$D258</f>
        <v>-4181716.5794903818</v>
      </c>
      <c r="E258" s="8">
        <f t="shared" ca="1" si="71"/>
        <v>0</v>
      </c>
      <c r="F258" s="2" t="str">
        <f>IF($D258=0,"-",IF('Input-Accounts'!$E258&lt;&gt;0,'Input-Accounts'!$E258,'Input-Accounts'!$G258))</f>
        <v>INT_RATEBASE</v>
      </c>
      <c r="G258" s="8">
        <f ca="1">IF(G$5&lt;&gt;"",HLOOKUP(G$5,Functionalization!$G$6:$R$314,ROW($A258)-5,FALSE),IFERROR(INDEX(G$278:G$314,MATCH($F258,$B$278:$B$314,0))/VLOOKUP($F258,$B$278:$BB$314,MATCH(LEFT(TRIM(G$6),FIND("~",SUBSTITUTE(G$6,"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258))*HLOOKUP(LEFT(TRIM(G$6),FIND("~",SUBSTITUTE(G$6," ","~",LEN(TRIM(G$6))-LEN(SUBSTITUTE(TRIM(G$6)," ",""))))-1)&amp;" Total",$B$6:$BB$314,ROW($A258)-5,FALSE))</f>
        <v>-2985033.2673651879</v>
      </c>
      <c r="H258" s="8">
        <f ca="1">IF(H$5&lt;&gt;"",HLOOKUP(H$5,Functionalization!$G$6:$R$314,ROW($A258)-5,FALSE),IFERROR(INDEX(H$278:H$314,MATCH($F258,$B$278:$B$314,0))/VLOOKUP($F258,$B$278:$BB$314,MATCH(LEFT(TRIM(H$6),FIND("~",SUBSTITUTE(H$6,"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258))*HLOOKUP(LEFT(TRIM(H$6),FIND("~",SUBSTITUTE(H$6," ","~",LEN(TRIM(H$6))-LEN(SUBSTITUTE(TRIM(H$6)," ",""))))-1)&amp;" Total",$B$6:$BB$314,ROW($A258)-5,FALSE))</f>
        <v>-2335001.1922602435</v>
      </c>
      <c r="I258" s="8">
        <f ca="1">IF(I$5&lt;&gt;"",HLOOKUP(I$5,Functionalization!$G$6:$R$314,ROW($A258)-5,FALSE),IFERROR(INDEX(I$278:I$314,MATCH($F258,$B$278:$B$314,0))/VLOOKUP($F258,$B$278:$BB$314,MATCH(LEFT(TRIM(I$6),FIND("~",SUBSTITUTE(I$6,"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258))*HLOOKUP(LEFT(TRIM(I$6),FIND("~",SUBSTITUTE(I$6," ","~",LEN(TRIM(I$6))-LEN(SUBSTITUTE(TRIM(I$6)," ",""))))-1)&amp;" Total",$B$6:$BB$314,ROW($A258)-5,FALSE))</f>
        <v>0</v>
      </c>
      <c r="J258" s="8">
        <f ca="1">IF(J$5&lt;&gt;"",HLOOKUP(J$5,Functionalization!$G$6:$R$314,ROW($A258)-5,FALSE),IFERROR(INDEX(J$278:J$314,MATCH($F258,$B$278:$B$314,0))/VLOOKUP($F258,$B$278:$BB$314,MATCH(LEFT(TRIM(J$6),FIND("~",SUBSTITUTE(J$6,"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258))*HLOOKUP(LEFT(TRIM(J$6),FIND("~",SUBSTITUTE(J$6," ","~",LEN(TRIM(J$6))-LEN(SUBSTITUTE(TRIM(J$6)," ",""))))-1)&amp;" Total",$B$6:$BB$314,ROW($A258)-5,FALSE))</f>
        <v>-650032.07510494371</v>
      </c>
      <c r="K258" s="8">
        <f ca="1">IF(K$5&lt;&gt;"",HLOOKUP(K$5,Functionalization!$G$6:$R$314,ROW($A258)-5,FALSE),IFERROR(INDEX(K$278:K$314,MATCH($F258,$B$278:$B$314,0))/VLOOKUP($F258,$B$278:$BB$314,MATCH(LEFT(TRIM(K$6),FIND("~",SUBSTITUTE(K$6,"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258))*HLOOKUP(LEFT(TRIM(K$6),FIND("~",SUBSTITUTE(K$6," ","~",LEN(TRIM(K$6))-LEN(SUBSTITUTE(TRIM(K$6)," ",""))))-1)&amp;" Total",$B$6:$BB$314,ROW($A258)-5,FALSE))</f>
        <v>-1196683.3121251944</v>
      </c>
      <c r="L258" s="8">
        <f ca="1">IF(L$5&lt;&gt;"",HLOOKUP(L$5,Functionalization!$G$6:$R$314,ROW($A258)-5,FALSE),IFERROR(INDEX(L$278:L$314,MATCH($F258,$B$278:$B$314,0))/VLOOKUP($F258,$B$278:$BB$314,MATCH(LEFT(TRIM(L$6),FIND("~",SUBSTITUTE(L$6,"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258))*HLOOKUP(LEFT(TRIM(L$6),FIND("~",SUBSTITUTE(L$6," ","~",LEN(TRIM(L$6))-LEN(SUBSTITUTE(TRIM(L$6)," ",""))))-1)&amp;" Total",$B$6:$BB$314,ROW($A258)-5,FALSE))</f>
        <v>0</v>
      </c>
      <c r="M258" s="8">
        <f ca="1">IF(M$5&lt;&gt;"",HLOOKUP(M$5,Functionalization!$G$6:$R$314,ROW($A258)-5,FALSE),IFERROR(INDEX(M$278:M$314,MATCH($F258,$B$278:$B$314,0))/VLOOKUP($F258,$B$278:$BB$314,MATCH(LEFT(TRIM(M$6),FIND("~",SUBSTITUTE(M$6,"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258))*HLOOKUP(LEFT(TRIM(M$6),FIND("~",SUBSTITUTE(M$6," ","~",LEN(TRIM(M$6))-LEN(SUBSTITUTE(TRIM(M$6)," ",""))))-1)&amp;" Total",$B$6:$BB$314,ROW($A258)-5,FALSE))</f>
        <v>0</v>
      </c>
      <c r="N258" s="8">
        <f ca="1">IF(N$5&lt;&gt;"",HLOOKUP(N$5,Functionalization!$G$6:$R$314,ROW($A258)-5,FALSE),IFERROR(INDEX(N$278:N$314,MATCH($F258,$B$278:$B$314,0))/VLOOKUP($F258,$B$278:$BB$314,MATCH(LEFT(TRIM(N$6),FIND("~",SUBSTITUTE(N$6,"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258))*HLOOKUP(LEFT(TRIM(N$6),FIND("~",SUBSTITUTE(N$6," ","~",LEN(TRIM(N$6))-LEN(SUBSTITUTE(TRIM(N$6)," ",""))))-1)&amp;" Total",$B$6:$BB$314,ROW($A258)-5,FALSE))</f>
        <v>-1196683.3121251944</v>
      </c>
      <c r="O258" s="8">
        <f ca="1">IF(O$5&lt;&gt;"",HLOOKUP(O$5,Functionalization!$G$6:$R$314,ROW($A258)-5,FALSE),IFERROR(INDEX(O$278:O$314,MATCH($F258,$B$278:$B$314,0))/VLOOKUP($F258,$B$278:$BB$314,MATCH(LEFT(TRIM(O$6),FIND("~",SUBSTITUTE(O$6,"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258))*HLOOKUP(LEFT(TRIM(O$6),FIND("~",SUBSTITUTE(O$6," ","~",LEN(TRIM(O$6))-LEN(SUBSTITUTE(TRIM(O$6)," ",""))))-1)&amp;" Total",$B$6:$BB$314,ROW($A258)-5,FALSE))</f>
        <v>0</v>
      </c>
      <c r="P258" s="8">
        <f ca="1">IF(P$5&lt;&gt;"",HLOOKUP(P$5,Functionalization!$G$6:$R$314,ROW($A258)-5,FALSE),IFERROR(INDEX(P$278:P$314,MATCH($F258,$B$278:$B$314,0))/VLOOKUP($F258,$B$278:$BB$314,MATCH(LEFT(TRIM(P$6),FIND("~",SUBSTITUTE(P$6,"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258))*HLOOKUP(LEFT(TRIM(P$6),FIND("~",SUBSTITUTE(P$6," ","~",LEN(TRIM(P$6))-LEN(SUBSTITUTE(TRIM(P$6)," ",""))))-1)&amp;" Total",$B$6:$BB$314,ROW($A258)-5,FALSE))</f>
        <v>0</v>
      </c>
      <c r="Q258" s="8">
        <f ca="1">IF(Q$5&lt;&gt;"",HLOOKUP(Q$5,Functionalization!$G$6:$R$314,ROW($A258)-5,FALSE),IFERROR(INDEX(Q$278:Q$314,MATCH($F258,$B$278:$B$314,0))/VLOOKUP($F258,$B$278:$BB$314,MATCH(LEFT(TRIM(Q$6),FIND("~",SUBSTITUTE(Q$6,"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258))*HLOOKUP(LEFT(TRIM(Q$6),FIND("~",SUBSTITUTE(Q$6," ","~",LEN(TRIM(Q$6))-LEN(SUBSTITUTE(TRIM(Q$6)," ",""))))-1)&amp;" Total",$B$6:$BB$314,ROW($A258)-5,FALSE))</f>
        <v>0</v>
      </c>
      <c r="R258" s="8">
        <f ca="1">IF(R$5&lt;&gt;"",HLOOKUP(R$5,Functionalization!$G$6:$R$314,ROW($A258)-5,FALSE),IFERROR(INDEX(R$278:R$314,MATCH($F258,$B$278:$B$314,0))/VLOOKUP($F258,$B$278:$BB$314,MATCH(LEFT(TRIM(R$6),FIND("~",SUBSTITUTE(R$6,"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258))*HLOOKUP(LEFT(TRIM(R$6),FIND("~",SUBSTITUTE(R$6," ","~",LEN(TRIM(R$6))-LEN(SUBSTITUTE(TRIM(R$6)," ",""))))-1)&amp;" Total",$B$6:$BB$314,ROW($A258)-5,FALSE))</f>
        <v>0</v>
      </c>
      <c r="S258" s="8">
        <f ca="1">IF(S$5&lt;&gt;"",HLOOKUP(S$5,Functionalization!$G$6:$R$314,ROW($A258)-5,FALSE),IFERROR(INDEX(S$278:S$314,MATCH($F258,$B$278:$B$314,0))/VLOOKUP($F258,$B$278:$BB$314,MATCH(LEFT(TRIM(S$6),FIND("~",SUBSTITUTE(S$6,"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258))*HLOOKUP(LEFT(TRIM(S$6),FIND("~",SUBSTITUTE(S$6," ","~",LEN(TRIM(S$6))-LEN(SUBSTITUTE(TRIM(S$6)," ",""))))-1)&amp;" Total",$B$6:$BB$314,ROW($A258)-5,FALSE))</f>
        <v>0</v>
      </c>
      <c r="T258" s="8">
        <f ca="1">IF(T$5&lt;&gt;"",HLOOKUP(T$5,Functionalization!$G$6:$R$314,ROW($A258)-5,FALSE),IFERROR(INDEX(T$278:T$314,MATCH($F258,$B$278:$B$314,0))/VLOOKUP($F258,$B$278:$BB$314,MATCH(LEFT(TRIM(T$6),FIND("~",SUBSTITUTE(T$6,"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258))*HLOOKUP(LEFT(TRIM(T$6),FIND("~",SUBSTITUTE(T$6," ","~",LEN(TRIM(T$6))-LEN(SUBSTITUTE(TRIM(T$6)," ",""))))-1)&amp;" Total",$B$6:$BB$314,ROW($A258)-5,FALSE))</f>
        <v>0</v>
      </c>
      <c r="U258" s="8">
        <f ca="1">IF(U$5&lt;&gt;"",HLOOKUP(U$5,Functionalization!$G$6:$R$314,ROW($A258)-5,FALSE),IFERROR(INDEX(U$278:U$314,MATCH($F258,$B$278:$B$314,0))/VLOOKUP($F258,$B$278:$BB$314,MATCH(LEFT(TRIM(U$6),FIND("~",SUBSTITUTE(U$6,"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258))*HLOOKUP(LEFT(TRIM(U$6),FIND("~",SUBSTITUTE(U$6," ","~",LEN(TRIM(U$6))-LEN(SUBSTITUTE(TRIM(U$6)," ",""))))-1)&amp;" Total",$B$6:$BB$314,ROW($A258)-5,FALSE))</f>
        <v>0</v>
      </c>
      <c r="V258" s="8">
        <f ca="1">IF(V$5&lt;&gt;"",HLOOKUP(V$5,Functionalization!$G$6:$R$314,ROW($A258)-5,FALSE),IFERROR(INDEX(V$278:V$314,MATCH($F258,$B$278:$B$314,0))/VLOOKUP($F258,$B$278:$BB$314,MATCH(LEFT(TRIM(V$6),FIND("~",SUBSTITUTE(V$6,"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258))*HLOOKUP(LEFT(TRIM(V$6),FIND("~",SUBSTITUTE(V$6," ","~",LEN(TRIM(V$6))-LEN(SUBSTITUTE(TRIM(V$6)," ",""))))-1)&amp;" Total",$B$6:$BB$314,ROW($A258)-5,FALSE))</f>
        <v>0</v>
      </c>
      <c r="W258" s="8">
        <f ca="1">IF(W$5&lt;&gt;"",HLOOKUP(W$5,Functionalization!$G$6:$R$314,ROW($A258)-5,FALSE),IFERROR(INDEX(W$278:W$314,MATCH($F258,$B$278:$B$314,0))/VLOOKUP($F258,$B$278:$BB$314,MATCH(LEFT(TRIM(W$6),FIND("~",SUBSTITUTE(W$6,"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258))*HLOOKUP(LEFT(TRIM(W$6),FIND("~",SUBSTITUTE(W$6," ","~",LEN(TRIM(W$6))-LEN(SUBSTITUTE(TRIM(W$6)," ",""))))-1)&amp;" Total",$B$6:$BB$314,ROW($A258)-5,FALSE))</f>
        <v>0</v>
      </c>
      <c r="X258" s="8">
        <f ca="1">IF(X$5&lt;&gt;"",HLOOKUP(X$5,Functionalization!$G$6:$R$314,ROW($A258)-5,FALSE),IFERROR(INDEX(X$278:X$314,MATCH($F258,$B$278:$B$314,0))/VLOOKUP($F258,$B$278:$BB$314,MATCH(LEFT(TRIM(X$6),FIND("~",SUBSTITUTE(X$6,"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258))*HLOOKUP(LEFT(TRIM(X$6),FIND("~",SUBSTITUTE(X$6," ","~",LEN(TRIM(X$6))-LEN(SUBSTITUTE(TRIM(X$6)," ",""))))-1)&amp;" Total",$B$6:$BB$314,ROW($A258)-5,FALSE))</f>
        <v>0</v>
      </c>
      <c r="Y258" s="8">
        <f ca="1">IF(Y$5&lt;&gt;"",HLOOKUP(Y$5,Functionalization!$G$6:$R$314,ROW($A258)-5,FALSE),IFERROR(INDEX(Y$278:Y$314,MATCH($F258,$B$278:$B$314,0))/VLOOKUP($F258,$B$278:$BB$314,MATCH(LEFT(TRIM(Y$6),FIND("~",SUBSTITUTE(Y$6,"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258))*HLOOKUP(LEFT(TRIM(Y$6),FIND("~",SUBSTITUTE(Y$6," ","~",LEN(TRIM(Y$6))-LEN(SUBSTITUTE(TRIM(Y$6)," ",""))))-1)&amp;" Total",$B$6:$BB$314,ROW($A258)-5,FALSE))</f>
        <v>0</v>
      </c>
      <c r="Z258" s="8">
        <f ca="1">IF(Z$5&lt;&gt;"",HLOOKUP(Z$5,Functionalization!$G$6:$R$314,ROW($A258)-5,FALSE),IFERROR(INDEX(Z$278:Z$314,MATCH($F258,$B$278:$B$314,0))/VLOOKUP($F258,$B$278:$BB$314,MATCH(LEFT(TRIM(Z$6),FIND("~",SUBSTITUTE(Z$6,"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258))*HLOOKUP(LEFT(TRIM(Z$6),FIND("~",SUBSTITUTE(Z$6," ","~",LEN(TRIM(Z$6))-LEN(SUBSTITUTE(TRIM(Z$6)," ",""))))-1)&amp;" Total",$B$6:$BB$314,ROW($A258)-5,FALSE))</f>
        <v>0</v>
      </c>
      <c r="AA258" s="8">
        <f ca="1">IF(AA$5&lt;&gt;"",HLOOKUP(AA$5,Functionalization!$G$6:$R$314,ROW($A258)-5,FALSE),IFERROR(INDEX(AA$278:AA$314,MATCH($F258,$B$278:$B$314,0))/VLOOKUP($F258,$B$278:$BB$314,MATCH(LEFT(TRIM(AA$6),FIND("~",SUBSTITUTE(AA$6,"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258))*HLOOKUP(LEFT(TRIM(AA$6),FIND("~",SUBSTITUTE(AA$6," ","~",LEN(TRIM(AA$6))-LEN(SUBSTITUTE(TRIM(AA$6)," ",""))))-1)&amp;" Total",$B$6:$BB$314,ROW($A258)-5,FALSE))</f>
        <v>0</v>
      </c>
      <c r="AB258" s="8">
        <f ca="1">IF(AB$5&lt;&gt;"",HLOOKUP(AB$5,Functionalization!$G$6:$R$314,ROW($A258)-5,FALSE),IFERROR(INDEX(AB$278:AB$314,MATCH($F258,$B$278:$B$314,0))/VLOOKUP($F258,$B$278:$BB$314,MATCH(LEFT(TRIM(AB$6),FIND("~",SUBSTITUTE(AB$6,"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258))*HLOOKUP(LEFT(TRIM(AB$6),FIND("~",SUBSTITUTE(AB$6," ","~",LEN(TRIM(AB$6))-LEN(SUBSTITUTE(TRIM(AB$6)," ",""))))-1)&amp;" Total",$B$6:$BB$314,ROW($A258)-5,FALSE))</f>
        <v>0</v>
      </c>
      <c r="AC258" s="8">
        <f ca="1">IF(AC$5&lt;&gt;"",HLOOKUP(AC$5,Functionalization!$G$6:$R$314,ROW($A258)-5,FALSE),IFERROR(INDEX(AC$278:AC$314,MATCH($F258,$B$278:$B$314,0))/VLOOKUP($F258,$B$278:$BB$314,MATCH(LEFT(TRIM(AC$6),FIND("~",SUBSTITUTE(AC$6,"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258))*HLOOKUP(LEFT(TRIM(AC$6),FIND("~",SUBSTITUTE(AC$6," ","~",LEN(TRIM(AC$6))-LEN(SUBSTITUTE(TRIM(AC$6)," ",""))))-1)&amp;" Total",$B$6:$BB$314,ROW($A258)-5,FALSE))</f>
        <v>0</v>
      </c>
      <c r="AD258" s="8">
        <f ca="1">IF(AD$5&lt;&gt;"",HLOOKUP(AD$5,Functionalization!$G$6:$R$314,ROW($A258)-5,FALSE),IFERROR(INDEX(AD$278:AD$314,MATCH($F258,$B$278:$B$314,0))/VLOOKUP($F258,$B$278:$BB$314,MATCH(LEFT(TRIM(AD$6),FIND("~",SUBSTITUTE(AD$6,"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258))*HLOOKUP(LEFT(TRIM(AD$6),FIND("~",SUBSTITUTE(AD$6," ","~",LEN(TRIM(AD$6))-LEN(SUBSTITUTE(TRIM(AD$6)," ",""))))-1)&amp;" Total",$B$6:$BB$314,ROW($A258)-5,FALSE))</f>
        <v>0</v>
      </c>
      <c r="AE258" s="8">
        <f ca="1">IF(AE$5&lt;&gt;"",HLOOKUP(AE$5,Functionalization!$G$6:$R$314,ROW($A258)-5,FALSE),IFERROR(INDEX(AE$278:AE$314,MATCH($F258,$B$278:$B$314,0))/VLOOKUP($F258,$B$278:$BB$314,MATCH(LEFT(TRIM(AE$6),FIND("~",SUBSTITUTE(AE$6,"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258))*HLOOKUP(LEFT(TRIM(AE$6),FIND("~",SUBSTITUTE(AE$6," ","~",LEN(TRIM(AE$6))-LEN(SUBSTITUTE(TRIM(AE$6)," ",""))))-1)&amp;" Total",$B$6:$BB$314,ROW($A258)-5,FALSE))</f>
        <v>0</v>
      </c>
      <c r="AF258" s="8">
        <f ca="1">IF(AF$5&lt;&gt;"",HLOOKUP(AF$5,Functionalization!$G$6:$R$314,ROW($A258)-5,FALSE),IFERROR(INDEX(AF$278:AF$314,MATCH($F258,$B$278:$B$314,0))/VLOOKUP($F258,$B$278:$BB$314,MATCH(LEFT(TRIM(AF$6),FIND("~",SUBSTITUTE(AF$6,"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258))*HLOOKUP(LEFT(TRIM(AF$6),FIND("~",SUBSTITUTE(AF$6," ","~",LEN(TRIM(AF$6))-LEN(SUBSTITUTE(TRIM(AF$6)," ",""))))-1)&amp;" Total",$B$6:$BB$314,ROW($A258)-5,FALSE))</f>
        <v>0</v>
      </c>
      <c r="AG258" s="8">
        <f ca="1">IF(AG$5&lt;&gt;"",HLOOKUP(AG$5,Functionalization!$G$6:$R$314,ROW($A258)-5,FALSE),IFERROR(INDEX(AG$278:AG$314,MATCH($F258,$B$278:$B$314,0))/VLOOKUP($F258,$B$278:$BB$314,MATCH(LEFT(TRIM(AG$6),FIND("~",SUBSTITUTE(AG$6,"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258))*HLOOKUP(LEFT(TRIM(AG$6),FIND("~",SUBSTITUTE(AG$6," ","~",LEN(TRIM(AG$6))-LEN(SUBSTITUTE(TRIM(AG$6)," ",""))))-1)&amp;" Total",$B$6:$BB$314,ROW($A258)-5,FALSE))</f>
        <v>0</v>
      </c>
      <c r="AH258" s="8">
        <f ca="1">IF(AH$5&lt;&gt;"",HLOOKUP(AH$5,Functionalization!$G$6:$R$314,ROW($A258)-5,FALSE),IFERROR(INDEX(AH$278:AH$314,MATCH($F258,$B$278:$B$314,0))/VLOOKUP($F258,$B$278:$BB$314,MATCH(LEFT(TRIM(AH$6),FIND("~",SUBSTITUTE(AH$6,"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258))*HLOOKUP(LEFT(TRIM(AH$6),FIND("~",SUBSTITUTE(AH$6," ","~",LEN(TRIM(AH$6))-LEN(SUBSTITUTE(TRIM(AH$6)," ",""))))-1)&amp;" Total",$B$6:$BB$314,ROW($A258)-5,FALSE))</f>
        <v>0</v>
      </c>
      <c r="AI258" s="8">
        <f ca="1">IF(AI$5&lt;&gt;"",HLOOKUP(AI$5,Functionalization!$G$6:$R$314,ROW($A258)-5,FALSE),IFERROR(INDEX(AI$278:AI$314,MATCH($F258,$B$278:$B$314,0))/VLOOKUP($F258,$B$278:$BB$314,MATCH(LEFT(TRIM(AI$6),FIND("~",SUBSTITUTE(AI$6,"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258))*HLOOKUP(LEFT(TRIM(AI$6),FIND("~",SUBSTITUTE(AI$6," ","~",LEN(TRIM(AI$6))-LEN(SUBSTITUTE(TRIM(AI$6)," ",""))))-1)&amp;" Total",$B$6:$BB$314,ROW($A258)-5,FALSE))</f>
        <v>0</v>
      </c>
      <c r="AJ258" s="8">
        <f ca="1">IF(AJ$5&lt;&gt;"",HLOOKUP(AJ$5,Functionalization!$G$6:$R$314,ROW($A258)-5,FALSE),IFERROR(INDEX(AJ$278:AJ$314,MATCH($F258,$B$278:$B$314,0))/VLOOKUP($F258,$B$278:$BB$314,MATCH(LEFT(TRIM(AJ$6),FIND("~",SUBSTITUTE(AJ$6,"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258))*HLOOKUP(LEFT(TRIM(AJ$6),FIND("~",SUBSTITUTE(AJ$6," ","~",LEN(TRIM(AJ$6))-LEN(SUBSTITUTE(TRIM(AJ$6)," ",""))))-1)&amp;" Total",$B$6:$BB$314,ROW($A258)-5,FALSE))</f>
        <v>0</v>
      </c>
      <c r="AK258" s="8">
        <f ca="1">IF(AK$5&lt;&gt;"",HLOOKUP(AK$5,Functionalization!$G$6:$R$314,ROW($A258)-5,FALSE),IFERROR(INDEX(AK$278:AK$314,MATCH($F258,$B$278:$B$314,0))/VLOOKUP($F258,$B$278:$BB$314,MATCH(LEFT(TRIM(AK$6),FIND("~",SUBSTITUTE(AK$6,"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258))*HLOOKUP(LEFT(TRIM(AK$6),FIND("~",SUBSTITUTE(AK$6," ","~",LEN(TRIM(AK$6))-LEN(SUBSTITUTE(TRIM(AK$6)," ",""))))-1)&amp;" Total",$B$6:$BB$314,ROW($A258)-5,FALSE))</f>
        <v>0</v>
      </c>
      <c r="AL258" s="8">
        <f ca="1">IF(AL$5&lt;&gt;"",HLOOKUP(AL$5,Functionalization!$G$6:$R$314,ROW($A258)-5,FALSE),IFERROR(INDEX(AL$278:AL$314,MATCH($F258,$B$278:$B$314,0))/VLOOKUP($F258,$B$278:$BB$314,MATCH(LEFT(TRIM(AL$6),FIND("~",SUBSTITUTE(AL$6,"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258))*HLOOKUP(LEFT(TRIM(AL$6),FIND("~",SUBSTITUTE(AL$6," ","~",LEN(TRIM(AL$6))-LEN(SUBSTITUTE(TRIM(AL$6)," ",""))))-1)&amp;" Total",$B$6:$BB$314,ROW($A258)-5,FALSE))</f>
        <v>0</v>
      </c>
      <c r="AM258" s="8">
        <f ca="1">IF(AM$5&lt;&gt;"",HLOOKUP(AM$5,Functionalization!$G$6:$R$314,ROW($A258)-5,FALSE),IFERROR(INDEX(AM$278:AM$314,MATCH($F258,$B$278:$B$314,0))/VLOOKUP($F258,$B$278:$BB$314,MATCH(LEFT(TRIM(AM$6),FIND("~",SUBSTITUTE(AM$6,"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258))*HLOOKUP(LEFT(TRIM(AM$6),FIND("~",SUBSTITUTE(AM$6," ","~",LEN(TRIM(AM$6))-LEN(SUBSTITUTE(TRIM(AM$6)," ",""))))-1)&amp;" Total",$B$6:$BB$314,ROW($A258)-5,FALSE))</f>
        <v>0</v>
      </c>
      <c r="AN258" s="8">
        <f ca="1">IF(AN$5&lt;&gt;"",HLOOKUP(AN$5,Functionalization!$G$6:$R$314,ROW($A258)-5,FALSE),IFERROR(INDEX(AN$278:AN$314,MATCH($F258,$B$278:$B$314,0))/VLOOKUP($F258,$B$278:$BB$314,MATCH(LEFT(TRIM(AN$6),FIND("~",SUBSTITUTE(AN$6,"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258))*HLOOKUP(LEFT(TRIM(AN$6),FIND("~",SUBSTITUTE(AN$6," ","~",LEN(TRIM(AN$6))-LEN(SUBSTITUTE(TRIM(AN$6)," ",""))))-1)&amp;" Total",$B$6:$BB$314,ROW($A258)-5,FALSE))</f>
        <v>0</v>
      </c>
      <c r="AO258" s="8">
        <f ca="1">IF(AO$5&lt;&gt;"",HLOOKUP(AO$5,Functionalization!$G$6:$R$314,ROW($A258)-5,FALSE),IFERROR(INDEX(AO$278:AO$314,MATCH($F258,$B$278:$B$314,0))/VLOOKUP($F258,$B$278:$BB$314,MATCH(LEFT(TRIM(AO$6),FIND("~",SUBSTITUTE(AO$6,"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258))*HLOOKUP(LEFT(TRIM(AO$6),FIND("~",SUBSTITUTE(AO$6," ","~",LEN(TRIM(AO$6))-LEN(SUBSTITUTE(TRIM(AO$6)," ",""))))-1)&amp;" Total",$B$6:$BB$314,ROW($A258)-5,FALSE))</f>
        <v>0</v>
      </c>
      <c r="AP258" s="8">
        <f ca="1">IF(AP$5&lt;&gt;"",HLOOKUP(AP$5,Functionalization!$G$6:$R$314,ROW($A258)-5,FALSE),IFERROR(INDEX(AP$278:AP$314,MATCH($F258,$B$278:$B$314,0))/VLOOKUP($F258,$B$278:$BB$314,MATCH(LEFT(TRIM(AP$6),FIND("~",SUBSTITUTE(AP$6,"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258))*HLOOKUP(LEFT(TRIM(AP$6),FIND("~",SUBSTITUTE(AP$6," ","~",LEN(TRIM(AP$6))-LEN(SUBSTITUTE(TRIM(AP$6)," ",""))))-1)&amp;" Total",$B$6:$BB$314,ROW($A258)-5,FALSE))</f>
        <v>0</v>
      </c>
      <c r="AQ258" s="8">
        <f ca="1">IF(AQ$5&lt;&gt;"",HLOOKUP(AQ$5,Functionalization!$G$6:$R$314,ROW($A258)-5,FALSE),IFERROR(INDEX(AQ$278:AQ$314,MATCH($F258,$B$278:$B$314,0))/VLOOKUP($F258,$B$278:$BB$314,MATCH(LEFT(TRIM(AQ$6),FIND("~",SUBSTITUTE(AQ$6,"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258))*HLOOKUP(LEFT(TRIM(AQ$6),FIND("~",SUBSTITUTE(AQ$6," ","~",LEN(TRIM(AQ$6))-LEN(SUBSTITUTE(TRIM(AQ$6)," ",""))))-1)&amp;" Total",$B$6:$BB$314,ROW($A258)-5,FALSE))</f>
        <v>0</v>
      </c>
      <c r="AR258" s="8">
        <f ca="1">IF(AR$5&lt;&gt;"",HLOOKUP(AR$5,Functionalization!$G$6:$R$314,ROW($A258)-5,FALSE),IFERROR(INDEX(AR$278:AR$314,MATCH($F258,$B$278:$B$314,0))/VLOOKUP($F258,$B$278:$BB$314,MATCH(LEFT(TRIM(AR$6),FIND("~",SUBSTITUTE(AR$6,"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258))*HLOOKUP(LEFT(TRIM(AR$6),FIND("~",SUBSTITUTE(AR$6," ","~",LEN(TRIM(AR$6))-LEN(SUBSTITUTE(TRIM(AR$6)," ",""))))-1)&amp;" Total",$B$6:$BB$314,ROW($A258)-5,FALSE))</f>
        <v>0</v>
      </c>
      <c r="AS258" s="8">
        <f ca="1">IF(AS$5&lt;&gt;"",HLOOKUP(AS$5,Functionalization!$G$6:$R$314,ROW($A258)-5,FALSE),IFERROR(INDEX(AS$278:AS$314,MATCH($F258,$B$278:$B$314,0))/VLOOKUP($F258,$B$278:$BB$314,MATCH(LEFT(TRIM(AS$6),FIND("~",SUBSTITUTE(AS$6,"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258))*HLOOKUP(LEFT(TRIM(AS$6),FIND("~",SUBSTITUTE(AS$6," ","~",LEN(TRIM(AS$6))-LEN(SUBSTITUTE(TRIM(AS$6)," ",""))))-1)&amp;" Total",$B$6:$BB$314,ROW($A258)-5,FALSE))</f>
        <v>0</v>
      </c>
      <c r="AT258" s="8">
        <f ca="1">IF(AT$5&lt;&gt;"",HLOOKUP(AT$5,Functionalization!$G$6:$R$314,ROW($A258)-5,FALSE),IFERROR(INDEX(AT$278:AT$314,MATCH($F258,$B$278:$B$314,0))/VLOOKUP($F258,$B$278:$BB$314,MATCH(LEFT(TRIM(AT$6),FIND("~",SUBSTITUTE(AT$6,"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258))*HLOOKUP(LEFT(TRIM(AT$6),FIND("~",SUBSTITUTE(AT$6," ","~",LEN(TRIM(AT$6))-LEN(SUBSTITUTE(TRIM(AT$6)," ",""))))-1)&amp;" Total",$B$6:$BB$314,ROW($A258)-5,FALSE))</f>
        <v>0</v>
      </c>
      <c r="AU258" s="8">
        <f ca="1">IF(AU$5&lt;&gt;"",HLOOKUP(AU$5,Functionalization!$G$6:$R$314,ROW($A258)-5,FALSE),IFERROR(INDEX(AU$278:AU$314,MATCH($F258,$B$278:$B$314,0))/VLOOKUP($F258,$B$278:$BB$314,MATCH(LEFT(TRIM(AU$6),FIND("~",SUBSTITUTE(AU$6,"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258))*HLOOKUP(LEFT(TRIM(AU$6),FIND("~",SUBSTITUTE(AU$6," ","~",LEN(TRIM(AU$6))-LEN(SUBSTITUTE(TRIM(AU$6)," ",""))))-1)&amp;" Total",$B$6:$BB$314,ROW($A258)-5,FALSE))</f>
        <v>0</v>
      </c>
      <c r="AV258" s="8">
        <f ca="1">IF(AV$5&lt;&gt;"",HLOOKUP(AV$5,Functionalization!$G$6:$R$314,ROW($A258)-5,FALSE),IFERROR(INDEX(AV$278:AV$314,MATCH($F258,$B$278:$B$314,0))/VLOOKUP($F258,$B$278:$BB$314,MATCH(LEFT(TRIM(AV$6),FIND("~",SUBSTITUTE(AV$6,"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258))*HLOOKUP(LEFT(TRIM(AV$6),FIND("~",SUBSTITUTE(AV$6," ","~",LEN(TRIM(AV$6))-LEN(SUBSTITUTE(TRIM(AV$6)," ",""))))-1)&amp;" Total",$B$6:$BB$314,ROW($A258)-5,FALSE))</f>
        <v>0</v>
      </c>
      <c r="AW258" s="8">
        <f ca="1">IF(AW$5&lt;&gt;"",HLOOKUP(AW$5,Functionalization!$G$6:$R$314,ROW($A258)-5,FALSE),IFERROR(INDEX(AW$278:AW$314,MATCH($F258,$B$278:$B$314,0))/VLOOKUP($F258,$B$278:$BB$314,MATCH(LEFT(TRIM(AW$6),FIND("~",SUBSTITUTE(AW$6,"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258))*HLOOKUP(LEFT(TRIM(AW$6),FIND("~",SUBSTITUTE(AW$6," ","~",LEN(TRIM(AW$6))-LEN(SUBSTITUTE(TRIM(AW$6)," ",""))))-1)&amp;" Total",$B$6:$BB$314,ROW($A258)-5,FALSE))</f>
        <v>0</v>
      </c>
      <c r="AX258" s="8">
        <f ca="1">IF(AX$5&lt;&gt;"",HLOOKUP(AX$5,Functionalization!$G$6:$R$314,ROW($A258)-5,FALSE),IFERROR(INDEX(AX$278:AX$314,MATCH($F258,$B$278:$B$314,0))/VLOOKUP($F258,$B$278:$BB$314,MATCH(LEFT(TRIM(AX$6),FIND("~",SUBSTITUTE(AX$6,"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258))*HLOOKUP(LEFT(TRIM(AX$6),FIND("~",SUBSTITUTE(AX$6," ","~",LEN(TRIM(AX$6))-LEN(SUBSTITUTE(TRIM(AX$6)," ",""))))-1)&amp;" Total",$B$6:$BB$314,ROW($A258)-5,FALSE))</f>
        <v>0</v>
      </c>
      <c r="AY258" s="8">
        <f ca="1">IF(AY$5&lt;&gt;"",HLOOKUP(AY$5,Functionalization!$G$6:$R$314,ROW($A258)-5,FALSE),IFERROR(INDEX(AY$278:AY$314,MATCH($F258,$B$278:$B$314,0))/VLOOKUP($F258,$B$278:$BB$314,MATCH(LEFT(TRIM(AY$6),FIND("~",SUBSTITUTE(AY$6,"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258))*HLOOKUP(LEFT(TRIM(AY$6),FIND("~",SUBSTITUTE(AY$6," ","~",LEN(TRIM(AY$6))-LEN(SUBSTITUTE(TRIM(AY$6)," ",""))))-1)&amp;" Total",$B$6:$BB$314,ROW($A258)-5,FALSE))</f>
        <v>0</v>
      </c>
      <c r="AZ258" s="8">
        <f ca="1">IF(AZ$5&lt;&gt;"",HLOOKUP(AZ$5,Functionalization!$G$6:$R$314,ROW($A258)-5,FALSE),IFERROR(INDEX(AZ$278:AZ$314,MATCH($F258,$B$278:$B$314,0))/VLOOKUP($F258,$B$278:$BB$314,MATCH(LEFT(TRIM(AZ$6),FIND("~",SUBSTITUTE(AZ$6,"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258))*HLOOKUP(LEFT(TRIM(AZ$6),FIND("~",SUBSTITUTE(AZ$6," ","~",LEN(TRIM(AZ$6))-LEN(SUBSTITUTE(TRIM(AZ$6)," ",""))))-1)&amp;" Total",$B$6:$BB$314,ROW($A258)-5,FALSE))</f>
        <v>0</v>
      </c>
      <c r="BA258" s="8">
        <f ca="1">IF(BA$5&lt;&gt;"",HLOOKUP(BA$5,Functionalization!$G$6:$R$314,ROW($A258)-5,FALSE),IFERROR(INDEX(BA$278:BA$314,MATCH($F258,$B$278:$B$314,0))/VLOOKUP($F258,$B$278:$BB$314,MATCH(LEFT(TRIM(BA$6),FIND("~",SUBSTITUTE(BA$6,"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258))*HLOOKUP(LEFT(TRIM(BA$6),FIND("~",SUBSTITUTE(BA$6," ","~",LEN(TRIM(BA$6))-LEN(SUBSTITUTE(TRIM(BA$6)," ",""))))-1)&amp;" Total",$B$6:$BB$314,ROW($A258)-5,FALSE))</f>
        <v>0</v>
      </c>
      <c r="BB258" s="8">
        <f ca="1">IF(BB$5&lt;&gt;"",HLOOKUP(BB$5,Functionalization!$G$6:$R$314,ROW($A258)-5,FALSE),IFERROR(INDEX(BB$278:BB$314,MATCH($F258,$B$278:$B$314,0))/VLOOKUP($F258,$B$278:$BB$314,MATCH(LEFT(TRIM(BB$6),FIND("~",SUBSTITUTE(BB$6,"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258))*HLOOKUP(LEFT(TRIM(BB$6),FIND("~",SUBSTITUTE(BB$6," ","~",LEN(TRIM(BB$6))-LEN(SUBSTITUTE(TRIM(BB$6)," ",""))))-1)&amp;" Total",$B$6:$BB$314,ROW($A258)-5,FALSE))</f>
        <v>0</v>
      </c>
      <c r="BD258">
        <f ca="1">IFERROR(IF(SUMIF($G$6:$BB$6,BD$6&amp;" Total",$G258:$BB258)-(SUMIF($G$6:$BB$6,BD$6&amp;" "&amp;'Input-Func_Class'!$D$22,$G258:$BB258)+IFERROR(SUMIF($G$6:$BB$6,BD$6&amp;" "&amp;'Input-Func_Class'!$E$22,$G258:$BB258),SUMIF($G$6:$BB$6,BD$6&amp;" "&amp;'Input-Func_Class'!$B$24,$G258:$BB258))+SUMIF($G$6:$BB$6,BD$6&amp;" "&amp;'Input-Func_Class'!$F$22,$G258:$BB258))&lt;Check_Limit,0,1),1)</f>
        <v>0</v>
      </c>
      <c r="BE258">
        <f ca="1">IFERROR(IF(SUMIF($G$6:$BB$6,BE$6&amp;" Total",$G258:$BB258)-(SUMIF($G$6:$BB$6,BE$6&amp;" "&amp;'Input-Func_Class'!$D$22,$G258:$BB258)+IFERROR(SUMIF($G$6:$BB$6,BE$6&amp;" "&amp;'Input-Func_Class'!$E$22,$G258:$BB258),SUMIF($G$6:$BB$6,BE$6&amp;" "&amp;'Input-Func_Class'!$B$24,$G258:$BB258))+SUMIF($G$6:$BB$6,BE$6&amp;" "&amp;'Input-Func_Class'!$F$22,$G258:$BB258))&lt;Check_Limit,0,1),1)</f>
        <v>0</v>
      </c>
      <c r="BF258">
        <f ca="1">IFERROR(IF(SUMIF($G$6:$BB$6,BF$6&amp;" Total",$G258:$BB258)-(SUMIF($G$6:$BB$6,BF$6&amp;" "&amp;'Input-Func_Class'!$D$22,$G258:$BB258)+IFERROR(SUMIF($G$6:$BB$6,BF$6&amp;" "&amp;'Input-Func_Class'!$E$22,$G258:$BB258),SUMIF($G$6:$BB$6,BF$6&amp;" "&amp;'Input-Func_Class'!$B$24,$G258:$BB258))+SUMIF($G$6:$BB$6,BF$6&amp;" "&amp;'Input-Func_Class'!$F$22,$G258:$BB258))&lt;Check_Limit,0,1),1)</f>
        <v>0</v>
      </c>
      <c r="BG258">
        <f ca="1">IFERROR(IF(SUMIF($G$6:$BB$6,BG$6&amp;" Total",$G258:$BB258)-(SUMIF($G$6:$BB$6,BG$6&amp;" "&amp;'Input-Func_Class'!$D$22,$G258:$BB258)+IFERROR(SUMIF($G$6:$BB$6,BG$6&amp;" "&amp;'Input-Func_Class'!$E$22,$G258:$BB258),SUMIF($G$6:$BB$6,BG$6&amp;" "&amp;'Input-Func_Class'!$B$24,$G258:$BB258))+SUMIF($G$6:$BB$6,BG$6&amp;" "&amp;'Input-Func_Class'!$F$22,$G258:$BB258))&lt;Check_Limit,0,1),1)</f>
        <v>0</v>
      </c>
      <c r="BH258">
        <f ca="1">IFERROR(IF(SUMIF($G$6:$BB$6,BH$6&amp;" Total",$G258:$BB258)-(SUMIF($G$6:$BB$6,BH$6&amp;" "&amp;'Input-Func_Class'!$D$22,$G258:$BB258)+IFERROR(SUMIF($G$6:$BB$6,BH$6&amp;" "&amp;'Input-Func_Class'!$E$22,$G258:$BB258),SUMIF($G$6:$BB$6,BH$6&amp;" "&amp;'Input-Func_Class'!$B$24,$G258:$BB258))+SUMIF($G$6:$BB$6,BH$6&amp;" "&amp;'Input-Func_Class'!$F$22,$G258:$BB258))&lt;Check_Limit,0,1),1)</f>
        <v>0</v>
      </c>
      <c r="BI258">
        <f ca="1">IFERROR(IF(SUMIF($G$6:$BB$6,BI$6&amp;" Total",$G258:$BB258)-(SUMIF($G$6:$BB$6,BI$6&amp;" "&amp;'Input-Func_Class'!$D$22,$G258:$BB258)+IFERROR(SUMIF($G$6:$BB$6,BI$6&amp;" "&amp;'Input-Func_Class'!$E$22,$G258:$BB258),SUMIF($G$6:$BB$6,BI$6&amp;" "&amp;'Input-Func_Class'!$B$24,$G258:$BB258))+SUMIF($G$6:$BB$6,BI$6&amp;" "&amp;'Input-Func_Class'!$F$22,$G258:$BB258))&lt;Check_Limit,0,1),1)</f>
        <v>0</v>
      </c>
      <c r="BJ258">
        <f ca="1">IFERROR(IF(SUMIF($G$6:$BB$6,BJ$6&amp;" Total",$G258:$BB258)-(SUMIF($G$6:$BB$6,BJ$6&amp;" "&amp;'Input-Func_Class'!$D$22,$G258:$BB258)+IFERROR(SUMIF($G$6:$BB$6,BJ$6&amp;" "&amp;'Input-Func_Class'!$E$22,$G258:$BB258),SUMIF($G$6:$BB$6,BJ$6&amp;" "&amp;'Input-Func_Class'!$B$24,$G258:$BB258))+SUMIF($G$6:$BB$6,BJ$6&amp;" "&amp;'Input-Func_Class'!$F$22,$G258:$BB258))&lt;Check_Limit,0,1),1)</f>
        <v>0</v>
      </c>
      <c r="BK258">
        <f ca="1">IFERROR(IF(SUMIF($G$6:$BB$6,BK$6&amp;" Total",$G258:$BB258)-(SUMIF($G$6:$BB$6,BK$6&amp;" "&amp;'Input-Func_Class'!$D$22,$G258:$BB258)+IFERROR(SUMIF($G$6:$BB$6,BK$6&amp;" "&amp;'Input-Func_Class'!$E$22,$G258:$BB258),SUMIF($G$6:$BB$6,BK$6&amp;" "&amp;'Input-Func_Class'!$B$24,$G258:$BB258))+SUMIF($G$6:$BB$6,BK$6&amp;" "&amp;'Input-Func_Class'!$F$22,$G258:$BB258))&lt;Check_Limit,0,1),1)</f>
        <v>0</v>
      </c>
      <c r="BL258">
        <f ca="1">IFERROR(IF(SUMIF($G$6:$BB$6,BL$6&amp;" Total",$G258:$BB258)-(SUMIF($G$6:$BB$6,BL$6&amp;" "&amp;'Input-Func_Class'!$D$22,$G258:$BB258)+IFERROR(SUMIF($G$6:$BB$6,BL$6&amp;" "&amp;'Input-Func_Class'!$E$22,$G258:$BB258),SUMIF($G$6:$BB$6,BL$6&amp;" "&amp;'Input-Func_Class'!$B$24,$G258:$BB258))+SUMIF($G$6:$BB$6,BL$6&amp;" "&amp;'Input-Func_Class'!$F$22,$G258:$BB258))&lt;Check_Limit,0,1),1)</f>
        <v>0</v>
      </c>
      <c r="BM258">
        <f ca="1">IFERROR(IF(SUMIF($G$6:$BB$6,BM$6&amp;" Total",$G258:$BB258)-(SUMIF($G$6:$BB$6,BM$6&amp;" "&amp;'Input-Func_Class'!$D$22,$G258:$BB258)+IFERROR(SUMIF($G$6:$BB$6,BM$6&amp;" "&amp;'Input-Func_Class'!$E$22,$G258:$BB258),SUMIF($G$6:$BB$6,BM$6&amp;" "&amp;'Input-Func_Class'!$B$24,$G258:$BB258))+SUMIF($G$6:$BB$6,BM$6&amp;" "&amp;'Input-Func_Class'!$F$22,$G258:$BB258))&lt;Check_Limit,0,1),1)</f>
        <v>0</v>
      </c>
      <c r="BN258">
        <f ca="1">IFERROR(IF(SUMIF($G$6:$BB$6,BN$6&amp;" Total",$G258:$BB258)-(SUMIF($G$6:$BB$6,BN$6&amp;" "&amp;'Input-Func_Class'!$D$22,$G258:$BB258)+IFERROR(SUMIF($G$6:$BB$6,BN$6&amp;" "&amp;'Input-Func_Class'!$E$22,$G258:$BB258),SUMIF($G$6:$BB$6,BN$6&amp;" "&amp;'Input-Func_Class'!$B$24,$G258:$BB258))+SUMIF($G$6:$BB$6,BN$6&amp;" "&amp;'Input-Func_Class'!$F$22,$G258:$BB258))&lt;Check_Limit,0,1),1)</f>
        <v>0</v>
      </c>
      <c r="BO258">
        <f ca="1">IFERROR(IF(SUMIF($G$6:$BB$6,BO$6&amp;" Total",$G258:$BB258)-(SUMIF($G$6:$BB$6,BO$6&amp;" "&amp;'Input-Func_Class'!$D$22,$G258:$BB258)+IFERROR(SUMIF($G$6:$BB$6,BO$6&amp;" "&amp;'Input-Func_Class'!$E$22,$G258:$BB258),SUMIF($G$6:$BB$6,BO$6&amp;" "&amp;'Input-Func_Class'!$B$24,$G258:$BB258))+SUMIF($G$6:$BB$6,BO$6&amp;" "&amp;'Input-Func_Class'!$F$22,$G258:$BB258))&lt;Check_Limit,0,1),1)</f>
        <v>0</v>
      </c>
    </row>
    <row r="259" spans="1:67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>Functionalization!$D259</f>
        <v>-1212778.4348845971</v>
      </c>
      <c r="E259" s="8">
        <f t="shared" ca="1" si="71"/>
        <v>0</v>
      </c>
      <c r="F259" s="2" t="str">
        <f>IF($D259=0,"-",IF('Input-Accounts'!$E259&lt;&gt;0,'Input-Accounts'!$E259,'Input-Accounts'!$G259))</f>
        <v>INT_RATEBASE</v>
      </c>
      <c r="G259" s="8">
        <f ca="1">IF(G$5&lt;&gt;"",HLOOKUP(G$5,Functionalization!$G$6:$R$314,ROW($A259)-5,FALSE),IFERROR(INDEX(G$278:G$314,MATCH($F259,$B$278:$B$314,0))/VLOOKUP($F259,$B$278:$BB$314,MATCH(LEFT(TRIM(G$6),FIND("~",SUBSTITUTE(G$6,"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259))*HLOOKUP(LEFT(TRIM(G$6),FIND("~",SUBSTITUTE(G$6," ","~",LEN(TRIM(G$6))-LEN(SUBSTITUTE(TRIM(G$6)," ",""))))-1)&amp;" Total",$B$6:$BB$314,ROW($A259)-5,FALSE))</f>
        <v>-865717.20135915885</v>
      </c>
      <c r="H259" s="8">
        <f ca="1">IF(H$5&lt;&gt;"",HLOOKUP(H$5,Functionalization!$G$6:$R$314,ROW($A259)-5,FALSE),IFERROR(INDEX(H$278:H$314,MATCH($F259,$B$278:$B$314,0))/VLOOKUP($F259,$B$278:$BB$314,MATCH(LEFT(TRIM(H$6),FIND("~",SUBSTITUTE(H$6,"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259))*HLOOKUP(LEFT(TRIM(H$6),FIND("~",SUBSTITUTE(H$6," ","~",LEN(TRIM(H$6))-LEN(SUBSTITUTE(TRIM(H$6)," ",""))))-1)&amp;" Total",$B$6:$BB$314,ROW($A259)-5,FALSE))</f>
        <v>-677195.36644163425</v>
      </c>
      <c r="I259" s="8">
        <f ca="1">IF(I$5&lt;&gt;"",HLOOKUP(I$5,Functionalization!$G$6:$R$314,ROW($A259)-5,FALSE),IFERROR(INDEX(I$278:I$314,MATCH($F259,$B$278:$B$314,0))/VLOOKUP($F259,$B$278:$BB$314,MATCH(LEFT(TRIM(I$6),FIND("~",SUBSTITUTE(I$6,"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259))*HLOOKUP(LEFT(TRIM(I$6),FIND("~",SUBSTITUTE(I$6," ","~",LEN(TRIM(I$6))-LEN(SUBSTITUTE(TRIM(I$6)," ",""))))-1)&amp;" Total",$B$6:$BB$314,ROW($A259)-5,FALSE))</f>
        <v>0</v>
      </c>
      <c r="J259" s="8">
        <f ca="1">IF(J$5&lt;&gt;"",HLOOKUP(J$5,Functionalization!$G$6:$R$314,ROW($A259)-5,FALSE),IFERROR(INDEX(J$278:J$314,MATCH($F259,$B$278:$B$314,0))/VLOOKUP($F259,$B$278:$BB$314,MATCH(LEFT(TRIM(J$6),FIND("~",SUBSTITUTE(J$6,"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259))*HLOOKUP(LEFT(TRIM(J$6),FIND("~",SUBSTITUTE(J$6," ","~",LEN(TRIM(J$6))-LEN(SUBSTITUTE(TRIM(J$6)," ",""))))-1)&amp;" Total",$B$6:$BB$314,ROW($A259)-5,FALSE))</f>
        <v>-188521.83491752442</v>
      </c>
      <c r="K259" s="8">
        <f ca="1">IF(K$5&lt;&gt;"",HLOOKUP(K$5,Functionalization!$G$6:$R$314,ROW($A259)-5,FALSE),IFERROR(INDEX(K$278:K$314,MATCH($F259,$B$278:$B$314,0))/VLOOKUP($F259,$B$278:$BB$314,MATCH(LEFT(TRIM(K$6),FIND("~",SUBSTITUTE(K$6,"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259))*HLOOKUP(LEFT(TRIM(K$6),FIND("~",SUBSTITUTE(K$6," ","~",LEN(TRIM(K$6))-LEN(SUBSTITUTE(TRIM(K$6)," ",""))))-1)&amp;" Total",$B$6:$BB$314,ROW($A259)-5,FALSE))</f>
        <v>-347061.23352543847</v>
      </c>
      <c r="L259" s="8">
        <f ca="1">IF(L$5&lt;&gt;"",HLOOKUP(L$5,Functionalization!$G$6:$R$314,ROW($A259)-5,FALSE),IFERROR(INDEX(L$278:L$314,MATCH($F259,$B$278:$B$314,0))/VLOOKUP($F259,$B$278:$BB$314,MATCH(LEFT(TRIM(L$6),FIND("~",SUBSTITUTE(L$6,"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259))*HLOOKUP(LEFT(TRIM(L$6),FIND("~",SUBSTITUTE(L$6," ","~",LEN(TRIM(L$6))-LEN(SUBSTITUTE(TRIM(L$6)," ",""))))-1)&amp;" Total",$B$6:$BB$314,ROW($A259)-5,FALSE))</f>
        <v>0</v>
      </c>
      <c r="M259" s="8">
        <f ca="1">IF(M$5&lt;&gt;"",HLOOKUP(M$5,Functionalization!$G$6:$R$314,ROW($A259)-5,FALSE),IFERROR(INDEX(M$278:M$314,MATCH($F259,$B$278:$B$314,0))/VLOOKUP($F259,$B$278:$BB$314,MATCH(LEFT(TRIM(M$6),FIND("~",SUBSTITUTE(M$6,"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259))*HLOOKUP(LEFT(TRIM(M$6),FIND("~",SUBSTITUTE(M$6," ","~",LEN(TRIM(M$6))-LEN(SUBSTITUTE(TRIM(M$6)," ",""))))-1)&amp;" Total",$B$6:$BB$314,ROW($A259)-5,FALSE))</f>
        <v>0</v>
      </c>
      <c r="N259" s="8">
        <f ca="1">IF(N$5&lt;&gt;"",HLOOKUP(N$5,Functionalization!$G$6:$R$314,ROW($A259)-5,FALSE),IFERROR(INDEX(N$278:N$314,MATCH($F259,$B$278:$B$314,0))/VLOOKUP($F259,$B$278:$BB$314,MATCH(LEFT(TRIM(N$6),FIND("~",SUBSTITUTE(N$6,"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259))*HLOOKUP(LEFT(TRIM(N$6),FIND("~",SUBSTITUTE(N$6," ","~",LEN(TRIM(N$6))-LEN(SUBSTITUTE(TRIM(N$6)," ",""))))-1)&amp;" Total",$B$6:$BB$314,ROW($A259)-5,FALSE))</f>
        <v>-347061.23352543847</v>
      </c>
      <c r="O259" s="8">
        <f ca="1">IF(O$5&lt;&gt;"",HLOOKUP(O$5,Functionalization!$G$6:$R$314,ROW($A259)-5,FALSE),IFERROR(INDEX(O$278:O$314,MATCH($F259,$B$278:$B$314,0))/VLOOKUP($F259,$B$278:$BB$314,MATCH(LEFT(TRIM(O$6),FIND("~",SUBSTITUTE(O$6,"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259))*HLOOKUP(LEFT(TRIM(O$6),FIND("~",SUBSTITUTE(O$6," ","~",LEN(TRIM(O$6))-LEN(SUBSTITUTE(TRIM(O$6)," ",""))))-1)&amp;" Total",$B$6:$BB$314,ROW($A259)-5,FALSE))</f>
        <v>0</v>
      </c>
      <c r="P259" s="8">
        <f ca="1">IF(P$5&lt;&gt;"",HLOOKUP(P$5,Functionalization!$G$6:$R$314,ROW($A259)-5,FALSE),IFERROR(INDEX(P$278:P$314,MATCH($F259,$B$278:$B$314,0))/VLOOKUP($F259,$B$278:$BB$314,MATCH(LEFT(TRIM(P$6),FIND("~",SUBSTITUTE(P$6,"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259))*HLOOKUP(LEFT(TRIM(P$6),FIND("~",SUBSTITUTE(P$6," ","~",LEN(TRIM(P$6))-LEN(SUBSTITUTE(TRIM(P$6)," ",""))))-1)&amp;" Total",$B$6:$BB$314,ROW($A259)-5,FALSE))</f>
        <v>0</v>
      </c>
      <c r="Q259" s="8">
        <f ca="1">IF(Q$5&lt;&gt;"",HLOOKUP(Q$5,Functionalization!$G$6:$R$314,ROW($A259)-5,FALSE),IFERROR(INDEX(Q$278:Q$314,MATCH($F259,$B$278:$B$314,0))/VLOOKUP($F259,$B$278:$BB$314,MATCH(LEFT(TRIM(Q$6),FIND("~",SUBSTITUTE(Q$6,"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259))*HLOOKUP(LEFT(TRIM(Q$6),FIND("~",SUBSTITUTE(Q$6," ","~",LEN(TRIM(Q$6))-LEN(SUBSTITUTE(TRIM(Q$6)," ",""))))-1)&amp;" Total",$B$6:$BB$314,ROW($A259)-5,FALSE))</f>
        <v>0</v>
      </c>
      <c r="R259" s="8">
        <f ca="1">IF(R$5&lt;&gt;"",HLOOKUP(R$5,Functionalization!$G$6:$R$314,ROW($A259)-5,FALSE),IFERROR(INDEX(R$278:R$314,MATCH($F259,$B$278:$B$314,0))/VLOOKUP($F259,$B$278:$BB$314,MATCH(LEFT(TRIM(R$6),FIND("~",SUBSTITUTE(R$6,"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259))*HLOOKUP(LEFT(TRIM(R$6),FIND("~",SUBSTITUTE(R$6," ","~",LEN(TRIM(R$6))-LEN(SUBSTITUTE(TRIM(R$6)," ",""))))-1)&amp;" Total",$B$6:$BB$314,ROW($A259)-5,FALSE))</f>
        <v>0</v>
      </c>
      <c r="S259" s="8">
        <f ca="1">IF(S$5&lt;&gt;"",HLOOKUP(S$5,Functionalization!$G$6:$R$314,ROW($A259)-5,FALSE),IFERROR(INDEX(S$278:S$314,MATCH($F259,$B$278:$B$314,0))/VLOOKUP($F259,$B$278:$BB$314,MATCH(LEFT(TRIM(S$6),FIND("~",SUBSTITUTE(S$6,"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259))*HLOOKUP(LEFT(TRIM(S$6),FIND("~",SUBSTITUTE(S$6," ","~",LEN(TRIM(S$6))-LEN(SUBSTITUTE(TRIM(S$6)," ",""))))-1)&amp;" Total",$B$6:$BB$314,ROW($A259)-5,FALSE))</f>
        <v>0</v>
      </c>
      <c r="T259" s="8">
        <f ca="1">IF(T$5&lt;&gt;"",HLOOKUP(T$5,Functionalization!$G$6:$R$314,ROW($A259)-5,FALSE),IFERROR(INDEX(T$278:T$314,MATCH($F259,$B$278:$B$314,0))/VLOOKUP($F259,$B$278:$BB$314,MATCH(LEFT(TRIM(T$6),FIND("~",SUBSTITUTE(T$6,"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259))*HLOOKUP(LEFT(TRIM(T$6),FIND("~",SUBSTITUTE(T$6," ","~",LEN(TRIM(T$6))-LEN(SUBSTITUTE(TRIM(T$6)," ",""))))-1)&amp;" Total",$B$6:$BB$314,ROW($A259)-5,FALSE))</f>
        <v>0</v>
      </c>
      <c r="U259" s="8">
        <f ca="1">IF(U$5&lt;&gt;"",HLOOKUP(U$5,Functionalization!$G$6:$R$314,ROW($A259)-5,FALSE),IFERROR(INDEX(U$278:U$314,MATCH($F259,$B$278:$B$314,0))/VLOOKUP($F259,$B$278:$BB$314,MATCH(LEFT(TRIM(U$6),FIND("~",SUBSTITUTE(U$6,"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259))*HLOOKUP(LEFT(TRIM(U$6),FIND("~",SUBSTITUTE(U$6," ","~",LEN(TRIM(U$6))-LEN(SUBSTITUTE(TRIM(U$6)," ",""))))-1)&amp;" Total",$B$6:$BB$314,ROW($A259)-5,FALSE))</f>
        <v>0</v>
      </c>
      <c r="V259" s="8">
        <f ca="1">IF(V$5&lt;&gt;"",HLOOKUP(V$5,Functionalization!$G$6:$R$314,ROW($A259)-5,FALSE),IFERROR(INDEX(V$278:V$314,MATCH($F259,$B$278:$B$314,0))/VLOOKUP($F259,$B$278:$BB$314,MATCH(LEFT(TRIM(V$6),FIND("~",SUBSTITUTE(V$6,"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259))*HLOOKUP(LEFT(TRIM(V$6),FIND("~",SUBSTITUTE(V$6," ","~",LEN(TRIM(V$6))-LEN(SUBSTITUTE(TRIM(V$6)," ",""))))-1)&amp;" Total",$B$6:$BB$314,ROW($A259)-5,FALSE))</f>
        <v>0</v>
      </c>
      <c r="W259" s="8">
        <f ca="1">IF(W$5&lt;&gt;"",HLOOKUP(W$5,Functionalization!$G$6:$R$314,ROW($A259)-5,FALSE),IFERROR(INDEX(W$278:W$314,MATCH($F259,$B$278:$B$314,0))/VLOOKUP($F259,$B$278:$BB$314,MATCH(LEFT(TRIM(W$6),FIND("~",SUBSTITUTE(W$6,"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259))*HLOOKUP(LEFT(TRIM(W$6),FIND("~",SUBSTITUTE(W$6," ","~",LEN(TRIM(W$6))-LEN(SUBSTITUTE(TRIM(W$6)," ",""))))-1)&amp;" Total",$B$6:$BB$314,ROW($A259)-5,FALSE))</f>
        <v>0</v>
      </c>
      <c r="X259" s="8">
        <f ca="1">IF(X$5&lt;&gt;"",HLOOKUP(X$5,Functionalization!$G$6:$R$314,ROW($A259)-5,FALSE),IFERROR(INDEX(X$278:X$314,MATCH($F259,$B$278:$B$314,0))/VLOOKUP($F259,$B$278:$BB$314,MATCH(LEFT(TRIM(X$6),FIND("~",SUBSTITUTE(X$6,"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259))*HLOOKUP(LEFT(TRIM(X$6),FIND("~",SUBSTITUTE(X$6," ","~",LEN(TRIM(X$6))-LEN(SUBSTITUTE(TRIM(X$6)," ",""))))-1)&amp;" Total",$B$6:$BB$314,ROW($A259)-5,FALSE))</f>
        <v>0</v>
      </c>
      <c r="Y259" s="8">
        <f ca="1">IF(Y$5&lt;&gt;"",HLOOKUP(Y$5,Functionalization!$G$6:$R$314,ROW($A259)-5,FALSE),IFERROR(INDEX(Y$278:Y$314,MATCH($F259,$B$278:$B$314,0))/VLOOKUP($F259,$B$278:$BB$314,MATCH(LEFT(TRIM(Y$6),FIND("~",SUBSTITUTE(Y$6,"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259))*HLOOKUP(LEFT(TRIM(Y$6),FIND("~",SUBSTITUTE(Y$6," ","~",LEN(TRIM(Y$6))-LEN(SUBSTITUTE(TRIM(Y$6)," ",""))))-1)&amp;" Total",$B$6:$BB$314,ROW($A259)-5,FALSE))</f>
        <v>0</v>
      </c>
      <c r="Z259" s="8">
        <f ca="1">IF(Z$5&lt;&gt;"",HLOOKUP(Z$5,Functionalization!$G$6:$R$314,ROW($A259)-5,FALSE),IFERROR(INDEX(Z$278:Z$314,MATCH($F259,$B$278:$B$314,0))/VLOOKUP($F259,$B$278:$BB$314,MATCH(LEFT(TRIM(Z$6),FIND("~",SUBSTITUTE(Z$6,"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259))*HLOOKUP(LEFT(TRIM(Z$6),FIND("~",SUBSTITUTE(Z$6," ","~",LEN(TRIM(Z$6))-LEN(SUBSTITUTE(TRIM(Z$6)," ",""))))-1)&amp;" Total",$B$6:$BB$314,ROW($A259)-5,FALSE))</f>
        <v>0</v>
      </c>
      <c r="AA259" s="8">
        <f ca="1">IF(AA$5&lt;&gt;"",HLOOKUP(AA$5,Functionalization!$G$6:$R$314,ROW($A259)-5,FALSE),IFERROR(INDEX(AA$278:AA$314,MATCH($F259,$B$278:$B$314,0))/VLOOKUP($F259,$B$278:$BB$314,MATCH(LEFT(TRIM(AA$6),FIND("~",SUBSTITUTE(AA$6,"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259))*HLOOKUP(LEFT(TRIM(AA$6),FIND("~",SUBSTITUTE(AA$6," ","~",LEN(TRIM(AA$6))-LEN(SUBSTITUTE(TRIM(AA$6)," ",""))))-1)&amp;" Total",$B$6:$BB$314,ROW($A259)-5,FALSE))</f>
        <v>0</v>
      </c>
      <c r="AB259" s="8">
        <f ca="1">IF(AB$5&lt;&gt;"",HLOOKUP(AB$5,Functionalization!$G$6:$R$314,ROW($A259)-5,FALSE),IFERROR(INDEX(AB$278:AB$314,MATCH($F259,$B$278:$B$314,0))/VLOOKUP($F259,$B$278:$BB$314,MATCH(LEFT(TRIM(AB$6),FIND("~",SUBSTITUTE(AB$6,"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259))*HLOOKUP(LEFT(TRIM(AB$6),FIND("~",SUBSTITUTE(AB$6," ","~",LEN(TRIM(AB$6))-LEN(SUBSTITUTE(TRIM(AB$6)," ",""))))-1)&amp;" Total",$B$6:$BB$314,ROW($A259)-5,FALSE))</f>
        <v>0</v>
      </c>
      <c r="AC259" s="8">
        <f ca="1">IF(AC$5&lt;&gt;"",HLOOKUP(AC$5,Functionalization!$G$6:$R$314,ROW($A259)-5,FALSE),IFERROR(INDEX(AC$278:AC$314,MATCH($F259,$B$278:$B$314,0))/VLOOKUP($F259,$B$278:$BB$314,MATCH(LEFT(TRIM(AC$6),FIND("~",SUBSTITUTE(AC$6,"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259))*HLOOKUP(LEFT(TRIM(AC$6),FIND("~",SUBSTITUTE(AC$6," ","~",LEN(TRIM(AC$6))-LEN(SUBSTITUTE(TRIM(AC$6)," ",""))))-1)&amp;" Total",$B$6:$BB$314,ROW($A259)-5,FALSE))</f>
        <v>0</v>
      </c>
      <c r="AD259" s="8">
        <f ca="1">IF(AD$5&lt;&gt;"",HLOOKUP(AD$5,Functionalization!$G$6:$R$314,ROW($A259)-5,FALSE),IFERROR(INDEX(AD$278:AD$314,MATCH($F259,$B$278:$B$314,0))/VLOOKUP($F259,$B$278:$BB$314,MATCH(LEFT(TRIM(AD$6),FIND("~",SUBSTITUTE(AD$6,"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259))*HLOOKUP(LEFT(TRIM(AD$6),FIND("~",SUBSTITUTE(AD$6," ","~",LEN(TRIM(AD$6))-LEN(SUBSTITUTE(TRIM(AD$6)," ",""))))-1)&amp;" Total",$B$6:$BB$314,ROW($A259)-5,FALSE))</f>
        <v>0</v>
      </c>
      <c r="AE259" s="8">
        <f ca="1">IF(AE$5&lt;&gt;"",HLOOKUP(AE$5,Functionalization!$G$6:$R$314,ROW($A259)-5,FALSE),IFERROR(INDEX(AE$278:AE$314,MATCH($F259,$B$278:$B$314,0))/VLOOKUP($F259,$B$278:$BB$314,MATCH(LEFT(TRIM(AE$6),FIND("~",SUBSTITUTE(AE$6,"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259))*HLOOKUP(LEFT(TRIM(AE$6),FIND("~",SUBSTITUTE(AE$6," ","~",LEN(TRIM(AE$6))-LEN(SUBSTITUTE(TRIM(AE$6)," ",""))))-1)&amp;" Total",$B$6:$BB$314,ROW($A259)-5,FALSE))</f>
        <v>0</v>
      </c>
      <c r="AF259" s="8">
        <f ca="1">IF(AF$5&lt;&gt;"",HLOOKUP(AF$5,Functionalization!$G$6:$R$314,ROW($A259)-5,FALSE),IFERROR(INDEX(AF$278:AF$314,MATCH($F259,$B$278:$B$314,0))/VLOOKUP($F259,$B$278:$BB$314,MATCH(LEFT(TRIM(AF$6),FIND("~",SUBSTITUTE(AF$6,"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259))*HLOOKUP(LEFT(TRIM(AF$6),FIND("~",SUBSTITUTE(AF$6," ","~",LEN(TRIM(AF$6))-LEN(SUBSTITUTE(TRIM(AF$6)," ",""))))-1)&amp;" Total",$B$6:$BB$314,ROW($A259)-5,FALSE))</f>
        <v>0</v>
      </c>
      <c r="AG259" s="8">
        <f ca="1">IF(AG$5&lt;&gt;"",HLOOKUP(AG$5,Functionalization!$G$6:$R$314,ROW($A259)-5,FALSE),IFERROR(INDEX(AG$278:AG$314,MATCH($F259,$B$278:$B$314,0))/VLOOKUP($F259,$B$278:$BB$314,MATCH(LEFT(TRIM(AG$6),FIND("~",SUBSTITUTE(AG$6,"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259))*HLOOKUP(LEFT(TRIM(AG$6),FIND("~",SUBSTITUTE(AG$6," ","~",LEN(TRIM(AG$6))-LEN(SUBSTITUTE(TRIM(AG$6)," ",""))))-1)&amp;" Total",$B$6:$BB$314,ROW($A259)-5,FALSE))</f>
        <v>0</v>
      </c>
      <c r="AH259" s="8">
        <f ca="1">IF(AH$5&lt;&gt;"",HLOOKUP(AH$5,Functionalization!$G$6:$R$314,ROW($A259)-5,FALSE),IFERROR(INDEX(AH$278:AH$314,MATCH($F259,$B$278:$B$314,0))/VLOOKUP($F259,$B$278:$BB$314,MATCH(LEFT(TRIM(AH$6),FIND("~",SUBSTITUTE(AH$6,"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259))*HLOOKUP(LEFT(TRIM(AH$6),FIND("~",SUBSTITUTE(AH$6," ","~",LEN(TRIM(AH$6))-LEN(SUBSTITUTE(TRIM(AH$6)," ",""))))-1)&amp;" Total",$B$6:$BB$314,ROW($A259)-5,FALSE))</f>
        <v>0</v>
      </c>
      <c r="AI259" s="8">
        <f ca="1">IF(AI$5&lt;&gt;"",HLOOKUP(AI$5,Functionalization!$G$6:$R$314,ROW($A259)-5,FALSE),IFERROR(INDEX(AI$278:AI$314,MATCH($F259,$B$278:$B$314,0))/VLOOKUP($F259,$B$278:$BB$314,MATCH(LEFT(TRIM(AI$6),FIND("~",SUBSTITUTE(AI$6,"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259))*HLOOKUP(LEFT(TRIM(AI$6),FIND("~",SUBSTITUTE(AI$6," ","~",LEN(TRIM(AI$6))-LEN(SUBSTITUTE(TRIM(AI$6)," ",""))))-1)&amp;" Total",$B$6:$BB$314,ROW($A259)-5,FALSE))</f>
        <v>0</v>
      </c>
      <c r="AJ259" s="8">
        <f ca="1">IF(AJ$5&lt;&gt;"",HLOOKUP(AJ$5,Functionalization!$G$6:$R$314,ROW($A259)-5,FALSE),IFERROR(INDEX(AJ$278:AJ$314,MATCH($F259,$B$278:$B$314,0))/VLOOKUP($F259,$B$278:$BB$314,MATCH(LEFT(TRIM(AJ$6),FIND("~",SUBSTITUTE(AJ$6,"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259))*HLOOKUP(LEFT(TRIM(AJ$6),FIND("~",SUBSTITUTE(AJ$6," ","~",LEN(TRIM(AJ$6))-LEN(SUBSTITUTE(TRIM(AJ$6)," ",""))))-1)&amp;" Total",$B$6:$BB$314,ROW($A259)-5,FALSE))</f>
        <v>0</v>
      </c>
      <c r="AK259" s="8">
        <f ca="1">IF(AK$5&lt;&gt;"",HLOOKUP(AK$5,Functionalization!$G$6:$R$314,ROW($A259)-5,FALSE),IFERROR(INDEX(AK$278:AK$314,MATCH($F259,$B$278:$B$314,0))/VLOOKUP($F259,$B$278:$BB$314,MATCH(LEFT(TRIM(AK$6),FIND("~",SUBSTITUTE(AK$6,"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259))*HLOOKUP(LEFT(TRIM(AK$6),FIND("~",SUBSTITUTE(AK$6," ","~",LEN(TRIM(AK$6))-LEN(SUBSTITUTE(TRIM(AK$6)," ",""))))-1)&amp;" Total",$B$6:$BB$314,ROW($A259)-5,FALSE))</f>
        <v>0</v>
      </c>
      <c r="AL259" s="8">
        <f ca="1">IF(AL$5&lt;&gt;"",HLOOKUP(AL$5,Functionalization!$G$6:$R$314,ROW($A259)-5,FALSE),IFERROR(INDEX(AL$278:AL$314,MATCH($F259,$B$278:$B$314,0))/VLOOKUP($F259,$B$278:$BB$314,MATCH(LEFT(TRIM(AL$6),FIND("~",SUBSTITUTE(AL$6,"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259))*HLOOKUP(LEFT(TRIM(AL$6),FIND("~",SUBSTITUTE(AL$6," ","~",LEN(TRIM(AL$6))-LEN(SUBSTITUTE(TRIM(AL$6)," ",""))))-1)&amp;" Total",$B$6:$BB$314,ROW($A259)-5,FALSE))</f>
        <v>0</v>
      </c>
      <c r="AM259" s="8">
        <f ca="1">IF(AM$5&lt;&gt;"",HLOOKUP(AM$5,Functionalization!$G$6:$R$314,ROW($A259)-5,FALSE),IFERROR(INDEX(AM$278:AM$314,MATCH($F259,$B$278:$B$314,0))/VLOOKUP($F259,$B$278:$BB$314,MATCH(LEFT(TRIM(AM$6),FIND("~",SUBSTITUTE(AM$6,"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259))*HLOOKUP(LEFT(TRIM(AM$6),FIND("~",SUBSTITUTE(AM$6," ","~",LEN(TRIM(AM$6))-LEN(SUBSTITUTE(TRIM(AM$6)," ",""))))-1)&amp;" Total",$B$6:$BB$314,ROW($A259)-5,FALSE))</f>
        <v>0</v>
      </c>
      <c r="AN259" s="8">
        <f ca="1">IF(AN$5&lt;&gt;"",HLOOKUP(AN$5,Functionalization!$G$6:$R$314,ROW($A259)-5,FALSE),IFERROR(INDEX(AN$278:AN$314,MATCH($F259,$B$278:$B$314,0))/VLOOKUP($F259,$B$278:$BB$314,MATCH(LEFT(TRIM(AN$6),FIND("~",SUBSTITUTE(AN$6,"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259))*HLOOKUP(LEFT(TRIM(AN$6),FIND("~",SUBSTITUTE(AN$6," ","~",LEN(TRIM(AN$6))-LEN(SUBSTITUTE(TRIM(AN$6)," ",""))))-1)&amp;" Total",$B$6:$BB$314,ROW($A259)-5,FALSE))</f>
        <v>0</v>
      </c>
      <c r="AO259" s="8">
        <f ca="1">IF(AO$5&lt;&gt;"",HLOOKUP(AO$5,Functionalization!$G$6:$R$314,ROW($A259)-5,FALSE),IFERROR(INDEX(AO$278:AO$314,MATCH($F259,$B$278:$B$314,0))/VLOOKUP($F259,$B$278:$BB$314,MATCH(LEFT(TRIM(AO$6),FIND("~",SUBSTITUTE(AO$6,"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259))*HLOOKUP(LEFT(TRIM(AO$6),FIND("~",SUBSTITUTE(AO$6," ","~",LEN(TRIM(AO$6))-LEN(SUBSTITUTE(TRIM(AO$6)," ",""))))-1)&amp;" Total",$B$6:$BB$314,ROW($A259)-5,FALSE))</f>
        <v>0</v>
      </c>
      <c r="AP259" s="8">
        <f ca="1">IF(AP$5&lt;&gt;"",HLOOKUP(AP$5,Functionalization!$G$6:$R$314,ROW($A259)-5,FALSE),IFERROR(INDEX(AP$278:AP$314,MATCH($F259,$B$278:$B$314,0))/VLOOKUP($F259,$B$278:$BB$314,MATCH(LEFT(TRIM(AP$6),FIND("~",SUBSTITUTE(AP$6,"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259))*HLOOKUP(LEFT(TRIM(AP$6),FIND("~",SUBSTITUTE(AP$6," ","~",LEN(TRIM(AP$6))-LEN(SUBSTITUTE(TRIM(AP$6)," ",""))))-1)&amp;" Total",$B$6:$BB$314,ROW($A259)-5,FALSE))</f>
        <v>0</v>
      </c>
      <c r="AQ259" s="8">
        <f ca="1">IF(AQ$5&lt;&gt;"",HLOOKUP(AQ$5,Functionalization!$G$6:$R$314,ROW($A259)-5,FALSE),IFERROR(INDEX(AQ$278:AQ$314,MATCH($F259,$B$278:$B$314,0))/VLOOKUP($F259,$B$278:$BB$314,MATCH(LEFT(TRIM(AQ$6),FIND("~",SUBSTITUTE(AQ$6,"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259))*HLOOKUP(LEFT(TRIM(AQ$6),FIND("~",SUBSTITUTE(AQ$6," ","~",LEN(TRIM(AQ$6))-LEN(SUBSTITUTE(TRIM(AQ$6)," ",""))))-1)&amp;" Total",$B$6:$BB$314,ROW($A259)-5,FALSE))</f>
        <v>0</v>
      </c>
      <c r="AR259" s="8">
        <f ca="1">IF(AR$5&lt;&gt;"",HLOOKUP(AR$5,Functionalization!$G$6:$R$314,ROW($A259)-5,FALSE),IFERROR(INDEX(AR$278:AR$314,MATCH($F259,$B$278:$B$314,0))/VLOOKUP($F259,$B$278:$BB$314,MATCH(LEFT(TRIM(AR$6),FIND("~",SUBSTITUTE(AR$6,"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259))*HLOOKUP(LEFT(TRIM(AR$6),FIND("~",SUBSTITUTE(AR$6," ","~",LEN(TRIM(AR$6))-LEN(SUBSTITUTE(TRIM(AR$6)," ",""))))-1)&amp;" Total",$B$6:$BB$314,ROW($A259)-5,FALSE))</f>
        <v>0</v>
      </c>
      <c r="AS259" s="8">
        <f ca="1">IF(AS$5&lt;&gt;"",HLOOKUP(AS$5,Functionalization!$G$6:$R$314,ROW($A259)-5,FALSE),IFERROR(INDEX(AS$278:AS$314,MATCH($F259,$B$278:$B$314,0))/VLOOKUP($F259,$B$278:$BB$314,MATCH(LEFT(TRIM(AS$6),FIND("~",SUBSTITUTE(AS$6,"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259))*HLOOKUP(LEFT(TRIM(AS$6),FIND("~",SUBSTITUTE(AS$6," ","~",LEN(TRIM(AS$6))-LEN(SUBSTITUTE(TRIM(AS$6)," ",""))))-1)&amp;" Total",$B$6:$BB$314,ROW($A259)-5,FALSE))</f>
        <v>0</v>
      </c>
      <c r="AT259" s="8">
        <f ca="1">IF(AT$5&lt;&gt;"",HLOOKUP(AT$5,Functionalization!$G$6:$R$314,ROW($A259)-5,FALSE),IFERROR(INDEX(AT$278:AT$314,MATCH($F259,$B$278:$B$314,0))/VLOOKUP($F259,$B$278:$BB$314,MATCH(LEFT(TRIM(AT$6),FIND("~",SUBSTITUTE(AT$6,"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259))*HLOOKUP(LEFT(TRIM(AT$6),FIND("~",SUBSTITUTE(AT$6," ","~",LEN(TRIM(AT$6))-LEN(SUBSTITUTE(TRIM(AT$6)," ",""))))-1)&amp;" Total",$B$6:$BB$314,ROW($A259)-5,FALSE))</f>
        <v>0</v>
      </c>
      <c r="AU259" s="8">
        <f ca="1">IF(AU$5&lt;&gt;"",HLOOKUP(AU$5,Functionalization!$G$6:$R$314,ROW($A259)-5,FALSE),IFERROR(INDEX(AU$278:AU$314,MATCH($F259,$B$278:$B$314,0))/VLOOKUP($F259,$B$278:$BB$314,MATCH(LEFT(TRIM(AU$6),FIND("~",SUBSTITUTE(AU$6,"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259))*HLOOKUP(LEFT(TRIM(AU$6),FIND("~",SUBSTITUTE(AU$6," ","~",LEN(TRIM(AU$6))-LEN(SUBSTITUTE(TRIM(AU$6)," ",""))))-1)&amp;" Total",$B$6:$BB$314,ROW($A259)-5,FALSE))</f>
        <v>0</v>
      </c>
      <c r="AV259" s="8">
        <f ca="1">IF(AV$5&lt;&gt;"",HLOOKUP(AV$5,Functionalization!$G$6:$R$314,ROW($A259)-5,FALSE),IFERROR(INDEX(AV$278:AV$314,MATCH($F259,$B$278:$B$314,0))/VLOOKUP($F259,$B$278:$BB$314,MATCH(LEFT(TRIM(AV$6),FIND("~",SUBSTITUTE(AV$6,"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259))*HLOOKUP(LEFT(TRIM(AV$6),FIND("~",SUBSTITUTE(AV$6," ","~",LEN(TRIM(AV$6))-LEN(SUBSTITUTE(TRIM(AV$6)," ",""))))-1)&amp;" Total",$B$6:$BB$314,ROW($A259)-5,FALSE))</f>
        <v>0</v>
      </c>
      <c r="AW259" s="8">
        <f ca="1">IF(AW$5&lt;&gt;"",HLOOKUP(AW$5,Functionalization!$G$6:$R$314,ROW($A259)-5,FALSE),IFERROR(INDEX(AW$278:AW$314,MATCH($F259,$B$278:$B$314,0))/VLOOKUP($F259,$B$278:$BB$314,MATCH(LEFT(TRIM(AW$6),FIND("~",SUBSTITUTE(AW$6,"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259))*HLOOKUP(LEFT(TRIM(AW$6),FIND("~",SUBSTITUTE(AW$6," ","~",LEN(TRIM(AW$6))-LEN(SUBSTITUTE(TRIM(AW$6)," ",""))))-1)&amp;" Total",$B$6:$BB$314,ROW($A259)-5,FALSE))</f>
        <v>0</v>
      </c>
      <c r="AX259" s="8">
        <f ca="1">IF(AX$5&lt;&gt;"",HLOOKUP(AX$5,Functionalization!$G$6:$R$314,ROW($A259)-5,FALSE),IFERROR(INDEX(AX$278:AX$314,MATCH($F259,$B$278:$B$314,0))/VLOOKUP($F259,$B$278:$BB$314,MATCH(LEFT(TRIM(AX$6),FIND("~",SUBSTITUTE(AX$6,"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259))*HLOOKUP(LEFT(TRIM(AX$6),FIND("~",SUBSTITUTE(AX$6," ","~",LEN(TRIM(AX$6))-LEN(SUBSTITUTE(TRIM(AX$6)," ",""))))-1)&amp;" Total",$B$6:$BB$314,ROW($A259)-5,FALSE))</f>
        <v>0</v>
      </c>
      <c r="AY259" s="8">
        <f ca="1">IF(AY$5&lt;&gt;"",HLOOKUP(AY$5,Functionalization!$G$6:$R$314,ROW($A259)-5,FALSE),IFERROR(INDEX(AY$278:AY$314,MATCH($F259,$B$278:$B$314,0))/VLOOKUP($F259,$B$278:$BB$314,MATCH(LEFT(TRIM(AY$6),FIND("~",SUBSTITUTE(AY$6,"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259))*HLOOKUP(LEFT(TRIM(AY$6),FIND("~",SUBSTITUTE(AY$6," ","~",LEN(TRIM(AY$6))-LEN(SUBSTITUTE(TRIM(AY$6)," ",""))))-1)&amp;" Total",$B$6:$BB$314,ROW($A259)-5,FALSE))</f>
        <v>0</v>
      </c>
      <c r="AZ259" s="8">
        <f ca="1">IF(AZ$5&lt;&gt;"",HLOOKUP(AZ$5,Functionalization!$G$6:$R$314,ROW($A259)-5,FALSE),IFERROR(INDEX(AZ$278:AZ$314,MATCH($F259,$B$278:$B$314,0))/VLOOKUP($F259,$B$278:$BB$314,MATCH(LEFT(TRIM(AZ$6),FIND("~",SUBSTITUTE(AZ$6,"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259))*HLOOKUP(LEFT(TRIM(AZ$6),FIND("~",SUBSTITUTE(AZ$6," ","~",LEN(TRIM(AZ$6))-LEN(SUBSTITUTE(TRIM(AZ$6)," ",""))))-1)&amp;" Total",$B$6:$BB$314,ROW($A259)-5,FALSE))</f>
        <v>0</v>
      </c>
      <c r="BA259" s="8">
        <f ca="1">IF(BA$5&lt;&gt;"",HLOOKUP(BA$5,Functionalization!$G$6:$R$314,ROW($A259)-5,FALSE),IFERROR(INDEX(BA$278:BA$314,MATCH($F259,$B$278:$B$314,0))/VLOOKUP($F259,$B$278:$BB$314,MATCH(LEFT(TRIM(BA$6),FIND("~",SUBSTITUTE(BA$6,"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259))*HLOOKUP(LEFT(TRIM(BA$6),FIND("~",SUBSTITUTE(BA$6," ","~",LEN(TRIM(BA$6))-LEN(SUBSTITUTE(TRIM(BA$6)," ",""))))-1)&amp;" Total",$B$6:$BB$314,ROW($A259)-5,FALSE))</f>
        <v>0</v>
      </c>
      <c r="BB259" s="8">
        <f ca="1">IF(BB$5&lt;&gt;"",HLOOKUP(BB$5,Functionalization!$G$6:$R$314,ROW($A259)-5,FALSE),IFERROR(INDEX(BB$278:BB$314,MATCH($F259,$B$278:$B$314,0))/VLOOKUP($F259,$B$278:$BB$314,MATCH(LEFT(TRIM(BB$6),FIND("~",SUBSTITUTE(BB$6,"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259))*HLOOKUP(LEFT(TRIM(BB$6),FIND("~",SUBSTITUTE(BB$6," ","~",LEN(TRIM(BB$6))-LEN(SUBSTITUTE(TRIM(BB$6)," ",""))))-1)&amp;" Total",$B$6:$BB$314,ROW($A259)-5,FALSE))</f>
        <v>0</v>
      </c>
      <c r="BD259">
        <f ca="1">IFERROR(IF(SUMIF($G$6:$BB$6,BD$6&amp;" Total",$G259:$BB259)-(SUMIF($G$6:$BB$6,BD$6&amp;" "&amp;'Input-Func_Class'!$D$22,$G259:$BB259)+IFERROR(SUMIF($G$6:$BB$6,BD$6&amp;" "&amp;'Input-Func_Class'!$E$22,$G259:$BB259),SUMIF($G$6:$BB$6,BD$6&amp;" "&amp;'Input-Func_Class'!$B$24,$G259:$BB259))+SUMIF($G$6:$BB$6,BD$6&amp;" "&amp;'Input-Func_Class'!$F$22,$G259:$BB259))&lt;Check_Limit,0,1),1)</f>
        <v>0</v>
      </c>
      <c r="BE259">
        <f ca="1">IFERROR(IF(SUMIF($G$6:$BB$6,BE$6&amp;" Total",$G259:$BB259)-(SUMIF($G$6:$BB$6,BE$6&amp;" "&amp;'Input-Func_Class'!$D$22,$G259:$BB259)+IFERROR(SUMIF($G$6:$BB$6,BE$6&amp;" "&amp;'Input-Func_Class'!$E$22,$G259:$BB259),SUMIF($G$6:$BB$6,BE$6&amp;" "&amp;'Input-Func_Class'!$B$24,$G259:$BB259))+SUMIF($G$6:$BB$6,BE$6&amp;" "&amp;'Input-Func_Class'!$F$22,$G259:$BB259))&lt;Check_Limit,0,1),1)</f>
        <v>0</v>
      </c>
      <c r="BF259">
        <f ca="1">IFERROR(IF(SUMIF($G$6:$BB$6,BF$6&amp;" Total",$G259:$BB259)-(SUMIF($G$6:$BB$6,BF$6&amp;" "&amp;'Input-Func_Class'!$D$22,$G259:$BB259)+IFERROR(SUMIF($G$6:$BB$6,BF$6&amp;" "&amp;'Input-Func_Class'!$E$22,$G259:$BB259),SUMIF($G$6:$BB$6,BF$6&amp;" "&amp;'Input-Func_Class'!$B$24,$G259:$BB259))+SUMIF($G$6:$BB$6,BF$6&amp;" "&amp;'Input-Func_Class'!$F$22,$G259:$BB259))&lt;Check_Limit,0,1),1)</f>
        <v>0</v>
      </c>
      <c r="BG259">
        <f ca="1">IFERROR(IF(SUMIF($G$6:$BB$6,BG$6&amp;" Total",$G259:$BB259)-(SUMIF($G$6:$BB$6,BG$6&amp;" "&amp;'Input-Func_Class'!$D$22,$G259:$BB259)+IFERROR(SUMIF($G$6:$BB$6,BG$6&amp;" "&amp;'Input-Func_Class'!$E$22,$G259:$BB259),SUMIF($G$6:$BB$6,BG$6&amp;" "&amp;'Input-Func_Class'!$B$24,$G259:$BB259))+SUMIF($G$6:$BB$6,BG$6&amp;" "&amp;'Input-Func_Class'!$F$22,$G259:$BB259))&lt;Check_Limit,0,1),1)</f>
        <v>0</v>
      </c>
      <c r="BH259">
        <f ca="1">IFERROR(IF(SUMIF($G$6:$BB$6,BH$6&amp;" Total",$G259:$BB259)-(SUMIF($G$6:$BB$6,BH$6&amp;" "&amp;'Input-Func_Class'!$D$22,$G259:$BB259)+IFERROR(SUMIF($G$6:$BB$6,BH$6&amp;" "&amp;'Input-Func_Class'!$E$22,$G259:$BB259),SUMIF($G$6:$BB$6,BH$6&amp;" "&amp;'Input-Func_Class'!$B$24,$G259:$BB259))+SUMIF($G$6:$BB$6,BH$6&amp;" "&amp;'Input-Func_Class'!$F$22,$G259:$BB259))&lt;Check_Limit,0,1),1)</f>
        <v>0</v>
      </c>
      <c r="BI259">
        <f ca="1">IFERROR(IF(SUMIF($G$6:$BB$6,BI$6&amp;" Total",$G259:$BB259)-(SUMIF($G$6:$BB$6,BI$6&amp;" "&amp;'Input-Func_Class'!$D$22,$G259:$BB259)+IFERROR(SUMIF($G$6:$BB$6,BI$6&amp;" "&amp;'Input-Func_Class'!$E$22,$G259:$BB259),SUMIF($G$6:$BB$6,BI$6&amp;" "&amp;'Input-Func_Class'!$B$24,$G259:$BB259))+SUMIF($G$6:$BB$6,BI$6&amp;" "&amp;'Input-Func_Class'!$F$22,$G259:$BB259))&lt;Check_Limit,0,1),1)</f>
        <v>0</v>
      </c>
      <c r="BJ259">
        <f ca="1">IFERROR(IF(SUMIF($G$6:$BB$6,BJ$6&amp;" Total",$G259:$BB259)-(SUMIF($G$6:$BB$6,BJ$6&amp;" "&amp;'Input-Func_Class'!$D$22,$G259:$BB259)+IFERROR(SUMIF($G$6:$BB$6,BJ$6&amp;" "&amp;'Input-Func_Class'!$E$22,$G259:$BB259),SUMIF($G$6:$BB$6,BJ$6&amp;" "&amp;'Input-Func_Class'!$B$24,$G259:$BB259))+SUMIF($G$6:$BB$6,BJ$6&amp;" "&amp;'Input-Func_Class'!$F$22,$G259:$BB259))&lt;Check_Limit,0,1),1)</f>
        <v>0</v>
      </c>
      <c r="BK259">
        <f ca="1">IFERROR(IF(SUMIF($G$6:$BB$6,BK$6&amp;" Total",$G259:$BB259)-(SUMIF($G$6:$BB$6,BK$6&amp;" "&amp;'Input-Func_Class'!$D$22,$G259:$BB259)+IFERROR(SUMIF($G$6:$BB$6,BK$6&amp;" "&amp;'Input-Func_Class'!$E$22,$G259:$BB259),SUMIF($G$6:$BB$6,BK$6&amp;" "&amp;'Input-Func_Class'!$B$24,$G259:$BB259))+SUMIF($G$6:$BB$6,BK$6&amp;" "&amp;'Input-Func_Class'!$F$22,$G259:$BB259))&lt;Check_Limit,0,1),1)</f>
        <v>0</v>
      </c>
      <c r="BL259">
        <f ca="1">IFERROR(IF(SUMIF($G$6:$BB$6,BL$6&amp;" Total",$G259:$BB259)-(SUMIF($G$6:$BB$6,BL$6&amp;" "&amp;'Input-Func_Class'!$D$22,$G259:$BB259)+IFERROR(SUMIF($G$6:$BB$6,BL$6&amp;" "&amp;'Input-Func_Class'!$E$22,$G259:$BB259),SUMIF($G$6:$BB$6,BL$6&amp;" "&amp;'Input-Func_Class'!$B$24,$G259:$BB259))+SUMIF($G$6:$BB$6,BL$6&amp;" "&amp;'Input-Func_Class'!$F$22,$G259:$BB259))&lt;Check_Limit,0,1),1)</f>
        <v>0</v>
      </c>
      <c r="BM259">
        <f ca="1">IFERROR(IF(SUMIF($G$6:$BB$6,BM$6&amp;" Total",$G259:$BB259)-(SUMIF($G$6:$BB$6,BM$6&amp;" "&amp;'Input-Func_Class'!$D$22,$G259:$BB259)+IFERROR(SUMIF($G$6:$BB$6,BM$6&amp;" "&amp;'Input-Func_Class'!$E$22,$G259:$BB259),SUMIF($G$6:$BB$6,BM$6&amp;" "&amp;'Input-Func_Class'!$B$24,$G259:$BB259))+SUMIF($G$6:$BB$6,BM$6&amp;" "&amp;'Input-Func_Class'!$F$22,$G259:$BB259))&lt;Check_Limit,0,1),1)</f>
        <v>0</v>
      </c>
      <c r="BN259">
        <f ca="1">IFERROR(IF(SUMIF($G$6:$BB$6,BN$6&amp;" Total",$G259:$BB259)-(SUMIF($G$6:$BB$6,BN$6&amp;" "&amp;'Input-Func_Class'!$D$22,$G259:$BB259)+IFERROR(SUMIF($G$6:$BB$6,BN$6&amp;" "&amp;'Input-Func_Class'!$E$22,$G259:$BB259),SUMIF($G$6:$BB$6,BN$6&amp;" "&amp;'Input-Func_Class'!$B$24,$G259:$BB259))+SUMIF($G$6:$BB$6,BN$6&amp;" "&amp;'Input-Func_Class'!$F$22,$G259:$BB259))&lt;Check_Limit,0,1),1)</f>
        <v>0</v>
      </c>
      <c r="BO259">
        <f ca="1">IFERROR(IF(SUMIF($G$6:$BB$6,BO$6&amp;" Total",$G259:$BB259)-(SUMIF($G$6:$BB$6,BO$6&amp;" "&amp;'Input-Func_Class'!$D$22,$G259:$BB259)+IFERROR(SUMIF($G$6:$BB$6,BO$6&amp;" "&amp;'Input-Func_Class'!$E$22,$G259:$BB259),SUMIF($G$6:$BB$6,BO$6&amp;" "&amp;'Input-Func_Class'!$B$24,$G259:$BB259))+SUMIF($G$6:$BB$6,BO$6&amp;" "&amp;'Input-Func_Class'!$F$22,$G259:$BB259))&lt;Check_Limit,0,1),1)</f>
        <v>0</v>
      </c>
    </row>
    <row r="260" spans="1:67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>Functionalization!$D260</f>
        <v>5458255.7196084224</v>
      </c>
      <c r="E260" s="8">
        <f t="shared" ca="1" si="71"/>
        <v>0</v>
      </c>
      <c r="F260" s="2" t="str">
        <f>IF($D260=0,"-",IF('Input-Accounts'!$E260&lt;&gt;0,'Input-Accounts'!$E260,'Input-Accounts'!$G260))</f>
        <v>INT_RATEBASE</v>
      </c>
      <c r="G260" s="8">
        <f ca="1">IF(G$5&lt;&gt;"",HLOOKUP(G$5,Functionalization!$G$6:$R$314,ROW($A260)-5,FALSE),IFERROR(INDEX(G$278:G$314,MATCH($F260,$B$278:$B$314,0))/VLOOKUP($F260,$B$278:$BB$314,MATCH(LEFT(TRIM(G$6),FIND("~",SUBSTITUTE(G$6,"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260))*HLOOKUP(LEFT(TRIM(G$6),FIND("~",SUBSTITUTE(G$6," ","~",LEN(TRIM(G$6))-LEN(SUBSTITUTE(TRIM(G$6)," ",""))))-1)&amp;" Total",$B$6:$BB$314,ROW($A260)-5,FALSE))</f>
        <v>3896264.7503966093</v>
      </c>
      <c r="H260" s="8">
        <f ca="1">IF(H$5&lt;&gt;"",HLOOKUP(H$5,Functionalization!$G$6:$R$314,ROW($A260)-5,FALSE),IFERROR(INDEX(H$278:H$314,MATCH($F260,$B$278:$B$314,0))/VLOOKUP($F260,$B$278:$BB$314,MATCH(LEFT(TRIM(H$6),FIND("~",SUBSTITUTE(H$6,"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260))*HLOOKUP(LEFT(TRIM(H$6),FIND("~",SUBSTITUTE(H$6," ","~",LEN(TRIM(H$6))-LEN(SUBSTITUTE(TRIM(H$6)," ",""))))-1)&amp;" Total",$B$6:$BB$314,ROW($A260)-5,FALSE))</f>
        <v>3047799.4791555614</v>
      </c>
      <c r="I260" s="8">
        <f ca="1">IF(I$5&lt;&gt;"",HLOOKUP(I$5,Functionalization!$G$6:$R$314,ROW($A260)-5,FALSE),IFERROR(INDEX(I$278:I$314,MATCH($F260,$B$278:$B$314,0))/VLOOKUP($F260,$B$278:$BB$314,MATCH(LEFT(TRIM(I$6),FIND("~",SUBSTITUTE(I$6,"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260))*HLOOKUP(LEFT(TRIM(I$6),FIND("~",SUBSTITUTE(I$6," ","~",LEN(TRIM(I$6))-LEN(SUBSTITUTE(TRIM(I$6)," ",""))))-1)&amp;" Total",$B$6:$BB$314,ROW($A260)-5,FALSE))</f>
        <v>0</v>
      </c>
      <c r="J260" s="8">
        <f ca="1">IF(J$5&lt;&gt;"",HLOOKUP(J$5,Functionalization!$G$6:$R$314,ROW($A260)-5,FALSE),IFERROR(INDEX(J$278:J$314,MATCH($F260,$B$278:$B$314,0))/VLOOKUP($F260,$B$278:$BB$314,MATCH(LEFT(TRIM(J$6),FIND("~",SUBSTITUTE(J$6,"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260))*HLOOKUP(LEFT(TRIM(J$6),FIND("~",SUBSTITUTE(J$6," ","~",LEN(TRIM(J$6))-LEN(SUBSTITUTE(TRIM(J$6)," ",""))))-1)&amp;" Total",$B$6:$BB$314,ROW($A260)-5,FALSE))</f>
        <v>848465.2712410473</v>
      </c>
      <c r="K260" s="8">
        <f ca="1">IF(K$5&lt;&gt;"",HLOOKUP(K$5,Functionalization!$G$6:$R$314,ROW($A260)-5,FALSE),IFERROR(INDEX(K$278:K$314,MATCH($F260,$B$278:$B$314,0))/VLOOKUP($F260,$B$278:$BB$314,MATCH(LEFT(TRIM(K$6),FIND("~",SUBSTITUTE(K$6,"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260))*HLOOKUP(LEFT(TRIM(K$6),FIND("~",SUBSTITUTE(K$6," ","~",LEN(TRIM(K$6))-LEN(SUBSTITUTE(TRIM(K$6)," ",""))))-1)&amp;" Total",$B$6:$BB$314,ROW($A260)-5,FALSE))</f>
        <v>1561990.9692118142</v>
      </c>
      <c r="L260" s="8">
        <f ca="1">IF(L$5&lt;&gt;"",HLOOKUP(L$5,Functionalization!$G$6:$R$314,ROW($A260)-5,FALSE),IFERROR(INDEX(L$278:L$314,MATCH($F260,$B$278:$B$314,0))/VLOOKUP($F260,$B$278:$BB$314,MATCH(LEFT(TRIM(L$6),FIND("~",SUBSTITUTE(L$6,"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260))*HLOOKUP(LEFT(TRIM(L$6),FIND("~",SUBSTITUTE(L$6," ","~",LEN(TRIM(L$6))-LEN(SUBSTITUTE(TRIM(L$6)," ",""))))-1)&amp;" Total",$B$6:$BB$314,ROW($A260)-5,FALSE))</f>
        <v>0</v>
      </c>
      <c r="M260" s="8">
        <f ca="1">IF(M$5&lt;&gt;"",HLOOKUP(M$5,Functionalization!$G$6:$R$314,ROW($A260)-5,FALSE),IFERROR(INDEX(M$278:M$314,MATCH($F260,$B$278:$B$314,0))/VLOOKUP($F260,$B$278:$BB$314,MATCH(LEFT(TRIM(M$6),FIND("~",SUBSTITUTE(M$6,"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260))*HLOOKUP(LEFT(TRIM(M$6),FIND("~",SUBSTITUTE(M$6," ","~",LEN(TRIM(M$6))-LEN(SUBSTITUTE(TRIM(M$6)," ",""))))-1)&amp;" Total",$B$6:$BB$314,ROW($A260)-5,FALSE))</f>
        <v>0</v>
      </c>
      <c r="N260" s="8">
        <f ca="1">IF(N$5&lt;&gt;"",HLOOKUP(N$5,Functionalization!$G$6:$R$314,ROW($A260)-5,FALSE),IFERROR(INDEX(N$278:N$314,MATCH($F260,$B$278:$B$314,0))/VLOOKUP($F260,$B$278:$BB$314,MATCH(LEFT(TRIM(N$6),FIND("~",SUBSTITUTE(N$6,"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260))*HLOOKUP(LEFT(TRIM(N$6),FIND("~",SUBSTITUTE(N$6," ","~",LEN(TRIM(N$6))-LEN(SUBSTITUTE(TRIM(N$6)," ",""))))-1)&amp;" Total",$B$6:$BB$314,ROW($A260)-5,FALSE))</f>
        <v>1561990.9692118142</v>
      </c>
      <c r="O260" s="8">
        <f ca="1">IF(O$5&lt;&gt;"",HLOOKUP(O$5,Functionalization!$G$6:$R$314,ROW($A260)-5,FALSE),IFERROR(INDEX(O$278:O$314,MATCH($F260,$B$278:$B$314,0))/VLOOKUP($F260,$B$278:$BB$314,MATCH(LEFT(TRIM(O$6),FIND("~",SUBSTITUTE(O$6,"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260))*HLOOKUP(LEFT(TRIM(O$6),FIND("~",SUBSTITUTE(O$6," ","~",LEN(TRIM(O$6))-LEN(SUBSTITUTE(TRIM(O$6)," ",""))))-1)&amp;" Total",$B$6:$BB$314,ROW($A260)-5,FALSE))</f>
        <v>0</v>
      </c>
      <c r="P260" s="8">
        <f ca="1">IF(P$5&lt;&gt;"",HLOOKUP(P$5,Functionalization!$G$6:$R$314,ROW($A260)-5,FALSE),IFERROR(INDEX(P$278:P$314,MATCH($F260,$B$278:$B$314,0))/VLOOKUP($F260,$B$278:$BB$314,MATCH(LEFT(TRIM(P$6),FIND("~",SUBSTITUTE(P$6,"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260))*HLOOKUP(LEFT(TRIM(P$6),FIND("~",SUBSTITUTE(P$6," ","~",LEN(TRIM(P$6))-LEN(SUBSTITUTE(TRIM(P$6)," ",""))))-1)&amp;" Total",$B$6:$BB$314,ROW($A260)-5,FALSE))</f>
        <v>0</v>
      </c>
      <c r="Q260" s="8">
        <f ca="1">IF(Q$5&lt;&gt;"",HLOOKUP(Q$5,Functionalization!$G$6:$R$314,ROW($A260)-5,FALSE),IFERROR(INDEX(Q$278:Q$314,MATCH($F260,$B$278:$B$314,0))/VLOOKUP($F260,$B$278:$BB$314,MATCH(LEFT(TRIM(Q$6),FIND("~",SUBSTITUTE(Q$6,"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260))*HLOOKUP(LEFT(TRIM(Q$6),FIND("~",SUBSTITUTE(Q$6," ","~",LEN(TRIM(Q$6))-LEN(SUBSTITUTE(TRIM(Q$6)," ",""))))-1)&amp;" Total",$B$6:$BB$314,ROW($A260)-5,FALSE))</f>
        <v>0</v>
      </c>
      <c r="R260" s="8">
        <f ca="1">IF(R$5&lt;&gt;"",HLOOKUP(R$5,Functionalization!$G$6:$R$314,ROW($A260)-5,FALSE),IFERROR(INDEX(R$278:R$314,MATCH($F260,$B$278:$B$314,0))/VLOOKUP($F260,$B$278:$BB$314,MATCH(LEFT(TRIM(R$6),FIND("~",SUBSTITUTE(R$6,"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260))*HLOOKUP(LEFT(TRIM(R$6),FIND("~",SUBSTITUTE(R$6," ","~",LEN(TRIM(R$6))-LEN(SUBSTITUTE(TRIM(R$6)," ",""))))-1)&amp;" Total",$B$6:$BB$314,ROW($A260)-5,FALSE))</f>
        <v>0</v>
      </c>
      <c r="S260" s="8">
        <f ca="1">IF(S$5&lt;&gt;"",HLOOKUP(S$5,Functionalization!$G$6:$R$314,ROW($A260)-5,FALSE),IFERROR(INDEX(S$278:S$314,MATCH($F260,$B$278:$B$314,0))/VLOOKUP($F260,$B$278:$BB$314,MATCH(LEFT(TRIM(S$6),FIND("~",SUBSTITUTE(S$6,"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260))*HLOOKUP(LEFT(TRIM(S$6),FIND("~",SUBSTITUTE(S$6," ","~",LEN(TRIM(S$6))-LEN(SUBSTITUTE(TRIM(S$6)," ",""))))-1)&amp;" Total",$B$6:$BB$314,ROW($A260)-5,FALSE))</f>
        <v>0</v>
      </c>
      <c r="T260" s="8">
        <f ca="1">IF(T$5&lt;&gt;"",HLOOKUP(T$5,Functionalization!$G$6:$R$314,ROW($A260)-5,FALSE),IFERROR(INDEX(T$278:T$314,MATCH($F260,$B$278:$B$314,0))/VLOOKUP($F260,$B$278:$BB$314,MATCH(LEFT(TRIM(T$6),FIND("~",SUBSTITUTE(T$6,"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260))*HLOOKUP(LEFT(TRIM(T$6),FIND("~",SUBSTITUTE(T$6," ","~",LEN(TRIM(T$6))-LEN(SUBSTITUTE(TRIM(T$6)," ",""))))-1)&amp;" Total",$B$6:$BB$314,ROW($A260)-5,FALSE))</f>
        <v>0</v>
      </c>
      <c r="U260" s="8">
        <f ca="1">IF(U$5&lt;&gt;"",HLOOKUP(U$5,Functionalization!$G$6:$R$314,ROW($A260)-5,FALSE),IFERROR(INDEX(U$278:U$314,MATCH($F260,$B$278:$B$314,0))/VLOOKUP($F260,$B$278:$BB$314,MATCH(LEFT(TRIM(U$6),FIND("~",SUBSTITUTE(U$6,"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260))*HLOOKUP(LEFT(TRIM(U$6),FIND("~",SUBSTITUTE(U$6," ","~",LEN(TRIM(U$6))-LEN(SUBSTITUTE(TRIM(U$6)," ",""))))-1)&amp;" Total",$B$6:$BB$314,ROW($A260)-5,FALSE))</f>
        <v>0</v>
      </c>
      <c r="V260" s="8">
        <f ca="1">IF(V$5&lt;&gt;"",HLOOKUP(V$5,Functionalization!$G$6:$R$314,ROW($A260)-5,FALSE),IFERROR(INDEX(V$278:V$314,MATCH($F260,$B$278:$B$314,0))/VLOOKUP($F260,$B$278:$BB$314,MATCH(LEFT(TRIM(V$6),FIND("~",SUBSTITUTE(V$6,"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260))*HLOOKUP(LEFT(TRIM(V$6),FIND("~",SUBSTITUTE(V$6," ","~",LEN(TRIM(V$6))-LEN(SUBSTITUTE(TRIM(V$6)," ",""))))-1)&amp;" Total",$B$6:$BB$314,ROW($A260)-5,FALSE))</f>
        <v>0</v>
      </c>
      <c r="W260" s="8">
        <f ca="1">IF(W$5&lt;&gt;"",HLOOKUP(W$5,Functionalization!$G$6:$R$314,ROW($A260)-5,FALSE),IFERROR(INDEX(W$278:W$314,MATCH($F260,$B$278:$B$314,0))/VLOOKUP($F260,$B$278:$BB$314,MATCH(LEFT(TRIM(W$6),FIND("~",SUBSTITUTE(W$6,"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260))*HLOOKUP(LEFT(TRIM(W$6),FIND("~",SUBSTITUTE(W$6," ","~",LEN(TRIM(W$6))-LEN(SUBSTITUTE(TRIM(W$6)," ",""))))-1)&amp;" Total",$B$6:$BB$314,ROW($A260)-5,FALSE))</f>
        <v>0</v>
      </c>
      <c r="X260" s="8">
        <f ca="1">IF(X$5&lt;&gt;"",HLOOKUP(X$5,Functionalization!$G$6:$R$314,ROW($A260)-5,FALSE),IFERROR(INDEX(X$278:X$314,MATCH($F260,$B$278:$B$314,0))/VLOOKUP($F260,$B$278:$BB$314,MATCH(LEFT(TRIM(X$6),FIND("~",SUBSTITUTE(X$6,"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260))*HLOOKUP(LEFT(TRIM(X$6),FIND("~",SUBSTITUTE(X$6," ","~",LEN(TRIM(X$6))-LEN(SUBSTITUTE(TRIM(X$6)," ",""))))-1)&amp;" Total",$B$6:$BB$314,ROW($A260)-5,FALSE))</f>
        <v>0</v>
      </c>
      <c r="Y260" s="8">
        <f ca="1">IF(Y$5&lt;&gt;"",HLOOKUP(Y$5,Functionalization!$G$6:$R$314,ROW($A260)-5,FALSE),IFERROR(INDEX(Y$278:Y$314,MATCH($F260,$B$278:$B$314,0))/VLOOKUP($F260,$B$278:$BB$314,MATCH(LEFT(TRIM(Y$6),FIND("~",SUBSTITUTE(Y$6,"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260))*HLOOKUP(LEFT(TRIM(Y$6),FIND("~",SUBSTITUTE(Y$6," ","~",LEN(TRIM(Y$6))-LEN(SUBSTITUTE(TRIM(Y$6)," ",""))))-1)&amp;" Total",$B$6:$BB$314,ROW($A260)-5,FALSE))</f>
        <v>0</v>
      </c>
      <c r="Z260" s="8">
        <f ca="1">IF(Z$5&lt;&gt;"",HLOOKUP(Z$5,Functionalization!$G$6:$R$314,ROW($A260)-5,FALSE),IFERROR(INDEX(Z$278:Z$314,MATCH($F260,$B$278:$B$314,0))/VLOOKUP($F260,$B$278:$BB$314,MATCH(LEFT(TRIM(Z$6),FIND("~",SUBSTITUTE(Z$6,"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260))*HLOOKUP(LEFT(TRIM(Z$6),FIND("~",SUBSTITUTE(Z$6," ","~",LEN(TRIM(Z$6))-LEN(SUBSTITUTE(TRIM(Z$6)," ",""))))-1)&amp;" Total",$B$6:$BB$314,ROW($A260)-5,FALSE))</f>
        <v>0</v>
      </c>
      <c r="AA260" s="8">
        <f ca="1">IF(AA$5&lt;&gt;"",HLOOKUP(AA$5,Functionalization!$G$6:$R$314,ROW($A260)-5,FALSE),IFERROR(INDEX(AA$278:AA$314,MATCH($F260,$B$278:$B$314,0))/VLOOKUP($F260,$B$278:$BB$314,MATCH(LEFT(TRIM(AA$6),FIND("~",SUBSTITUTE(AA$6,"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260))*HLOOKUP(LEFT(TRIM(AA$6),FIND("~",SUBSTITUTE(AA$6," ","~",LEN(TRIM(AA$6))-LEN(SUBSTITUTE(TRIM(AA$6)," ",""))))-1)&amp;" Total",$B$6:$BB$314,ROW($A260)-5,FALSE))</f>
        <v>0</v>
      </c>
      <c r="AB260" s="8">
        <f ca="1">IF(AB$5&lt;&gt;"",HLOOKUP(AB$5,Functionalization!$G$6:$R$314,ROW($A260)-5,FALSE),IFERROR(INDEX(AB$278:AB$314,MATCH($F260,$B$278:$B$314,0))/VLOOKUP($F260,$B$278:$BB$314,MATCH(LEFT(TRIM(AB$6),FIND("~",SUBSTITUTE(AB$6,"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260))*HLOOKUP(LEFT(TRIM(AB$6),FIND("~",SUBSTITUTE(AB$6," ","~",LEN(TRIM(AB$6))-LEN(SUBSTITUTE(TRIM(AB$6)," ",""))))-1)&amp;" Total",$B$6:$BB$314,ROW($A260)-5,FALSE))</f>
        <v>0</v>
      </c>
      <c r="AC260" s="8">
        <f ca="1">IF(AC$5&lt;&gt;"",HLOOKUP(AC$5,Functionalization!$G$6:$R$314,ROW($A260)-5,FALSE),IFERROR(INDEX(AC$278:AC$314,MATCH($F260,$B$278:$B$314,0))/VLOOKUP($F260,$B$278:$BB$314,MATCH(LEFT(TRIM(AC$6),FIND("~",SUBSTITUTE(AC$6,"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260))*HLOOKUP(LEFT(TRIM(AC$6),FIND("~",SUBSTITUTE(AC$6," ","~",LEN(TRIM(AC$6))-LEN(SUBSTITUTE(TRIM(AC$6)," ",""))))-1)&amp;" Total",$B$6:$BB$314,ROW($A260)-5,FALSE))</f>
        <v>0</v>
      </c>
      <c r="AD260" s="8">
        <f ca="1">IF(AD$5&lt;&gt;"",HLOOKUP(AD$5,Functionalization!$G$6:$R$314,ROW($A260)-5,FALSE),IFERROR(INDEX(AD$278:AD$314,MATCH($F260,$B$278:$B$314,0))/VLOOKUP($F260,$B$278:$BB$314,MATCH(LEFT(TRIM(AD$6),FIND("~",SUBSTITUTE(AD$6,"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260))*HLOOKUP(LEFT(TRIM(AD$6),FIND("~",SUBSTITUTE(AD$6," ","~",LEN(TRIM(AD$6))-LEN(SUBSTITUTE(TRIM(AD$6)," ",""))))-1)&amp;" Total",$B$6:$BB$314,ROW($A260)-5,FALSE))</f>
        <v>0</v>
      </c>
      <c r="AE260" s="8">
        <f ca="1">IF(AE$5&lt;&gt;"",HLOOKUP(AE$5,Functionalization!$G$6:$R$314,ROW($A260)-5,FALSE),IFERROR(INDEX(AE$278:AE$314,MATCH($F260,$B$278:$B$314,0))/VLOOKUP($F260,$B$278:$BB$314,MATCH(LEFT(TRIM(AE$6),FIND("~",SUBSTITUTE(AE$6,"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260))*HLOOKUP(LEFT(TRIM(AE$6),FIND("~",SUBSTITUTE(AE$6," ","~",LEN(TRIM(AE$6))-LEN(SUBSTITUTE(TRIM(AE$6)," ",""))))-1)&amp;" Total",$B$6:$BB$314,ROW($A260)-5,FALSE))</f>
        <v>0</v>
      </c>
      <c r="AF260" s="8">
        <f ca="1">IF(AF$5&lt;&gt;"",HLOOKUP(AF$5,Functionalization!$G$6:$R$314,ROW($A260)-5,FALSE),IFERROR(INDEX(AF$278:AF$314,MATCH($F260,$B$278:$B$314,0))/VLOOKUP($F260,$B$278:$BB$314,MATCH(LEFT(TRIM(AF$6),FIND("~",SUBSTITUTE(AF$6,"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260))*HLOOKUP(LEFT(TRIM(AF$6),FIND("~",SUBSTITUTE(AF$6," ","~",LEN(TRIM(AF$6))-LEN(SUBSTITUTE(TRIM(AF$6)," ",""))))-1)&amp;" Total",$B$6:$BB$314,ROW($A260)-5,FALSE))</f>
        <v>0</v>
      </c>
      <c r="AG260" s="8">
        <f ca="1">IF(AG$5&lt;&gt;"",HLOOKUP(AG$5,Functionalization!$G$6:$R$314,ROW($A260)-5,FALSE),IFERROR(INDEX(AG$278:AG$314,MATCH($F260,$B$278:$B$314,0))/VLOOKUP($F260,$B$278:$BB$314,MATCH(LEFT(TRIM(AG$6),FIND("~",SUBSTITUTE(AG$6,"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260))*HLOOKUP(LEFT(TRIM(AG$6),FIND("~",SUBSTITUTE(AG$6," ","~",LEN(TRIM(AG$6))-LEN(SUBSTITUTE(TRIM(AG$6)," ",""))))-1)&amp;" Total",$B$6:$BB$314,ROW($A260)-5,FALSE))</f>
        <v>0</v>
      </c>
      <c r="AH260" s="8">
        <f ca="1">IF(AH$5&lt;&gt;"",HLOOKUP(AH$5,Functionalization!$G$6:$R$314,ROW($A260)-5,FALSE),IFERROR(INDEX(AH$278:AH$314,MATCH($F260,$B$278:$B$314,0))/VLOOKUP($F260,$B$278:$BB$314,MATCH(LEFT(TRIM(AH$6),FIND("~",SUBSTITUTE(AH$6,"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260))*HLOOKUP(LEFT(TRIM(AH$6),FIND("~",SUBSTITUTE(AH$6," ","~",LEN(TRIM(AH$6))-LEN(SUBSTITUTE(TRIM(AH$6)," ",""))))-1)&amp;" Total",$B$6:$BB$314,ROW($A260)-5,FALSE))</f>
        <v>0</v>
      </c>
      <c r="AI260" s="8">
        <f ca="1">IF(AI$5&lt;&gt;"",HLOOKUP(AI$5,Functionalization!$G$6:$R$314,ROW($A260)-5,FALSE),IFERROR(INDEX(AI$278:AI$314,MATCH($F260,$B$278:$B$314,0))/VLOOKUP($F260,$B$278:$BB$314,MATCH(LEFT(TRIM(AI$6),FIND("~",SUBSTITUTE(AI$6,"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260))*HLOOKUP(LEFT(TRIM(AI$6),FIND("~",SUBSTITUTE(AI$6," ","~",LEN(TRIM(AI$6))-LEN(SUBSTITUTE(TRIM(AI$6)," ",""))))-1)&amp;" Total",$B$6:$BB$314,ROW($A260)-5,FALSE))</f>
        <v>0</v>
      </c>
      <c r="AJ260" s="8">
        <f ca="1">IF(AJ$5&lt;&gt;"",HLOOKUP(AJ$5,Functionalization!$G$6:$R$314,ROW($A260)-5,FALSE),IFERROR(INDEX(AJ$278:AJ$314,MATCH($F260,$B$278:$B$314,0))/VLOOKUP($F260,$B$278:$BB$314,MATCH(LEFT(TRIM(AJ$6),FIND("~",SUBSTITUTE(AJ$6,"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260))*HLOOKUP(LEFT(TRIM(AJ$6),FIND("~",SUBSTITUTE(AJ$6," ","~",LEN(TRIM(AJ$6))-LEN(SUBSTITUTE(TRIM(AJ$6)," ",""))))-1)&amp;" Total",$B$6:$BB$314,ROW($A260)-5,FALSE))</f>
        <v>0</v>
      </c>
      <c r="AK260" s="8">
        <f ca="1">IF(AK$5&lt;&gt;"",HLOOKUP(AK$5,Functionalization!$G$6:$R$314,ROW($A260)-5,FALSE),IFERROR(INDEX(AK$278:AK$314,MATCH($F260,$B$278:$B$314,0))/VLOOKUP($F260,$B$278:$BB$314,MATCH(LEFT(TRIM(AK$6),FIND("~",SUBSTITUTE(AK$6,"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260))*HLOOKUP(LEFT(TRIM(AK$6),FIND("~",SUBSTITUTE(AK$6," ","~",LEN(TRIM(AK$6))-LEN(SUBSTITUTE(TRIM(AK$6)," ",""))))-1)&amp;" Total",$B$6:$BB$314,ROW($A260)-5,FALSE))</f>
        <v>0</v>
      </c>
      <c r="AL260" s="8">
        <f ca="1">IF(AL$5&lt;&gt;"",HLOOKUP(AL$5,Functionalization!$G$6:$R$314,ROW($A260)-5,FALSE),IFERROR(INDEX(AL$278:AL$314,MATCH($F260,$B$278:$B$314,0))/VLOOKUP($F260,$B$278:$BB$314,MATCH(LEFT(TRIM(AL$6),FIND("~",SUBSTITUTE(AL$6,"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260))*HLOOKUP(LEFT(TRIM(AL$6),FIND("~",SUBSTITUTE(AL$6," ","~",LEN(TRIM(AL$6))-LEN(SUBSTITUTE(TRIM(AL$6)," ",""))))-1)&amp;" Total",$B$6:$BB$314,ROW($A260)-5,FALSE))</f>
        <v>0</v>
      </c>
      <c r="AM260" s="8">
        <f ca="1">IF(AM$5&lt;&gt;"",HLOOKUP(AM$5,Functionalization!$G$6:$R$314,ROW($A260)-5,FALSE),IFERROR(INDEX(AM$278:AM$314,MATCH($F260,$B$278:$B$314,0))/VLOOKUP($F260,$B$278:$BB$314,MATCH(LEFT(TRIM(AM$6),FIND("~",SUBSTITUTE(AM$6,"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260))*HLOOKUP(LEFT(TRIM(AM$6),FIND("~",SUBSTITUTE(AM$6," ","~",LEN(TRIM(AM$6))-LEN(SUBSTITUTE(TRIM(AM$6)," ",""))))-1)&amp;" Total",$B$6:$BB$314,ROW($A260)-5,FALSE))</f>
        <v>0</v>
      </c>
      <c r="AN260" s="8">
        <f ca="1">IF(AN$5&lt;&gt;"",HLOOKUP(AN$5,Functionalization!$G$6:$R$314,ROW($A260)-5,FALSE),IFERROR(INDEX(AN$278:AN$314,MATCH($F260,$B$278:$B$314,0))/VLOOKUP($F260,$B$278:$BB$314,MATCH(LEFT(TRIM(AN$6),FIND("~",SUBSTITUTE(AN$6,"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260))*HLOOKUP(LEFT(TRIM(AN$6),FIND("~",SUBSTITUTE(AN$6," ","~",LEN(TRIM(AN$6))-LEN(SUBSTITUTE(TRIM(AN$6)," ",""))))-1)&amp;" Total",$B$6:$BB$314,ROW($A260)-5,FALSE))</f>
        <v>0</v>
      </c>
      <c r="AO260" s="8">
        <f ca="1">IF(AO$5&lt;&gt;"",HLOOKUP(AO$5,Functionalization!$G$6:$R$314,ROW($A260)-5,FALSE),IFERROR(INDEX(AO$278:AO$314,MATCH($F260,$B$278:$B$314,0))/VLOOKUP($F260,$B$278:$BB$314,MATCH(LEFT(TRIM(AO$6),FIND("~",SUBSTITUTE(AO$6,"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260))*HLOOKUP(LEFT(TRIM(AO$6),FIND("~",SUBSTITUTE(AO$6," ","~",LEN(TRIM(AO$6))-LEN(SUBSTITUTE(TRIM(AO$6)," ",""))))-1)&amp;" Total",$B$6:$BB$314,ROW($A260)-5,FALSE))</f>
        <v>0</v>
      </c>
      <c r="AP260" s="8">
        <f ca="1">IF(AP$5&lt;&gt;"",HLOOKUP(AP$5,Functionalization!$G$6:$R$314,ROW($A260)-5,FALSE),IFERROR(INDEX(AP$278:AP$314,MATCH($F260,$B$278:$B$314,0))/VLOOKUP($F260,$B$278:$BB$314,MATCH(LEFT(TRIM(AP$6),FIND("~",SUBSTITUTE(AP$6,"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260))*HLOOKUP(LEFT(TRIM(AP$6),FIND("~",SUBSTITUTE(AP$6," ","~",LEN(TRIM(AP$6))-LEN(SUBSTITUTE(TRIM(AP$6)," ",""))))-1)&amp;" Total",$B$6:$BB$314,ROW($A260)-5,FALSE))</f>
        <v>0</v>
      </c>
      <c r="AQ260" s="8">
        <f ca="1">IF(AQ$5&lt;&gt;"",HLOOKUP(AQ$5,Functionalization!$G$6:$R$314,ROW($A260)-5,FALSE),IFERROR(INDEX(AQ$278:AQ$314,MATCH($F260,$B$278:$B$314,0))/VLOOKUP($F260,$B$278:$BB$314,MATCH(LEFT(TRIM(AQ$6),FIND("~",SUBSTITUTE(AQ$6,"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260))*HLOOKUP(LEFT(TRIM(AQ$6),FIND("~",SUBSTITUTE(AQ$6," ","~",LEN(TRIM(AQ$6))-LEN(SUBSTITUTE(TRIM(AQ$6)," ",""))))-1)&amp;" Total",$B$6:$BB$314,ROW($A260)-5,FALSE))</f>
        <v>0</v>
      </c>
      <c r="AR260" s="8">
        <f ca="1">IF(AR$5&lt;&gt;"",HLOOKUP(AR$5,Functionalization!$G$6:$R$314,ROW($A260)-5,FALSE),IFERROR(INDEX(AR$278:AR$314,MATCH($F260,$B$278:$B$314,0))/VLOOKUP($F260,$B$278:$BB$314,MATCH(LEFT(TRIM(AR$6),FIND("~",SUBSTITUTE(AR$6,"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260))*HLOOKUP(LEFT(TRIM(AR$6),FIND("~",SUBSTITUTE(AR$6," ","~",LEN(TRIM(AR$6))-LEN(SUBSTITUTE(TRIM(AR$6)," ",""))))-1)&amp;" Total",$B$6:$BB$314,ROW($A260)-5,FALSE))</f>
        <v>0</v>
      </c>
      <c r="AS260" s="8">
        <f ca="1">IF(AS$5&lt;&gt;"",HLOOKUP(AS$5,Functionalization!$G$6:$R$314,ROW($A260)-5,FALSE),IFERROR(INDEX(AS$278:AS$314,MATCH($F260,$B$278:$B$314,0))/VLOOKUP($F260,$B$278:$BB$314,MATCH(LEFT(TRIM(AS$6),FIND("~",SUBSTITUTE(AS$6,"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260))*HLOOKUP(LEFT(TRIM(AS$6),FIND("~",SUBSTITUTE(AS$6," ","~",LEN(TRIM(AS$6))-LEN(SUBSTITUTE(TRIM(AS$6)," ",""))))-1)&amp;" Total",$B$6:$BB$314,ROW($A260)-5,FALSE))</f>
        <v>0</v>
      </c>
      <c r="AT260" s="8">
        <f ca="1">IF(AT$5&lt;&gt;"",HLOOKUP(AT$5,Functionalization!$G$6:$R$314,ROW($A260)-5,FALSE),IFERROR(INDEX(AT$278:AT$314,MATCH($F260,$B$278:$B$314,0))/VLOOKUP($F260,$B$278:$BB$314,MATCH(LEFT(TRIM(AT$6),FIND("~",SUBSTITUTE(AT$6,"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260))*HLOOKUP(LEFT(TRIM(AT$6),FIND("~",SUBSTITUTE(AT$6," ","~",LEN(TRIM(AT$6))-LEN(SUBSTITUTE(TRIM(AT$6)," ",""))))-1)&amp;" Total",$B$6:$BB$314,ROW($A260)-5,FALSE))</f>
        <v>0</v>
      </c>
      <c r="AU260" s="8">
        <f ca="1">IF(AU$5&lt;&gt;"",HLOOKUP(AU$5,Functionalization!$G$6:$R$314,ROW($A260)-5,FALSE),IFERROR(INDEX(AU$278:AU$314,MATCH($F260,$B$278:$B$314,0))/VLOOKUP($F260,$B$278:$BB$314,MATCH(LEFT(TRIM(AU$6),FIND("~",SUBSTITUTE(AU$6,"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260))*HLOOKUP(LEFT(TRIM(AU$6),FIND("~",SUBSTITUTE(AU$6," ","~",LEN(TRIM(AU$6))-LEN(SUBSTITUTE(TRIM(AU$6)," ",""))))-1)&amp;" Total",$B$6:$BB$314,ROW($A260)-5,FALSE))</f>
        <v>0</v>
      </c>
      <c r="AV260" s="8">
        <f ca="1">IF(AV$5&lt;&gt;"",HLOOKUP(AV$5,Functionalization!$G$6:$R$314,ROW($A260)-5,FALSE),IFERROR(INDEX(AV$278:AV$314,MATCH($F260,$B$278:$B$314,0))/VLOOKUP($F260,$B$278:$BB$314,MATCH(LEFT(TRIM(AV$6),FIND("~",SUBSTITUTE(AV$6,"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260))*HLOOKUP(LEFT(TRIM(AV$6),FIND("~",SUBSTITUTE(AV$6," ","~",LEN(TRIM(AV$6))-LEN(SUBSTITUTE(TRIM(AV$6)," ",""))))-1)&amp;" Total",$B$6:$BB$314,ROW($A260)-5,FALSE))</f>
        <v>0</v>
      </c>
      <c r="AW260" s="8">
        <f ca="1">IF(AW$5&lt;&gt;"",HLOOKUP(AW$5,Functionalization!$G$6:$R$314,ROW($A260)-5,FALSE),IFERROR(INDEX(AW$278:AW$314,MATCH($F260,$B$278:$B$314,0))/VLOOKUP($F260,$B$278:$BB$314,MATCH(LEFT(TRIM(AW$6),FIND("~",SUBSTITUTE(AW$6,"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260))*HLOOKUP(LEFT(TRIM(AW$6),FIND("~",SUBSTITUTE(AW$6," ","~",LEN(TRIM(AW$6))-LEN(SUBSTITUTE(TRIM(AW$6)," ",""))))-1)&amp;" Total",$B$6:$BB$314,ROW($A260)-5,FALSE))</f>
        <v>0</v>
      </c>
      <c r="AX260" s="8">
        <f ca="1">IF(AX$5&lt;&gt;"",HLOOKUP(AX$5,Functionalization!$G$6:$R$314,ROW($A260)-5,FALSE),IFERROR(INDEX(AX$278:AX$314,MATCH($F260,$B$278:$B$314,0))/VLOOKUP($F260,$B$278:$BB$314,MATCH(LEFT(TRIM(AX$6),FIND("~",SUBSTITUTE(AX$6,"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260))*HLOOKUP(LEFT(TRIM(AX$6),FIND("~",SUBSTITUTE(AX$6," ","~",LEN(TRIM(AX$6))-LEN(SUBSTITUTE(TRIM(AX$6)," ",""))))-1)&amp;" Total",$B$6:$BB$314,ROW($A260)-5,FALSE))</f>
        <v>0</v>
      </c>
      <c r="AY260" s="8">
        <f ca="1">IF(AY$5&lt;&gt;"",HLOOKUP(AY$5,Functionalization!$G$6:$R$314,ROW($A260)-5,FALSE),IFERROR(INDEX(AY$278:AY$314,MATCH($F260,$B$278:$B$314,0))/VLOOKUP($F260,$B$278:$BB$314,MATCH(LEFT(TRIM(AY$6),FIND("~",SUBSTITUTE(AY$6,"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260))*HLOOKUP(LEFT(TRIM(AY$6),FIND("~",SUBSTITUTE(AY$6," ","~",LEN(TRIM(AY$6))-LEN(SUBSTITUTE(TRIM(AY$6)," ",""))))-1)&amp;" Total",$B$6:$BB$314,ROW($A260)-5,FALSE))</f>
        <v>0</v>
      </c>
      <c r="AZ260" s="8">
        <f ca="1">IF(AZ$5&lt;&gt;"",HLOOKUP(AZ$5,Functionalization!$G$6:$R$314,ROW($A260)-5,FALSE),IFERROR(INDEX(AZ$278:AZ$314,MATCH($F260,$B$278:$B$314,0))/VLOOKUP($F260,$B$278:$BB$314,MATCH(LEFT(TRIM(AZ$6),FIND("~",SUBSTITUTE(AZ$6,"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260))*HLOOKUP(LEFT(TRIM(AZ$6),FIND("~",SUBSTITUTE(AZ$6," ","~",LEN(TRIM(AZ$6))-LEN(SUBSTITUTE(TRIM(AZ$6)," ",""))))-1)&amp;" Total",$B$6:$BB$314,ROW($A260)-5,FALSE))</f>
        <v>0</v>
      </c>
      <c r="BA260" s="8">
        <f ca="1">IF(BA$5&lt;&gt;"",HLOOKUP(BA$5,Functionalization!$G$6:$R$314,ROW($A260)-5,FALSE),IFERROR(INDEX(BA$278:BA$314,MATCH($F260,$B$278:$B$314,0))/VLOOKUP($F260,$B$278:$BB$314,MATCH(LEFT(TRIM(BA$6),FIND("~",SUBSTITUTE(BA$6,"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260))*HLOOKUP(LEFT(TRIM(BA$6),FIND("~",SUBSTITUTE(BA$6," ","~",LEN(TRIM(BA$6))-LEN(SUBSTITUTE(TRIM(BA$6)," ",""))))-1)&amp;" Total",$B$6:$BB$314,ROW($A260)-5,FALSE))</f>
        <v>0</v>
      </c>
      <c r="BB260" s="8">
        <f ca="1">IF(BB$5&lt;&gt;"",HLOOKUP(BB$5,Functionalization!$G$6:$R$314,ROW($A260)-5,FALSE),IFERROR(INDEX(BB$278:BB$314,MATCH($F260,$B$278:$B$314,0))/VLOOKUP($F260,$B$278:$BB$314,MATCH(LEFT(TRIM(BB$6),FIND("~",SUBSTITUTE(BB$6,"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260))*HLOOKUP(LEFT(TRIM(BB$6),FIND("~",SUBSTITUTE(BB$6," ","~",LEN(TRIM(BB$6))-LEN(SUBSTITUTE(TRIM(BB$6)," ",""))))-1)&amp;" Total",$B$6:$BB$314,ROW($A260)-5,FALSE))</f>
        <v>0</v>
      </c>
      <c r="BD260">
        <f ca="1">IFERROR(IF(SUMIF($G$6:$BB$6,BD$6&amp;" Total",$G260:$BB260)-(SUMIF($G$6:$BB$6,BD$6&amp;" "&amp;'Input-Func_Class'!$D$22,$G260:$BB260)+IFERROR(SUMIF($G$6:$BB$6,BD$6&amp;" "&amp;'Input-Func_Class'!$E$22,$G260:$BB260),SUMIF($G$6:$BB$6,BD$6&amp;" "&amp;'Input-Func_Class'!$B$24,$G260:$BB260))+SUMIF($G$6:$BB$6,BD$6&amp;" "&amp;'Input-Func_Class'!$F$22,$G260:$BB260))&lt;Check_Limit,0,1),1)</f>
        <v>0</v>
      </c>
      <c r="BE260">
        <f ca="1">IFERROR(IF(SUMIF($G$6:$BB$6,BE$6&amp;" Total",$G260:$BB260)-(SUMIF($G$6:$BB$6,BE$6&amp;" "&amp;'Input-Func_Class'!$D$22,$G260:$BB260)+IFERROR(SUMIF($G$6:$BB$6,BE$6&amp;" "&amp;'Input-Func_Class'!$E$22,$G260:$BB260),SUMIF($G$6:$BB$6,BE$6&amp;" "&amp;'Input-Func_Class'!$B$24,$G260:$BB260))+SUMIF($G$6:$BB$6,BE$6&amp;" "&amp;'Input-Func_Class'!$F$22,$G260:$BB260))&lt;Check_Limit,0,1),1)</f>
        <v>0</v>
      </c>
      <c r="BF260">
        <f ca="1">IFERROR(IF(SUMIF($G$6:$BB$6,BF$6&amp;" Total",$G260:$BB260)-(SUMIF($G$6:$BB$6,BF$6&amp;" "&amp;'Input-Func_Class'!$D$22,$G260:$BB260)+IFERROR(SUMIF($G$6:$BB$6,BF$6&amp;" "&amp;'Input-Func_Class'!$E$22,$G260:$BB260),SUMIF($G$6:$BB$6,BF$6&amp;" "&amp;'Input-Func_Class'!$B$24,$G260:$BB260))+SUMIF($G$6:$BB$6,BF$6&amp;" "&amp;'Input-Func_Class'!$F$22,$G260:$BB260))&lt;Check_Limit,0,1),1)</f>
        <v>0</v>
      </c>
      <c r="BG260">
        <f ca="1">IFERROR(IF(SUMIF($G$6:$BB$6,BG$6&amp;" Total",$G260:$BB260)-(SUMIF($G$6:$BB$6,BG$6&amp;" "&amp;'Input-Func_Class'!$D$22,$G260:$BB260)+IFERROR(SUMIF($G$6:$BB$6,BG$6&amp;" "&amp;'Input-Func_Class'!$E$22,$G260:$BB260),SUMIF($G$6:$BB$6,BG$6&amp;" "&amp;'Input-Func_Class'!$B$24,$G260:$BB260))+SUMIF($G$6:$BB$6,BG$6&amp;" "&amp;'Input-Func_Class'!$F$22,$G260:$BB260))&lt;Check_Limit,0,1),1)</f>
        <v>0</v>
      </c>
      <c r="BH260">
        <f ca="1">IFERROR(IF(SUMIF($G$6:$BB$6,BH$6&amp;" Total",$G260:$BB260)-(SUMIF($G$6:$BB$6,BH$6&amp;" "&amp;'Input-Func_Class'!$D$22,$G260:$BB260)+IFERROR(SUMIF($G$6:$BB$6,BH$6&amp;" "&amp;'Input-Func_Class'!$E$22,$G260:$BB260),SUMIF($G$6:$BB$6,BH$6&amp;" "&amp;'Input-Func_Class'!$B$24,$G260:$BB260))+SUMIF($G$6:$BB$6,BH$6&amp;" "&amp;'Input-Func_Class'!$F$22,$G260:$BB260))&lt;Check_Limit,0,1),1)</f>
        <v>0</v>
      </c>
      <c r="BI260">
        <f ca="1">IFERROR(IF(SUMIF($G$6:$BB$6,BI$6&amp;" Total",$G260:$BB260)-(SUMIF($G$6:$BB$6,BI$6&amp;" "&amp;'Input-Func_Class'!$D$22,$G260:$BB260)+IFERROR(SUMIF($G$6:$BB$6,BI$6&amp;" "&amp;'Input-Func_Class'!$E$22,$G260:$BB260),SUMIF($G$6:$BB$6,BI$6&amp;" "&amp;'Input-Func_Class'!$B$24,$G260:$BB260))+SUMIF($G$6:$BB$6,BI$6&amp;" "&amp;'Input-Func_Class'!$F$22,$G260:$BB260))&lt;Check_Limit,0,1),1)</f>
        <v>0</v>
      </c>
      <c r="BJ260">
        <f ca="1">IFERROR(IF(SUMIF($G$6:$BB$6,BJ$6&amp;" Total",$G260:$BB260)-(SUMIF($G$6:$BB$6,BJ$6&amp;" "&amp;'Input-Func_Class'!$D$22,$G260:$BB260)+IFERROR(SUMIF($G$6:$BB$6,BJ$6&amp;" "&amp;'Input-Func_Class'!$E$22,$G260:$BB260),SUMIF($G$6:$BB$6,BJ$6&amp;" "&amp;'Input-Func_Class'!$B$24,$G260:$BB260))+SUMIF($G$6:$BB$6,BJ$6&amp;" "&amp;'Input-Func_Class'!$F$22,$G260:$BB260))&lt;Check_Limit,0,1),1)</f>
        <v>0</v>
      </c>
      <c r="BK260">
        <f ca="1">IFERROR(IF(SUMIF($G$6:$BB$6,BK$6&amp;" Total",$G260:$BB260)-(SUMIF($G$6:$BB$6,BK$6&amp;" "&amp;'Input-Func_Class'!$D$22,$G260:$BB260)+IFERROR(SUMIF($G$6:$BB$6,BK$6&amp;" "&amp;'Input-Func_Class'!$E$22,$G260:$BB260),SUMIF($G$6:$BB$6,BK$6&amp;" "&amp;'Input-Func_Class'!$B$24,$G260:$BB260))+SUMIF($G$6:$BB$6,BK$6&amp;" "&amp;'Input-Func_Class'!$F$22,$G260:$BB260))&lt;Check_Limit,0,1),1)</f>
        <v>0</v>
      </c>
      <c r="BL260">
        <f ca="1">IFERROR(IF(SUMIF($G$6:$BB$6,BL$6&amp;" Total",$G260:$BB260)-(SUMIF($G$6:$BB$6,BL$6&amp;" "&amp;'Input-Func_Class'!$D$22,$G260:$BB260)+IFERROR(SUMIF($G$6:$BB$6,BL$6&amp;" "&amp;'Input-Func_Class'!$E$22,$G260:$BB260),SUMIF($G$6:$BB$6,BL$6&amp;" "&amp;'Input-Func_Class'!$B$24,$G260:$BB260))+SUMIF($G$6:$BB$6,BL$6&amp;" "&amp;'Input-Func_Class'!$F$22,$G260:$BB260))&lt;Check_Limit,0,1),1)</f>
        <v>0</v>
      </c>
      <c r="BM260">
        <f ca="1">IFERROR(IF(SUMIF($G$6:$BB$6,BM$6&amp;" Total",$G260:$BB260)-(SUMIF($G$6:$BB$6,BM$6&amp;" "&amp;'Input-Func_Class'!$D$22,$G260:$BB260)+IFERROR(SUMIF($G$6:$BB$6,BM$6&amp;" "&amp;'Input-Func_Class'!$E$22,$G260:$BB260),SUMIF($G$6:$BB$6,BM$6&amp;" "&amp;'Input-Func_Class'!$B$24,$G260:$BB260))+SUMIF($G$6:$BB$6,BM$6&amp;" "&amp;'Input-Func_Class'!$F$22,$G260:$BB260))&lt;Check_Limit,0,1),1)</f>
        <v>0</v>
      </c>
      <c r="BN260">
        <f ca="1">IFERROR(IF(SUMIF($G$6:$BB$6,BN$6&amp;" Total",$G260:$BB260)-(SUMIF($G$6:$BB$6,BN$6&amp;" "&amp;'Input-Func_Class'!$D$22,$G260:$BB260)+IFERROR(SUMIF($G$6:$BB$6,BN$6&amp;" "&amp;'Input-Func_Class'!$E$22,$G260:$BB260),SUMIF($G$6:$BB$6,BN$6&amp;" "&amp;'Input-Func_Class'!$B$24,$G260:$BB260))+SUMIF($G$6:$BB$6,BN$6&amp;" "&amp;'Input-Func_Class'!$F$22,$G260:$BB260))&lt;Check_Limit,0,1),1)</f>
        <v>0</v>
      </c>
      <c r="BO260">
        <f ca="1">IFERROR(IF(SUMIF($G$6:$BB$6,BO$6&amp;" Total",$G260:$BB260)-(SUMIF($G$6:$BB$6,BO$6&amp;" "&amp;'Input-Func_Class'!$D$22,$G260:$BB260)+IFERROR(SUMIF($G$6:$BB$6,BO$6&amp;" "&amp;'Input-Func_Class'!$E$22,$G260:$BB260),SUMIF($G$6:$BB$6,BO$6&amp;" "&amp;'Input-Func_Class'!$B$24,$G260:$BB260))+SUMIF($G$6:$BB$6,BO$6&amp;" "&amp;'Input-Func_Class'!$F$22,$G260:$BB260))&lt;Check_Limit,0,1),1)</f>
        <v>0</v>
      </c>
    </row>
    <row r="261" spans="1:67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>Functionalization!$D261</f>
        <v>1668593.2264979482</v>
      </c>
      <c r="E261" s="8">
        <f t="shared" ca="1" si="71"/>
        <v>0</v>
      </c>
      <c r="F261" s="2" t="str">
        <f>IF($D261=0,"-",IF('Input-Accounts'!$E261&lt;&gt;0,'Input-Accounts'!$E261,'Input-Accounts'!$G261))</f>
        <v>INT_RATEBASE</v>
      </c>
      <c r="G261" s="8">
        <f ca="1">IF(G$5&lt;&gt;"",HLOOKUP(G$5,Functionalization!$G$6:$R$314,ROW($A261)-5,FALSE),IFERROR(INDEX(G$278:G$314,MATCH($F261,$B$278:$B$314,0))/VLOOKUP($F261,$B$278:$BB$314,MATCH(LEFT(TRIM(G$6),FIND("~",SUBSTITUTE(G$6,"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261))*HLOOKUP(LEFT(TRIM(G$6),FIND("~",SUBSTITUTE(G$6," ","~",LEN(TRIM(G$6))-LEN(SUBSTITUTE(TRIM(G$6)," ",""))))-1)&amp;" Total",$B$6:$BB$314,ROW($A261)-5,FALSE))</f>
        <v>1191091.3128894051</v>
      </c>
      <c r="H261" s="8">
        <f ca="1">IF(H$5&lt;&gt;"",HLOOKUP(H$5,Functionalization!$G$6:$R$314,ROW($A261)-5,FALSE),IFERROR(INDEX(H$278:H$314,MATCH($F261,$B$278:$B$314,0))/VLOOKUP($F261,$B$278:$BB$314,MATCH(LEFT(TRIM(H$6),FIND("~",SUBSTITUTE(H$6,"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261))*HLOOKUP(LEFT(TRIM(H$6),FIND("~",SUBSTITUTE(H$6," ","~",LEN(TRIM(H$6))-LEN(SUBSTITUTE(TRIM(H$6)," ",""))))-1)&amp;" Total",$B$6:$BB$314,ROW($A261)-5,FALSE))</f>
        <v>931714.78726683441</v>
      </c>
      <c r="I261" s="8">
        <f ca="1">IF(I$5&lt;&gt;"",HLOOKUP(I$5,Functionalization!$G$6:$R$314,ROW($A261)-5,FALSE),IFERROR(INDEX(I$278:I$314,MATCH($F261,$B$278:$B$314,0))/VLOOKUP($F261,$B$278:$BB$314,MATCH(LEFT(TRIM(I$6),FIND("~",SUBSTITUTE(I$6,"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261))*HLOOKUP(LEFT(TRIM(I$6),FIND("~",SUBSTITUTE(I$6," ","~",LEN(TRIM(I$6))-LEN(SUBSTITUTE(TRIM(I$6)," ",""))))-1)&amp;" Total",$B$6:$BB$314,ROW($A261)-5,FALSE))</f>
        <v>0</v>
      </c>
      <c r="J261" s="8">
        <f ca="1">IF(J$5&lt;&gt;"",HLOOKUP(J$5,Functionalization!$G$6:$R$314,ROW($A261)-5,FALSE),IFERROR(INDEX(J$278:J$314,MATCH($F261,$B$278:$B$314,0))/VLOOKUP($F261,$B$278:$BB$314,MATCH(LEFT(TRIM(J$6),FIND("~",SUBSTITUTE(J$6,"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261))*HLOOKUP(LEFT(TRIM(J$6),FIND("~",SUBSTITUTE(J$6," ","~",LEN(TRIM(J$6))-LEN(SUBSTITUTE(TRIM(J$6)," ",""))))-1)&amp;" Total",$B$6:$BB$314,ROW($A261)-5,FALSE))</f>
        <v>259376.52562257045</v>
      </c>
      <c r="K261" s="8">
        <f ca="1">IF(K$5&lt;&gt;"",HLOOKUP(K$5,Functionalization!$G$6:$R$314,ROW($A261)-5,FALSE),IFERROR(INDEX(K$278:K$314,MATCH($F261,$B$278:$B$314,0))/VLOOKUP($F261,$B$278:$BB$314,MATCH(LEFT(TRIM(K$6),FIND("~",SUBSTITUTE(K$6,"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261))*HLOOKUP(LEFT(TRIM(K$6),FIND("~",SUBSTITUTE(K$6," ","~",LEN(TRIM(K$6))-LEN(SUBSTITUTE(TRIM(K$6)," ",""))))-1)&amp;" Total",$B$6:$BB$314,ROW($A261)-5,FALSE))</f>
        <v>477501.91360854328</v>
      </c>
      <c r="L261" s="8">
        <f ca="1">IF(L$5&lt;&gt;"",HLOOKUP(L$5,Functionalization!$G$6:$R$314,ROW($A261)-5,FALSE),IFERROR(INDEX(L$278:L$314,MATCH($F261,$B$278:$B$314,0))/VLOOKUP($F261,$B$278:$BB$314,MATCH(LEFT(TRIM(L$6),FIND("~",SUBSTITUTE(L$6,"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261))*HLOOKUP(LEFT(TRIM(L$6),FIND("~",SUBSTITUTE(L$6," ","~",LEN(TRIM(L$6))-LEN(SUBSTITUTE(TRIM(L$6)," ",""))))-1)&amp;" Total",$B$6:$BB$314,ROW($A261)-5,FALSE))</f>
        <v>0</v>
      </c>
      <c r="M261" s="8">
        <f ca="1">IF(M$5&lt;&gt;"",HLOOKUP(M$5,Functionalization!$G$6:$R$314,ROW($A261)-5,FALSE),IFERROR(INDEX(M$278:M$314,MATCH($F261,$B$278:$B$314,0))/VLOOKUP($F261,$B$278:$BB$314,MATCH(LEFT(TRIM(M$6),FIND("~",SUBSTITUTE(M$6,"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261))*HLOOKUP(LEFT(TRIM(M$6),FIND("~",SUBSTITUTE(M$6," ","~",LEN(TRIM(M$6))-LEN(SUBSTITUTE(TRIM(M$6)," ",""))))-1)&amp;" Total",$B$6:$BB$314,ROW($A261)-5,FALSE))</f>
        <v>0</v>
      </c>
      <c r="N261" s="8">
        <f ca="1">IF(N$5&lt;&gt;"",HLOOKUP(N$5,Functionalization!$G$6:$R$314,ROW($A261)-5,FALSE),IFERROR(INDEX(N$278:N$314,MATCH($F261,$B$278:$B$314,0))/VLOOKUP($F261,$B$278:$BB$314,MATCH(LEFT(TRIM(N$6),FIND("~",SUBSTITUTE(N$6,"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261))*HLOOKUP(LEFT(TRIM(N$6),FIND("~",SUBSTITUTE(N$6," ","~",LEN(TRIM(N$6))-LEN(SUBSTITUTE(TRIM(N$6)," ",""))))-1)&amp;" Total",$B$6:$BB$314,ROW($A261)-5,FALSE))</f>
        <v>477501.91360854328</v>
      </c>
      <c r="O261" s="8">
        <f ca="1">IF(O$5&lt;&gt;"",HLOOKUP(O$5,Functionalization!$G$6:$R$314,ROW($A261)-5,FALSE),IFERROR(INDEX(O$278:O$314,MATCH($F261,$B$278:$B$314,0))/VLOOKUP($F261,$B$278:$BB$314,MATCH(LEFT(TRIM(O$6),FIND("~",SUBSTITUTE(O$6,"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261))*HLOOKUP(LEFT(TRIM(O$6),FIND("~",SUBSTITUTE(O$6," ","~",LEN(TRIM(O$6))-LEN(SUBSTITUTE(TRIM(O$6)," ",""))))-1)&amp;" Total",$B$6:$BB$314,ROW($A261)-5,FALSE))</f>
        <v>0</v>
      </c>
      <c r="P261" s="8">
        <f ca="1">IF(P$5&lt;&gt;"",HLOOKUP(P$5,Functionalization!$G$6:$R$314,ROW($A261)-5,FALSE),IFERROR(INDEX(P$278:P$314,MATCH($F261,$B$278:$B$314,0))/VLOOKUP($F261,$B$278:$BB$314,MATCH(LEFT(TRIM(P$6),FIND("~",SUBSTITUTE(P$6,"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261))*HLOOKUP(LEFT(TRIM(P$6),FIND("~",SUBSTITUTE(P$6," ","~",LEN(TRIM(P$6))-LEN(SUBSTITUTE(TRIM(P$6)," ",""))))-1)&amp;" Total",$B$6:$BB$314,ROW($A261)-5,FALSE))</f>
        <v>0</v>
      </c>
      <c r="Q261" s="8">
        <f ca="1">IF(Q$5&lt;&gt;"",HLOOKUP(Q$5,Functionalization!$G$6:$R$314,ROW($A261)-5,FALSE),IFERROR(INDEX(Q$278:Q$314,MATCH($F261,$B$278:$B$314,0))/VLOOKUP($F261,$B$278:$BB$314,MATCH(LEFT(TRIM(Q$6),FIND("~",SUBSTITUTE(Q$6,"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261))*HLOOKUP(LEFT(TRIM(Q$6),FIND("~",SUBSTITUTE(Q$6," ","~",LEN(TRIM(Q$6))-LEN(SUBSTITUTE(TRIM(Q$6)," ",""))))-1)&amp;" Total",$B$6:$BB$314,ROW($A261)-5,FALSE))</f>
        <v>0</v>
      </c>
      <c r="R261" s="8">
        <f ca="1">IF(R$5&lt;&gt;"",HLOOKUP(R$5,Functionalization!$G$6:$R$314,ROW($A261)-5,FALSE),IFERROR(INDEX(R$278:R$314,MATCH($F261,$B$278:$B$314,0))/VLOOKUP($F261,$B$278:$BB$314,MATCH(LEFT(TRIM(R$6),FIND("~",SUBSTITUTE(R$6,"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261))*HLOOKUP(LEFT(TRIM(R$6),FIND("~",SUBSTITUTE(R$6," ","~",LEN(TRIM(R$6))-LEN(SUBSTITUTE(TRIM(R$6)," ",""))))-1)&amp;" Total",$B$6:$BB$314,ROW($A261)-5,FALSE))</f>
        <v>0</v>
      </c>
      <c r="S261" s="8">
        <f ca="1">IF(S$5&lt;&gt;"",HLOOKUP(S$5,Functionalization!$G$6:$R$314,ROW($A261)-5,FALSE),IFERROR(INDEX(S$278:S$314,MATCH($F261,$B$278:$B$314,0))/VLOOKUP($F261,$B$278:$BB$314,MATCH(LEFT(TRIM(S$6),FIND("~",SUBSTITUTE(S$6,"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261))*HLOOKUP(LEFT(TRIM(S$6),FIND("~",SUBSTITUTE(S$6," ","~",LEN(TRIM(S$6))-LEN(SUBSTITUTE(TRIM(S$6)," ",""))))-1)&amp;" Total",$B$6:$BB$314,ROW($A261)-5,FALSE))</f>
        <v>0</v>
      </c>
      <c r="T261" s="8">
        <f ca="1">IF(T$5&lt;&gt;"",HLOOKUP(T$5,Functionalization!$G$6:$R$314,ROW($A261)-5,FALSE),IFERROR(INDEX(T$278:T$314,MATCH($F261,$B$278:$B$314,0))/VLOOKUP($F261,$B$278:$BB$314,MATCH(LEFT(TRIM(T$6),FIND("~",SUBSTITUTE(T$6,"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261))*HLOOKUP(LEFT(TRIM(T$6),FIND("~",SUBSTITUTE(T$6," ","~",LEN(TRIM(T$6))-LEN(SUBSTITUTE(TRIM(T$6)," ",""))))-1)&amp;" Total",$B$6:$BB$314,ROW($A261)-5,FALSE))</f>
        <v>0</v>
      </c>
      <c r="U261" s="8">
        <f ca="1">IF(U$5&lt;&gt;"",HLOOKUP(U$5,Functionalization!$G$6:$R$314,ROW($A261)-5,FALSE),IFERROR(INDEX(U$278:U$314,MATCH($F261,$B$278:$B$314,0))/VLOOKUP($F261,$B$278:$BB$314,MATCH(LEFT(TRIM(U$6),FIND("~",SUBSTITUTE(U$6,"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261))*HLOOKUP(LEFT(TRIM(U$6),FIND("~",SUBSTITUTE(U$6," ","~",LEN(TRIM(U$6))-LEN(SUBSTITUTE(TRIM(U$6)," ",""))))-1)&amp;" Total",$B$6:$BB$314,ROW($A261)-5,FALSE))</f>
        <v>0</v>
      </c>
      <c r="V261" s="8">
        <f ca="1">IF(V$5&lt;&gt;"",HLOOKUP(V$5,Functionalization!$G$6:$R$314,ROW($A261)-5,FALSE),IFERROR(INDEX(V$278:V$314,MATCH($F261,$B$278:$B$314,0))/VLOOKUP($F261,$B$278:$BB$314,MATCH(LEFT(TRIM(V$6),FIND("~",SUBSTITUTE(V$6,"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261))*HLOOKUP(LEFT(TRIM(V$6),FIND("~",SUBSTITUTE(V$6," ","~",LEN(TRIM(V$6))-LEN(SUBSTITUTE(TRIM(V$6)," ",""))))-1)&amp;" Total",$B$6:$BB$314,ROW($A261)-5,FALSE))</f>
        <v>0</v>
      </c>
      <c r="W261" s="8">
        <f ca="1">IF(W$5&lt;&gt;"",HLOOKUP(W$5,Functionalization!$G$6:$R$314,ROW($A261)-5,FALSE),IFERROR(INDEX(W$278:W$314,MATCH($F261,$B$278:$B$314,0))/VLOOKUP($F261,$B$278:$BB$314,MATCH(LEFT(TRIM(W$6),FIND("~",SUBSTITUTE(W$6,"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261))*HLOOKUP(LEFT(TRIM(W$6),FIND("~",SUBSTITUTE(W$6," ","~",LEN(TRIM(W$6))-LEN(SUBSTITUTE(TRIM(W$6)," ",""))))-1)&amp;" Total",$B$6:$BB$314,ROW($A261)-5,FALSE))</f>
        <v>0</v>
      </c>
      <c r="X261" s="8">
        <f ca="1">IF(X$5&lt;&gt;"",HLOOKUP(X$5,Functionalization!$G$6:$R$314,ROW($A261)-5,FALSE),IFERROR(INDEX(X$278:X$314,MATCH($F261,$B$278:$B$314,0))/VLOOKUP($F261,$B$278:$BB$314,MATCH(LEFT(TRIM(X$6),FIND("~",SUBSTITUTE(X$6,"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261))*HLOOKUP(LEFT(TRIM(X$6),FIND("~",SUBSTITUTE(X$6," ","~",LEN(TRIM(X$6))-LEN(SUBSTITUTE(TRIM(X$6)," ",""))))-1)&amp;" Total",$B$6:$BB$314,ROW($A261)-5,FALSE))</f>
        <v>0</v>
      </c>
      <c r="Y261" s="8">
        <f ca="1">IF(Y$5&lt;&gt;"",HLOOKUP(Y$5,Functionalization!$G$6:$R$314,ROW($A261)-5,FALSE),IFERROR(INDEX(Y$278:Y$314,MATCH($F261,$B$278:$B$314,0))/VLOOKUP($F261,$B$278:$BB$314,MATCH(LEFT(TRIM(Y$6),FIND("~",SUBSTITUTE(Y$6,"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261))*HLOOKUP(LEFT(TRIM(Y$6),FIND("~",SUBSTITUTE(Y$6," ","~",LEN(TRIM(Y$6))-LEN(SUBSTITUTE(TRIM(Y$6)," ",""))))-1)&amp;" Total",$B$6:$BB$314,ROW($A261)-5,FALSE))</f>
        <v>0</v>
      </c>
      <c r="Z261" s="8">
        <f ca="1">IF(Z$5&lt;&gt;"",HLOOKUP(Z$5,Functionalization!$G$6:$R$314,ROW($A261)-5,FALSE),IFERROR(INDEX(Z$278:Z$314,MATCH($F261,$B$278:$B$314,0))/VLOOKUP($F261,$B$278:$BB$314,MATCH(LEFT(TRIM(Z$6),FIND("~",SUBSTITUTE(Z$6,"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261))*HLOOKUP(LEFT(TRIM(Z$6),FIND("~",SUBSTITUTE(Z$6," ","~",LEN(TRIM(Z$6))-LEN(SUBSTITUTE(TRIM(Z$6)," ",""))))-1)&amp;" Total",$B$6:$BB$314,ROW($A261)-5,FALSE))</f>
        <v>0</v>
      </c>
      <c r="AA261" s="8">
        <f ca="1">IF(AA$5&lt;&gt;"",HLOOKUP(AA$5,Functionalization!$G$6:$R$314,ROW($A261)-5,FALSE),IFERROR(INDEX(AA$278:AA$314,MATCH($F261,$B$278:$B$314,0))/VLOOKUP($F261,$B$278:$BB$314,MATCH(LEFT(TRIM(AA$6),FIND("~",SUBSTITUTE(AA$6,"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261))*HLOOKUP(LEFT(TRIM(AA$6),FIND("~",SUBSTITUTE(AA$6," ","~",LEN(TRIM(AA$6))-LEN(SUBSTITUTE(TRIM(AA$6)," ",""))))-1)&amp;" Total",$B$6:$BB$314,ROW($A261)-5,FALSE))</f>
        <v>0</v>
      </c>
      <c r="AB261" s="8">
        <f ca="1">IF(AB$5&lt;&gt;"",HLOOKUP(AB$5,Functionalization!$G$6:$R$314,ROW($A261)-5,FALSE),IFERROR(INDEX(AB$278:AB$314,MATCH($F261,$B$278:$B$314,0))/VLOOKUP($F261,$B$278:$BB$314,MATCH(LEFT(TRIM(AB$6),FIND("~",SUBSTITUTE(AB$6,"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261))*HLOOKUP(LEFT(TRIM(AB$6),FIND("~",SUBSTITUTE(AB$6," ","~",LEN(TRIM(AB$6))-LEN(SUBSTITUTE(TRIM(AB$6)," ",""))))-1)&amp;" Total",$B$6:$BB$314,ROW($A261)-5,FALSE))</f>
        <v>0</v>
      </c>
      <c r="AC261" s="8">
        <f ca="1">IF(AC$5&lt;&gt;"",HLOOKUP(AC$5,Functionalization!$G$6:$R$314,ROW($A261)-5,FALSE),IFERROR(INDEX(AC$278:AC$314,MATCH($F261,$B$278:$B$314,0))/VLOOKUP($F261,$B$278:$BB$314,MATCH(LEFT(TRIM(AC$6),FIND("~",SUBSTITUTE(AC$6,"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261))*HLOOKUP(LEFT(TRIM(AC$6),FIND("~",SUBSTITUTE(AC$6," ","~",LEN(TRIM(AC$6))-LEN(SUBSTITUTE(TRIM(AC$6)," ",""))))-1)&amp;" Total",$B$6:$BB$314,ROW($A261)-5,FALSE))</f>
        <v>0</v>
      </c>
      <c r="AD261" s="8">
        <f ca="1">IF(AD$5&lt;&gt;"",HLOOKUP(AD$5,Functionalization!$G$6:$R$314,ROW($A261)-5,FALSE),IFERROR(INDEX(AD$278:AD$314,MATCH($F261,$B$278:$B$314,0))/VLOOKUP($F261,$B$278:$BB$314,MATCH(LEFT(TRIM(AD$6),FIND("~",SUBSTITUTE(AD$6,"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261))*HLOOKUP(LEFT(TRIM(AD$6),FIND("~",SUBSTITUTE(AD$6," ","~",LEN(TRIM(AD$6))-LEN(SUBSTITUTE(TRIM(AD$6)," ",""))))-1)&amp;" Total",$B$6:$BB$314,ROW($A261)-5,FALSE))</f>
        <v>0</v>
      </c>
      <c r="AE261" s="8">
        <f ca="1">IF(AE$5&lt;&gt;"",HLOOKUP(AE$5,Functionalization!$G$6:$R$314,ROW($A261)-5,FALSE),IFERROR(INDEX(AE$278:AE$314,MATCH($F261,$B$278:$B$314,0))/VLOOKUP($F261,$B$278:$BB$314,MATCH(LEFT(TRIM(AE$6),FIND("~",SUBSTITUTE(AE$6,"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261))*HLOOKUP(LEFT(TRIM(AE$6),FIND("~",SUBSTITUTE(AE$6," ","~",LEN(TRIM(AE$6))-LEN(SUBSTITUTE(TRIM(AE$6)," ",""))))-1)&amp;" Total",$B$6:$BB$314,ROW($A261)-5,FALSE))</f>
        <v>0</v>
      </c>
      <c r="AF261" s="8">
        <f ca="1">IF(AF$5&lt;&gt;"",HLOOKUP(AF$5,Functionalization!$G$6:$R$314,ROW($A261)-5,FALSE),IFERROR(INDEX(AF$278:AF$314,MATCH($F261,$B$278:$B$314,0))/VLOOKUP($F261,$B$278:$BB$314,MATCH(LEFT(TRIM(AF$6),FIND("~",SUBSTITUTE(AF$6,"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261))*HLOOKUP(LEFT(TRIM(AF$6),FIND("~",SUBSTITUTE(AF$6," ","~",LEN(TRIM(AF$6))-LEN(SUBSTITUTE(TRIM(AF$6)," ",""))))-1)&amp;" Total",$B$6:$BB$314,ROW($A261)-5,FALSE))</f>
        <v>0</v>
      </c>
      <c r="AG261" s="8">
        <f ca="1">IF(AG$5&lt;&gt;"",HLOOKUP(AG$5,Functionalization!$G$6:$R$314,ROW($A261)-5,FALSE),IFERROR(INDEX(AG$278:AG$314,MATCH($F261,$B$278:$B$314,0))/VLOOKUP($F261,$B$278:$BB$314,MATCH(LEFT(TRIM(AG$6),FIND("~",SUBSTITUTE(AG$6,"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261))*HLOOKUP(LEFT(TRIM(AG$6),FIND("~",SUBSTITUTE(AG$6," ","~",LEN(TRIM(AG$6))-LEN(SUBSTITUTE(TRIM(AG$6)," ",""))))-1)&amp;" Total",$B$6:$BB$314,ROW($A261)-5,FALSE))</f>
        <v>0</v>
      </c>
      <c r="AH261" s="8">
        <f ca="1">IF(AH$5&lt;&gt;"",HLOOKUP(AH$5,Functionalization!$G$6:$R$314,ROW($A261)-5,FALSE),IFERROR(INDEX(AH$278:AH$314,MATCH($F261,$B$278:$B$314,0))/VLOOKUP($F261,$B$278:$BB$314,MATCH(LEFT(TRIM(AH$6),FIND("~",SUBSTITUTE(AH$6,"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261))*HLOOKUP(LEFT(TRIM(AH$6),FIND("~",SUBSTITUTE(AH$6," ","~",LEN(TRIM(AH$6))-LEN(SUBSTITUTE(TRIM(AH$6)," ",""))))-1)&amp;" Total",$B$6:$BB$314,ROW($A261)-5,FALSE))</f>
        <v>0</v>
      </c>
      <c r="AI261" s="8">
        <f ca="1">IF(AI$5&lt;&gt;"",HLOOKUP(AI$5,Functionalization!$G$6:$R$314,ROW($A261)-5,FALSE),IFERROR(INDEX(AI$278:AI$314,MATCH($F261,$B$278:$B$314,0))/VLOOKUP($F261,$B$278:$BB$314,MATCH(LEFT(TRIM(AI$6),FIND("~",SUBSTITUTE(AI$6,"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261))*HLOOKUP(LEFT(TRIM(AI$6),FIND("~",SUBSTITUTE(AI$6," ","~",LEN(TRIM(AI$6))-LEN(SUBSTITUTE(TRIM(AI$6)," ",""))))-1)&amp;" Total",$B$6:$BB$314,ROW($A261)-5,FALSE))</f>
        <v>0</v>
      </c>
      <c r="AJ261" s="8">
        <f ca="1">IF(AJ$5&lt;&gt;"",HLOOKUP(AJ$5,Functionalization!$G$6:$R$314,ROW($A261)-5,FALSE),IFERROR(INDEX(AJ$278:AJ$314,MATCH($F261,$B$278:$B$314,0))/VLOOKUP($F261,$B$278:$BB$314,MATCH(LEFT(TRIM(AJ$6),FIND("~",SUBSTITUTE(AJ$6,"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261))*HLOOKUP(LEFT(TRIM(AJ$6),FIND("~",SUBSTITUTE(AJ$6," ","~",LEN(TRIM(AJ$6))-LEN(SUBSTITUTE(TRIM(AJ$6)," ",""))))-1)&amp;" Total",$B$6:$BB$314,ROW($A261)-5,FALSE))</f>
        <v>0</v>
      </c>
      <c r="AK261" s="8">
        <f ca="1">IF(AK$5&lt;&gt;"",HLOOKUP(AK$5,Functionalization!$G$6:$R$314,ROW($A261)-5,FALSE),IFERROR(INDEX(AK$278:AK$314,MATCH($F261,$B$278:$B$314,0))/VLOOKUP($F261,$B$278:$BB$314,MATCH(LEFT(TRIM(AK$6),FIND("~",SUBSTITUTE(AK$6,"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261))*HLOOKUP(LEFT(TRIM(AK$6),FIND("~",SUBSTITUTE(AK$6," ","~",LEN(TRIM(AK$6))-LEN(SUBSTITUTE(TRIM(AK$6)," ",""))))-1)&amp;" Total",$B$6:$BB$314,ROW($A261)-5,FALSE))</f>
        <v>0</v>
      </c>
      <c r="AL261" s="8">
        <f ca="1">IF(AL$5&lt;&gt;"",HLOOKUP(AL$5,Functionalization!$G$6:$R$314,ROW($A261)-5,FALSE),IFERROR(INDEX(AL$278:AL$314,MATCH($F261,$B$278:$B$314,0))/VLOOKUP($F261,$B$278:$BB$314,MATCH(LEFT(TRIM(AL$6),FIND("~",SUBSTITUTE(AL$6,"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261))*HLOOKUP(LEFT(TRIM(AL$6),FIND("~",SUBSTITUTE(AL$6," ","~",LEN(TRIM(AL$6))-LEN(SUBSTITUTE(TRIM(AL$6)," ",""))))-1)&amp;" Total",$B$6:$BB$314,ROW($A261)-5,FALSE))</f>
        <v>0</v>
      </c>
      <c r="AM261" s="8">
        <f ca="1">IF(AM$5&lt;&gt;"",HLOOKUP(AM$5,Functionalization!$G$6:$R$314,ROW($A261)-5,FALSE),IFERROR(INDEX(AM$278:AM$314,MATCH($F261,$B$278:$B$314,0))/VLOOKUP($F261,$B$278:$BB$314,MATCH(LEFT(TRIM(AM$6),FIND("~",SUBSTITUTE(AM$6,"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261))*HLOOKUP(LEFT(TRIM(AM$6),FIND("~",SUBSTITUTE(AM$6," ","~",LEN(TRIM(AM$6))-LEN(SUBSTITUTE(TRIM(AM$6)," ",""))))-1)&amp;" Total",$B$6:$BB$314,ROW($A261)-5,FALSE))</f>
        <v>0</v>
      </c>
      <c r="AN261" s="8">
        <f ca="1">IF(AN$5&lt;&gt;"",HLOOKUP(AN$5,Functionalization!$G$6:$R$314,ROW($A261)-5,FALSE),IFERROR(INDEX(AN$278:AN$314,MATCH($F261,$B$278:$B$314,0))/VLOOKUP($F261,$B$278:$BB$314,MATCH(LEFT(TRIM(AN$6),FIND("~",SUBSTITUTE(AN$6,"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261))*HLOOKUP(LEFT(TRIM(AN$6),FIND("~",SUBSTITUTE(AN$6," ","~",LEN(TRIM(AN$6))-LEN(SUBSTITUTE(TRIM(AN$6)," ",""))))-1)&amp;" Total",$B$6:$BB$314,ROW($A261)-5,FALSE))</f>
        <v>0</v>
      </c>
      <c r="AO261" s="8">
        <f ca="1">IF(AO$5&lt;&gt;"",HLOOKUP(AO$5,Functionalization!$G$6:$R$314,ROW($A261)-5,FALSE),IFERROR(INDEX(AO$278:AO$314,MATCH($F261,$B$278:$B$314,0))/VLOOKUP($F261,$B$278:$BB$314,MATCH(LEFT(TRIM(AO$6),FIND("~",SUBSTITUTE(AO$6,"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261))*HLOOKUP(LEFT(TRIM(AO$6),FIND("~",SUBSTITUTE(AO$6," ","~",LEN(TRIM(AO$6))-LEN(SUBSTITUTE(TRIM(AO$6)," ",""))))-1)&amp;" Total",$B$6:$BB$314,ROW($A261)-5,FALSE))</f>
        <v>0</v>
      </c>
      <c r="AP261" s="8">
        <f ca="1">IF(AP$5&lt;&gt;"",HLOOKUP(AP$5,Functionalization!$G$6:$R$314,ROW($A261)-5,FALSE),IFERROR(INDEX(AP$278:AP$314,MATCH($F261,$B$278:$B$314,0))/VLOOKUP($F261,$B$278:$BB$314,MATCH(LEFT(TRIM(AP$6),FIND("~",SUBSTITUTE(AP$6,"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261))*HLOOKUP(LEFT(TRIM(AP$6),FIND("~",SUBSTITUTE(AP$6," ","~",LEN(TRIM(AP$6))-LEN(SUBSTITUTE(TRIM(AP$6)," ",""))))-1)&amp;" Total",$B$6:$BB$314,ROW($A261)-5,FALSE))</f>
        <v>0</v>
      </c>
      <c r="AQ261" s="8">
        <f ca="1">IF(AQ$5&lt;&gt;"",HLOOKUP(AQ$5,Functionalization!$G$6:$R$314,ROW($A261)-5,FALSE),IFERROR(INDEX(AQ$278:AQ$314,MATCH($F261,$B$278:$B$314,0))/VLOOKUP($F261,$B$278:$BB$314,MATCH(LEFT(TRIM(AQ$6),FIND("~",SUBSTITUTE(AQ$6,"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261))*HLOOKUP(LEFT(TRIM(AQ$6),FIND("~",SUBSTITUTE(AQ$6," ","~",LEN(TRIM(AQ$6))-LEN(SUBSTITUTE(TRIM(AQ$6)," ",""))))-1)&amp;" Total",$B$6:$BB$314,ROW($A261)-5,FALSE))</f>
        <v>0</v>
      </c>
      <c r="AR261" s="8">
        <f ca="1">IF(AR$5&lt;&gt;"",HLOOKUP(AR$5,Functionalization!$G$6:$R$314,ROW($A261)-5,FALSE),IFERROR(INDEX(AR$278:AR$314,MATCH($F261,$B$278:$B$314,0))/VLOOKUP($F261,$B$278:$BB$314,MATCH(LEFT(TRIM(AR$6),FIND("~",SUBSTITUTE(AR$6,"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261))*HLOOKUP(LEFT(TRIM(AR$6),FIND("~",SUBSTITUTE(AR$6," ","~",LEN(TRIM(AR$6))-LEN(SUBSTITUTE(TRIM(AR$6)," ",""))))-1)&amp;" Total",$B$6:$BB$314,ROW($A261)-5,FALSE))</f>
        <v>0</v>
      </c>
      <c r="AS261" s="8">
        <f ca="1">IF(AS$5&lt;&gt;"",HLOOKUP(AS$5,Functionalization!$G$6:$R$314,ROW($A261)-5,FALSE),IFERROR(INDEX(AS$278:AS$314,MATCH($F261,$B$278:$B$314,0))/VLOOKUP($F261,$B$278:$BB$314,MATCH(LEFT(TRIM(AS$6),FIND("~",SUBSTITUTE(AS$6,"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261))*HLOOKUP(LEFT(TRIM(AS$6),FIND("~",SUBSTITUTE(AS$6," ","~",LEN(TRIM(AS$6))-LEN(SUBSTITUTE(TRIM(AS$6)," ",""))))-1)&amp;" Total",$B$6:$BB$314,ROW($A261)-5,FALSE))</f>
        <v>0</v>
      </c>
      <c r="AT261" s="8">
        <f ca="1">IF(AT$5&lt;&gt;"",HLOOKUP(AT$5,Functionalization!$G$6:$R$314,ROW($A261)-5,FALSE),IFERROR(INDEX(AT$278:AT$314,MATCH($F261,$B$278:$B$314,0))/VLOOKUP($F261,$B$278:$BB$314,MATCH(LEFT(TRIM(AT$6),FIND("~",SUBSTITUTE(AT$6,"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261))*HLOOKUP(LEFT(TRIM(AT$6),FIND("~",SUBSTITUTE(AT$6," ","~",LEN(TRIM(AT$6))-LEN(SUBSTITUTE(TRIM(AT$6)," ",""))))-1)&amp;" Total",$B$6:$BB$314,ROW($A261)-5,FALSE))</f>
        <v>0</v>
      </c>
      <c r="AU261" s="8">
        <f ca="1">IF(AU$5&lt;&gt;"",HLOOKUP(AU$5,Functionalization!$G$6:$R$314,ROW($A261)-5,FALSE),IFERROR(INDEX(AU$278:AU$314,MATCH($F261,$B$278:$B$314,0))/VLOOKUP($F261,$B$278:$BB$314,MATCH(LEFT(TRIM(AU$6),FIND("~",SUBSTITUTE(AU$6,"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261))*HLOOKUP(LEFT(TRIM(AU$6),FIND("~",SUBSTITUTE(AU$6," ","~",LEN(TRIM(AU$6))-LEN(SUBSTITUTE(TRIM(AU$6)," ",""))))-1)&amp;" Total",$B$6:$BB$314,ROW($A261)-5,FALSE))</f>
        <v>0</v>
      </c>
      <c r="AV261" s="8">
        <f ca="1">IF(AV$5&lt;&gt;"",HLOOKUP(AV$5,Functionalization!$G$6:$R$314,ROW($A261)-5,FALSE),IFERROR(INDEX(AV$278:AV$314,MATCH($F261,$B$278:$B$314,0))/VLOOKUP($F261,$B$278:$BB$314,MATCH(LEFT(TRIM(AV$6),FIND("~",SUBSTITUTE(AV$6,"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261))*HLOOKUP(LEFT(TRIM(AV$6),FIND("~",SUBSTITUTE(AV$6," ","~",LEN(TRIM(AV$6))-LEN(SUBSTITUTE(TRIM(AV$6)," ",""))))-1)&amp;" Total",$B$6:$BB$314,ROW($A261)-5,FALSE))</f>
        <v>0</v>
      </c>
      <c r="AW261" s="8">
        <f ca="1">IF(AW$5&lt;&gt;"",HLOOKUP(AW$5,Functionalization!$G$6:$R$314,ROW($A261)-5,FALSE),IFERROR(INDEX(AW$278:AW$314,MATCH($F261,$B$278:$B$314,0))/VLOOKUP($F261,$B$278:$BB$314,MATCH(LEFT(TRIM(AW$6),FIND("~",SUBSTITUTE(AW$6,"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261))*HLOOKUP(LEFT(TRIM(AW$6),FIND("~",SUBSTITUTE(AW$6," ","~",LEN(TRIM(AW$6))-LEN(SUBSTITUTE(TRIM(AW$6)," ",""))))-1)&amp;" Total",$B$6:$BB$314,ROW($A261)-5,FALSE))</f>
        <v>0</v>
      </c>
      <c r="AX261" s="8">
        <f ca="1">IF(AX$5&lt;&gt;"",HLOOKUP(AX$5,Functionalization!$G$6:$R$314,ROW($A261)-5,FALSE),IFERROR(INDEX(AX$278:AX$314,MATCH($F261,$B$278:$B$314,0))/VLOOKUP($F261,$B$278:$BB$314,MATCH(LEFT(TRIM(AX$6),FIND("~",SUBSTITUTE(AX$6,"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261))*HLOOKUP(LEFT(TRIM(AX$6),FIND("~",SUBSTITUTE(AX$6," ","~",LEN(TRIM(AX$6))-LEN(SUBSTITUTE(TRIM(AX$6)," ",""))))-1)&amp;" Total",$B$6:$BB$314,ROW($A261)-5,FALSE))</f>
        <v>0</v>
      </c>
      <c r="AY261" s="8">
        <f ca="1">IF(AY$5&lt;&gt;"",HLOOKUP(AY$5,Functionalization!$G$6:$R$314,ROW($A261)-5,FALSE),IFERROR(INDEX(AY$278:AY$314,MATCH($F261,$B$278:$B$314,0))/VLOOKUP($F261,$B$278:$BB$314,MATCH(LEFT(TRIM(AY$6),FIND("~",SUBSTITUTE(AY$6,"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261))*HLOOKUP(LEFT(TRIM(AY$6),FIND("~",SUBSTITUTE(AY$6," ","~",LEN(TRIM(AY$6))-LEN(SUBSTITUTE(TRIM(AY$6)," ",""))))-1)&amp;" Total",$B$6:$BB$314,ROW($A261)-5,FALSE))</f>
        <v>0</v>
      </c>
      <c r="AZ261" s="8">
        <f ca="1">IF(AZ$5&lt;&gt;"",HLOOKUP(AZ$5,Functionalization!$G$6:$R$314,ROW($A261)-5,FALSE),IFERROR(INDEX(AZ$278:AZ$314,MATCH($F261,$B$278:$B$314,0))/VLOOKUP($F261,$B$278:$BB$314,MATCH(LEFT(TRIM(AZ$6),FIND("~",SUBSTITUTE(AZ$6,"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261))*HLOOKUP(LEFT(TRIM(AZ$6),FIND("~",SUBSTITUTE(AZ$6," ","~",LEN(TRIM(AZ$6))-LEN(SUBSTITUTE(TRIM(AZ$6)," ",""))))-1)&amp;" Total",$B$6:$BB$314,ROW($A261)-5,FALSE))</f>
        <v>0</v>
      </c>
      <c r="BA261" s="8">
        <f ca="1">IF(BA$5&lt;&gt;"",HLOOKUP(BA$5,Functionalization!$G$6:$R$314,ROW($A261)-5,FALSE),IFERROR(INDEX(BA$278:BA$314,MATCH($F261,$B$278:$B$314,0))/VLOOKUP($F261,$B$278:$BB$314,MATCH(LEFT(TRIM(BA$6),FIND("~",SUBSTITUTE(BA$6,"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261))*HLOOKUP(LEFT(TRIM(BA$6),FIND("~",SUBSTITUTE(BA$6," ","~",LEN(TRIM(BA$6))-LEN(SUBSTITUTE(TRIM(BA$6)," ",""))))-1)&amp;" Total",$B$6:$BB$314,ROW($A261)-5,FALSE))</f>
        <v>0</v>
      </c>
      <c r="BB261" s="8">
        <f ca="1">IF(BB$5&lt;&gt;"",HLOOKUP(BB$5,Functionalization!$G$6:$R$314,ROW($A261)-5,FALSE),IFERROR(INDEX(BB$278:BB$314,MATCH($F261,$B$278:$B$314,0))/VLOOKUP($F261,$B$278:$BB$314,MATCH(LEFT(TRIM(BB$6),FIND("~",SUBSTITUTE(BB$6,"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261))*HLOOKUP(LEFT(TRIM(BB$6),FIND("~",SUBSTITUTE(BB$6," ","~",LEN(TRIM(BB$6))-LEN(SUBSTITUTE(TRIM(BB$6)," ",""))))-1)&amp;" Total",$B$6:$BB$314,ROW($A261)-5,FALSE))</f>
        <v>0</v>
      </c>
      <c r="BD261">
        <f ca="1">IFERROR(IF(SUMIF($G$6:$BB$6,BD$6&amp;" Total",$G261:$BB261)-(SUMIF($G$6:$BB$6,BD$6&amp;" "&amp;'Input-Func_Class'!$D$22,$G261:$BB261)+IFERROR(SUMIF($G$6:$BB$6,BD$6&amp;" "&amp;'Input-Func_Class'!$E$22,$G261:$BB261),SUMIF($G$6:$BB$6,BD$6&amp;" "&amp;'Input-Func_Class'!$B$24,$G261:$BB261))+SUMIF($G$6:$BB$6,BD$6&amp;" "&amp;'Input-Func_Class'!$F$22,$G261:$BB261))&lt;Check_Limit,0,1),1)</f>
        <v>0</v>
      </c>
      <c r="BE261">
        <f ca="1">IFERROR(IF(SUMIF($G$6:$BB$6,BE$6&amp;" Total",$G261:$BB261)-(SUMIF($G$6:$BB$6,BE$6&amp;" "&amp;'Input-Func_Class'!$D$22,$G261:$BB261)+IFERROR(SUMIF($G$6:$BB$6,BE$6&amp;" "&amp;'Input-Func_Class'!$E$22,$G261:$BB261),SUMIF($G$6:$BB$6,BE$6&amp;" "&amp;'Input-Func_Class'!$B$24,$G261:$BB261))+SUMIF($G$6:$BB$6,BE$6&amp;" "&amp;'Input-Func_Class'!$F$22,$G261:$BB261))&lt;Check_Limit,0,1),1)</f>
        <v>0</v>
      </c>
      <c r="BF261">
        <f ca="1">IFERROR(IF(SUMIF($G$6:$BB$6,BF$6&amp;" Total",$G261:$BB261)-(SUMIF($G$6:$BB$6,BF$6&amp;" "&amp;'Input-Func_Class'!$D$22,$G261:$BB261)+IFERROR(SUMIF($G$6:$BB$6,BF$6&amp;" "&amp;'Input-Func_Class'!$E$22,$G261:$BB261),SUMIF($G$6:$BB$6,BF$6&amp;" "&amp;'Input-Func_Class'!$B$24,$G261:$BB261))+SUMIF($G$6:$BB$6,BF$6&amp;" "&amp;'Input-Func_Class'!$F$22,$G261:$BB261))&lt;Check_Limit,0,1),1)</f>
        <v>0</v>
      </c>
      <c r="BG261">
        <f ca="1">IFERROR(IF(SUMIF($G$6:$BB$6,BG$6&amp;" Total",$G261:$BB261)-(SUMIF($G$6:$BB$6,BG$6&amp;" "&amp;'Input-Func_Class'!$D$22,$G261:$BB261)+IFERROR(SUMIF($G$6:$BB$6,BG$6&amp;" "&amp;'Input-Func_Class'!$E$22,$G261:$BB261),SUMIF($G$6:$BB$6,BG$6&amp;" "&amp;'Input-Func_Class'!$B$24,$G261:$BB261))+SUMIF($G$6:$BB$6,BG$6&amp;" "&amp;'Input-Func_Class'!$F$22,$G261:$BB261))&lt;Check_Limit,0,1),1)</f>
        <v>0</v>
      </c>
      <c r="BH261">
        <f ca="1">IFERROR(IF(SUMIF($G$6:$BB$6,BH$6&amp;" Total",$G261:$BB261)-(SUMIF($G$6:$BB$6,BH$6&amp;" "&amp;'Input-Func_Class'!$D$22,$G261:$BB261)+IFERROR(SUMIF($G$6:$BB$6,BH$6&amp;" "&amp;'Input-Func_Class'!$E$22,$G261:$BB261),SUMIF($G$6:$BB$6,BH$6&amp;" "&amp;'Input-Func_Class'!$B$24,$G261:$BB261))+SUMIF($G$6:$BB$6,BH$6&amp;" "&amp;'Input-Func_Class'!$F$22,$G261:$BB261))&lt;Check_Limit,0,1),1)</f>
        <v>0</v>
      </c>
      <c r="BI261">
        <f ca="1">IFERROR(IF(SUMIF($G$6:$BB$6,BI$6&amp;" Total",$G261:$BB261)-(SUMIF($G$6:$BB$6,BI$6&amp;" "&amp;'Input-Func_Class'!$D$22,$G261:$BB261)+IFERROR(SUMIF($G$6:$BB$6,BI$6&amp;" "&amp;'Input-Func_Class'!$E$22,$G261:$BB261),SUMIF($G$6:$BB$6,BI$6&amp;" "&amp;'Input-Func_Class'!$B$24,$G261:$BB261))+SUMIF($G$6:$BB$6,BI$6&amp;" "&amp;'Input-Func_Class'!$F$22,$G261:$BB261))&lt;Check_Limit,0,1),1)</f>
        <v>0</v>
      </c>
      <c r="BJ261">
        <f ca="1">IFERROR(IF(SUMIF($G$6:$BB$6,BJ$6&amp;" Total",$G261:$BB261)-(SUMIF($G$6:$BB$6,BJ$6&amp;" "&amp;'Input-Func_Class'!$D$22,$G261:$BB261)+IFERROR(SUMIF($G$6:$BB$6,BJ$6&amp;" "&amp;'Input-Func_Class'!$E$22,$G261:$BB261),SUMIF($G$6:$BB$6,BJ$6&amp;" "&amp;'Input-Func_Class'!$B$24,$G261:$BB261))+SUMIF($G$6:$BB$6,BJ$6&amp;" "&amp;'Input-Func_Class'!$F$22,$G261:$BB261))&lt;Check_Limit,0,1),1)</f>
        <v>0</v>
      </c>
      <c r="BK261">
        <f ca="1">IFERROR(IF(SUMIF($G$6:$BB$6,BK$6&amp;" Total",$G261:$BB261)-(SUMIF($G$6:$BB$6,BK$6&amp;" "&amp;'Input-Func_Class'!$D$22,$G261:$BB261)+IFERROR(SUMIF($G$6:$BB$6,BK$6&amp;" "&amp;'Input-Func_Class'!$E$22,$G261:$BB261),SUMIF($G$6:$BB$6,BK$6&amp;" "&amp;'Input-Func_Class'!$B$24,$G261:$BB261))+SUMIF($G$6:$BB$6,BK$6&amp;" "&amp;'Input-Func_Class'!$F$22,$G261:$BB261))&lt;Check_Limit,0,1),1)</f>
        <v>0</v>
      </c>
      <c r="BL261">
        <f ca="1">IFERROR(IF(SUMIF($G$6:$BB$6,BL$6&amp;" Total",$G261:$BB261)-(SUMIF($G$6:$BB$6,BL$6&amp;" "&amp;'Input-Func_Class'!$D$22,$G261:$BB261)+IFERROR(SUMIF($G$6:$BB$6,BL$6&amp;" "&amp;'Input-Func_Class'!$E$22,$G261:$BB261),SUMIF($G$6:$BB$6,BL$6&amp;" "&amp;'Input-Func_Class'!$B$24,$G261:$BB261))+SUMIF($G$6:$BB$6,BL$6&amp;" "&amp;'Input-Func_Class'!$F$22,$G261:$BB261))&lt;Check_Limit,0,1),1)</f>
        <v>0</v>
      </c>
      <c r="BM261">
        <f ca="1">IFERROR(IF(SUMIF($G$6:$BB$6,BM$6&amp;" Total",$G261:$BB261)-(SUMIF($G$6:$BB$6,BM$6&amp;" "&amp;'Input-Func_Class'!$D$22,$G261:$BB261)+IFERROR(SUMIF($G$6:$BB$6,BM$6&amp;" "&amp;'Input-Func_Class'!$E$22,$G261:$BB261),SUMIF($G$6:$BB$6,BM$6&amp;" "&amp;'Input-Func_Class'!$B$24,$G261:$BB261))+SUMIF($G$6:$BB$6,BM$6&amp;" "&amp;'Input-Func_Class'!$F$22,$G261:$BB261))&lt;Check_Limit,0,1),1)</f>
        <v>0</v>
      </c>
      <c r="BN261">
        <f ca="1">IFERROR(IF(SUMIF($G$6:$BB$6,BN$6&amp;" Total",$G261:$BB261)-(SUMIF($G$6:$BB$6,BN$6&amp;" "&amp;'Input-Func_Class'!$D$22,$G261:$BB261)+IFERROR(SUMIF($G$6:$BB$6,BN$6&amp;" "&amp;'Input-Func_Class'!$E$22,$G261:$BB261),SUMIF($G$6:$BB$6,BN$6&amp;" "&amp;'Input-Func_Class'!$B$24,$G261:$BB261))+SUMIF($G$6:$BB$6,BN$6&amp;" "&amp;'Input-Func_Class'!$F$22,$G261:$BB261))&lt;Check_Limit,0,1),1)</f>
        <v>0</v>
      </c>
      <c r="BO261">
        <f ca="1">IFERROR(IF(SUMIF($G$6:$BB$6,BO$6&amp;" Total",$G261:$BB261)-(SUMIF($G$6:$BB$6,BO$6&amp;" "&amp;'Input-Func_Class'!$D$22,$G261:$BB261)+IFERROR(SUMIF($G$6:$BB$6,BO$6&amp;" "&amp;'Input-Func_Class'!$E$22,$G261:$BB261),SUMIF($G$6:$BB$6,BO$6&amp;" "&amp;'Input-Func_Class'!$B$24,$G261:$BB261))+SUMIF($G$6:$BB$6,BO$6&amp;" "&amp;'Input-Func_Class'!$F$22,$G261:$BB261))&lt;Check_Limit,0,1),1)</f>
        <v>0</v>
      </c>
    </row>
    <row r="262" spans="1:67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>SUBTOTAL(9,D258:D261)</f>
        <v>1732353.9317313917</v>
      </c>
      <c r="E262" s="8">
        <f t="shared" ca="1" si="71"/>
        <v>0</v>
      </c>
      <c r="G262" s="77">
        <f t="shared" ref="G262:BB262" ca="1" si="73">SUBTOTAL(9,G258:G261)</f>
        <v>1236605.5945616676</v>
      </c>
      <c r="H262" s="77">
        <f t="shared" ca="1" si="73"/>
        <v>967317.70772051835</v>
      </c>
      <c r="I262" s="77">
        <f t="shared" ca="1" si="73"/>
        <v>0</v>
      </c>
      <c r="J262" s="77">
        <f t="shared" ca="1" si="73"/>
        <v>269287.88684114965</v>
      </c>
      <c r="K262" s="77">
        <f t="shared" ca="1" si="73"/>
        <v>495748.33716972469</v>
      </c>
      <c r="L262" s="77">
        <f t="shared" ca="1" si="73"/>
        <v>0</v>
      </c>
      <c r="M262" s="77">
        <f t="shared" ca="1" si="73"/>
        <v>0</v>
      </c>
      <c r="N262" s="77">
        <f t="shared" ca="1" si="73"/>
        <v>495748.33716972469</v>
      </c>
      <c r="O262" s="77">
        <f t="shared" ca="1" si="73"/>
        <v>0</v>
      </c>
      <c r="P262" s="77">
        <f t="shared" ca="1" si="73"/>
        <v>0</v>
      </c>
      <c r="Q262" s="77">
        <f t="shared" ca="1" si="73"/>
        <v>0</v>
      </c>
      <c r="R262" s="77">
        <f t="shared" ca="1" si="73"/>
        <v>0</v>
      </c>
      <c r="S262" s="77">
        <f t="shared" ca="1" si="73"/>
        <v>0</v>
      </c>
      <c r="T262" s="77">
        <f t="shared" ca="1" si="73"/>
        <v>0</v>
      </c>
      <c r="U262" s="77">
        <f t="shared" ca="1" si="73"/>
        <v>0</v>
      </c>
      <c r="V262" s="77">
        <f t="shared" ca="1" si="73"/>
        <v>0</v>
      </c>
      <c r="W262" s="77">
        <f t="shared" ca="1" si="73"/>
        <v>0</v>
      </c>
      <c r="X262" s="77">
        <f t="shared" ca="1" si="73"/>
        <v>0</v>
      </c>
      <c r="Y262" s="77">
        <f t="shared" ca="1" si="73"/>
        <v>0</v>
      </c>
      <c r="Z262" s="77">
        <f t="shared" ca="1" si="73"/>
        <v>0</v>
      </c>
      <c r="AA262" s="77">
        <f t="shared" ca="1" si="73"/>
        <v>0</v>
      </c>
      <c r="AB262" s="77">
        <f t="shared" ca="1" si="73"/>
        <v>0</v>
      </c>
      <c r="AC262" s="77">
        <f t="shared" ca="1" si="73"/>
        <v>0</v>
      </c>
      <c r="AD262" s="77">
        <f t="shared" ca="1" si="73"/>
        <v>0</v>
      </c>
      <c r="AE262" s="77">
        <f t="shared" ca="1" si="73"/>
        <v>0</v>
      </c>
      <c r="AF262" s="77">
        <f t="shared" ca="1" si="73"/>
        <v>0</v>
      </c>
      <c r="AG262" s="77">
        <f t="shared" ca="1" si="73"/>
        <v>0</v>
      </c>
      <c r="AH262" s="77">
        <f t="shared" ca="1" si="73"/>
        <v>0</v>
      </c>
      <c r="AI262" s="77">
        <f t="shared" ca="1" si="73"/>
        <v>0</v>
      </c>
      <c r="AJ262" s="77">
        <f t="shared" ca="1" si="73"/>
        <v>0</v>
      </c>
      <c r="AK262" s="77">
        <f t="shared" ca="1" si="73"/>
        <v>0</v>
      </c>
      <c r="AL262" s="77">
        <f t="shared" ca="1" si="73"/>
        <v>0</v>
      </c>
      <c r="AM262" s="77">
        <f t="shared" ca="1" si="73"/>
        <v>0</v>
      </c>
      <c r="AN262" s="77">
        <f t="shared" ca="1" si="73"/>
        <v>0</v>
      </c>
      <c r="AO262" s="77">
        <f t="shared" ca="1" si="73"/>
        <v>0</v>
      </c>
      <c r="AP262" s="77">
        <f t="shared" ca="1" si="73"/>
        <v>0</v>
      </c>
      <c r="AQ262" s="77">
        <f t="shared" ca="1" si="73"/>
        <v>0</v>
      </c>
      <c r="AR262" s="77">
        <f t="shared" ca="1" si="73"/>
        <v>0</v>
      </c>
      <c r="AS262" s="77">
        <f t="shared" ca="1" si="73"/>
        <v>0</v>
      </c>
      <c r="AT262" s="77">
        <f t="shared" ca="1" si="73"/>
        <v>0</v>
      </c>
      <c r="AU262" s="77">
        <f t="shared" ca="1" si="73"/>
        <v>0</v>
      </c>
      <c r="AV262" s="77">
        <f t="shared" ca="1" si="73"/>
        <v>0</v>
      </c>
      <c r="AW262" s="77">
        <f t="shared" ca="1" si="73"/>
        <v>0</v>
      </c>
      <c r="AX262" s="77">
        <f t="shared" ca="1" si="73"/>
        <v>0</v>
      </c>
      <c r="AY262" s="77">
        <f t="shared" ca="1" si="73"/>
        <v>0</v>
      </c>
      <c r="AZ262" s="77">
        <f t="shared" ca="1" si="73"/>
        <v>0</v>
      </c>
      <c r="BA262" s="77">
        <f t="shared" ca="1" si="73"/>
        <v>0</v>
      </c>
      <c r="BB262" s="77">
        <f t="shared" ca="1" si="73"/>
        <v>0</v>
      </c>
      <c r="BD262">
        <f ca="1">IFERROR(IF(SUMIF($G$6:$BB$6,BD$6&amp;" Total",$G262:$BB262)-(SUMIF($G$6:$BB$6,BD$6&amp;" "&amp;'Input-Func_Class'!$D$22,$G262:$BB262)+IFERROR(SUMIF($G$6:$BB$6,BD$6&amp;" "&amp;'Input-Func_Class'!$E$22,$G262:$BB262),SUMIF($G$6:$BB$6,BD$6&amp;" "&amp;'Input-Func_Class'!$B$24,$G262:$BB262))+SUMIF($G$6:$BB$6,BD$6&amp;" "&amp;'Input-Func_Class'!$F$22,$G262:$BB262))&lt;Check_Limit,0,1),1)</f>
        <v>0</v>
      </c>
      <c r="BE262">
        <f ca="1">IFERROR(IF(SUMIF($G$6:$BB$6,BE$6&amp;" Total",$G262:$BB262)-(SUMIF($G$6:$BB$6,BE$6&amp;" "&amp;'Input-Func_Class'!$D$22,$G262:$BB262)+IFERROR(SUMIF($G$6:$BB$6,BE$6&amp;" "&amp;'Input-Func_Class'!$E$22,$G262:$BB262),SUMIF($G$6:$BB$6,BE$6&amp;" "&amp;'Input-Func_Class'!$B$24,$G262:$BB262))+SUMIF($G$6:$BB$6,BE$6&amp;" "&amp;'Input-Func_Class'!$F$22,$G262:$BB262))&lt;Check_Limit,0,1),1)</f>
        <v>0</v>
      </c>
      <c r="BF262">
        <f ca="1">IFERROR(IF(SUMIF($G$6:$BB$6,BF$6&amp;" Total",$G262:$BB262)-(SUMIF($G$6:$BB$6,BF$6&amp;" "&amp;'Input-Func_Class'!$D$22,$G262:$BB262)+IFERROR(SUMIF($G$6:$BB$6,BF$6&amp;" "&amp;'Input-Func_Class'!$E$22,$G262:$BB262),SUMIF($G$6:$BB$6,BF$6&amp;" "&amp;'Input-Func_Class'!$B$24,$G262:$BB262))+SUMIF($G$6:$BB$6,BF$6&amp;" "&amp;'Input-Func_Class'!$F$22,$G262:$BB262))&lt;Check_Limit,0,1),1)</f>
        <v>0</v>
      </c>
      <c r="BG262">
        <f ca="1">IFERROR(IF(SUMIF($G$6:$BB$6,BG$6&amp;" Total",$G262:$BB262)-(SUMIF($G$6:$BB$6,BG$6&amp;" "&amp;'Input-Func_Class'!$D$22,$G262:$BB262)+IFERROR(SUMIF($G$6:$BB$6,BG$6&amp;" "&amp;'Input-Func_Class'!$E$22,$G262:$BB262),SUMIF($G$6:$BB$6,BG$6&amp;" "&amp;'Input-Func_Class'!$B$24,$G262:$BB262))+SUMIF($G$6:$BB$6,BG$6&amp;" "&amp;'Input-Func_Class'!$F$22,$G262:$BB262))&lt;Check_Limit,0,1),1)</f>
        <v>0</v>
      </c>
      <c r="BH262">
        <f ca="1">IFERROR(IF(SUMIF($G$6:$BB$6,BH$6&amp;" Total",$G262:$BB262)-(SUMIF($G$6:$BB$6,BH$6&amp;" "&amp;'Input-Func_Class'!$D$22,$G262:$BB262)+IFERROR(SUMIF($G$6:$BB$6,BH$6&amp;" "&amp;'Input-Func_Class'!$E$22,$G262:$BB262),SUMIF($G$6:$BB$6,BH$6&amp;" "&amp;'Input-Func_Class'!$B$24,$G262:$BB262))+SUMIF($G$6:$BB$6,BH$6&amp;" "&amp;'Input-Func_Class'!$F$22,$G262:$BB262))&lt;Check_Limit,0,1),1)</f>
        <v>0</v>
      </c>
      <c r="BI262">
        <f ca="1">IFERROR(IF(SUMIF($G$6:$BB$6,BI$6&amp;" Total",$G262:$BB262)-(SUMIF($G$6:$BB$6,BI$6&amp;" "&amp;'Input-Func_Class'!$D$22,$G262:$BB262)+IFERROR(SUMIF($G$6:$BB$6,BI$6&amp;" "&amp;'Input-Func_Class'!$E$22,$G262:$BB262),SUMIF($G$6:$BB$6,BI$6&amp;" "&amp;'Input-Func_Class'!$B$24,$G262:$BB262))+SUMIF($G$6:$BB$6,BI$6&amp;" "&amp;'Input-Func_Class'!$F$22,$G262:$BB262))&lt;Check_Limit,0,1),1)</f>
        <v>0</v>
      </c>
      <c r="BJ262">
        <f ca="1">IFERROR(IF(SUMIF($G$6:$BB$6,BJ$6&amp;" Total",$G262:$BB262)-(SUMIF($G$6:$BB$6,BJ$6&amp;" "&amp;'Input-Func_Class'!$D$22,$G262:$BB262)+IFERROR(SUMIF($G$6:$BB$6,BJ$6&amp;" "&amp;'Input-Func_Class'!$E$22,$G262:$BB262),SUMIF($G$6:$BB$6,BJ$6&amp;" "&amp;'Input-Func_Class'!$B$24,$G262:$BB262))+SUMIF($G$6:$BB$6,BJ$6&amp;" "&amp;'Input-Func_Class'!$F$22,$G262:$BB262))&lt;Check_Limit,0,1),1)</f>
        <v>0</v>
      </c>
      <c r="BK262">
        <f ca="1">IFERROR(IF(SUMIF($G$6:$BB$6,BK$6&amp;" Total",$G262:$BB262)-(SUMIF($G$6:$BB$6,BK$6&amp;" "&amp;'Input-Func_Class'!$D$22,$G262:$BB262)+IFERROR(SUMIF($G$6:$BB$6,BK$6&amp;" "&amp;'Input-Func_Class'!$E$22,$G262:$BB262),SUMIF($G$6:$BB$6,BK$6&amp;" "&amp;'Input-Func_Class'!$B$24,$G262:$BB262))+SUMIF($G$6:$BB$6,BK$6&amp;" "&amp;'Input-Func_Class'!$F$22,$G262:$BB262))&lt;Check_Limit,0,1),1)</f>
        <v>0</v>
      </c>
      <c r="BL262">
        <f ca="1">IFERROR(IF(SUMIF($G$6:$BB$6,BL$6&amp;" Total",$G262:$BB262)-(SUMIF($G$6:$BB$6,BL$6&amp;" "&amp;'Input-Func_Class'!$D$22,$G262:$BB262)+IFERROR(SUMIF($G$6:$BB$6,BL$6&amp;" "&amp;'Input-Func_Class'!$E$22,$G262:$BB262),SUMIF($G$6:$BB$6,BL$6&amp;" "&amp;'Input-Func_Class'!$B$24,$G262:$BB262))+SUMIF($G$6:$BB$6,BL$6&amp;" "&amp;'Input-Func_Class'!$F$22,$G262:$BB262))&lt;Check_Limit,0,1),1)</f>
        <v>0</v>
      </c>
      <c r="BM262">
        <f ca="1">IFERROR(IF(SUMIF($G$6:$BB$6,BM$6&amp;" Total",$G262:$BB262)-(SUMIF($G$6:$BB$6,BM$6&amp;" "&amp;'Input-Func_Class'!$D$22,$G262:$BB262)+IFERROR(SUMIF($G$6:$BB$6,BM$6&amp;" "&amp;'Input-Func_Class'!$E$22,$G262:$BB262),SUMIF($G$6:$BB$6,BM$6&amp;" "&amp;'Input-Func_Class'!$B$24,$G262:$BB262))+SUMIF($G$6:$BB$6,BM$6&amp;" "&amp;'Input-Func_Class'!$F$22,$G262:$BB262))&lt;Check_Limit,0,1),1)</f>
        <v>0</v>
      </c>
      <c r="BN262">
        <f ca="1">IFERROR(IF(SUMIF($G$6:$BB$6,BN$6&amp;" Total",$G262:$BB262)-(SUMIF($G$6:$BB$6,BN$6&amp;" "&amp;'Input-Func_Class'!$D$22,$G262:$BB262)+IFERROR(SUMIF($G$6:$BB$6,BN$6&amp;" "&amp;'Input-Func_Class'!$E$22,$G262:$BB262),SUMIF($G$6:$BB$6,BN$6&amp;" "&amp;'Input-Func_Class'!$B$24,$G262:$BB262))+SUMIF($G$6:$BB$6,BN$6&amp;" "&amp;'Input-Func_Class'!$F$22,$G262:$BB262))&lt;Check_Limit,0,1),1)</f>
        <v>0</v>
      </c>
      <c r="BO262">
        <f ca="1">IFERROR(IF(SUMIF($G$6:$BB$6,BO$6&amp;" Total",$G262:$BB262)-(SUMIF($G$6:$BB$6,BO$6&amp;" "&amp;'Input-Func_Class'!$D$22,$G262:$BB262)+IFERROR(SUMIF($G$6:$BB$6,BO$6&amp;" "&amp;'Input-Func_Class'!$E$22,$G262:$BB262),SUMIF($G$6:$BB$6,BO$6&amp;" "&amp;'Input-Func_Class'!$B$24,$G262:$BB262))+SUMIF($G$6:$BB$6,BO$6&amp;" "&amp;'Input-Func_Class'!$F$22,$G262:$BB262))&lt;Check_Limit,0,1),1)</f>
        <v>0</v>
      </c>
    </row>
    <row r="263" spans="1:67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D263">
        <f>IFERROR(IF(SUMIF($G$6:$BB$6,BD$6&amp;" Total",$G263:$BB263)-(SUMIF($G$6:$BB$6,BD$6&amp;" "&amp;'Input-Func_Class'!$D$22,$G263:$BB263)+IFERROR(SUMIF($G$6:$BB$6,BD$6&amp;" "&amp;'Input-Func_Class'!$E$22,$G263:$BB263),SUMIF($G$6:$BB$6,BD$6&amp;" "&amp;'Input-Func_Class'!$B$24,$G263:$BB263))+SUMIF($G$6:$BB$6,BD$6&amp;" "&amp;'Input-Func_Class'!$F$22,$G263:$BB263))&lt;Check_Limit,0,1),1)</f>
        <v>0</v>
      </c>
      <c r="BE263">
        <f>IFERROR(IF(SUMIF($G$6:$BB$6,BE$6&amp;" Total",$G263:$BB263)-(SUMIF($G$6:$BB$6,BE$6&amp;" "&amp;'Input-Func_Class'!$D$22,$G263:$BB263)+IFERROR(SUMIF($G$6:$BB$6,BE$6&amp;" "&amp;'Input-Func_Class'!$E$22,$G263:$BB263),SUMIF($G$6:$BB$6,BE$6&amp;" "&amp;'Input-Func_Class'!$B$24,$G263:$BB263))+SUMIF($G$6:$BB$6,BE$6&amp;" "&amp;'Input-Func_Class'!$F$22,$G263:$BB263))&lt;Check_Limit,0,1),1)</f>
        <v>0</v>
      </c>
      <c r="BF263">
        <f>IFERROR(IF(SUMIF($G$6:$BB$6,BF$6&amp;" Total",$G263:$BB263)-(SUMIF($G$6:$BB$6,BF$6&amp;" "&amp;'Input-Func_Class'!$D$22,$G263:$BB263)+IFERROR(SUMIF($G$6:$BB$6,BF$6&amp;" "&amp;'Input-Func_Class'!$E$22,$G263:$BB263),SUMIF($G$6:$BB$6,BF$6&amp;" "&amp;'Input-Func_Class'!$B$24,$G263:$BB263))+SUMIF($G$6:$BB$6,BF$6&amp;" "&amp;'Input-Func_Class'!$F$22,$G263:$BB263))&lt;Check_Limit,0,1),1)</f>
        <v>0</v>
      </c>
      <c r="BG263">
        <f>IFERROR(IF(SUMIF($G$6:$BB$6,BG$6&amp;" Total",$G263:$BB263)-(SUMIF($G$6:$BB$6,BG$6&amp;" "&amp;'Input-Func_Class'!$D$22,$G263:$BB263)+IFERROR(SUMIF($G$6:$BB$6,BG$6&amp;" "&amp;'Input-Func_Class'!$E$22,$G263:$BB263),SUMIF($G$6:$BB$6,BG$6&amp;" "&amp;'Input-Func_Class'!$B$24,$G263:$BB263))+SUMIF($G$6:$BB$6,BG$6&amp;" "&amp;'Input-Func_Class'!$F$22,$G263:$BB263))&lt;Check_Limit,0,1),1)</f>
        <v>0</v>
      </c>
      <c r="BH263">
        <f>IFERROR(IF(SUMIF($G$6:$BB$6,BH$6&amp;" Total",$G263:$BB263)-(SUMIF($G$6:$BB$6,BH$6&amp;" "&amp;'Input-Func_Class'!$D$22,$G263:$BB263)+IFERROR(SUMIF($G$6:$BB$6,BH$6&amp;" "&amp;'Input-Func_Class'!$E$22,$G263:$BB263),SUMIF($G$6:$BB$6,BH$6&amp;" "&amp;'Input-Func_Class'!$B$24,$G263:$BB263))+SUMIF($G$6:$BB$6,BH$6&amp;" "&amp;'Input-Func_Class'!$F$22,$G263:$BB263))&lt;Check_Limit,0,1),1)</f>
        <v>0</v>
      </c>
      <c r="BI263">
        <f>IFERROR(IF(SUMIF($G$6:$BB$6,BI$6&amp;" Total",$G263:$BB263)-(SUMIF($G$6:$BB$6,BI$6&amp;" "&amp;'Input-Func_Class'!$D$22,$G263:$BB263)+IFERROR(SUMIF($G$6:$BB$6,BI$6&amp;" "&amp;'Input-Func_Class'!$E$22,$G263:$BB263),SUMIF($G$6:$BB$6,BI$6&amp;" "&amp;'Input-Func_Class'!$B$24,$G263:$BB263))+SUMIF($G$6:$BB$6,BI$6&amp;" "&amp;'Input-Func_Class'!$F$22,$G263:$BB263))&lt;Check_Limit,0,1),1)</f>
        <v>0</v>
      </c>
      <c r="BJ263">
        <f>IFERROR(IF(SUMIF($G$6:$BB$6,BJ$6&amp;" Total",$G263:$BB263)-(SUMIF($G$6:$BB$6,BJ$6&amp;" "&amp;'Input-Func_Class'!$D$22,$G263:$BB263)+IFERROR(SUMIF($G$6:$BB$6,BJ$6&amp;" "&amp;'Input-Func_Class'!$E$22,$G263:$BB263),SUMIF($G$6:$BB$6,BJ$6&amp;" "&amp;'Input-Func_Class'!$B$24,$G263:$BB263))+SUMIF($G$6:$BB$6,BJ$6&amp;" "&amp;'Input-Func_Class'!$F$22,$G263:$BB263))&lt;Check_Limit,0,1),1)</f>
        <v>0</v>
      </c>
      <c r="BK263">
        <f>IFERROR(IF(SUMIF($G$6:$BB$6,BK$6&amp;" Total",$G263:$BB263)-(SUMIF($G$6:$BB$6,BK$6&amp;" "&amp;'Input-Func_Class'!$D$22,$G263:$BB263)+IFERROR(SUMIF($G$6:$BB$6,BK$6&amp;" "&amp;'Input-Func_Class'!$E$22,$G263:$BB263),SUMIF($G$6:$BB$6,BK$6&amp;" "&amp;'Input-Func_Class'!$B$24,$G263:$BB263))+SUMIF($G$6:$BB$6,BK$6&amp;" "&amp;'Input-Func_Class'!$F$22,$G263:$BB263))&lt;Check_Limit,0,1),1)</f>
        <v>0</v>
      </c>
      <c r="BL263">
        <f>IFERROR(IF(SUMIF($G$6:$BB$6,BL$6&amp;" Total",$G263:$BB263)-(SUMIF($G$6:$BB$6,BL$6&amp;" "&amp;'Input-Func_Class'!$D$22,$G263:$BB263)+IFERROR(SUMIF($G$6:$BB$6,BL$6&amp;" "&amp;'Input-Func_Class'!$E$22,$G263:$BB263),SUMIF($G$6:$BB$6,BL$6&amp;" "&amp;'Input-Func_Class'!$B$24,$G263:$BB263))+SUMIF($G$6:$BB$6,BL$6&amp;" "&amp;'Input-Func_Class'!$F$22,$G263:$BB263))&lt;Check_Limit,0,1),1)</f>
        <v>0</v>
      </c>
      <c r="BM263">
        <f>IFERROR(IF(SUMIF($G$6:$BB$6,BM$6&amp;" Total",$G263:$BB263)-(SUMIF($G$6:$BB$6,BM$6&amp;" "&amp;'Input-Func_Class'!$D$22,$G263:$BB263)+IFERROR(SUMIF($G$6:$BB$6,BM$6&amp;" "&amp;'Input-Func_Class'!$E$22,$G263:$BB263),SUMIF($G$6:$BB$6,BM$6&amp;" "&amp;'Input-Func_Class'!$B$24,$G263:$BB263))+SUMIF($G$6:$BB$6,BM$6&amp;" "&amp;'Input-Func_Class'!$F$22,$G263:$BB263))&lt;Check_Limit,0,1),1)</f>
        <v>0</v>
      </c>
      <c r="BN263">
        <f>IFERROR(IF(SUMIF($G$6:$BB$6,BN$6&amp;" Total",$G263:$BB263)-(SUMIF($G$6:$BB$6,BN$6&amp;" "&amp;'Input-Func_Class'!$D$22,$G263:$BB263)+IFERROR(SUMIF($G$6:$BB$6,BN$6&amp;" "&amp;'Input-Func_Class'!$E$22,$G263:$BB263),SUMIF($G$6:$BB$6,BN$6&amp;" "&amp;'Input-Func_Class'!$B$24,$G263:$BB263))+SUMIF($G$6:$BB$6,BN$6&amp;" "&amp;'Input-Func_Class'!$F$22,$G263:$BB263))&lt;Check_Limit,0,1),1)</f>
        <v>0</v>
      </c>
      <c r="BO263">
        <f>IFERROR(IF(SUMIF($G$6:$BB$6,BO$6&amp;" Total",$G263:$BB263)-(SUMIF($G$6:$BB$6,BO$6&amp;" "&amp;'Input-Func_Class'!$D$22,$G263:$BB263)+IFERROR(SUMIF($G$6:$BB$6,BO$6&amp;" "&amp;'Input-Func_Class'!$E$22,$G263:$BB263),SUMIF($G$6:$BB$6,BO$6&amp;" "&amp;'Input-Func_Class'!$B$24,$G263:$BB263))+SUMIF($G$6:$BB$6,BO$6&amp;" "&amp;'Input-Func_Class'!$F$22,$G263:$BB263))&lt;Check_Limit,0,1),1)</f>
        <v>0</v>
      </c>
    </row>
    <row r="264" spans="1:67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>SUBTOTAL(9,D252:D262)</f>
        <v>9244182.7165034879</v>
      </c>
      <c r="E264" s="8">
        <f t="shared" ca="1" si="71"/>
        <v>0</v>
      </c>
      <c r="F264" s="2"/>
      <c r="G264" s="8">
        <f t="shared" ref="G264:BB264" ca="1" si="74">SUBTOTAL(9,G252:G262)</f>
        <v>5688796.1133377682</v>
      </c>
      <c r="H264" s="8">
        <f t="shared" ca="1" si="74"/>
        <v>4330717.736839436</v>
      </c>
      <c r="I264" s="8">
        <f t="shared" ca="1" si="74"/>
        <v>32558.629740369142</v>
      </c>
      <c r="J264" s="8">
        <f t="shared" ca="1" si="74"/>
        <v>1325519.7467579625</v>
      </c>
      <c r="K264" s="8">
        <f t="shared" ca="1" si="74"/>
        <v>3339587.9287645682</v>
      </c>
      <c r="L264" s="8">
        <f t="shared" ca="1" si="74"/>
        <v>0</v>
      </c>
      <c r="M264" s="8">
        <f t="shared" ca="1" si="74"/>
        <v>0</v>
      </c>
      <c r="N264" s="8">
        <f t="shared" ca="1" si="74"/>
        <v>3339587.9287645682</v>
      </c>
      <c r="O264" s="8">
        <f t="shared" ca="1" si="74"/>
        <v>215798.6744011527</v>
      </c>
      <c r="P264" s="8">
        <f t="shared" ca="1" si="74"/>
        <v>0</v>
      </c>
      <c r="Q264" s="8">
        <f t="shared" ca="1" si="74"/>
        <v>0</v>
      </c>
      <c r="R264" s="8">
        <f t="shared" ca="1" si="74"/>
        <v>215798.6744011527</v>
      </c>
      <c r="S264" s="8">
        <f t="shared" ca="1" si="74"/>
        <v>0</v>
      </c>
      <c r="T264" s="8">
        <f t="shared" ca="1" si="74"/>
        <v>0</v>
      </c>
      <c r="U264" s="8">
        <f t="shared" ca="1" si="74"/>
        <v>0</v>
      </c>
      <c r="V264" s="8">
        <f t="shared" ca="1" si="74"/>
        <v>0</v>
      </c>
      <c r="W264" s="8">
        <f t="shared" ca="1" si="74"/>
        <v>0</v>
      </c>
      <c r="X264" s="8">
        <f t="shared" ca="1" si="74"/>
        <v>0</v>
      </c>
      <c r="Y264" s="8">
        <f t="shared" ca="1" si="74"/>
        <v>0</v>
      </c>
      <c r="Z264" s="8">
        <f t="shared" ca="1" si="74"/>
        <v>0</v>
      </c>
      <c r="AA264" s="8">
        <f t="shared" ca="1" si="74"/>
        <v>0</v>
      </c>
      <c r="AB264" s="8">
        <f t="shared" ca="1" si="74"/>
        <v>0</v>
      </c>
      <c r="AC264" s="8">
        <f t="shared" ca="1" si="74"/>
        <v>0</v>
      </c>
      <c r="AD264" s="8">
        <f t="shared" ca="1" si="74"/>
        <v>0</v>
      </c>
      <c r="AE264" s="8">
        <f t="shared" ca="1" si="74"/>
        <v>0</v>
      </c>
      <c r="AF264" s="8">
        <f t="shared" ca="1" si="74"/>
        <v>0</v>
      </c>
      <c r="AG264" s="8">
        <f t="shared" ca="1" si="74"/>
        <v>0</v>
      </c>
      <c r="AH264" s="8">
        <f t="shared" ca="1" si="74"/>
        <v>0</v>
      </c>
      <c r="AI264" s="8">
        <f t="shared" ca="1" si="74"/>
        <v>0</v>
      </c>
      <c r="AJ264" s="8">
        <f t="shared" ca="1" si="74"/>
        <v>0</v>
      </c>
      <c r="AK264" s="8">
        <f t="shared" ca="1" si="74"/>
        <v>0</v>
      </c>
      <c r="AL264" s="8">
        <f t="shared" ca="1" si="74"/>
        <v>0</v>
      </c>
      <c r="AM264" s="8">
        <f t="shared" ca="1" si="74"/>
        <v>0</v>
      </c>
      <c r="AN264" s="8">
        <f t="shared" ca="1" si="74"/>
        <v>0</v>
      </c>
      <c r="AO264" s="8">
        <f t="shared" ca="1" si="74"/>
        <v>0</v>
      </c>
      <c r="AP264" s="8">
        <f t="shared" ca="1" si="74"/>
        <v>0</v>
      </c>
      <c r="AQ264" s="8">
        <f t="shared" ca="1" si="74"/>
        <v>0</v>
      </c>
      <c r="AR264" s="8">
        <f t="shared" ca="1" si="74"/>
        <v>0</v>
      </c>
      <c r="AS264" s="8">
        <f t="shared" ca="1" si="74"/>
        <v>0</v>
      </c>
      <c r="AT264" s="8">
        <f t="shared" ca="1" si="74"/>
        <v>0</v>
      </c>
      <c r="AU264" s="8">
        <f t="shared" ca="1" si="74"/>
        <v>0</v>
      </c>
      <c r="AV264" s="8">
        <f t="shared" ca="1" si="74"/>
        <v>0</v>
      </c>
      <c r="AW264" s="8">
        <f t="shared" ca="1" si="74"/>
        <v>0</v>
      </c>
      <c r="AX264" s="8">
        <f t="shared" ca="1" si="74"/>
        <v>0</v>
      </c>
      <c r="AY264" s="8">
        <f t="shared" ca="1" si="74"/>
        <v>0</v>
      </c>
      <c r="AZ264" s="8">
        <f t="shared" ca="1" si="74"/>
        <v>0</v>
      </c>
      <c r="BA264" s="8">
        <f t="shared" ca="1" si="74"/>
        <v>0</v>
      </c>
      <c r="BB264" s="8">
        <f t="shared" ca="1" si="74"/>
        <v>0</v>
      </c>
      <c r="BD264">
        <f ca="1">IFERROR(IF(SUMIF($G$6:$BB$6,BD$6&amp;" Total",$G264:$BB264)-(SUMIF($G$6:$BB$6,BD$6&amp;" "&amp;'Input-Func_Class'!$D$22,$G264:$BB264)+IFERROR(SUMIF($G$6:$BB$6,BD$6&amp;" "&amp;'Input-Func_Class'!$E$22,$G264:$BB264),SUMIF($G$6:$BB$6,BD$6&amp;" "&amp;'Input-Func_Class'!$B$24,$G264:$BB264))+SUMIF($G$6:$BB$6,BD$6&amp;" "&amp;'Input-Func_Class'!$F$22,$G264:$BB264))&lt;Check_Limit,0,1),1)</f>
        <v>0</v>
      </c>
      <c r="BE264">
        <f ca="1">IFERROR(IF(SUMIF($G$6:$BB$6,BE$6&amp;" Total",$G264:$BB264)-(SUMIF($G$6:$BB$6,BE$6&amp;" "&amp;'Input-Func_Class'!$D$22,$G264:$BB264)+IFERROR(SUMIF($G$6:$BB$6,BE$6&amp;" "&amp;'Input-Func_Class'!$E$22,$G264:$BB264),SUMIF($G$6:$BB$6,BE$6&amp;" "&amp;'Input-Func_Class'!$B$24,$G264:$BB264))+SUMIF($G$6:$BB$6,BE$6&amp;" "&amp;'Input-Func_Class'!$F$22,$G264:$BB264))&lt;Check_Limit,0,1),1)</f>
        <v>0</v>
      </c>
      <c r="BF264">
        <f ca="1">IFERROR(IF(SUMIF($G$6:$BB$6,BF$6&amp;" Total",$G264:$BB264)-(SUMIF($G$6:$BB$6,BF$6&amp;" "&amp;'Input-Func_Class'!$D$22,$G264:$BB264)+IFERROR(SUMIF($G$6:$BB$6,BF$6&amp;" "&amp;'Input-Func_Class'!$E$22,$G264:$BB264),SUMIF($G$6:$BB$6,BF$6&amp;" "&amp;'Input-Func_Class'!$B$24,$G264:$BB264))+SUMIF($G$6:$BB$6,BF$6&amp;" "&amp;'Input-Func_Class'!$F$22,$G264:$BB264))&lt;Check_Limit,0,1),1)</f>
        <v>0</v>
      </c>
      <c r="BG264">
        <f ca="1">IFERROR(IF(SUMIF($G$6:$BB$6,BG$6&amp;" Total",$G264:$BB264)-(SUMIF($G$6:$BB$6,BG$6&amp;" "&amp;'Input-Func_Class'!$D$22,$G264:$BB264)+IFERROR(SUMIF($G$6:$BB$6,BG$6&amp;" "&amp;'Input-Func_Class'!$E$22,$G264:$BB264),SUMIF($G$6:$BB$6,BG$6&amp;" "&amp;'Input-Func_Class'!$B$24,$G264:$BB264))+SUMIF($G$6:$BB$6,BG$6&amp;" "&amp;'Input-Func_Class'!$F$22,$G264:$BB264))&lt;Check_Limit,0,1),1)</f>
        <v>0</v>
      </c>
      <c r="BH264">
        <f ca="1">IFERROR(IF(SUMIF($G$6:$BB$6,BH$6&amp;" Total",$G264:$BB264)-(SUMIF($G$6:$BB$6,BH$6&amp;" "&amp;'Input-Func_Class'!$D$22,$G264:$BB264)+IFERROR(SUMIF($G$6:$BB$6,BH$6&amp;" "&amp;'Input-Func_Class'!$E$22,$G264:$BB264),SUMIF($G$6:$BB$6,BH$6&amp;" "&amp;'Input-Func_Class'!$B$24,$G264:$BB264))+SUMIF($G$6:$BB$6,BH$6&amp;" "&amp;'Input-Func_Class'!$F$22,$G264:$BB264))&lt;Check_Limit,0,1),1)</f>
        <v>0</v>
      </c>
      <c r="BI264">
        <f ca="1">IFERROR(IF(SUMIF($G$6:$BB$6,BI$6&amp;" Total",$G264:$BB264)-(SUMIF($G$6:$BB$6,BI$6&amp;" "&amp;'Input-Func_Class'!$D$22,$G264:$BB264)+IFERROR(SUMIF($G$6:$BB$6,BI$6&amp;" "&amp;'Input-Func_Class'!$E$22,$G264:$BB264),SUMIF($G$6:$BB$6,BI$6&amp;" "&amp;'Input-Func_Class'!$B$24,$G264:$BB264))+SUMIF($G$6:$BB$6,BI$6&amp;" "&amp;'Input-Func_Class'!$F$22,$G264:$BB264))&lt;Check_Limit,0,1),1)</f>
        <v>0</v>
      </c>
      <c r="BJ264">
        <f ca="1">IFERROR(IF(SUMIF($G$6:$BB$6,BJ$6&amp;" Total",$G264:$BB264)-(SUMIF($G$6:$BB$6,BJ$6&amp;" "&amp;'Input-Func_Class'!$D$22,$G264:$BB264)+IFERROR(SUMIF($G$6:$BB$6,BJ$6&amp;" "&amp;'Input-Func_Class'!$E$22,$G264:$BB264),SUMIF($G$6:$BB$6,BJ$6&amp;" "&amp;'Input-Func_Class'!$B$24,$G264:$BB264))+SUMIF($G$6:$BB$6,BJ$6&amp;" "&amp;'Input-Func_Class'!$F$22,$G264:$BB264))&lt;Check_Limit,0,1),1)</f>
        <v>0</v>
      </c>
      <c r="BK264">
        <f ca="1">IFERROR(IF(SUMIF($G$6:$BB$6,BK$6&amp;" Total",$G264:$BB264)-(SUMIF($G$6:$BB$6,BK$6&amp;" "&amp;'Input-Func_Class'!$D$22,$G264:$BB264)+IFERROR(SUMIF($G$6:$BB$6,BK$6&amp;" "&amp;'Input-Func_Class'!$E$22,$G264:$BB264),SUMIF($G$6:$BB$6,BK$6&amp;" "&amp;'Input-Func_Class'!$B$24,$G264:$BB264))+SUMIF($G$6:$BB$6,BK$6&amp;" "&amp;'Input-Func_Class'!$F$22,$G264:$BB264))&lt;Check_Limit,0,1),1)</f>
        <v>0</v>
      </c>
      <c r="BL264">
        <f ca="1">IFERROR(IF(SUMIF($G$6:$BB$6,BL$6&amp;" Total",$G264:$BB264)-(SUMIF($G$6:$BB$6,BL$6&amp;" "&amp;'Input-Func_Class'!$D$22,$G264:$BB264)+IFERROR(SUMIF($G$6:$BB$6,BL$6&amp;" "&amp;'Input-Func_Class'!$E$22,$G264:$BB264),SUMIF($G$6:$BB$6,BL$6&amp;" "&amp;'Input-Func_Class'!$B$24,$G264:$BB264))+SUMIF($G$6:$BB$6,BL$6&amp;" "&amp;'Input-Func_Class'!$F$22,$G264:$BB264))&lt;Check_Limit,0,1),1)</f>
        <v>0</v>
      </c>
      <c r="BM264">
        <f ca="1">IFERROR(IF(SUMIF($G$6:$BB$6,BM$6&amp;" Total",$G264:$BB264)-(SUMIF($G$6:$BB$6,BM$6&amp;" "&amp;'Input-Func_Class'!$D$22,$G264:$BB264)+IFERROR(SUMIF($G$6:$BB$6,BM$6&amp;" "&amp;'Input-Func_Class'!$E$22,$G264:$BB264),SUMIF($G$6:$BB$6,BM$6&amp;" "&amp;'Input-Func_Class'!$B$24,$G264:$BB264))+SUMIF($G$6:$BB$6,BM$6&amp;" "&amp;'Input-Func_Class'!$F$22,$G264:$BB264))&lt;Check_Limit,0,1),1)</f>
        <v>0</v>
      </c>
      <c r="BN264">
        <f ca="1">IFERROR(IF(SUMIF($G$6:$BB$6,BN$6&amp;" Total",$G264:$BB264)-(SUMIF($G$6:$BB$6,BN$6&amp;" "&amp;'Input-Func_Class'!$D$22,$G264:$BB264)+IFERROR(SUMIF($G$6:$BB$6,BN$6&amp;" "&amp;'Input-Func_Class'!$E$22,$G264:$BB264),SUMIF($G$6:$BB$6,BN$6&amp;" "&amp;'Input-Func_Class'!$B$24,$G264:$BB264))+SUMIF($G$6:$BB$6,BN$6&amp;" "&amp;'Input-Func_Class'!$F$22,$G264:$BB264))&lt;Check_Limit,0,1),1)</f>
        <v>0</v>
      </c>
      <c r="BO264">
        <f ca="1">IFERROR(IF(SUMIF($G$6:$BB$6,BO$6&amp;" Total",$G264:$BB264)-(SUMIF($G$6:$BB$6,BO$6&amp;" "&amp;'Input-Func_Class'!$D$22,$G264:$BB264)+IFERROR(SUMIF($G$6:$BB$6,BO$6&amp;" "&amp;'Input-Func_Class'!$E$22,$G264:$BB264),SUMIF($G$6:$BB$6,BO$6&amp;" "&amp;'Input-Func_Class'!$B$24,$G264:$BB264))+SUMIF($G$6:$BB$6,BO$6&amp;" "&amp;'Input-Func_Class'!$F$22,$G264:$BB264))&lt;Check_Limit,0,1),1)</f>
        <v>0</v>
      </c>
    </row>
    <row r="265" spans="1:67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D265">
        <f>IFERROR(IF(SUMIF($G$6:$BB$6,BD$6&amp;" Total",$G265:$BB265)-(SUMIF($G$6:$BB$6,BD$6&amp;" "&amp;'Input-Func_Class'!$D$22,$G265:$BB265)+IFERROR(SUMIF($G$6:$BB$6,BD$6&amp;" "&amp;'Input-Func_Class'!$E$22,$G265:$BB265),SUMIF($G$6:$BB$6,BD$6&amp;" "&amp;'Input-Func_Class'!$B$24,$G265:$BB265))+SUMIF($G$6:$BB$6,BD$6&amp;" "&amp;'Input-Func_Class'!$F$22,$G265:$BB265))&lt;Check_Limit,0,1),1)</f>
        <v>0</v>
      </c>
      <c r="BE265">
        <f>IFERROR(IF(SUMIF($G$6:$BB$6,BE$6&amp;" Total",$G265:$BB265)-(SUMIF($G$6:$BB$6,BE$6&amp;" "&amp;'Input-Func_Class'!$D$22,$G265:$BB265)+IFERROR(SUMIF($G$6:$BB$6,BE$6&amp;" "&amp;'Input-Func_Class'!$E$22,$G265:$BB265),SUMIF($G$6:$BB$6,BE$6&amp;" "&amp;'Input-Func_Class'!$B$24,$G265:$BB265))+SUMIF($G$6:$BB$6,BE$6&amp;" "&amp;'Input-Func_Class'!$F$22,$G265:$BB265))&lt;Check_Limit,0,1),1)</f>
        <v>0</v>
      </c>
      <c r="BF265">
        <f>IFERROR(IF(SUMIF($G$6:$BB$6,BF$6&amp;" Total",$G265:$BB265)-(SUMIF($G$6:$BB$6,BF$6&amp;" "&amp;'Input-Func_Class'!$D$22,$G265:$BB265)+IFERROR(SUMIF($G$6:$BB$6,BF$6&amp;" "&amp;'Input-Func_Class'!$E$22,$G265:$BB265),SUMIF($G$6:$BB$6,BF$6&amp;" "&amp;'Input-Func_Class'!$B$24,$G265:$BB265))+SUMIF($G$6:$BB$6,BF$6&amp;" "&amp;'Input-Func_Class'!$F$22,$G265:$BB265))&lt;Check_Limit,0,1),1)</f>
        <v>0</v>
      </c>
      <c r="BG265">
        <f>IFERROR(IF(SUMIF($G$6:$BB$6,BG$6&amp;" Total",$G265:$BB265)-(SUMIF($G$6:$BB$6,BG$6&amp;" "&amp;'Input-Func_Class'!$D$22,$G265:$BB265)+IFERROR(SUMIF($G$6:$BB$6,BG$6&amp;" "&amp;'Input-Func_Class'!$E$22,$G265:$BB265),SUMIF($G$6:$BB$6,BG$6&amp;" "&amp;'Input-Func_Class'!$B$24,$G265:$BB265))+SUMIF($G$6:$BB$6,BG$6&amp;" "&amp;'Input-Func_Class'!$F$22,$G265:$BB265))&lt;Check_Limit,0,1),1)</f>
        <v>0</v>
      </c>
      <c r="BH265">
        <f>IFERROR(IF(SUMIF($G$6:$BB$6,BH$6&amp;" Total",$G265:$BB265)-(SUMIF($G$6:$BB$6,BH$6&amp;" "&amp;'Input-Func_Class'!$D$22,$G265:$BB265)+IFERROR(SUMIF($G$6:$BB$6,BH$6&amp;" "&amp;'Input-Func_Class'!$E$22,$G265:$BB265),SUMIF($G$6:$BB$6,BH$6&amp;" "&amp;'Input-Func_Class'!$B$24,$G265:$BB265))+SUMIF($G$6:$BB$6,BH$6&amp;" "&amp;'Input-Func_Class'!$F$22,$G265:$BB265))&lt;Check_Limit,0,1),1)</f>
        <v>0</v>
      </c>
      <c r="BI265">
        <f>IFERROR(IF(SUMIF($G$6:$BB$6,BI$6&amp;" Total",$G265:$BB265)-(SUMIF($G$6:$BB$6,BI$6&amp;" "&amp;'Input-Func_Class'!$D$22,$G265:$BB265)+IFERROR(SUMIF($G$6:$BB$6,BI$6&amp;" "&amp;'Input-Func_Class'!$E$22,$G265:$BB265),SUMIF($G$6:$BB$6,BI$6&amp;" "&amp;'Input-Func_Class'!$B$24,$G265:$BB265))+SUMIF($G$6:$BB$6,BI$6&amp;" "&amp;'Input-Func_Class'!$F$22,$G265:$BB265))&lt;Check_Limit,0,1),1)</f>
        <v>0</v>
      </c>
      <c r="BJ265">
        <f>IFERROR(IF(SUMIF($G$6:$BB$6,BJ$6&amp;" Total",$G265:$BB265)-(SUMIF($G$6:$BB$6,BJ$6&amp;" "&amp;'Input-Func_Class'!$D$22,$G265:$BB265)+IFERROR(SUMIF($G$6:$BB$6,BJ$6&amp;" "&amp;'Input-Func_Class'!$E$22,$G265:$BB265),SUMIF($G$6:$BB$6,BJ$6&amp;" "&amp;'Input-Func_Class'!$B$24,$G265:$BB265))+SUMIF($G$6:$BB$6,BJ$6&amp;" "&amp;'Input-Func_Class'!$F$22,$G265:$BB265))&lt;Check_Limit,0,1),1)</f>
        <v>0</v>
      </c>
      <c r="BK265">
        <f>IFERROR(IF(SUMIF($G$6:$BB$6,BK$6&amp;" Total",$G265:$BB265)-(SUMIF($G$6:$BB$6,BK$6&amp;" "&amp;'Input-Func_Class'!$D$22,$G265:$BB265)+IFERROR(SUMIF($G$6:$BB$6,BK$6&amp;" "&amp;'Input-Func_Class'!$E$22,$G265:$BB265),SUMIF($G$6:$BB$6,BK$6&amp;" "&amp;'Input-Func_Class'!$B$24,$G265:$BB265))+SUMIF($G$6:$BB$6,BK$6&amp;" "&amp;'Input-Func_Class'!$F$22,$G265:$BB265))&lt;Check_Limit,0,1),1)</f>
        <v>0</v>
      </c>
      <c r="BL265">
        <f>IFERROR(IF(SUMIF($G$6:$BB$6,BL$6&amp;" Total",$G265:$BB265)-(SUMIF($G$6:$BB$6,BL$6&amp;" "&amp;'Input-Func_Class'!$D$22,$G265:$BB265)+IFERROR(SUMIF($G$6:$BB$6,BL$6&amp;" "&amp;'Input-Func_Class'!$E$22,$G265:$BB265),SUMIF($G$6:$BB$6,BL$6&amp;" "&amp;'Input-Func_Class'!$B$24,$G265:$BB265))+SUMIF($G$6:$BB$6,BL$6&amp;" "&amp;'Input-Func_Class'!$F$22,$G265:$BB265))&lt;Check_Limit,0,1),1)</f>
        <v>0</v>
      </c>
      <c r="BM265">
        <f>IFERROR(IF(SUMIF($G$6:$BB$6,BM$6&amp;" Total",$G265:$BB265)-(SUMIF($G$6:$BB$6,BM$6&amp;" "&amp;'Input-Func_Class'!$D$22,$G265:$BB265)+IFERROR(SUMIF($G$6:$BB$6,BM$6&amp;" "&amp;'Input-Func_Class'!$E$22,$G265:$BB265),SUMIF($G$6:$BB$6,BM$6&amp;" "&amp;'Input-Func_Class'!$B$24,$G265:$BB265))+SUMIF($G$6:$BB$6,BM$6&amp;" "&amp;'Input-Func_Class'!$F$22,$G265:$BB265))&lt;Check_Limit,0,1),1)</f>
        <v>0</v>
      </c>
      <c r="BN265">
        <f>IFERROR(IF(SUMIF($G$6:$BB$6,BN$6&amp;" Total",$G265:$BB265)-(SUMIF($G$6:$BB$6,BN$6&amp;" "&amp;'Input-Func_Class'!$D$22,$G265:$BB265)+IFERROR(SUMIF($G$6:$BB$6,BN$6&amp;" "&amp;'Input-Func_Class'!$E$22,$G265:$BB265),SUMIF($G$6:$BB$6,BN$6&amp;" "&amp;'Input-Func_Class'!$B$24,$G265:$BB265))+SUMIF($G$6:$BB$6,BN$6&amp;" "&amp;'Input-Func_Class'!$F$22,$G265:$BB265))&lt;Check_Limit,0,1),1)</f>
        <v>0</v>
      </c>
      <c r="BO265">
        <f>IFERROR(IF(SUMIF($G$6:$BB$6,BO$6&amp;" Total",$G265:$BB265)-(SUMIF($G$6:$BB$6,BO$6&amp;" "&amp;'Input-Func_Class'!$D$22,$G265:$BB265)+IFERROR(SUMIF($G$6:$BB$6,BO$6&amp;" "&amp;'Input-Func_Class'!$E$22,$G265:$BB265),SUMIF($G$6:$BB$6,BO$6&amp;" "&amp;'Input-Func_Class'!$B$24,$G265:$BB265))+SUMIF($G$6:$BB$6,BO$6&amp;" "&amp;'Input-Func_Class'!$F$22,$G265:$BB265))&lt;Check_Limit,0,1),1)</f>
        <v>0</v>
      </c>
    </row>
    <row r="266" spans="1:67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D266">
        <f>IFERROR(IF(SUMIF($G$6:$BB$6,BD$6&amp;" Total",$G266:$BB266)-(SUMIF($G$6:$BB$6,BD$6&amp;" "&amp;'Input-Func_Class'!$D$22,$G266:$BB266)+IFERROR(SUMIF($G$6:$BB$6,BD$6&amp;" "&amp;'Input-Func_Class'!$E$22,$G266:$BB266),SUMIF($G$6:$BB$6,BD$6&amp;" "&amp;'Input-Func_Class'!$B$24,$G266:$BB266))+SUMIF($G$6:$BB$6,BD$6&amp;" "&amp;'Input-Func_Class'!$F$22,$G266:$BB266))&lt;Check_Limit,0,1),1)</f>
        <v>0</v>
      </c>
      <c r="BE266">
        <f>IFERROR(IF(SUMIF($G$6:$BB$6,BE$6&amp;" Total",$G266:$BB266)-(SUMIF($G$6:$BB$6,BE$6&amp;" "&amp;'Input-Func_Class'!$D$22,$G266:$BB266)+IFERROR(SUMIF($G$6:$BB$6,BE$6&amp;" "&amp;'Input-Func_Class'!$E$22,$G266:$BB266),SUMIF($G$6:$BB$6,BE$6&amp;" "&amp;'Input-Func_Class'!$B$24,$G266:$BB266))+SUMIF($G$6:$BB$6,BE$6&amp;" "&amp;'Input-Func_Class'!$F$22,$G266:$BB266))&lt;Check_Limit,0,1),1)</f>
        <v>0</v>
      </c>
      <c r="BF266">
        <f>IFERROR(IF(SUMIF($G$6:$BB$6,BF$6&amp;" Total",$G266:$BB266)-(SUMIF($G$6:$BB$6,BF$6&amp;" "&amp;'Input-Func_Class'!$D$22,$G266:$BB266)+IFERROR(SUMIF($G$6:$BB$6,BF$6&amp;" "&amp;'Input-Func_Class'!$E$22,$G266:$BB266),SUMIF($G$6:$BB$6,BF$6&amp;" "&amp;'Input-Func_Class'!$B$24,$G266:$BB266))+SUMIF($G$6:$BB$6,BF$6&amp;" "&amp;'Input-Func_Class'!$F$22,$G266:$BB266))&lt;Check_Limit,0,1),1)</f>
        <v>0</v>
      </c>
      <c r="BG266">
        <f>IFERROR(IF(SUMIF($G$6:$BB$6,BG$6&amp;" Total",$G266:$BB266)-(SUMIF($G$6:$BB$6,BG$6&amp;" "&amp;'Input-Func_Class'!$D$22,$G266:$BB266)+IFERROR(SUMIF($G$6:$BB$6,BG$6&amp;" "&amp;'Input-Func_Class'!$E$22,$G266:$BB266),SUMIF($G$6:$BB$6,BG$6&amp;" "&amp;'Input-Func_Class'!$B$24,$G266:$BB266))+SUMIF($G$6:$BB$6,BG$6&amp;" "&amp;'Input-Func_Class'!$F$22,$G266:$BB266))&lt;Check_Limit,0,1),1)</f>
        <v>0</v>
      </c>
      <c r="BH266">
        <f>IFERROR(IF(SUMIF($G$6:$BB$6,BH$6&amp;" Total",$G266:$BB266)-(SUMIF($G$6:$BB$6,BH$6&amp;" "&amp;'Input-Func_Class'!$D$22,$G266:$BB266)+IFERROR(SUMIF($G$6:$BB$6,BH$6&amp;" "&amp;'Input-Func_Class'!$E$22,$G266:$BB266),SUMIF($G$6:$BB$6,BH$6&amp;" "&amp;'Input-Func_Class'!$B$24,$G266:$BB266))+SUMIF($G$6:$BB$6,BH$6&amp;" "&amp;'Input-Func_Class'!$F$22,$G266:$BB266))&lt;Check_Limit,0,1),1)</f>
        <v>0</v>
      </c>
      <c r="BI266">
        <f>IFERROR(IF(SUMIF($G$6:$BB$6,BI$6&amp;" Total",$G266:$BB266)-(SUMIF($G$6:$BB$6,BI$6&amp;" "&amp;'Input-Func_Class'!$D$22,$G266:$BB266)+IFERROR(SUMIF($G$6:$BB$6,BI$6&amp;" "&amp;'Input-Func_Class'!$E$22,$G266:$BB266),SUMIF($G$6:$BB$6,BI$6&amp;" "&amp;'Input-Func_Class'!$B$24,$G266:$BB266))+SUMIF($G$6:$BB$6,BI$6&amp;" "&amp;'Input-Func_Class'!$F$22,$G266:$BB266))&lt;Check_Limit,0,1),1)</f>
        <v>0</v>
      </c>
      <c r="BJ266">
        <f>IFERROR(IF(SUMIF($G$6:$BB$6,BJ$6&amp;" Total",$G266:$BB266)-(SUMIF($G$6:$BB$6,BJ$6&amp;" "&amp;'Input-Func_Class'!$D$22,$G266:$BB266)+IFERROR(SUMIF($G$6:$BB$6,BJ$6&amp;" "&amp;'Input-Func_Class'!$E$22,$G266:$BB266),SUMIF($G$6:$BB$6,BJ$6&amp;" "&amp;'Input-Func_Class'!$B$24,$G266:$BB266))+SUMIF($G$6:$BB$6,BJ$6&amp;" "&amp;'Input-Func_Class'!$F$22,$G266:$BB266))&lt;Check_Limit,0,1),1)</f>
        <v>0</v>
      </c>
      <c r="BK266">
        <f>IFERROR(IF(SUMIF($G$6:$BB$6,BK$6&amp;" Total",$G266:$BB266)-(SUMIF($G$6:$BB$6,BK$6&amp;" "&amp;'Input-Func_Class'!$D$22,$G266:$BB266)+IFERROR(SUMIF($G$6:$BB$6,BK$6&amp;" "&amp;'Input-Func_Class'!$E$22,$G266:$BB266),SUMIF($G$6:$BB$6,BK$6&amp;" "&amp;'Input-Func_Class'!$B$24,$G266:$BB266))+SUMIF($G$6:$BB$6,BK$6&amp;" "&amp;'Input-Func_Class'!$F$22,$G266:$BB266))&lt;Check_Limit,0,1),1)</f>
        <v>0</v>
      </c>
      <c r="BL266">
        <f>IFERROR(IF(SUMIF($G$6:$BB$6,BL$6&amp;" Total",$G266:$BB266)-(SUMIF($G$6:$BB$6,BL$6&amp;" "&amp;'Input-Func_Class'!$D$22,$G266:$BB266)+IFERROR(SUMIF($G$6:$BB$6,BL$6&amp;" "&amp;'Input-Func_Class'!$E$22,$G266:$BB266),SUMIF($G$6:$BB$6,BL$6&amp;" "&amp;'Input-Func_Class'!$B$24,$G266:$BB266))+SUMIF($G$6:$BB$6,BL$6&amp;" "&amp;'Input-Func_Class'!$F$22,$G266:$BB266))&lt;Check_Limit,0,1),1)</f>
        <v>0</v>
      </c>
      <c r="BM266">
        <f>IFERROR(IF(SUMIF($G$6:$BB$6,BM$6&amp;" Total",$G266:$BB266)-(SUMIF($G$6:$BB$6,BM$6&amp;" "&amp;'Input-Func_Class'!$D$22,$G266:$BB266)+IFERROR(SUMIF($G$6:$BB$6,BM$6&amp;" "&amp;'Input-Func_Class'!$E$22,$G266:$BB266),SUMIF($G$6:$BB$6,BM$6&amp;" "&amp;'Input-Func_Class'!$B$24,$G266:$BB266))+SUMIF($G$6:$BB$6,BM$6&amp;" "&amp;'Input-Func_Class'!$F$22,$G266:$BB266))&lt;Check_Limit,0,1),1)</f>
        <v>0</v>
      </c>
      <c r="BN266">
        <f>IFERROR(IF(SUMIF($G$6:$BB$6,BN$6&amp;" Total",$G266:$BB266)-(SUMIF($G$6:$BB$6,BN$6&amp;" "&amp;'Input-Func_Class'!$D$22,$G266:$BB266)+IFERROR(SUMIF($G$6:$BB$6,BN$6&amp;" "&amp;'Input-Func_Class'!$E$22,$G266:$BB266),SUMIF($G$6:$BB$6,BN$6&amp;" "&amp;'Input-Func_Class'!$B$24,$G266:$BB266))+SUMIF($G$6:$BB$6,BN$6&amp;" "&amp;'Input-Func_Class'!$F$22,$G266:$BB266))&lt;Check_Limit,0,1),1)</f>
        <v>0</v>
      </c>
      <c r="BO266">
        <f>IFERROR(IF(SUMIF($G$6:$BB$6,BO$6&amp;" Total",$G266:$BB266)-(SUMIF($G$6:$BB$6,BO$6&amp;" "&amp;'Input-Func_Class'!$D$22,$G266:$BB266)+IFERROR(SUMIF($G$6:$BB$6,BO$6&amp;" "&amp;'Input-Func_Class'!$E$22,$G266:$BB266),SUMIF($G$6:$BB$6,BO$6&amp;" "&amp;'Input-Func_Class'!$B$24,$G266:$BB266))+SUMIF($G$6:$BB$6,BO$6&amp;" "&amp;'Input-Func_Class'!$F$22,$G266:$BB266))&lt;Check_Limit,0,1),1)</f>
        <v>0</v>
      </c>
    </row>
    <row r="267" spans="1:67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>SUBTOTAL(9,D118:D264)</f>
        <v>186964320.44599506</v>
      </c>
      <c r="E267" s="8">
        <f t="shared" ca="1" si="71"/>
        <v>0</v>
      </c>
      <c r="F267" s="2"/>
      <c r="G267" s="34">
        <f t="shared" ref="G267:BB267" ca="1" si="75">SUBTOTAL(9,G118:G264)</f>
        <v>48223677.670163035</v>
      </c>
      <c r="H267" s="34">
        <f t="shared" ca="1" si="75"/>
        <v>36006878.576529026</v>
      </c>
      <c r="I267" s="34">
        <f t="shared" ca="1" si="75"/>
        <v>560511.29274246469</v>
      </c>
      <c r="J267" s="34">
        <f t="shared" ca="1" si="75"/>
        <v>11656287.800891539</v>
      </c>
      <c r="K267" s="34">
        <f t="shared" ca="1" si="75"/>
        <v>47067492.978976347</v>
      </c>
      <c r="L267" s="34">
        <f t="shared" ca="1" si="75"/>
        <v>0</v>
      </c>
      <c r="M267" s="34">
        <f t="shared" ca="1" si="75"/>
        <v>0</v>
      </c>
      <c r="N267" s="34">
        <f t="shared" ca="1" si="75"/>
        <v>47067492.978976347</v>
      </c>
      <c r="O267" s="34">
        <f t="shared" ca="1" si="75"/>
        <v>9951257.376855718</v>
      </c>
      <c r="P267" s="34">
        <f t="shared" ca="1" si="75"/>
        <v>0</v>
      </c>
      <c r="Q267" s="34">
        <f t="shared" ca="1" si="75"/>
        <v>0</v>
      </c>
      <c r="R267" s="34">
        <f t="shared" ca="1" si="75"/>
        <v>9951257.376855718</v>
      </c>
      <c r="S267" s="34">
        <f t="shared" ca="1" si="75"/>
        <v>81721892.420000032</v>
      </c>
      <c r="T267" s="34">
        <f t="shared" ca="1" si="75"/>
        <v>0</v>
      </c>
      <c r="U267" s="34">
        <f t="shared" ca="1" si="75"/>
        <v>81721892.420000032</v>
      </c>
      <c r="V267" s="34">
        <f t="shared" ca="1" si="75"/>
        <v>0</v>
      </c>
      <c r="W267" s="34">
        <f t="shared" ca="1" si="75"/>
        <v>0</v>
      </c>
      <c r="X267" s="34">
        <f t="shared" ca="1" si="75"/>
        <v>0</v>
      </c>
      <c r="Y267" s="34">
        <f t="shared" ca="1" si="75"/>
        <v>0</v>
      </c>
      <c r="Z267" s="34">
        <f t="shared" ca="1" si="75"/>
        <v>0</v>
      </c>
      <c r="AA267" s="34">
        <f t="shared" ca="1" si="75"/>
        <v>0</v>
      </c>
      <c r="AB267" s="34">
        <f t="shared" ca="1" si="75"/>
        <v>0</v>
      </c>
      <c r="AC267" s="34">
        <f t="shared" ca="1" si="75"/>
        <v>0</v>
      </c>
      <c r="AD267" s="34">
        <f t="shared" ca="1" si="75"/>
        <v>0</v>
      </c>
      <c r="AE267" s="34">
        <f t="shared" ca="1" si="75"/>
        <v>0</v>
      </c>
      <c r="AF267" s="34">
        <f t="shared" ca="1" si="75"/>
        <v>0</v>
      </c>
      <c r="AG267" s="34">
        <f t="shared" ca="1" si="75"/>
        <v>0</v>
      </c>
      <c r="AH267" s="34">
        <f t="shared" ca="1" si="75"/>
        <v>0</v>
      </c>
      <c r="AI267" s="34">
        <f t="shared" ca="1" si="75"/>
        <v>0</v>
      </c>
      <c r="AJ267" s="34">
        <f t="shared" ca="1" si="75"/>
        <v>0</v>
      </c>
      <c r="AK267" s="34">
        <f t="shared" ca="1" si="75"/>
        <v>0</v>
      </c>
      <c r="AL267" s="34">
        <f t="shared" ca="1" si="75"/>
        <v>0</v>
      </c>
      <c r="AM267" s="34">
        <f t="shared" ca="1" si="75"/>
        <v>0</v>
      </c>
      <c r="AN267" s="34">
        <f t="shared" ca="1" si="75"/>
        <v>0</v>
      </c>
      <c r="AO267" s="34">
        <f t="shared" ca="1" si="75"/>
        <v>0</v>
      </c>
      <c r="AP267" s="34">
        <f t="shared" ca="1" si="75"/>
        <v>0</v>
      </c>
      <c r="AQ267" s="34">
        <f t="shared" ca="1" si="75"/>
        <v>0</v>
      </c>
      <c r="AR267" s="34">
        <f t="shared" ca="1" si="75"/>
        <v>0</v>
      </c>
      <c r="AS267" s="34">
        <f t="shared" ca="1" si="75"/>
        <v>0</v>
      </c>
      <c r="AT267" s="34">
        <f t="shared" ca="1" si="75"/>
        <v>0</v>
      </c>
      <c r="AU267" s="34">
        <f t="shared" ca="1" si="75"/>
        <v>0</v>
      </c>
      <c r="AV267" s="34">
        <f t="shared" ca="1" si="75"/>
        <v>0</v>
      </c>
      <c r="AW267" s="34">
        <f t="shared" ca="1" si="75"/>
        <v>0</v>
      </c>
      <c r="AX267" s="34">
        <f t="shared" ca="1" si="75"/>
        <v>0</v>
      </c>
      <c r="AY267" s="34">
        <f t="shared" ca="1" si="75"/>
        <v>0</v>
      </c>
      <c r="AZ267" s="34">
        <f t="shared" ca="1" si="75"/>
        <v>0</v>
      </c>
      <c r="BA267" s="34">
        <f t="shared" ca="1" si="75"/>
        <v>0</v>
      </c>
      <c r="BB267" s="34">
        <f t="shared" ca="1" si="75"/>
        <v>0</v>
      </c>
      <c r="BD267">
        <f ca="1">IFERROR(IF(SUMIF($G$6:$BB$6,BD$6&amp;" Total",$G267:$BB267)-(SUMIF($G$6:$BB$6,BD$6&amp;" "&amp;'Input-Func_Class'!$D$22,$G267:$BB267)+IFERROR(SUMIF($G$6:$BB$6,BD$6&amp;" "&amp;'Input-Func_Class'!$E$22,$G267:$BB267),SUMIF($G$6:$BB$6,BD$6&amp;" "&amp;'Input-Func_Class'!$B$24,$G267:$BB267))+SUMIF($G$6:$BB$6,BD$6&amp;" "&amp;'Input-Func_Class'!$F$22,$G267:$BB267))&lt;Check_Limit,0,1),1)</f>
        <v>0</v>
      </c>
      <c r="BE267">
        <f ca="1">IFERROR(IF(SUMIF($G$6:$BB$6,BE$6&amp;" Total",$G267:$BB267)-(SUMIF($G$6:$BB$6,BE$6&amp;" "&amp;'Input-Func_Class'!$D$22,$G267:$BB267)+IFERROR(SUMIF($G$6:$BB$6,BE$6&amp;" "&amp;'Input-Func_Class'!$E$22,$G267:$BB267),SUMIF($G$6:$BB$6,BE$6&amp;" "&amp;'Input-Func_Class'!$B$24,$G267:$BB267))+SUMIF($G$6:$BB$6,BE$6&amp;" "&amp;'Input-Func_Class'!$F$22,$G267:$BB267))&lt;Check_Limit,0,1),1)</f>
        <v>0</v>
      </c>
      <c r="BF267">
        <f ca="1">IFERROR(IF(SUMIF($G$6:$BB$6,BF$6&amp;" Total",$G267:$BB267)-(SUMIF($G$6:$BB$6,BF$6&amp;" "&amp;'Input-Func_Class'!$D$22,$G267:$BB267)+IFERROR(SUMIF($G$6:$BB$6,BF$6&amp;" "&amp;'Input-Func_Class'!$E$22,$G267:$BB267),SUMIF($G$6:$BB$6,BF$6&amp;" "&amp;'Input-Func_Class'!$B$24,$G267:$BB267))+SUMIF($G$6:$BB$6,BF$6&amp;" "&amp;'Input-Func_Class'!$F$22,$G267:$BB267))&lt;Check_Limit,0,1),1)</f>
        <v>0</v>
      </c>
      <c r="BG267">
        <f ca="1">IFERROR(IF(SUMIF($G$6:$BB$6,BG$6&amp;" Total",$G267:$BB267)-(SUMIF($G$6:$BB$6,BG$6&amp;" "&amp;'Input-Func_Class'!$D$22,$G267:$BB267)+IFERROR(SUMIF($G$6:$BB$6,BG$6&amp;" "&amp;'Input-Func_Class'!$E$22,$G267:$BB267),SUMIF($G$6:$BB$6,BG$6&amp;" "&amp;'Input-Func_Class'!$B$24,$G267:$BB267))+SUMIF($G$6:$BB$6,BG$6&amp;" "&amp;'Input-Func_Class'!$F$22,$G267:$BB267))&lt;Check_Limit,0,1),1)</f>
        <v>0</v>
      </c>
      <c r="BH267">
        <f ca="1">IFERROR(IF(SUMIF($G$6:$BB$6,BH$6&amp;" Total",$G267:$BB267)-(SUMIF($G$6:$BB$6,BH$6&amp;" "&amp;'Input-Func_Class'!$D$22,$G267:$BB267)+IFERROR(SUMIF($G$6:$BB$6,BH$6&amp;" "&amp;'Input-Func_Class'!$E$22,$G267:$BB267),SUMIF($G$6:$BB$6,BH$6&amp;" "&amp;'Input-Func_Class'!$B$24,$G267:$BB267))+SUMIF($G$6:$BB$6,BH$6&amp;" "&amp;'Input-Func_Class'!$F$22,$G267:$BB267))&lt;Check_Limit,0,1),1)</f>
        <v>0</v>
      </c>
      <c r="BI267">
        <f ca="1">IFERROR(IF(SUMIF($G$6:$BB$6,BI$6&amp;" Total",$G267:$BB267)-(SUMIF($G$6:$BB$6,BI$6&amp;" "&amp;'Input-Func_Class'!$D$22,$G267:$BB267)+IFERROR(SUMIF($G$6:$BB$6,BI$6&amp;" "&amp;'Input-Func_Class'!$E$22,$G267:$BB267),SUMIF($G$6:$BB$6,BI$6&amp;" "&amp;'Input-Func_Class'!$B$24,$G267:$BB267))+SUMIF($G$6:$BB$6,BI$6&amp;" "&amp;'Input-Func_Class'!$F$22,$G267:$BB267))&lt;Check_Limit,0,1),1)</f>
        <v>0</v>
      </c>
      <c r="BJ267">
        <f ca="1">IFERROR(IF(SUMIF($G$6:$BB$6,BJ$6&amp;" Total",$G267:$BB267)-(SUMIF($G$6:$BB$6,BJ$6&amp;" "&amp;'Input-Func_Class'!$D$22,$G267:$BB267)+IFERROR(SUMIF($G$6:$BB$6,BJ$6&amp;" "&amp;'Input-Func_Class'!$E$22,$G267:$BB267),SUMIF($G$6:$BB$6,BJ$6&amp;" "&amp;'Input-Func_Class'!$B$24,$G267:$BB267))+SUMIF($G$6:$BB$6,BJ$6&amp;" "&amp;'Input-Func_Class'!$F$22,$G267:$BB267))&lt;Check_Limit,0,1),1)</f>
        <v>0</v>
      </c>
      <c r="BK267">
        <f ca="1">IFERROR(IF(SUMIF($G$6:$BB$6,BK$6&amp;" Total",$G267:$BB267)-(SUMIF($G$6:$BB$6,BK$6&amp;" "&amp;'Input-Func_Class'!$D$22,$G267:$BB267)+IFERROR(SUMIF($G$6:$BB$6,BK$6&amp;" "&amp;'Input-Func_Class'!$E$22,$G267:$BB267),SUMIF($G$6:$BB$6,BK$6&amp;" "&amp;'Input-Func_Class'!$B$24,$G267:$BB267))+SUMIF($G$6:$BB$6,BK$6&amp;" "&amp;'Input-Func_Class'!$F$22,$G267:$BB267))&lt;Check_Limit,0,1),1)</f>
        <v>0</v>
      </c>
      <c r="BL267">
        <f ca="1">IFERROR(IF(SUMIF($G$6:$BB$6,BL$6&amp;" Total",$G267:$BB267)-(SUMIF($G$6:$BB$6,BL$6&amp;" "&amp;'Input-Func_Class'!$D$22,$G267:$BB267)+IFERROR(SUMIF($G$6:$BB$6,BL$6&amp;" "&amp;'Input-Func_Class'!$E$22,$G267:$BB267),SUMIF($G$6:$BB$6,BL$6&amp;" "&amp;'Input-Func_Class'!$B$24,$G267:$BB267))+SUMIF($G$6:$BB$6,BL$6&amp;" "&amp;'Input-Func_Class'!$F$22,$G267:$BB267))&lt;Check_Limit,0,1),1)</f>
        <v>0</v>
      </c>
      <c r="BM267">
        <f ca="1">IFERROR(IF(SUMIF($G$6:$BB$6,BM$6&amp;" Total",$G267:$BB267)-(SUMIF($G$6:$BB$6,BM$6&amp;" "&amp;'Input-Func_Class'!$D$22,$G267:$BB267)+IFERROR(SUMIF($G$6:$BB$6,BM$6&amp;" "&amp;'Input-Func_Class'!$E$22,$G267:$BB267),SUMIF($G$6:$BB$6,BM$6&amp;" "&amp;'Input-Func_Class'!$B$24,$G267:$BB267))+SUMIF($G$6:$BB$6,BM$6&amp;" "&amp;'Input-Func_Class'!$F$22,$G267:$BB267))&lt;Check_Limit,0,1),1)</f>
        <v>0</v>
      </c>
      <c r="BN267">
        <f ca="1">IFERROR(IF(SUMIF($G$6:$BB$6,BN$6&amp;" Total",$G267:$BB267)-(SUMIF($G$6:$BB$6,BN$6&amp;" "&amp;'Input-Func_Class'!$D$22,$G267:$BB267)+IFERROR(SUMIF($G$6:$BB$6,BN$6&amp;" "&amp;'Input-Func_Class'!$E$22,$G267:$BB267),SUMIF($G$6:$BB$6,BN$6&amp;" "&amp;'Input-Func_Class'!$B$24,$G267:$BB267))+SUMIF($G$6:$BB$6,BN$6&amp;" "&amp;'Input-Func_Class'!$F$22,$G267:$BB267))&lt;Check_Limit,0,1),1)</f>
        <v>0</v>
      </c>
      <c r="BO267">
        <f ca="1">IFERROR(IF(SUMIF($G$6:$BB$6,BO$6&amp;" Total",$G267:$BB267)-(SUMIF($G$6:$BB$6,BO$6&amp;" "&amp;'Input-Func_Class'!$D$22,$G267:$BB267)+IFERROR(SUMIF($G$6:$BB$6,BO$6&amp;" "&amp;'Input-Func_Class'!$E$22,$G267:$BB267),SUMIF($G$6:$BB$6,BO$6&amp;" "&amp;'Input-Func_Class'!$B$24,$G267:$BB267))+SUMIF($G$6:$BB$6,BO$6&amp;" "&amp;'Input-Func_Class'!$F$22,$G267:$BB267))&lt;Check_Limit,0,1),1)</f>
        <v>0</v>
      </c>
    </row>
    <row r="268" spans="1:67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>Functionalization!$D268</f>
        <v>49701356.379055373</v>
      </c>
      <c r="E268" s="8">
        <f t="shared" ca="1" si="71"/>
        <v>0</v>
      </c>
      <c r="F268" s="2" t="str">
        <f>IF($D268=0,"-",IF('Input-Accounts'!$E268&lt;&gt;0,'Input-Accounts'!$E268,'Input-Accounts'!$G268))</f>
        <v>INT_RATEBASE</v>
      </c>
      <c r="G268" s="8">
        <f ca="1">IF(G$5&lt;&gt;"",HLOOKUP(G$5,Functionalization!$G$6:$R$314,ROW($A268)-5,FALSE),IFERROR(INDEX(G$278:G$314,MATCH($F268,$B$278:$B$314,0))/VLOOKUP($F268,$B$278:$BB$314,MATCH(LEFT(TRIM(G$6),FIND("~",SUBSTITUTE(G$6,"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268))*HLOOKUP(LEFT(TRIM(G$6),FIND("~",SUBSTITUTE(G$6," ","~",LEN(TRIM(G$6))-LEN(SUBSTITUTE(TRIM(G$6)," ",""))))-1)&amp;" Total",$B$6:$BB$314,ROW($A268)-5,FALSE))</f>
        <v>35478301.650642633</v>
      </c>
      <c r="H268" s="8">
        <f ca="1">IF(H$5&lt;&gt;"",HLOOKUP(H$5,Functionalization!$G$6:$R$314,ROW($A268)-5,FALSE),IFERROR(INDEX(H$278:H$314,MATCH($F268,$B$278:$B$314,0))/VLOOKUP($F268,$B$278:$BB$314,MATCH(LEFT(TRIM(H$6),FIND("~",SUBSTITUTE(H$6,"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268))*HLOOKUP(LEFT(TRIM(H$6),FIND("~",SUBSTITUTE(H$6," ","~",LEN(TRIM(H$6))-LEN(SUBSTITUTE(TRIM(H$6)," ",""))))-1)&amp;" Total",$B$6:$BB$314,ROW($A268)-5,FALSE))</f>
        <v>27752413.200654715</v>
      </c>
      <c r="I268" s="8">
        <f ca="1">IF(I$5&lt;&gt;"",HLOOKUP(I$5,Functionalization!$G$6:$R$314,ROW($A268)-5,FALSE),IFERROR(INDEX(I$278:I$314,MATCH($F268,$B$278:$B$314,0))/VLOOKUP($F268,$B$278:$BB$314,MATCH(LEFT(TRIM(I$6),FIND("~",SUBSTITUTE(I$6,"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268))*HLOOKUP(LEFT(TRIM(I$6),FIND("~",SUBSTITUTE(I$6," ","~",LEN(TRIM(I$6))-LEN(SUBSTITUTE(TRIM(I$6)," ",""))))-1)&amp;" Total",$B$6:$BB$314,ROW($A268)-5,FALSE))</f>
        <v>0</v>
      </c>
      <c r="J268" s="8">
        <f ca="1">IF(J$5&lt;&gt;"",HLOOKUP(J$5,Functionalization!$G$6:$R$314,ROW($A268)-5,FALSE),IFERROR(INDEX(J$278:J$314,MATCH($F268,$B$278:$B$314,0))/VLOOKUP($F268,$B$278:$BB$314,MATCH(LEFT(TRIM(J$6),FIND("~",SUBSTITUTE(J$6,"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268))*HLOOKUP(LEFT(TRIM(J$6),FIND("~",SUBSTITUTE(J$6," ","~",LEN(TRIM(J$6))-LEN(SUBSTITUTE(TRIM(J$6)," ",""))))-1)&amp;" Total",$B$6:$BB$314,ROW($A268)-5,FALSE))</f>
        <v>7725888.4499879116</v>
      </c>
      <c r="K268" s="8">
        <f ca="1">IF(K$5&lt;&gt;"",HLOOKUP(K$5,Functionalization!$G$6:$R$314,ROW($A268)-5,FALSE),IFERROR(INDEX(K$278:K$314,MATCH($F268,$B$278:$B$314,0))/VLOOKUP($F268,$B$278:$BB$314,MATCH(LEFT(TRIM(K$6),FIND("~",SUBSTITUTE(K$6,"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268))*HLOOKUP(LEFT(TRIM(K$6),FIND("~",SUBSTITUTE(K$6," ","~",LEN(TRIM(K$6))-LEN(SUBSTITUTE(TRIM(K$6)," ",""))))-1)&amp;" Total",$B$6:$BB$314,ROW($A268)-5,FALSE))</f>
        <v>14223054.728412746</v>
      </c>
      <c r="L268" s="8">
        <f ca="1">IF(L$5&lt;&gt;"",HLOOKUP(L$5,Functionalization!$G$6:$R$314,ROW($A268)-5,FALSE),IFERROR(INDEX(L$278:L$314,MATCH($F268,$B$278:$B$314,0))/VLOOKUP($F268,$B$278:$BB$314,MATCH(LEFT(TRIM(L$6),FIND("~",SUBSTITUTE(L$6,"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268))*HLOOKUP(LEFT(TRIM(L$6),FIND("~",SUBSTITUTE(L$6," ","~",LEN(TRIM(L$6))-LEN(SUBSTITUTE(TRIM(L$6)," ",""))))-1)&amp;" Total",$B$6:$BB$314,ROW($A268)-5,FALSE))</f>
        <v>0</v>
      </c>
      <c r="M268" s="8">
        <f ca="1">IF(M$5&lt;&gt;"",HLOOKUP(M$5,Functionalization!$G$6:$R$314,ROW($A268)-5,FALSE),IFERROR(INDEX(M$278:M$314,MATCH($F268,$B$278:$B$314,0))/VLOOKUP($F268,$B$278:$BB$314,MATCH(LEFT(TRIM(M$6),FIND("~",SUBSTITUTE(M$6,"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268))*HLOOKUP(LEFT(TRIM(M$6),FIND("~",SUBSTITUTE(M$6," ","~",LEN(TRIM(M$6))-LEN(SUBSTITUTE(TRIM(M$6)," ",""))))-1)&amp;" Total",$B$6:$BB$314,ROW($A268)-5,FALSE))</f>
        <v>0</v>
      </c>
      <c r="N268" s="8">
        <f ca="1">IF(N$5&lt;&gt;"",HLOOKUP(N$5,Functionalization!$G$6:$R$314,ROW($A268)-5,FALSE),IFERROR(INDEX(N$278:N$314,MATCH($F268,$B$278:$B$314,0))/VLOOKUP($F268,$B$278:$BB$314,MATCH(LEFT(TRIM(N$6),FIND("~",SUBSTITUTE(N$6,"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268))*HLOOKUP(LEFT(TRIM(N$6),FIND("~",SUBSTITUTE(N$6," ","~",LEN(TRIM(N$6))-LEN(SUBSTITUTE(TRIM(N$6)," ",""))))-1)&amp;" Total",$B$6:$BB$314,ROW($A268)-5,FALSE))</f>
        <v>14223054.728412746</v>
      </c>
      <c r="O268" s="8">
        <f ca="1">IF(O$5&lt;&gt;"",HLOOKUP(O$5,Functionalization!$G$6:$R$314,ROW($A268)-5,FALSE),IFERROR(INDEX(O$278:O$314,MATCH($F268,$B$278:$B$314,0))/VLOOKUP($F268,$B$278:$BB$314,MATCH(LEFT(TRIM(O$6),FIND("~",SUBSTITUTE(O$6,"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268))*HLOOKUP(LEFT(TRIM(O$6),FIND("~",SUBSTITUTE(O$6," ","~",LEN(TRIM(O$6))-LEN(SUBSTITUTE(TRIM(O$6)," ",""))))-1)&amp;" Total",$B$6:$BB$314,ROW($A268)-5,FALSE))</f>
        <v>0</v>
      </c>
      <c r="P268" s="8">
        <f ca="1">IF(P$5&lt;&gt;"",HLOOKUP(P$5,Functionalization!$G$6:$R$314,ROW($A268)-5,FALSE),IFERROR(INDEX(P$278:P$314,MATCH($F268,$B$278:$B$314,0))/VLOOKUP($F268,$B$278:$BB$314,MATCH(LEFT(TRIM(P$6),FIND("~",SUBSTITUTE(P$6,"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268))*HLOOKUP(LEFT(TRIM(P$6),FIND("~",SUBSTITUTE(P$6," ","~",LEN(TRIM(P$6))-LEN(SUBSTITUTE(TRIM(P$6)," ",""))))-1)&amp;" Total",$B$6:$BB$314,ROW($A268)-5,FALSE))</f>
        <v>0</v>
      </c>
      <c r="Q268" s="8">
        <f ca="1">IF(Q$5&lt;&gt;"",HLOOKUP(Q$5,Functionalization!$G$6:$R$314,ROW($A268)-5,FALSE),IFERROR(INDEX(Q$278:Q$314,MATCH($F268,$B$278:$B$314,0))/VLOOKUP($F268,$B$278:$BB$314,MATCH(LEFT(TRIM(Q$6),FIND("~",SUBSTITUTE(Q$6,"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268))*HLOOKUP(LEFT(TRIM(Q$6),FIND("~",SUBSTITUTE(Q$6," ","~",LEN(TRIM(Q$6))-LEN(SUBSTITUTE(TRIM(Q$6)," ",""))))-1)&amp;" Total",$B$6:$BB$314,ROW($A268)-5,FALSE))</f>
        <v>0</v>
      </c>
      <c r="R268" s="8">
        <f ca="1">IF(R$5&lt;&gt;"",HLOOKUP(R$5,Functionalization!$G$6:$R$314,ROW($A268)-5,FALSE),IFERROR(INDEX(R$278:R$314,MATCH($F268,$B$278:$B$314,0))/VLOOKUP($F268,$B$278:$BB$314,MATCH(LEFT(TRIM(R$6),FIND("~",SUBSTITUTE(R$6,"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268))*HLOOKUP(LEFT(TRIM(R$6),FIND("~",SUBSTITUTE(R$6," ","~",LEN(TRIM(R$6))-LEN(SUBSTITUTE(TRIM(R$6)," ",""))))-1)&amp;" Total",$B$6:$BB$314,ROW($A268)-5,FALSE))</f>
        <v>0</v>
      </c>
      <c r="S268" s="8">
        <f ca="1">IF(S$5&lt;&gt;"",HLOOKUP(S$5,Functionalization!$G$6:$R$314,ROW($A268)-5,FALSE),IFERROR(INDEX(S$278:S$314,MATCH($F268,$B$278:$B$314,0))/VLOOKUP($F268,$B$278:$BB$314,MATCH(LEFT(TRIM(S$6),FIND("~",SUBSTITUTE(S$6,"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268))*HLOOKUP(LEFT(TRIM(S$6),FIND("~",SUBSTITUTE(S$6," ","~",LEN(TRIM(S$6))-LEN(SUBSTITUTE(TRIM(S$6)," ",""))))-1)&amp;" Total",$B$6:$BB$314,ROW($A268)-5,FALSE))</f>
        <v>0</v>
      </c>
      <c r="T268" s="8">
        <f ca="1">IF(T$5&lt;&gt;"",HLOOKUP(T$5,Functionalization!$G$6:$R$314,ROW($A268)-5,FALSE),IFERROR(INDEX(T$278:T$314,MATCH($F268,$B$278:$B$314,0))/VLOOKUP($F268,$B$278:$BB$314,MATCH(LEFT(TRIM(T$6),FIND("~",SUBSTITUTE(T$6,"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268))*HLOOKUP(LEFT(TRIM(T$6),FIND("~",SUBSTITUTE(T$6," ","~",LEN(TRIM(T$6))-LEN(SUBSTITUTE(TRIM(T$6)," ",""))))-1)&amp;" Total",$B$6:$BB$314,ROW($A268)-5,FALSE))</f>
        <v>0</v>
      </c>
      <c r="U268" s="8">
        <f ca="1">IF(U$5&lt;&gt;"",HLOOKUP(U$5,Functionalization!$G$6:$R$314,ROW($A268)-5,FALSE),IFERROR(INDEX(U$278:U$314,MATCH($F268,$B$278:$B$314,0))/VLOOKUP($F268,$B$278:$BB$314,MATCH(LEFT(TRIM(U$6),FIND("~",SUBSTITUTE(U$6,"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268))*HLOOKUP(LEFT(TRIM(U$6),FIND("~",SUBSTITUTE(U$6," ","~",LEN(TRIM(U$6))-LEN(SUBSTITUTE(TRIM(U$6)," ",""))))-1)&amp;" Total",$B$6:$BB$314,ROW($A268)-5,FALSE))</f>
        <v>0</v>
      </c>
      <c r="V268" s="8">
        <f ca="1">IF(V$5&lt;&gt;"",HLOOKUP(V$5,Functionalization!$G$6:$R$314,ROW($A268)-5,FALSE),IFERROR(INDEX(V$278:V$314,MATCH($F268,$B$278:$B$314,0))/VLOOKUP($F268,$B$278:$BB$314,MATCH(LEFT(TRIM(V$6),FIND("~",SUBSTITUTE(V$6,"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268))*HLOOKUP(LEFT(TRIM(V$6),FIND("~",SUBSTITUTE(V$6," ","~",LEN(TRIM(V$6))-LEN(SUBSTITUTE(TRIM(V$6)," ",""))))-1)&amp;" Total",$B$6:$BB$314,ROW($A268)-5,FALSE))</f>
        <v>0</v>
      </c>
      <c r="W268" s="8">
        <f ca="1">IF(W$5&lt;&gt;"",HLOOKUP(W$5,Functionalization!$G$6:$R$314,ROW($A268)-5,FALSE),IFERROR(INDEX(W$278:W$314,MATCH($F268,$B$278:$B$314,0))/VLOOKUP($F268,$B$278:$BB$314,MATCH(LEFT(TRIM(W$6),FIND("~",SUBSTITUTE(W$6,"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268))*HLOOKUP(LEFT(TRIM(W$6),FIND("~",SUBSTITUTE(W$6," ","~",LEN(TRIM(W$6))-LEN(SUBSTITUTE(TRIM(W$6)," ",""))))-1)&amp;" Total",$B$6:$BB$314,ROW($A268)-5,FALSE))</f>
        <v>0</v>
      </c>
      <c r="X268" s="8">
        <f ca="1">IF(X$5&lt;&gt;"",HLOOKUP(X$5,Functionalization!$G$6:$R$314,ROW($A268)-5,FALSE),IFERROR(INDEX(X$278:X$314,MATCH($F268,$B$278:$B$314,0))/VLOOKUP($F268,$B$278:$BB$314,MATCH(LEFT(TRIM(X$6),FIND("~",SUBSTITUTE(X$6,"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268))*HLOOKUP(LEFT(TRIM(X$6),FIND("~",SUBSTITUTE(X$6," ","~",LEN(TRIM(X$6))-LEN(SUBSTITUTE(TRIM(X$6)," ",""))))-1)&amp;" Total",$B$6:$BB$314,ROW($A268)-5,FALSE))</f>
        <v>0</v>
      </c>
      <c r="Y268" s="8">
        <f ca="1">IF(Y$5&lt;&gt;"",HLOOKUP(Y$5,Functionalization!$G$6:$R$314,ROW($A268)-5,FALSE),IFERROR(INDEX(Y$278:Y$314,MATCH($F268,$B$278:$B$314,0))/VLOOKUP($F268,$B$278:$BB$314,MATCH(LEFT(TRIM(Y$6),FIND("~",SUBSTITUTE(Y$6,"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268))*HLOOKUP(LEFT(TRIM(Y$6),FIND("~",SUBSTITUTE(Y$6," ","~",LEN(TRIM(Y$6))-LEN(SUBSTITUTE(TRIM(Y$6)," ",""))))-1)&amp;" Total",$B$6:$BB$314,ROW($A268)-5,FALSE))</f>
        <v>0</v>
      </c>
      <c r="Z268" s="8">
        <f ca="1">IF(Z$5&lt;&gt;"",HLOOKUP(Z$5,Functionalization!$G$6:$R$314,ROW($A268)-5,FALSE),IFERROR(INDEX(Z$278:Z$314,MATCH($F268,$B$278:$B$314,0))/VLOOKUP($F268,$B$278:$BB$314,MATCH(LEFT(TRIM(Z$6),FIND("~",SUBSTITUTE(Z$6,"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268))*HLOOKUP(LEFT(TRIM(Z$6),FIND("~",SUBSTITUTE(Z$6," ","~",LEN(TRIM(Z$6))-LEN(SUBSTITUTE(TRIM(Z$6)," ",""))))-1)&amp;" Total",$B$6:$BB$314,ROW($A268)-5,FALSE))</f>
        <v>0</v>
      </c>
      <c r="AA268" s="8">
        <f ca="1">IF(AA$5&lt;&gt;"",HLOOKUP(AA$5,Functionalization!$G$6:$R$314,ROW($A268)-5,FALSE),IFERROR(INDEX(AA$278:AA$314,MATCH($F268,$B$278:$B$314,0))/VLOOKUP($F268,$B$278:$BB$314,MATCH(LEFT(TRIM(AA$6),FIND("~",SUBSTITUTE(AA$6,"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268))*HLOOKUP(LEFT(TRIM(AA$6),FIND("~",SUBSTITUTE(AA$6," ","~",LEN(TRIM(AA$6))-LEN(SUBSTITUTE(TRIM(AA$6)," ",""))))-1)&amp;" Total",$B$6:$BB$314,ROW($A268)-5,FALSE))</f>
        <v>0</v>
      </c>
      <c r="AB268" s="8">
        <f ca="1">IF(AB$5&lt;&gt;"",HLOOKUP(AB$5,Functionalization!$G$6:$R$314,ROW($A268)-5,FALSE),IFERROR(INDEX(AB$278:AB$314,MATCH($F268,$B$278:$B$314,0))/VLOOKUP($F268,$B$278:$BB$314,MATCH(LEFT(TRIM(AB$6),FIND("~",SUBSTITUTE(AB$6,"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268))*HLOOKUP(LEFT(TRIM(AB$6),FIND("~",SUBSTITUTE(AB$6," ","~",LEN(TRIM(AB$6))-LEN(SUBSTITUTE(TRIM(AB$6)," ",""))))-1)&amp;" Total",$B$6:$BB$314,ROW($A268)-5,FALSE))</f>
        <v>0</v>
      </c>
      <c r="AC268" s="8">
        <f ca="1">IF(AC$5&lt;&gt;"",HLOOKUP(AC$5,Functionalization!$G$6:$R$314,ROW($A268)-5,FALSE),IFERROR(INDEX(AC$278:AC$314,MATCH($F268,$B$278:$B$314,0))/VLOOKUP($F268,$B$278:$BB$314,MATCH(LEFT(TRIM(AC$6),FIND("~",SUBSTITUTE(AC$6,"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268))*HLOOKUP(LEFT(TRIM(AC$6),FIND("~",SUBSTITUTE(AC$6," ","~",LEN(TRIM(AC$6))-LEN(SUBSTITUTE(TRIM(AC$6)," ",""))))-1)&amp;" Total",$B$6:$BB$314,ROW($A268)-5,FALSE))</f>
        <v>0</v>
      </c>
      <c r="AD268" s="8">
        <f ca="1">IF(AD$5&lt;&gt;"",HLOOKUP(AD$5,Functionalization!$G$6:$R$314,ROW($A268)-5,FALSE),IFERROR(INDEX(AD$278:AD$314,MATCH($F268,$B$278:$B$314,0))/VLOOKUP($F268,$B$278:$BB$314,MATCH(LEFT(TRIM(AD$6),FIND("~",SUBSTITUTE(AD$6,"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268))*HLOOKUP(LEFT(TRIM(AD$6),FIND("~",SUBSTITUTE(AD$6," ","~",LEN(TRIM(AD$6))-LEN(SUBSTITUTE(TRIM(AD$6)," ",""))))-1)&amp;" Total",$B$6:$BB$314,ROW($A268)-5,FALSE))</f>
        <v>0</v>
      </c>
      <c r="AE268" s="8">
        <f ca="1">IF(AE$5&lt;&gt;"",HLOOKUP(AE$5,Functionalization!$G$6:$R$314,ROW($A268)-5,FALSE),IFERROR(INDEX(AE$278:AE$314,MATCH($F268,$B$278:$B$314,0))/VLOOKUP($F268,$B$278:$BB$314,MATCH(LEFT(TRIM(AE$6),FIND("~",SUBSTITUTE(AE$6,"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268))*HLOOKUP(LEFT(TRIM(AE$6),FIND("~",SUBSTITUTE(AE$6," ","~",LEN(TRIM(AE$6))-LEN(SUBSTITUTE(TRIM(AE$6)," ",""))))-1)&amp;" Total",$B$6:$BB$314,ROW($A268)-5,FALSE))</f>
        <v>0</v>
      </c>
      <c r="AF268" s="8">
        <f ca="1">IF(AF$5&lt;&gt;"",HLOOKUP(AF$5,Functionalization!$G$6:$R$314,ROW($A268)-5,FALSE),IFERROR(INDEX(AF$278:AF$314,MATCH($F268,$B$278:$B$314,0))/VLOOKUP($F268,$B$278:$BB$314,MATCH(LEFT(TRIM(AF$6),FIND("~",SUBSTITUTE(AF$6,"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268))*HLOOKUP(LEFT(TRIM(AF$6),FIND("~",SUBSTITUTE(AF$6," ","~",LEN(TRIM(AF$6))-LEN(SUBSTITUTE(TRIM(AF$6)," ",""))))-1)&amp;" Total",$B$6:$BB$314,ROW($A268)-5,FALSE))</f>
        <v>0</v>
      </c>
      <c r="AG268" s="8">
        <f ca="1">IF(AG$5&lt;&gt;"",HLOOKUP(AG$5,Functionalization!$G$6:$R$314,ROW($A268)-5,FALSE),IFERROR(INDEX(AG$278:AG$314,MATCH($F268,$B$278:$B$314,0))/VLOOKUP($F268,$B$278:$BB$314,MATCH(LEFT(TRIM(AG$6),FIND("~",SUBSTITUTE(AG$6,"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268))*HLOOKUP(LEFT(TRIM(AG$6),FIND("~",SUBSTITUTE(AG$6," ","~",LEN(TRIM(AG$6))-LEN(SUBSTITUTE(TRIM(AG$6)," ",""))))-1)&amp;" Total",$B$6:$BB$314,ROW($A268)-5,FALSE))</f>
        <v>0</v>
      </c>
      <c r="AH268" s="8">
        <f ca="1">IF(AH$5&lt;&gt;"",HLOOKUP(AH$5,Functionalization!$G$6:$R$314,ROW($A268)-5,FALSE),IFERROR(INDEX(AH$278:AH$314,MATCH($F268,$B$278:$B$314,0))/VLOOKUP($F268,$B$278:$BB$314,MATCH(LEFT(TRIM(AH$6),FIND("~",SUBSTITUTE(AH$6,"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268))*HLOOKUP(LEFT(TRIM(AH$6),FIND("~",SUBSTITUTE(AH$6," ","~",LEN(TRIM(AH$6))-LEN(SUBSTITUTE(TRIM(AH$6)," ",""))))-1)&amp;" Total",$B$6:$BB$314,ROW($A268)-5,FALSE))</f>
        <v>0</v>
      </c>
      <c r="AI268" s="8">
        <f ca="1">IF(AI$5&lt;&gt;"",HLOOKUP(AI$5,Functionalization!$G$6:$R$314,ROW($A268)-5,FALSE),IFERROR(INDEX(AI$278:AI$314,MATCH($F268,$B$278:$B$314,0))/VLOOKUP($F268,$B$278:$BB$314,MATCH(LEFT(TRIM(AI$6),FIND("~",SUBSTITUTE(AI$6,"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268))*HLOOKUP(LEFT(TRIM(AI$6),FIND("~",SUBSTITUTE(AI$6," ","~",LEN(TRIM(AI$6))-LEN(SUBSTITUTE(TRIM(AI$6)," ",""))))-1)&amp;" Total",$B$6:$BB$314,ROW($A268)-5,FALSE))</f>
        <v>0</v>
      </c>
      <c r="AJ268" s="8">
        <f ca="1">IF(AJ$5&lt;&gt;"",HLOOKUP(AJ$5,Functionalization!$G$6:$R$314,ROW($A268)-5,FALSE),IFERROR(INDEX(AJ$278:AJ$314,MATCH($F268,$B$278:$B$314,0))/VLOOKUP($F268,$B$278:$BB$314,MATCH(LEFT(TRIM(AJ$6),FIND("~",SUBSTITUTE(AJ$6,"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268))*HLOOKUP(LEFT(TRIM(AJ$6),FIND("~",SUBSTITUTE(AJ$6," ","~",LEN(TRIM(AJ$6))-LEN(SUBSTITUTE(TRIM(AJ$6)," ",""))))-1)&amp;" Total",$B$6:$BB$314,ROW($A268)-5,FALSE))</f>
        <v>0</v>
      </c>
      <c r="AK268" s="8">
        <f ca="1">IF(AK$5&lt;&gt;"",HLOOKUP(AK$5,Functionalization!$G$6:$R$314,ROW($A268)-5,FALSE),IFERROR(INDEX(AK$278:AK$314,MATCH($F268,$B$278:$B$314,0))/VLOOKUP($F268,$B$278:$BB$314,MATCH(LEFT(TRIM(AK$6),FIND("~",SUBSTITUTE(AK$6,"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268))*HLOOKUP(LEFT(TRIM(AK$6),FIND("~",SUBSTITUTE(AK$6," ","~",LEN(TRIM(AK$6))-LEN(SUBSTITUTE(TRIM(AK$6)," ",""))))-1)&amp;" Total",$B$6:$BB$314,ROW($A268)-5,FALSE))</f>
        <v>0</v>
      </c>
      <c r="AL268" s="8">
        <f ca="1">IF(AL$5&lt;&gt;"",HLOOKUP(AL$5,Functionalization!$G$6:$R$314,ROW($A268)-5,FALSE),IFERROR(INDEX(AL$278:AL$314,MATCH($F268,$B$278:$B$314,0))/VLOOKUP($F268,$B$278:$BB$314,MATCH(LEFT(TRIM(AL$6),FIND("~",SUBSTITUTE(AL$6,"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268))*HLOOKUP(LEFT(TRIM(AL$6),FIND("~",SUBSTITUTE(AL$6," ","~",LEN(TRIM(AL$6))-LEN(SUBSTITUTE(TRIM(AL$6)," ",""))))-1)&amp;" Total",$B$6:$BB$314,ROW($A268)-5,FALSE))</f>
        <v>0</v>
      </c>
      <c r="AM268" s="8">
        <f ca="1">IF(AM$5&lt;&gt;"",HLOOKUP(AM$5,Functionalization!$G$6:$R$314,ROW($A268)-5,FALSE),IFERROR(INDEX(AM$278:AM$314,MATCH($F268,$B$278:$B$314,0))/VLOOKUP($F268,$B$278:$BB$314,MATCH(LEFT(TRIM(AM$6),FIND("~",SUBSTITUTE(AM$6,"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268))*HLOOKUP(LEFT(TRIM(AM$6),FIND("~",SUBSTITUTE(AM$6," ","~",LEN(TRIM(AM$6))-LEN(SUBSTITUTE(TRIM(AM$6)," ",""))))-1)&amp;" Total",$B$6:$BB$314,ROW($A268)-5,FALSE))</f>
        <v>0</v>
      </c>
      <c r="AN268" s="8">
        <f ca="1">IF(AN$5&lt;&gt;"",HLOOKUP(AN$5,Functionalization!$G$6:$R$314,ROW($A268)-5,FALSE),IFERROR(INDEX(AN$278:AN$314,MATCH($F268,$B$278:$B$314,0))/VLOOKUP($F268,$B$278:$BB$314,MATCH(LEFT(TRIM(AN$6),FIND("~",SUBSTITUTE(AN$6,"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268))*HLOOKUP(LEFT(TRIM(AN$6),FIND("~",SUBSTITUTE(AN$6," ","~",LEN(TRIM(AN$6))-LEN(SUBSTITUTE(TRIM(AN$6)," ",""))))-1)&amp;" Total",$B$6:$BB$314,ROW($A268)-5,FALSE))</f>
        <v>0</v>
      </c>
      <c r="AO268" s="8">
        <f ca="1">IF(AO$5&lt;&gt;"",HLOOKUP(AO$5,Functionalization!$G$6:$R$314,ROW($A268)-5,FALSE),IFERROR(INDEX(AO$278:AO$314,MATCH($F268,$B$278:$B$314,0))/VLOOKUP($F268,$B$278:$BB$314,MATCH(LEFT(TRIM(AO$6),FIND("~",SUBSTITUTE(AO$6,"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268))*HLOOKUP(LEFT(TRIM(AO$6),FIND("~",SUBSTITUTE(AO$6," ","~",LEN(TRIM(AO$6))-LEN(SUBSTITUTE(TRIM(AO$6)," ",""))))-1)&amp;" Total",$B$6:$BB$314,ROW($A268)-5,FALSE))</f>
        <v>0</v>
      </c>
      <c r="AP268" s="8">
        <f ca="1">IF(AP$5&lt;&gt;"",HLOOKUP(AP$5,Functionalization!$G$6:$R$314,ROW($A268)-5,FALSE),IFERROR(INDEX(AP$278:AP$314,MATCH($F268,$B$278:$B$314,0))/VLOOKUP($F268,$B$278:$BB$314,MATCH(LEFT(TRIM(AP$6),FIND("~",SUBSTITUTE(AP$6,"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268))*HLOOKUP(LEFT(TRIM(AP$6),FIND("~",SUBSTITUTE(AP$6," ","~",LEN(TRIM(AP$6))-LEN(SUBSTITUTE(TRIM(AP$6)," ",""))))-1)&amp;" Total",$B$6:$BB$314,ROW($A268)-5,FALSE))</f>
        <v>0</v>
      </c>
      <c r="AQ268" s="8">
        <f ca="1">IF(AQ$5&lt;&gt;"",HLOOKUP(AQ$5,Functionalization!$G$6:$R$314,ROW($A268)-5,FALSE),IFERROR(INDEX(AQ$278:AQ$314,MATCH($F268,$B$278:$B$314,0))/VLOOKUP($F268,$B$278:$BB$314,MATCH(LEFT(TRIM(AQ$6),FIND("~",SUBSTITUTE(AQ$6,"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268))*HLOOKUP(LEFT(TRIM(AQ$6),FIND("~",SUBSTITUTE(AQ$6," ","~",LEN(TRIM(AQ$6))-LEN(SUBSTITUTE(TRIM(AQ$6)," ",""))))-1)&amp;" Total",$B$6:$BB$314,ROW($A268)-5,FALSE))</f>
        <v>0</v>
      </c>
      <c r="AR268" s="8">
        <f ca="1">IF(AR$5&lt;&gt;"",HLOOKUP(AR$5,Functionalization!$G$6:$R$314,ROW($A268)-5,FALSE),IFERROR(INDEX(AR$278:AR$314,MATCH($F268,$B$278:$B$314,0))/VLOOKUP($F268,$B$278:$BB$314,MATCH(LEFT(TRIM(AR$6),FIND("~",SUBSTITUTE(AR$6,"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268))*HLOOKUP(LEFT(TRIM(AR$6),FIND("~",SUBSTITUTE(AR$6," ","~",LEN(TRIM(AR$6))-LEN(SUBSTITUTE(TRIM(AR$6)," ",""))))-1)&amp;" Total",$B$6:$BB$314,ROW($A268)-5,FALSE))</f>
        <v>0</v>
      </c>
      <c r="AS268" s="8">
        <f ca="1">IF(AS$5&lt;&gt;"",HLOOKUP(AS$5,Functionalization!$G$6:$R$314,ROW($A268)-5,FALSE),IFERROR(INDEX(AS$278:AS$314,MATCH($F268,$B$278:$B$314,0))/VLOOKUP($F268,$B$278:$BB$314,MATCH(LEFT(TRIM(AS$6),FIND("~",SUBSTITUTE(AS$6,"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268))*HLOOKUP(LEFT(TRIM(AS$6),FIND("~",SUBSTITUTE(AS$6," ","~",LEN(TRIM(AS$6))-LEN(SUBSTITUTE(TRIM(AS$6)," ",""))))-1)&amp;" Total",$B$6:$BB$314,ROW($A268)-5,FALSE))</f>
        <v>0</v>
      </c>
      <c r="AT268" s="8">
        <f ca="1">IF(AT$5&lt;&gt;"",HLOOKUP(AT$5,Functionalization!$G$6:$R$314,ROW($A268)-5,FALSE),IFERROR(INDEX(AT$278:AT$314,MATCH($F268,$B$278:$B$314,0))/VLOOKUP($F268,$B$278:$BB$314,MATCH(LEFT(TRIM(AT$6),FIND("~",SUBSTITUTE(AT$6,"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268))*HLOOKUP(LEFT(TRIM(AT$6),FIND("~",SUBSTITUTE(AT$6," ","~",LEN(TRIM(AT$6))-LEN(SUBSTITUTE(TRIM(AT$6)," ",""))))-1)&amp;" Total",$B$6:$BB$314,ROW($A268)-5,FALSE))</f>
        <v>0</v>
      </c>
      <c r="AU268" s="8">
        <f ca="1">IF(AU$5&lt;&gt;"",HLOOKUP(AU$5,Functionalization!$G$6:$R$314,ROW($A268)-5,FALSE),IFERROR(INDEX(AU$278:AU$314,MATCH($F268,$B$278:$B$314,0))/VLOOKUP($F268,$B$278:$BB$314,MATCH(LEFT(TRIM(AU$6),FIND("~",SUBSTITUTE(AU$6,"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268))*HLOOKUP(LEFT(TRIM(AU$6),FIND("~",SUBSTITUTE(AU$6," ","~",LEN(TRIM(AU$6))-LEN(SUBSTITUTE(TRIM(AU$6)," ",""))))-1)&amp;" Total",$B$6:$BB$314,ROW($A268)-5,FALSE))</f>
        <v>0</v>
      </c>
      <c r="AV268" s="8">
        <f ca="1">IF(AV$5&lt;&gt;"",HLOOKUP(AV$5,Functionalization!$G$6:$R$314,ROW($A268)-5,FALSE),IFERROR(INDEX(AV$278:AV$314,MATCH($F268,$B$278:$B$314,0))/VLOOKUP($F268,$B$278:$BB$314,MATCH(LEFT(TRIM(AV$6),FIND("~",SUBSTITUTE(AV$6,"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268))*HLOOKUP(LEFT(TRIM(AV$6),FIND("~",SUBSTITUTE(AV$6," ","~",LEN(TRIM(AV$6))-LEN(SUBSTITUTE(TRIM(AV$6)," ",""))))-1)&amp;" Total",$B$6:$BB$314,ROW($A268)-5,FALSE))</f>
        <v>0</v>
      </c>
      <c r="AW268" s="8">
        <f ca="1">IF(AW$5&lt;&gt;"",HLOOKUP(AW$5,Functionalization!$G$6:$R$314,ROW($A268)-5,FALSE),IFERROR(INDEX(AW$278:AW$314,MATCH($F268,$B$278:$B$314,0))/VLOOKUP($F268,$B$278:$BB$314,MATCH(LEFT(TRIM(AW$6),FIND("~",SUBSTITUTE(AW$6,"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268))*HLOOKUP(LEFT(TRIM(AW$6),FIND("~",SUBSTITUTE(AW$6," ","~",LEN(TRIM(AW$6))-LEN(SUBSTITUTE(TRIM(AW$6)," ",""))))-1)&amp;" Total",$B$6:$BB$314,ROW($A268)-5,FALSE))</f>
        <v>0</v>
      </c>
      <c r="AX268" s="8">
        <f ca="1">IF(AX$5&lt;&gt;"",HLOOKUP(AX$5,Functionalization!$G$6:$R$314,ROW($A268)-5,FALSE),IFERROR(INDEX(AX$278:AX$314,MATCH($F268,$B$278:$B$314,0))/VLOOKUP($F268,$B$278:$BB$314,MATCH(LEFT(TRIM(AX$6),FIND("~",SUBSTITUTE(AX$6,"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268))*HLOOKUP(LEFT(TRIM(AX$6),FIND("~",SUBSTITUTE(AX$6," ","~",LEN(TRIM(AX$6))-LEN(SUBSTITUTE(TRIM(AX$6)," ",""))))-1)&amp;" Total",$B$6:$BB$314,ROW($A268)-5,FALSE))</f>
        <v>0</v>
      </c>
      <c r="AY268" s="8">
        <f ca="1">IF(AY$5&lt;&gt;"",HLOOKUP(AY$5,Functionalization!$G$6:$R$314,ROW($A268)-5,FALSE),IFERROR(INDEX(AY$278:AY$314,MATCH($F268,$B$278:$B$314,0))/VLOOKUP($F268,$B$278:$BB$314,MATCH(LEFT(TRIM(AY$6),FIND("~",SUBSTITUTE(AY$6,"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268))*HLOOKUP(LEFT(TRIM(AY$6),FIND("~",SUBSTITUTE(AY$6," ","~",LEN(TRIM(AY$6))-LEN(SUBSTITUTE(TRIM(AY$6)," ",""))))-1)&amp;" Total",$B$6:$BB$314,ROW($A268)-5,FALSE))</f>
        <v>0</v>
      </c>
      <c r="AZ268" s="8">
        <f ca="1">IF(AZ$5&lt;&gt;"",HLOOKUP(AZ$5,Functionalization!$G$6:$R$314,ROW($A268)-5,FALSE),IFERROR(INDEX(AZ$278:AZ$314,MATCH($F268,$B$278:$B$314,0))/VLOOKUP($F268,$B$278:$BB$314,MATCH(LEFT(TRIM(AZ$6),FIND("~",SUBSTITUTE(AZ$6,"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268))*HLOOKUP(LEFT(TRIM(AZ$6),FIND("~",SUBSTITUTE(AZ$6," ","~",LEN(TRIM(AZ$6))-LEN(SUBSTITUTE(TRIM(AZ$6)," ",""))))-1)&amp;" Total",$B$6:$BB$314,ROW($A268)-5,FALSE))</f>
        <v>0</v>
      </c>
      <c r="BA268" s="8">
        <f ca="1">IF(BA$5&lt;&gt;"",HLOOKUP(BA$5,Functionalization!$G$6:$R$314,ROW($A268)-5,FALSE),IFERROR(INDEX(BA$278:BA$314,MATCH($F268,$B$278:$B$314,0))/VLOOKUP($F268,$B$278:$BB$314,MATCH(LEFT(TRIM(BA$6),FIND("~",SUBSTITUTE(BA$6,"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268))*HLOOKUP(LEFT(TRIM(BA$6),FIND("~",SUBSTITUTE(BA$6," ","~",LEN(TRIM(BA$6))-LEN(SUBSTITUTE(TRIM(BA$6)," ",""))))-1)&amp;" Total",$B$6:$BB$314,ROW($A268)-5,FALSE))</f>
        <v>0</v>
      </c>
      <c r="BB268" s="8">
        <f ca="1">IF(BB$5&lt;&gt;"",HLOOKUP(BB$5,Functionalization!$G$6:$R$314,ROW($A268)-5,FALSE),IFERROR(INDEX(BB$278:BB$314,MATCH($F268,$B$278:$B$314,0))/VLOOKUP($F268,$B$278:$BB$314,MATCH(LEFT(TRIM(BB$6),FIND("~",SUBSTITUTE(BB$6,"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268))*HLOOKUP(LEFT(TRIM(BB$6),FIND("~",SUBSTITUTE(BB$6," ","~",LEN(TRIM(BB$6))-LEN(SUBSTITUTE(TRIM(BB$6)," ",""))))-1)&amp;" Total",$B$6:$BB$314,ROW($A268)-5,FALSE))</f>
        <v>0</v>
      </c>
      <c r="BD268">
        <f ca="1">IFERROR(IF(SUMIF($G$6:$BB$6,BD$6&amp;" Total",$G268:$BB268)-(SUMIF($G$6:$BB$6,BD$6&amp;" "&amp;'Input-Func_Class'!$D$22,$G268:$BB268)+IFERROR(SUMIF($G$6:$BB$6,BD$6&amp;" "&amp;'Input-Func_Class'!$E$22,$G268:$BB268),SUMIF($G$6:$BB$6,BD$6&amp;" "&amp;'Input-Func_Class'!$B$24,$G268:$BB268))+SUMIF($G$6:$BB$6,BD$6&amp;" "&amp;'Input-Func_Class'!$F$22,$G268:$BB268))&lt;Check_Limit,0,1),1)</f>
        <v>0</v>
      </c>
      <c r="BE268">
        <f ca="1">IFERROR(IF(SUMIF($G$6:$BB$6,BE$6&amp;" Total",$G268:$BB268)-(SUMIF($G$6:$BB$6,BE$6&amp;" "&amp;'Input-Func_Class'!$D$22,$G268:$BB268)+IFERROR(SUMIF($G$6:$BB$6,BE$6&amp;" "&amp;'Input-Func_Class'!$E$22,$G268:$BB268),SUMIF($G$6:$BB$6,BE$6&amp;" "&amp;'Input-Func_Class'!$B$24,$G268:$BB268))+SUMIF($G$6:$BB$6,BE$6&amp;" "&amp;'Input-Func_Class'!$F$22,$G268:$BB268))&lt;Check_Limit,0,1),1)</f>
        <v>0</v>
      </c>
      <c r="BF268">
        <f ca="1">IFERROR(IF(SUMIF($G$6:$BB$6,BF$6&amp;" Total",$G268:$BB268)-(SUMIF($G$6:$BB$6,BF$6&amp;" "&amp;'Input-Func_Class'!$D$22,$G268:$BB268)+IFERROR(SUMIF($G$6:$BB$6,BF$6&amp;" "&amp;'Input-Func_Class'!$E$22,$G268:$BB268),SUMIF($G$6:$BB$6,BF$6&amp;" "&amp;'Input-Func_Class'!$B$24,$G268:$BB268))+SUMIF($G$6:$BB$6,BF$6&amp;" "&amp;'Input-Func_Class'!$F$22,$G268:$BB268))&lt;Check_Limit,0,1),1)</f>
        <v>0</v>
      </c>
      <c r="BG268">
        <f ca="1">IFERROR(IF(SUMIF($G$6:$BB$6,BG$6&amp;" Total",$G268:$BB268)-(SUMIF($G$6:$BB$6,BG$6&amp;" "&amp;'Input-Func_Class'!$D$22,$G268:$BB268)+IFERROR(SUMIF($G$6:$BB$6,BG$6&amp;" "&amp;'Input-Func_Class'!$E$22,$G268:$BB268),SUMIF($G$6:$BB$6,BG$6&amp;" "&amp;'Input-Func_Class'!$B$24,$G268:$BB268))+SUMIF($G$6:$BB$6,BG$6&amp;" "&amp;'Input-Func_Class'!$F$22,$G268:$BB268))&lt;Check_Limit,0,1),1)</f>
        <v>0</v>
      </c>
      <c r="BH268">
        <f ca="1">IFERROR(IF(SUMIF($G$6:$BB$6,BH$6&amp;" Total",$G268:$BB268)-(SUMIF($G$6:$BB$6,BH$6&amp;" "&amp;'Input-Func_Class'!$D$22,$G268:$BB268)+IFERROR(SUMIF($G$6:$BB$6,BH$6&amp;" "&amp;'Input-Func_Class'!$E$22,$G268:$BB268),SUMIF($G$6:$BB$6,BH$6&amp;" "&amp;'Input-Func_Class'!$B$24,$G268:$BB268))+SUMIF($G$6:$BB$6,BH$6&amp;" "&amp;'Input-Func_Class'!$F$22,$G268:$BB268))&lt;Check_Limit,0,1),1)</f>
        <v>0</v>
      </c>
      <c r="BI268">
        <f ca="1">IFERROR(IF(SUMIF($G$6:$BB$6,BI$6&amp;" Total",$G268:$BB268)-(SUMIF($G$6:$BB$6,BI$6&amp;" "&amp;'Input-Func_Class'!$D$22,$G268:$BB268)+IFERROR(SUMIF($G$6:$BB$6,BI$6&amp;" "&amp;'Input-Func_Class'!$E$22,$G268:$BB268),SUMIF($G$6:$BB$6,BI$6&amp;" "&amp;'Input-Func_Class'!$B$24,$G268:$BB268))+SUMIF($G$6:$BB$6,BI$6&amp;" "&amp;'Input-Func_Class'!$F$22,$G268:$BB268))&lt;Check_Limit,0,1),1)</f>
        <v>0</v>
      </c>
      <c r="BJ268">
        <f ca="1">IFERROR(IF(SUMIF($G$6:$BB$6,BJ$6&amp;" Total",$G268:$BB268)-(SUMIF($G$6:$BB$6,BJ$6&amp;" "&amp;'Input-Func_Class'!$D$22,$G268:$BB268)+IFERROR(SUMIF($G$6:$BB$6,BJ$6&amp;" "&amp;'Input-Func_Class'!$E$22,$G268:$BB268),SUMIF($G$6:$BB$6,BJ$6&amp;" "&amp;'Input-Func_Class'!$B$24,$G268:$BB268))+SUMIF($G$6:$BB$6,BJ$6&amp;" "&amp;'Input-Func_Class'!$F$22,$G268:$BB268))&lt;Check_Limit,0,1),1)</f>
        <v>0</v>
      </c>
      <c r="BK268">
        <f ca="1">IFERROR(IF(SUMIF($G$6:$BB$6,BK$6&amp;" Total",$G268:$BB268)-(SUMIF($G$6:$BB$6,BK$6&amp;" "&amp;'Input-Func_Class'!$D$22,$G268:$BB268)+IFERROR(SUMIF($G$6:$BB$6,BK$6&amp;" "&amp;'Input-Func_Class'!$E$22,$G268:$BB268),SUMIF($G$6:$BB$6,BK$6&amp;" "&amp;'Input-Func_Class'!$B$24,$G268:$BB268))+SUMIF($G$6:$BB$6,BK$6&amp;" "&amp;'Input-Func_Class'!$F$22,$G268:$BB268))&lt;Check_Limit,0,1),1)</f>
        <v>0</v>
      </c>
      <c r="BL268">
        <f ca="1">IFERROR(IF(SUMIF($G$6:$BB$6,BL$6&amp;" Total",$G268:$BB268)-(SUMIF($G$6:$BB$6,BL$6&amp;" "&amp;'Input-Func_Class'!$D$22,$G268:$BB268)+IFERROR(SUMIF($G$6:$BB$6,BL$6&amp;" "&amp;'Input-Func_Class'!$E$22,$G268:$BB268),SUMIF($G$6:$BB$6,BL$6&amp;" "&amp;'Input-Func_Class'!$B$24,$G268:$BB268))+SUMIF($G$6:$BB$6,BL$6&amp;" "&amp;'Input-Func_Class'!$F$22,$G268:$BB268))&lt;Check_Limit,0,1),1)</f>
        <v>0</v>
      </c>
      <c r="BM268">
        <f ca="1">IFERROR(IF(SUMIF($G$6:$BB$6,BM$6&amp;" Total",$G268:$BB268)-(SUMIF($G$6:$BB$6,BM$6&amp;" "&amp;'Input-Func_Class'!$D$22,$G268:$BB268)+IFERROR(SUMIF($G$6:$BB$6,BM$6&amp;" "&amp;'Input-Func_Class'!$E$22,$G268:$BB268),SUMIF($G$6:$BB$6,BM$6&amp;" "&amp;'Input-Func_Class'!$B$24,$G268:$BB268))+SUMIF($G$6:$BB$6,BM$6&amp;" "&amp;'Input-Func_Class'!$F$22,$G268:$BB268))&lt;Check_Limit,0,1),1)</f>
        <v>0</v>
      </c>
      <c r="BN268">
        <f ca="1">IFERROR(IF(SUMIF($G$6:$BB$6,BN$6&amp;" Total",$G268:$BB268)-(SUMIF($G$6:$BB$6,BN$6&amp;" "&amp;'Input-Func_Class'!$D$22,$G268:$BB268)+IFERROR(SUMIF($G$6:$BB$6,BN$6&amp;" "&amp;'Input-Func_Class'!$E$22,$G268:$BB268),SUMIF($G$6:$BB$6,BN$6&amp;" "&amp;'Input-Func_Class'!$B$24,$G268:$BB268))+SUMIF($G$6:$BB$6,BN$6&amp;" "&amp;'Input-Func_Class'!$F$22,$G268:$BB268))&lt;Check_Limit,0,1),1)</f>
        <v>0</v>
      </c>
      <c r="BO268">
        <f ca="1">IFERROR(IF(SUMIF($G$6:$BB$6,BO$6&amp;" Total",$G268:$BB268)-(SUMIF($G$6:$BB$6,BO$6&amp;" "&amp;'Input-Func_Class'!$D$22,$G268:$BB268)+IFERROR(SUMIF($G$6:$BB$6,BO$6&amp;" "&amp;'Input-Func_Class'!$E$22,$G268:$BB268),SUMIF($G$6:$BB$6,BO$6&amp;" "&amp;'Input-Func_Class'!$B$24,$G268:$BB268))+SUMIF($G$6:$BB$6,BO$6&amp;" "&amp;'Input-Func_Class'!$F$22,$G268:$BB268))&lt;Check_Limit,0,1),1)</f>
        <v>0</v>
      </c>
    </row>
    <row r="269" spans="1:67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>Functionalization!$D269</f>
        <v>0</v>
      </c>
      <c r="E269" s="8">
        <f t="shared" si="71"/>
        <v>0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D269">
        <f>IFERROR(IF(SUMIF($G$6:$BB$6,BD$6&amp;" Total",$G269:$BB269)-(SUMIF($G$6:$BB$6,BD$6&amp;" "&amp;'Input-Func_Class'!$D$22,$G269:$BB269)+IFERROR(SUMIF($G$6:$BB$6,BD$6&amp;" "&amp;'Input-Func_Class'!$E$22,$G269:$BB269),SUMIF($G$6:$BB$6,BD$6&amp;" "&amp;'Input-Func_Class'!$B$24,$G269:$BB269))+SUMIF($G$6:$BB$6,BD$6&amp;" "&amp;'Input-Func_Class'!$F$22,$G269:$BB269))&lt;Check_Limit,0,1),1)</f>
        <v>0</v>
      </c>
      <c r="BE269">
        <f>IFERROR(IF(SUMIF($G$6:$BB$6,BE$6&amp;" Total",$G269:$BB269)-(SUMIF($G$6:$BB$6,BE$6&amp;" "&amp;'Input-Func_Class'!$D$22,$G269:$BB269)+IFERROR(SUMIF($G$6:$BB$6,BE$6&amp;" "&amp;'Input-Func_Class'!$E$22,$G269:$BB269),SUMIF($G$6:$BB$6,BE$6&amp;" "&amp;'Input-Func_Class'!$B$24,$G269:$BB269))+SUMIF($G$6:$BB$6,BE$6&amp;" "&amp;'Input-Func_Class'!$F$22,$G269:$BB269))&lt;Check_Limit,0,1),1)</f>
        <v>0</v>
      </c>
      <c r="BF269">
        <f>IFERROR(IF(SUMIF($G$6:$BB$6,BF$6&amp;" Total",$G269:$BB269)-(SUMIF($G$6:$BB$6,BF$6&amp;" "&amp;'Input-Func_Class'!$D$22,$G269:$BB269)+IFERROR(SUMIF($G$6:$BB$6,BF$6&amp;" "&amp;'Input-Func_Class'!$E$22,$G269:$BB269),SUMIF($G$6:$BB$6,BF$6&amp;" "&amp;'Input-Func_Class'!$B$24,$G269:$BB269))+SUMIF($G$6:$BB$6,BF$6&amp;" "&amp;'Input-Func_Class'!$F$22,$G269:$BB269))&lt;Check_Limit,0,1),1)</f>
        <v>0</v>
      </c>
      <c r="BG269">
        <f>IFERROR(IF(SUMIF($G$6:$BB$6,BG$6&amp;" Total",$G269:$BB269)-(SUMIF($G$6:$BB$6,BG$6&amp;" "&amp;'Input-Func_Class'!$D$22,$G269:$BB269)+IFERROR(SUMIF($G$6:$BB$6,BG$6&amp;" "&amp;'Input-Func_Class'!$E$22,$G269:$BB269),SUMIF($G$6:$BB$6,BG$6&amp;" "&amp;'Input-Func_Class'!$B$24,$G269:$BB269))+SUMIF($G$6:$BB$6,BG$6&amp;" "&amp;'Input-Func_Class'!$F$22,$G269:$BB269))&lt;Check_Limit,0,1),1)</f>
        <v>0</v>
      </c>
      <c r="BH269">
        <f>IFERROR(IF(SUMIF($G$6:$BB$6,BH$6&amp;" Total",$G269:$BB269)-(SUMIF($G$6:$BB$6,BH$6&amp;" "&amp;'Input-Func_Class'!$D$22,$G269:$BB269)+IFERROR(SUMIF($G$6:$BB$6,BH$6&amp;" "&amp;'Input-Func_Class'!$E$22,$G269:$BB269),SUMIF($G$6:$BB$6,BH$6&amp;" "&amp;'Input-Func_Class'!$B$24,$G269:$BB269))+SUMIF($G$6:$BB$6,BH$6&amp;" "&amp;'Input-Func_Class'!$F$22,$G269:$BB269))&lt;Check_Limit,0,1),1)</f>
        <v>0</v>
      </c>
      <c r="BI269">
        <f>IFERROR(IF(SUMIF($G$6:$BB$6,BI$6&amp;" Total",$G269:$BB269)-(SUMIF($G$6:$BB$6,BI$6&amp;" "&amp;'Input-Func_Class'!$D$22,$G269:$BB269)+IFERROR(SUMIF($G$6:$BB$6,BI$6&amp;" "&amp;'Input-Func_Class'!$E$22,$G269:$BB269),SUMIF($G$6:$BB$6,BI$6&amp;" "&amp;'Input-Func_Class'!$B$24,$G269:$BB269))+SUMIF($G$6:$BB$6,BI$6&amp;" "&amp;'Input-Func_Class'!$F$22,$G269:$BB269))&lt;Check_Limit,0,1),1)</f>
        <v>0</v>
      </c>
      <c r="BJ269">
        <f>IFERROR(IF(SUMIF($G$6:$BB$6,BJ$6&amp;" Total",$G269:$BB269)-(SUMIF($G$6:$BB$6,BJ$6&amp;" "&amp;'Input-Func_Class'!$D$22,$G269:$BB269)+IFERROR(SUMIF($G$6:$BB$6,BJ$6&amp;" "&amp;'Input-Func_Class'!$E$22,$G269:$BB269),SUMIF($G$6:$BB$6,BJ$6&amp;" "&amp;'Input-Func_Class'!$B$24,$G269:$BB269))+SUMIF($G$6:$BB$6,BJ$6&amp;" "&amp;'Input-Func_Class'!$F$22,$G269:$BB269))&lt;Check_Limit,0,1),1)</f>
        <v>0</v>
      </c>
      <c r="BK269">
        <f>IFERROR(IF(SUMIF($G$6:$BB$6,BK$6&amp;" Total",$G269:$BB269)-(SUMIF($G$6:$BB$6,BK$6&amp;" "&amp;'Input-Func_Class'!$D$22,$G269:$BB269)+IFERROR(SUMIF($G$6:$BB$6,BK$6&amp;" "&amp;'Input-Func_Class'!$E$22,$G269:$BB269),SUMIF($G$6:$BB$6,BK$6&amp;" "&amp;'Input-Func_Class'!$B$24,$G269:$BB269))+SUMIF($G$6:$BB$6,BK$6&amp;" "&amp;'Input-Func_Class'!$F$22,$G269:$BB269))&lt;Check_Limit,0,1),1)</f>
        <v>0</v>
      </c>
      <c r="BL269">
        <f>IFERROR(IF(SUMIF($G$6:$BB$6,BL$6&amp;" Total",$G269:$BB269)-(SUMIF($G$6:$BB$6,BL$6&amp;" "&amp;'Input-Func_Class'!$D$22,$G269:$BB269)+IFERROR(SUMIF($G$6:$BB$6,BL$6&amp;" "&amp;'Input-Func_Class'!$E$22,$G269:$BB269),SUMIF($G$6:$BB$6,BL$6&amp;" "&amp;'Input-Func_Class'!$B$24,$G269:$BB269))+SUMIF($G$6:$BB$6,BL$6&amp;" "&amp;'Input-Func_Class'!$F$22,$G269:$BB269))&lt;Check_Limit,0,1),1)</f>
        <v>0</v>
      </c>
      <c r="BM269">
        <f>IFERROR(IF(SUMIF($G$6:$BB$6,BM$6&amp;" Total",$G269:$BB269)-(SUMIF($G$6:$BB$6,BM$6&amp;" "&amp;'Input-Func_Class'!$D$22,$G269:$BB269)+IFERROR(SUMIF($G$6:$BB$6,BM$6&amp;" "&amp;'Input-Func_Class'!$E$22,$G269:$BB269),SUMIF($G$6:$BB$6,BM$6&amp;" "&amp;'Input-Func_Class'!$B$24,$G269:$BB269))+SUMIF($G$6:$BB$6,BM$6&amp;" "&amp;'Input-Func_Class'!$F$22,$G269:$BB269))&lt;Check_Limit,0,1),1)</f>
        <v>0</v>
      </c>
      <c r="BN269">
        <f>IFERROR(IF(SUMIF($G$6:$BB$6,BN$6&amp;" Total",$G269:$BB269)-(SUMIF($G$6:$BB$6,BN$6&amp;" "&amp;'Input-Func_Class'!$D$22,$G269:$BB269)+IFERROR(SUMIF($G$6:$BB$6,BN$6&amp;" "&amp;'Input-Func_Class'!$E$22,$G269:$BB269),SUMIF($G$6:$BB$6,BN$6&amp;" "&amp;'Input-Func_Class'!$B$24,$G269:$BB269))+SUMIF($G$6:$BB$6,BN$6&amp;" "&amp;'Input-Func_Class'!$F$22,$G269:$BB269))&lt;Check_Limit,0,1),1)</f>
        <v>0</v>
      </c>
      <c r="BO269">
        <f>IFERROR(IF(SUMIF($G$6:$BB$6,BO$6&amp;" Total",$G269:$BB269)-(SUMIF($G$6:$BB$6,BO$6&amp;" "&amp;'Input-Func_Class'!$D$22,$G269:$BB269)+IFERROR(SUMIF($G$6:$BB$6,BO$6&amp;" "&amp;'Input-Func_Class'!$E$22,$G269:$BB269),SUMIF($G$6:$BB$6,BO$6&amp;" "&amp;'Input-Func_Class'!$B$24,$G269:$BB269))+SUMIF($G$6:$BB$6,BO$6&amp;" "&amp;'Input-Func_Class'!$F$22,$G269:$BB269))&lt;Check_Limit,0,1),1)</f>
        <v>0</v>
      </c>
    </row>
    <row r="270" spans="1:67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>Functionalization!$D270</f>
        <v>7127175.536509417</v>
      </c>
      <c r="E270" s="8">
        <f t="shared" ca="1" si="71"/>
        <v>0</v>
      </c>
      <c r="F270" s="2" t="str">
        <f>IF($D270=0,"-",IF('Input-Accounts'!$E270&lt;&gt;0,'Input-Accounts'!$E270,'Input-Accounts'!$G270))</f>
        <v>INT_RATEBASE</v>
      </c>
      <c r="G270" s="8">
        <f ca="1">IF(G$5&lt;&gt;"",HLOOKUP(G$5,Functionalization!$G$6:$R$314,ROW($A270)-5,FALSE),IFERROR(INDEX(G$278:G$314,MATCH($F270,$B$278:$B$314,0))/VLOOKUP($F270,$B$278:$BB$314,MATCH(LEFT(TRIM(G$6),FIND("~",SUBSTITUTE(G$6,"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270))*HLOOKUP(LEFT(TRIM(G$6),FIND("~",SUBSTITUTE(G$6," ","~",LEN(TRIM(G$6))-LEN(SUBSTITUTE(TRIM(G$6)," ",""))))-1)&amp;" Total",$B$6:$BB$314,ROW($A270)-5,FALSE))</f>
        <v>5087589.1931979451</v>
      </c>
      <c r="H270" s="8">
        <f ca="1">IF(H$5&lt;&gt;"",HLOOKUP(H$5,Functionalization!$G$6:$R$314,ROW($A270)-5,FALSE),IFERROR(INDEX(H$278:H$314,MATCH($F270,$B$278:$B$314,0))/VLOOKUP($F270,$B$278:$BB$314,MATCH(LEFT(TRIM(H$6),FIND("~",SUBSTITUTE(H$6,"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270))*HLOOKUP(LEFT(TRIM(H$6),FIND("~",SUBSTITUTE(H$6," ","~",LEN(TRIM(H$6))-LEN(SUBSTITUTE(TRIM(H$6)," ",""))))-1)&amp;" Total",$B$6:$BB$314,ROW($A270)-5,FALSE))</f>
        <v>3979696.6290875832</v>
      </c>
      <c r="I270" s="8">
        <f ca="1">IF(I$5&lt;&gt;"",HLOOKUP(I$5,Functionalization!$G$6:$R$314,ROW($A270)-5,FALSE),IFERROR(INDEX(I$278:I$314,MATCH($F270,$B$278:$B$314,0))/VLOOKUP($F270,$B$278:$BB$314,MATCH(LEFT(TRIM(I$6),FIND("~",SUBSTITUTE(I$6,"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270))*HLOOKUP(LEFT(TRIM(I$6),FIND("~",SUBSTITUTE(I$6," ","~",LEN(TRIM(I$6))-LEN(SUBSTITUTE(TRIM(I$6)," ",""))))-1)&amp;" Total",$B$6:$BB$314,ROW($A270)-5,FALSE))</f>
        <v>0</v>
      </c>
      <c r="J270" s="8">
        <f ca="1">IF(J$5&lt;&gt;"",HLOOKUP(J$5,Functionalization!$G$6:$R$314,ROW($A270)-5,FALSE),IFERROR(INDEX(J$278:J$314,MATCH($F270,$B$278:$B$314,0))/VLOOKUP($F270,$B$278:$BB$314,MATCH(LEFT(TRIM(J$6),FIND("~",SUBSTITUTE(J$6,"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270))*HLOOKUP(LEFT(TRIM(J$6),FIND("~",SUBSTITUTE(J$6," ","~",LEN(TRIM(J$6))-LEN(SUBSTITUTE(TRIM(J$6)," ",""))))-1)&amp;" Total",$B$6:$BB$314,ROW($A270)-5,FALSE))</f>
        <v>1107892.564110361</v>
      </c>
      <c r="K270" s="8">
        <f ca="1">IF(K$5&lt;&gt;"",HLOOKUP(K$5,Functionalization!$G$6:$R$314,ROW($A270)-5,FALSE),IFERROR(INDEX(K$278:K$314,MATCH($F270,$B$278:$B$314,0))/VLOOKUP($F270,$B$278:$BB$314,MATCH(LEFT(TRIM(K$6),FIND("~",SUBSTITUTE(K$6,"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270))*HLOOKUP(LEFT(TRIM(K$6),FIND("~",SUBSTITUTE(K$6," ","~",LEN(TRIM(K$6))-LEN(SUBSTITUTE(TRIM(K$6)," ",""))))-1)&amp;" Total",$B$6:$BB$314,ROW($A270)-5,FALSE))</f>
        <v>2039586.3433114733</v>
      </c>
      <c r="L270" s="8">
        <f ca="1">IF(L$5&lt;&gt;"",HLOOKUP(L$5,Functionalization!$G$6:$R$314,ROW($A270)-5,FALSE),IFERROR(INDEX(L$278:L$314,MATCH($F270,$B$278:$B$314,0))/VLOOKUP($F270,$B$278:$BB$314,MATCH(LEFT(TRIM(L$6),FIND("~",SUBSTITUTE(L$6,"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270))*HLOOKUP(LEFT(TRIM(L$6),FIND("~",SUBSTITUTE(L$6," ","~",LEN(TRIM(L$6))-LEN(SUBSTITUTE(TRIM(L$6)," ",""))))-1)&amp;" Total",$B$6:$BB$314,ROW($A270)-5,FALSE))</f>
        <v>0</v>
      </c>
      <c r="M270" s="8">
        <f ca="1">IF(M$5&lt;&gt;"",HLOOKUP(M$5,Functionalization!$G$6:$R$314,ROW($A270)-5,FALSE),IFERROR(INDEX(M$278:M$314,MATCH($F270,$B$278:$B$314,0))/VLOOKUP($F270,$B$278:$BB$314,MATCH(LEFT(TRIM(M$6),FIND("~",SUBSTITUTE(M$6,"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270))*HLOOKUP(LEFT(TRIM(M$6),FIND("~",SUBSTITUTE(M$6," ","~",LEN(TRIM(M$6))-LEN(SUBSTITUTE(TRIM(M$6)," ",""))))-1)&amp;" Total",$B$6:$BB$314,ROW($A270)-5,FALSE))</f>
        <v>0</v>
      </c>
      <c r="N270" s="8">
        <f ca="1">IF(N$5&lt;&gt;"",HLOOKUP(N$5,Functionalization!$G$6:$R$314,ROW($A270)-5,FALSE),IFERROR(INDEX(N$278:N$314,MATCH($F270,$B$278:$B$314,0))/VLOOKUP($F270,$B$278:$BB$314,MATCH(LEFT(TRIM(N$6),FIND("~",SUBSTITUTE(N$6,"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270))*HLOOKUP(LEFT(TRIM(N$6),FIND("~",SUBSTITUTE(N$6," ","~",LEN(TRIM(N$6))-LEN(SUBSTITUTE(TRIM(N$6)," ",""))))-1)&amp;" Total",$B$6:$BB$314,ROW($A270)-5,FALSE))</f>
        <v>2039586.3433114733</v>
      </c>
      <c r="O270" s="8">
        <f ca="1">IF(O$5&lt;&gt;"",HLOOKUP(O$5,Functionalization!$G$6:$R$314,ROW($A270)-5,FALSE),IFERROR(INDEX(O$278:O$314,MATCH($F270,$B$278:$B$314,0))/VLOOKUP($F270,$B$278:$BB$314,MATCH(LEFT(TRIM(O$6),FIND("~",SUBSTITUTE(O$6,"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270))*HLOOKUP(LEFT(TRIM(O$6),FIND("~",SUBSTITUTE(O$6," ","~",LEN(TRIM(O$6))-LEN(SUBSTITUTE(TRIM(O$6)," ",""))))-1)&amp;" Total",$B$6:$BB$314,ROW($A270)-5,FALSE))</f>
        <v>0</v>
      </c>
      <c r="P270" s="8">
        <f ca="1">IF(P$5&lt;&gt;"",HLOOKUP(P$5,Functionalization!$G$6:$R$314,ROW($A270)-5,FALSE),IFERROR(INDEX(P$278:P$314,MATCH($F270,$B$278:$B$314,0))/VLOOKUP($F270,$B$278:$BB$314,MATCH(LEFT(TRIM(P$6),FIND("~",SUBSTITUTE(P$6,"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270))*HLOOKUP(LEFT(TRIM(P$6),FIND("~",SUBSTITUTE(P$6," ","~",LEN(TRIM(P$6))-LEN(SUBSTITUTE(TRIM(P$6)," ",""))))-1)&amp;" Total",$B$6:$BB$314,ROW($A270)-5,FALSE))</f>
        <v>0</v>
      </c>
      <c r="Q270" s="8">
        <f ca="1">IF(Q$5&lt;&gt;"",HLOOKUP(Q$5,Functionalization!$G$6:$R$314,ROW($A270)-5,FALSE),IFERROR(INDEX(Q$278:Q$314,MATCH($F270,$B$278:$B$314,0))/VLOOKUP($F270,$B$278:$BB$314,MATCH(LEFT(TRIM(Q$6),FIND("~",SUBSTITUTE(Q$6,"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270))*HLOOKUP(LEFT(TRIM(Q$6),FIND("~",SUBSTITUTE(Q$6," ","~",LEN(TRIM(Q$6))-LEN(SUBSTITUTE(TRIM(Q$6)," ",""))))-1)&amp;" Total",$B$6:$BB$314,ROW($A270)-5,FALSE))</f>
        <v>0</v>
      </c>
      <c r="R270" s="8">
        <f ca="1">IF(R$5&lt;&gt;"",HLOOKUP(R$5,Functionalization!$G$6:$R$314,ROW($A270)-5,FALSE),IFERROR(INDEX(R$278:R$314,MATCH($F270,$B$278:$B$314,0))/VLOOKUP($F270,$B$278:$BB$314,MATCH(LEFT(TRIM(R$6),FIND("~",SUBSTITUTE(R$6,"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270))*HLOOKUP(LEFT(TRIM(R$6),FIND("~",SUBSTITUTE(R$6," ","~",LEN(TRIM(R$6))-LEN(SUBSTITUTE(TRIM(R$6)," ",""))))-1)&amp;" Total",$B$6:$BB$314,ROW($A270)-5,FALSE))</f>
        <v>0</v>
      </c>
      <c r="S270" s="8">
        <f ca="1">IF(S$5&lt;&gt;"",HLOOKUP(S$5,Functionalization!$G$6:$R$314,ROW($A270)-5,FALSE),IFERROR(INDEX(S$278:S$314,MATCH($F270,$B$278:$B$314,0))/VLOOKUP($F270,$B$278:$BB$314,MATCH(LEFT(TRIM(S$6),FIND("~",SUBSTITUTE(S$6,"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270))*HLOOKUP(LEFT(TRIM(S$6),FIND("~",SUBSTITUTE(S$6," ","~",LEN(TRIM(S$6))-LEN(SUBSTITUTE(TRIM(S$6)," ",""))))-1)&amp;" Total",$B$6:$BB$314,ROW($A270)-5,FALSE))</f>
        <v>0</v>
      </c>
      <c r="T270" s="8">
        <f ca="1">IF(T$5&lt;&gt;"",HLOOKUP(T$5,Functionalization!$G$6:$R$314,ROW($A270)-5,FALSE),IFERROR(INDEX(T$278:T$314,MATCH($F270,$B$278:$B$314,0))/VLOOKUP($F270,$B$278:$BB$314,MATCH(LEFT(TRIM(T$6),FIND("~",SUBSTITUTE(T$6,"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270))*HLOOKUP(LEFT(TRIM(T$6),FIND("~",SUBSTITUTE(T$6," ","~",LEN(TRIM(T$6))-LEN(SUBSTITUTE(TRIM(T$6)," ",""))))-1)&amp;" Total",$B$6:$BB$314,ROW($A270)-5,FALSE))</f>
        <v>0</v>
      </c>
      <c r="U270" s="8">
        <f ca="1">IF(U$5&lt;&gt;"",HLOOKUP(U$5,Functionalization!$G$6:$R$314,ROW($A270)-5,FALSE),IFERROR(INDEX(U$278:U$314,MATCH($F270,$B$278:$B$314,0))/VLOOKUP($F270,$B$278:$BB$314,MATCH(LEFT(TRIM(U$6),FIND("~",SUBSTITUTE(U$6,"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270))*HLOOKUP(LEFT(TRIM(U$6),FIND("~",SUBSTITUTE(U$6," ","~",LEN(TRIM(U$6))-LEN(SUBSTITUTE(TRIM(U$6)," ",""))))-1)&amp;" Total",$B$6:$BB$314,ROW($A270)-5,FALSE))</f>
        <v>0</v>
      </c>
      <c r="V270" s="8">
        <f ca="1">IF(V$5&lt;&gt;"",HLOOKUP(V$5,Functionalization!$G$6:$R$314,ROW($A270)-5,FALSE),IFERROR(INDEX(V$278:V$314,MATCH($F270,$B$278:$B$314,0))/VLOOKUP($F270,$B$278:$BB$314,MATCH(LEFT(TRIM(V$6),FIND("~",SUBSTITUTE(V$6,"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270))*HLOOKUP(LEFT(TRIM(V$6),FIND("~",SUBSTITUTE(V$6," ","~",LEN(TRIM(V$6))-LEN(SUBSTITUTE(TRIM(V$6)," ",""))))-1)&amp;" Total",$B$6:$BB$314,ROW($A270)-5,FALSE))</f>
        <v>0</v>
      </c>
      <c r="W270" s="8">
        <f ca="1">IF(W$5&lt;&gt;"",HLOOKUP(W$5,Functionalization!$G$6:$R$314,ROW($A270)-5,FALSE),IFERROR(INDEX(W$278:W$314,MATCH($F270,$B$278:$B$314,0))/VLOOKUP($F270,$B$278:$BB$314,MATCH(LEFT(TRIM(W$6),FIND("~",SUBSTITUTE(W$6,"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270))*HLOOKUP(LEFT(TRIM(W$6),FIND("~",SUBSTITUTE(W$6," ","~",LEN(TRIM(W$6))-LEN(SUBSTITUTE(TRIM(W$6)," ",""))))-1)&amp;" Total",$B$6:$BB$314,ROW($A270)-5,FALSE))</f>
        <v>0</v>
      </c>
      <c r="X270" s="8">
        <f ca="1">IF(X$5&lt;&gt;"",HLOOKUP(X$5,Functionalization!$G$6:$R$314,ROW($A270)-5,FALSE),IFERROR(INDEX(X$278:X$314,MATCH($F270,$B$278:$B$314,0))/VLOOKUP($F270,$B$278:$BB$314,MATCH(LEFT(TRIM(X$6),FIND("~",SUBSTITUTE(X$6,"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270))*HLOOKUP(LEFT(TRIM(X$6),FIND("~",SUBSTITUTE(X$6," ","~",LEN(TRIM(X$6))-LEN(SUBSTITUTE(TRIM(X$6)," ",""))))-1)&amp;" Total",$B$6:$BB$314,ROW($A270)-5,FALSE))</f>
        <v>0</v>
      </c>
      <c r="Y270" s="8">
        <f ca="1">IF(Y$5&lt;&gt;"",HLOOKUP(Y$5,Functionalization!$G$6:$R$314,ROW($A270)-5,FALSE),IFERROR(INDEX(Y$278:Y$314,MATCH($F270,$B$278:$B$314,0))/VLOOKUP($F270,$B$278:$BB$314,MATCH(LEFT(TRIM(Y$6),FIND("~",SUBSTITUTE(Y$6,"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270))*HLOOKUP(LEFT(TRIM(Y$6),FIND("~",SUBSTITUTE(Y$6," ","~",LEN(TRIM(Y$6))-LEN(SUBSTITUTE(TRIM(Y$6)," ",""))))-1)&amp;" Total",$B$6:$BB$314,ROW($A270)-5,FALSE))</f>
        <v>0</v>
      </c>
      <c r="Z270" s="8">
        <f ca="1">IF(Z$5&lt;&gt;"",HLOOKUP(Z$5,Functionalization!$G$6:$R$314,ROW($A270)-5,FALSE),IFERROR(INDEX(Z$278:Z$314,MATCH($F270,$B$278:$B$314,0))/VLOOKUP($F270,$B$278:$BB$314,MATCH(LEFT(TRIM(Z$6),FIND("~",SUBSTITUTE(Z$6,"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270))*HLOOKUP(LEFT(TRIM(Z$6),FIND("~",SUBSTITUTE(Z$6," ","~",LEN(TRIM(Z$6))-LEN(SUBSTITUTE(TRIM(Z$6)," ",""))))-1)&amp;" Total",$B$6:$BB$314,ROW($A270)-5,FALSE))</f>
        <v>0</v>
      </c>
      <c r="AA270" s="8">
        <f ca="1">IF(AA$5&lt;&gt;"",HLOOKUP(AA$5,Functionalization!$G$6:$R$314,ROW($A270)-5,FALSE),IFERROR(INDEX(AA$278:AA$314,MATCH($F270,$B$278:$B$314,0))/VLOOKUP($F270,$B$278:$BB$314,MATCH(LEFT(TRIM(AA$6),FIND("~",SUBSTITUTE(AA$6,"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270))*HLOOKUP(LEFT(TRIM(AA$6),FIND("~",SUBSTITUTE(AA$6," ","~",LEN(TRIM(AA$6))-LEN(SUBSTITUTE(TRIM(AA$6)," ",""))))-1)&amp;" Total",$B$6:$BB$314,ROW($A270)-5,FALSE))</f>
        <v>0</v>
      </c>
      <c r="AB270" s="8">
        <f ca="1">IF(AB$5&lt;&gt;"",HLOOKUP(AB$5,Functionalization!$G$6:$R$314,ROW($A270)-5,FALSE),IFERROR(INDEX(AB$278:AB$314,MATCH($F270,$B$278:$B$314,0))/VLOOKUP($F270,$B$278:$BB$314,MATCH(LEFT(TRIM(AB$6),FIND("~",SUBSTITUTE(AB$6,"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270))*HLOOKUP(LEFT(TRIM(AB$6),FIND("~",SUBSTITUTE(AB$6," ","~",LEN(TRIM(AB$6))-LEN(SUBSTITUTE(TRIM(AB$6)," ",""))))-1)&amp;" Total",$B$6:$BB$314,ROW($A270)-5,FALSE))</f>
        <v>0</v>
      </c>
      <c r="AC270" s="8">
        <f ca="1">IF(AC$5&lt;&gt;"",HLOOKUP(AC$5,Functionalization!$G$6:$R$314,ROW($A270)-5,FALSE),IFERROR(INDEX(AC$278:AC$314,MATCH($F270,$B$278:$B$314,0))/VLOOKUP($F270,$B$278:$BB$314,MATCH(LEFT(TRIM(AC$6),FIND("~",SUBSTITUTE(AC$6,"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270))*HLOOKUP(LEFT(TRIM(AC$6),FIND("~",SUBSTITUTE(AC$6," ","~",LEN(TRIM(AC$6))-LEN(SUBSTITUTE(TRIM(AC$6)," ",""))))-1)&amp;" Total",$B$6:$BB$314,ROW($A270)-5,FALSE))</f>
        <v>0</v>
      </c>
      <c r="AD270" s="8">
        <f ca="1">IF(AD$5&lt;&gt;"",HLOOKUP(AD$5,Functionalization!$G$6:$R$314,ROW($A270)-5,FALSE),IFERROR(INDEX(AD$278:AD$314,MATCH($F270,$B$278:$B$314,0))/VLOOKUP($F270,$B$278:$BB$314,MATCH(LEFT(TRIM(AD$6),FIND("~",SUBSTITUTE(AD$6,"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270))*HLOOKUP(LEFT(TRIM(AD$6),FIND("~",SUBSTITUTE(AD$6," ","~",LEN(TRIM(AD$6))-LEN(SUBSTITUTE(TRIM(AD$6)," ",""))))-1)&amp;" Total",$B$6:$BB$314,ROW($A270)-5,FALSE))</f>
        <v>0</v>
      </c>
      <c r="AE270" s="8">
        <f ca="1">IF(AE$5&lt;&gt;"",HLOOKUP(AE$5,Functionalization!$G$6:$R$314,ROW($A270)-5,FALSE),IFERROR(INDEX(AE$278:AE$314,MATCH($F270,$B$278:$B$314,0))/VLOOKUP($F270,$B$278:$BB$314,MATCH(LEFT(TRIM(AE$6),FIND("~",SUBSTITUTE(AE$6,"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270))*HLOOKUP(LEFT(TRIM(AE$6),FIND("~",SUBSTITUTE(AE$6," ","~",LEN(TRIM(AE$6))-LEN(SUBSTITUTE(TRIM(AE$6)," ",""))))-1)&amp;" Total",$B$6:$BB$314,ROW($A270)-5,FALSE))</f>
        <v>0</v>
      </c>
      <c r="AF270" s="8">
        <f ca="1">IF(AF$5&lt;&gt;"",HLOOKUP(AF$5,Functionalization!$G$6:$R$314,ROW($A270)-5,FALSE),IFERROR(INDEX(AF$278:AF$314,MATCH($F270,$B$278:$B$314,0))/VLOOKUP($F270,$B$278:$BB$314,MATCH(LEFT(TRIM(AF$6),FIND("~",SUBSTITUTE(AF$6,"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270))*HLOOKUP(LEFT(TRIM(AF$6),FIND("~",SUBSTITUTE(AF$6," ","~",LEN(TRIM(AF$6))-LEN(SUBSTITUTE(TRIM(AF$6)," ",""))))-1)&amp;" Total",$B$6:$BB$314,ROW($A270)-5,FALSE))</f>
        <v>0</v>
      </c>
      <c r="AG270" s="8">
        <f ca="1">IF(AG$5&lt;&gt;"",HLOOKUP(AG$5,Functionalization!$G$6:$R$314,ROW($A270)-5,FALSE),IFERROR(INDEX(AG$278:AG$314,MATCH($F270,$B$278:$B$314,0))/VLOOKUP($F270,$B$278:$BB$314,MATCH(LEFT(TRIM(AG$6),FIND("~",SUBSTITUTE(AG$6,"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270))*HLOOKUP(LEFT(TRIM(AG$6),FIND("~",SUBSTITUTE(AG$6," ","~",LEN(TRIM(AG$6))-LEN(SUBSTITUTE(TRIM(AG$6)," ",""))))-1)&amp;" Total",$B$6:$BB$314,ROW($A270)-5,FALSE))</f>
        <v>0</v>
      </c>
      <c r="AH270" s="8">
        <f ca="1">IF(AH$5&lt;&gt;"",HLOOKUP(AH$5,Functionalization!$G$6:$R$314,ROW($A270)-5,FALSE),IFERROR(INDEX(AH$278:AH$314,MATCH($F270,$B$278:$B$314,0))/VLOOKUP($F270,$B$278:$BB$314,MATCH(LEFT(TRIM(AH$6),FIND("~",SUBSTITUTE(AH$6,"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270))*HLOOKUP(LEFT(TRIM(AH$6),FIND("~",SUBSTITUTE(AH$6," ","~",LEN(TRIM(AH$6))-LEN(SUBSTITUTE(TRIM(AH$6)," ",""))))-1)&amp;" Total",$B$6:$BB$314,ROW($A270)-5,FALSE))</f>
        <v>0</v>
      </c>
      <c r="AI270" s="8">
        <f ca="1">IF(AI$5&lt;&gt;"",HLOOKUP(AI$5,Functionalization!$G$6:$R$314,ROW($A270)-5,FALSE),IFERROR(INDEX(AI$278:AI$314,MATCH($F270,$B$278:$B$314,0))/VLOOKUP($F270,$B$278:$BB$314,MATCH(LEFT(TRIM(AI$6),FIND("~",SUBSTITUTE(AI$6,"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270))*HLOOKUP(LEFT(TRIM(AI$6),FIND("~",SUBSTITUTE(AI$6," ","~",LEN(TRIM(AI$6))-LEN(SUBSTITUTE(TRIM(AI$6)," ",""))))-1)&amp;" Total",$B$6:$BB$314,ROW($A270)-5,FALSE))</f>
        <v>0</v>
      </c>
      <c r="AJ270" s="8">
        <f ca="1">IF(AJ$5&lt;&gt;"",HLOOKUP(AJ$5,Functionalization!$G$6:$R$314,ROW($A270)-5,FALSE),IFERROR(INDEX(AJ$278:AJ$314,MATCH($F270,$B$278:$B$314,0))/VLOOKUP($F270,$B$278:$BB$314,MATCH(LEFT(TRIM(AJ$6),FIND("~",SUBSTITUTE(AJ$6,"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270))*HLOOKUP(LEFT(TRIM(AJ$6),FIND("~",SUBSTITUTE(AJ$6," ","~",LEN(TRIM(AJ$6))-LEN(SUBSTITUTE(TRIM(AJ$6)," ",""))))-1)&amp;" Total",$B$6:$BB$314,ROW($A270)-5,FALSE))</f>
        <v>0</v>
      </c>
      <c r="AK270" s="8">
        <f ca="1">IF(AK$5&lt;&gt;"",HLOOKUP(AK$5,Functionalization!$G$6:$R$314,ROW($A270)-5,FALSE),IFERROR(INDEX(AK$278:AK$314,MATCH($F270,$B$278:$B$314,0))/VLOOKUP($F270,$B$278:$BB$314,MATCH(LEFT(TRIM(AK$6),FIND("~",SUBSTITUTE(AK$6,"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270))*HLOOKUP(LEFT(TRIM(AK$6),FIND("~",SUBSTITUTE(AK$6," ","~",LEN(TRIM(AK$6))-LEN(SUBSTITUTE(TRIM(AK$6)," ",""))))-1)&amp;" Total",$B$6:$BB$314,ROW($A270)-5,FALSE))</f>
        <v>0</v>
      </c>
      <c r="AL270" s="8">
        <f ca="1">IF(AL$5&lt;&gt;"",HLOOKUP(AL$5,Functionalization!$G$6:$R$314,ROW($A270)-5,FALSE),IFERROR(INDEX(AL$278:AL$314,MATCH($F270,$B$278:$B$314,0))/VLOOKUP($F270,$B$278:$BB$314,MATCH(LEFT(TRIM(AL$6),FIND("~",SUBSTITUTE(AL$6,"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270))*HLOOKUP(LEFT(TRIM(AL$6),FIND("~",SUBSTITUTE(AL$6," ","~",LEN(TRIM(AL$6))-LEN(SUBSTITUTE(TRIM(AL$6)," ",""))))-1)&amp;" Total",$B$6:$BB$314,ROW($A270)-5,FALSE))</f>
        <v>0</v>
      </c>
      <c r="AM270" s="8">
        <f ca="1">IF(AM$5&lt;&gt;"",HLOOKUP(AM$5,Functionalization!$G$6:$R$314,ROW($A270)-5,FALSE),IFERROR(INDEX(AM$278:AM$314,MATCH($F270,$B$278:$B$314,0))/VLOOKUP($F270,$B$278:$BB$314,MATCH(LEFT(TRIM(AM$6),FIND("~",SUBSTITUTE(AM$6,"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270))*HLOOKUP(LEFT(TRIM(AM$6),FIND("~",SUBSTITUTE(AM$6," ","~",LEN(TRIM(AM$6))-LEN(SUBSTITUTE(TRIM(AM$6)," ",""))))-1)&amp;" Total",$B$6:$BB$314,ROW($A270)-5,FALSE))</f>
        <v>0</v>
      </c>
      <c r="AN270" s="8">
        <f ca="1">IF(AN$5&lt;&gt;"",HLOOKUP(AN$5,Functionalization!$G$6:$R$314,ROW($A270)-5,FALSE),IFERROR(INDEX(AN$278:AN$314,MATCH($F270,$B$278:$B$314,0))/VLOOKUP($F270,$B$278:$BB$314,MATCH(LEFT(TRIM(AN$6),FIND("~",SUBSTITUTE(AN$6,"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270))*HLOOKUP(LEFT(TRIM(AN$6),FIND("~",SUBSTITUTE(AN$6," ","~",LEN(TRIM(AN$6))-LEN(SUBSTITUTE(TRIM(AN$6)," ",""))))-1)&amp;" Total",$B$6:$BB$314,ROW($A270)-5,FALSE))</f>
        <v>0</v>
      </c>
      <c r="AO270" s="8">
        <f ca="1">IF(AO$5&lt;&gt;"",HLOOKUP(AO$5,Functionalization!$G$6:$R$314,ROW($A270)-5,FALSE),IFERROR(INDEX(AO$278:AO$314,MATCH($F270,$B$278:$B$314,0))/VLOOKUP($F270,$B$278:$BB$314,MATCH(LEFT(TRIM(AO$6),FIND("~",SUBSTITUTE(AO$6,"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270))*HLOOKUP(LEFT(TRIM(AO$6),FIND("~",SUBSTITUTE(AO$6," ","~",LEN(TRIM(AO$6))-LEN(SUBSTITUTE(TRIM(AO$6)," ",""))))-1)&amp;" Total",$B$6:$BB$314,ROW($A270)-5,FALSE))</f>
        <v>0</v>
      </c>
      <c r="AP270" s="8">
        <f ca="1">IF(AP$5&lt;&gt;"",HLOOKUP(AP$5,Functionalization!$G$6:$R$314,ROW($A270)-5,FALSE),IFERROR(INDEX(AP$278:AP$314,MATCH($F270,$B$278:$B$314,0))/VLOOKUP($F270,$B$278:$BB$314,MATCH(LEFT(TRIM(AP$6),FIND("~",SUBSTITUTE(AP$6,"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270))*HLOOKUP(LEFT(TRIM(AP$6),FIND("~",SUBSTITUTE(AP$6," ","~",LEN(TRIM(AP$6))-LEN(SUBSTITUTE(TRIM(AP$6)," ",""))))-1)&amp;" Total",$B$6:$BB$314,ROW($A270)-5,FALSE))</f>
        <v>0</v>
      </c>
      <c r="AQ270" s="8">
        <f ca="1">IF(AQ$5&lt;&gt;"",HLOOKUP(AQ$5,Functionalization!$G$6:$R$314,ROW($A270)-5,FALSE),IFERROR(INDEX(AQ$278:AQ$314,MATCH($F270,$B$278:$B$314,0))/VLOOKUP($F270,$B$278:$BB$314,MATCH(LEFT(TRIM(AQ$6),FIND("~",SUBSTITUTE(AQ$6,"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270))*HLOOKUP(LEFT(TRIM(AQ$6),FIND("~",SUBSTITUTE(AQ$6," ","~",LEN(TRIM(AQ$6))-LEN(SUBSTITUTE(TRIM(AQ$6)," ",""))))-1)&amp;" Total",$B$6:$BB$314,ROW($A270)-5,FALSE))</f>
        <v>0</v>
      </c>
      <c r="AR270" s="8">
        <f ca="1">IF(AR$5&lt;&gt;"",HLOOKUP(AR$5,Functionalization!$G$6:$R$314,ROW($A270)-5,FALSE),IFERROR(INDEX(AR$278:AR$314,MATCH($F270,$B$278:$B$314,0))/VLOOKUP($F270,$B$278:$BB$314,MATCH(LEFT(TRIM(AR$6),FIND("~",SUBSTITUTE(AR$6,"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270))*HLOOKUP(LEFT(TRIM(AR$6),FIND("~",SUBSTITUTE(AR$6," ","~",LEN(TRIM(AR$6))-LEN(SUBSTITUTE(TRIM(AR$6)," ",""))))-1)&amp;" Total",$B$6:$BB$314,ROW($A270)-5,FALSE))</f>
        <v>0</v>
      </c>
      <c r="AS270" s="8">
        <f ca="1">IF(AS$5&lt;&gt;"",HLOOKUP(AS$5,Functionalization!$G$6:$R$314,ROW($A270)-5,FALSE),IFERROR(INDEX(AS$278:AS$314,MATCH($F270,$B$278:$B$314,0))/VLOOKUP($F270,$B$278:$BB$314,MATCH(LEFT(TRIM(AS$6),FIND("~",SUBSTITUTE(AS$6,"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270))*HLOOKUP(LEFT(TRIM(AS$6),FIND("~",SUBSTITUTE(AS$6," ","~",LEN(TRIM(AS$6))-LEN(SUBSTITUTE(TRIM(AS$6)," ",""))))-1)&amp;" Total",$B$6:$BB$314,ROW($A270)-5,FALSE))</f>
        <v>0</v>
      </c>
      <c r="AT270" s="8">
        <f ca="1">IF(AT$5&lt;&gt;"",HLOOKUP(AT$5,Functionalization!$G$6:$R$314,ROW($A270)-5,FALSE),IFERROR(INDEX(AT$278:AT$314,MATCH($F270,$B$278:$B$314,0))/VLOOKUP($F270,$B$278:$BB$314,MATCH(LEFT(TRIM(AT$6),FIND("~",SUBSTITUTE(AT$6,"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270))*HLOOKUP(LEFT(TRIM(AT$6),FIND("~",SUBSTITUTE(AT$6," ","~",LEN(TRIM(AT$6))-LEN(SUBSTITUTE(TRIM(AT$6)," ",""))))-1)&amp;" Total",$B$6:$BB$314,ROW($A270)-5,FALSE))</f>
        <v>0</v>
      </c>
      <c r="AU270" s="8">
        <f ca="1">IF(AU$5&lt;&gt;"",HLOOKUP(AU$5,Functionalization!$G$6:$R$314,ROW($A270)-5,FALSE),IFERROR(INDEX(AU$278:AU$314,MATCH($F270,$B$278:$B$314,0))/VLOOKUP($F270,$B$278:$BB$314,MATCH(LEFT(TRIM(AU$6),FIND("~",SUBSTITUTE(AU$6,"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270))*HLOOKUP(LEFT(TRIM(AU$6),FIND("~",SUBSTITUTE(AU$6," ","~",LEN(TRIM(AU$6))-LEN(SUBSTITUTE(TRIM(AU$6)," ",""))))-1)&amp;" Total",$B$6:$BB$314,ROW($A270)-5,FALSE))</f>
        <v>0</v>
      </c>
      <c r="AV270" s="8">
        <f ca="1">IF(AV$5&lt;&gt;"",HLOOKUP(AV$5,Functionalization!$G$6:$R$314,ROW($A270)-5,FALSE),IFERROR(INDEX(AV$278:AV$314,MATCH($F270,$B$278:$B$314,0))/VLOOKUP($F270,$B$278:$BB$314,MATCH(LEFT(TRIM(AV$6),FIND("~",SUBSTITUTE(AV$6,"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270))*HLOOKUP(LEFT(TRIM(AV$6),FIND("~",SUBSTITUTE(AV$6," ","~",LEN(TRIM(AV$6))-LEN(SUBSTITUTE(TRIM(AV$6)," ",""))))-1)&amp;" Total",$B$6:$BB$314,ROW($A270)-5,FALSE))</f>
        <v>0</v>
      </c>
      <c r="AW270" s="8">
        <f ca="1">IF(AW$5&lt;&gt;"",HLOOKUP(AW$5,Functionalization!$G$6:$R$314,ROW($A270)-5,FALSE),IFERROR(INDEX(AW$278:AW$314,MATCH($F270,$B$278:$B$314,0))/VLOOKUP($F270,$B$278:$BB$314,MATCH(LEFT(TRIM(AW$6),FIND("~",SUBSTITUTE(AW$6,"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270))*HLOOKUP(LEFT(TRIM(AW$6),FIND("~",SUBSTITUTE(AW$6," ","~",LEN(TRIM(AW$6))-LEN(SUBSTITUTE(TRIM(AW$6)," ",""))))-1)&amp;" Total",$B$6:$BB$314,ROW($A270)-5,FALSE))</f>
        <v>0</v>
      </c>
      <c r="AX270" s="8">
        <f ca="1">IF(AX$5&lt;&gt;"",HLOOKUP(AX$5,Functionalization!$G$6:$R$314,ROW($A270)-5,FALSE),IFERROR(INDEX(AX$278:AX$314,MATCH($F270,$B$278:$B$314,0))/VLOOKUP($F270,$B$278:$BB$314,MATCH(LEFT(TRIM(AX$6),FIND("~",SUBSTITUTE(AX$6,"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270))*HLOOKUP(LEFT(TRIM(AX$6),FIND("~",SUBSTITUTE(AX$6," ","~",LEN(TRIM(AX$6))-LEN(SUBSTITUTE(TRIM(AX$6)," ",""))))-1)&amp;" Total",$B$6:$BB$314,ROW($A270)-5,FALSE))</f>
        <v>0</v>
      </c>
      <c r="AY270" s="8">
        <f ca="1">IF(AY$5&lt;&gt;"",HLOOKUP(AY$5,Functionalization!$G$6:$R$314,ROW($A270)-5,FALSE),IFERROR(INDEX(AY$278:AY$314,MATCH($F270,$B$278:$B$314,0))/VLOOKUP($F270,$B$278:$BB$314,MATCH(LEFT(TRIM(AY$6),FIND("~",SUBSTITUTE(AY$6,"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270))*HLOOKUP(LEFT(TRIM(AY$6),FIND("~",SUBSTITUTE(AY$6," ","~",LEN(TRIM(AY$6))-LEN(SUBSTITUTE(TRIM(AY$6)," ",""))))-1)&amp;" Total",$B$6:$BB$314,ROW($A270)-5,FALSE))</f>
        <v>0</v>
      </c>
      <c r="AZ270" s="8">
        <f ca="1">IF(AZ$5&lt;&gt;"",HLOOKUP(AZ$5,Functionalization!$G$6:$R$314,ROW($A270)-5,FALSE),IFERROR(INDEX(AZ$278:AZ$314,MATCH($F270,$B$278:$B$314,0))/VLOOKUP($F270,$B$278:$BB$314,MATCH(LEFT(TRIM(AZ$6),FIND("~",SUBSTITUTE(AZ$6,"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270))*HLOOKUP(LEFT(TRIM(AZ$6),FIND("~",SUBSTITUTE(AZ$6," ","~",LEN(TRIM(AZ$6))-LEN(SUBSTITUTE(TRIM(AZ$6)," ",""))))-1)&amp;" Total",$B$6:$BB$314,ROW($A270)-5,FALSE))</f>
        <v>0</v>
      </c>
      <c r="BA270" s="8">
        <f ca="1">IF(BA$5&lt;&gt;"",HLOOKUP(BA$5,Functionalization!$G$6:$R$314,ROW($A270)-5,FALSE),IFERROR(INDEX(BA$278:BA$314,MATCH($F270,$B$278:$B$314,0))/VLOOKUP($F270,$B$278:$BB$314,MATCH(LEFT(TRIM(BA$6),FIND("~",SUBSTITUTE(BA$6,"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270))*HLOOKUP(LEFT(TRIM(BA$6),FIND("~",SUBSTITUTE(BA$6," ","~",LEN(TRIM(BA$6))-LEN(SUBSTITUTE(TRIM(BA$6)," ",""))))-1)&amp;" Total",$B$6:$BB$314,ROW($A270)-5,FALSE))</f>
        <v>0</v>
      </c>
      <c r="BB270" s="8">
        <f ca="1">IF(BB$5&lt;&gt;"",HLOOKUP(BB$5,Functionalization!$G$6:$R$314,ROW($A270)-5,FALSE),IFERROR(INDEX(BB$278:BB$314,MATCH($F270,$B$278:$B$314,0))/VLOOKUP($F270,$B$278:$BB$314,MATCH(LEFT(TRIM(BB$6),FIND("~",SUBSTITUTE(BB$6,"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270))*HLOOKUP(LEFT(TRIM(BB$6),FIND("~",SUBSTITUTE(BB$6," ","~",LEN(TRIM(BB$6))-LEN(SUBSTITUTE(TRIM(BB$6)," ",""))))-1)&amp;" Total",$B$6:$BB$314,ROW($A270)-5,FALSE))</f>
        <v>0</v>
      </c>
      <c r="BD270">
        <f ca="1">IFERROR(IF(SUMIF($G$6:$BB$6,BD$6&amp;" Total",$G270:$BB270)-(SUMIF($G$6:$BB$6,BD$6&amp;" "&amp;'Input-Func_Class'!$D$22,$G270:$BB270)+IFERROR(SUMIF($G$6:$BB$6,BD$6&amp;" "&amp;'Input-Func_Class'!$E$22,$G270:$BB270),SUMIF($G$6:$BB$6,BD$6&amp;" "&amp;'Input-Func_Class'!$B$24,$G270:$BB270))+SUMIF($G$6:$BB$6,BD$6&amp;" "&amp;'Input-Func_Class'!$F$22,$G270:$BB270))&lt;Check_Limit,0,1),1)</f>
        <v>0</v>
      </c>
      <c r="BE270">
        <f ca="1">IFERROR(IF(SUMIF($G$6:$BB$6,BE$6&amp;" Total",$G270:$BB270)-(SUMIF($G$6:$BB$6,BE$6&amp;" "&amp;'Input-Func_Class'!$D$22,$G270:$BB270)+IFERROR(SUMIF($G$6:$BB$6,BE$6&amp;" "&amp;'Input-Func_Class'!$E$22,$G270:$BB270),SUMIF($G$6:$BB$6,BE$6&amp;" "&amp;'Input-Func_Class'!$B$24,$G270:$BB270))+SUMIF($G$6:$BB$6,BE$6&amp;" "&amp;'Input-Func_Class'!$F$22,$G270:$BB270))&lt;Check_Limit,0,1),1)</f>
        <v>0</v>
      </c>
      <c r="BF270">
        <f ca="1">IFERROR(IF(SUMIF($G$6:$BB$6,BF$6&amp;" Total",$G270:$BB270)-(SUMIF($G$6:$BB$6,BF$6&amp;" "&amp;'Input-Func_Class'!$D$22,$G270:$BB270)+IFERROR(SUMIF($G$6:$BB$6,BF$6&amp;" "&amp;'Input-Func_Class'!$E$22,$G270:$BB270),SUMIF($G$6:$BB$6,BF$6&amp;" "&amp;'Input-Func_Class'!$B$24,$G270:$BB270))+SUMIF($G$6:$BB$6,BF$6&amp;" "&amp;'Input-Func_Class'!$F$22,$G270:$BB270))&lt;Check_Limit,0,1),1)</f>
        <v>0</v>
      </c>
      <c r="BG270">
        <f ca="1">IFERROR(IF(SUMIF($G$6:$BB$6,BG$6&amp;" Total",$G270:$BB270)-(SUMIF($G$6:$BB$6,BG$6&amp;" "&amp;'Input-Func_Class'!$D$22,$G270:$BB270)+IFERROR(SUMIF($G$6:$BB$6,BG$6&amp;" "&amp;'Input-Func_Class'!$E$22,$G270:$BB270),SUMIF($G$6:$BB$6,BG$6&amp;" "&amp;'Input-Func_Class'!$B$24,$G270:$BB270))+SUMIF($G$6:$BB$6,BG$6&amp;" "&amp;'Input-Func_Class'!$F$22,$G270:$BB270))&lt;Check_Limit,0,1),1)</f>
        <v>0</v>
      </c>
      <c r="BH270">
        <f ca="1">IFERROR(IF(SUMIF($G$6:$BB$6,BH$6&amp;" Total",$G270:$BB270)-(SUMIF($G$6:$BB$6,BH$6&amp;" "&amp;'Input-Func_Class'!$D$22,$G270:$BB270)+IFERROR(SUMIF($G$6:$BB$6,BH$6&amp;" "&amp;'Input-Func_Class'!$E$22,$G270:$BB270),SUMIF($G$6:$BB$6,BH$6&amp;" "&amp;'Input-Func_Class'!$B$24,$G270:$BB270))+SUMIF($G$6:$BB$6,BH$6&amp;" "&amp;'Input-Func_Class'!$F$22,$G270:$BB270))&lt;Check_Limit,0,1),1)</f>
        <v>0</v>
      </c>
      <c r="BI270">
        <f ca="1">IFERROR(IF(SUMIF($G$6:$BB$6,BI$6&amp;" Total",$G270:$BB270)-(SUMIF($G$6:$BB$6,BI$6&amp;" "&amp;'Input-Func_Class'!$D$22,$G270:$BB270)+IFERROR(SUMIF($G$6:$BB$6,BI$6&amp;" "&amp;'Input-Func_Class'!$E$22,$G270:$BB270),SUMIF($G$6:$BB$6,BI$6&amp;" "&amp;'Input-Func_Class'!$B$24,$G270:$BB270))+SUMIF($G$6:$BB$6,BI$6&amp;" "&amp;'Input-Func_Class'!$F$22,$G270:$BB270))&lt;Check_Limit,0,1),1)</f>
        <v>0</v>
      </c>
      <c r="BJ270">
        <f ca="1">IFERROR(IF(SUMIF($G$6:$BB$6,BJ$6&amp;" Total",$G270:$BB270)-(SUMIF($G$6:$BB$6,BJ$6&amp;" "&amp;'Input-Func_Class'!$D$22,$G270:$BB270)+IFERROR(SUMIF($G$6:$BB$6,BJ$6&amp;" "&amp;'Input-Func_Class'!$E$22,$G270:$BB270),SUMIF($G$6:$BB$6,BJ$6&amp;" "&amp;'Input-Func_Class'!$B$24,$G270:$BB270))+SUMIF($G$6:$BB$6,BJ$6&amp;" "&amp;'Input-Func_Class'!$F$22,$G270:$BB270))&lt;Check_Limit,0,1),1)</f>
        <v>0</v>
      </c>
      <c r="BK270">
        <f ca="1">IFERROR(IF(SUMIF($G$6:$BB$6,BK$6&amp;" Total",$G270:$BB270)-(SUMIF($G$6:$BB$6,BK$6&amp;" "&amp;'Input-Func_Class'!$D$22,$G270:$BB270)+IFERROR(SUMIF($G$6:$BB$6,BK$6&amp;" "&amp;'Input-Func_Class'!$E$22,$G270:$BB270),SUMIF($G$6:$BB$6,BK$6&amp;" "&amp;'Input-Func_Class'!$B$24,$G270:$BB270))+SUMIF($G$6:$BB$6,BK$6&amp;" "&amp;'Input-Func_Class'!$F$22,$G270:$BB270))&lt;Check_Limit,0,1),1)</f>
        <v>0</v>
      </c>
      <c r="BL270">
        <f ca="1">IFERROR(IF(SUMIF($G$6:$BB$6,BL$6&amp;" Total",$G270:$BB270)-(SUMIF($G$6:$BB$6,BL$6&amp;" "&amp;'Input-Func_Class'!$D$22,$G270:$BB270)+IFERROR(SUMIF($G$6:$BB$6,BL$6&amp;" "&amp;'Input-Func_Class'!$E$22,$G270:$BB270),SUMIF($G$6:$BB$6,BL$6&amp;" "&amp;'Input-Func_Class'!$B$24,$G270:$BB270))+SUMIF($G$6:$BB$6,BL$6&amp;" "&amp;'Input-Func_Class'!$F$22,$G270:$BB270))&lt;Check_Limit,0,1),1)</f>
        <v>0</v>
      </c>
      <c r="BM270">
        <f ca="1">IFERROR(IF(SUMIF($G$6:$BB$6,BM$6&amp;" Total",$G270:$BB270)-(SUMIF($G$6:$BB$6,BM$6&amp;" "&amp;'Input-Func_Class'!$D$22,$G270:$BB270)+IFERROR(SUMIF($G$6:$BB$6,BM$6&amp;" "&amp;'Input-Func_Class'!$E$22,$G270:$BB270),SUMIF($G$6:$BB$6,BM$6&amp;" "&amp;'Input-Func_Class'!$B$24,$G270:$BB270))+SUMIF($G$6:$BB$6,BM$6&amp;" "&amp;'Input-Func_Class'!$F$22,$G270:$BB270))&lt;Check_Limit,0,1),1)</f>
        <v>0</v>
      </c>
      <c r="BN270">
        <f ca="1">IFERROR(IF(SUMIF($G$6:$BB$6,BN$6&amp;" Total",$G270:$BB270)-(SUMIF($G$6:$BB$6,BN$6&amp;" "&amp;'Input-Func_Class'!$D$22,$G270:$BB270)+IFERROR(SUMIF($G$6:$BB$6,BN$6&amp;" "&amp;'Input-Func_Class'!$E$22,$G270:$BB270),SUMIF($G$6:$BB$6,BN$6&amp;" "&amp;'Input-Func_Class'!$B$24,$G270:$BB270))+SUMIF($G$6:$BB$6,BN$6&amp;" "&amp;'Input-Func_Class'!$F$22,$G270:$BB270))&lt;Check_Limit,0,1),1)</f>
        <v>0</v>
      </c>
      <c r="BO270">
        <f ca="1">IFERROR(IF(SUMIF($G$6:$BB$6,BO$6&amp;" Total",$G270:$BB270)-(SUMIF($G$6:$BB$6,BO$6&amp;" "&amp;'Input-Func_Class'!$D$22,$G270:$BB270)+IFERROR(SUMIF($G$6:$BB$6,BO$6&amp;" "&amp;'Input-Func_Class'!$E$22,$G270:$BB270),SUMIF($G$6:$BB$6,BO$6&amp;" "&amp;'Input-Func_Class'!$B$24,$G270:$BB270))+SUMIF($G$6:$BB$6,BO$6&amp;" "&amp;'Input-Func_Class'!$F$22,$G270:$BB270))&lt;Check_Limit,0,1),1)</f>
        <v>0</v>
      </c>
    </row>
    <row r="271" spans="1:67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>Functionalization!$D271</f>
        <v>1786257.615270338</v>
      </c>
      <c r="E271" s="8">
        <f t="shared" ca="1" si="71"/>
        <v>0</v>
      </c>
      <c r="F271" s="2" t="str">
        <f>IF($D271=0,"-",IF('Input-Accounts'!$E271&lt;&gt;0,'Input-Accounts'!$E271,'Input-Accounts'!$G271))</f>
        <v>INT_RATEBASE</v>
      </c>
      <c r="G271" s="8">
        <f ca="1">IF(G$5&lt;&gt;"",HLOOKUP(G$5,Functionalization!$G$6:$R$314,ROW($A271)-5,FALSE),IFERROR(INDEX(G$278:G$314,MATCH($F271,$B$278:$B$314,0))/VLOOKUP($F271,$B$278:$BB$314,MATCH(LEFT(TRIM(G$6),FIND("~",SUBSTITUTE(G$6,"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271))*HLOOKUP(LEFT(TRIM(G$6),FIND("~",SUBSTITUTE(G$6," ","~",LEN(TRIM(G$6))-LEN(SUBSTITUTE(TRIM(G$6)," ",""))))-1)&amp;" Total",$B$6:$BB$314,ROW($A271)-5,FALSE))</f>
        <v>1275083.6419229952</v>
      </c>
      <c r="H271" s="8">
        <f ca="1">IF(H$5&lt;&gt;"",HLOOKUP(H$5,Functionalization!$G$6:$R$314,ROW($A271)-5,FALSE),IFERROR(INDEX(H$278:H$314,MATCH($F271,$B$278:$B$314,0))/VLOOKUP($F271,$B$278:$BB$314,MATCH(LEFT(TRIM(H$6),FIND("~",SUBSTITUTE(H$6,"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271))*HLOOKUP(LEFT(TRIM(H$6),FIND("~",SUBSTITUTE(H$6," ","~",LEN(TRIM(H$6))-LEN(SUBSTITUTE(TRIM(H$6)," ",""))))-1)&amp;" Total",$B$6:$BB$314,ROW($A271)-5,FALSE))</f>
        <v>997416.63071974157</v>
      </c>
      <c r="I271" s="8">
        <f ca="1">IF(I$5&lt;&gt;"",HLOOKUP(I$5,Functionalization!$G$6:$R$314,ROW($A271)-5,FALSE),IFERROR(INDEX(I$278:I$314,MATCH($F271,$B$278:$B$314,0))/VLOOKUP($F271,$B$278:$BB$314,MATCH(LEFT(TRIM(I$6),FIND("~",SUBSTITUTE(I$6,"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271))*HLOOKUP(LEFT(TRIM(I$6),FIND("~",SUBSTITUTE(I$6," ","~",LEN(TRIM(I$6))-LEN(SUBSTITUTE(TRIM(I$6)," ",""))))-1)&amp;" Total",$B$6:$BB$314,ROW($A271)-5,FALSE))</f>
        <v>0</v>
      </c>
      <c r="J271" s="8">
        <f ca="1">IF(J$5&lt;&gt;"",HLOOKUP(J$5,Functionalization!$G$6:$R$314,ROW($A271)-5,FALSE),IFERROR(INDEX(J$278:J$314,MATCH($F271,$B$278:$B$314,0))/VLOOKUP($F271,$B$278:$BB$314,MATCH(LEFT(TRIM(J$6),FIND("~",SUBSTITUTE(J$6,"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271))*HLOOKUP(LEFT(TRIM(J$6),FIND("~",SUBSTITUTE(J$6," ","~",LEN(TRIM(J$6))-LEN(SUBSTITUTE(TRIM(J$6)," ",""))))-1)&amp;" Total",$B$6:$BB$314,ROW($A271)-5,FALSE))</f>
        <v>277667.01120325335</v>
      </c>
      <c r="K271" s="8">
        <f ca="1">IF(K$5&lt;&gt;"",HLOOKUP(K$5,Functionalization!$G$6:$R$314,ROW($A271)-5,FALSE),IFERROR(INDEX(K$278:K$314,MATCH($F271,$B$278:$B$314,0))/VLOOKUP($F271,$B$278:$BB$314,MATCH(LEFT(TRIM(K$6),FIND("~",SUBSTITUTE(K$6,"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271))*HLOOKUP(LEFT(TRIM(K$6),FIND("~",SUBSTITUTE(K$6," ","~",LEN(TRIM(K$6))-LEN(SUBSTITUTE(TRIM(K$6)," ",""))))-1)&amp;" Total",$B$6:$BB$314,ROW($A271)-5,FALSE))</f>
        <v>511173.97334734316</v>
      </c>
      <c r="L271" s="8">
        <f ca="1">IF(L$5&lt;&gt;"",HLOOKUP(L$5,Functionalization!$G$6:$R$314,ROW($A271)-5,FALSE),IFERROR(INDEX(L$278:L$314,MATCH($F271,$B$278:$B$314,0))/VLOOKUP($F271,$B$278:$BB$314,MATCH(LEFT(TRIM(L$6),FIND("~",SUBSTITUTE(L$6,"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271))*HLOOKUP(LEFT(TRIM(L$6),FIND("~",SUBSTITUTE(L$6," ","~",LEN(TRIM(L$6))-LEN(SUBSTITUTE(TRIM(L$6)," ",""))))-1)&amp;" Total",$B$6:$BB$314,ROW($A271)-5,FALSE))</f>
        <v>0</v>
      </c>
      <c r="M271" s="8">
        <f ca="1">IF(M$5&lt;&gt;"",HLOOKUP(M$5,Functionalization!$G$6:$R$314,ROW($A271)-5,FALSE),IFERROR(INDEX(M$278:M$314,MATCH($F271,$B$278:$B$314,0))/VLOOKUP($F271,$B$278:$BB$314,MATCH(LEFT(TRIM(M$6),FIND("~",SUBSTITUTE(M$6,"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271))*HLOOKUP(LEFT(TRIM(M$6),FIND("~",SUBSTITUTE(M$6," ","~",LEN(TRIM(M$6))-LEN(SUBSTITUTE(TRIM(M$6)," ",""))))-1)&amp;" Total",$B$6:$BB$314,ROW($A271)-5,FALSE))</f>
        <v>0</v>
      </c>
      <c r="N271" s="8">
        <f ca="1">IF(N$5&lt;&gt;"",HLOOKUP(N$5,Functionalization!$G$6:$R$314,ROW($A271)-5,FALSE),IFERROR(INDEX(N$278:N$314,MATCH($F271,$B$278:$B$314,0))/VLOOKUP($F271,$B$278:$BB$314,MATCH(LEFT(TRIM(N$6),FIND("~",SUBSTITUTE(N$6,"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271))*HLOOKUP(LEFT(TRIM(N$6),FIND("~",SUBSTITUTE(N$6," ","~",LEN(TRIM(N$6))-LEN(SUBSTITUTE(TRIM(N$6)," ",""))))-1)&amp;" Total",$B$6:$BB$314,ROW($A271)-5,FALSE))</f>
        <v>511173.97334734316</v>
      </c>
      <c r="O271" s="8">
        <f ca="1">IF(O$5&lt;&gt;"",HLOOKUP(O$5,Functionalization!$G$6:$R$314,ROW($A271)-5,FALSE),IFERROR(INDEX(O$278:O$314,MATCH($F271,$B$278:$B$314,0))/VLOOKUP($F271,$B$278:$BB$314,MATCH(LEFT(TRIM(O$6),FIND("~",SUBSTITUTE(O$6,"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271))*HLOOKUP(LEFT(TRIM(O$6),FIND("~",SUBSTITUTE(O$6," ","~",LEN(TRIM(O$6))-LEN(SUBSTITUTE(TRIM(O$6)," ",""))))-1)&amp;" Total",$B$6:$BB$314,ROW($A271)-5,FALSE))</f>
        <v>0</v>
      </c>
      <c r="P271" s="8">
        <f ca="1">IF(P$5&lt;&gt;"",HLOOKUP(P$5,Functionalization!$G$6:$R$314,ROW($A271)-5,FALSE),IFERROR(INDEX(P$278:P$314,MATCH($F271,$B$278:$B$314,0))/VLOOKUP($F271,$B$278:$BB$314,MATCH(LEFT(TRIM(P$6),FIND("~",SUBSTITUTE(P$6,"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271))*HLOOKUP(LEFT(TRIM(P$6),FIND("~",SUBSTITUTE(P$6," ","~",LEN(TRIM(P$6))-LEN(SUBSTITUTE(TRIM(P$6)," ",""))))-1)&amp;" Total",$B$6:$BB$314,ROW($A271)-5,FALSE))</f>
        <v>0</v>
      </c>
      <c r="Q271" s="8">
        <f ca="1">IF(Q$5&lt;&gt;"",HLOOKUP(Q$5,Functionalization!$G$6:$R$314,ROW($A271)-5,FALSE),IFERROR(INDEX(Q$278:Q$314,MATCH($F271,$B$278:$B$314,0))/VLOOKUP($F271,$B$278:$BB$314,MATCH(LEFT(TRIM(Q$6),FIND("~",SUBSTITUTE(Q$6,"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271))*HLOOKUP(LEFT(TRIM(Q$6),FIND("~",SUBSTITUTE(Q$6," ","~",LEN(TRIM(Q$6))-LEN(SUBSTITUTE(TRIM(Q$6)," ",""))))-1)&amp;" Total",$B$6:$BB$314,ROW($A271)-5,FALSE))</f>
        <v>0</v>
      </c>
      <c r="R271" s="8">
        <f ca="1">IF(R$5&lt;&gt;"",HLOOKUP(R$5,Functionalization!$G$6:$R$314,ROW($A271)-5,FALSE),IFERROR(INDEX(R$278:R$314,MATCH($F271,$B$278:$B$314,0))/VLOOKUP($F271,$B$278:$BB$314,MATCH(LEFT(TRIM(R$6),FIND("~",SUBSTITUTE(R$6,"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271))*HLOOKUP(LEFT(TRIM(R$6),FIND("~",SUBSTITUTE(R$6," ","~",LEN(TRIM(R$6))-LEN(SUBSTITUTE(TRIM(R$6)," ",""))))-1)&amp;" Total",$B$6:$BB$314,ROW($A271)-5,FALSE))</f>
        <v>0</v>
      </c>
      <c r="S271" s="8">
        <f ca="1">IF(S$5&lt;&gt;"",HLOOKUP(S$5,Functionalization!$G$6:$R$314,ROW($A271)-5,FALSE),IFERROR(INDEX(S$278:S$314,MATCH($F271,$B$278:$B$314,0))/VLOOKUP($F271,$B$278:$BB$314,MATCH(LEFT(TRIM(S$6),FIND("~",SUBSTITUTE(S$6,"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271))*HLOOKUP(LEFT(TRIM(S$6),FIND("~",SUBSTITUTE(S$6," ","~",LEN(TRIM(S$6))-LEN(SUBSTITUTE(TRIM(S$6)," ",""))))-1)&amp;" Total",$B$6:$BB$314,ROW($A271)-5,FALSE))</f>
        <v>0</v>
      </c>
      <c r="T271" s="8">
        <f ca="1">IF(T$5&lt;&gt;"",HLOOKUP(T$5,Functionalization!$G$6:$R$314,ROW($A271)-5,FALSE),IFERROR(INDEX(T$278:T$314,MATCH($F271,$B$278:$B$314,0))/VLOOKUP($F271,$B$278:$BB$314,MATCH(LEFT(TRIM(T$6),FIND("~",SUBSTITUTE(T$6,"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271))*HLOOKUP(LEFT(TRIM(T$6),FIND("~",SUBSTITUTE(T$6," ","~",LEN(TRIM(T$6))-LEN(SUBSTITUTE(TRIM(T$6)," ",""))))-1)&amp;" Total",$B$6:$BB$314,ROW($A271)-5,FALSE))</f>
        <v>0</v>
      </c>
      <c r="U271" s="8">
        <f ca="1">IF(U$5&lt;&gt;"",HLOOKUP(U$5,Functionalization!$G$6:$R$314,ROW($A271)-5,FALSE),IFERROR(INDEX(U$278:U$314,MATCH($F271,$B$278:$B$314,0))/VLOOKUP($F271,$B$278:$BB$314,MATCH(LEFT(TRIM(U$6),FIND("~",SUBSTITUTE(U$6,"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271))*HLOOKUP(LEFT(TRIM(U$6),FIND("~",SUBSTITUTE(U$6," ","~",LEN(TRIM(U$6))-LEN(SUBSTITUTE(TRIM(U$6)," ",""))))-1)&amp;" Total",$B$6:$BB$314,ROW($A271)-5,FALSE))</f>
        <v>0</v>
      </c>
      <c r="V271" s="8">
        <f ca="1">IF(V$5&lt;&gt;"",HLOOKUP(V$5,Functionalization!$G$6:$R$314,ROW($A271)-5,FALSE),IFERROR(INDEX(V$278:V$314,MATCH($F271,$B$278:$B$314,0))/VLOOKUP($F271,$B$278:$BB$314,MATCH(LEFT(TRIM(V$6),FIND("~",SUBSTITUTE(V$6,"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271))*HLOOKUP(LEFT(TRIM(V$6),FIND("~",SUBSTITUTE(V$6," ","~",LEN(TRIM(V$6))-LEN(SUBSTITUTE(TRIM(V$6)," ",""))))-1)&amp;" Total",$B$6:$BB$314,ROW($A271)-5,FALSE))</f>
        <v>0</v>
      </c>
      <c r="W271" s="8">
        <f ca="1">IF(W$5&lt;&gt;"",HLOOKUP(W$5,Functionalization!$G$6:$R$314,ROW($A271)-5,FALSE),IFERROR(INDEX(W$278:W$314,MATCH($F271,$B$278:$B$314,0))/VLOOKUP($F271,$B$278:$BB$314,MATCH(LEFT(TRIM(W$6),FIND("~",SUBSTITUTE(W$6,"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271))*HLOOKUP(LEFT(TRIM(W$6),FIND("~",SUBSTITUTE(W$6," ","~",LEN(TRIM(W$6))-LEN(SUBSTITUTE(TRIM(W$6)," ",""))))-1)&amp;" Total",$B$6:$BB$314,ROW($A271)-5,FALSE))</f>
        <v>0</v>
      </c>
      <c r="X271" s="8">
        <f ca="1">IF(X$5&lt;&gt;"",HLOOKUP(X$5,Functionalization!$G$6:$R$314,ROW($A271)-5,FALSE),IFERROR(INDEX(X$278:X$314,MATCH($F271,$B$278:$B$314,0))/VLOOKUP($F271,$B$278:$BB$314,MATCH(LEFT(TRIM(X$6),FIND("~",SUBSTITUTE(X$6,"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271))*HLOOKUP(LEFT(TRIM(X$6),FIND("~",SUBSTITUTE(X$6," ","~",LEN(TRIM(X$6))-LEN(SUBSTITUTE(TRIM(X$6)," ",""))))-1)&amp;" Total",$B$6:$BB$314,ROW($A271)-5,FALSE))</f>
        <v>0</v>
      </c>
      <c r="Y271" s="8">
        <f ca="1">IF(Y$5&lt;&gt;"",HLOOKUP(Y$5,Functionalization!$G$6:$R$314,ROW($A271)-5,FALSE),IFERROR(INDEX(Y$278:Y$314,MATCH($F271,$B$278:$B$314,0))/VLOOKUP($F271,$B$278:$BB$314,MATCH(LEFT(TRIM(Y$6),FIND("~",SUBSTITUTE(Y$6,"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271))*HLOOKUP(LEFT(TRIM(Y$6),FIND("~",SUBSTITUTE(Y$6," ","~",LEN(TRIM(Y$6))-LEN(SUBSTITUTE(TRIM(Y$6)," ",""))))-1)&amp;" Total",$B$6:$BB$314,ROW($A271)-5,FALSE))</f>
        <v>0</v>
      </c>
      <c r="Z271" s="8">
        <f ca="1">IF(Z$5&lt;&gt;"",HLOOKUP(Z$5,Functionalization!$G$6:$R$314,ROW($A271)-5,FALSE),IFERROR(INDEX(Z$278:Z$314,MATCH($F271,$B$278:$B$314,0))/VLOOKUP($F271,$B$278:$BB$314,MATCH(LEFT(TRIM(Z$6),FIND("~",SUBSTITUTE(Z$6,"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271))*HLOOKUP(LEFT(TRIM(Z$6),FIND("~",SUBSTITUTE(Z$6," ","~",LEN(TRIM(Z$6))-LEN(SUBSTITUTE(TRIM(Z$6)," ",""))))-1)&amp;" Total",$B$6:$BB$314,ROW($A271)-5,FALSE))</f>
        <v>0</v>
      </c>
      <c r="AA271" s="8">
        <f ca="1">IF(AA$5&lt;&gt;"",HLOOKUP(AA$5,Functionalization!$G$6:$R$314,ROW($A271)-5,FALSE),IFERROR(INDEX(AA$278:AA$314,MATCH($F271,$B$278:$B$314,0))/VLOOKUP($F271,$B$278:$BB$314,MATCH(LEFT(TRIM(AA$6),FIND("~",SUBSTITUTE(AA$6,"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271))*HLOOKUP(LEFT(TRIM(AA$6),FIND("~",SUBSTITUTE(AA$6," ","~",LEN(TRIM(AA$6))-LEN(SUBSTITUTE(TRIM(AA$6)," ",""))))-1)&amp;" Total",$B$6:$BB$314,ROW($A271)-5,FALSE))</f>
        <v>0</v>
      </c>
      <c r="AB271" s="8">
        <f ca="1">IF(AB$5&lt;&gt;"",HLOOKUP(AB$5,Functionalization!$G$6:$R$314,ROW($A271)-5,FALSE),IFERROR(INDEX(AB$278:AB$314,MATCH($F271,$B$278:$B$314,0))/VLOOKUP($F271,$B$278:$BB$314,MATCH(LEFT(TRIM(AB$6),FIND("~",SUBSTITUTE(AB$6,"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271))*HLOOKUP(LEFT(TRIM(AB$6),FIND("~",SUBSTITUTE(AB$6," ","~",LEN(TRIM(AB$6))-LEN(SUBSTITUTE(TRIM(AB$6)," ",""))))-1)&amp;" Total",$B$6:$BB$314,ROW($A271)-5,FALSE))</f>
        <v>0</v>
      </c>
      <c r="AC271" s="8">
        <f ca="1">IF(AC$5&lt;&gt;"",HLOOKUP(AC$5,Functionalization!$G$6:$R$314,ROW($A271)-5,FALSE),IFERROR(INDEX(AC$278:AC$314,MATCH($F271,$B$278:$B$314,0))/VLOOKUP($F271,$B$278:$BB$314,MATCH(LEFT(TRIM(AC$6),FIND("~",SUBSTITUTE(AC$6,"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271))*HLOOKUP(LEFT(TRIM(AC$6),FIND("~",SUBSTITUTE(AC$6," ","~",LEN(TRIM(AC$6))-LEN(SUBSTITUTE(TRIM(AC$6)," ",""))))-1)&amp;" Total",$B$6:$BB$314,ROW($A271)-5,FALSE))</f>
        <v>0</v>
      </c>
      <c r="AD271" s="8">
        <f ca="1">IF(AD$5&lt;&gt;"",HLOOKUP(AD$5,Functionalization!$G$6:$R$314,ROW($A271)-5,FALSE),IFERROR(INDEX(AD$278:AD$314,MATCH($F271,$B$278:$B$314,0))/VLOOKUP($F271,$B$278:$BB$314,MATCH(LEFT(TRIM(AD$6),FIND("~",SUBSTITUTE(AD$6,"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271))*HLOOKUP(LEFT(TRIM(AD$6),FIND("~",SUBSTITUTE(AD$6," ","~",LEN(TRIM(AD$6))-LEN(SUBSTITUTE(TRIM(AD$6)," ",""))))-1)&amp;" Total",$B$6:$BB$314,ROW($A271)-5,FALSE))</f>
        <v>0</v>
      </c>
      <c r="AE271" s="8">
        <f ca="1">IF(AE$5&lt;&gt;"",HLOOKUP(AE$5,Functionalization!$G$6:$R$314,ROW($A271)-5,FALSE),IFERROR(INDEX(AE$278:AE$314,MATCH($F271,$B$278:$B$314,0))/VLOOKUP($F271,$B$278:$BB$314,MATCH(LEFT(TRIM(AE$6),FIND("~",SUBSTITUTE(AE$6,"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271))*HLOOKUP(LEFT(TRIM(AE$6),FIND("~",SUBSTITUTE(AE$6," ","~",LEN(TRIM(AE$6))-LEN(SUBSTITUTE(TRIM(AE$6)," ",""))))-1)&amp;" Total",$B$6:$BB$314,ROW($A271)-5,FALSE))</f>
        <v>0</v>
      </c>
      <c r="AF271" s="8">
        <f ca="1">IF(AF$5&lt;&gt;"",HLOOKUP(AF$5,Functionalization!$G$6:$R$314,ROW($A271)-5,FALSE),IFERROR(INDEX(AF$278:AF$314,MATCH($F271,$B$278:$B$314,0))/VLOOKUP($F271,$B$278:$BB$314,MATCH(LEFT(TRIM(AF$6),FIND("~",SUBSTITUTE(AF$6,"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271))*HLOOKUP(LEFT(TRIM(AF$6),FIND("~",SUBSTITUTE(AF$6," ","~",LEN(TRIM(AF$6))-LEN(SUBSTITUTE(TRIM(AF$6)," ",""))))-1)&amp;" Total",$B$6:$BB$314,ROW($A271)-5,FALSE))</f>
        <v>0</v>
      </c>
      <c r="AG271" s="8">
        <f ca="1">IF(AG$5&lt;&gt;"",HLOOKUP(AG$5,Functionalization!$G$6:$R$314,ROW($A271)-5,FALSE),IFERROR(INDEX(AG$278:AG$314,MATCH($F271,$B$278:$B$314,0))/VLOOKUP($F271,$B$278:$BB$314,MATCH(LEFT(TRIM(AG$6),FIND("~",SUBSTITUTE(AG$6,"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271))*HLOOKUP(LEFT(TRIM(AG$6),FIND("~",SUBSTITUTE(AG$6," ","~",LEN(TRIM(AG$6))-LEN(SUBSTITUTE(TRIM(AG$6)," ",""))))-1)&amp;" Total",$B$6:$BB$314,ROW($A271)-5,FALSE))</f>
        <v>0</v>
      </c>
      <c r="AH271" s="8">
        <f ca="1">IF(AH$5&lt;&gt;"",HLOOKUP(AH$5,Functionalization!$G$6:$R$314,ROW($A271)-5,FALSE),IFERROR(INDEX(AH$278:AH$314,MATCH($F271,$B$278:$B$314,0))/VLOOKUP($F271,$B$278:$BB$314,MATCH(LEFT(TRIM(AH$6),FIND("~",SUBSTITUTE(AH$6,"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271))*HLOOKUP(LEFT(TRIM(AH$6),FIND("~",SUBSTITUTE(AH$6," ","~",LEN(TRIM(AH$6))-LEN(SUBSTITUTE(TRIM(AH$6)," ",""))))-1)&amp;" Total",$B$6:$BB$314,ROW($A271)-5,FALSE))</f>
        <v>0</v>
      </c>
      <c r="AI271" s="8">
        <f ca="1">IF(AI$5&lt;&gt;"",HLOOKUP(AI$5,Functionalization!$G$6:$R$314,ROW($A271)-5,FALSE),IFERROR(INDEX(AI$278:AI$314,MATCH($F271,$B$278:$B$314,0))/VLOOKUP($F271,$B$278:$BB$314,MATCH(LEFT(TRIM(AI$6),FIND("~",SUBSTITUTE(AI$6,"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271))*HLOOKUP(LEFT(TRIM(AI$6),FIND("~",SUBSTITUTE(AI$6," ","~",LEN(TRIM(AI$6))-LEN(SUBSTITUTE(TRIM(AI$6)," ",""))))-1)&amp;" Total",$B$6:$BB$314,ROW($A271)-5,FALSE))</f>
        <v>0</v>
      </c>
      <c r="AJ271" s="8">
        <f ca="1">IF(AJ$5&lt;&gt;"",HLOOKUP(AJ$5,Functionalization!$G$6:$R$314,ROW($A271)-5,FALSE),IFERROR(INDEX(AJ$278:AJ$314,MATCH($F271,$B$278:$B$314,0))/VLOOKUP($F271,$B$278:$BB$314,MATCH(LEFT(TRIM(AJ$6),FIND("~",SUBSTITUTE(AJ$6,"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271))*HLOOKUP(LEFT(TRIM(AJ$6),FIND("~",SUBSTITUTE(AJ$6," ","~",LEN(TRIM(AJ$6))-LEN(SUBSTITUTE(TRIM(AJ$6)," ",""))))-1)&amp;" Total",$B$6:$BB$314,ROW($A271)-5,FALSE))</f>
        <v>0</v>
      </c>
      <c r="AK271" s="8">
        <f ca="1">IF(AK$5&lt;&gt;"",HLOOKUP(AK$5,Functionalization!$G$6:$R$314,ROW($A271)-5,FALSE),IFERROR(INDEX(AK$278:AK$314,MATCH($F271,$B$278:$B$314,0))/VLOOKUP($F271,$B$278:$BB$314,MATCH(LEFT(TRIM(AK$6),FIND("~",SUBSTITUTE(AK$6,"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271))*HLOOKUP(LEFT(TRIM(AK$6),FIND("~",SUBSTITUTE(AK$6," ","~",LEN(TRIM(AK$6))-LEN(SUBSTITUTE(TRIM(AK$6)," ",""))))-1)&amp;" Total",$B$6:$BB$314,ROW($A271)-5,FALSE))</f>
        <v>0</v>
      </c>
      <c r="AL271" s="8">
        <f ca="1">IF(AL$5&lt;&gt;"",HLOOKUP(AL$5,Functionalization!$G$6:$R$314,ROW($A271)-5,FALSE),IFERROR(INDEX(AL$278:AL$314,MATCH($F271,$B$278:$B$314,0))/VLOOKUP($F271,$B$278:$BB$314,MATCH(LEFT(TRIM(AL$6),FIND("~",SUBSTITUTE(AL$6,"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271))*HLOOKUP(LEFT(TRIM(AL$6),FIND("~",SUBSTITUTE(AL$6," ","~",LEN(TRIM(AL$6))-LEN(SUBSTITUTE(TRIM(AL$6)," ",""))))-1)&amp;" Total",$B$6:$BB$314,ROW($A271)-5,FALSE))</f>
        <v>0</v>
      </c>
      <c r="AM271" s="8">
        <f ca="1">IF(AM$5&lt;&gt;"",HLOOKUP(AM$5,Functionalization!$G$6:$R$314,ROW($A271)-5,FALSE),IFERROR(INDEX(AM$278:AM$314,MATCH($F271,$B$278:$B$314,0))/VLOOKUP($F271,$B$278:$BB$314,MATCH(LEFT(TRIM(AM$6),FIND("~",SUBSTITUTE(AM$6,"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271))*HLOOKUP(LEFT(TRIM(AM$6),FIND("~",SUBSTITUTE(AM$6," ","~",LEN(TRIM(AM$6))-LEN(SUBSTITUTE(TRIM(AM$6)," ",""))))-1)&amp;" Total",$B$6:$BB$314,ROW($A271)-5,FALSE))</f>
        <v>0</v>
      </c>
      <c r="AN271" s="8">
        <f ca="1">IF(AN$5&lt;&gt;"",HLOOKUP(AN$5,Functionalization!$G$6:$R$314,ROW($A271)-5,FALSE),IFERROR(INDEX(AN$278:AN$314,MATCH($F271,$B$278:$B$314,0))/VLOOKUP($F271,$B$278:$BB$314,MATCH(LEFT(TRIM(AN$6),FIND("~",SUBSTITUTE(AN$6,"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271))*HLOOKUP(LEFT(TRIM(AN$6),FIND("~",SUBSTITUTE(AN$6," ","~",LEN(TRIM(AN$6))-LEN(SUBSTITUTE(TRIM(AN$6)," ",""))))-1)&amp;" Total",$B$6:$BB$314,ROW($A271)-5,FALSE))</f>
        <v>0</v>
      </c>
      <c r="AO271" s="8">
        <f ca="1">IF(AO$5&lt;&gt;"",HLOOKUP(AO$5,Functionalization!$G$6:$R$314,ROW($A271)-5,FALSE),IFERROR(INDEX(AO$278:AO$314,MATCH($F271,$B$278:$B$314,0))/VLOOKUP($F271,$B$278:$BB$314,MATCH(LEFT(TRIM(AO$6),FIND("~",SUBSTITUTE(AO$6,"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271))*HLOOKUP(LEFT(TRIM(AO$6),FIND("~",SUBSTITUTE(AO$6," ","~",LEN(TRIM(AO$6))-LEN(SUBSTITUTE(TRIM(AO$6)," ",""))))-1)&amp;" Total",$B$6:$BB$314,ROW($A271)-5,FALSE))</f>
        <v>0</v>
      </c>
      <c r="AP271" s="8">
        <f ca="1">IF(AP$5&lt;&gt;"",HLOOKUP(AP$5,Functionalization!$G$6:$R$314,ROW($A271)-5,FALSE),IFERROR(INDEX(AP$278:AP$314,MATCH($F271,$B$278:$B$314,0))/VLOOKUP($F271,$B$278:$BB$314,MATCH(LEFT(TRIM(AP$6),FIND("~",SUBSTITUTE(AP$6,"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271))*HLOOKUP(LEFT(TRIM(AP$6),FIND("~",SUBSTITUTE(AP$6," ","~",LEN(TRIM(AP$6))-LEN(SUBSTITUTE(TRIM(AP$6)," ",""))))-1)&amp;" Total",$B$6:$BB$314,ROW($A271)-5,FALSE))</f>
        <v>0</v>
      </c>
      <c r="AQ271" s="8">
        <f ca="1">IF(AQ$5&lt;&gt;"",HLOOKUP(AQ$5,Functionalization!$G$6:$R$314,ROW($A271)-5,FALSE),IFERROR(INDEX(AQ$278:AQ$314,MATCH($F271,$B$278:$B$314,0))/VLOOKUP($F271,$B$278:$BB$314,MATCH(LEFT(TRIM(AQ$6),FIND("~",SUBSTITUTE(AQ$6,"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271))*HLOOKUP(LEFT(TRIM(AQ$6),FIND("~",SUBSTITUTE(AQ$6," ","~",LEN(TRIM(AQ$6))-LEN(SUBSTITUTE(TRIM(AQ$6)," ",""))))-1)&amp;" Total",$B$6:$BB$314,ROW($A271)-5,FALSE))</f>
        <v>0</v>
      </c>
      <c r="AR271" s="8">
        <f ca="1">IF(AR$5&lt;&gt;"",HLOOKUP(AR$5,Functionalization!$G$6:$R$314,ROW($A271)-5,FALSE),IFERROR(INDEX(AR$278:AR$314,MATCH($F271,$B$278:$B$314,0))/VLOOKUP($F271,$B$278:$BB$314,MATCH(LEFT(TRIM(AR$6),FIND("~",SUBSTITUTE(AR$6,"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271))*HLOOKUP(LEFT(TRIM(AR$6),FIND("~",SUBSTITUTE(AR$6," ","~",LEN(TRIM(AR$6))-LEN(SUBSTITUTE(TRIM(AR$6)," ",""))))-1)&amp;" Total",$B$6:$BB$314,ROW($A271)-5,FALSE))</f>
        <v>0</v>
      </c>
      <c r="AS271" s="8">
        <f ca="1">IF(AS$5&lt;&gt;"",HLOOKUP(AS$5,Functionalization!$G$6:$R$314,ROW($A271)-5,FALSE),IFERROR(INDEX(AS$278:AS$314,MATCH($F271,$B$278:$B$314,0))/VLOOKUP($F271,$B$278:$BB$314,MATCH(LEFT(TRIM(AS$6),FIND("~",SUBSTITUTE(AS$6,"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271))*HLOOKUP(LEFT(TRIM(AS$6),FIND("~",SUBSTITUTE(AS$6," ","~",LEN(TRIM(AS$6))-LEN(SUBSTITUTE(TRIM(AS$6)," ",""))))-1)&amp;" Total",$B$6:$BB$314,ROW($A271)-5,FALSE))</f>
        <v>0</v>
      </c>
      <c r="AT271" s="8">
        <f ca="1">IF(AT$5&lt;&gt;"",HLOOKUP(AT$5,Functionalization!$G$6:$R$314,ROW($A271)-5,FALSE),IFERROR(INDEX(AT$278:AT$314,MATCH($F271,$B$278:$B$314,0))/VLOOKUP($F271,$B$278:$BB$314,MATCH(LEFT(TRIM(AT$6),FIND("~",SUBSTITUTE(AT$6,"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271))*HLOOKUP(LEFT(TRIM(AT$6),FIND("~",SUBSTITUTE(AT$6," ","~",LEN(TRIM(AT$6))-LEN(SUBSTITUTE(TRIM(AT$6)," ",""))))-1)&amp;" Total",$B$6:$BB$314,ROW($A271)-5,FALSE))</f>
        <v>0</v>
      </c>
      <c r="AU271" s="8">
        <f ca="1">IF(AU$5&lt;&gt;"",HLOOKUP(AU$5,Functionalization!$G$6:$R$314,ROW($A271)-5,FALSE),IFERROR(INDEX(AU$278:AU$314,MATCH($F271,$B$278:$B$314,0))/VLOOKUP($F271,$B$278:$BB$314,MATCH(LEFT(TRIM(AU$6),FIND("~",SUBSTITUTE(AU$6,"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271))*HLOOKUP(LEFT(TRIM(AU$6),FIND("~",SUBSTITUTE(AU$6," ","~",LEN(TRIM(AU$6))-LEN(SUBSTITUTE(TRIM(AU$6)," ",""))))-1)&amp;" Total",$B$6:$BB$314,ROW($A271)-5,FALSE))</f>
        <v>0</v>
      </c>
      <c r="AV271" s="8">
        <f ca="1">IF(AV$5&lt;&gt;"",HLOOKUP(AV$5,Functionalization!$G$6:$R$314,ROW($A271)-5,FALSE),IFERROR(INDEX(AV$278:AV$314,MATCH($F271,$B$278:$B$314,0))/VLOOKUP($F271,$B$278:$BB$314,MATCH(LEFT(TRIM(AV$6),FIND("~",SUBSTITUTE(AV$6,"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271))*HLOOKUP(LEFT(TRIM(AV$6),FIND("~",SUBSTITUTE(AV$6," ","~",LEN(TRIM(AV$6))-LEN(SUBSTITUTE(TRIM(AV$6)," ",""))))-1)&amp;" Total",$B$6:$BB$314,ROW($A271)-5,FALSE))</f>
        <v>0</v>
      </c>
      <c r="AW271" s="8">
        <f ca="1">IF(AW$5&lt;&gt;"",HLOOKUP(AW$5,Functionalization!$G$6:$R$314,ROW($A271)-5,FALSE),IFERROR(INDEX(AW$278:AW$314,MATCH($F271,$B$278:$B$314,0))/VLOOKUP($F271,$B$278:$BB$314,MATCH(LEFT(TRIM(AW$6),FIND("~",SUBSTITUTE(AW$6,"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271))*HLOOKUP(LEFT(TRIM(AW$6),FIND("~",SUBSTITUTE(AW$6," ","~",LEN(TRIM(AW$6))-LEN(SUBSTITUTE(TRIM(AW$6)," ",""))))-1)&amp;" Total",$B$6:$BB$314,ROW($A271)-5,FALSE))</f>
        <v>0</v>
      </c>
      <c r="AX271" s="8">
        <f ca="1">IF(AX$5&lt;&gt;"",HLOOKUP(AX$5,Functionalization!$G$6:$R$314,ROW($A271)-5,FALSE),IFERROR(INDEX(AX$278:AX$314,MATCH($F271,$B$278:$B$314,0))/VLOOKUP($F271,$B$278:$BB$314,MATCH(LEFT(TRIM(AX$6),FIND("~",SUBSTITUTE(AX$6,"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271))*HLOOKUP(LEFT(TRIM(AX$6),FIND("~",SUBSTITUTE(AX$6," ","~",LEN(TRIM(AX$6))-LEN(SUBSTITUTE(TRIM(AX$6)," ",""))))-1)&amp;" Total",$B$6:$BB$314,ROW($A271)-5,FALSE))</f>
        <v>0</v>
      </c>
      <c r="AY271" s="8">
        <f ca="1">IF(AY$5&lt;&gt;"",HLOOKUP(AY$5,Functionalization!$G$6:$R$314,ROW($A271)-5,FALSE),IFERROR(INDEX(AY$278:AY$314,MATCH($F271,$B$278:$B$314,0))/VLOOKUP($F271,$B$278:$BB$314,MATCH(LEFT(TRIM(AY$6),FIND("~",SUBSTITUTE(AY$6,"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271))*HLOOKUP(LEFT(TRIM(AY$6),FIND("~",SUBSTITUTE(AY$6," ","~",LEN(TRIM(AY$6))-LEN(SUBSTITUTE(TRIM(AY$6)," ",""))))-1)&amp;" Total",$B$6:$BB$314,ROW($A271)-5,FALSE))</f>
        <v>0</v>
      </c>
      <c r="AZ271" s="8">
        <f ca="1">IF(AZ$5&lt;&gt;"",HLOOKUP(AZ$5,Functionalization!$G$6:$R$314,ROW($A271)-5,FALSE),IFERROR(INDEX(AZ$278:AZ$314,MATCH($F271,$B$278:$B$314,0))/VLOOKUP($F271,$B$278:$BB$314,MATCH(LEFT(TRIM(AZ$6),FIND("~",SUBSTITUTE(AZ$6,"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271))*HLOOKUP(LEFT(TRIM(AZ$6),FIND("~",SUBSTITUTE(AZ$6," ","~",LEN(TRIM(AZ$6))-LEN(SUBSTITUTE(TRIM(AZ$6)," ",""))))-1)&amp;" Total",$B$6:$BB$314,ROW($A271)-5,FALSE))</f>
        <v>0</v>
      </c>
      <c r="BA271" s="8">
        <f ca="1">IF(BA$5&lt;&gt;"",HLOOKUP(BA$5,Functionalization!$G$6:$R$314,ROW($A271)-5,FALSE),IFERROR(INDEX(BA$278:BA$314,MATCH($F271,$B$278:$B$314,0))/VLOOKUP($F271,$B$278:$BB$314,MATCH(LEFT(TRIM(BA$6),FIND("~",SUBSTITUTE(BA$6,"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271))*HLOOKUP(LEFT(TRIM(BA$6),FIND("~",SUBSTITUTE(BA$6," ","~",LEN(TRIM(BA$6))-LEN(SUBSTITUTE(TRIM(BA$6)," ",""))))-1)&amp;" Total",$B$6:$BB$314,ROW($A271)-5,FALSE))</f>
        <v>0</v>
      </c>
      <c r="BB271" s="8">
        <f ca="1">IF(BB$5&lt;&gt;"",HLOOKUP(BB$5,Functionalization!$G$6:$R$314,ROW($A271)-5,FALSE),IFERROR(INDEX(BB$278:BB$314,MATCH($F271,$B$278:$B$314,0))/VLOOKUP($F271,$B$278:$BB$314,MATCH(LEFT(TRIM(BB$6),FIND("~",SUBSTITUTE(BB$6,"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271))*HLOOKUP(LEFT(TRIM(BB$6),FIND("~",SUBSTITUTE(BB$6," ","~",LEN(TRIM(BB$6))-LEN(SUBSTITUTE(TRIM(BB$6)," ",""))))-1)&amp;" Total",$B$6:$BB$314,ROW($A271)-5,FALSE))</f>
        <v>0</v>
      </c>
      <c r="BD271">
        <f ca="1">IFERROR(IF(SUMIF($G$6:$BB$6,BD$6&amp;" Total",$G271:$BB271)-(SUMIF($G$6:$BB$6,BD$6&amp;" "&amp;'Input-Func_Class'!$D$22,$G271:$BB271)+IFERROR(SUMIF($G$6:$BB$6,BD$6&amp;" "&amp;'Input-Func_Class'!$E$22,$G271:$BB271),SUMIF($G$6:$BB$6,BD$6&amp;" "&amp;'Input-Func_Class'!$B$24,$G271:$BB271))+SUMIF($G$6:$BB$6,BD$6&amp;" "&amp;'Input-Func_Class'!$F$22,$G271:$BB271))&lt;Check_Limit,0,1),1)</f>
        <v>0</v>
      </c>
      <c r="BE271">
        <f ca="1">IFERROR(IF(SUMIF($G$6:$BB$6,BE$6&amp;" Total",$G271:$BB271)-(SUMIF($G$6:$BB$6,BE$6&amp;" "&amp;'Input-Func_Class'!$D$22,$G271:$BB271)+IFERROR(SUMIF($G$6:$BB$6,BE$6&amp;" "&amp;'Input-Func_Class'!$E$22,$G271:$BB271),SUMIF($G$6:$BB$6,BE$6&amp;" "&amp;'Input-Func_Class'!$B$24,$G271:$BB271))+SUMIF($G$6:$BB$6,BE$6&amp;" "&amp;'Input-Func_Class'!$F$22,$G271:$BB271))&lt;Check_Limit,0,1),1)</f>
        <v>0</v>
      </c>
      <c r="BF271">
        <f ca="1">IFERROR(IF(SUMIF($G$6:$BB$6,BF$6&amp;" Total",$G271:$BB271)-(SUMIF($G$6:$BB$6,BF$6&amp;" "&amp;'Input-Func_Class'!$D$22,$G271:$BB271)+IFERROR(SUMIF($G$6:$BB$6,BF$6&amp;" "&amp;'Input-Func_Class'!$E$22,$G271:$BB271),SUMIF($G$6:$BB$6,BF$6&amp;" "&amp;'Input-Func_Class'!$B$24,$G271:$BB271))+SUMIF($G$6:$BB$6,BF$6&amp;" "&amp;'Input-Func_Class'!$F$22,$G271:$BB271))&lt;Check_Limit,0,1),1)</f>
        <v>0</v>
      </c>
      <c r="BG271">
        <f ca="1">IFERROR(IF(SUMIF($G$6:$BB$6,BG$6&amp;" Total",$G271:$BB271)-(SUMIF($G$6:$BB$6,BG$6&amp;" "&amp;'Input-Func_Class'!$D$22,$G271:$BB271)+IFERROR(SUMIF($G$6:$BB$6,BG$6&amp;" "&amp;'Input-Func_Class'!$E$22,$G271:$BB271),SUMIF($G$6:$BB$6,BG$6&amp;" "&amp;'Input-Func_Class'!$B$24,$G271:$BB271))+SUMIF($G$6:$BB$6,BG$6&amp;" "&amp;'Input-Func_Class'!$F$22,$G271:$BB271))&lt;Check_Limit,0,1),1)</f>
        <v>0</v>
      </c>
      <c r="BH271">
        <f ca="1">IFERROR(IF(SUMIF($G$6:$BB$6,BH$6&amp;" Total",$G271:$BB271)-(SUMIF($G$6:$BB$6,BH$6&amp;" "&amp;'Input-Func_Class'!$D$22,$G271:$BB271)+IFERROR(SUMIF($G$6:$BB$6,BH$6&amp;" "&amp;'Input-Func_Class'!$E$22,$G271:$BB271),SUMIF($G$6:$BB$6,BH$6&amp;" "&amp;'Input-Func_Class'!$B$24,$G271:$BB271))+SUMIF($G$6:$BB$6,BH$6&amp;" "&amp;'Input-Func_Class'!$F$22,$G271:$BB271))&lt;Check_Limit,0,1),1)</f>
        <v>0</v>
      </c>
      <c r="BI271">
        <f ca="1">IFERROR(IF(SUMIF($G$6:$BB$6,BI$6&amp;" Total",$G271:$BB271)-(SUMIF($G$6:$BB$6,BI$6&amp;" "&amp;'Input-Func_Class'!$D$22,$G271:$BB271)+IFERROR(SUMIF($G$6:$BB$6,BI$6&amp;" "&amp;'Input-Func_Class'!$E$22,$G271:$BB271),SUMIF($G$6:$BB$6,BI$6&amp;" "&amp;'Input-Func_Class'!$B$24,$G271:$BB271))+SUMIF($G$6:$BB$6,BI$6&amp;" "&amp;'Input-Func_Class'!$F$22,$G271:$BB271))&lt;Check_Limit,0,1),1)</f>
        <v>0</v>
      </c>
      <c r="BJ271">
        <f ca="1">IFERROR(IF(SUMIF($G$6:$BB$6,BJ$6&amp;" Total",$G271:$BB271)-(SUMIF($G$6:$BB$6,BJ$6&amp;" "&amp;'Input-Func_Class'!$D$22,$G271:$BB271)+IFERROR(SUMIF($G$6:$BB$6,BJ$6&amp;" "&amp;'Input-Func_Class'!$E$22,$G271:$BB271),SUMIF($G$6:$BB$6,BJ$6&amp;" "&amp;'Input-Func_Class'!$B$24,$G271:$BB271))+SUMIF($G$6:$BB$6,BJ$6&amp;" "&amp;'Input-Func_Class'!$F$22,$G271:$BB271))&lt;Check_Limit,0,1),1)</f>
        <v>0</v>
      </c>
      <c r="BK271">
        <f ca="1">IFERROR(IF(SUMIF($G$6:$BB$6,BK$6&amp;" Total",$G271:$BB271)-(SUMIF($G$6:$BB$6,BK$6&amp;" "&amp;'Input-Func_Class'!$D$22,$G271:$BB271)+IFERROR(SUMIF($G$6:$BB$6,BK$6&amp;" "&amp;'Input-Func_Class'!$E$22,$G271:$BB271),SUMIF($G$6:$BB$6,BK$6&amp;" "&amp;'Input-Func_Class'!$B$24,$G271:$BB271))+SUMIF($G$6:$BB$6,BK$6&amp;" "&amp;'Input-Func_Class'!$F$22,$G271:$BB271))&lt;Check_Limit,0,1),1)</f>
        <v>0</v>
      </c>
      <c r="BL271">
        <f ca="1">IFERROR(IF(SUMIF($G$6:$BB$6,BL$6&amp;" Total",$G271:$BB271)-(SUMIF($G$6:$BB$6,BL$6&amp;" "&amp;'Input-Func_Class'!$D$22,$G271:$BB271)+IFERROR(SUMIF($G$6:$BB$6,BL$6&amp;" "&amp;'Input-Func_Class'!$E$22,$G271:$BB271),SUMIF($G$6:$BB$6,BL$6&amp;" "&amp;'Input-Func_Class'!$B$24,$G271:$BB271))+SUMIF($G$6:$BB$6,BL$6&amp;" "&amp;'Input-Func_Class'!$F$22,$G271:$BB271))&lt;Check_Limit,0,1),1)</f>
        <v>0</v>
      </c>
      <c r="BM271">
        <f ca="1">IFERROR(IF(SUMIF($G$6:$BB$6,BM$6&amp;" Total",$G271:$BB271)-(SUMIF($G$6:$BB$6,BM$6&amp;" "&amp;'Input-Func_Class'!$D$22,$G271:$BB271)+IFERROR(SUMIF($G$6:$BB$6,BM$6&amp;" "&amp;'Input-Func_Class'!$E$22,$G271:$BB271),SUMIF($G$6:$BB$6,BM$6&amp;" "&amp;'Input-Func_Class'!$B$24,$G271:$BB271))+SUMIF($G$6:$BB$6,BM$6&amp;" "&amp;'Input-Func_Class'!$F$22,$G271:$BB271))&lt;Check_Limit,0,1),1)</f>
        <v>0</v>
      </c>
      <c r="BN271">
        <f ca="1">IFERROR(IF(SUMIF($G$6:$BB$6,BN$6&amp;" Total",$G271:$BB271)-(SUMIF($G$6:$BB$6,BN$6&amp;" "&amp;'Input-Func_Class'!$D$22,$G271:$BB271)+IFERROR(SUMIF($G$6:$BB$6,BN$6&amp;" "&amp;'Input-Func_Class'!$E$22,$G271:$BB271),SUMIF($G$6:$BB$6,BN$6&amp;" "&amp;'Input-Func_Class'!$B$24,$G271:$BB271))+SUMIF($G$6:$BB$6,BN$6&amp;" "&amp;'Input-Func_Class'!$F$22,$G271:$BB271))&lt;Check_Limit,0,1),1)</f>
        <v>0</v>
      </c>
      <c r="BO271">
        <f ca="1">IFERROR(IF(SUMIF($G$6:$BB$6,BO$6&amp;" Total",$G271:$BB271)-(SUMIF($G$6:$BB$6,BO$6&amp;" "&amp;'Input-Func_Class'!$D$22,$G271:$BB271)+IFERROR(SUMIF($G$6:$BB$6,BO$6&amp;" "&amp;'Input-Func_Class'!$E$22,$G271:$BB271),SUMIF($G$6:$BB$6,BO$6&amp;" "&amp;'Input-Func_Class'!$B$24,$G271:$BB271))+SUMIF($G$6:$BB$6,BO$6&amp;" "&amp;'Input-Func_Class'!$F$22,$G271:$BB271))&lt;Check_Limit,0,1),1)</f>
        <v>0</v>
      </c>
    </row>
    <row r="272" spans="1:67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>Functionalization!$D272</f>
        <v>160418.6277940913</v>
      </c>
      <c r="E272" s="8">
        <f ca="1">IFERROR(IF(D272="",0,IF(D272=0,0,IF(ABS(D272-SUM(G272,K272,O272,S272,W272,AA272,AE272,AI272,AM272,AQ272,AU272,AY272))&lt;Check_Limit,0,1))),1)</f>
        <v>0</v>
      </c>
      <c r="F272" s="2" t="str">
        <f>IF($D272=0,"-",IF('Input-Accounts'!$E272&lt;&gt;0,'Input-Accounts'!$E272,'Input-Accounts'!$G272))</f>
        <v>CUSTOMER</v>
      </c>
      <c r="G272" s="8">
        <f ca="1">IF(G$5&lt;&gt;"",HLOOKUP(G$5,Functionalization!$G$6:$R$314,ROW($A272)-5,FALSE),IFERROR(INDEX(G$278:G$314,MATCH($F272,$B$278:$B$314,0))/VLOOKUP($F272,$B$278:$BB$314,MATCH(LEFT(TRIM(G$6),FIND("~",SUBSTITUTE(G$6,"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272))*HLOOKUP(LEFT(TRIM(G$6),FIND("~",SUBSTITUTE(G$6," ","~",LEN(TRIM(G$6))-LEN(SUBSTITUTE(TRIM(G$6)," ",""))))-1)&amp;" Total",$B$6:$BB$314,ROW($A272)-5,FALSE))</f>
        <v>0</v>
      </c>
      <c r="H272" s="8">
        <f ca="1">IF(H$5&lt;&gt;"",HLOOKUP(H$5,Functionalization!$G$6:$R$314,ROW($A272)-5,FALSE),IFERROR(INDEX(H$278:H$314,MATCH($F272,$B$278:$B$314,0))/VLOOKUP($F272,$B$278:$BB$314,MATCH(LEFT(TRIM(H$6),FIND("~",SUBSTITUTE(H$6,"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272))*HLOOKUP(LEFT(TRIM(H$6),FIND("~",SUBSTITUTE(H$6," ","~",LEN(TRIM(H$6))-LEN(SUBSTITUTE(TRIM(H$6)," ",""))))-1)&amp;" Total",$B$6:$BB$314,ROW($A272)-5,FALSE))</f>
        <v>0</v>
      </c>
      <c r="I272" s="8">
        <f ca="1">IF(I$5&lt;&gt;"",HLOOKUP(I$5,Functionalization!$G$6:$R$314,ROW($A272)-5,FALSE),IFERROR(INDEX(I$278:I$314,MATCH($F272,$B$278:$B$314,0))/VLOOKUP($F272,$B$278:$BB$314,MATCH(LEFT(TRIM(I$6),FIND("~",SUBSTITUTE(I$6,"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272))*HLOOKUP(LEFT(TRIM(I$6),FIND("~",SUBSTITUTE(I$6," ","~",LEN(TRIM(I$6))-LEN(SUBSTITUTE(TRIM(I$6)," ",""))))-1)&amp;" Total",$B$6:$BB$314,ROW($A272)-5,FALSE))</f>
        <v>0</v>
      </c>
      <c r="J272" s="8">
        <f ca="1">IF(J$5&lt;&gt;"",HLOOKUP(J$5,Functionalization!$G$6:$R$314,ROW($A272)-5,FALSE),IFERROR(INDEX(J$278:J$314,MATCH($F272,$B$278:$B$314,0))/VLOOKUP($F272,$B$278:$BB$314,MATCH(LEFT(TRIM(J$6),FIND("~",SUBSTITUTE(J$6,"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272))*HLOOKUP(LEFT(TRIM(J$6),FIND("~",SUBSTITUTE(J$6," ","~",LEN(TRIM(J$6))-LEN(SUBSTITUTE(TRIM(J$6)," ",""))))-1)&amp;" Total",$B$6:$BB$314,ROW($A272)-5,FALSE))</f>
        <v>0</v>
      </c>
      <c r="K272" s="8">
        <f ca="1">IF(K$5&lt;&gt;"",HLOOKUP(K$5,Functionalization!$G$6:$R$314,ROW($A272)-5,FALSE),IFERROR(INDEX(K$278:K$314,MATCH($F272,$B$278:$B$314,0))/VLOOKUP($F272,$B$278:$BB$314,MATCH(LEFT(TRIM(K$6),FIND("~",SUBSTITUTE(K$6,"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272))*HLOOKUP(LEFT(TRIM(K$6),FIND("~",SUBSTITUTE(K$6," ","~",LEN(TRIM(K$6))-LEN(SUBSTITUTE(TRIM(K$6)," ",""))))-1)&amp;" Total",$B$6:$BB$314,ROW($A272)-5,FALSE))</f>
        <v>0</v>
      </c>
      <c r="L272" s="8">
        <f ca="1">IF(L$5&lt;&gt;"",HLOOKUP(L$5,Functionalization!$G$6:$R$314,ROW($A272)-5,FALSE),IFERROR(INDEX(L$278:L$314,MATCH($F272,$B$278:$B$314,0))/VLOOKUP($F272,$B$278:$BB$314,MATCH(LEFT(TRIM(L$6),FIND("~",SUBSTITUTE(L$6,"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272))*HLOOKUP(LEFT(TRIM(L$6),FIND("~",SUBSTITUTE(L$6," ","~",LEN(TRIM(L$6))-LEN(SUBSTITUTE(TRIM(L$6)," ",""))))-1)&amp;" Total",$B$6:$BB$314,ROW($A272)-5,FALSE))</f>
        <v>0</v>
      </c>
      <c r="M272" s="8">
        <f ca="1">IF(M$5&lt;&gt;"",HLOOKUP(M$5,Functionalization!$G$6:$R$314,ROW($A272)-5,FALSE),IFERROR(INDEX(M$278:M$314,MATCH($F272,$B$278:$B$314,0))/VLOOKUP($F272,$B$278:$BB$314,MATCH(LEFT(TRIM(M$6),FIND("~",SUBSTITUTE(M$6,"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272))*HLOOKUP(LEFT(TRIM(M$6),FIND("~",SUBSTITUTE(M$6," ","~",LEN(TRIM(M$6))-LEN(SUBSTITUTE(TRIM(M$6)," ",""))))-1)&amp;" Total",$B$6:$BB$314,ROW($A272)-5,FALSE))</f>
        <v>0</v>
      </c>
      <c r="N272" s="8">
        <f ca="1">IF(N$5&lt;&gt;"",HLOOKUP(N$5,Functionalization!$G$6:$R$314,ROW($A272)-5,FALSE),IFERROR(INDEX(N$278:N$314,MATCH($F272,$B$278:$B$314,0))/VLOOKUP($F272,$B$278:$BB$314,MATCH(LEFT(TRIM(N$6),FIND("~",SUBSTITUTE(N$6,"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272))*HLOOKUP(LEFT(TRIM(N$6),FIND("~",SUBSTITUTE(N$6," ","~",LEN(TRIM(N$6))-LEN(SUBSTITUTE(TRIM(N$6)," ",""))))-1)&amp;" Total",$B$6:$BB$314,ROW($A272)-5,FALSE))</f>
        <v>0</v>
      </c>
      <c r="O272" s="8">
        <f ca="1">IF(O$5&lt;&gt;"",HLOOKUP(O$5,Functionalization!$G$6:$R$314,ROW($A272)-5,FALSE),IFERROR(INDEX(O$278:O$314,MATCH($F272,$B$278:$B$314,0))/VLOOKUP($F272,$B$278:$BB$314,MATCH(LEFT(TRIM(O$6),FIND("~",SUBSTITUTE(O$6,"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272))*HLOOKUP(LEFT(TRIM(O$6),FIND("~",SUBSTITUTE(O$6," ","~",LEN(TRIM(O$6))-LEN(SUBSTITUTE(TRIM(O$6)," ",""))))-1)&amp;" Total",$B$6:$BB$314,ROW($A272)-5,FALSE))</f>
        <v>160418.6277940913</v>
      </c>
      <c r="P272" s="8">
        <f ca="1">IF(P$5&lt;&gt;"",HLOOKUP(P$5,Functionalization!$G$6:$R$314,ROW($A272)-5,FALSE),IFERROR(INDEX(P$278:P$314,MATCH($F272,$B$278:$B$314,0))/VLOOKUP($F272,$B$278:$BB$314,MATCH(LEFT(TRIM(P$6),FIND("~",SUBSTITUTE(P$6,"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272))*HLOOKUP(LEFT(TRIM(P$6),FIND("~",SUBSTITUTE(P$6," ","~",LEN(TRIM(P$6))-LEN(SUBSTITUTE(TRIM(P$6)," ",""))))-1)&amp;" Total",$B$6:$BB$314,ROW($A272)-5,FALSE))</f>
        <v>0</v>
      </c>
      <c r="Q272" s="8">
        <f ca="1">IF(Q$5&lt;&gt;"",HLOOKUP(Q$5,Functionalization!$G$6:$R$314,ROW($A272)-5,FALSE),IFERROR(INDEX(Q$278:Q$314,MATCH($F272,$B$278:$B$314,0))/VLOOKUP($F272,$B$278:$BB$314,MATCH(LEFT(TRIM(Q$6),FIND("~",SUBSTITUTE(Q$6,"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272))*HLOOKUP(LEFT(TRIM(Q$6),FIND("~",SUBSTITUTE(Q$6," ","~",LEN(TRIM(Q$6))-LEN(SUBSTITUTE(TRIM(Q$6)," ",""))))-1)&amp;" Total",$B$6:$BB$314,ROW($A272)-5,FALSE))</f>
        <v>0</v>
      </c>
      <c r="R272" s="8">
        <f ca="1">IF(R$5&lt;&gt;"",HLOOKUP(R$5,Functionalization!$G$6:$R$314,ROW($A272)-5,FALSE),IFERROR(INDEX(R$278:R$314,MATCH($F272,$B$278:$B$314,0))/VLOOKUP($F272,$B$278:$BB$314,MATCH(LEFT(TRIM(R$6),FIND("~",SUBSTITUTE(R$6,"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272))*HLOOKUP(LEFT(TRIM(R$6),FIND("~",SUBSTITUTE(R$6," ","~",LEN(TRIM(R$6))-LEN(SUBSTITUTE(TRIM(R$6)," ",""))))-1)&amp;" Total",$B$6:$BB$314,ROW($A272)-5,FALSE))</f>
        <v>160418.6277940913</v>
      </c>
      <c r="S272" s="8">
        <f ca="1">IF(S$5&lt;&gt;"",HLOOKUP(S$5,Functionalization!$G$6:$R$314,ROW($A272)-5,FALSE),IFERROR(INDEX(S$278:S$314,MATCH($F272,$B$278:$B$314,0))/VLOOKUP($F272,$B$278:$BB$314,MATCH(LEFT(TRIM(S$6),FIND("~",SUBSTITUTE(S$6,"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272))*HLOOKUP(LEFT(TRIM(S$6),FIND("~",SUBSTITUTE(S$6," ","~",LEN(TRIM(S$6))-LEN(SUBSTITUTE(TRIM(S$6)," ",""))))-1)&amp;" Total",$B$6:$BB$314,ROW($A272)-5,FALSE))</f>
        <v>0</v>
      </c>
      <c r="T272" s="8">
        <f ca="1">IF(T$5&lt;&gt;"",HLOOKUP(T$5,Functionalization!$G$6:$R$314,ROW($A272)-5,FALSE),IFERROR(INDEX(T$278:T$314,MATCH($F272,$B$278:$B$314,0))/VLOOKUP($F272,$B$278:$BB$314,MATCH(LEFT(TRIM(T$6),FIND("~",SUBSTITUTE(T$6,"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272))*HLOOKUP(LEFT(TRIM(T$6),FIND("~",SUBSTITUTE(T$6," ","~",LEN(TRIM(T$6))-LEN(SUBSTITUTE(TRIM(T$6)," ",""))))-1)&amp;" Total",$B$6:$BB$314,ROW($A272)-5,FALSE))</f>
        <v>0</v>
      </c>
      <c r="U272" s="8">
        <f ca="1">IF(U$5&lt;&gt;"",HLOOKUP(U$5,Functionalization!$G$6:$R$314,ROW($A272)-5,FALSE),IFERROR(INDEX(U$278:U$314,MATCH($F272,$B$278:$B$314,0))/VLOOKUP($F272,$B$278:$BB$314,MATCH(LEFT(TRIM(U$6),FIND("~",SUBSTITUTE(U$6,"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272))*HLOOKUP(LEFT(TRIM(U$6),FIND("~",SUBSTITUTE(U$6," ","~",LEN(TRIM(U$6))-LEN(SUBSTITUTE(TRIM(U$6)," ",""))))-1)&amp;" Total",$B$6:$BB$314,ROW($A272)-5,FALSE))</f>
        <v>0</v>
      </c>
      <c r="V272" s="8">
        <f ca="1">IF(V$5&lt;&gt;"",HLOOKUP(V$5,Functionalization!$G$6:$R$314,ROW($A272)-5,FALSE),IFERROR(INDEX(V$278:V$314,MATCH($F272,$B$278:$B$314,0))/VLOOKUP($F272,$B$278:$BB$314,MATCH(LEFT(TRIM(V$6),FIND("~",SUBSTITUTE(V$6,"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272))*HLOOKUP(LEFT(TRIM(V$6),FIND("~",SUBSTITUTE(V$6," ","~",LEN(TRIM(V$6))-LEN(SUBSTITUTE(TRIM(V$6)," ",""))))-1)&amp;" Total",$B$6:$BB$314,ROW($A272)-5,FALSE))</f>
        <v>0</v>
      </c>
      <c r="W272" s="8">
        <f ca="1">IF(W$5&lt;&gt;"",HLOOKUP(W$5,Functionalization!$G$6:$R$314,ROW($A272)-5,FALSE),IFERROR(INDEX(W$278:W$314,MATCH($F272,$B$278:$B$314,0))/VLOOKUP($F272,$B$278:$BB$314,MATCH(LEFT(TRIM(W$6),FIND("~",SUBSTITUTE(W$6,"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272))*HLOOKUP(LEFT(TRIM(W$6),FIND("~",SUBSTITUTE(W$6," ","~",LEN(TRIM(W$6))-LEN(SUBSTITUTE(TRIM(W$6)," ",""))))-1)&amp;" Total",$B$6:$BB$314,ROW($A272)-5,FALSE))</f>
        <v>0</v>
      </c>
      <c r="X272" s="8">
        <f ca="1">IF(X$5&lt;&gt;"",HLOOKUP(X$5,Functionalization!$G$6:$R$314,ROW($A272)-5,FALSE),IFERROR(INDEX(X$278:X$314,MATCH($F272,$B$278:$B$314,0))/VLOOKUP($F272,$B$278:$BB$314,MATCH(LEFT(TRIM(X$6),FIND("~",SUBSTITUTE(X$6,"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272))*HLOOKUP(LEFT(TRIM(X$6),FIND("~",SUBSTITUTE(X$6," ","~",LEN(TRIM(X$6))-LEN(SUBSTITUTE(TRIM(X$6)," ",""))))-1)&amp;" Total",$B$6:$BB$314,ROW($A272)-5,FALSE))</f>
        <v>0</v>
      </c>
      <c r="Y272" s="8">
        <f ca="1">IF(Y$5&lt;&gt;"",HLOOKUP(Y$5,Functionalization!$G$6:$R$314,ROW($A272)-5,FALSE),IFERROR(INDEX(Y$278:Y$314,MATCH($F272,$B$278:$B$314,0))/VLOOKUP($F272,$B$278:$BB$314,MATCH(LEFT(TRIM(Y$6),FIND("~",SUBSTITUTE(Y$6,"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272))*HLOOKUP(LEFT(TRIM(Y$6),FIND("~",SUBSTITUTE(Y$6," ","~",LEN(TRIM(Y$6))-LEN(SUBSTITUTE(TRIM(Y$6)," ",""))))-1)&amp;" Total",$B$6:$BB$314,ROW($A272)-5,FALSE))</f>
        <v>0</v>
      </c>
      <c r="Z272" s="8">
        <f ca="1">IF(Z$5&lt;&gt;"",HLOOKUP(Z$5,Functionalization!$G$6:$R$314,ROW($A272)-5,FALSE),IFERROR(INDEX(Z$278:Z$314,MATCH($F272,$B$278:$B$314,0))/VLOOKUP($F272,$B$278:$BB$314,MATCH(LEFT(TRIM(Z$6),FIND("~",SUBSTITUTE(Z$6,"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272))*HLOOKUP(LEFT(TRIM(Z$6),FIND("~",SUBSTITUTE(Z$6," ","~",LEN(TRIM(Z$6))-LEN(SUBSTITUTE(TRIM(Z$6)," ",""))))-1)&amp;" Total",$B$6:$BB$314,ROW($A272)-5,FALSE))</f>
        <v>0</v>
      </c>
      <c r="AA272" s="8">
        <f ca="1">IF(AA$5&lt;&gt;"",HLOOKUP(AA$5,Functionalization!$G$6:$R$314,ROW($A272)-5,FALSE),IFERROR(INDEX(AA$278:AA$314,MATCH($F272,$B$278:$B$314,0))/VLOOKUP($F272,$B$278:$BB$314,MATCH(LEFT(TRIM(AA$6),FIND("~",SUBSTITUTE(AA$6,"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272))*HLOOKUP(LEFT(TRIM(AA$6),FIND("~",SUBSTITUTE(AA$6," ","~",LEN(TRIM(AA$6))-LEN(SUBSTITUTE(TRIM(AA$6)," ",""))))-1)&amp;" Total",$B$6:$BB$314,ROW($A272)-5,FALSE))</f>
        <v>0</v>
      </c>
      <c r="AB272" s="8">
        <f ca="1">IF(AB$5&lt;&gt;"",HLOOKUP(AB$5,Functionalization!$G$6:$R$314,ROW($A272)-5,FALSE),IFERROR(INDEX(AB$278:AB$314,MATCH($F272,$B$278:$B$314,0))/VLOOKUP($F272,$B$278:$BB$314,MATCH(LEFT(TRIM(AB$6),FIND("~",SUBSTITUTE(AB$6,"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272))*HLOOKUP(LEFT(TRIM(AB$6),FIND("~",SUBSTITUTE(AB$6," ","~",LEN(TRIM(AB$6))-LEN(SUBSTITUTE(TRIM(AB$6)," ",""))))-1)&amp;" Total",$B$6:$BB$314,ROW($A272)-5,FALSE))</f>
        <v>0</v>
      </c>
      <c r="AC272" s="8">
        <f ca="1">IF(AC$5&lt;&gt;"",HLOOKUP(AC$5,Functionalization!$G$6:$R$314,ROW($A272)-5,FALSE),IFERROR(INDEX(AC$278:AC$314,MATCH($F272,$B$278:$B$314,0))/VLOOKUP($F272,$B$278:$BB$314,MATCH(LEFT(TRIM(AC$6),FIND("~",SUBSTITUTE(AC$6,"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272))*HLOOKUP(LEFT(TRIM(AC$6),FIND("~",SUBSTITUTE(AC$6," ","~",LEN(TRIM(AC$6))-LEN(SUBSTITUTE(TRIM(AC$6)," ",""))))-1)&amp;" Total",$B$6:$BB$314,ROW($A272)-5,FALSE))</f>
        <v>0</v>
      </c>
      <c r="AD272" s="8">
        <f ca="1">IF(AD$5&lt;&gt;"",HLOOKUP(AD$5,Functionalization!$G$6:$R$314,ROW($A272)-5,FALSE),IFERROR(INDEX(AD$278:AD$314,MATCH($F272,$B$278:$B$314,0))/VLOOKUP($F272,$B$278:$BB$314,MATCH(LEFT(TRIM(AD$6),FIND("~",SUBSTITUTE(AD$6,"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272))*HLOOKUP(LEFT(TRIM(AD$6),FIND("~",SUBSTITUTE(AD$6," ","~",LEN(TRIM(AD$6))-LEN(SUBSTITUTE(TRIM(AD$6)," ",""))))-1)&amp;" Total",$B$6:$BB$314,ROW($A272)-5,FALSE))</f>
        <v>0</v>
      </c>
      <c r="AE272" s="8">
        <f ca="1">IF(AE$5&lt;&gt;"",HLOOKUP(AE$5,Functionalization!$G$6:$R$314,ROW($A272)-5,FALSE),IFERROR(INDEX(AE$278:AE$314,MATCH($F272,$B$278:$B$314,0))/VLOOKUP($F272,$B$278:$BB$314,MATCH(LEFT(TRIM(AE$6),FIND("~",SUBSTITUTE(AE$6,"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272))*HLOOKUP(LEFT(TRIM(AE$6),FIND("~",SUBSTITUTE(AE$6," ","~",LEN(TRIM(AE$6))-LEN(SUBSTITUTE(TRIM(AE$6)," ",""))))-1)&amp;" Total",$B$6:$BB$314,ROW($A272)-5,FALSE))</f>
        <v>0</v>
      </c>
      <c r="AF272" s="8">
        <f ca="1">IF(AF$5&lt;&gt;"",HLOOKUP(AF$5,Functionalization!$G$6:$R$314,ROW($A272)-5,FALSE),IFERROR(INDEX(AF$278:AF$314,MATCH($F272,$B$278:$B$314,0))/VLOOKUP($F272,$B$278:$BB$314,MATCH(LEFT(TRIM(AF$6),FIND("~",SUBSTITUTE(AF$6,"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272))*HLOOKUP(LEFT(TRIM(AF$6),FIND("~",SUBSTITUTE(AF$6," ","~",LEN(TRIM(AF$6))-LEN(SUBSTITUTE(TRIM(AF$6)," ",""))))-1)&amp;" Total",$B$6:$BB$314,ROW($A272)-5,FALSE))</f>
        <v>0</v>
      </c>
      <c r="AG272" s="8">
        <f ca="1">IF(AG$5&lt;&gt;"",HLOOKUP(AG$5,Functionalization!$G$6:$R$314,ROW($A272)-5,FALSE),IFERROR(INDEX(AG$278:AG$314,MATCH($F272,$B$278:$B$314,0))/VLOOKUP($F272,$B$278:$BB$314,MATCH(LEFT(TRIM(AG$6),FIND("~",SUBSTITUTE(AG$6,"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272))*HLOOKUP(LEFT(TRIM(AG$6),FIND("~",SUBSTITUTE(AG$6," ","~",LEN(TRIM(AG$6))-LEN(SUBSTITUTE(TRIM(AG$6)," ",""))))-1)&amp;" Total",$B$6:$BB$314,ROW($A272)-5,FALSE))</f>
        <v>0</v>
      </c>
      <c r="AH272" s="8">
        <f ca="1">IF(AH$5&lt;&gt;"",HLOOKUP(AH$5,Functionalization!$G$6:$R$314,ROW($A272)-5,FALSE),IFERROR(INDEX(AH$278:AH$314,MATCH($F272,$B$278:$B$314,0))/VLOOKUP($F272,$B$278:$BB$314,MATCH(LEFT(TRIM(AH$6),FIND("~",SUBSTITUTE(AH$6,"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272))*HLOOKUP(LEFT(TRIM(AH$6),FIND("~",SUBSTITUTE(AH$6," ","~",LEN(TRIM(AH$6))-LEN(SUBSTITUTE(TRIM(AH$6)," ",""))))-1)&amp;" Total",$B$6:$BB$314,ROW($A272)-5,FALSE))</f>
        <v>0</v>
      </c>
      <c r="AI272" s="8">
        <f ca="1">IF(AI$5&lt;&gt;"",HLOOKUP(AI$5,Functionalization!$G$6:$R$314,ROW($A272)-5,FALSE),IFERROR(INDEX(AI$278:AI$314,MATCH($F272,$B$278:$B$314,0))/VLOOKUP($F272,$B$278:$BB$314,MATCH(LEFT(TRIM(AI$6),FIND("~",SUBSTITUTE(AI$6,"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272))*HLOOKUP(LEFT(TRIM(AI$6),FIND("~",SUBSTITUTE(AI$6," ","~",LEN(TRIM(AI$6))-LEN(SUBSTITUTE(TRIM(AI$6)," ",""))))-1)&amp;" Total",$B$6:$BB$314,ROW($A272)-5,FALSE))</f>
        <v>0</v>
      </c>
      <c r="AJ272" s="8">
        <f ca="1">IF(AJ$5&lt;&gt;"",HLOOKUP(AJ$5,Functionalization!$G$6:$R$314,ROW($A272)-5,FALSE),IFERROR(INDEX(AJ$278:AJ$314,MATCH($F272,$B$278:$B$314,0))/VLOOKUP($F272,$B$278:$BB$314,MATCH(LEFT(TRIM(AJ$6),FIND("~",SUBSTITUTE(AJ$6,"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272))*HLOOKUP(LEFT(TRIM(AJ$6),FIND("~",SUBSTITUTE(AJ$6," ","~",LEN(TRIM(AJ$6))-LEN(SUBSTITUTE(TRIM(AJ$6)," ",""))))-1)&amp;" Total",$B$6:$BB$314,ROW($A272)-5,FALSE))</f>
        <v>0</v>
      </c>
      <c r="AK272" s="8">
        <f ca="1">IF(AK$5&lt;&gt;"",HLOOKUP(AK$5,Functionalization!$G$6:$R$314,ROW($A272)-5,FALSE),IFERROR(INDEX(AK$278:AK$314,MATCH($F272,$B$278:$B$314,0))/VLOOKUP($F272,$B$278:$BB$314,MATCH(LEFT(TRIM(AK$6),FIND("~",SUBSTITUTE(AK$6,"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272))*HLOOKUP(LEFT(TRIM(AK$6),FIND("~",SUBSTITUTE(AK$6," ","~",LEN(TRIM(AK$6))-LEN(SUBSTITUTE(TRIM(AK$6)," ",""))))-1)&amp;" Total",$B$6:$BB$314,ROW($A272)-5,FALSE))</f>
        <v>0</v>
      </c>
      <c r="AL272" s="8">
        <f ca="1">IF(AL$5&lt;&gt;"",HLOOKUP(AL$5,Functionalization!$G$6:$R$314,ROW($A272)-5,FALSE),IFERROR(INDEX(AL$278:AL$314,MATCH($F272,$B$278:$B$314,0))/VLOOKUP($F272,$B$278:$BB$314,MATCH(LEFT(TRIM(AL$6),FIND("~",SUBSTITUTE(AL$6,"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272))*HLOOKUP(LEFT(TRIM(AL$6),FIND("~",SUBSTITUTE(AL$6," ","~",LEN(TRIM(AL$6))-LEN(SUBSTITUTE(TRIM(AL$6)," ",""))))-1)&amp;" Total",$B$6:$BB$314,ROW($A272)-5,FALSE))</f>
        <v>0</v>
      </c>
      <c r="AM272" s="8">
        <f ca="1">IF(AM$5&lt;&gt;"",HLOOKUP(AM$5,Functionalization!$G$6:$R$314,ROW($A272)-5,FALSE),IFERROR(INDEX(AM$278:AM$314,MATCH($F272,$B$278:$B$314,0))/VLOOKUP($F272,$B$278:$BB$314,MATCH(LEFT(TRIM(AM$6),FIND("~",SUBSTITUTE(AM$6,"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272))*HLOOKUP(LEFT(TRIM(AM$6),FIND("~",SUBSTITUTE(AM$6," ","~",LEN(TRIM(AM$6))-LEN(SUBSTITUTE(TRIM(AM$6)," ",""))))-1)&amp;" Total",$B$6:$BB$314,ROW($A272)-5,FALSE))</f>
        <v>0</v>
      </c>
      <c r="AN272" s="8">
        <f ca="1">IF(AN$5&lt;&gt;"",HLOOKUP(AN$5,Functionalization!$G$6:$R$314,ROW($A272)-5,FALSE),IFERROR(INDEX(AN$278:AN$314,MATCH($F272,$B$278:$B$314,0))/VLOOKUP($F272,$B$278:$BB$314,MATCH(LEFT(TRIM(AN$6),FIND("~",SUBSTITUTE(AN$6,"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272))*HLOOKUP(LEFT(TRIM(AN$6),FIND("~",SUBSTITUTE(AN$6," ","~",LEN(TRIM(AN$6))-LEN(SUBSTITUTE(TRIM(AN$6)," ",""))))-1)&amp;" Total",$B$6:$BB$314,ROW($A272)-5,FALSE))</f>
        <v>0</v>
      </c>
      <c r="AO272" s="8">
        <f ca="1">IF(AO$5&lt;&gt;"",HLOOKUP(AO$5,Functionalization!$G$6:$R$314,ROW($A272)-5,FALSE),IFERROR(INDEX(AO$278:AO$314,MATCH($F272,$B$278:$B$314,0))/VLOOKUP($F272,$B$278:$BB$314,MATCH(LEFT(TRIM(AO$6),FIND("~",SUBSTITUTE(AO$6,"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272))*HLOOKUP(LEFT(TRIM(AO$6),FIND("~",SUBSTITUTE(AO$6," ","~",LEN(TRIM(AO$6))-LEN(SUBSTITUTE(TRIM(AO$6)," ",""))))-1)&amp;" Total",$B$6:$BB$314,ROW($A272)-5,FALSE))</f>
        <v>0</v>
      </c>
      <c r="AP272" s="8">
        <f ca="1">IF(AP$5&lt;&gt;"",HLOOKUP(AP$5,Functionalization!$G$6:$R$314,ROW($A272)-5,FALSE),IFERROR(INDEX(AP$278:AP$314,MATCH($F272,$B$278:$B$314,0))/VLOOKUP($F272,$B$278:$BB$314,MATCH(LEFT(TRIM(AP$6),FIND("~",SUBSTITUTE(AP$6,"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272))*HLOOKUP(LEFT(TRIM(AP$6),FIND("~",SUBSTITUTE(AP$6," ","~",LEN(TRIM(AP$6))-LEN(SUBSTITUTE(TRIM(AP$6)," ",""))))-1)&amp;" Total",$B$6:$BB$314,ROW($A272)-5,FALSE))</f>
        <v>0</v>
      </c>
      <c r="AQ272" s="8">
        <f ca="1">IF(AQ$5&lt;&gt;"",HLOOKUP(AQ$5,Functionalization!$G$6:$R$314,ROW($A272)-5,FALSE),IFERROR(INDEX(AQ$278:AQ$314,MATCH($F272,$B$278:$B$314,0))/VLOOKUP($F272,$B$278:$BB$314,MATCH(LEFT(TRIM(AQ$6),FIND("~",SUBSTITUTE(AQ$6,"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272))*HLOOKUP(LEFT(TRIM(AQ$6),FIND("~",SUBSTITUTE(AQ$6," ","~",LEN(TRIM(AQ$6))-LEN(SUBSTITUTE(TRIM(AQ$6)," ",""))))-1)&amp;" Total",$B$6:$BB$314,ROW($A272)-5,FALSE))</f>
        <v>0</v>
      </c>
      <c r="AR272" s="8">
        <f ca="1">IF(AR$5&lt;&gt;"",HLOOKUP(AR$5,Functionalization!$G$6:$R$314,ROW($A272)-5,FALSE),IFERROR(INDEX(AR$278:AR$314,MATCH($F272,$B$278:$B$314,0))/VLOOKUP($F272,$B$278:$BB$314,MATCH(LEFT(TRIM(AR$6),FIND("~",SUBSTITUTE(AR$6,"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272))*HLOOKUP(LEFT(TRIM(AR$6),FIND("~",SUBSTITUTE(AR$6," ","~",LEN(TRIM(AR$6))-LEN(SUBSTITUTE(TRIM(AR$6)," ",""))))-1)&amp;" Total",$B$6:$BB$314,ROW($A272)-5,FALSE))</f>
        <v>0</v>
      </c>
      <c r="AS272" s="8">
        <f ca="1">IF(AS$5&lt;&gt;"",HLOOKUP(AS$5,Functionalization!$G$6:$R$314,ROW($A272)-5,FALSE),IFERROR(INDEX(AS$278:AS$314,MATCH($F272,$B$278:$B$314,0))/VLOOKUP($F272,$B$278:$BB$314,MATCH(LEFT(TRIM(AS$6),FIND("~",SUBSTITUTE(AS$6,"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272))*HLOOKUP(LEFT(TRIM(AS$6),FIND("~",SUBSTITUTE(AS$6," ","~",LEN(TRIM(AS$6))-LEN(SUBSTITUTE(TRIM(AS$6)," ",""))))-1)&amp;" Total",$B$6:$BB$314,ROW($A272)-5,FALSE))</f>
        <v>0</v>
      </c>
      <c r="AT272" s="8">
        <f ca="1">IF(AT$5&lt;&gt;"",HLOOKUP(AT$5,Functionalization!$G$6:$R$314,ROW($A272)-5,FALSE),IFERROR(INDEX(AT$278:AT$314,MATCH($F272,$B$278:$B$314,0))/VLOOKUP($F272,$B$278:$BB$314,MATCH(LEFT(TRIM(AT$6),FIND("~",SUBSTITUTE(AT$6,"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272))*HLOOKUP(LEFT(TRIM(AT$6),FIND("~",SUBSTITUTE(AT$6," ","~",LEN(TRIM(AT$6))-LEN(SUBSTITUTE(TRIM(AT$6)," ",""))))-1)&amp;" Total",$B$6:$BB$314,ROW($A272)-5,FALSE))</f>
        <v>0</v>
      </c>
      <c r="AU272" s="8">
        <f ca="1">IF(AU$5&lt;&gt;"",HLOOKUP(AU$5,Functionalization!$G$6:$R$314,ROW($A272)-5,FALSE),IFERROR(INDEX(AU$278:AU$314,MATCH($F272,$B$278:$B$314,0))/VLOOKUP($F272,$B$278:$BB$314,MATCH(LEFT(TRIM(AU$6),FIND("~",SUBSTITUTE(AU$6,"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272))*HLOOKUP(LEFT(TRIM(AU$6),FIND("~",SUBSTITUTE(AU$6," ","~",LEN(TRIM(AU$6))-LEN(SUBSTITUTE(TRIM(AU$6)," ",""))))-1)&amp;" Total",$B$6:$BB$314,ROW($A272)-5,FALSE))</f>
        <v>0</v>
      </c>
      <c r="AV272" s="8">
        <f ca="1">IF(AV$5&lt;&gt;"",HLOOKUP(AV$5,Functionalization!$G$6:$R$314,ROW($A272)-5,FALSE),IFERROR(INDEX(AV$278:AV$314,MATCH($F272,$B$278:$B$314,0))/VLOOKUP($F272,$B$278:$BB$314,MATCH(LEFT(TRIM(AV$6),FIND("~",SUBSTITUTE(AV$6,"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272))*HLOOKUP(LEFT(TRIM(AV$6),FIND("~",SUBSTITUTE(AV$6," ","~",LEN(TRIM(AV$6))-LEN(SUBSTITUTE(TRIM(AV$6)," ",""))))-1)&amp;" Total",$B$6:$BB$314,ROW($A272)-5,FALSE))</f>
        <v>0</v>
      </c>
      <c r="AW272" s="8">
        <f ca="1">IF(AW$5&lt;&gt;"",HLOOKUP(AW$5,Functionalization!$G$6:$R$314,ROW($A272)-5,FALSE),IFERROR(INDEX(AW$278:AW$314,MATCH($F272,$B$278:$B$314,0))/VLOOKUP($F272,$B$278:$BB$314,MATCH(LEFT(TRIM(AW$6),FIND("~",SUBSTITUTE(AW$6,"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272))*HLOOKUP(LEFT(TRIM(AW$6),FIND("~",SUBSTITUTE(AW$6," ","~",LEN(TRIM(AW$6))-LEN(SUBSTITUTE(TRIM(AW$6)," ",""))))-1)&amp;" Total",$B$6:$BB$314,ROW($A272)-5,FALSE))</f>
        <v>0</v>
      </c>
      <c r="AX272" s="8">
        <f ca="1">IF(AX$5&lt;&gt;"",HLOOKUP(AX$5,Functionalization!$G$6:$R$314,ROW($A272)-5,FALSE),IFERROR(INDEX(AX$278:AX$314,MATCH($F272,$B$278:$B$314,0))/VLOOKUP($F272,$B$278:$BB$314,MATCH(LEFT(TRIM(AX$6),FIND("~",SUBSTITUTE(AX$6,"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272))*HLOOKUP(LEFT(TRIM(AX$6),FIND("~",SUBSTITUTE(AX$6," ","~",LEN(TRIM(AX$6))-LEN(SUBSTITUTE(TRIM(AX$6)," ",""))))-1)&amp;" Total",$B$6:$BB$314,ROW($A272)-5,FALSE))</f>
        <v>0</v>
      </c>
      <c r="AY272" s="8">
        <f ca="1">IF(AY$5&lt;&gt;"",HLOOKUP(AY$5,Functionalization!$G$6:$R$314,ROW($A272)-5,FALSE),IFERROR(INDEX(AY$278:AY$314,MATCH($F272,$B$278:$B$314,0))/VLOOKUP($F272,$B$278:$BB$314,MATCH(LEFT(TRIM(AY$6),FIND("~",SUBSTITUTE(AY$6,"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272))*HLOOKUP(LEFT(TRIM(AY$6),FIND("~",SUBSTITUTE(AY$6," ","~",LEN(TRIM(AY$6))-LEN(SUBSTITUTE(TRIM(AY$6)," ",""))))-1)&amp;" Total",$B$6:$BB$314,ROW($A272)-5,FALSE))</f>
        <v>0</v>
      </c>
      <c r="AZ272" s="8">
        <f ca="1">IF(AZ$5&lt;&gt;"",HLOOKUP(AZ$5,Functionalization!$G$6:$R$314,ROW($A272)-5,FALSE),IFERROR(INDEX(AZ$278:AZ$314,MATCH($F272,$B$278:$B$314,0))/VLOOKUP($F272,$B$278:$BB$314,MATCH(LEFT(TRIM(AZ$6),FIND("~",SUBSTITUTE(AZ$6,"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272))*HLOOKUP(LEFT(TRIM(AZ$6),FIND("~",SUBSTITUTE(AZ$6," ","~",LEN(TRIM(AZ$6))-LEN(SUBSTITUTE(TRIM(AZ$6)," ",""))))-1)&amp;" Total",$B$6:$BB$314,ROW($A272)-5,FALSE))</f>
        <v>0</v>
      </c>
      <c r="BA272" s="8">
        <f ca="1">IF(BA$5&lt;&gt;"",HLOOKUP(BA$5,Functionalization!$G$6:$R$314,ROW($A272)-5,FALSE),IFERROR(INDEX(BA$278:BA$314,MATCH($F272,$B$278:$B$314,0))/VLOOKUP($F272,$B$278:$BB$314,MATCH(LEFT(TRIM(BA$6),FIND("~",SUBSTITUTE(BA$6,"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272))*HLOOKUP(LEFT(TRIM(BA$6),FIND("~",SUBSTITUTE(BA$6," ","~",LEN(TRIM(BA$6))-LEN(SUBSTITUTE(TRIM(BA$6)," ",""))))-1)&amp;" Total",$B$6:$BB$314,ROW($A272)-5,FALSE))</f>
        <v>0</v>
      </c>
      <c r="BB272" s="8">
        <f ca="1">IF(BB$5&lt;&gt;"",HLOOKUP(BB$5,Functionalization!$G$6:$R$314,ROW($A272)-5,FALSE),IFERROR(INDEX(BB$278:BB$314,MATCH($F272,$B$278:$B$314,0))/VLOOKUP($F272,$B$278:$BB$314,MATCH(LEFT(TRIM(BB$6),FIND("~",SUBSTITUTE(BB$6,"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272))*HLOOKUP(LEFT(TRIM(BB$6),FIND("~",SUBSTITUTE(BB$6," ","~",LEN(TRIM(BB$6))-LEN(SUBSTITUTE(TRIM(BB$6)," ",""))))-1)&amp;" Total",$B$6:$BB$314,ROW($A272)-5,FALSE))</f>
        <v>0</v>
      </c>
      <c r="BD272">
        <f ca="1">IFERROR(IF(SUMIF($G$6:$BB$6,BD$6&amp;" Total",$G272:$BB272)-(SUMIF($G$6:$BB$6,BD$6&amp;" "&amp;'Input-Func_Class'!$D$22,$G272:$BB272)+IFERROR(SUMIF($G$6:$BB$6,BD$6&amp;" "&amp;'Input-Func_Class'!$E$22,$G272:$BB272),SUMIF($G$6:$BB$6,BD$6&amp;" "&amp;'Input-Func_Class'!$B$24,$G272:$BB272))+SUMIF($G$6:$BB$6,BD$6&amp;" "&amp;'Input-Func_Class'!$F$22,$G272:$BB272))&lt;Check_Limit,0,1),1)</f>
        <v>0</v>
      </c>
      <c r="BE272">
        <f ca="1">IFERROR(IF(SUMIF($G$6:$BB$6,BE$6&amp;" Total",$G272:$BB272)-(SUMIF($G$6:$BB$6,BE$6&amp;" "&amp;'Input-Func_Class'!$D$22,$G272:$BB272)+IFERROR(SUMIF($G$6:$BB$6,BE$6&amp;" "&amp;'Input-Func_Class'!$E$22,$G272:$BB272),SUMIF($G$6:$BB$6,BE$6&amp;" "&amp;'Input-Func_Class'!$B$24,$G272:$BB272))+SUMIF($G$6:$BB$6,BE$6&amp;" "&amp;'Input-Func_Class'!$F$22,$G272:$BB272))&lt;Check_Limit,0,1),1)</f>
        <v>0</v>
      </c>
      <c r="BF272">
        <f ca="1">IFERROR(IF(SUMIF($G$6:$BB$6,BF$6&amp;" Total",$G272:$BB272)-(SUMIF($G$6:$BB$6,BF$6&amp;" "&amp;'Input-Func_Class'!$D$22,$G272:$BB272)+IFERROR(SUMIF($G$6:$BB$6,BF$6&amp;" "&amp;'Input-Func_Class'!$E$22,$G272:$BB272),SUMIF($G$6:$BB$6,BF$6&amp;" "&amp;'Input-Func_Class'!$B$24,$G272:$BB272))+SUMIF($G$6:$BB$6,BF$6&amp;" "&amp;'Input-Func_Class'!$F$22,$G272:$BB272))&lt;Check_Limit,0,1),1)</f>
        <v>0</v>
      </c>
      <c r="BG272">
        <f ca="1">IFERROR(IF(SUMIF($G$6:$BB$6,BG$6&amp;" Total",$G272:$BB272)-(SUMIF($G$6:$BB$6,BG$6&amp;" "&amp;'Input-Func_Class'!$D$22,$G272:$BB272)+IFERROR(SUMIF($G$6:$BB$6,BG$6&amp;" "&amp;'Input-Func_Class'!$E$22,$G272:$BB272),SUMIF($G$6:$BB$6,BG$6&amp;" "&amp;'Input-Func_Class'!$B$24,$G272:$BB272))+SUMIF($G$6:$BB$6,BG$6&amp;" "&amp;'Input-Func_Class'!$F$22,$G272:$BB272))&lt;Check_Limit,0,1),1)</f>
        <v>0</v>
      </c>
      <c r="BH272">
        <f ca="1">IFERROR(IF(SUMIF($G$6:$BB$6,BH$6&amp;" Total",$G272:$BB272)-(SUMIF($G$6:$BB$6,BH$6&amp;" "&amp;'Input-Func_Class'!$D$22,$G272:$BB272)+IFERROR(SUMIF($G$6:$BB$6,BH$6&amp;" "&amp;'Input-Func_Class'!$E$22,$G272:$BB272),SUMIF($G$6:$BB$6,BH$6&amp;" "&amp;'Input-Func_Class'!$B$24,$G272:$BB272))+SUMIF($G$6:$BB$6,BH$6&amp;" "&amp;'Input-Func_Class'!$F$22,$G272:$BB272))&lt;Check_Limit,0,1),1)</f>
        <v>0</v>
      </c>
      <c r="BI272">
        <f ca="1">IFERROR(IF(SUMIF($G$6:$BB$6,BI$6&amp;" Total",$G272:$BB272)-(SUMIF($G$6:$BB$6,BI$6&amp;" "&amp;'Input-Func_Class'!$D$22,$G272:$BB272)+IFERROR(SUMIF($G$6:$BB$6,BI$6&amp;" "&amp;'Input-Func_Class'!$E$22,$G272:$BB272),SUMIF($G$6:$BB$6,BI$6&amp;" "&amp;'Input-Func_Class'!$B$24,$G272:$BB272))+SUMIF($G$6:$BB$6,BI$6&amp;" "&amp;'Input-Func_Class'!$F$22,$G272:$BB272))&lt;Check_Limit,0,1),1)</f>
        <v>0</v>
      </c>
      <c r="BJ272">
        <f ca="1">IFERROR(IF(SUMIF($G$6:$BB$6,BJ$6&amp;" Total",$G272:$BB272)-(SUMIF($G$6:$BB$6,BJ$6&amp;" "&amp;'Input-Func_Class'!$D$22,$G272:$BB272)+IFERROR(SUMIF($G$6:$BB$6,BJ$6&amp;" "&amp;'Input-Func_Class'!$E$22,$G272:$BB272),SUMIF($G$6:$BB$6,BJ$6&amp;" "&amp;'Input-Func_Class'!$B$24,$G272:$BB272))+SUMIF($G$6:$BB$6,BJ$6&amp;" "&amp;'Input-Func_Class'!$F$22,$G272:$BB272))&lt;Check_Limit,0,1),1)</f>
        <v>0</v>
      </c>
      <c r="BK272">
        <f ca="1">IFERROR(IF(SUMIF($G$6:$BB$6,BK$6&amp;" Total",$G272:$BB272)-(SUMIF($G$6:$BB$6,BK$6&amp;" "&amp;'Input-Func_Class'!$D$22,$G272:$BB272)+IFERROR(SUMIF($G$6:$BB$6,BK$6&amp;" "&amp;'Input-Func_Class'!$E$22,$G272:$BB272),SUMIF($G$6:$BB$6,BK$6&amp;" "&amp;'Input-Func_Class'!$B$24,$G272:$BB272))+SUMIF($G$6:$BB$6,BK$6&amp;" "&amp;'Input-Func_Class'!$F$22,$G272:$BB272))&lt;Check_Limit,0,1),1)</f>
        <v>0</v>
      </c>
      <c r="BL272">
        <f ca="1">IFERROR(IF(SUMIF($G$6:$BB$6,BL$6&amp;" Total",$G272:$BB272)-(SUMIF($G$6:$BB$6,BL$6&amp;" "&amp;'Input-Func_Class'!$D$22,$G272:$BB272)+IFERROR(SUMIF($G$6:$BB$6,BL$6&amp;" "&amp;'Input-Func_Class'!$E$22,$G272:$BB272),SUMIF($G$6:$BB$6,BL$6&amp;" "&amp;'Input-Func_Class'!$B$24,$G272:$BB272))+SUMIF($G$6:$BB$6,BL$6&amp;" "&amp;'Input-Func_Class'!$F$22,$G272:$BB272))&lt;Check_Limit,0,1),1)</f>
        <v>0</v>
      </c>
      <c r="BM272">
        <f ca="1">IFERROR(IF(SUMIF($G$6:$BB$6,BM$6&amp;" Total",$G272:$BB272)-(SUMIF($G$6:$BB$6,BM$6&amp;" "&amp;'Input-Func_Class'!$D$22,$G272:$BB272)+IFERROR(SUMIF($G$6:$BB$6,BM$6&amp;" "&amp;'Input-Func_Class'!$E$22,$G272:$BB272),SUMIF($G$6:$BB$6,BM$6&amp;" "&amp;'Input-Func_Class'!$B$24,$G272:$BB272))+SUMIF($G$6:$BB$6,BM$6&amp;" "&amp;'Input-Func_Class'!$F$22,$G272:$BB272))&lt;Check_Limit,0,1),1)</f>
        <v>0</v>
      </c>
      <c r="BN272">
        <f ca="1">IFERROR(IF(SUMIF($G$6:$BB$6,BN$6&amp;" Total",$G272:$BB272)-(SUMIF($G$6:$BB$6,BN$6&amp;" "&amp;'Input-Func_Class'!$D$22,$G272:$BB272)+IFERROR(SUMIF($G$6:$BB$6,BN$6&amp;" "&amp;'Input-Func_Class'!$E$22,$G272:$BB272),SUMIF($G$6:$BB$6,BN$6&amp;" "&amp;'Input-Func_Class'!$B$24,$G272:$BB272))+SUMIF($G$6:$BB$6,BN$6&amp;" "&amp;'Input-Func_Class'!$F$22,$G272:$BB272))&lt;Check_Limit,0,1),1)</f>
        <v>0</v>
      </c>
      <c r="BO272">
        <f ca="1">IFERROR(IF(SUMIF($G$6:$BB$6,BO$6&amp;" Total",$G272:$BB272)-(SUMIF($G$6:$BB$6,BO$6&amp;" "&amp;'Input-Func_Class'!$D$22,$G272:$BB272)+IFERROR(SUMIF($G$6:$BB$6,BO$6&amp;" "&amp;'Input-Func_Class'!$E$22,$G272:$BB272),SUMIF($G$6:$BB$6,BO$6&amp;" "&amp;'Input-Func_Class'!$B$24,$G272:$BB272))+SUMIF($G$6:$BB$6,BO$6&amp;" "&amp;'Input-Func_Class'!$F$22,$G272:$BB272))&lt;Check_Limit,0,1),1)</f>
        <v>0</v>
      </c>
    </row>
    <row r="273" spans="1:67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>Functionalization!$D273</f>
        <v>82727.095050764561</v>
      </c>
      <c r="E273" s="8">
        <f t="shared" ca="1" si="71"/>
        <v>0</v>
      </c>
      <c r="F273" s="2" t="str">
        <f>IF($D273=0,"-",IF('Input-Accounts'!$E273&lt;&gt;0,'Input-Accounts'!$E273,'Input-Accounts'!$G273))</f>
        <v>INT_RATEBASE</v>
      </c>
      <c r="G273" s="8">
        <f ca="1">IF(G$5&lt;&gt;"",HLOOKUP(G$5,Functionalization!$G$6:$R$314,ROW($A273)-5,FALSE),IFERROR(INDEX(G$278:G$314,MATCH($F273,$B$278:$B$314,0))/VLOOKUP($F273,$B$278:$BB$314,MATCH(LEFT(TRIM(G$6),FIND("~",SUBSTITUTE(G$6,"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273))*HLOOKUP(LEFT(TRIM(G$6),FIND("~",SUBSTITUTE(G$6," ","~",LEN(TRIM(G$6))-LEN(SUBSTITUTE(TRIM(G$6)," ",""))))-1)&amp;" Total",$B$6:$BB$314,ROW($A273)-5,FALSE))</f>
        <v>59053.053009419571</v>
      </c>
      <c r="H273" s="8">
        <f ca="1">IF(H$5&lt;&gt;"",HLOOKUP(H$5,Functionalization!$G$6:$R$314,ROW($A273)-5,FALSE),IFERROR(INDEX(H$278:H$314,MATCH($F273,$B$278:$B$314,0))/VLOOKUP($F273,$B$278:$BB$314,MATCH(LEFT(TRIM(H$6),FIND("~",SUBSTITUTE(H$6,"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273))*HLOOKUP(LEFT(TRIM(H$6),FIND("~",SUBSTITUTE(H$6," ","~",LEN(TRIM(H$6))-LEN(SUBSTITUTE(TRIM(H$6)," ",""))))-1)&amp;" Total",$B$6:$BB$314,ROW($A273)-5,FALSE))</f>
        <v>46193.43800657642</v>
      </c>
      <c r="I273" s="8">
        <f ca="1">IF(I$5&lt;&gt;"",HLOOKUP(I$5,Functionalization!$G$6:$R$314,ROW($A273)-5,FALSE),IFERROR(INDEX(I$278:I$314,MATCH($F273,$B$278:$B$314,0))/VLOOKUP($F273,$B$278:$BB$314,MATCH(LEFT(TRIM(I$6),FIND("~",SUBSTITUTE(I$6,"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273))*HLOOKUP(LEFT(TRIM(I$6),FIND("~",SUBSTITUTE(I$6," ","~",LEN(TRIM(I$6))-LEN(SUBSTITUTE(TRIM(I$6)," ",""))))-1)&amp;" Total",$B$6:$BB$314,ROW($A273)-5,FALSE))</f>
        <v>0</v>
      </c>
      <c r="J273" s="8">
        <f ca="1">IF(J$5&lt;&gt;"",HLOOKUP(J$5,Functionalization!$G$6:$R$314,ROW($A273)-5,FALSE),IFERROR(INDEX(J$278:J$314,MATCH($F273,$B$278:$B$314,0))/VLOOKUP($F273,$B$278:$BB$314,MATCH(LEFT(TRIM(J$6),FIND("~",SUBSTITUTE(J$6,"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273))*HLOOKUP(LEFT(TRIM(J$6),FIND("~",SUBSTITUTE(J$6," ","~",LEN(TRIM(J$6))-LEN(SUBSTITUTE(TRIM(J$6)," ",""))))-1)&amp;" Total",$B$6:$BB$314,ROW($A273)-5,FALSE))</f>
        <v>12859.61500284314</v>
      </c>
      <c r="K273" s="8">
        <f ca="1">IF(K$5&lt;&gt;"",HLOOKUP(K$5,Functionalization!$G$6:$R$314,ROW($A273)-5,FALSE),IFERROR(INDEX(K$278:K$314,MATCH($F273,$B$278:$B$314,0))/VLOOKUP($F273,$B$278:$BB$314,MATCH(LEFT(TRIM(K$6),FIND("~",SUBSTITUTE(K$6,"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273))*HLOOKUP(LEFT(TRIM(K$6),FIND("~",SUBSTITUTE(K$6," ","~",LEN(TRIM(K$6))-LEN(SUBSTITUTE(TRIM(K$6)," ",""))))-1)&amp;" Total",$B$6:$BB$314,ROW($A273)-5,FALSE))</f>
        <v>23674.042041345001</v>
      </c>
      <c r="L273" s="8">
        <f ca="1">IF(L$5&lt;&gt;"",HLOOKUP(L$5,Functionalization!$G$6:$R$314,ROW($A273)-5,FALSE),IFERROR(INDEX(L$278:L$314,MATCH($F273,$B$278:$B$314,0))/VLOOKUP($F273,$B$278:$BB$314,MATCH(LEFT(TRIM(L$6),FIND("~",SUBSTITUTE(L$6,"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273))*HLOOKUP(LEFT(TRIM(L$6),FIND("~",SUBSTITUTE(L$6," ","~",LEN(TRIM(L$6))-LEN(SUBSTITUTE(TRIM(L$6)," ",""))))-1)&amp;" Total",$B$6:$BB$314,ROW($A273)-5,FALSE))</f>
        <v>0</v>
      </c>
      <c r="M273" s="8">
        <f ca="1">IF(M$5&lt;&gt;"",HLOOKUP(M$5,Functionalization!$G$6:$R$314,ROW($A273)-5,FALSE),IFERROR(INDEX(M$278:M$314,MATCH($F273,$B$278:$B$314,0))/VLOOKUP($F273,$B$278:$BB$314,MATCH(LEFT(TRIM(M$6),FIND("~",SUBSTITUTE(M$6,"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273))*HLOOKUP(LEFT(TRIM(M$6),FIND("~",SUBSTITUTE(M$6," ","~",LEN(TRIM(M$6))-LEN(SUBSTITUTE(TRIM(M$6)," ",""))))-1)&amp;" Total",$B$6:$BB$314,ROW($A273)-5,FALSE))</f>
        <v>0</v>
      </c>
      <c r="N273" s="8">
        <f ca="1">IF(N$5&lt;&gt;"",HLOOKUP(N$5,Functionalization!$G$6:$R$314,ROW($A273)-5,FALSE),IFERROR(INDEX(N$278:N$314,MATCH($F273,$B$278:$B$314,0))/VLOOKUP($F273,$B$278:$BB$314,MATCH(LEFT(TRIM(N$6),FIND("~",SUBSTITUTE(N$6,"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273))*HLOOKUP(LEFT(TRIM(N$6),FIND("~",SUBSTITUTE(N$6," ","~",LEN(TRIM(N$6))-LEN(SUBSTITUTE(TRIM(N$6)," ",""))))-1)&amp;" Total",$B$6:$BB$314,ROW($A273)-5,FALSE))</f>
        <v>23674.042041345001</v>
      </c>
      <c r="O273" s="8">
        <f ca="1">IF(O$5&lt;&gt;"",HLOOKUP(O$5,Functionalization!$G$6:$R$314,ROW($A273)-5,FALSE),IFERROR(INDEX(O$278:O$314,MATCH($F273,$B$278:$B$314,0))/VLOOKUP($F273,$B$278:$BB$314,MATCH(LEFT(TRIM(O$6),FIND("~",SUBSTITUTE(O$6,"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273))*HLOOKUP(LEFT(TRIM(O$6),FIND("~",SUBSTITUTE(O$6," ","~",LEN(TRIM(O$6))-LEN(SUBSTITUTE(TRIM(O$6)," ",""))))-1)&amp;" Total",$B$6:$BB$314,ROW($A273)-5,FALSE))</f>
        <v>0</v>
      </c>
      <c r="P273" s="8">
        <f ca="1">IF(P$5&lt;&gt;"",HLOOKUP(P$5,Functionalization!$G$6:$R$314,ROW($A273)-5,FALSE),IFERROR(INDEX(P$278:P$314,MATCH($F273,$B$278:$B$314,0))/VLOOKUP($F273,$B$278:$BB$314,MATCH(LEFT(TRIM(P$6),FIND("~",SUBSTITUTE(P$6,"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273))*HLOOKUP(LEFT(TRIM(P$6),FIND("~",SUBSTITUTE(P$6," ","~",LEN(TRIM(P$6))-LEN(SUBSTITUTE(TRIM(P$6)," ",""))))-1)&amp;" Total",$B$6:$BB$314,ROW($A273)-5,FALSE))</f>
        <v>0</v>
      </c>
      <c r="Q273" s="8">
        <f ca="1">IF(Q$5&lt;&gt;"",HLOOKUP(Q$5,Functionalization!$G$6:$R$314,ROW($A273)-5,FALSE),IFERROR(INDEX(Q$278:Q$314,MATCH($F273,$B$278:$B$314,0))/VLOOKUP($F273,$B$278:$BB$314,MATCH(LEFT(TRIM(Q$6),FIND("~",SUBSTITUTE(Q$6,"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273))*HLOOKUP(LEFT(TRIM(Q$6),FIND("~",SUBSTITUTE(Q$6," ","~",LEN(TRIM(Q$6))-LEN(SUBSTITUTE(TRIM(Q$6)," ",""))))-1)&amp;" Total",$B$6:$BB$314,ROW($A273)-5,FALSE))</f>
        <v>0</v>
      </c>
      <c r="R273" s="8">
        <f ca="1">IF(R$5&lt;&gt;"",HLOOKUP(R$5,Functionalization!$G$6:$R$314,ROW($A273)-5,FALSE),IFERROR(INDEX(R$278:R$314,MATCH($F273,$B$278:$B$314,0))/VLOOKUP($F273,$B$278:$BB$314,MATCH(LEFT(TRIM(R$6),FIND("~",SUBSTITUTE(R$6,"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273))*HLOOKUP(LEFT(TRIM(R$6),FIND("~",SUBSTITUTE(R$6," ","~",LEN(TRIM(R$6))-LEN(SUBSTITUTE(TRIM(R$6)," ",""))))-1)&amp;" Total",$B$6:$BB$314,ROW($A273)-5,FALSE))</f>
        <v>0</v>
      </c>
      <c r="S273" s="8">
        <f ca="1">IF(S$5&lt;&gt;"",HLOOKUP(S$5,Functionalization!$G$6:$R$314,ROW($A273)-5,FALSE),IFERROR(INDEX(S$278:S$314,MATCH($F273,$B$278:$B$314,0))/VLOOKUP($F273,$B$278:$BB$314,MATCH(LEFT(TRIM(S$6),FIND("~",SUBSTITUTE(S$6,"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273))*HLOOKUP(LEFT(TRIM(S$6),FIND("~",SUBSTITUTE(S$6," ","~",LEN(TRIM(S$6))-LEN(SUBSTITUTE(TRIM(S$6)," ",""))))-1)&amp;" Total",$B$6:$BB$314,ROW($A273)-5,FALSE))</f>
        <v>0</v>
      </c>
      <c r="T273" s="8">
        <f ca="1">IF(T$5&lt;&gt;"",HLOOKUP(T$5,Functionalization!$G$6:$R$314,ROW($A273)-5,FALSE),IFERROR(INDEX(T$278:T$314,MATCH($F273,$B$278:$B$314,0))/VLOOKUP($F273,$B$278:$BB$314,MATCH(LEFT(TRIM(T$6),FIND("~",SUBSTITUTE(T$6,"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273))*HLOOKUP(LEFT(TRIM(T$6),FIND("~",SUBSTITUTE(T$6," ","~",LEN(TRIM(T$6))-LEN(SUBSTITUTE(TRIM(T$6)," ",""))))-1)&amp;" Total",$B$6:$BB$314,ROW($A273)-5,FALSE))</f>
        <v>0</v>
      </c>
      <c r="U273" s="8">
        <f ca="1">IF(U$5&lt;&gt;"",HLOOKUP(U$5,Functionalization!$G$6:$R$314,ROW($A273)-5,FALSE),IFERROR(INDEX(U$278:U$314,MATCH($F273,$B$278:$B$314,0))/VLOOKUP($F273,$B$278:$BB$314,MATCH(LEFT(TRIM(U$6),FIND("~",SUBSTITUTE(U$6,"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273))*HLOOKUP(LEFT(TRIM(U$6),FIND("~",SUBSTITUTE(U$6," ","~",LEN(TRIM(U$6))-LEN(SUBSTITUTE(TRIM(U$6)," ",""))))-1)&amp;" Total",$B$6:$BB$314,ROW($A273)-5,FALSE))</f>
        <v>0</v>
      </c>
      <c r="V273" s="8">
        <f ca="1">IF(V$5&lt;&gt;"",HLOOKUP(V$5,Functionalization!$G$6:$R$314,ROW($A273)-5,FALSE),IFERROR(INDEX(V$278:V$314,MATCH($F273,$B$278:$B$314,0))/VLOOKUP($F273,$B$278:$BB$314,MATCH(LEFT(TRIM(V$6),FIND("~",SUBSTITUTE(V$6,"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273))*HLOOKUP(LEFT(TRIM(V$6),FIND("~",SUBSTITUTE(V$6," ","~",LEN(TRIM(V$6))-LEN(SUBSTITUTE(TRIM(V$6)," ",""))))-1)&amp;" Total",$B$6:$BB$314,ROW($A273)-5,FALSE))</f>
        <v>0</v>
      </c>
      <c r="W273" s="8">
        <f ca="1">IF(W$5&lt;&gt;"",HLOOKUP(W$5,Functionalization!$G$6:$R$314,ROW($A273)-5,FALSE),IFERROR(INDEX(W$278:W$314,MATCH($F273,$B$278:$B$314,0))/VLOOKUP($F273,$B$278:$BB$314,MATCH(LEFT(TRIM(W$6),FIND("~",SUBSTITUTE(W$6,"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273))*HLOOKUP(LEFT(TRIM(W$6),FIND("~",SUBSTITUTE(W$6," ","~",LEN(TRIM(W$6))-LEN(SUBSTITUTE(TRIM(W$6)," ",""))))-1)&amp;" Total",$B$6:$BB$314,ROW($A273)-5,FALSE))</f>
        <v>0</v>
      </c>
      <c r="X273" s="8">
        <f ca="1">IF(X$5&lt;&gt;"",HLOOKUP(X$5,Functionalization!$G$6:$R$314,ROW($A273)-5,FALSE),IFERROR(INDEX(X$278:X$314,MATCH($F273,$B$278:$B$314,0))/VLOOKUP($F273,$B$278:$BB$314,MATCH(LEFT(TRIM(X$6),FIND("~",SUBSTITUTE(X$6,"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273))*HLOOKUP(LEFT(TRIM(X$6),FIND("~",SUBSTITUTE(X$6," ","~",LEN(TRIM(X$6))-LEN(SUBSTITUTE(TRIM(X$6)," ",""))))-1)&amp;" Total",$B$6:$BB$314,ROW($A273)-5,FALSE))</f>
        <v>0</v>
      </c>
      <c r="Y273" s="8">
        <f ca="1">IF(Y$5&lt;&gt;"",HLOOKUP(Y$5,Functionalization!$G$6:$R$314,ROW($A273)-5,FALSE),IFERROR(INDEX(Y$278:Y$314,MATCH($F273,$B$278:$B$314,0))/VLOOKUP($F273,$B$278:$BB$314,MATCH(LEFT(TRIM(Y$6),FIND("~",SUBSTITUTE(Y$6,"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273))*HLOOKUP(LEFT(TRIM(Y$6),FIND("~",SUBSTITUTE(Y$6," ","~",LEN(TRIM(Y$6))-LEN(SUBSTITUTE(TRIM(Y$6)," ",""))))-1)&amp;" Total",$B$6:$BB$314,ROW($A273)-5,FALSE))</f>
        <v>0</v>
      </c>
      <c r="Z273" s="8">
        <f ca="1">IF(Z$5&lt;&gt;"",HLOOKUP(Z$5,Functionalization!$G$6:$R$314,ROW($A273)-5,FALSE),IFERROR(INDEX(Z$278:Z$314,MATCH($F273,$B$278:$B$314,0))/VLOOKUP($F273,$B$278:$BB$314,MATCH(LEFT(TRIM(Z$6),FIND("~",SUBSTITUTE(Z$6,"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273))*HLOOKUP(LEFT(TRIM(Z$6),FIND("~",SUBSTITUTE(Z$6," ","~",LEN(TRIM(Z$6))-LEN(SUBSTITUTE(TRIM(Z$6)," ",""))))-1)&amp;" Total",$B$6:$BB$314,ROW($A273)-5,FALSE))</f>
        <v>0</v>
      </c>
      <c r="AA273" s="8">
        <f ca="1">IF(AA$5&lt;&gt;"",HLOOKUP(AA$5,Functionalization!$G$6:$R$314,ROW($A273)-5,FALSE),IFERROR(INDEX(AA$278:AA$314,MATCH($F273,$B$278:$B$314,0))/VLOOKUP($F273,$B$278:$BB$314,MATCH(LEFT(TRIM(AA$6),FIND("~",SUBSTITUTE(AA$6,"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273))*HLOOKUP(LEFT(TRIM(AA$6),FIND("~",SUBSTITUTE(AA$6," ","~",LEN(TRIM(AA$6))-LEN(SUBSTITUTE(TRIM(AA$6)," ",""))))-1)&amp;" Total",$B$6:$BB$314,ROW($A273)-5,FALSE))</f>
        <v>0</v>
      </c>
      <c r="AB273" s="8">
        <f ca="1">IF(AB$5&lt;&gt;"",HLOOKUP(AB$5,Functionalization!$G$6:$R$314,ROW($A273)-5,FALSE),IFERROR(INDEX(AB$278:AB$314,MATCH($F273,$B$278:$B$314,0))/VLOOKUP($F273,$B$278:$BB$314,MATCH(LEFT(TRIM(AB$6),FIND("~",SUBSTITUTE(AB$6,"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273))*HLOOKUP(LEFT(TRIM(AB$6),FIND("~",SUBSTITUTE(AB$6," ","~",LEN(TRIM(AB$6))-LEN(SUBSTITUTE(TRIM(AB$6)," ",""))))-1)&amp;" Total",$B$6:$BB$314,ROW($A273)-5,FALSE))</f>
        <v>0</v>
      </c>
      <c r="AC273" s="8">
        <f ca="1">IF(AC$5&lt;&gt;"",HLOOKUP(AC$5,Functionalization!$G$6:$R$314,ROW($A273)-5,FALSE),IFERROR(INDEX(AC$278:AC$314,MATCH($F273,$B$278:$B$314,0))/VLOOKUP($F273,$B$278:$BB$314,MATCH(LEFT(TRIM(AC$6),FIND("~",SUBSTITUTE(AC$6,"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273))*HLOOKUP(LEFT(TRIM(AC$6),FIND("~",SUBSTITUTE(AC$6," ","~",LEN(TRIM(AC$6))-LEN(SUBSTITUTE(TRIM(AC$6)," ",""))))-1)&amp;" Total",$B$6:$BB$314,ROW($A273)-5,FALSE))</f>
        <v>0</v>
      </c>
      <c r="AD273" s="8">
        <f ca="1">IF(AD$5&lt;&gt;"",HLOOKUP(AD$5,Functionalization!$G$6:$R$314,ROW($A273)-5,FALSE),IFERROR(INDEX(AD$278:AD$314,MATCH($F273,$B$278:$B$314,0))/VLOOKUP($F273,$B$278:$BB$314,MATCH(LEFT(TRIM(AD$6),FIND("~",SUBSTITUTE(AD$6,"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273))*HLOOKUP(LEFT(TRIM(AD$6),FIND("~",SUBSTITUTE(AD$6," ","~",LEN(TRIM(AD$6))-LEN(SUBSTITUTE(TRIM(AD$6)," ",""))))-1)&amp;" Total",$B$6:$BB$314,ROW($A273)-5,FALSE))</f>
        <v>0</v>
      </c>
      <c r="AE273" s="8">
        <f ca="1">IF(AE$5&lt;&gt;"",HLOOKUP(AE$5,Functionalization!$G$6:$R$314,ROW($A273)-5,FALSE),IFERROR(INDEX(AE$278:AE$314,MATCH($F273,$B$278:$B$314,0))/VLOOKUP($F273,$B$278:$BB$314,MATCH(LEFT(TRIM(AE$6),FIND("~",SUBSTITUTE(AE$6,"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273))*HLOOKUP(LEFT(TRIM(AE$6),FIND("~",SUBSTITUTE(AE$6," ","~",LEN(TRIM(AE$6))-LEN(SUBSTITUTE(TRIM(AE$6)," ",""))))-1)&amp;" Total",$B$6:$BB$314,ROW($A273)-5,FALSE))</f>
        <v>0</v>
      </c>
      <c r="AF273" s="8">
        <f ca="1">IF(AF$5&lt;&gt;"",HLOOKUP(AF$5,Functionalization!$G$6:$R$314,ROW($A273)-5,FALSE),IFERROR(INDEX(AF$278:AF$314,MATCH($F273,$B$278:$B$314,0))/VLOOKUP($F273,$B$278:$BB$314,MATCH(LEFT(TRIM(AF$6),FIND("~",SUBSTITUTE(AF$6,"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273))*HLOOKUP(LEFT(TRIM(AF$6),FIND("~",SUBSTITUTE(AF$6," ","~",LEN(TRIM(AF$6))-LEN(SUBSTITUTE(TRIM(AF$6)," ",""))))-1)&amp;" Total",$B$6:$BB$314,ROW($A273)-5,FALSE))</f>
        <v>0</v>
      </c>
      <c r="AG273" s="8">
        <f ca="1">IF(AG$5&lt;&gt;"",HLOOKUP(AG$5,Functionalization!$G$6:$R$314,ROW($A273)-5,FALSE),IFERROR(INDEX(AG$278:AG$314,MATCH($F273,$B$278:$B$314,0))/VLOOKUP($F273,$B$278:$BB$314,MATCH(LEFT(TRIM(AG$6),FIND("~",SUBSTITUTE(AG$6,"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273))*HLOOKUP(LEFT(TRIM(AG$6),FIND("~",SUBSTITUTE(AG$6," ","~",LEN(TRIM(AG$6))-LEN(SUBSTITUTE(TRIM(AG$6)," ",""))))-1)&amp;" Total",$B$6:$BB$314,ROW($A273)-5,FALSE))</f>
        <v>0</v>
      </c>
      <c r="AH273" s="8">
        <f ca="1">IF(AH$5&lt;&gt;"",HLOOKUP(AH$5,Functionalization!$G$6:$R$314,ROW($A273)-5,FALSE),IFERROR(INDEX(AH$278:AH$314,MATCH($F273,$B$278:$B$314,0))/VLOOKUP($F273,$B$278:$BB$314,MATCH(LEFT(TRIM(AH$6),FIND("~",SUBSTITUTE(AH$6,"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273))*HLOOKUP(LEFT(TRIM(AH$6),FIND("~",SUBSTITUTE(AH$6," ","~",LEN(TRIM(AH$6))-LEN(SUBSTITUTE(TRIM(AH$6)," ",""))))-1)&amp;" Total",$B$6:$BB$314,ROW($A273)-5,FALSE))</f>
        <v>0</v>
      </c>
      <c r="AI273" s="8">
        <f ca="1">IF(AI$5&lt;&gt;"",HLOOKUP(AI$5,Functionalization!$G$6:$R$314,ROW($A273)-5,FALSE),IFERROR(INDEX(AI$278:AI$314,MATCH($F273,$B$278:$B$314,0))/VLOOKUP($F273,$B$278:$BB$314,MATCH(LEFT(TRIM(AI$6),FIND("~",SUBSTITUTE(AI$6,"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273))*HLOOKUP(LEFT(TRIM(AI$6),FIND("~",SUBSTITUTE(AI$6," ","~",LEN(TRIM(AI$6))-LEN(SUBSTITUTE(TRIM(AI$6)," ",""))))-1)&amp;" Total",$B$6:$BB$314,ROW($A273)-5,FALSE))</f>
        <v>0</v>
      </c>
      <c r="AJ273" s="8">
        <f ca="1">IF(AJ$5&lt;&gt;"",HLOOKUP(AJ$5,Functionalization!$G$6:$R$314,ROW($A273)-5,FALSE),IFERROR(INDEX(AJ$278:AJ$314,MATCH($F273,$B$278:$B$314,0))/VLOOKUP($F273,$B$278:$BB$314,MATCH(LEFT(TRIM(AJ$6),FIND("~",SUBSTITUTE(AJ$6,"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273))*HLOOKUP(LEFT(TRIM(AJ$6),FIND("~",SUBSTITUTE(AJ$6," ","~",LEN(TRIM(AJ$6))-LEN(SUBSTITUTE(TRIM(AJ$6)," ",""))))-1)&amp;" Total",$B$6:$BB$314,ROW($A273)-5,FALSE))</f>
        <v>0</v>
      </c>
      <c r="AK273" s="8">
        <f ca="1">IF(AK$5&lt;&gt;"",HLOOKUP(AK$5,Functionalization!$G$6:$R$314,ROW($A273)-5,FALSE),IFERROR(INDEX(AK$278:AK$314,MATCH($F273,$B$278:$B$314,0))/VLOOKUP($F273,$B$278:$BB$314,MATCH(LEFT(TRIM(AK$6),FIND("~",SUBSTITUTE(AK$6,"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273))*HLOOKUP(LEFT(TRIM(AK$6),FIND("~",SUBSTITUTE(AK$6," ","~",LEN(TRIM(AK$6))-LEN(SUBSTITUTE(TRIM(AK$6)," ",""))))-1)&amp;" Total",$B$6:$BB$314,ROW($A273)-5,FALSE))</f>
        <v>0</v>
      </c>
      <c r="AL273" s="8">
        <f ca="1">IF(AL$5&lt;&gt;"",HLOOKUP(AL$5,Functionalization!$G$6:$R$314,ROW($A273)-5,FALSE),IFERROR(INDEX(AL$278:AL$314,MATCH($F273,$B$278:$B$314,0))/VLOOKUP($F273,$B$278:$BB$314,MATCH(LEFT(TRIM(AL$6),FIND("~",SUBSTITUTE(AL$6,"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273))*HLOOKUP(LEFT(TRIM(AL$6),FIND("~",SUBSTITUTE(AL$6," ","~",LEN(TRIM(AL$6))-LEN(SUBSTITUTE(TRIM(AL$6)," ",""))))-1)&amp;" Total",$B$6:$BB$314,ROW($A273)-5,FALSE))</f>
        <v>0</v>
      </c>
      <c r="AM273" s="8">
        <f ca="1">IF(AM$5&lt;&gt;"",HLOOKUP(AM$5,Functionalization!$G$6:$R$314,ROW($A273)-5,FALSE),IFERROR(INDEX(AM$278:AM$314,MATCH($F273,$B$278:$B$314,0))/VLOOKUP($F273,$B$278:$BB$314,MATCH(LEFT(TRIM(AM$6),FIND("~",SUBSTITUTE(AM$6,"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273))*HLOOKUP(LEFT(TRIM(AM$6),FIND("~",SUBSTITUTE(AM$6," ","~",LEN(TRIM(AM$6))-LEN(SUBSTITUTE(TRIM(AM$6)," ",""))))-1)&amp;" Total",$B$6:$BB$314,ROW($A273)-5,FALSE))</f>
        <v>0</v>
      </c>
      <c r="AN273" s="8">
        <f ca="1">IF(AN$5&lt;&gt;"",HLOOKUP(AN$5,Functionalization!$G$6:$R$314,ROW($A273)-5,FALSE),IFERROR(INDEX(AN$278:AN$314,MATCH($F273,$B$278:$B$314,0))/VLOOKUP($F273,$B$278:$BB$314,MATCH(LEFT(TRIM(AN$6),FIND("~",SUBSTITUTE(AN$6,"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273))*HLOOKUP(LEFT(TRIM(AN$6),FIND("~",SUBSTITUTE(AN$6," ","~",LEN(TRIM(AN$6))-LEN(SUBSTITUTE(TRIM(AN$6)," ",""))))-1)&amp;" Total",$B$6:$BB$314,ROW($A273)-5,FALSE))</f>
        <v>0</v>
      </c>
      <c r="AO273" s="8">
        <f ca="1">IF(AO$5&lt;&gt;"",HLOOKUP(AO$5,Functionalization!$G$6:$R$314,ROW($A273)-5,FALSE),IFERROR(INDEX(AO$278:AO$314,MATCH($F273,$B$278:$B$314,0))/VLOOKUP($F273,$B$278:$BB$314,MATCH(LEFT(TRIM(AO$6),FIND("~",SUBSTITUTE(AO$6,"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273))*HLOOKUP(LEFT(TRIM(AO$6),FIND("~",SUBSTITUTE(AO$6," ","~",LEN(TRIM(AO$6))-LEN(SUBSTITUTE(TRIM(AO$6)," ",""))))-1)&amp;" Total",$B$6:$BB$314,ROW($A273)-5,FALSE))</f>
        <v>0</v>
      </c>
      <c r="AP273" s="8">
        <f ca="1">IF(AP$5&lt;&gt;"",HLOOKUP(AP$5,Functionalization!$G$6:$R$314,ROW($A273)-5,FALSE),IFERROR(INDEX(AP$278:AP$314,MATCH($F273,$B$278:$B$314,0))/VLOOKUP($F273,$B$278:$BB$314,MATCH(LEFT(TRIM(AP$6),FIND("~",SUBSTITUTE(AP$6,"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273))*HLOOKUP(LEFT(TRIM(AP$6),FIND("~",SUBSTITUTE(AP$6," ","~",LEN(TRIM(AP$6))-LEN(SUBSTITUTE(TRIM(AP$6)," ",""))))-1)&amp;" Total",$B$6:$BB$314,ROW($A273)-5,FALSE))</f>
        <v>0</v>
      </c>
      <c r="AQ273" s="8">
        <f ca="1">IF(AQ$5&lt;&gt;"",HLOOKUP(AQ$5,Functionalization!$G$6:$R$314,ROW($A273)-5,FALSE),IFERROR(INDEX(AQ$278:AQ$314,MATCH($F273,$B$278:$B$314,0))/VLOOKUP($F273,$B$278:$BB$314,MATCH(LEFT(TRIM(AQ$6),FIND("~",SUBSTITUTE(AQ$6,"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273))*HLOOKUP(LEFT(TRIM(AQ$6),FIND("~",SUBSTITUTE(AQ$6," ","~",LEN(TRIM(AQ$6))-LEN(SUBSTITUTE(TRIM(AQ$6)," ",""))))-1)&amp;" Total",$B$6:$BB$314,ROW($A273)-5,FALSE))</f>
        <v>0</v>
      </c>
      <c r="AR273" s="8">
        <f ca="1">IF(AR$5&lt;&gt;"",HLOOKUP(AR$5,Functionalization!$G$6:$R$314,ROW($A273)-5,FALSE),IFERROR(INDEX(AR$278:AR$314,MATCH($F273,$B$278:$B$314,0))/VLOOKUP($F273,$B$278:$BB$314,MATCH(LEFT(TRIM(AR$6),FIND("~",SUBSTITUTE(AR$6,"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273))*HLOOKUP(LEFT(TRIM(AR$6),FIND("~",SUBSTITUTE(AR$6," ","~",LEN(TRIM(AR$6))-LEN(SUBSTITUTE(TRIM(AR$6)," ",""))))-1)&amp;" Total",$B$6:$BB$314,ROW($A273)-5,FALSE))</f>
        <v>0</v>
      </c>
      <c r="AS273" s="8">
        <f ca="1">IF(AS$5&lt;&gt;"",HLOOKUP(AS$5,Functionalization!$G$6:$R$314,ROW($A273)-5,FALSE),IFERROR(INDEX(AS$278:AS$314,MATCH($F273,$B$278:$B$314,0))/VLOOKUP($F273,$B$278:$BB$314,MATCH(LEFT(TRIM(AS$6),FIND("~",SUBSTITUTE(AS$6,"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273))*HLOOKUP(LEFT(TRIM(AS$6),FIND("~",SUBSTITUTE(AS$6," ","~",LEN(TRIM(AS$6))-LEN(SUBSTITUTE(TRIM(AS$6)," ",""))))-1)&amp;" Total",$B$6:$BB$314,ROW($A273)-5,FALSE))</f>
        <v>0</v>
      </c>
      <c r="AT273" s="8">
        <f ca="1">IF(AT$5&lt;&gt;"",HLOOKUP(AT$5,Functionalization!$G$6:$R$314,ROW($A273)-5,FALSE),IFERROR(INDEX(AT$278:AT$314,MATCH($F273,$B$278:$B$314,0))/VLOOKUP($F273,$B$278:$BB$314,MATCH(LEFT(TRIM(AT$6),FIND("~",SUBSTITUTE(AT$6,"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273))*HLOOKUP(LEFT(TRIM(AT$6),FIND("~",SUBSTITUTE(AT$6," ","~",LEN(TRIM(AT$6))-LEN(SUBSTITUTE(TRIM(AT$6)," ",""))))-1)&amp;" Total",$B$6:$BB$314,ROW($A273)-5,FALSE))</f>
        <v>0</v>
      </c>
      <c r="AU273" s="8">
        <f ca="1">IF(AU$5&lt;&gt;"",HLOOKUP(AU$5,Functionalization!$G$6:$R$314,ROW($A273)-5,FALSE),IFERROR(INDEX(AU$278:AU$314,MATCH($F273,$B$278:$B$314,0))/VLOOKUP($F273,$B$278:$BB$314,MATCH(LEFT(TRIM(AU$6),FIND("~",SUBSTITUTE(AU$6,"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273))*HLOOKUP(LEFT(TRIM(AU$6),FIND("~",SUBSTITUTE(AU$6," ","~",LEN(TRIM(AU$6))-LEN(SUBSTITUTE(TRIM(AU$6)," ",""))))-1)&amp;" Total",$B$6:$BB$314,ROW($A273)-5,FALSE))</f>
        <v>0</v>
      </c>
      <c r="AV273" s="8">
        <f ca="1">IF(AV$5&lt;&gt;"",HLOOKUP(AV$5,Functionalization!$G$6:$R$314,ROW($A273)-5,FALSE),IFERROR(INDEX(AV$278:AV$314,MATCH($F273,$B$278:$B$314,0))/VLOOKUP($F273,$B$278:$BB$314,MATCH(LEFT(TRIM(AV$6),FIND("~",SUBSTITUTE(AV$6,"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273))*HLOOKUP(LEFT(TRIM(AV$6),FIND("~",SUBSTITUTE(AV$6," ","~",LEN(TRIM(AV$6))-LEN(SUBSTITUTE(TRIM(AV$6)," ",""))))-1)&amp;" Total",$B$6:$BB$314,ROW($A273)-5,FALSE))</f>
        <v>0</v>
      </c>
      <c r="AW273" s="8">
        <f ca="1">IF(AW$5&lt;&gt;"",HLOOKUP(AW$5,Functionalization!$G$6:$R$314,ROW($A273)-5,FALSE),IFERROR(INDEX(AW$278:AW$314,MATCH($F273,$B$278:$B$314,0))/VLOOKUP($F273,$B$278:$BB$314,MATCH(LEFT(TRIM(AW$6),FIND("~",SUBSTITUTE(AW$6,"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273))*HLOOKUP(LEFT(TRIM(AW$6),FIND("~",SUBSTITUTE(AW$6," ","~",LEN(TRIM(AW$6))-LEN(SUBSTITUTE(TRIM(AW$6)," ",""))))-1)&amp;" Total",$B$6:$BB$314,ROW($A273)-5,FALSE))</f>
        <v>0</v>
      </c>
      <c r="AX273" s="8">
        <f ca="1">IF(AX$5&lt;&gt;"",HLOOKUP(AX$5,Functionalization!$G$6:$R$314,ROW($A273)-5,FALSE),IFERROR(INDEX(AX$278:AX$314,MATCH($F273,$B$278:$B$314,0))/VLOOKUP($F273,$B$278:$BB$314,MATCH(LEFT(TRIM(AX$6),FIND("~",SUBSTITUTE(AX$6,"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273))*HLOOKUP(LEFT(TRIM(AX$6),FIND("~",SUBSTITUTE(AX$6," ","~",LEN(TRIM(AX$6))-LEN(SUBSTITUTE(TRIM(AX$6)," ",""))))-1)&amp;" Total",$B$6:$BB$314,ROW($A273)-5,FALSE))</f>
        <v>0</v>
      </c>
      <c r="AY273" s="8">
        <f ca="1">IF(AY$5&lt;&gt;"",HLOOKUP(AY$5,Functionalization!$G$6:$R$314,ROW($A273)-5,FALSE),IFERROR(INDEX(AY$278:AY$314,MATCH($F273,$B$278:$B$314,0))/VLOOKUP($F273,$B$278:$BB$314,MATCH(LEFT(TRIM(AY$6),FIND("~",SUBSTITUTE(AY$6,"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273))*HLOOKUP(LEFT(TRIM(AY$6),FIND("~",SUBSTITUTE(AY$6," ","~",LEN(TRIM(AY$6))-LEN(SUBSTITUTE(TRIM(AY$6)," ",""))))-1)&amp;" Total",$B$6:$BB$314,ROW($A273)-5,FALSE))</f>
        <v>0</v>
      </c>
      <c r="AZ273" s="8">
        <f ca="1">IF(AZ$5&lt;&gt;"",HLOOKUP(AZ$5,Functionalization!$G$6:$R$314,ROW($A273)-5,FALSE),IFERROR(INDEX(AZ$278:AZ$314,MATCH($F273,$B$278:$B$314,0))/VLOOKUP($F273,$B$278:$BB$314,MATCH(LEFT(TRIM(AZ$6),FIND("~",SUBSTITUTE(AZ$6,"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273))*HLOOKUP(LEFT(TRIM(AZ$6),FIND("~",SUBSTITUTE(AZ$6," ","~",LEN(TRIM(AZ$6))-LEN(SUBSTITUTE(TRIM(AZ$6)," ",""))))-1)&amp;" Total",$B$6:$BB$314,ROW($A273)-5,FALSE))</f>
        <v>0</v>
      </c>
      <c r="BA273" s="8">
        <f ca="1">IF(BA$5&lt;&gt;"",HLOOKUP(BA$5,Functionalization!$G$6:$R$314,ROW($A273)-5,FALSE),IFERROR(INDEX(BA$278:BA$314,MATCH($F273,$B$278:$B$314,0))/VLOOKUP($F273,$B$278:$BB$314,MATCH(LEFT(TRIM(BA$6),FIND("~",SUBSTITUTE(BA$6,"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273))*HLOOKUP(LEFT(TRIM(BA$6),FIND("~",SUBSTITUTE(BA$6," ","~",LEN(TRIM(BA$6))-LEN(SUBSTITUTE(TRIM(BA$6)," ",""))))-1)&amp;" Total",$B$6:$BB$314,ROW($A273)-5,FALSE))</f>
        <v>0</v>
      </c>
      <c r="BB273" s="8">
        <f ca="1">IF(BB$5&lt;&gt;"",HLOOKUP(BB$5,Functionalization!$G$6:$R$314,ROW($A273)-5,FALSE),IFERROR(INDEX(BB$278:BB$314,MATCH($F273,$B$278:$B$314,0))/VLOOKUP($F273,$B$278:$BB$314,MATCH(LEFT(TRIM(BB$6),FIND("~",SUBSTITUTE(BB$6,"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273))*HLOOKUP(LEFT(TRIM(BB$6),FIND("~",SUBSTITUTE(BB$6," ","~",LEN(TRIM(BB$6))-LEN(SUBSTITUTE(TRIM(BB$6)," ",""))))-1)&amp;" Total",$B$6:$BB$314,ROW($A273)-5,FALSE))</f>
        <v>0</v>
      </c>
      <c r="BD273">
        <f ca="1">IFERROR(IF(SUMIF($G$6:$BB$6,BD$6&amp;" Total",$G273:$BB273)-(SUMIF($G$6:$BB$6,BD$6&amp;" "&amp;'Input-Func_Class'!$D$22,$G273:$BB273)+IFERROR(SUMIF($G$6:$BB$6,BD$6&amp;" "&amp;'Input-Func_Class'!$E$22,$G273:$BB273),SUMIF($G$6:$BB$6,BD$6&amp;" "&amp;'Input-Func_Class'!$B$24,$G273:$BB273))+SUMIF($G$6:$BB$6,BD$6&amp;" "&amp;'Input-Func_Class'!$F$22,$G273:$BB273))&lt;Check_Limit,0,1),1)</f>
        <v>0</v>
      </c>
      <c r="BE273">
        <f ca="1">IFERROR(IF(SUMIF($G$6:$BB$6,BE$6&amp;" Total",$G273:$BB273)-(SUMIF($G$6:$BB$6,BE$6&amp;" "&amp;'Input-Func_Class'!$D$22,$G273:$BB273)+IFERROR(SUMIF($G$6:$BB$6,BE$6&amp;" "&amp;'Input-Func_Class'!$E$22,$G273:$BB273),SUMIF($G$6:$BB$6,BE$6&amp;" "&amp;'Input-Func_Class'!$B$24,$G273:$BB273))+SUMIF($G$6:$BB$6,BE$6&amp;" "&amp;'Input-Func_Class'!$F$22,$G273:$BB273))&lt;Check_Limit,0,1),1)</f>
        <v>0</v>
      </c>
      <c r="BF273">
        <f ca="1">IFERROR(IF(SUMIF($G$6:$BB$6,BF$6&amp;" Total",$G273:$BB273)-(SUMIF($G$6:$BB$6,BF$6&amp;" "&amp;'Input-Func_Class'!$D$22,$G273:$BB273)+IFERROR(SUMIF($G$6:$BB$6,BF$6&amp;" "&amp;'Input-Func_Class'!$E$22,$G273:$BB273),SUMIF($G$6:$BB$6,BF$6&amp;" "&amp;'Input-Func_Class'!$B$24,$G273:$BB273))+SUMIF($G$6:$BB$6,BF$6&amp;" "&amp;'Input-Func_Class'!$F$22,$G273:$BB273))&lt;Check_Limit,0,1),1)</f>
        <v>0</v>
      </c>
      <c r="BG273">
        <f ca="1">IFERROR(IF(SUMIF($G$6:$BB$6,BG$6&amp;" Total",$G273:$BB273)-(SUMIF($G$6:$BB$6,BG$6&amp;" "&amp;'Input-Func_Class'!$D$22,$G273:$BB273)+IFERROR(SUMIF($G$6:$BB$6,BG$6&amp;" "&amp;'Input-Func_Class'!$E$22,$G273:$BB273),SUMIF($G$6:$BB$6,BG$6&amp;" "&amp;'Input-Func_Class'!$B$24,$G273:$BB273))+SUMIF($G$6:$BB$6,BG$6&amp;" "&amp;'Input-Func_Class'!$F$22,$G273:$BB273))&lt;Check_Limit,0,1),1)</f>
        <v>0</v>
      </c>
      <c r="BH273">
        <f ca="1">IFERROR(IF(SUMIF($G$6:$BB$6,BH$6&amp;" Total",$G273:$BB273)-(SUMIF($G$6:$BB$6,BH$6&amp;" "&amp;'Input-Func_Class'!$D$22,$G273:$BB273)+IFERROR(SUMIF($G$6:$BB$6,BH$6&amp;" "&amp;'Input-Func_Class'!$E$22,$G273:$BB273),SUMIF($G$6:$BB$6,BH$6&amp;" "&amp;'Input-Func_Class'!$B$24,$G273:$BB273))+SUMIF($G$6:$BB$6,BH$6&amp;" "&amp;'Input-Func_Class'!$F$22,$G273:$BB273))&lt;Check_Limit,0,1),1)</f>
        <v>0</v>
      </c>
      <c r="BI273">
        <f ca="1">IFERROR(IF(SUMIF($G$6:$BB$6,BI$6&amp;" Total",$G273:$BB273)-(SUMIF($G$6:$BB$6,BI$6&amp;" "&amp;'Input-Func_Class'!$D$22,$G273:$BB273)+IFERROR(SUMIF($G$6:$BB$6,BI$6&amp;" "&amp;'Input-Func_Class'!$E$22,$G273:$BB273),SUMIF($G$6:$BB$6,BI$6&amp;" "&amp;'Input-Func_Class'!$B$24,$G273:$BB273))+SUMIF($G$6:$BB$6,BI$6&amp;" "&amp;'Input-Func_Class'!$F$22,$G273:$BB273))&lt;Check_Limit,0,1),1)</f>
        <v>0</v>
      </c>
      <c r="BJ273">
        <f ca="1">IFERROR(IF(SUMIF($G$6:$BB$6,BJ$6&amp;" Total",$G273:$BB273)-(SUMIF($G$6:$BB$6,BJ$6&amp;" "&amp;'Input-Func_Class'!$D$22,$G273:$BB273)+IFERROR(SUMIF($G$6:$BB$6,BJ$6&amp;" "&amp;'Input-Func_Class'!$E$22,$G273:$BB273),SUMIF($G$6:$BB$6,BJ$6&amp;" "&amp;'Input-Func_Class'!$B$24,$G273:$BB273))+SUMIF($G$6:$BB$6,BJ$6&amp;" "&amp;'Input-Func_Class'!$F$22,$G273:$BB273))&lt;Check_Limit,0,1),1)</f>
        <v>0</v>
      </c>
      <c r="BK273">
        <f ca="1">IFERROR(IF(SUMIF($G$6:$BB$6,BK$6&amp;" Total",$G273:$BB273)-(SUMIF($G$6:$BB$6,BK$6&amp;" "&amp;'Input-Func_Class'!$D$22,$G273:$BB273)+IFERROR(SUMIF($G$6:$BB$6,BK$6&amp;" "&amp;'Input-Func_Class'!$E$22,$G273:$BB273),SUMIF($G$6:$BB$6,BK$6&amp;" "&amp;'Input-Func_Class'!$B$24,$G273:$BB273))+SUMIF($G$6:$BB$6,BK$6&amp;" "&amp;'Input-Func_Class'!$F$22,$G273:$BB273))&lt;Check_Limit,0,1),1)</f>
        <v>0</v>
      </c>
      <c r="BL273">
        <f ca="1">IFERROR(IF(SUMIF($G$6:$BB$6,BL$6&amp;" Total",$G273:$BB273)-(SUMIF($G$6:$BB$6,BL$6&amp;" "&amp;'Input-Func_Class'!$D$22,$G273:$BB273)+IFERROR(SUMIF($G$6:$BB$6,BL$6&amp;" "&amp;'Input-Func_Class'!$E$22,$G273:$BB273),SUMIF($G$6:$BB$6,BL$6&amp;" "&amp;'Input-Func_Class'!$B$24,$G273:$BB273))+SUMIF($G$6:$BB$6,BL$6&amp;" "&amp;'Input-Func_Class'!$F$22,$G273:$BB273))&lt;Check_Limit,0,1),1)</f>
        <v>0</v>
      </c>
      <c r="BM273">
        <f ca="1">IFERROR(IF(SUMIF($G$6:$BB$6,BM$6&amp;" Total",$G273:$BB273)-(SUMIF($G$6:$BB$6,BM$6&amp;" "&amp;'Input-Func_Class'!$D$22,$G273:$BB273)+IFERROR(SUMIF($G$6:$BB$6,BM$6&amp;" "&amp;'Input-Func_Class'!$E$22,$G273:$BB273),SUMIF($G$6:$BB$6,BM$6&amp;" "&amp;'Input-Func_Class'!$B$24,$G273:$BB273))+SUMIF($G$6:$BB$6,BM$6&amp;" "&amp;'Input-Func_Class'!$F$22,$G273:$BB273))&lt;Check_Limit,0,1),1)</f>
        <v>0</v>
      </c>
      <c r="BN273">
        <f ca="1">IFERROR(IF(SUMIF($G$6:$BB$6,BN$6&amp;" Total",$G273:$BB273)-(SUMIF($G$6:$BB$6,BN$6&amp;" "&amp;'Input-Func_Class'!$D$22,$G273:$BB273)+IFERROR(SUMIF($G$6:$BB$6,BN$6&amp;" "&amp;'Input-Func_Class'!$E$22,$G273:$BB273),SUMIF($G$6:$BB$6,BN$6&amp;" "&amp;'Input-Func_Class'!$B$24,$G273:$BB273))+SUMIF($G$6:$BB$6,BN$6&amp;" "&amp;'Input-Func_Class'!$F$22,$G273:$BB273))&lt;Check_Limit,0,1),1)</f>
        <v>0</v>
      </c>
      <c r="BO273">
        <f ca="1">IFERROR(IF(SUMIF($G$6:$BB$6,BO$6&amp;" Total",$G273:$BB273)-(SUMIF($G$6:$BB$6,BO$6&amp;" "&amp;'Input-Func_Class'!$D$22,$G273:$BB273)+IFERROR(SUMIF($G$6:$BB$6,BO$6&amp;" "&amp;'Input-Func_Class'!$E$22,$G273:$BB273),SUMIF($G$6:$BB$6,BO$6&amp;" "&amp;'Input-Func_Class'!$B$24,$G273:$BB273))+SUMIF($G$6:$BB$6,BO$6&amp;" "&amp;'Input-Func_Class'!$F$22,$G273:$BB273))&lt;Check_Limit,0,1),1)</f>
        <v>0</v>
      </c>
    </row>
    <row r="274" spans="1:67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>SUM(D267:D273)</f>
        <v>245822255.69967505</v>
      </c>
      <c r="E274" s="8">
        <f t="shared" ca="1" si="71"/>
        <v>0</v>
      </c>
      <c r="G274" s="78">
        <f t="shared" ref="G274:R274" ca="1" si="76">SUM(G267:G273)</f>
        <v>90123705.208936036</v>
      </c>
      <c r="H274" s="78">
        <f t="shared" ca="1" si="76"/>
        <v>68782598.47499764</v>
      </c>
      <c r="I274" s="78">
        <f t="shared" ca="1" si="76"/>
        <v>560511.29274246469</v>
      </c>
      <c r="J274" s="78">
        <f t="shared" ca="1" si="76"/>
        <v>20780595.441195909</v>
      </c>
      <c r="K274" s="78">
        <f t="shared" ca="1" si="76"/>
        <v>63864982.066089258</v>
      </c>
      <c r="L274" s="78">
        <f t="shared" ca="1" si="76"/>
        <v>0</v>
      </c>
      <c r="M274" s="78">
        <f t="shared" ca="1" si="76"/>
        <v>0</v>
      </c>
      <c r="N274" s="78">
        <f t="shared" ca="1" si="76"/>
        <v>63864982.066089258</v>
      </c>
      <c r="O274" s="78">
        <f t="shared" ca="1" si="76"/>
        <v>10111676.004649809</v>
      </c>
      <c r="P274" s="78">
        <f t="shared" ca="1" si="76"/>
        <v>0</v>
      </c>
      <c r="Q274" s="78">
        <f t="shared" ca="1" si="76"/>
        <v>0</v>
      </c>
      <c r="R274" s="78">
        <f t="shared" ca="1" si="76"/>
        <v>10111676.004649809</v>
      </c>
      <c r="S274" s="78">
        <f t="shared" ref="S274:AQ274" ca="1" si="77">SUM(S267:S273)</f>
        <v>81721892.420000032</v>
      </c>
      <c r="T274" s="78">
        <f t="shared" ca="1" si="77"/>
        <v>0</v>
      </c>
      <c r="U274" s="78">
        <f t="shared" ca="1" si="77"/>
        <v>81721892.420000032</v>
      </c>
      <c r="V274" s="78">
        <f t="shared" ca="1" si="77"/>
        <v>0</v>
      </c>
      <c r="W274" s="78">
        <f t="shared" ca="1" si="77"/>
        <v>0</v>
      </c>
      <c r="X274" s="78">
        <f t="shared" ca="1" si="77"/>
        <v>0</v>
      </c>
      <c r="Y274" s="78">
        <f t="shared" ca="1" si="77"/>
        <v>0</v>
      </c>
      <c r="Z274" s="78">
        <f t="shared" ca="1" si="77"/>
        <v>0</v>
      </c>
      <c r="AA274" s="78">
        <f t="shared" ca="1" si="77"/>
        <v>0</v>
      </c>
      <c r="AB274" s="78">
        <f t="shared" ca="1" si="77"/>
        <v>0</v>
      </c>
      <c r="AC274" s="78">
        <f t="shared" ca="1" si="77"/>
        <v>0</v>
      </c>
      <c r="AD274" s="78">
        <f t="shared" ca="1" si="77"/>
        <v>0</v>
      </c>
      <c r="AE274" s="78">
        <f t="shared" ca="1" si="77"/>
        <v>0</v>
      </c>
      <c r="AF274" s="78">
        <f t="shared" ca="1" si="77"/>
        <v>0</v>
      </c>
      <c r="AG274" s="78">
        <f t="shared" ca="1" si="77"/>
        <v>0</v>
      </c>
      <c r="AH274" s="78">
        <f t="shared" ca="1" si="77"/>
        <v>0</v>
      </c>
      <c r="AI274" s="78">
        <f t="shared" ca="1" si="77"/>
        <v>0</v>
      </c>
      <c r="AJ274" s="78">
        <f t="shared" ca="1" si="77"/>
        <v>0</v>
      </c>
      <c r="AK274" s="78">
        <f t="shared" ca="1" si="77"/>
        <v>0</v>
      </c>
      <c r="AL274" s="78">
        <f t="shared" ca="1" si="77"/>
        <v>0</v>
      </c>
      <c r="AM274" s="78">
        <f t="shared" ca="1" si="77"/>
        <v>0</v>
      </c>
      <c r="AN274" s="78">
        <f t="shared" ca="1" si="77"/>
        <v>0</v>
      </c>
      <c r="AO274" s="78">
        <f t="shared" ca="1" si="77"/>
        <v>0</v>
      </c>
      <c r="AP274" s="78">
        <f t="shared" ca="1" si="77"/>
        <v>0</v>
      </c>
      <c r="AQ274" s="78">
        <f t="shared" ca="1" si="77"/>
        <v>0</v>
      </c>
      <c r="AR274" s="78">
        <f t="shared" ref="AR274:BB274" ca="1" si="78">SUM(AR267:AR273)</f>
        <v>0</v>
      </c>
      <c r="AS274" s="78">
        <f t="shared" ca="1" si="78"/>
        <v>0</v>
      </c>
      <c r="AT274" s="78">
        <f t="shared" ca="1" si="78"/>
        <v>0</v>
      </c>
      <c r="AU274" s="78">
        <f t="shared" ca="1" si="78"/>
        <v>0</v>
      </c>
      <c r="AV274" s="78">
        <f t="shared" ca="1" si="78"/>
        <v>0</v>
      </c>
      <c r="AW274" s="78">
        <f t="shared" ca="1" si="78"/>
        <v>0</v>
      </c>
      <c r="AX274" s="78">
        <f t="shared" ca="1" si="78"/>
        <v>0</v>
      </c>
      <c r="AY274" s="78">
        <f t="shared" ca="1" si="78"/>
        <v>0</v>
      </c>
      <c r="AZ274" s="78">
        <f t="shared" ca="1" si="78"/>
        <v>0</v>
      </c>
      <c r="BA274" s="78">
        <f t="shared" ca="1" si="78"/>
        <v>0</v>
      </c>
      <c r="BB274" s="78">
        <f t="shared" ca="1" si="78"/>
        <v>0</v>
      </c>
      <c r="BD274">
        <f ca="1">IFERROR(IF(SUMIF($G$6:$BB$6,BD$6&amp;" Total",$G274:$BB274)-(SUMIF($G$6:$BB$6,BD$6&amp;" "&amp;'Input-Func_Class'!$D$22,$G274:$BB274)+IFERROR(SUMIF($G$6:$BB$6,BD$6&amp;" "&amp;'Input-Func_Class'!$E$22,$G274:$BB274),SUMIF($G$6:$BB$6,BD$6&amp;" "&amp;'Input-Func_Class'!$B$24,$G274:$BB274))+SUMIF($G$6:$BB$6,BD$6&amp;" "&amp;'Input-Func_Class'!$F$22,$G274:$BB274))&lt;Check_Limit,0,1),1)</f>
        <v>0</v>
      </c>
      <c r="BE274">
        <f ca="1">IFERROR(IF(SUMIF($G$6:$BB$6,BE$6&amp;" Total",$G274:$BB274)-(SUMIF($G$6:$BB$6,BE$6&amp;" "&amp;'Input-Func_Class'!$D$22,$G274:$BB274)+IFERROR(SUMIF($G$6:$BB$6,BE$6&amp;" "&amp;'Input-Func_Class'!$E$22,$G274:$BB274),SUMIF($G$6:$BB$6,BE$6&amp;" "&amp;'Input-Func_Class'!$B$24,$G274:$BB274))+SUMIF($G$6:$BB$6,BE$6&amp;" "&amp;'Input-Func_Class'!$F$22,$G274:$BB274))&lt;Check_Limit,0,1),1)</f>
        <v>0</v>
      </c>
      <c r="BF274">
        <f ca="1">IFERROR(IF(SUMIF($G$6:$BB$6,BF$6&amp;" Total",$G274:$BB274)-(SUMIF($G$6:$BB$6,BF$6&amp;" "&amp;'Input-Func_Class'!$D$22,$G274:$BB274)+IFERROR(SUMIF($G$6:$BB$6,BF$6&amp;" "&amp;'Input-Func_Class'!$E$22,$G274:$BB274),SUMIF($G$6:$BB$6,BF$6&amp;" "&amp;'Input-Func_Class'!$B$24,$G274:$BB274))+SUMIF($G$6:$BB$6,BF$6&amp;" "&amp;'Input-Func_Class'!$F$22,$G274:$BB274))&lt;Check_Limit,0,1),1)</f>
        <v>0</v>
      </c>
      <c r="BG274">
        <f ca="1">IFERROR(IF(SUMIF($G$6:$BB$6,BG$6&amp;" Total",$G274:$BB274)-(SUMIF($G$6:$BB$6,BG$6&amp;" "&amp;'Input-Func_Class'!$D$22,$G274:$BB274)+IFERROR(SUMIF($G$6:$BB$6,BG$6&amp;" "&amp;'Input-Func_Class'!$E$22,$G274:$BB274),SUMIF($G$6:$BB$6,BG$6&amp;" "&amp;'Input-Func_Class'!$B$24,$G274:$BB274))+SUMIF($G$6:$BB$6,BG$6&amp;" "&amp;'Input-Func_Class'!$F$22,$G274:$BB274))&lt;Check_Limit,0,1),1)</f>
        <v>0</v>
      </c>
      <c r="BH274">
        <f ca="1">IFERROR(IF(SUMIF($G$6:$BB$6,BH$6&amp;" Total",$G274:$BB274)-(SUMIF($G$6:$BB$6,BH$6&amp;" "&amp;'Input-Func_Class'!$D$22,$G274:$BB274)+IFERROR(SUMIF($G$6:$BB$6,BH$6&amp;" "&amp;'Input-Func_Class'!$E$22,$G274:$BB274),SUMIF($G$6:$BB$6,BH$6&amp;" "&amp;'Input-Func_Class'!$B$24,$G274:$BB274))+SUMIF($G$6:$BB$6,BH$6&amp;" "&amp;'Input-Func_Class'!$F$22,$G274:$BB274))&lt;Check_Limit,0,1),1)</f>
        <v>0</v>
      </c>
      <c r="BI274">
        <f ca="1">IFERROR(IF(SUMIF($G$6:$BB$6,BI$6&amp;" Total",$G274:$BB274)-(SUMIF($G$6:$BB$6,BI$6&amp;" "&amp;'Input-Func_Class'!$D$22,$G274:$BB274)+IFERROR(SUMIF($G$6:$BB$6,BI$6&amp;" "&amp;'Input-Func_Class'!$E$22,$G274:$BB274),SUMIF($G$6:$BB$6,BI$6&amp;" "&amp;'Input-Func_Class'!$B$24,$G274:$BB274))+SUMIF($G$6:$BB$6,BI$6&amp;" "&amp;'Input-Func_Class'!$F$22,$G274:$BB274))&lt;Check_Limit,0,1),1)</f>
        <v>0</v>
      </c>
      <c r="BJ274">
        <f ca="1">IFERROR(IF(SUMIF($G$6:$BB$6,BJ$6&amp;" Total",$G274:$BB274)-(SUMIF($G$6:$BB$6,BJ$6&amp;" "&amp;'Input-Func_Class'!$D$22,$G274:$BB274)+IFERROR(SUMIF($G$6:$BB$6,BJ$6&amp;" "&amp;'Input-Func_Class'!$E$22,$G274:$BB274),SUMIF($G$6:$BB$6,BJ$6&amp;" "&amp;'Input-Func_Class'!$B$24,$G274:$BB274))+SUMIF($G$6:$BB$6,BJ$6&amp;" "&amp;'Input-Func_Class'!$F$22,$G274:$BB274))&lt;Check_Limit,0,1),1)</f>
        <v>0</v>
      </c>
      <c r="BK274">
        <f ca="1">IFERROR(IF(SUMIF($G$6:$BB$6,BK$6&amp;" Total",$G274:$BB274)-(SUMIF($G$6:$BB$6,BK$6&amp;" "&amp;'Input-Func_Class'!$D$22,$G274:$BB274)+IFERROR(SUMIF($G$6:$BB$6,BK$6&amp;" "&amp;'Input-Func_Class'!$E$22,$G274:$BB274),SUMIF($G$6:$BB$6,BK$6&amp;" "&amp;'Input-Func_Class'!$B$24,$G274:$BB274))+SUMIF($G$6:$BB$6,BK$6&amp;" "&amp;'Input-Func_Class'!$F$22,$G274:$BB274))&lt;Check_Limit,0,1),1)</f>
        <v>0</v>
      </c>
      <c r="BL274">
        <f ca="1">IFERROR(IF(SUMIF($G$6:$BB$6,BL$6&amp;" Total",$G274:$BB274)-(SUMIF($G$6:$BB$6,BL$6&amp;" "&amp;'Input-Func_Class'!$D$22,$G274:$BB274)+IFERROR(SUMIF($G$6:$BB$6,BL$6&amp;" "&amp;'Input-Func_Class'!$E$22,$G274:$BB274),SUMIF($G$6:$BB$6,BL$6&amp;" "&amp;'Input-Func_Class'!$B$24,$G274:$BB274))+SUMIF($G$6:$BB$6,BL$6&amp;" "&amp;'Input-Func_Class'!$F$22,$G274:$BB274))&lt;Check_Limit,0,1),1)</f>
        <v>0</v>
      </c>
      <c r="BM274">
        <f ca="1">IFERROR(IF(SUMIF($G$6:$BB$6,BM$6&amp;" Total",$G274:$BB274)-(SUMIF($G$6:$BB$6,BM$6&amp;" "&amp;'Input-Func_Class'!$D$22,$G274:$BB274)+IFERROR(SUMIF($G$6:$BB$6,BM$6&amp;" "&amp;'Input-Func_Class'!$E$22,$G274:$BB274),SUMIF($G$6:$BB$6,BM$6&amp;" "&amp;'Input-Func_Class'!$B$24,$G274:$BB274))+SUMIF($G$6:$BB$6,BM$6&amp;" "&amp;'Input-Func_Class'!$F$22,$G274:$BB274))&lt;Check_Limit,0,1),1)</f>
        <v>0</v>
      </c>
      <c r="BN274">
        <f ca="1">IFERROR(IF(SUMIF($G$6:$BB$6,BN$6&amp;" Total",$G274:$BB274)-(SUMIF($G$6:$BB$6,BN$6&amp;" "&amp;'Input-Func_Class'!$D$22,$G274:$BB274)+IFERROR(SUMIF($G$6:$BB$6,BN$6&amp;" "&amp;'Input-Func_Class'!$E$22,$G274:$BB274),SUMIF($G$6:$BB$6,BN$6&amp;" "&amp;'Input-Func_Class'!$B$24,$G274:$BB274))+SUMIF($G$6:$BB$6,BN$6&amp;" "&amp;'Input-Func_Class'!$F$22,$G274:$BB274))&lt;Check_Limit,0,1),1)</f>
        <v>0</v>
      </c>
      <c r="BO274">
        <f ca="1">IFERROR(IF(SUMIF($G$6:$BB$6,BO$6&amp;" Total",$G274:$BB274)-(SUMIF($G$6:$BB$6,BO$6&amp;" "&amp;'Input-Func_Class'!$D$22,$G274:$BB274)+IFERROR(SUMIF($G$6:$BB$6,BO$6&amp;" "&amp;'Input-Func_Class'!$E$22,$G274:$BB274),SUMIF($G$6:$BB$6,BO$6&amp;" "&amp;'Input-Func_Class'!$B$24,$G274:$BB274))+SUMIF($G$6:$BB$6,BO$6&amp;" "&amp;'Input-Func_Class'!$F$22,$G274:$BB274))&lt;Check_Limit,0,1),1)</f>
        <v>0</v>
      </c>
    </row>
    <row r="275" spans="1:67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>
        <f t="shared" si="71"/>
        <v>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BD275">
        <f>IFERROR(IF(SUMIF($G$6:$BB$6,BD$6&amp;" Total",$G275:$BB275)-(SUMIF($G$6:$BB$6,BD$6&amp;" "&amp;'Input-Func_Class'!$D$22,$G275:$BB275)+IFERROR(SUMIF($G$6:$BB$6,BD$6&amp;" "&amp;'Input-Func_Class'!$E$22,$G275:$BB275),SUMIF($G$6:$BB$6,BD$6&amp;" "&amp;'Input-Func_Class'!$B$24,$G275:$BB275))+SUMIF($G$6:$BB$6,BD$6&amp;" "&amp;'Input-Func_Class'!$F$22,$G275:$BB275))&lt;Check_Limit,0,1),1)</f>
        <v>0</v>
      </c>
      <c r="BE275">
        <f>IFERROR(IF(SUMIF($G$6:$BB$6,BE$6&amp;" Total",$G275:$BB275)-(SUMIF($G$6:$BB$6,BE$6&amp;" "&amp;'Input-Func_Class'!$D$22,$G275:$BB275)+IFERROR(SUMIF($G$6:$BB$6,BE$6&amp;" "&amp;'Input-Func_Class'!$E$22,$G275:$BB275),SUMIF($G$6:$BB$6,BE$6&amp;" "&amp;'Input-Func_Class'!$B$24,$G275:$BB275))+SUMIF($G$6:$BB$6,BE$6&amp;" "&amp;'Input-Func_Class'!$F$22,$G275:$BB275))&lt;Check_Limit,0,1),1)</f>
        <v>0</v>
      </c>
      <c r="BF275">
        <f>IFERROR(IF(SUMIF($G$6:$BB$6,BF$6&amp;" Total",$G275:$BB275)-(SUMIF($G$6:$BB$6,BF$6&amp;" "&amp;'Input-Func_Class'!$D$22,$G275:$BB275)+IFERROR(SUMIF($G$6:$BB$6,BF$6&amp;" "&amp;'Input-Func_Class'!$E$22,$G275:$BB275),SUMIF($G$6:$BB$6,BF$6&amp;" "&amp;'Input-Func_Class'!$B$24,$G275:$BB275))+SUMIF($G$6:$BB$6,BF$6&amp;" "&amp;'Input-Func_Class'!$F$22,$G275:$BB275))&lt;Check_Limit,0,1),1)</f>
        <v>0</v>
      </c>
      <c r="BG275">
        <f>IFERROR(IF(SUMIF($G$6:$BB$6,BG$6&amp;" Total",$G275:$BB275)-(SUMIF($G$6:$BB$6,BG$6&amp;" "&amp;'Input-Func_Class'!$D$22,$G275:$BB275)+IFERROR(SUMIF($G$6:$BB$6,BG$6&amp;" "&amp;'Input-Func_Class'!$E$22,$G275:$BB275),SUMIF($G$6:$BB$6,BG$6&amp;" "&amp;'Input-Func_Class'!$B$24,$G275:$BB275))+SUMIF($G$6:$BB$6,BG$6&amp;" "&amp;'Input-Func_Class'!$F$22,$G275:$BB275))&lt;Check_Limit,0,1),1)</f>
        <v>0</v>
      </c>
      <c r="BH275">
        <f>IFERROR(IF(SUMIF($G$6:$BB$6,BH$6&amp;" Total",$G275:$BB275)-(SUMIF($G$6:$BB$6,BH$6&amp;" "&amp;'Input-Func_Class'!$D$22,$G275:$BB275)+IFERROR(SUMIF($G$6:$BB$6,BH$6&amp;" "&amp;'Input-Func_Class'!$E$22,$G275:$BB275),SUMIF($G$6:$BB$6,BH$6&amp;" "&amp;'Input-Func_Class'!$B$24,$G275:$BB275))+SUMIF($G$6:$BB$6,BH$6&amp;" "&amp;'Input-Func_Class'!$F$22,$G275:$BB275))&lt;Check_Limit,0,1),1)</f>
        <v>0</v>
      </c>
      <c r="BI275">
        <f>IFERROR(IF(SUMIF($G$6:$BB$6,BI$6&amp;" Total",$G275:$BB275)-(SUMIF($G$6:$BB$6,BI$6&amp;" "&amp;'Input-Func_Class'!$D$22,$G275:$BB275)+IFERROR(SUMIF($G$6:$BB$6,BI$6&amp;" "&amp;'Input-Func_Class'!$E$22,$G275:$BB275),SUMIF($G$6:$BB$6,BI$6&amp;" "&amp;'Input-Func_Class'!$B$24,$G275:$BB275))+SUMIF($G$6:$BB$6,BI$6&amp;" "&amp;'Input-Func_Class'!$F$22,$G275:$BB275))&lt;Check_Limit,0,1),1)</f>
        <v>0</v>
      </c>
      <c r="BJ275">
        <f>IFERROR(IF(SUMIF($G$6:$BB$6,BJ$6&amp;" Total",$G275:$BB275)-(SUMIF($G$6:$BB$6,BJ$6&amp;" "&amp;'Input-Func_Class'!$D$22,$G275:$BB275)+IFERROR(SUMIF($G$6:$BB$6,BJ$6&amp;" "&amp;'Input-Func_Class'!$E$22,$G275:$BB275),SUMIF($G$6:$BB$6,BJ$6&amp;" "&amp;'Input-Func_Class'!$B$24,$G275:$BB275))+SUMIF($G$6:$BB$6,BJ$6&amp;" "&amp;'Input-Func_Class'!$F$22,$G275:$BB275))&lt;Check_Limit,0,1),1)</f>
        <v>0</v>
      </c>
      <c r="BK275">
        <f>IFERROR(IF(SUMIF($G$6:$BB$6,BK$6&amp;" Total",$G275:$BB275)-(SUMIF($G$6:$BB$6,BK$6&amp;" "&amp;'Input-Func_Class'!$D$22,$G275:$BB275)+IFERROR(SUMIF($G$6:$BB$6,BK$6&amp;" "&amp;'Input-Func_Class'!$E$22,$G275:$BB275),SUMIF($G$6:$BB$6,BK$6&amp;" "&amp;'Input-Func_Class'!$B$24,$G275:$BB275))+SUMIF($G$6:$BB$6,BK$6&amp;" "&amp;'Input-Func_Class'!$F$22,$G275:$BB275))&lt;Check_Limit,0,1),1)</f>
        <v>0</v>
      </c>
      <c r="BL275">
        <f>IFERROR(IF(SUMIF($G$6:$BB$6,BL$6&amp;" Total",$G275:$BB275)-(SUMIF($G$6:$BB$6,BL$6&amp;" "&amp;'Input-Func_Class'!$D$22,$G275:$BB275)+IFERROR(SUMIF($G$6:$BB$6,BL$6&amp;" "&amp;'Input-Func_Class'!$E$22,$G275:$BB275),SUMIF($G$6:$BB$6,BL$6&amp;" "&amp;'Input-Func_Class'!$B$24,$G275:$BB275))+SUMIF($G$6:$BB$6,BL$6&amp;" "&amp;'Input-Func_Class'!$F$22,$G275:$BB275))&lt;Check_Limit,0,1),1)</f>
        <v>0</v>
      </c>
      <c r="BM275">
        <f>IFERROR(IF(SUMIF($G$6:$BB$6,BM$6&amp;" Total",$G275:$BB275)-(SUMIF($G$6:$BB$6,BM$6&amp;" "&amp;'Input-Func_Class'!$D$22,$G275:$BB275)+IFERROR(SUMIF($G$6:$BB$6,BM$6&amp;" "&amp;'Input-Func_Class'!$E$22,$G275:$BB275),SUMIF($G$6:$BB$6,BM$6&amp;" "&amp;'Input-Func_Class'!$B$24,$G275:$BB275))+SUMIF($G$6:$BB$6,BM$6&amp;" "&amp;'Input-Func_Class'!$F$22,$G275:$BB275))&lt;Check_Limit,0,1),1)</f>
        <v>0</v>
      </c>
      <c r="BN275">
        <f>IFERROR(IF(SUMIF($G$6:$BB$6,BN$6&amp;" Total",$G275:$BB275)-(SUMIF($G$6:$BB$6,BN$6&amp;" "&amp;'Input-Func_Class'!$D$22,$G275:$BB275)+IFERROR(SUMIF($G$6:$BB$6,BN$6&amp;" "&amp;'Input-Func_Class'!$E$22,$G275:$BB275),SUMIF($G$6:$BB$6,BN$6&amp;" "&amp;'Input-Func_Class'!$B$24,$G275:$BB275))+SUMIF($G$6:$BB$6,BN$6&amp;" "&amp;'Input-Func_Class'!$F$22,$G275:$BB275))&lt;Check_Limit,0,1),1)</f>
        <v>0</v>
      </c>
      <c r="BO275">
        <f>IFERROR(IF(SUMIF($G$6:$BB$6,BO$6&amp;" Total",$G275:$BB275)-(SUMIF($G$6:$BB$6,BO$6&amp;" "&amp;'Input-Func_Class'!$D$22,$G275:$BB275)+IFERROR(SUMIF($G$6:$BB$6,BO$6&amp;" "&amp;'Input-Func_Class'!$E$22,$G275:$BB275),SUMIF($G$6:$BB$6,BO$6&amp;" "&amp;'Input-Func_Class'!$B$24,$G275:$BB275))+SUMIF($G$6:$BB$6,BO$6&amp;" "&amp;'Input-Func_Class'!$F$22,$G275:$BB275))&lt;Check_Limit,0,1),1)</f>
        <v>0</v>
      </c>
    </row>
    <row r="276" spans="1:67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>
        <f t="shared" si="71"/>
        <v>0</v>
      </c>
      <c r="BD276">
        <f>IFERROR(IF(SUMIF($G$6:$BB$6,BD$6&amp;" Total",$G276:$BB276)-(SUMIF($G$6:$BB$6,BD$6&amp;" "&amp;'Input-Func_Class'!$D$22,$G276:$BB276)+IFERROR(SUMIF($G$6:$BB$6,BD$6&amp;" "&amp;'Input-Func_Class'!$E$22,$G276:$BB276),SUMIF($G$6:$BB$6,BD$6&amp;" "&amp;'Input-Func_Class'!$B$24,$G276:$BB276))+SUMIF($G$6:$BB$6,BD$6&amp;" "&amp;'Input-Func_Class'!$F$22,$G276:$BB276))&lt;Check_Limit,0,1),1)</f>
        <v>0</v>
      </c>
      <c r="BE276">
        <f>IFERROR(IF(SUMIF($G$6:$BB$6,BE$6&amp;" Total",$G276:$BB276)-(SUMIF($G$6:$BB$6,BE$6&amp;" "&amp;'Input-Func_Class'!$D$22,$G276:$BB276)+IFERROR(SUMIF($G$6:$BB$6,BE$6&amp;" "&amp;'Input-Func_Class'!$E$22,$G276:$BB276),SUMIF($G$6:$BB$6,BE$6&amp;" "&amp;'Input-Func_Class'!$B$24,$G276:$BB276))+SUMIF($G$6:$BB$6,BE$6&amp;" "&amp;'Input-Func_Class'!$F$22,$G276:$BB276))&lt;Check_Limit,0,1),1)</f>
        <v>0</v>
      </c>
      <c r="BF276">
        <f>IFERROR(IF(SUMIF($G$6:$BB$6,BF$6&amp;" Total",$G276:$BB276)-(SUMIF($G$6:$BB$6,BF$6&amp;" "&amp;'Input-Func_Class'!$D$22,$G276:$BB276)+IFERROR(SUMIF($G$6:$BB$6,BF$6&amp;" "&amp;'Input-Func_Class'!$E$22,$G276:$BB276),SUMIF($G$6:$BB$6,BF$6&amp;" "&amp;'Input-Func_Class'!$B$24,$G276:$BB276))+SUMIF($G$6:$BB$6,BF$6&amp;" "&amp;'Input-Func_Class'!$F$22,$G276:$BB276))&lt;Check_Limit,0,1),1)</f>
        <v>0</v>
      </c>
      <c r="BG276">
        <f>IFERROR(IF(SUMIF($G$6:$BB$6,BG$6&amp;" Total",$G276:$BB276)-(SUMIF($G$6:$BB$6,BG$6&amp;" "&amp;'Input-Func_Class'!$D$22,$G276:$BB276)+IFERROR(SUMIF($G$6:$BB$6,BG$6&amp;" "&amp;'Input-Func_Class'!$E$22,$G276:$BB276),SUMIF($G$6:$BB$6,BG$6&amp;" "&amp;'Input-Func_Class'!$B$24,$G276:$BB276))+SUMIF($G$6:$BB$6,BG$6&amp;" "&amp;'Input-Func_Class'!$F$22,$G276:$BB276))&lt;Check_Limit,0,1),1)</f>
        <v>0</v>
      </c>
      <c r="BH276">
        <f>IFERROR(IF(SUMIF($G$6:$BB$6,BH$6&amp;" Total",$G276:$BB276)-(SUMIF($G$6:$BB$6,BH$6&amp;" "&amp;'Input-Func_Class'!$D$22,$G276:$BB276)+IFERROR(SUMIF($G$6:$BB$6,BH$6&amp;" "&amp;'Input-Func_Class'!$E$22,$G276:$BB276),SUMIF($G$6:$BB$6,BH$6&amp;" "&amp;'Input-Func_Class'!$B$24,$G276:$BB276))+SUMIF($G$6:$BB$6,BH$6&amp;" "&amp;'Input-Func_Class'!$F$22,$G276:$BB276))&lt;Check_Limit,0,1),1)</f>
        <v>0</v>
      </c>
      <c r="BI276">
        <f>IFERROR(IF(SUMIF($G$6:$BB$6,BI$6&amp;" Total",$G276:$BB276)-(SUMIF($G$6:$BB$6,BI$6&amp;" "&amp;'Input-Func_Class'!$D$22,$G276:$BB276)+IFERROR(SUMIF($G$6:$BB$6,BI$6&amp;" "&amp;'Input-Func_Class'!$E$22,$G276:$BB276),SUMIF($G$6:$BB$6,BI$6&amp;" "&amp;'Input-Func_Class'!$B$24,$G276:$BB276))+SUMIF($G$6:$BB$6,BI$6&amp;" "&amp;'Input-Func_Class'!$F$22,$G276:$BB276))&lt;Check_Limit,0,1),1)</f>
        <v>0</v>
      </c>
      <c r="BJ276">
        <f>IFERROR(IF(SUMIF($G$6:$BB$6,BJ$6&amp;" Total",$G276:$BB276)-(SUMIF($G$6:$BB$6,BJ$6&amp;" "&amp;'Input-Func_Class'!$D$22,$G276:$BB276)+IFERROR(SUMIF($G$6:$BB$6,BJ$6&amp;" "&amp;'Input-Func_Class'!$E$22,$G276:$BB276),SUMIF($G$6:$BB$6,BJ$6&amp;" "&amp;'Input-Func_Class'!$B$24,$G276:$BB276))+SUMIF($G$6:$BB$6,BJ$6&amp;" "&amp;'Input-Func_Class'!$F$22,$G276:$BB276))&lt;Check_Limit,0,1),1)</f>
        <v>0</v>
      </c>
      <c r="BK276">
        <f>IFERROR(IF(SUMIF($G$6:$BB$6,BK$6&amp;" Total",$G276:$BB276)-(SUMIF($G$6:$BB$6,BK$6&amp;" "&amp;'Input-Func_Class'!$D$22,$G276:$BB276)+IFERROR(SUMIF($G$6:$BB$6,BK$6&amp;" "&amp;'Input-Func_Class'!$E$22,$G276:$BB276),SUMIF($G$6:$BB$6,BK$6&amp;" "&amp;'Input-Func_Class'!$B$24,$G276:$BB276))+SUMIF($G$6:$BB$6,BK$6&amp;" "&amp;'Input-Func_Class'!$F$22,$G276:$BB276))&lt;Check_Limit,0,1),1)</f>
        <v>0</v>
      </c>
      <c r="BL276">
        <f>IFERROR(IF(SUMIF($G$6:$BB$6,BL$6&amp;" Total",$G276:$BB276)-(SUMIF($G$6:$BB$6,BL$6&amp;" "&amp;'Input-Func_Class'!$D$22,$G276:$BB276)+IFERROR(SUMIF($G$6:$BB$6,BL$6&amp;" "&amp;'Input-Func_Class'!$E$22,$G276:$BB276),SUMIF($G$6:$BB$6,BL$6&amp;" "&amp;'Input-Func_Class'!$B$24,$G276:$BB276))+SUMIF($G$6:$BB$6,BL$6&amp;" "&amp;'Input-Func_Class'!$F$22,$G276:$BB276))&lt;Check_Limit,0,1),1)</f>
        <v>0</v>
      </c>
      <c r="BM276">
        <f>IFERROR(IF(SUMIF($G$6:$BB$6,BM$6&amp;" Total",$G276:$BB276)-(SUMIF($G$6:$BB$6,BM$6&amp;" "&amp;'Input-Func_Class'!$D$22,$G276:$BB276)+IFERROR(SUMIF($G$6:$BB$6,BM$6&amp;" "&amp;'Input-Func_Class'!$E$22,$G276:$BB276),SUMIF($G$6:$BB$6,BM$6&amp;" "&amp;'Input-Func_Class'!$B$24,$G276:$BB276))+SUMIF($G$6:$BB$6,BM$6&amp;" "&amp;'Input-Func_Class'!$F$22,$G276:$BB276))&lt;Check_Limit,0,1),1)</f>
        <v>0</v>
      </c>
      <c r="BN276">
        <f>IFERROR(IF(SUMIF($G$6:$BB$6,BN$6&amp;" Total",$G276:$BB276)-(SUMIF($G$6:$BB$6,BN$6&amp;" "&amp;'Input-Func_Class'!$D$22,$G276:$BB276)+IFERROR(SUMIF($G$6:$BB$6,BN$6&amp;" "&amp;'Input-Func_Class'!$E$22,$G276:$BB276),SUMIF($G$6:$BB$6,BN$6&amp;" "&amp;'Input-Func_Class'!$B$24,$G276:$BB276))+SUMIF($G$6:$BB$6,BN$6&amp;" "&amp;'Input-Func_Class'!$F$22,$G276:$BB276))&lt;Check_Limit,0,1),1)</f>
        <v>0</v>
      </c>
      <c r="BO276">
        <f>IFERROR(IF(SUMIF($G$6:$BB$6,BO$6&amp;" Total",$G276:$BB276)-(SUMIF($G$6:$BB$6,BO$6&amp;" "&amp;'Input-Func_Class'!$D$22,$G276:$BB276)+IFERROR(SUMIF($G$6:$BB$6,BO$6&amp;" "&amp;'Input-Func_Class'!$E$22,$G276:$BB276),SUMIF($G$6:$BB$6,BO$6&amp;" "&amp;'Input-Func_Class'!$B$24,$G276:$BB276))+SUMIF($G$6:$BB$6,BO$6&amp;" "&amp;'Input-Func_Class'!$F$22,$G276:$BB276))&lt;Check_Limit,0,1),1)</f>
        <v>0</v>
      </c>
    </row>
    <row r="277" spans="1:67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>
        <f t="shared" si="71"/>
        <v>0</v>
      </c>
      <c r="BD277">
        <f>IFERROR(IF(SUMIF($G$6:$BB$6,BD$6&amp;" Total",$G277:$BB277)-(SUMIF($G$6:$BB$6,BD$6&amp;" "&amp;'Input-Func_Class'!$D$22,$G277:$BB277)+IFERROR(SUMIF($G$6:$BB$6,BD$6&amp;" "&amp;'Input-Func_Class'!$E$22,$G277:$BB277),SUMIF($G$6:$BB$6,BD$6&amp;" "&amp;'Input-Func_Class'!$B$24,$G277:$BB277))+SUMIF($G$6:$BB$6,BD$6&amp;" "&amp;'Input-Func_Class'!$F$22,$G277:$BB277))&lt;Check_Limit,0,1),1)</f>
        <v>0</v>
      </c>
      <c r="BE277">
        <f>IFERROR(IF(SUMIF($G$6:$BB$6,BE$6&amp;" Total",$G277:$BB277)-(SUMIF($G$6:$BB$6,BE$6&amp;" "&amp;'Input-Func_Class'!$D$22,$G277:$BB277)+IFERROR(SUMIF($G$6:$BB$6,BE$6&amp;" "&amp;'Input-Func_Class'!$E$22,$G277:$BB277),SUMIF($G$6:$BB$6,BE$6&amp;" "&amp;'Input-Func_Class'!$B$24,$G277:$BB277))+SUMIF($G$6:$BB$6,BE$6&amp;" "&amp;'Input-Func_Class'!$F$22,$G277:$BB277))&lt;Check_Limit,0,1),1)</f>
        <v>0</v>
      </c>
      <c r="BF277">
        <f>IFERROR(IF(SUMIF($G$6:$BB$6,BF$6&amp;" Total",$G277:$BB277)-(SUMIF($G$6:$BB$6,BF$6&amp;" "&amp;'Input-Func_Class'!$D$22,$G277:$BB277)+IFERROR(SUMIF($G$6:$BB$6,BF$6&amp;" "&amp;'Input-Func_Class'!$E$22,$G277:$BB277),SUMIF($G$6:$BB$6,BF$6&amp;" "&amp;'Input-Func_Class'!$B$24,$G277:$BB277))+SUMIF($G$6:$BB$6,BF$6&amp;" "&amp;'Input-Func_Class'!$F$22,$G277:$BB277))&lt;Check_Limit,0,1),1)</f>
        <v>0</v>
      </c>
      <c r="BG277">
        <f>IFERROR(IF(SUMIF($G$6:$BB$6,BG$6&amp;" Total",$G277:$BB277)-(SUMIF($G$6:$BB$6,BG$6&amp;" "&amp;'Input-Func_Class'!$D$22,$G277:$BB277)+IFERROR(SUMIF($G$6:$BB$6,BG$6&amp;" "&amp;'Input-Func_Class'!$E$22,$G277:$BB277),SUMIF($G$6:$BB$6,BG$6&amp;" "&amp;'Input-Func_Class'!$B$24,$G277:$BB277))+SUMIF($G$6:$BB$6,BG$6&amp;" "&amp;'Input-Func_Class'!$F$22,$G277:$BB277))&lt;Check_Limit,0,1),1)</f>
        <v>0</v>
      </c>
      <c r="BH277">
        <f>IFERROR(IF(SUMIF($G$6:$BB$6,BH$6&amp;" Total",$G277:$BB277)-(SUMIF($G$6:$BB$6,BH$6&amp;" "&amp;'Input-Func_Class'!$D$22,$G277:$BB277)+IFERROR(SUMIF($G$6:$BB$6,BH$6&amp;" "&amp;'Input-Func_Class'!$E$22,$G277:$BB277),SUMIF($G$6:$BB$6,BH$6&amp;" "&amp;'Input-Func_Class'!$B$24,$G277:$BB277))+SUMIF($G$6:$BB$6,BH$6&amp;" "&amp;'Input-Func_Class'!$F$22,$G277:$BB277))&lt;Check_Limit,0,1),1)</f>
        <v>0</v>
      </c>
      <c r="BI277">
        <f>IFERROR(IF(SUMIF($G$6:$BB$6,BI$6&amp;" Total",$G277:$BB277)-(SUMIF($G$6:$BB$6,BI$6&amp;" "&amp;'Input-Func_Class'!$D$22,$G277:$BB277)+IFERROR(SUMIF($G$6:$BB$6,BI$6&amp;" "&amp;'Input-Func_Class'!$E$22,$G277:$BB277),SUMIF($G$6:$BB$6,BI$6&amp;" "&amp;'Input-Func_Class'!$B$24,$G277:$BB277))+SUMIF($G$6:$BB$6,BI$6&amp;" "&amp;'Input-Func_Class'!$F$22,$G277:$BB277))&lt;Check_Limit,0,1),1)</f>
        <v>0</v>
      </c>
      <c r="BJ277">
        <f>IFERROR(IF(SUMIF($G$6:$BB$6,BJ$6&amp;" Total",$G277:$BB277)-(SUMIF($G$6:$BB$6,BJ$6&amp;" "&amp;'Input-Func_Class'!$D$22,$G277:$BB277)+IFERROR(SUMIF($G$6:$BB$6,BJ$6&amp;" "&amp;'Input-Func_Class'!$E$22,$G277:$BB277),SUMIF($G$6:$BB$6,BJ$6&amp;" "&amp;'Input-Func_Class'!$B$24,$G277:$BB277))+SUMIF($G$6:$BB$6,BJ$6&amp;" "&amp;'Input-Func_Class'!$F$22,$G277:$BB277))&lt;Check_Limit,0,1),1)</f>
        <v>0</v>
      </c>
      <c r="BK277">
        <f>IFERROR(IF(SUMIF($G$6:$BB$6,BK$6&amp;" Total",$G277:$BB277)-(SUMIF($G$6:$BB$6,BK$6&amp;" "&amp;'Input-Func_Class'!$D$22,$G277:$BB277)+IFERROR(SUMIF($G$6:$BB$6,BK$6&amp;" "&amp;'Input-Func_Class'!$E$22,$G277:$BB277),SUMIF($G$6:$BB$6,BK$6&amp;" "&amp;'Input-Func_Class'!$B$24,$G277:$BB277))+SUMIF($G$6:$BB$6,BK$6&amp;" "&amp;'Input-Func_Class'!$F$22,$G277:$BB277))&lt;Check_Limit,0,1),1)</f>
        <v>0</v>
      </c>
      <c r="BL277">
        <f>IFERROR(IF(SUMIF($G$6:$BB$6,BL$6&amp;" Total",$G277:$BB277)-(SUMIF($G$6:$BB$6,BL$6&amp;" "&amp;'Input-Func_Class'!$D$22,$G277:$BB277)+IFERROR(SUMIF($G$6:$BB$6,BL$6&amp;" "&amp;'Input-Func_Class'!$E$22,$G277:$BB277),SUMIF($G$6:$BB$6,BL$6&amp;" "&amp;'Input-Func_Class'!$B$24,$G277:$BB277))+SUMIF($G$6:$BB$6,BL$6&amp;" "&amp;'Input-Func_Class'!$F$22,$G277:$BB277))&lt;Check_Limit,0,1),1)</f>
        <v>0</v>
      </c>
      <c r="BM277">
        <f>IFERROR(IF(SUMIF($G$6:$BB$6,BM$6&amp;" Total",$G277:$BB277)-(SUMIF($G$6:$BB$6,BM$6&amp;" "&amp;'Input-Func_Class'!$D$22,$G277:$BB277)+IFERROR(SUMIF($G$6:$BB$6,BM$6&amp;" "&amp;'Input-Func_Class'!$E$22,$G277:$BB277),SUMIF($G$6:$BB$6,BM$6&amp;" "&amp;'Input-Func_Class'!$B$24,$G277:$BB277))+SUMIF($G$6:$BB$6,BM$6&amp;" "&amp;'Input-Func_Class'!$F$22,$G277:$BB277))&lt;Check_Limit,0,1),1)</f>
        <v>0</v>
      </c>
      <c r="BN277">
        <f>IFERROR(IF(SUMIF($G$6:$BB$6,BN$6&amp;" Total",$G277:$BB277)-(SUMIF($G$6:$BB$6,BN$6&amp;" "&amp;'Input-Func_Class'!$D$22,$G277:$BB277)+IFERROR(SUMIF($G$6:$BB$6,BN$6&amp;" "&amp;'Input-Func_Class'!$E$22,$G277:$BB277),SUMIF($G$6:$BB$6,BN$6&amp;" "&amp;'Input-Func_Class'!$B$24,$G277:$BB277))+SUMIF($G$6:$BB$6,BN$6&amp;" "&amp;'Input-Func_Class'!$F$22,$G277:$BB277))&lt;Check_Limit,0,1),1)</f>
        <v>0</v>
      </c>
      <c r="BO277">
        <f>IFERROR(IF(SUMIF($G$6:$BB$6,BO$6&amp;" Total",$G277:$BB277)-(SUMIF($G$6:$BB$6,BO$6&amp;" "&amp;'Input-Func_Class'!$D$22,$G277:$BB277)+IFERROR(SUMIF($G$6:$BB$6,BO$6&amp;" "&amp;'Input-Func_Class'!$E$22,$G277:$BB277),SUMIF($G$6:$BB$6,BO$6&amp;" "&amp;'Input-Func_Class'!$B$24,$G277:$BB277))+SUMIF($G$6:$BB$6,BO$6&amp;" "&amp;'Input-Func_Class'!$F$22,$G277:$BB277))&lt;Check_Limit,0,1),1)</f>
        <v>0</v>
      </c>
    </row>
    <row r="278" spans="1:67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>
        <f t="shared" si="71"/>
        <v>0</v>
      </c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BD278">
        <f>IFERROR(IF(SUMIF($G$6:$BB$6,BD$6&amp;" Total",$G278:$BB278)-(SUMIF($G$6:$BB$6,BD$6&amp;" "&amp;'Input-Func_Class'!$D$22,$G278:$BB278)+IFERROR(SUMIF($G$6:$BB$6,BD$6&amp;" "&amp;'Input-Func_Class'!$E$22,$G278:$BB278),SUMIF($G$6:$BB$6,BD$6&amp;" "&amp;'Input-Func_Class'!$B$24,$G278:$BB278))+SUMIF($G$6:$BB$6,BD$6&amp;" "&amp;'Input-Func_Class'!$F$22,$G278:$BB278))&lt;Check_Limit,0,1),1)</f>
        <v>0</v>
      </c>
      <c r="BE278">
        <f>IFERROR(IF(SUMIF($G$6:$BB$6,BE$6&amp;" Total",$G278:$BB278)-(SUMIF($G$6:$BB$6,BE$6&amp;" "&amp;'Input-Func_Class'!$D$22,$G278:$BB278)+IFERROR(SUMIF($G$6:$BB$6,BE$6&amp;" "&amp;'Input-Func_Class'!$E$22,$G278:$BB278),SUMIF($G$6:$BB$6,BE$6&amp;" "&amp;'Input-Func_Class'!$B$24,$G278:$BB278))+SUMIF($G$6:$BB$6,BE$6&amp;" "&amp;'Input-Func_Class'!$F$22,$G278:$BB278))&lt;Check_Limit,0,1),1)</f>
        <v>0</v>
      </c>
      <c r="BF278">
        <f>IFERROR(IF(SUMIF($G$6:$BB$6,BF$6&amp;" Total",$G278:$BB278)-(SUMIF($G$6:$BB$6,BF$6&amp;" "&amp;'Input-Func_Class'!$D$22,$G278:$BB278)+IFERROR(SUMIF($G$6:$BB$6,BF$6&amp;" "&amp;'Input-Func_Class'!$E$22,$G278:$BB278),SUMIF($G$6:$BB$6,BF$6&amp;" "&amp;'Input-Func_Class'!$B$24,$G278:$BB278))+SUMIF($G$6:$BB$6,BF$6&amp;" "&amp;'Input-Func_Class'!$F$22,$G278:$BB278))&lt;Check_Limit,0,1),1)</f>
        <v>0</v>
      </c>
      <c r="BG278">
        <f>IFERROR(IF(SUMIF($G$6:$BB$6,BG$6&amp;" Total",$G278:$BB278)-(SUMIF($G$6:$BB$6,BG$6&amp;" "&amp;'Input-Func_Class'!$D$22,$G278:$BB278)+IFERROR(SUMIF($G$6:$BB$6,BG$6&amp;" "&amp;'Input-Func_Class'!$E$22,$G278:$BB278),SUMIF($G$6:$BB$6,BG$6&amp;" "&amp;'Input-Func_Class'!$B$24,$G278:$BB278))+SUMIF($G$6:$BB$6,BG$6&amp;" "&amp;'Input-Func_Class'!$F$22,$G278:$BB278))&lt;Check_Limit,0,1),1)</f>
        <v>0</v>
      </c>
      <c r="BH278">
        <f>IFERROR(IF(SUMIF($G$6:$BB$6,BH$6&amp;" Total",$G278:$BB278)-(SUMIF($G$6:$BB$6,BH$6&amp;" "&amp;'Input-Func_Class'!$D$22,$G278:$BB278)+IFERROR(SUMIF($G$6:$BB$6,BH$6&amp;" "&amp;'Input-Func_Class'!$E$22,$G278:$BB278),SUMIF($G$6:$BB$6,BH$6&amp;" "&amp;'Input-Func_Class'!$B$24,$G278:$BB278))+SUMIF($G$6:$BB$6,BH$6&amp;" "&amp;'Input-Func_Class'!$F$22,$G278:$BB278))&lt;Check_Limit,0,1),1)</f>
        <v>0</v>
      </c>
      <c r="BI278">
        <f>IFERROR(IF(SUMIF($G$6:$BB$6,BI$6&amp;" Total",$G278:$BB278)-(SUMIF($G$6:$BB$6,BI$6&amp;" "&amp;'Input-Func_Class'!$D$22,$G278:$BB278)+IFERROR(SUMIF($G$6:$BB$6,BI$6&amp;" "&amp;'Input-Func_Class'!$E$22,$G278:$BB278),SUMIF($G$6:$BB$6,BI$6&amp;" "&amp;'Input-Func_Class'!$B$24,$G278:$BB278))+SUMIF($G$6:$BB$6,BI$6&amp;" "&amp;'Input-Func_Class'!$F$22,$G278:$BB278))&lt;Check_Limit,0,1),1)</f>
        <v>0</v>
      </c>
      <c r="BJ278">
        <f>IFERROR(IF(SUMIF($G$6:$BB$6,BJ$6&amp;" Total",$G278:$BB278)-(SUMIF($G$6:$BB$6,BJ$6&amp;" "&amp;'Input-Func_Class'!$D$22,$G278:$BB278)+IFERROR(SUMIF($G$6:$BB$6,BJ$6&amp;" "&amp;'Input-Func_Class'!$E$22,$G278:$BB278),SUMIF($G$6:$BB$6,BJ$6&amp;" "&amp;'Input-Func_Class'!$B$24,$G278:$BB278))+SUMIF($G$6:$BB$6,BJ$6&amp;" "&amp;'Input-Func_Class'!$F$22,$G278:$BB278))&lt;Check_Limit,0,1),1)</f>
        <v>0</v>
      </c>
      <c r="BK278">
        <f>IFERROR(IF(SUMIF($G$6:$BB$6,BK$6&amp;" Total",$G278:$BB278)-(SUMIF($G$6:$BB$6,BK$6&amp;" "&amp;'Input-Func_Class'!$D$22,$G278:$BB278)+IFERROR(SUMIF($G$6:$BB$6,BK$6&amp;" "&amp;'Input-Func_Class'!$E$22,$G278:$BB278),SUMIF($G$6:$BB$6,BK$6&amp;" "&amp;'Input-Func_Class'!$B$24,$G278:$BB278))+SUMIF($G$6:$BB$6,BK$6&amp;" "&amp;'Input-Func_Class'!$F$22,$G278:$BB278))&lt;Check_Limit,0,1),1)</f>
        <v>0</v>
      </c>
      <c r="BL278">
        <f>IFERROR(IF(SUMIF($G$6:$BB$6,BL$6&amp;" Total",$G278:$BB278)-(SUMIF($G$6:$BB$6,BL$6&amp;" "&amp;'Input-Func_Class'!$D$22,$G278:$BB278)+IFERROR(SUMIF($G$6:$BB$6,BL$6&amp;" "&amp;'Input-Func_Class'!$E$22,$G278:$BB278),SUMIF($G$6:$BB$6,BL$6&amp;" "&amp;'Input-Func_Class'!$B$24,$G278:$BB278))+SUMIF($G$6:$BB$6,BL$6&amp;" "&amp;'Input-Func_Class'!$F$22,$G278:$BB278))&lt;Check_Limit,0,1),1)</f>
        <v>0</v>
      </c>
      <c r="BM278">
        <f>IFERROR(IF(SUMIF($G$6:$BB$6,BM$6&amp;" Total",$G278:$BB278)-(SUMIF($G$6:$BB$6,BM$6&amp;" "&amp;'Input-Func_Class'!$D$22,$G278:$BB278)+IFERROR(SUMIF($G$6:$BB$6,BM$6&amp;" "&amp;'Input-Func_Class'!$E$22,$G278:$BB278),SUMIF($G$6:$BB$6,BM$6&amp;" "&amp;'Input-Func_Class'!$B$24,$G278:$BB278))+SUMIF($G$6:$BB$6,BM$6&amp;" "&amp;'Input-Func_Class'!$F$22,$G278:$BB278))&lt;Check_Limit,0,1),1)</f>
        <v>0</v>
      </c>
      <c r="BN278">
        <f>IFERROR(IF(SUMIF($G$6:$BB$6,BN$6&amp;" Total",$G278:$BB278)-(SUMIF($G$6:$BB$6,BN$6&amp;" "&amp;'Input-Func_Class'!$D$22,$G278:$BB278)+IFERROR(SUMIF($G$6:$BB$6,BN$6&amp;" "&amp;'Input-Func_Class'!$E$22,$G278:$BB278),SUMIF($G$6:$BB$6,BN$6&amp;" "&amp;'Input-Func_Class'!$B$24,$G278:$BB278))+SUMIF($G$6:$BB$6,BN$6&amp;" "&amp;'Input-Func_Class'!$F$22,$G278:$BB278))&lt;Check_Limit,0,1),1)</f>
        <v>0</v>
      </c>
      <c r="BO278">
        <f>IFERROR(IF(SUMIF($G$6:$BB$6,BO$6&amp;" Total",$G278:$BB278)-(SUMIF($G$6:$BB$6,BO$6&amp;" "&amp;'Input-Func_Class'!$D$22,$G278:$BB278)+IFERROR(SUMIF($G$6:$BB$6,BO$6&amp;" "&amp;'Input-Func_Class'!$E$22,$G278:$BB278),SUMIF($G$6:$BB$6,BO$6&amp;" "&amp;'Input-Func_Class'!$B$24,$G278:$BB278))+SUMIF($G$6:$BB$6,BO$6&amp;" "&amp;'Input-Func_Class'!$F$22,$G278:$BB278))&lt;Check_Limit,0,1),1)</f>
        <v>0</v>
      </c>
    </row>
    <row r="279" spans="1:67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>SUM(D$27:D$28)</f>
        <v>503400503.15133631</v>
      </c>
      <c r="E279" s="8">
        <f t="shared" ca="1" si="71"/>
        <v>0</v>
      </c>
      <c r="G279" s="28">
        <f t="shared" ref="G279:Z279" ca="1" si="79">SUM(G$27:G$28)</f>
        <v>503400503.15133631</v>
      </c>
      <c r="H279" s="28">
        <f t="shared" ca="1" si="79"/>
        <v>384052323.42863196</v>
      </c>
      <c r="I279" s="28">
        <f t="shared" ca="1" si="79"/>
        <v>0</v>
      </c>
      <c r="J279" s="28">
        <f t="shared" ca="1" si="79"/>
        <v>119348179.72270434</v>
      </c>
      <c r="K279" s="28">
        <f t="shared" ca="1" si="79"/>
        <v>0</v>
      </c>
      <c r="L279" s="28">
        <f t="shared" ca="1" si="79"/>
        <v>0</v>
      </c>
      <c r="M279" s="28">
        <f t="shared" ca="1" si="79"/>
        <v>0</v>
      </c>
      <c r="N279" s="28">
        <f t="shared" ca="1" si="79"/>
        <v>0</v>
      </c>
      <c r="O279" s="28">
        <f t="shared" ca="1" si="79"/>
        <v>0</v>
      </c>
      <c r="P279" s="28">
        <f t="shared" ca="1" si="79"/>
        <v>0</v>
      </c>
      <c r="Q279" s="28">
        <f t="shared" ca="1" si="79"/>
        <v>0</v>
      </c>
      <c r="R279" s="28">
        <f t="shared" ca="1" si="79"/>
        <v>0</v>
      </c>
      <c r="S279" s="28">
        <f t="shared" ca="1" si="79"/>
        <v>0</v>
      </c>
      <c r="T279" s="28">
        <f t="shared" ca="1" si="79"/>
        <v>0</v>
      </c>
      <c r="U279" s="28">
        <f t="shared" ca="1" si="79"/>
        <v>0</v>
      </c>
      <c r="V279" s="28">
        <f t="shared" ca="1" si="79"/>
        <v>0</v>
      </c>
      <c r="W279" s="28">
        <f t="shared" ca="1" si="79"/>
        <v>0</v>
      </c>
      <c r="X279" s="28">
        <f t="shared" ca="1" si="79"/>
        <v>0</v>
      </c>
      <c r="Y279" s="28">
        <f t="shared" ca="1" si="79"/>
        <v>0</v>
      </c>
      <c r="Z279" s="28">
        <f t="shared" ca="1" si="79"/>
        <v>0</v>
      </c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D279">
        <f ca="1">IFERROR(IF(SUMIF($G$6:$BB$6,BD$6&amp;" Total",$G279:$BB279)-(SUMIF($G$6:$BB$6,BD$6&amp;" "&amp;'Input-Func_Class'!$D$22,$G279:$BB279)+IFERROR(SUMIF($G$6:$BB$6,BD$6&amp;" "&amp;'Input-Func_Class'!$E$22,$G279:$BB279),SUMIF($G$6:$BB$6,BD$6&amp;" "&amp;'Input-Func_Class'!$B$24,$G279:$BB279))+SUMIF($G$6:$BB$6,BD$6&amp;" "&amp;'Input-Func_Class'!$F$22,$G279:$BB279))&lt;Check_Limit,0,1),1)</f>
        <v>0</v>
      </c>
      <c r="BE279">
        <f ca="1">IFERROR(IF(SUMIF($G$6:$BB$6,BE$6&amp;" Total",$G279:$BB279)-(SUMIF($G$6:$BB$6,BE$6&amp;" "&amp;'Input-Func_Class'!$D$22,$G279:$BB279)+IFERROR(SUMIF($G$6:$BB$6,BE$6&amp;" "&amp;'Input-Func_Class'!$E$22,$G279:$BB279),SUMIF($G$6:$BB$6,BE$6&amp;" "&amp;'Input-Func_Class'!$B$24,$G279:$BB279))+SUMIF($G$6:$BB$6,BE$6&amp;" "&amp;'Input-Func_Class'!$F$22,$G279:$BB279))&lt;Check_Limit,0,1),1)</f>
        <v>0</v>
      </c>
      <c r="BF279">
        <f ca="1">IFERROR(IF(SUMIF($G$6:$BB$6,BF$6&amp;" Total",$G279:$BB279)-(SUMIF($G$6:$BB$6,BF$6&amp;" "&amp;'Input-Func_Class'!$D$22,$G279:$BB279)+IFERROR(SUMIF($G$6:$BB$6,BF$6&amp;" "&amp;'Input-Func_Class'!$E$22,$G279:$BB279),SUMIF($G$6:$BB$6,BF$6&amp;" "&amp;'Input-Func_Class'!$B$24,$G279:$BB279))+SUMIF($G$6:$BB$6,BF$6&amp;" "&amp;'Input-Func_Class'!$F$22,$G279:$BB279))&lt;Check_Limit,0,1),1)</f>
        <v>0</v>
      </c>
      <c r="BG279">
        <f ca="1">IFERROR(IF(SUMIF($G$6:$BB$6,BG$6&amp;" Total",$G279:$BB279)-(SUMIF($G$6:$BB$6,BG$6&amp;" "&amp;'Input-Func_Class'!$D$22,$G279:$BB279)+IFERROR(SUMIF($G$6:$BB$6,BG$6&amp;" "&amp;'Input-Func_Class'!$E$22,$G279:$BB279),SUMIF($G$6:$BB$6,BG$6&amp;" "&amp;'Input-Func_Class'!$B$24,$G279:$BB279))+SUMIF($G$6:$BB$6,BG$6&amp;" "&amp;'Input-Func_Class'!$F$22,$G279:$BB279))&lt;Check_Limit,0,1),1)</f>
        <v>0</v>
      </c>
      <c r="BH279">
        <f ca="1">IFERROR(IF(SUMIF($G$6:$BB$6,BH$6&amp;" Total",$G279:$BB279)-(SUMIF($G$6:$BB$6,BH$6&amp;" "&amp;'Input-Func_Class'!$D$22,$G279:$BB279)+IFERROR(SUMIF($G$6:$BB$6,BH$6&amp;" "&amp;'Input-Func_Class'!$E$22,$G279:$BB279),SUMIF($G$6:$BB$6,BH$6&amp;" "&amp;'Input-Func_Class'!$B$24,$G279:$BB279))+SUMIF($G$6:$BB$6,BH$6&amp;" "&amp;'Input-Func_Class'!$F$22,$G279:$BB279))&lt;Check_Limit,0,1),1)</f>
        <v>0</v>
      </c>
      <c r="BI279">
        <f>IFERROR(IF(SUMIF($G$6:$BB$6,BI$6&amp;" Total",$G279:$BB279)-(SUMIF($G$6:$BB$6,BI$6&amp;" "&amp;'Input-Func_Class'!$D$22,$G279:$BB279)+IFERROR(SUMIF($G$6:$BB$6,BI$6&amp;" "&amp;'Input-Func_Class'!$E$22,$G279:$BB279),SUMIF($G$6:$BB$6,BI$6&amp;" "&amp;'Input-Func_Class'!$B$24,$G279:$BB279))+SUMIF($G$6:$BB$6,BI$6&amp;" "&amp;'Input-Func_Class'!$F$22,$G279:$BB279))&lt;Check_Limit,0,1),1)</f>
        <v>0</v>
      </c>
      <c r="BJ279">
        <f>IFERROR(IF(SUMIF($G$6:$BB$6,BJ$6&amp;" Total",$G279:$BB279)-(SUMIF($G$6:$BB$6,BJ$6&amp;" "&amp;'Input-Func_Class'!$D$22,$G279:$BB279)+IFERROR(SUMIF($G$6:$BB$6,BJ$6&amp;" "&amp;'Input-Func_Class'!$E$22,$G279:$BB279),SUMIF($G$6:$BB$6,BJ$6&amp;" "&amp;'Input-Func_Class'!$B$24,$G279:$BB279))+SUMIF($G$6:$BB$6,BJ$6&amp;" "&amp;'Input-Func_Class'!$F$22,$G279:$BB279))&lt;Check_Limit,0,1),1)</f>
        <v>0</v>
      </c>
      <c r="BK279">
        <f>IFERROR(IF(SUMIF($G$6:$BB$6,BK$6&amp;" Total",$G279:$BB279)-(SUMIF($G$6:$BB$6,BK$6&amp;" "&amp;'Input-Func_Class'!$D$22,$G279:$BB279)+IFERROR(SUMIF($G$6:$BB$6,BK$6&amp;" "&amp;'Input-Func_Class'!$E$22,$G279:$BB279),SUMIF($G$6:$BB$6,BK$6&amp;" "&amp;'Input-Func_Class'!$B$24,$G279:$BB279))+SUMIF($G$6:$BB$6,BK$6&amp;" "&amp;'Input-Func_Class'!$F$22,$G279:$BB279))&lt;Check_Limit,0,1),1)</f>
        <v>0</v>
      </c>
      <c r="BL279">
        <f>IFERROR(IF(SUMIF($G$6:$BB$6,BL$6&amp;" Total",$G279:$BB279)-(SUMIF($G$6:$BB$6,BL$6&amp;" "&amp;'Input-Func_Class'!$D$22,$G279:$BB279)+IFERROR(SUMIF($G$6:$BB$6,BL$6&amp;" "&amp;'Input-Func_Class'!$E$22,$G279:$BB279),SUMIF($G$6:$BB$6,BL$6&amp;" "&amp;'Input-Func_Class'!$B$24,$G279:$BB279))+SUMIF($G$6:$BB$6,BL$6&amp;" "&amp;'Input-Func_Class'!$F$22,$G279:$BB279))&lt;Check_Limit,0,1),1)</f>
        <v>0</v>
      </c>
      <c r="BM279">
        <f>IFERROR(IF(SUMIF($G$6:$BB$6,BM$6&amp;" Total",$G279:$BB279)-(SUMIF($G$6:$BB$6,BM$6&amp;" "&amp;'Input-Func_Class'!$D$22,$G279:$BB279)+IFERROR(SUMIF($G$6:$BB$6,BM$6&amp;" "&amp;'Input-Func_Class'!$E$22,$G279:$BB279),SUMIF($G$6:$BB$6,BM$6&amp;" "&amp;'Input-Func_Class'!$B$24,$G279:$BB279))+SUMIF($G$6:$BB$6,BM$6&amp;" "&amp;'Input-Func_Class'!$F$22,$G279:$BB279))&lt;Check_Limit,0,1),1)</f>
        <v>0</v>
      </c>
      <c r="BN279">
        <f>IFERROR(IF(SUMIF($G$6:$BB$6,BN$6&amp;" Total",$G279:$BB279)-(SUMIF($G$6:$BB$6,BN$6&amp;" "&amp;'Input-Func_Class'!$D$22,$G279:$BB279)+IFERROR(SUMIF($G$6:$BB$6,BN$6&amp;" "&amp;'Input-Func_Class'!$E$22,$G279:$BB279),SUMIF($G$6:$BB$6,BN$6&amp;" "&amp;'Input-Func_Class'!$B$24,$G279:$BB279))+SUMIF($G$6:$BB$6,BN$6&amp;" "&amp;'Input-Func_Class'!$F$22,$G279:$BB279))&lt;Check_Limit,0,1),1)</f>
        <v>0</v>
      </c>
      <c r="BO279">
        <f>IFERROR(IF(SUMIF($G$6:$BB$6,BO$6&amp;" Total",$G279:$BB279)-(SUMIF($G$6:$BB$6,BO$6&amp;" "&amp;'Input-Func_Class'!$D$22,$G279:$BB279)+IFERROR(SUMIF($G$6:$BB$6,BO$6&amp;" "&amp;'Input-Func_Class'!$E$22,$G279:$BB279),SUMIF($G$6:$BB$6,BO$6&amp;" "&amp;'Input-Func_Class'!$B$24,$G279:$BB279))+SUMIF($G$6:$BB$6,BO$6&amp;" "&amp;'Input-Func_Class'!$F$22,$G279:$BB279))&lt;Check_Limit,0,1),1)</f>
        <v>0</v>
      </c>
    </row>
    <row r="280" spans="1:67" outlineLevel="1">
      <c r="A280" s="22">
        <f>IF(ISBLANK('Input-Accounts'!A281),"",'Input-Accounts'!A281)</f>
        <v>242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>SUM(D$27:D$28,D$33:D$33)</f>
        <v>754506127.98239338</v>
      </c>
      <c r="E280" s="8">
        <f ca="1">IFERROR(IF(D280="",0,IF(D280=0,0,IF(ABS(D280-SUM(G280,K280,O280,S280,W280,AA280,AE280,AI280,AM280,AQ280,AU280,AY280))&lt;Check_Limit,0,1))),1)</f>
        <v>0</v>
      </c>
      <c r="G280" s="28">
        <f t="shared" ref="G280:Z280" ca="1" si="80">SUM(G$27:G$28,G$33:G$33)</f>
        <v>503400503.15133631</v>
      </c>
      <c r="H280" s="28">
        <f t="shared" ca="1" si="80"/>
        <v>384052323.42863196</v>
      </c>
      <c r="I280" s="28">
        <f t="shared" ca="1" si="80"/>
        <v>0</v>
      </c>
      <c r="J280" s="28">
        <f t="shared" ca="1" si="80"/>
        <v>119348179.72270434</v>
      </c>
      <c r="K280" s="28">
        <f t="shared" ca="1" si="80"/>
        <v>251105624.83105707</v>
      </c>
      <c r="L280" s="28">
        <f t="shared" ca="1" si="80"/>
        <v>0</v>
      </c>
      <c r="M280" s="28">
        <f t="shared" ca="1" si="80"/>
        <v>0</v>
      </c>
      <c r="N280" s="28">
        <f t="shared" ca="1" si="80"/>
        <v>251105624.83105707</v>
      </c>
      <c r="O280" s="28">
        <f t="shared" ca="1" si="80"/>
        <v>0</v>
      </c>
      <c r="P280" s="28">
        <f t="shared" ca="1" si="80"/>
        <v>0</v>
      </c>
      <c r="Q280" s="28">
        <f t="shared" ca="1" si="80"/>
        <v>0</v>
      </c>
      <c r="R280" s="28">
        <f t="shared" ca="1" si="80"/>
        <v>0</v>
      </c>
      <c r="S280" s="28">
        <f t="shared" ca="1" si="80"/>
        <v>0</v>
      </c>
      <c r="T280" s="28">
        <f t="shared" ca="1" si="80"/>
        <v>0</v>
      </c>
      <c r="U280" s="28">
        <f t="shared" ca="1" si="80"/>
        <v>0</v>
      </c>
      <c r="V280" s="28">
        <f t="shared" ca="1" si="80"/>
        <v>0</v>
      </c>
      <c r="W280" s="28">
        <f t="shared" ca="1" si="80"/>
        <v>0</v>
      </c>
      <c r="X280" s="28">
        <f t="shared" ca="1" si="80"/>
        <v>0</v>
      </c>
      <c r="Y280" s="28">
        <f t="shared" ca="1" si="80"/>
        <v>0</v>
      </c>
      <c r="Z280" s="28">
        <f t="shared" ca="1" si="80"/>
        <v>0</v>
      </c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D280">
        <f ca="1">IFERROR(IF(SUMIF($G$6:$BB$6,BD$6&amp;" Total",$G280:$BB280)-(SUMIF($G$6:$BB$6,BD$6&amp;" "&amp;'Input-Func_Class'!$D$22,$G280:$BB280)+IFERROR(SUMIF($G$6:$BB$6,BD$6&amp;" "&amp;'Input-Func_Class'!$E$22,$G280:$BB280),SUMIF($G$6:$BB$6,BD$6&amp;" "&amp;'Input-Func_Class'!$B$24,$G280:$BB280))+SUMIF($G$6:$BB$6,BD$6&amp;" "&amp;'Input-Func_Class'!$F$22,$G280:$BB280))&lt;Check_Limit,0,1),1)</f>
        <v>0</v>
      </c>
      <c r="BE280">
        <f ca="1">IFERROR(IF(SUMIF($G$6:$BB$6,BE$6&amp;" Total",$G280:$BB280)-(SUMIF($G$6:$BB$6,BE$6&amp;" "&amp;'Input-Func_Class'!$D$22,$G280:$BB280)+IFERROR(SUMIF($G$6:$BB$6,BE$6&amp;" "&amp;'Input-Func_Class'!$E$22,$G280:$BB280),SUMIF($G$6:$BB$6,BE$6&amp;" "&amp;'Input-Func_Class'!$B$24,$G280:$BB280))+SUMIF($G$6:$BB$6,BE$6&amp;" "&amp;'Input-Func_Class'!$F$22,$G280:$BB280))&lt;Check_Limit,0,1),1)</f>
        <v>0</v>
      </c>
      <c r="BF280">
        <f ca="1">IFERROR(IF(SUMIF($G$6:$BB$6,BF$6&amp;" Total",$G280:$BB280)-(SUMIF($G$6:$BB$6,BF$6&amp;" "&amp;'Input-Func_Class'!$D$22,$G280:$BB280)+IFERROR(SUMIF($G$6:$BB$6,BF$6&amp;" "&amp;'Input-Func_Class'!$E$22,$G280:$BB280),SUMIF($G$6:$BB$6,BF$6&amp;" "&amp;'Input-Func_Class'!$B$24,$G280:$BB280))+SUMIF($G$6:$BB$6,BF$6&amp;" "&amp;'Input-Func_Class'!$F$22,$G280:$BB280))&lt;Check_Limit,0,1),1)</f>
        <v>0</v>
      </c>
      <c r="BG280">
        <f ca="1">IFERROR(IF(SUMIF($G$6:$BB$6,BG$6&amp;" Total",$G280:$BB280)-(SUMIF($G$6:$BB$6,BG$6&amp;" "&amp;'Input-Func_Class'!$D$22,$G280:$BB280)+IFERROR(SUMIF($G$6:$BB$6,BG$6&amp;" "&amp;'Input-Func_Class'!$E$22,$G280:$BB280),SUMIF($G$6:$BB$6,BG$6&amp;" "&amp;'Input-Func_Class'!$B$24,$G280:$BB280))+SUMIF($G$6:$BB$6,BG$6&amp;" "&amp;'Input-Func_Class'!$F$22,$G280:$BB280))&lt;Check_Limit,0,1),1)</f>
        <v>0</v>
      </c>
      <c r="BH280">
        <f ca="1">IFERROR(IF(SUMIF($G$6:$BB$6,BH$6&amp;" Total",$G280:$BB280)-(SUMIF($G$6:$BB$6,BH$6&amp;" "&amp;'Input-Func_Class'!$D$22,$G280:$BB280)+IFERROR(SUMIF($G$6:$BB$6,BH$6&amp;" "&amp;'Input-Func_Class'!$E$22,$G280:$BB280),SUMIF($G$6:$BB$6,BH$6&amp;" "&amp;'Input-Func_Class'!$B$24,$G280:$BB280))+SUMIF($G$6:$BB$6,BH$6&amp;" "&amp;'Input-Func_Class'!$F$22,$G280:$BB280))&lt;Check_Limit,0,1),1)</f>
        <v>0</v>
      </c>
      <c r="BI280">
        <f>IFERROR(IF(SUMIF($G$6:$BB$6,BI$6&amp;" Total",$G280:$BB280)-(SUMIF($G$6:$BB$6,BI$6&amp;" "&amp;'Input-Func_Class'!$D$22,$G280:$BB280)+IFERROR(SUMIF($G$6:$BB$6,BI$6&amp;" "&amp;'Input-Func_Class'!$E$22,$G280:$BB280),SUMIF($G$6:$BB$6,BI$6&amp;" "&amp;'Input-Func_Class'!$B$24,$G280:$BB280))+SUMIF($G$6:$BB$6,BI$6&amp;" "&amp;'Input-Func_Class'!$F$22,$G280:$BB280))&lt;Check_Limit,0,1),1)</f>
        <v>0</v>
      </c>
      <c r="BJ280">
        <f>IFERROR(IF(SUMIF($G$6:$BB$6,BJ$6&amp;" Total",$G280:$BB280)-(SUMIF($G$6:$BB$6,BJ$6&amp;" "&amp;'Input-Func_Class'!$D$22,$G280:$BB280)+IFERROR(SUMIF($G$6:$BB$6,BJ$6&amp;" "&amp;'Input-Func_Class'!$E$22,$G280:$BB280),SUMIF($G$6:$BB$6,BJ$6&amp;" "&amp;'Input-Func_Class'!$B$24,$G280:$BB280))+SUMIF($G$6:$BB$6,BJ$6&amp;" "&amp;'Input-Func_Class'!$F$22,$G280:$BB280))&lt;Check_Limit,0,1),1)</f>
        <v>0</v>
      </c>
      <c r="BK280">
        <f>IFERROR(IF(SUMIF($G$6:$BB$6,BK$6&amp;" Total",$G280:$BB280)-(SUMIF($G$6:$BB$6,BK$6&amp;" "&amp;'Input-Func_Class'!$D$22,$G280:$BB280)+IFERROR(SUMIF($G$6:$BB$6,BK$6&amp;" "&amp;'Input-Func_Class'!$E$22,$G280:$BB280),SUMIF($G$6:$BB$6,BK$6&amp;" "&amp;'Input-Func_Class'!$B$24,$G280:$BB280))+SUMIF($G$6:$BB$6,BK$6&amp;" "&amp;'Input-Func_Class'!$F$22,$G280:$BB280))&lt;Check_Limit,0,1),1)</f>
        <v>0</v>
      </c>
      <c r="BL280">
        <f>IFERROR(IF(SUMIF($G$6:$BB$6,BL$6&amp;" Total",$G280:$BB280)-(SUMIF($G$6:$BB$6,BL$6&amp;" "&amp;'Input-Func_Class'!$D$22,$G280:$BB280)+IFERROR(SUMIF($G$6:$BB$6,BL$6&amp;" "&amp;'Input-Func_Class'!$E$22,$G280:$BB280),SUMIF($G$6:$BB$6,BL$6&amp;" "&amp;'Input-Func_Class'!$B$24,$G280:$BB280))+SUMIF($G$6:$BB$6,BL$6&amp;" "&amp;'Input-Func_Class'!$F$22,$G280:$BB280))&lt;Check_Limit,0,1),1)</f>
        <v>0</v>
      </c>
      <c r="BM280">
        <f>IFERROR(IF(SUMIF($G$6:$BB$6,BM$6&amp;" Total",$G280:$BB280)-(SUMIF($G$6:$BB$6,BM$6&amp;" "&amp;'Input-Func_Class'!$D$22,$G280:$BB280)+IFERROR(SUMIF($G$6:$BB$6,BM$6&amp;" "&amp;'Input-Func_Class'!$E$22,$G280:$BB280),SUMIF($G$6:$BB$6,BM$6&amp;" "&amp;'Input-Func_Class'!$B$24,$G280:$BB280))+SUMIF($G$6:$BB$6,BM$6&amp;" "&amp;'Input-Func_Class'!$F$22,$G280:$BB280))&lt;Check_Limit,0,1),1)</f>
        <v>0</v>
      </c>
      <c r="BN280">
        <f>IFERROR(IF(SUMIF($G$6:$BB$6,BN$6&amp;" Total",$G280:$BB280)-(SUMIF($G$6:$BB$6,BN$6&amp;" "&amp;'Input-Func_Class'!$D$22,$G280:$BB280)+IFERROR(SUMIF($G$6:$BB$6,BN$6&amp;" "&amp;'Input-Func_Class'!$E$22,$G280:$BB280),SUMIF($G$6:$BB$6,BN$6&amp;" "&amp;'Input-Func_Class'!$B$24,$G280:$BB280))+SUMIF($G$6:$BB$6,BN$6&amp;" "&amp;'Input-Func_Class'!$F$22,$G280:$BB280))&lt;Check_Limit,0,1),1)</f>
        <v>0</v>
      </c>
      <c r="BO280">
        <f>IFERROR(IF(SUMIF($G$6:$BB$6,BO$6&amp;" Total",$G280:$BB280)-(SUMIF($G$6:$BB$6,BO$6&amp;" "&amp;'Input-Func_Class'!$D$22,$G280:$BB280)+IFERROR(SUMIF($G$6:$BB$6,BO$6&amp;" "&amp;'Input-Func_Class'!$E$22,$G280:$BB280),SUMIF($G$6:$BB$6,BO$6&amp;" "&amp;'Input-Func_Class'!$B$24,$G280:$BB280))+SUMIF($G$6:$BB$6,BO$6&amp;" "&amp;'Input-Func_Class'!$F$22,$G280:$BB280))&lt;Check_Limit,0,1),1)</f>
        <v>0</v>
      </c>
    </row>
    <row r="281" spans="1:67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>SUM(D$18:D$23,D$26:D$40)</f>
        <v>859676840.12916112</v>
      </c>
      <c r="E281" s="8">
        <f t="shared" ca="1" si="71"/>
        <v>0</v>
      </c>
      <c r="G281" s="28">
        <f t="shared" ref="G281:Z281" ca="1" si="81">SUM(G$18:G$23,G$26:G$40)</f>
        <v>548956506.75885224</v>
      </c>
      <c r="H281" s="28">
        <f t="shared" ca="1" si="81"/>
        <v>418807729.75433826</v>
      </c>
      <c r="I281" s="28">
        <f t="shared" ca="1" si="81"/>
        <v>0</v>
      </c>
      <c r="J281" s="28">
        <f t="shared" ca="1" si="81"/>
        <v>130148777.00451408</v>
      </c>
      <c r="K281" s="28">
        <f t="shared" ca="1" si="81"/>
        <v>310720333.37030882</v>
      </c>
      <c r="L281" s="28">
        <f t="shared" ca="1" si="81"/>
        <v>0</v>
      </c>
      <c r="M281" s="28">
        <f t="shared" ca="1" si="81"/>
        <v>0</v>
      </c>
      <c r="N281" s="28">
        <f t="shared" ca="1" si="81"/>
        <v>310720333.37030882</v>
      </c>
      <c r="O281" s="28">
        <f t="shared" ca="1" si="81"/>
        <v>0</v>
      </c>
      <c r="P281" s="28">
        <f t="shared" ca="1" si="81"/>
        <v>0</v>
      </c>
      <c r="Q281" s="28">
        <f t="shared" ca="1" si="81"/>
        <v>0</v>
      </c>
      <c r="R281" s="28">
        <f t="shared" ca="1" si="81"/>
        <v>0</v>
      </c>
      <c r="S281" s="28">
        <f t="shared" ca="1" si="81"/>
        <v>0</v>
      </c>
      <c r="T281" s="28">
        <f t="shared" ca="1" si="81"/>
        <v>0</v>
      </c>
      <c r="U281" s="28">
        <f t="shared" ca="1" si="81"/>
        <v>0</v>
      </c>
      <c r="V281" s="28">
        <f t="shared" ca="1" si="81"/>
        <v>0</v>
      </c>
      <c r="W281" s="28">
        <f t="shared" ca="1" si="81"/>
        <v>0</v>
      </c>
      <c r="X281" s="28">
        <f t="shared" ca="1" si="81"/>
        <v>0</v>
      </c>
      <c r="Y281" s="28">
        <f t="shared" ca="1" si="81"/>
        <v>0</v>
      </c>
      <c r="Z281" s="28">
        <f t="shared" ca="1" si="81"/>
        <v>0</v>
      </c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D281">
        <f ca="1">IFERROR(IF(SUMIF($G$6:$BB$6,BD$6&amp;" Total",$G281:$BB281)-(SUMIF($G$6:$BB$6,BD$6&amp;" "&amp;'Input-Func_Class'!$D$22,$G281:$BB281)+IFERROR(SUMIF($G$6:$BB$6,BD$6&amp;" "&amp;'Input-Func_Class'!$E$22,$G281:$BB281),SUMIF($G$6:$BB$6,BD$6&amp;" "&amp;'Input-Func_Class'!$B$24,$G281:$BB281))+SUMIF($G$6:$BB$6,BD$6&amp;" "&amp;'Input-Func_Class'!$F$22,$G281:$BB281))&lt;Check_Limit,0,1),1)</f>
        <v>0</v>
      </c>
      <c r="BE281">
        <f ca="1">IFERROR(IF(SUMIF($G$6:$BB$6,BE$6&amp;" Total",$G281:$BB281)-(SUMIF($G$6:$BB$6,BE$6&amp;" "&amp;'Input-Func_Class'!$D$22,$G281:$BB281)+IFERROR(SUMIF($G$6:$BB$6,BE$6&amp;" "&amp;'Input-Func_Class'!$E$22,$G281:$BB281),SUMIF($G$6:$BB$6,BE$6&amp;" "&amp;'Input-Func_Class'!$B$24,$G281:$BB281))+SUMIF($G$6:$BB$6,BE$6&amp;" "&amp;'Input-Func_Class'!$F$22,$G281:$BB281))&lt;Check_Limit,0,1),1)</f>
        <v>0</v>
      </c>
      <c r="BF281">
        <f ca="1">IFERROR(IF(SUMIF($G$6:$BB$6,BF$6&amp;" Total",$G281:$BB281)-(SUMIF($G$6:$BB$6,BF$6&amp;" "&amp;'Input-Func_Class'!$D$22,$G281:$BB281)+IFERROR(SUMIF($G$6:$BB$6,BF$6&amp;" "&amp;'Input-Func_Class'!$E$22,$G281:$BB281),SUMIF($G$6:$BB$6,BF$6&amp;" "&amp;'Input-Func_Class'!$B$24,$G281:$BB281))+SUMIF($G$6:$BB$6,BF$6&amp;" "&amp;'Input-Func_Class'!$F$22,$G281:$BB281))&lt;Check_Limit,0,1),1)</f>
        <v>0</v>
      </c>
      <c r="BG281">
        <f ca="1">IFERROR(IF(SUMIF($G$6:$BB$6,BG$6&amp;" Total",$G281:$BB281)-(SUMIF($G$6:$BB$6,BG$6&amp;" "&amp;'Input-Func_Class'!$D$22,$G281:$BB281)+IFERROR(SUMIF($G$6:$BB$6,BG$6&amp;" "&amp;'Input-Func_Class'!$E$22,$G281:$BB281),SUMIF($G$6:$BB$6,BG$6&amp;" "&amp;'Input-Func_Class'!$B$24,$G281:$BB281))+SUMIF($G$6:$BB$6,BG$6&amp;" "&amp;'Input-Func_Class'!$F$22,$G281:$BB281))&lt;Check_Limit,0,1),1)</f>
        <v>0</v>
      </c>
      <c r="BH281">
        <f ca="1">IFERROR(IF(SUMIF($G$6:$BB$6,BH$6&amp;" Total",$G281:$BB281)-(SUMIF($G$6:$BB$6,BH$6&amp;" "&amp;'Input-Func_Class'!$D$22,$G281:$BB281)+IFERROR(SUMIF($G$6:$BB$6,BH$6&amp;" "&amp;'Input-Func_Class'!$E$22,$G281:$BB281),SUMIF($G$6:$BB$6,BH$6&amp;" "&amp;'Input-Func_Class'!$B$24,$G281:$BB281))+SUMIF($G$6:$BB$6,BH$6&amp;" "&amp;'Input-Func_Class'!$F$22,$G281:$BB281))&lt;Check_Limit,0,1),1)</f>
        <v>0</v>
      </c>
      <c r="BI281">
        <f>IFERROR(IF(SUMIF($G$6:$BB$6,BI$6&amp;" Total",$G281:$BB281)-(SUMIF($G$6:$BB$6,BI$6&amp;" "&amp;'Input-Func_Class'!$D$22,$G281:$BB281)+IFERROR(SUMIF($G$6:$BB$6,BI$6&amp;" "&amp;'Input-Func_Class'!$E$22,$G281:$BB281),SUMIF($G$6:$BB$6,BI$6&amp;" "&amp;'Input-Func_Class'!$B$24,$G281:$BB281))+SUMIF($G$6:$BB$6,BI$6&amp;" "&amp;'Input-Func_Class'!$F$22,$G281:$BB281))&lt;Check_Limit,0,1),1)</f>
        <v>0</v>
      </c>
      <c r="BJ281">
        <f>IFERROR(IF(SUMIF($G$6:$BB$6,BJ$6&amp;" Total",$G281:$BB281)-(SUMIF($G$6:$BB$6,BJ$6&amp;" "&amp;'Input-Func_Class'!$D$22,$G281:$BB281)+IFERROR(SUMIF($G$6:$BB$6,BJ$6&amp;" "&amp;'Input-Func_Class'!$E$22,$G281:$BB281),SUMIF($G$6:$BB$6,BJ$6&amp;" "&amp;'Input-Func_Class'!$B$24,$G281:$BB281))+SUMIF($G$6:$BB$6,BJ$6&amp;" "&amp;'Input-Func_Class'!$F$22,$G281:$BB281))&lt;Check_Limit,0,1),1)</f>
        <v>0</v>
      </c>
      <c r="BK281">
        <f>IFERROR(IF(SUMIF($G$6:$BB$6,BK$6&amp;" Total",$G281:$BB281)-(SUMIF($G$6:$BB$6,BK$6&amp;" "&amp;'Input-Func_Class'!$D$22,$G281:$BB281)+IFERROR(SUMIF($G$6:$BB$6,BK$6&amp;" "&amp;'Input-Func_Class'!$E$22,$G281:$BB281),SUMIF($G$6:$BB$6,BK$6&amp;" "&amp;'Input-Func_Class'!$B$24,$G281:$BB281))+SUMIF($G$6:$BB$6,BK$6&amp;" "&amp;'Input-Func_Class'!$F$22,$G281:$BB281))&lt;Check_Limit,0,1),1)</f>
        <v>0</v>
      </c>
      <c r="BL281">
        <f>IFERROR(IF(SUMIF($G$6:$BB$6,BL$6&amp;" Total",$G281:$BB281)-(SUMIF($G$6:$BB$6,BL$6&amp;" "&amp;'Input-Func_Class'!$D$22,$G281:$BB281)+IFERROR(SUMIF($G$6:$BB$6,BL$6&amp;" "&amp;'Input-Func_Class'!$E$22,$G281:$BB281),SUMIF($G$6:$BB$6,BL$6&amp;" "&amp;'Input-Func_Class'!$B$24,$G281:$BB281))+SUMIF($G$6:$BB$6,BL$6&amp;" "&amp;'Input-Func_Class'!$F$22,$G281:$BB281))&lt;Check_Limit,0,1),1)</f>
        <v>0</v>
      </c>
      <c r="BM281">
        <f>IFERROR(IF(SUMIF($G$6:$BB$6,BM$6&amp;" Total",$G281:$BB281)-(SUMIF($G$6:$BB$6,BM$6&amp;" "&amp;'Input-Func_Class'!$D$22,$G281:$BB281)+IFERROR(SUMIF($G$6:$BB$6,BM$6&amp;" "&amp;'Input-Func_Class'!$E$22,$G281:$BB281),SUMIF($G$6:$BB$6,BM$6&amp;" "&amp;'Input-Func_Class'!$B$24,$G281:$BB281))+SUMIF($G$6:$BB$6,BM$6&amp;" "&amp;'Input-Func_Class'!$F$22,$G281:$BB281))&lt;Check_Limit,0,1),1)</f>
        <v>0</v>
      </c>
      <c r="BN281">
        <f>IFERROR(IF(SUMIF($G$6:$BB$6,BN$6&amp;" Total",$G281:$BB281)-(SUMIF($G$6:$BB$6,BN$6&amp;" "&amp;'Input-Func_Class'!$D$22,$G281:$BB281)+IFERROR(SUMIF($G$6:$BB$6,BN$6&amp;" "&amp;'Input-Func_Class'!$E$22,$G281:$BB281),SUMIF($G$6:$BB$6,BN$6&amp;" "&amp;'Input-Func_Class'!$B$24,$G281:$BB281))+SUMIF($G$6:$BB$6,BN$6&amp;" "&amp;'Input-Func_Class'!$F$22,$G281:$BB281))&lt;Check_Limit,0,1),1)</f>
        <v>0</v>
      </c>
      <c r="BO281">
        <f>IFERROR(IF(SUMIF($G$6:$BB$6,BO$6&amp;" Total",$G281:$BB281)-(SUMIF($G$6:$BB$6,BO$6&amp;" "&amp;'Input-Func_Class'!$D$22,$G281:$BB281)+IFERROR(SUMIF($G$6:$BB$6,BO$6&amp;" "&amp;'Input-Func_Class'!$E$22,$G281:$BB281),SUMIF($G$6:$BB$6,BO$6&amp;" "&amp;'Input-Func_Class'!$B$24,$G281:$BB281))+SUMIF($G$6:$BB$6,BO$6&amp;" "&amp;'Input-Func_Class'!$F$22,$G281:$BB281))&lt;Check_Limit,0,1),1)</f>
        <v>0</v>
      </c>
    </row>
    <row r="282" spans="1:67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>SUM(D$39:D$40)</f>
        <v>7141938.3634075159</v>
      </c>
      <c r="E282" s="8">
        <f t="shared" ca="1" si="71"/>
        <v>0</v>
      </c>
      <c r="G282" s="28">
        <f t="shared" ref="G282:Z282" ca="1" si="82">SUM(G$39:G$40)</f>
        <v>0</v>
      </c>
      <c r="H282" s="28">
        <f t="shared" ca="1" si="82"/>
        <v>0</v>
      </c>
      <c r="I282" s="28">
        <f t="shared" ca="1" si="82"/>
        <v>0</v>
      </c>
      <c r="J282" s="28">
        <f t="shared" ca="1" si="82"/>
        <v>0</v>
      </c>
      <c r="K282" s="28">
        <f t="shared" ca="1" si="82"/>
        <v>7141938.3634075159</v>
      </c>
      <c r="L282" s="28">
        <f t="shared" ca="1" si="82"/>
        <v>0</v>
      </c>
      <c r="M282" s="28">
        <f t="shared" ca="1" si="82"/>
        <v>0</v>
      </c>
      <c r="N282" s="28">
        <f t="shared" ca="1" si="82"/>
        <v>7141938.3634075159</v>
      </c>
      <c r="O282" s="28">
        <f t="shared" ca="1" si="82"/>
        <v>0</v>
      </c>
      <c r="P282" s="28">
        <f t="shared" ca="1" si="82"/>
        <v>0</v>
      </c>
      <c r="Q282" s="28">
        <f t="shared" ca="1" si="82"/>
        <v>0</v>
      </c>
      <c r="R282" s="28">
        <f t="shared" ca="1" si="82"/>
        <v>0</v>
      </c>
      <c r="S282" s="28">
        <f t="shared" ca="1" si="82"/>
        <v>0</v>
      </c>
      <c r="T282" s="28">
        <f t="shared" ca="1" si="82"/>
        <v>0</v>
      </c>
      <c r="U282" s="28">
        <f t="shared" ca="1" si="82"/>
        <v>0</v>
      </c>
      <c r="V282" s="28">
        <f t="shared" ca="1" si="82"/>
        <v>0</v>
      </c>
      <c r="W282" s="28">
        <f t="shared" ca="1" si="82"/>
        <v>0</v>
      </c>
      <c r="X282" s="28">
        <f t="shared" ca="1" si="82"/>
        <v>0</v>
      </c>
      <c r="Y282" s="28">
        <f t="shared" ca="1" si="82"/>
        <v>0</v>
      </c>
      <c r="Z282" s="28">
        <f t="shared" ca="1" si="82"/>
        <v>0</v>
      </c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D282">
        <f ca="1">IFERROR(IF(SUMIF($G$6:$BB$6,BD$6&amp;" Total",$G282:$BB282)-(SUMIF($G$6:$BB$6,BD$6&amp;" "&amp;'Input-Func_Class'!$D$22,$G282:$BB282)+IFERROR(SUMIF($G$6:$BB$6,BD$6&amp;" "&amp;'Input-Func_Class'!$E$22,$G282:$BB282),SUMIF($G$6:$BB$6,BD$6&amp;" "&amp;'Input-Func_Class'!$B$24,$G282:$BB282))+SUMIF($G$6:$BB$6,BD$6&amp;" "&amp;'Input-Func_Class'!$F$22,$G282:$BB282))&lt;Check_Limit,0,1),1)</f>
        <v>0</v>
      </c>
      <c r="BE282">
        <f ca="1">IFERROR(IF(SUMIF($G$6:$BB$6,BE$6&amp;" Total",$G282:$BB282)-(SUMIF($G$6:$BB$6,BE$6&amp;" "&amp;'Input-Func_Class'!$D$22,$G282:$BB282)+IFERROR(SUMIF($G$6:$BB$6,BE$6&amp;" "&amp;'Input-Func_Class'!$E$22,$G282:$BB282),SUMIF($G$6:$BB$6,BE$6&amp;" "&amp;'Input-Func_Class'!$B$24,$G282:$BB282))+SUMIF($G$6:$BB$6,BE$6&amp;" "&amp;'Input-Func_Class'!$F$22,$G282:$BB282))&lt;Check_Limit,0,1),1)</f>
        <v>0</v>
      </c>
      <c r="BF282">
        <f ca="1">IFERROR(IF(SUMIF($G$6:$BB$6,BF$6&amp;" Total",$G282:$BB282)-(SUMIF($G$6:$BB$6,BF$6&amp;" "&amp;'Input-Func_Class'!$D$22,$G282:$BB282)+IFERROR(SUMIF($G$6:$BB$6,BF$6&amp;" "&amp;'Input-Func_Class'!$E$22,$G282:$BB282),SUMIF($G$6:$BB$6,BF$6&amp;" "&amp;'Input-Func_Class'!$B$24,$G282:$BB282))+SUMIF($G$6:$BB$6,BF$6&amp;" "&amp;'Input-Func_Class'!$F$22,$G282:$BB282))&lt;Check_Limit,0,1),1)</f>
        <v>0</v>
      </c>
      <c r="BG282">
        <f ca="1">IFERROR(IF(SUMIF($G$6:$BB$6,BG$6&amp;" Total",$G282:$BB282)-(SUMIF($G$6:$BB$6,BG$6&amp;" "&amp;'Input-Func_Class'!$D$22,$G282:$BB282)+IFERROR(SUMIF($G$6:$BB$6,BG$6&amp;" "&amp;'Input-Func_Class'!$E$22,$G282:$BB282),SUMIF($G$6:$BB$6,BG$6&amp;" "&amp;'Input-Func_Class'!$B$24,$G282:$BB282))+SUMIF($G$6:$BB$6,BG$6&amp;" "&amp;'Input-Func_Class'!$F$22,$G282:$BB282))&lt;Check_Limit,0,1),1)</f>
        <v>0</v>
      </c>
      <c r="BH282">
        <f ca="1">IFERROR(IF(SUMIF($G$6:$BB$6,BH$6&amp;" Total",$G282:$BB282)-(SUMIF($G$6:$BB$6,BH$6&amp;" "&amp;'Input-Func_Class'!$D$22,$G282:$BB282)+IFERROR(SUMIF($G$6:$BB$6,BH$6&amp;" "&amp;'Input-Func_Class'!$E$22,$G282:$BB282),SUMIF($G$6:$BB$6,BH$6&amp;" "&amp;'Input-Func_Class'!$B$24,$G282:$BB282))+SUMIF($G$6:$BB$6,BH$6&amp;" "&amp;'Input-Func_Class'!$F$22,$G282:$BB282))&lt;Check_Limit,0,1),1)</f>
        <v>0</v>
      </c>
      <c r="BI282">
        <f>IFERROR(IF(SUMIF($G$6:$BB$6,BI$6&amp;" Total",$G282:$BB282)-(SUMIF($G$6:$BB$6,BI$6&amp;" "&amp;'Input-Func_Class'!$D$22,$G282:$BB282)+IFERROR(SUMIF($G$6:$BB$6,BI$6&amp;" "&amp;'Input-Func_Class'!$E$22,$G282:$BB282),SUMIF($G$6:$BB$6,BI$6&amp;" "&amp;'Input-Func_Class'!$B$24,$G282:$BB282))+SUMIF($G$6:$BB$6,BI$6&amp;" "&amp;'Input-Func_Class'!$F$22,$G282:$BB282))&lt;Check_Limit,0,1),1)</f>
        <v>0</v>
      </c>
      <c r="BJ282">
        <f>IFERROR(IF(SUMIF($G$6:$BB$6,BJ$6&amp;" Total",$G282:$BB282)-(SUMIF($G$6:$BB$6,BJ$6&amp;" "&amp;'Input-Func_Class'!$D$22,$G282:$BB282)+IFERROR(SUMIF($G$6:$BB$6,BJ$6&amp;" "&amp;'Input-Func_Class'!$E$22,$G282:$BB282),SUMIF($G$6:$BB$6,BJ$6&amp;" "&amp;'Input-Func_Class'!$B$24,$G282:$BB282))+SUMIF($G$6:$BB$6,BJ$6&amp;" "&amp;'Input-Func_Class'!$F$22,$G282:$BB282))&lt;Check_Limit,0,1),1)</f>
        <v>0</v>
      </c>
      <c r="BK282">
        <f>IFERROR(IF(SUMIF($G$6:$BB$6,BK$6&amp;" Total",$G282:$BB282)-(SUMIF($G$6:$BB$6,BK$6&amp;" "&amp;'Input-Func_Class'!$D$22,$G282:$BB282)+IFERROR(SUMIF($G$6:$BB$6,BK$6&amp;" "&amp;'Input-Func_Class'!$E$22,$G282:$BB282),SUMIF($G$6:$BB$6,BK$6&amp;" "&amp;'Input-Func_Class'!$B$24,$G282:$BB282))+SUMIF($G$6:$BB$6,BK$6&amp;" "&amp;'Input-Func_Class'!$F$22,$G282:$BB282))&lt;Check_Limit,0,1),1)</f>
        <v>0</v>
      </c>
      <c r="BL282">
        <f>IFERROR(IF(SUMIF($G$6:$BB$6,BL$6&amp;" Total",$G282:$BB282)-(SUMIF($G$6:$BB$6,BL$6&amp;" "&amp;'Input-Func_Class'!$D$22,$G282:$BB282)+IFERROR(SUMIF($G$6:$BB$6,BL$6&amp;" "&amp;'Input-Func_Class'!$E$22,$G282:$BB282),SUMIF($G$6:$BB$6,BL$6&amp;" "&amp;'Input-Func_Class'!$B$24,$G282:$BB282))+SUMIF($G$6:$BB$6,BL$6&amp;" "&amp;'Input-Func_Class'!$F$22,$G282:$BB282))&lt;Check_Limit,0,1),1)</f>
        <v>0</v>
      </c>
      <c r="BM282">
        <f>IFERROR(IF(SUMIF($G$6:$BB$6,BM$6&amp;" Total",$G282:$BB282)-(SUMIF($G$6:$BB$6,BM$6&amp;" "&amp;'Input-Func_Class'!$D$22,$G282:$BB282)+IFERROR(SUMIF($G$6:$BB$6,BM$6&amp;" "&amp;'Input-Func_Class'!$E$22,$G282:$BB282),SUMIF($G$6:$BB$6,BM$6&amp;" "&amp;'Input-Func_Class'!$B$24,$G282:$BB282))+SUMIF($G$6:$BB$6,BM$6&amp;" "&amp;'Input-Func_Class'!$F$22,$G282:$BB282))&lt;Check_Limit,0,1),1)</f>
        <v>0</v>
      </c>
      <c r="BN282">
        <f>IFERROR(IF(SUMIF($G$6:$BB$6,BN$6&amp;" Total",$G282:$BB282)-(SUMIF($G$6:$BB$6,BN$6&amp;" "&amp;'Input-Func_Class'!$D$22,$G282:$BB282)+IFERROR(SUMIF($G$6:$BB$6,BN$6&amp;" "&amp;'Input-Func_Class'!$E$22,$G282:$BB282),SUMIF($G$6:$BB$6,BN$6&amp;" "&amp;'Input-Func_Class'!$B$24,$G282:$BB282))+SUMIF($G$6:$BB$6,BN$6&amp;" "&amp;'Input-Func_Class'!$F$22,$G282:$BB282))&lt;Check_Limit,0,1),1)</f>
        <v>0</v>
      </c>
      <c r="BO282">
        <f>IFERROR(IF(SUMIF($G$6:$BB$6,BO$6&amp;" Total",$G282:$BB282)-(SUMIF($G$6:$BB$6,BO$6&amp;" "&amp;'Input-Func_Class'!$D$22,$G282:$BB282)+IFERROR(SUMIF($G$6:$BB$6,BO$6&amp;" "&amp;'Input-Func_Class'!$E$22,$G282:$BB282),SUMIF($G$6:$BB$6,BO$6&amp;" "&amp;'Input-Func_Class'!$B$24,$G282:$BB282))+SUMIF($G$6:$BB$6,BO$6&amp;" "&amp;'Input-Func_Class'!$F$22,$G282:$BB282))&lt;Check_Limit,0,1),1)</f>
        <v>0</v>
      </c>
    </row>
    <row r="283" spans="1:67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>SUM(D$135:D$140)</f>
        <v>13631186.510669583</v>
      </c>
      <c r="E283" s="8">
        <f t="shared" ca="1" si="71"/>
        <v>0</v>
      </c>
      <c r="G283" s="28">
        <f t="shared" ref="G283:Z283" ca="1" si="83">SUM(G$135:G$140)</f>
        <v>5640902.6218597358</v>
      </c>
      <c r="H283" s="28">
        <f t="shared" ca="1" si="83"/>
        <v>4163897.5425793198</v>
      </c>
      <c r="I283" s="28">
        <f t="shared" ca="1" si="83"/>
        <v>0</v>
      </c>
      <c r="J283" s="28">
        <f t="shared" ca="1" si="83"/>
        <v>1477005.079280416</v>
      </c>
      <c r="K283" s="28">
        <f t="shared" ca="1" si="83"/>
        <v>7990283.8888098467</v>
      </c>
      <c r="L283" s="28">
        <f t="shared" ca="1" si="83"/>
        <v>0</v>
      </c>
      <c r="M283" s="28">
        <f t="shared" ca="1" si="83"/>
        <v>0</v>
      </c>
      <c r="N283" s="28">
        <f t="shared" ca="1" si="83"/>
        <v>7990283.8888098467</v>
      </c>
      <c r="O283" s="28">
        <f t="shared" ca="1" si="83"/>
        <v>0</v>
      </c>
      <c r="P283" s="28">
        <f t="shared" ca="1" si="83"/>
        <v>0</v>
      </c>
      <c r="Q283" s="28">
        <f t="shared" ca="1" si="83"/>
        <v>0</v>
      </c>
      <c r="R283" s="28">
        <f t="shared" ca="1" si="83"/>
        <v>0</v>
      </c>
      <c r="S283" s="28">
        <f t="shared" ca="1" si="83"/>
        <v>0</v>
      </c>
      <c r="T283" s="28">
        <f t="shared" ca="1" si="83"/>
        <v>0</v>
      </c>
      <c r="U283" s="28">
        <f t="shared" ca="1" si="83"/>
        <v>0</v>
      </c>
      <c r="V283" s="28">
        <f t="shared" ca="1" si="83"/>
        <v>0</v>
      </c>
      <c r="W283" s="28">
        <f t="shared" ca="1" si="83"/>
        <v>0</v>
      </c>
      <c r="X283" s="28">
        <f t="shared" ca="1" si="83"/>
        <v>0</v>
      </c>
      <c r="Y283" s="28">
        <f t="shared" ca="1" si="83"/>
        <v>0</v>
      </c>
      <c r="Z283" s="28">
        <f t="shared" ca="1" si="83"/>
        <v>0</v>
      </c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D283">
        <f ca="1">IFERROR(IF(SUMIF($G$6:$BB$6,BD$6&amp;" Total",$G283:$BB283)-(SUMIF($G$6:$BB$6,BD$6&amp;" "&amp;'Input-Func_Class'!$D$22,$G283:$BB283)+IFERROR(SUMIF($G$6:$BB$6,BD$6&amp;" "&amp;'Input-Func_Class'!$E$22,$G283:$BB283),SUMIF($G$6:$BB$6,BD$6&amp;" "&amp;'Input-Func_Class'!$B$24,$G283:$BB283))+SUMIF($G$6:$BB$6,BD$6&amp;" "&amp;'Input-Func_Class'!$F$22,$G283:$BB283))&lt;Check_Limit,0,1),1)</f>
        <v>0</v>
      </c>
      <c r="BE283">
        <f ca="1">IFERROR(IF(SUMIF($G$6:$BB$6,BE$6&amp;" Total",$G283:$BB283)-(SUMIF($G$6:$BB$6,BE$6&amp;" "&amp;'Input-Func_Class'!$D$22,$G283:$BB283)+IFERROR(SUMIF($G$6:$BB$6,BE$6&amp;" "&amp;'Input-Func_Class'!$E$22,$G283:$BB283),SUMIF($G$6:$BB$6,BE$6&amp;" "&amp;'Input-Func_Class'!$B$24,$G283:$BB283))+SUMIF($G$6:$BB$6,BE$6&amp;" "&amp;'Input-Func_Class'!$F$22,$G283:$BB283))&lt;Check_Limit,0,1),1)</f>
        <v>0</v>
      </c>
      <c r="BF283">
        <f ca="1">IFERROR(IF(SUMIF($G$6:$BB$6,BF$6&amp;" Total",$G283:$BB283)-(SUMIF($G$6:$BB$6,BF$6&amp;" "&amp;'Input-Func_Class'!$D$22,$G283:$BB283)+IFERROR(SUMIF($G$6:$BB$6,BF$6&amp;" "&amp;'Input-Func_Class'!$E$22,$G283:$BB283),SUMIF($G$6:$BB$6,BF$6&amp;" "&amp;'Input-Func_Class'!$B$24,$G283:$BB283))+SUMIF($G$6:$BB$6,BF$6&amp;" "&amp;'Input-Func_Class'!$F$22,$G283:$BB283))&lt;Check_Limit,0,1),1)</f>
        <v>0</v>
      </c>
      <c r="BG283">
        <f ca="1">IFERROR(IF(SUMIF($G$6:$BB$6,BG$6&amp;" Total",$G283:$BB283)-(SUMIF($G$6:$BB$6,BG$6&amp;" "&amp;'Input-Func_Class'!$D$22,$G283:$BB283)+IFERROR(SUMIF($G$6:$BB$6,BG$6&amp;" "&amp;'Input-Func_Class'!$E$22,$G283:$BB283),SUMIF($G$6:$BB$6,BG$6&amp;" "&amp;'Input-Func_Class'!$B$24,$G283:$BB283))+SUMIF($G$6:$BB$6,BG$6&amp;" "&amp;'Input-Func_Class'!$F$22,$G283:$BB283))&lt;Check_Limit,0,1),1)</f>
        <v>0</v>
      </c>
      <c r="BH283">
        <f ca="1">IFERROR(IF(SUMIF($G$6:$BB$6,BH$6&amp;" Total",$G283:$BB283)-(SUMIF($G$6:$BB$6,BH$6&amp;" "&amp;'Input-Func_Class'!$D$22,$G283:$BB283)+IFERROR(SUMIF($G$6:$BB$6,BH$6&amp;" "&amp;'Input-Func_Class'!$E$22,$G283:$BB283),SUMIF($G$6:$BB$6,BH$6&amp;" "&amp;'Input-Func_Class'!$B$24,$G283:$BB283))+SUMIF($G$6:$BB$6,BH$6&amp;" "&amp;'Input-Func_Class'!$F$22,$G283:$BB283))&lt;Check_Limit,0,1),1)</f>
        <v>0</v>
      </c>
      <c r="BI283">
        <f>IFERROR(IF(SUMIF($G$6:$BB$6,BI$6&amp;" Total",$G283:$BB283)-(SUMIF($G$6:$BB$6,BI$6&amp;" "&amp;'Input-Func_Class'!$D$22,$G283:$BB283)+IFERROR(SUMIF($G$6:$BB$6,BI$6&amp;" "&amp;'Input-Func_Class'!$E$22,$G283:$BB283),SUMIF($G$6:$BB$6,BI$6&amp;" "&amp;'Input-Func_Class'!$B$24,$G283:$BB283))+SUMIF($G$6:$BB$6,BI$6&amp;" "&amp;'Input-Func_Class'!$F$22,$G283:$BB283))&lt;Check_Limit,0,1),1)</f>
        <v>0</v>
      </c>
      <c r="BJ283">
        <f>IFERROR(IF(SUMIF($G$6:$BB$6,BJ$6&amp;" Total",$G283:$BB283)-(SUMIF($G$6:$BB$6,BJ$6&amp;" "&amp;'Input-Func_Class'!$D$22,$G283:$BB283)+IFERROR(SUMIF($G$6:$BB$6,BJ$6&amp;" "&amp;'Input-Func_Class'!$E$22,$G283:$BB283),SUMIF($G$6:$BB$6,BJ$6&amp;" "&amp;'Input-Func_Class'!$B$24,$G283:$BB283))+SUMIF($G$6:$BB$6,BJ$6&amp;" "&amp;'Input-Func_Class'!$F$22,$G283:$BB283))&lt;Check_Limit,0,1),1)</f>
        <v>0</v>
      </c>
      <c r="BK283">
        <f>IFERROR(IF(SUMIF($G$6:$BB$6,BK$6&amp;" Total",$G283:$BB283)-(SUMIF($G$6:$BB$6,BK$6&amp;" "&amp;'Input-Func_Class'!$D$22,$G283:$BB283)+IFERROR(SUMIF($G$6:$BB$6,BK$6&amp;" "&amp;'Input-Func_Class'!$E$22,$G283:$BB283),SUMIF($G$6:$BB$6,BK$6&amp;" "&amp;'Input-Func_Class'!$B$24,$G283:$BB283))+SUMIF($G$6:$BB$6,BK$6&amp;" "&amp;'Input-Func_Class'!$F$22,$G283:$BB283))&lt;Check_Limit,0,1),1)</f>
        <v>0</v>
      </c>
      <c r="BL283">
        <f>IFERROR(IF(SUMIF($G$6:$BB$6,BL$6&amp;" Total",$G283:$BB283)-(SUMIF($G$6:$BB$6,BL$6&amp;" "&amp;'Input-Func_Class'!$D$22,$G283:$BB283)+IFERROR(SUMIF($G$6:$BB$6,BL$6&amp;" "&amp;'Input-Func_Class'!$E$22,$G283:$BB283),SUMIF($G$6:$BB$6,BL$6&amp;" "&amp;'Input-Func_Class'!$B$24,$G283:$BB283))+SUMIF($G$6:$BB$6,BL$6&amp;" "&amp;'Input-Func_Class'!$F$22,$G283:$BB283))&lt;Check_Limit,0,1),1)</f>
        <v>0</v>
      </c>
      <c r="BM283">
        <f>IFERROR(IF(SUMIF($G$6:$BB$6,BM$6&amp;" Total",$G283:$BB283)-(SUMIF($G$6:$BB$6,BM$6&amp;" "&amp;'Input-Func_Class'!$D$22,$G283:$BB283)+IFERROR(SUMIF($G$6:$BB$6,BM$6&amp;" "&amp;'Input-Func_Class'!$E$22,$G283:$BB283),SUMIF($G$6:$BB$6,BM$6&amp;" "&amp;'Input-Func_Class'!$B$24,$G283:$BB283))+SUMIF($G$6:$BB$6,BM$6&amp;" "&amp;'Input-Func_Class'!$F$22,$G283:$BB283))&lt;Check_Limit,0,1),1)</f>
        <v>0</v>
      </c>
      <c r="BN283">
        <f>IFERROR(IF(SUMIF($G$6:$BB$6,BN$6&amp;" Total",$G283:$BB283)-(SUMIF($G$6:$BB$6,BN$6&amp;" "&amp;'Input-Func_Class'!$D$22,$G283:$BB283)+IFERROR(SUMIF($G$6:$BB$6,BN$6&amp;" "&amp;'Input-Func_Class'!$E$22,$G283:$BB283),SUMIF($G$6:$BB$6,BN$6&amp;" "&amp;'Input-Func_Class'!$B$24,$G283:$BB283))+SUMIF($G$6:$BB$6,BN$6&amp;" "&amp;'Input-Func_Class'!$F$22,$G283:$BB283))&lt;Check_Limit,0,1),1)</f>
        <v>0</v>
      </c>
      <c r="BO283">
        <f>IFERROR(IF(SUMIF($G$6:$BB$6,BO$6&amp;" Total",$G283:$BB283)-(SUMIF($G$6:$BB$6,BO$6&amp;" "&amp;'Input-Func_Class'!$D$22,$G283:$BB283)+IFERROR(SUMIF($G$6:$BB$6,BO$6&amp;" "&amp;'Input-Func_Class'!$E$22,$G283:$BB283),SUMIF($G$6:$BB$6,BO$6&amp;" "&amp;'Input-Func_Class'!$B$24,$G283:$BB283))+SUMIF($G$6:$BB$6,BO$6&amp;" "&amp;'Input-Func_Class'!$F$22,$G283:$BB283))&lt;Check_Limit,0,1),1)</f>
        <v>0</v>
      </c>
    </row>
    <row r="284" spans="1:67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>SUM(D$147:D$152)</f>
        <v>5508748.8933162196</v>
      </c>
      <c r="E284" s="8">
        <f t="shared" ca="1" si="71"/>
        <v>0</v>
      </c>
      <c r="G284" s="28">
        <f t="shared" ref="G284:Z284" ca="1" si="84">SUM(G$147:G$152)</f>
        <v>4369000.8583514141</v>
      </c>
      <c r="H284" s="28">
        <f t="shared" ca="1" si="84"/>
        <v>3333180.8772688424</v>
      </c>
      <c r="I284" s="28">
        <f t="shared" ca="1" si="84"/>
        <v>0</v>
      </c>
      <c r="J284" s="28">
        <f t="shared" ca="1" si="84"/>
        <v>1035819.9810825714</v>
      </c>
      <c r="K284" s="28">
        <f t="shared" ca="1" si="84"/>
        <v>1139748.0349648048</v>
      </c>
      <c r="L284" s="28">
        <f t="shared" ca="1" si="84"/>
        <v>0</v>
      </c>
      <c r="M284" s="28">
        <f t="shared" ca="1" si="84"/>
        <v>0</v>
      </c>
      <c r="N284" s="28">
        <f t="shared" ca="1" si="84"/>
        <v>1139748.0349648048</v>
      </c>
      <c r="O284" s="28">
        <f t="shared" ca="1" si="84"/>
        <v>0</v>
      </c>
      <c r="P284" s="28">
        <f t="shared" ca="1" si="84"/>
        <v>0</v>
      </c>
      <c r="Q284" s="28">
        <f t="shared" ca="1" si="84"/>
        <v>0</v>
      </c>
      <c r="R284" s="28">
        <f t="shared" ca="1" si="84"/>
        <v>0</v>
      </c>
      <c r="S284" s="28">
        <f t="shared" ca="1" si="84"/>
        <v>0</v>
      </c>
      <c r="T284" s="28">
        <f t="shared" ca="1" si="84"/>
        <v>0</v>
      </c>
      <c r="U284" s="28">
        <f t="shared" ca="1" si="84"/>
        <v>0</v>
      </c>
      <c r="V284" s="28">
        <f t="shared" ca="1" si="84"/>
        <v>0</v>
      </c>
      <c r="W284" s="28">
        <f t="shared" ca="1" si="84"/>
        <v>0</v>
      </c>
      <c r="X284" s="28">
        <f t="shared" ca="1" si="84"/>
        <v>0</v>
      </c>
      <c r="Y284" s="28">
        <f t="shared" ca="1" si="84"/>
        <v>0</v>
      </c>
      <c r="Z284" s="28">
        <f t="shared" ca="1" si="84"/>
        <v>0</v>
      </c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D284">
        <f ca="1">IFERROR(IF(SUMIF($G$6:$BB$6,BD$6&amp;" Total",$G284:$BB284)-(SUMIF($G$6:$BB$6,BD$6&amp;" "&amp;'Input-Func_Class'!$D$22,$G284:$BB284)+IFERROR(SUMIF($G$6:$BB$6,BD$6&amp;" "&amp;'Input-Func_Class'!$E$22,$G284:$BB284),SUMIF($G$6:$BB$6,BD$6&amp;" "&amp;'Input-Func_Class'!$B$24,$G284:$BB284))+SUMIF($G$6:$BB$6,BD$6&amp;" "&amp;'Input-Func_Class'!$F$22,$G284:$BB284))&lt;Check_Limit,0,1),1)</f>
        <v>0</v>
      </c>
      <c r="BE284">
        <f ca="1">IFERROR(IF(SUMIF($G$6:$BB$6,BE$6&amp;" Total",$G284:$BB284)-(SUMIF($G$6:$BB$6,BE$6&amp;" "&amp;'Input-Func_Class'!$D$22,$G284:$BB284)+IFERROR(SUMIF($G$6:$BB$6,BE$6&amp;" "&amp;'Input-Func_Class'!$E$22,$G284:$BB284),SUMIF($G$6:$BB$6,BE$6&amp;" "&amp;'Input-Func_Class'!$B$24,$G284:$BB284))+SUMIF($G$6:$BB$6,BE$6&amp;" "&amp;'Input-Func_Class'!$F$22,$G284:$BB284))&lt;Check_Limit,0,1),1)</f>
        <v>0</v>
      </c>
      <c r="BF284">
        <f ca="1">IFERROR(IF(SUMIF($G$6:$BB$6,BF$6&amp;" Total",$G284:$BB284)-(SUMIF($G$6:$BB$6,BF$6&amp;" "&amp;'Input-Func_Class'!$D$22,$G284:$BB284)+IFERROR(SUMIF($G$6:$BB$6,BF$6&amp;" "&amp;'Input-Func_Class'!$E$22,$G284:$BB284),SUMIF($G$6:$BB$6,BF$6&amp;" "&amp;'Input-Func_Class'!$B$24,$G284:$BB284))+SUMIF($G$6:$BB$6,BF$6&amp;" "&amp;'Input-Func_Class'!$F$22,$G284:$BB284))&lt;Check_Limit,0,1),1)</f>
        <v>0</v>
      </c>
      <c r="BG284">
        <f ca="1">IFERROR(IF(SUMIF($G$6:$BB$6,BG$6&amp;" Total",$G284:$BB284)-(SUMIF($G$6:$BB$6,BG$6&amp;" "&amp;'Input-Func_Class'!$D$22,$G284:$BB284)+IFERROR(SUMIF($G$6:$BB$6,BG$6&amp;" "&amp;'Input-Func_Class'!$E$22,$G284:$BB284),SUMIF($G$6:$BB$6,BG$6&amp;" "&amp;'Input-Func_Class'!$B$24,$G284:$BB284))+SUMIF($G$6:$BB$6,BG$6&amp;" "&amp;'Input-Func_Class'!$F$22,$G284:$BB284))&lt;Check_Limit,0,1),1)</f>
        <v>0</v>
      </c>
      <c r="BH284">
        <f ca="1">IFERROR(IF(SUMIF($G$6:$BB$6,BH$6&amp;" Total",$G284:$BB284)-(SUMIF($G$6:$BB$6,BH$6&amp;" "&amp;'Input-Func_Class'!$D$22,$G284:$BB284)+IFERROR(SUMIF($G$6:$BB$6,BH$6&amp;" "&amp;'Input-Func_Class'!$E$22,$G284:$BB284),SUMIF($G$6:$BB$6,BH$6&amp;" "&amp;'Input-Func_Class'!$B$24,$G284:$BB284))+SUMIF($G$6:$BB$6,BH$6&amp;" "&amp;'Input-Func_Class'!$F$22,$G284:$BB284))&lt;Check_Limit,0,1),1)</f>
        <v>0</v>
      </c>
      <c r="BI284">
        <f>IFERROR(IF(SUMIF($G$6:$BB$6,BI$6&amp;" Total",$G284:$BB284)-(SUMIF($G$6:$BB$6,BI$6&amp;" "&amp;'Input-Func_Class'!$D$22,$G284:$BB284)+IFERROR(SUMIF($G$6:$BB$6,BI$6&amp;" "&amp;'Input-Func_Class'!$E$22,$G284:$BB284),SUMIF($G$6:$BB$6,BI$6&amp;" "&amp;'Input-Func_Class'!$B$24,$G284:$BB284))+SUMIF($G$6:$BB$6,BI$6&amp;" "&amp;'Input-Func_Class'!$F$22,$G284:$BB284))&lt;Check_Limit,0,1),1)</f>
        <v>0</v>
      </c>
      <c r="BJ284">
        <f>IFERROR(IF(SUMIF($G$6:$BB$6,BJ$6&amp;" Total",$G284:$BB284)-(SUMIF($G$6:$BB$6,BJ$6&amp;" "&amp;'Input-Func_Class'!$D$22,$G284:$BB284)+IFERROR(SUMIF($G$6:$BB$6,BJ$6&amp;" "&amp;'Input-Func_Class'!$E$22,$G284:$BB284),SUMIF($G$6:$BB$6,BJ$6&amp;" "&amp;'Input-Func_Class'!$B$24,$G284:$BB284))+SUMIF($G$6:$BB$6,BJ$6&amp;" "&amp;'Input-Func_Class'!$F$22,$G284:$BB284))&lt;Check_Limit,0,1),1)</f>
        <v>0</v>
      </c>
      <c r="BK284">
        <f>IFERROR(IF(SUMIF($G$6:$BB$6,BK$6&amp;" Total",$G284:$BB284)-(SUMIF($G$6:$BB$6,BK$6&amp;" "&amp;'Input-Func_Class'!$D$22,$G284:$BB284)+IFERROR(SUMIF($G$6:$BB$6,BK$6&amp;" "&amp;'Input-Func_Class'!$E$22,$G284:$BB284),SUMIF($G$6:$BB$6,BK$6&amp;" "&amp;'Input-Func_Class'!$B$24,$G284:$BB284))+SUMIF($G$6:$BB$6,BK$6&amp;" "&amp;'Input-Func_Class'!$F$22,$G284:$BB284))&lt;Check_Limit,0,1),1)</f>
        <v>0</v>
      </c>
      <c r="BL284">
        <f>IFERROR(IF(SUMIF($G$6:$BB$6,BL$6&amp;" Total",$G284:$BB284)-(SUMIF($G$6:$BB$6,BL$6&amp;" "&amp;'Input-Func_Class'!$D$22,$G284:$BB284)+IFERROR(SUMIF($G$6:$BB$6,BL$6&amp;" "&amp;'Input-Func_Class'!$E$22,$G284:$BB284),SUMIF($G$6:$BB$6,BL$6&amp;" "&amp;'Input-Func_Class'!$B$24,$G284:$BB284))+SUMIF($G$6:$BB$6,BL$6&amp;" "&amp;'Input-Func_Class'!$F$22,$G284:$BB284))&lt;Check_Limit,0,1),1)</f>
        <v>0</v>
      </c>
      <c r="BM284">
        <f>IFERROR(IF(SUMIF($G$6:$BB$6,BM$6&amp;" Total",$G284:$BB284)-(SUMIF($G$6:$BB$6,BM$6&amp;" "&amp;'Input-Func_Class'!$D$22,$G284:$BB284)+IFERROR(SUMIF($G$6:$BB$6,BM$6&amp;" "&amp;'Input-Func_Class'!$E$22,$G284:$BB284),SUMIF($G$6:$BB$6,BM$6&amp;" "&amp;'Input-Func_Class'!$B$24,$G284:$BB284))+SUMIF($G$6:$BB$6,BM$6&amp;" "&amp;'Input-Func_Class'!$F$22,$G284:$BB284))&lt;Check_Limit,0,1),1)</f>
        <v>0</v>
      </c>
      <c r="BN284">
        <f>IFERROR(IF(SUMIF($G$6:$BB$6,BN$6&amp;" Total",$G284:$BB284)-(SUMIF($G$6:$BB$6,BN$6&amp;" "&amp;'Input-Func_Class'!$D$22,$G284:$BB284)+IFERROR(SUMIF($G$6:$BB$6,BN$6&amp;" "&amp;'Input-Func_Class'!$E$22,$G284:$BB284),SUMIF($G$6:$BB$6,BN$6&amp;" "&amp;'Input-Func_Class'!$B$24,$G284:$BB284))+SUMIF($G$6:$BB$6,BN$6&amp;" "&amp;'Input-Func_Class'!$F$22,$G284:$BB284))&lt;Check_Limit,0,1),1)</f>
        <v>0</v>
      </c>
      <c r="BO284">
        <f>IFERROR(IF(SUMIF($G$6:$BB$6,BO$6&amp;" Total",$G284:$BB284)-(SUMIF($G$6:$BB$6,BO$6&amp;" "&amp;'Input-Func_Class'!$D$22,$G284:$BB284)+IFERROR(SUMIF($G$6:$BB$6,BO$6&amp;" "&amp;'Input-Func_Class'!$E$22,$G284:$BB284),SUMIF($G$6:$BB$6,BO$6&amp;" "&amp;'Input-Func_Class'!$B$24,$G284:$BB284))+SUMIF($G$6:$BB$6,BO$6&amp;" "&amp;'Input-Func_Class'!$F$22,$G284:$BB284))&lt;Check_Limit,0,1),1)</f>
        <v>0</v>
      </c>
    </row>
    <row r="285" spans="1:67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>SUMPRODUCT('Input-Accounts'!$L$120:$L$178,D$120:D$178)</f>
        <v>13660803.124402201</v>
      </c>
      <c r="E285" s="8">
        <f t="shared" ca="1" si="71"/>
        <v>0</v>
      </c>
      <c r="G285" s="28">
        <f ca="1">SUMPRODUCT('Input-Accounts'!$L$120:$L$178,G$120:G$178)</f>
        <v>5056594.6723939059</v>
      </c>
      <c r="H285" s="28">
        <f ca="1">SUMPRODUCT('Input-Accounts'!$L$120:$L$178,H$120:H$178)</f>
        <v>3503964.2999112704</v>
      </c>
      <c r="I285" s="28">
        <f ca="1">SUMPRODUCT('Input-Accounts'!$L$120:$L$178,I$120:I$178)</f>
        <v>346461.75079793291</v>
      </c>
      <c r="J285" s="28">
        <f ca="1">SUMPRODUCT('Input-Accounts'!$L$120:$L$178,J$120:J$178)</f>
        <v>1206168.6216847035</v>
      </c>
      <c r="K285" s="28">
        <f ca="1">SUMPRODUCT('Input-Accounts'!$L$120:$L$178,K$120:K$178)</f>
        <v>6307859.1538621644</v>
      </c>
      <c r="L285" s="28">
        <f ca="1">SUMPRODUCT('Input-Accounts'!$L$120:$L$178,L$120:L$178)</f>
        <v>0</v>
      </c>
      <c r="M285" s="28">
        <f ca="1">SUMPRODUCT('Input-Accounts'!$L$120:$L$178,M$120:M$178)</f>
        <v>0</v>
      </c>
      <c r="N285" s="28">
        <f ca="1">SUMPRODUCT('Input-Accounts'!$L$120:$L$178,N$120:N$178)</f>
        <v>6307859.1538621644</v>
      </c>
      <c r="O285" s="28">
        <f ca="1">SUMPRODUCT('Input-Accounts'!$L$120:$L$178,O$120:O$178)</f>
        <v>2296349.298146131</v>
      </c>
      <c r="P285" s="28">
        <f ca="1">SUMPRODUCT('Input-Accounts'!$L$120:$L$178,P$120:P$178)</f>
        <v>0</v>
      </c>
      <c r="Q285" s="28">
        <f ca="1">SUMPRODUCT('Input-Accounts'!$L$120:$L$178,Q$120:Q$178)</f>
        <v>0</v>
      </c>
      <c r="R285" s="28">
        <f ca="1">SUMPRODUCT('Input-Accounts'!$L$120:$L$178,R$120:R$178)</f>
        <v>2296349.298146131</v>
      </c>
      <c r="S285" s="28">
        <f ca="1">SUMPRODUCT('Input-Accounts'!$L$120:$L$178,S$120:S$178)</f>
        <v>0</v>
      </c>
      <c r="T285" s="28">
        <f ca="1">SUMPRODUCT('Input-Accounts'!$L$120:$L$178,T$120:T$178)</f>
        <v>0</v>
      </c>
      <c r="U285" s="28">
        <f ca="1">SUMPRODUCT('Input-Accounts'!$L$120:$L$178,U$120:U$178)</f>
        <v>0</v>
      </c>
      <c r="V285" s="28">
        <f ca="1">SUMPRODUCT('Input-Accounts'!$L$120:$L$178,V$120:V$178)</f>
        <v>0</v>
      </c>
      <c r="W285" s="28">
        <f ca="1">SUMPRODUCT('Input-Accounts'!$L$120:$L$178,W$120:W$178)</f>
        <v>0</v>
      </c>
      <c r="X285" s="28">
        <f ca="1">SUMPRODUCT('Input-Accounts'!$L$120:$L$178,X$120:X$178)</f>
        <v>0</v>
      </c>
      <c r="Y285" s="28">
        <f ca="1">SUMPRODUCT('Input-Accounts'!$L$120:$L$178,Y$120:Y$178)</f>
        <v>0</v>
      </c>
      <c r="Z285" s="28">
        <f ca="1">SUMPRODUCT('Input-Accounts'!$L$120:$L$178,Z$120:Z$178)</f>
        <v>0</v>
      </c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D285">
        <f ca="1">IFERROR(IF(SUMIF($G$6:$BB$6,BD$6&amp;" Total",$G285:$BB285)-(SUMIF($G$6:$BB$6,BD$6&amp;" "&amp;'Input-Func_Class'!$D$22,$G285:$BB285)+IFERROR(SUMIF($G$6:$BB$6,BD$6&amp;" "&amp;'Input-Func_Class'!$E$22,$G285:$BB285),SUMIF($G$6:$BB$6,BD$6&amp;" "&amp;'Input-Func_Class'!$B$24,$G285:$BB285))+SUMIF($G$6:$BB$6,BD$6&amp;" "&amp;'Input-Func_Class'!$F$22,$G285:$BB285))&lt;Check_Limit,0,1),1)</f>
        <v>0</v>
      </c>
      <c r="BE285">
        <f ca="1">IFERROR(IF(SUMIF($G$6:$BB$6,BE$6&amp;" Total",$G285:$BB285)-(SUMIF($G$6:$BB$6,BE$6&amp;" "&amp;'Input-Func_Class'!$D$22,$G285:$BB285)+IFERROR(SUMIF($G$6:$BB$6,BE$6&amp;" "&amp;'Input-Func_Class'!$E$22,$G285:$BB285),SUMIF($G$6:$BB$6,BE$6&amp;" "&amp;'Input-Func_Class'!$B$24,$G285:$BB285))+SUMIF($G$6:$BB$6,BE$6&amp;" "&amp;'Input-Func_Class'!$F$22,$G285:$BB285))&lt;Check_Limit,0,1),1)</f>
        <v>0</v>
      </c>
      <c r="BF285">
        <f ca="1">IFERROR(IF(SUMIF($G$6:$BB$6,BF$6&amp;" Total",$G285:$BB285)-(SUMIF($G$6:$BB$6,BF$6&amp;" "&amp;'Input-Func_Class'!$D$22,$G285:$BB285)+IFERROR(SUMIF($G$6:$BB$6,BF$6&amp;" "&amp;'Input-Func_Class'!$E$22,$G285:$BB285),SUMIF($G$6:$BB$6,BF$6&amp;" "&amp;'Input-Func_Class'!$B$24,$G285:$BB285))+SUMIF($G$6:$BB$6,BF$6&amp;" "&amp;'Input-Func_Class'!$F$22,$G285:$BB285))&lt;Check_Limit,0,1),1)</f>
        <v>0</v>
      </c>
      <c r="BG285">
        <f ca="1">IFERROR(IF(SUMIF($G$6:$BB$6,BG$6&amp;" Total",$G285:$BB285)-(SUMIF($G$6:$BB$6,BG$6&amp;" "&amp;'Input-Func_Class'!$D$22,$G285:$BB285)+IFERROR(SUMIF($G$6:$BB$6,BG$6&amp;" "&amp;'Input-Func_Class'!$E$22,$G285:$BB285),SUMIF($G$6:$BB$6,BG$6&amp;" "&amp;'Input-Func_Class'!$B$24,$G285:$BB285))+SUMIF($G$6:$BB$6,BG$6&amp;" "&amp;'Input-Func_Class'!$F$22,$G285:$BB285))&lt;Check_Limit,0,1),1)</f>
        <v>0</v>
      </c>
      <c r="BH285">
        <f ca="1">IFERROR(IF(SUMIF($G$6:$BB$6,BH$6&amp;" Total",$G285:$BB285)-(SUMIF($G$6:$BB$6,BH$6&amp;" "&amp;'Input-Func_Class'!$D$22,$G285:$BB285)+IFERROR(SUMIF($G$6:$BB$6,BH$6&amp;" "&amp;'Input-Func_Class'!$E$22,$G285:$BB285),SUMIF($G$6:$BB$6,BH$6&amp;" "&amp;'Input-Func_Class'!$B$24,$G285:$BB285))+SUMIF($G$6:$BB$6,BH$6&amp;" "&amp;'Input-Func_Class'!$F$22,$G285:$BB285))&lt;Check_Limit,0,1),1)</f>
        <v>0</v>
      </c>
      <c r="BI285">
        <f>IFERROR(IF(SUMIF($G$6:$BB$6,BI$6&amp;" Total",$G285:$BB285)-(SUMIF($G$6:$BB$6,BI$6&amp;" "&amp;'Input-Func_Class'!$D$22,$G285:$BB285)+IFERROR(SUMIF($G$6:$BB$6,BI$6&amp;" "&amp;'Input-Func_Class'!$E$22,$G285:$BB285),SUMIF($G$6:$BB$6,BI$6&amp;" "&amp;'Input-Func_Class'!$B$24,$G285:$BB285))+SUMIF($G$6:$BB$6,BI$6&amp;" "&amp;'Input-Func_Class'!$F$22,$G285:$BB285))&lt;Check_Limit,0,1),1)</f>
        <v>0</v>
      </c>
      <c r="BJ285">
        <f>IFERROR(IF(SUMIF($G$6:$BB$6,BJ$6&amp;" Total",$G285:$BB285)-(SUMIF($G$6:$BB$6,BJ$6&amp;" "&amp;'Input-Func_Class'!$D$22,$G285:$BB285)+IFERROR(SUMIF($G$6:$BB$6,BJ$6&amp;" "&amp;'Input-Func_Class'!$E$22,$G285:$BB285),SUMIF($G$6:$BB$6,BJ$6&amp;" "&amp;'Input-Func_Class'!$B$24,$G285:$BB285))+SUMIF($G$6:$BB$6,BJ$6&amp;" "&amp;'Input-Func_Class'!$F$22,$G285:$BB285))&lt;Check_Limit,0,1),1)</f>
        <v>0</v>
      </c>
      <c r="BK285">
        <f>IFERROR(IF(SUMIF($G$6:$BB$6,BK$6&amp;" Total",$G285:$BB285)-(SUMIF($G$6:$BB$6,BK$6&amp;" "&amp;'Input-Func_Class'!$D$22,$G285:$BB285)+IFERROR(SUMIF($G$6:$BB$6,BK$6&amp;" "&amp;'Input-Func_Class'!$E$22,$G285:$BB285),SUMIF($G$6:$BB$6,BK$6&amp;" "&amp;'Input-Func_Class'!$B$24,$G285:$BB285))+SUMIF($G$6:$BB$6,BK$6&amp;" "&amp;'Input-Func_Class'!$F$22,$G285:$BB285))&lt;Check_Limit,0,1),1)</f>
        <v>0</v>
      </c>
      <c r="BL285">
        <f>IFERROR(IF(SUMIF($G$6:$BB$6,BL$6&amp;" Total",$G285:$BB285)-(SUMIF($G$6:$BB$6,BL$6&amp;" "&amp;'Input-Func_Class'!$D$22,$G285:$BB285)+IFERROR(SUMIF($G$6:$BB$6,BL$6&amp;" "&amp;'Input-Func_Class'!$E$22,$G285:$BB285),SUMIF($G$6:$BB$6,BL$6&amp;" "&amp;'Input-Func_Class'!$B$24,$G285:$BB285))+SUMIF($G$6:$BB$6,BL$6&amp;" "&amp;'Input-Func_Class'!$F$22,$G285:$BB285))&lt;Check_Limit,0,1),1)</f>
        <v>0</v>
      </c>
      <c r="BM285">
        <f>IFERROR(IF(SUMIF($G$6:$BB$6,BM$6&amp;" Total",$G285:$BB285)-(SUMIF($G$6:$BB$6,BM$6&amp;" "&amp;'Input-Func_Class'!$D$22,$G285:$BB285)+IFERROR(SUMIF($G$6:$BB$6,BM$6&amp;" "&amp;'Input-Func_Class'!$E$22,$G285:$BB285),SUMIF($G$6:$BB$6,BM$6&amp;" "&amp;'Input-Func_Class'!$B$24,$G285:$BB285))+SUMIF($G$6:$BB$6,BM$6&amp;" "&amp;'Input-Func_Class'!$F$22,$G285:$BB285))&lt;Check_Limit,0,1),1)</f>
        <v>0</v>
      </c>
      <c r="BN285">
        <f>IFERROR(IF(SUMIF($G$6:$BB$6,BN$6&amp;" Total",$G285:$BB285)-(SUMIF($G$6:$BB$6,BN$6&amp;" "&amp;'Input-Func_Class'!$D$22,$G285:$BB285)+IFERROR(SUMIF($G$6:$BB$6,BN$6&amp;" "&amp;'Input-Func_Class'!$E$22,$G285:$BB285),SUMIF($G$6:$BB$6,BN$6&amp;" "&amp;'Input-Func_Class'!$B$24,$G285:$BB285))+SUMIF($G$6:$BB$6,BN$6&amp;" "&amp;'Input-Func_Class'!$F$22,$G285:$BB285))&lt;Check_Limit,0,1),1)</f>
        <v>0</v>
      </c>
      <c r="BO285">
        <f>IFERROR(IF(SUMIF($G$6:$BB$6,BO$6&amp;" Total",$G285:$BB285)-(SUMIF($G$6:$BB$6,BO$6&amp;" "&amp;'Input-Func_Class'!$D$22,$G285:$BB285)+IFERROR(SUMIF($G$6:$BB$6,BO$6&amp;" "&amp;'Input-Func_Class'!$E$22,$G285:$BB285),SUMIF($G$6:$BB$6,BO$6&amp;" "&amp;'Input-Func_Class'!$B$24,$G285:$BB285))+SUMIF($G$6:$BB$6,BO$6&amp;" "&amp;'Input-Func_Class'!$F$22,$G285:$BB285))&lt;Check_Limit,0,1),1)</f>
        <v>0</v>
      </c>
    </row>
    <row r="286" spans="1:67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>SUM(D$143,D$154,D$160:D$162,D$164,D$172,D$179)</f>
        <v>26811350.09017133</v>
      </c>
      <c r="E286" s="8">
        <f t="shared" ca="1" si="71"/>
        <v>0</v>
      </c>
      <c r="G286" s="28">
        <f t="shared" ref="G286:Z286" ca="1" si="85">SUM(G$143,G$154,G$160:G$162,G$164,G$172,G$179)</f>
        <v>11787966.882970417</v>
      </c>
      <c r="H286" s="28">
        <f t="shared" ca="1" si="85"/>
        <v>8820258.0953795481</v>
      </c>
      <c r="I286" s="28">
        <f t="shared" ca="1" si="85"/>
        <v>0</v>
      </c>
      <c r="J286" s="28">
        <f t="shared" ca="1" si="85"/>
        <v>2967708.7875908669</v>
      </c>
      <c r="K286" s="28">
        <f t="shared" ca="1" si="85"/>
        <v>11145743.011571569</v>
      </c>
      <c r="L286" s="28">
        <f t="shared" ca="1" si="85"/>
        <v>0</v>
      </c>
      <c r="M286" s="28">
        <f t="shared" ca="1" si="85"/>
        <v>0</v>
      </c>
      <c r="N286" s="28">
        <f t="shared" ca="1" si="85"/>
        <v>11145743.011571569</v>
      </c>
      <c r="O286" s="28">
        <f t="shared" ca="1" si="85"/>
        <v>3877640.1956293415</v>
      </c>
      <c r="P286" s="28">
        <f t="shared" ca="1" si="85"/>
        <v>0</v>
      </c>
      <c r="Q286" s="28">
        <f t="shared" ca="1" si="85"/>
        <v>0</v>
      </c>
      <c r="R286" s="28">
        <f t="shared" ca="1" si="85"/>
        <v>3877640.1956293415</v>
      </c>
      <c r="S286" s="28">
        <f t="shared" ca="1" si="85"/>
        <v>0</v>
      </c>
      <c r="T286" s="28">
        <f t="shared" ca="1" si="85"/>
        <v>0</v>
      </c>
      <c r="U286" s="28">
        <f t="shared" ca="1" si="85"/>
        <v>0</v>
      </c>
      <c r="V286" s="28">
        <f t="shared" ca="1" si="85"/>
        <v>0</v>
      </c>
      <c r="W286" s="28">
        <f t="shared" ca="1" si="85"/>
        <v>0</v>
      </c>
      <c r="X286" s="28">
        <f t="shared" ca="1" si="85"/>
        <v>0</v>
      </c>
      <c r="Y286" s="28">
        <f t="shared" ca="1" si="85"/>
        <v>0</v>
      </c>
      <c r="Z286" s="28">
        <f t="shared" ca="1" si="85"/>
        <v>0</v>
      </c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D286">
        <f ca="1">IFERROR(IF(SUMIF($G$6:$BB$6,BD$6&amp;" Total",$G286:$BB286)-(SUMIF($G$6:$BB$6,BD$6&amp;" "&amp;'Input-Func_Class'!$D$22,$G286:$BB286)+IFERROR(SUMIF($G$6:$BB$6,BD$6&amp;" "&amp;'Input-Func_Class'!$E$22,$G286:$BB286),SUMIF($G$6:$BB$6,BD$6&amp;" "&amp;'Input-Func_Class'!$B$24,$G286:$BB286))+SUMIF($G$6:$BB$6,BD$6&amp;" "&amp;'Input-Func_Class'!$F$22,$G286:$BB286))&lt;Check_Limit,0,1),1)</f>
        <v>0</v>
      </c>
      <c r="BE286">
        <f ca="1">IFERROR(IF(SUMIF($G$6:$BB$6,BE$6&amp;" Total",$G286:$BB286)-(SUMIF($G$6:$BB$6,BE$6&amp;" "&amp;'Input-Func_Class'!$D$22,$G286:$BB286)+IFERROR(SUMIF($G$6:$BB$6,BE$6&amp;" "&amp;'Input-Func_Class'!$E$22,$G286:$BB286),SUMIF($G$6:$BB$6,BE$6&amp;" "&amp;'Input-Func_Class'!$B$24,$G286:$BB286))+SUMIF($G$6:$BB$6,BE$6&amp;" "&amp;'Input-Func_Class'!$F$22,$G286:$BB286))&lt;Check_Limit,0,1),1)</f>
        <v>0</v>
      </c>
      <c r="BF286">
        <f ca="1">IFERROR(IF(SUMIF($G$6:$BB$6,BF$6&amp;" Total",$G286:$BB286)-(SUMIF($G$6:$BB$6,BF$6&amp;" "&amp;'Input-Func_Class'!$D$22,$G286:$BB286)+IFERROR(SUMIF($G$6:$BB$6,BF$6&amp;" "&amp;'Input-Func_Class'!$E$22,$G286:$BB286),SUMIF($G$6:$BB$6,BF$6&amp;" "&amp;'Input-Func_Class'!$B$24,$G286:$BB286))+SUMIF($G$6:$BB$6,BF$6&amp;" "&amp;'Input-Func_Class'!$F$22,$G286:$BB286))&lt;Check_Limit,0,1),1)</f>
        <v>0</v>
      </c>
      <c r="BG286">
        <f ca="1">IFERROR(IF(SUMIF($G$6:$BB$6,BG$6&amp;" Total",$G286:$BB286)-(SUMIF($G$6:$BB$6,BG$6&amp;" "&amp;'Input-Func_Class'!$D$22,$G286:$BB286)+IFERROR(SUMIF($G$6:$BB$6,BG$6&amp;" "&amp;'Input-Func_Class'!$E$22,$G286:$BB286),SUMIF($G$6:$BB$6,BG$6&amp;" "&amp;'Input-Func_Class'!$B$24,$G286:$BB286))+SUMIF($G$6:$BB$6,BG$6&amp;" "&amp;'Input-Func_Class'!$F$22,$G286:$BB286))&lt;Check_Limit,0,1),1)</f>
        <v>0</v>
      </c>
      <c r="BH286">
        <f ca="1">IFERROR(IF(SUMIF($G$6:$BB$6,BH$6&amp;" Total",$G286:$BB286)-(SUMIF($G$6:$BB$6,BH$6&amp;" "&amp;'Input-Func_Class'!$D$22,$G286:$BB286)+IFERROR(SUMIF($G$6:$BB$6,BH$6&amp;" "&amp;'Input-Func_Class'!$E$22,$G286:$BB286),SUMIF($G$6:$BB$6,BH$6&amp;" "&amp;'Input-Func_Class'!$B$24,$G286:$BB286))+SUMIF($G$6:$BB$6,BH$6&amp;" "&amp;'Input-Func_Class'!$F$22,$G286:$BB286))&lt;Check_Limit,0,1),1)</f>
        <v>0</v>
      </c>
      <c r="BI286">
        <f>IFERROR(IF(SUMIF($G$6:$BB$6,BI$6&amp;" Total",$G286:$BB286)-(SUMIF($G$6:$BB$6,BI$6&amp;" "&amp;'Input-Func_Class'!$D$22,$G286:$BB286)+IFERROR(SUMIF($G$6:$BB$6,BI$6&amp;" "&amp;'Input-Func_Class'!$E$22,$G286:$BB286),SUMIF($G$6:$BB$6,BI$6&amp;" "&amp;'Input-Func_Class'!$B$24,$G286:$BB286))+SUMIF($G$6:$BB$6,BI$6&amp;" "&amp;'Input-Func_Class'!$F$22,$G286:$BB286))&lt;Check_Limit,0,1),1)</f>
        <v>0</v>
      </c>
      <c r="BJ286">
        <f>IFERROR(IF(SUMIF($G$6:$BB$6,BJ$6&amp;" Total",$G286:$BB286)-(SUMIF($G$6:$BB$6,BJ$6&amp;" "&amp;'Input-Func_Class'!$D$22,$G286:$BB286)+IFERROR(SUMIF($G$6:$BB$6,BJ$6&amp;" "&amp;'Input-Func_Class'!$E$22,$G286:$BB286),SUMIF($G$6:$BB$6,BJ$6&amp;" "&amp;'Input-Func_Class'!$B$24,$G286:$BB286))+SUMIF($G$6:$BB$6,BJ$6&amp;" "&amp;'Input-Func_Class'!$F$22,$G286:$BB286))&lt;Check_Limit,0,1),1)</f>
        <v>0</v>
      </c>
      <c r="BK286">
        <f>IFERROR(IF(SUMIF($G$6:$BB$6,BK$6&amp;" Total",$G286:$BB286)-(SUMIF($G$6:$BB$6,BK$6&amp;" "&amp;'Input-Func_Class'!$D$22,$G286:$BB286)+IFERROR(SUMIF($G$6:$BB$6,BK$6&amp;" "&amp;'Input-Func_Class'!$E$22,$G286:$BB286),SUMIF($G$6:$BB$6,BK$6&amp;" "&amp;'Input-Func_Class'!$B$24,$G286:$BB286))+SUMIF($G$6:$BB$6,BK$6&amp;" "&amp;'Input-Func_Class'!$F$22,$G286:$BB286))&lt;Check_Limit,0,1),1)</f>
        <v>0</v>
      </c>
      <c r="BL286">
        <f>IFERROR(IF(SUMIF($G$6:$BB$6,BL$6&amp;" Total",$G286:$BB286)-(SUMIF($G$6:$BB$6,BL$6&amp;" "&amp;'Input-Func_Class'!$D$22,$G286:$BB286)+IFERROR(SUMIF($G$6:$BB$6,BL$6&amp;" "&amp;'Input-Func_Class'!$E$22,$G286:$BB286),SUMIF($G$6:$BB$6,BL$6&amp;" "&amp;'Input-Func_Class'!$B$24,$G286:$BB286))+SUMIF($G$6:$BB$6,BL$6&amp;" "&amp;'Input-Func_Class'!$F$22,$G286:$BB286))&lt;Check_Limit,0,1),1)</f>
        <v>0</v>
      </c>
      <c r="BM286">
        <f>IFERROR(IF(SUMIF($G$6:$BB$6,BM$6&amp;" Total",$G286:$BB286)-(SUMIF($G$6:$BB$6,BM$6&amp;" "&amp;'Input-Func_Class'!$D$22,$G286:$BB286)+IFERROR(SUMIF($G$6:$BB$6,BM$6&amp;" "&amp;'Input-Func_Class'!$E$22,$G286:$BB286),SUMIF($G$6:$BB$6,BM$6&amp;" "&amp;'Input-Func_Class'!$B$24,$G286:$BB286))+SUMIF($G$6:$BB$6,BM$6&amp;" "&amp;'Input-Func_Class'!$F$22,$G286:$BB286))&lt;Check_Limit,0,1),1)</f>
        <v>0</v>
      </c>
      <c r="BN286">
        <f>IFERROR(IF(SUMIF($G$6:$BB$6,BN$6&amp;" Total",$G286:$BB286)-(SUMIF($G$6:$BB$6,BN$6&amp;" "&amp;'Input-Func_Class'!$D$22,$G286:$BB286)+IFERROR(SUMIF($G$6:$BB$6,BN$6&amp;" "&amp;'Input-Func_Class'!$E$22,$G286:$BB286),SUMIF($G$6:$BB$6,BN$6&amp;" "&amp;'Input-Func_Class'!$B$24,$G286:$BB286))+SUMIF($G$6:$BB$6,BN$6&amp;" "&amp;'Input-Func_Class'!$F$22,$G286:$BB286))&lt;Check_Limit,0,1),1)</f>
        <v>0</v>
      </c>
      <c r="BO286">
        <f>IFERROR(IF(SUMIF($G$6:$BB$6,BO$6&amp;" Total",$G286:$BB286)-(SUMIF($G$6:$BB$6,BO$6&amp;" "&amp;'Input-Func_Class'!$D$22,$G286:$BB286)+IFERROR(SUMIF($G$6:$BB$6,BO$6&amp;" "&amp;'Input-Func_Class'!$E$22,$G286:$BB286),SUMIF($G$6:$BB$6,BO$6&amp;" "&amp;'Input-Func_Class'!$B$24,$G286:$BB286))+SUMIF($G$6:$BB$6,BO$6&amp;" "&amp;'Input-Func_Class'!$F$22,$G286:$BB286))&lt;Check_Limit,0,1),1)</f>
        <v>0</v>
      </c>
    </row>
    <row r="287" spans="1:67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>D$55</f>
        <v>911487309.26780391</v>
      </c>
      <c r="E287" s="8">
        <f t="shared" ca="1" si="71"/>
        <v>0</v>
      </c>
      <c r="F287" s="12"/>
      <c r="G287" s="28">
        <f t="shared" ref="G287:Z287" ca="1" si="86">G$55</f>
        <v>582040676.09347522</v>
      </c>
      <c r="H287" s="28">
        <f t="shared" ca="1" si="86"/>
        <v>444048173.54040331</v>
      </c>
      <c r="I287" s="28">
        <f t="shared" ca="1" si="86"/>
        <v>0</v>
      </c>
      <c r="J287" s="28">
        <f t="shared" ca="1" si="86"/>
        <v>137992502.55307177</v>
      </c>
      <c r="K287" s="28">
        <f t="shared" ca="1" si="86"/>
        <v>329446633.17432868</v>
      </c>
      <c r="L287" s="28">
        <f t="shared" ca="1" si="86"/>
        <v>0</v>
      </c>
      <c r="M287" s="28">
        <f t="shared" ca="1" si="86"/>
        <v>0</v>
      </c>
      <c r="N287" s="28">
        <f t="shared" ca="1" si="86"/>
        <v>329446633.17432868</v>
      </c>
      <c r="O287" s="28">
        <f t="shared" ca="1" si="86"/>
        <v>0</v>
      </c>
      <c r="P287" s="28">
        <f t="shared" ca="1" si="86"/>
        <v>0</v>
      </c>
      <c r="Q287" s="28">
        <f t="shared" ca="1" si="86"/>
        <v>0</v>
      </c>
      <c r="R287" s="28">
        <f t="shared" ca="1" si="86"/>
        <v>0</v>
      </c>
      <c r="S287" s="28">
        <f t="shared" ca="1" si="86"/>
        <v>0</v>
      </c>
      <c r="T287" s="28">
        <f t="shared" ca="1" si="86"/>
        <v>0</v>
      </c>
      <c r="U287" s="28">
        <f t="shared" ca="1" si="86"/>
        <v>0</v>
      </c>
      <c r="V287" s="28">
        <f t="shared" ca="1" si="86"/>
        <v>0</v>
      </c>
      <c r="W287" s="28">
        <f t="shared" ca="1" si="86"/>
        <v>0</v>
      </c>
      <c r="X287" s="28">
        <f t="shared" ca="1" si="86"/>
        <v>0</v>
      </c>
      <c r="Y287" s="28">
        <f t="shared" ca="1" si="86"/>
        <v>0</v>
      </c>
      <c r="Z287" s="28">
        <f t="shared" ca="1" si="86"/>
        <v>0</v>
      </c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D287" t="s">
        <v>344</v>
      </c>
      <c r="BE287" t="s">
        <v>344</v>
      </c>
      <c r="BF287" t="s">
        <v>344</v>
      </c>
      <c r="BG287" t="s">
        <v>344</v>
      </c>
      <c r="BH287" t="s">
        <v>344</v>
      </c>
      <c r="BI287" t="s">
        <v>344</v>
      </c>
      <c r="BJ287" t="s">
        <v>344</v>
      </c>
      <c r="BK287" t="s">
        <v>344</v>
      </c>
      <c r="BL287" t="s">
        <v>344</v>
      </c>
      <c r="BM287" t="s">
        <v>344</v>
      </c>
      <c r="BN287" t="s">
        <v>344</v>
      </c>
      <c r="BO287" t="s">
        <v>344</v>
      </c>
    </row>
    <row r="288" spans="1:67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>D$115</f>
        <v>609682978.1532799</v>
      </c>
      <c r="E288" s="8"/>
      <c r="G288" s="28">
        <f t="shared" ref="G288:Z288" ca="1" si="87">G$115</f>
        <v>435209784.7232905</v>
      </c>
      <c r="H288" s="28">
        <f t="shared" ca="1" si="87"/>
        <v>340436864.58114231</v>
      </c>
      <c r="I288" s="28">
        <f t="shared" ca="1" si="87"/>
        <v>0</v>
      </c>
      <c r="J288" s="28">
        <f t="shared" ca="1" si="87"/>
        <v>94772920.142148107</v>
      </c>
      <c r="K288" s="28">
        <f t="shared" ca="1" si="87"/>
        <v>174473193.42998952</v>
      </c>
      <c r="L288" s="28">
        <f t="shared" ca="1" si="87"/>
        <v>0</v>
      </c>
      <c r="M288" s="28">
        <f t="shared" ca="1" si="87"/>
        <v>0</v>
      </c>
      <c r="N288" s="28">
        <f t="shared" ca="1" si="87"/>
        <v>174473193.42998952</v>
      </c>
      <c r="O288" s="28">
        <f t="shared" ca="1" si="87"/>
        <v>0</v>
      </c>
      <c r="P288" s="28">
        <f t="shared" ca="1" si="87"/>
        <v>0</v>
      </c>
      <c r="Q288" s="28">
        <f t="shared" ca="1" si="87"/>
        <v>0</v>
      </c>
      <c r="R288" s="28">
        <f t="shared" ca="1" si="87"/>
        <v>0</v>
      </c>
      <c r="S288" s="28">
        <f t="shared" ca="1" si="87"/>
        <v>0</v>
      </c>
      <c r="T288" s="28">
        <f t="shared" ca="1" si="87"/>
        <v>0</v>
      </c>
      <c r="U288" s="28">
        <f t="shared" ca="1" si="87"/>
        <v>0</v>
      </c>
      <c r="V288" s="28">
        <f t="shared" ca="1" si="87"/>
        <v>0</v>
      </c>
      <c r="W288" s="28">
        <f t="shared" ca="1" si="87"/>
        <v>0</v>
      </c>
      <c r="X288" s="28">
        <f t="shared" ca="1" si="87"/>
        <v>0</v>
      </c>
      <c r="Y288" s="28">
        <f t="shared" ca="1" si="87"/>
        <v>0</v>
      </c>
      <c r="Z288" s="28">
        <f t="shared" ca="1" si="87"/>
        <v>0</v>
      </c>
    </row>
    <row r="289" spans="1:26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>D274</f>
        <v>245822255.69967505</v>
      </c>
      <c r="E289" s="8"/>
      <c r="G289" s="28">
        <f t="shared" ref="G289:Z289" ca="1" si="88">G274</f>
        <v>90123705.208936036</v>
      </c>
      <c r="H289" s="28">
        <f t="shared" ca="1" si="88"/>
        <v>68782598.47499764</v>
      </c>
      <c r="I289" s="28">
        <f t="shared" ca="1" si="88"/>
        <v>560511.29274246469</v>
      </c>
      <c r="J289" s="28">
        <f t="shared" ca="1" si="88"/>
        <v>20780595.441195909</v>
      </c>
      <c r="K289" s="28">
        <f t="shared" ca="1" si="88"/>
        <v>63864982.066089258</v>
      </c>
      <c r="L289" s="28">
        <f t="shared" ca="1" si="88"/>
        <v>0</v>
      </c>
      <c r="M289" s="28">
        <f t="shared" ca="1" si="88"/>
        <v>0</v>
      </c>
      <c r="N289" s="28">
        <f t="shared" ca="1" si="88"/>
        <v>63864982.066089258</v>
      </c>
      <c r="O289" s="28">
        <f t="shared" ca="1" si="88"/>
        <v>10111676.004649809</v>
      </c>
      <c r="P289" s="28">
        <f t="shared" ca="1" si="88"/>
        <v>0</v>
      </c>
      <c r="Q289" s="28">
        <f t="shared" ca="1" si="88"/>
        <v>0</v>
      </c>
      <c r="R289" s="28">
        <f t="shared" ca="1" si="88"/>
        <v>10111676.004649809</v>
      </c>
      <c r="S289" s="28">
        <f t="shared" ca="1" si="88"/>
        <v>81721892.420000032</v>
      </c>
      <c r="T289" s="28">
        <f t="shared" ca="1" si="88"/>
        <v>0</v>
      </c>
      <c r="U289" s="28">
        <f t="shared" ca="1" si="88"/>
        <v>81721892.420000032</v>
      </c>
      <c r="V289" s="28">
        <f t="shared" ca="1" si="88"/>
        <v>0</v>
      </c>
      <c r="W289" s="28">
        <f t="shared" ca="1" si="88"/>
        <v>0</v>
      </c>
      <c r="X289" s="28">
        <f t="shared" ca="1" si="88"/>
        <v>0</v>
      </c>
      <c r="Y289" s="28">
        <f t="shared" ca="1" si="88"/>
        <v>0</v>
      </c>
      <c r="Z289" s="28">
        <f t="shared" ca="1" si="88"/>
        <v>0</v>
      </c>
    </row>
    <row r="290" spans="1:26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>
        <f t="shared" si="71"/>
        <v>0</v>
      </c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>
        <f t="shared" si="71"/>
        <v>0</v>
      </c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>
        <f t="shared" si="71"/>
        <v>0</v>
      </c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>
        <f t="shared" si="71"/>
        <v>0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>
        <f t="shared" si="71"/>
        <v>0</v>
      </c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>
        <f t="shared" si="71"/>
        <v>0</v>
      </c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>
        <f t="shared" si="71"/>
        <v>0</v>
      </c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>
        <f t="shared" si="71"/>
        <v>0</v>
      </c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>
        <f t="shared" si="71"/>
        <v>0</v>
      </c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>
        <f t="shared" si="71"/>
        <v>0</v>
      </c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>
        <f t="shared" si="71"/>
        <v>0</v>
      </c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>
        <f t="shared" si="71"/>
        <v>0</v>
      </c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>
        <f t="shared" si="71"/>
        <v>0</v>
      </c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>
        <f t="shared" si="71"/>
        <v>0</v>
      </c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>
        <f t="shared" si="71"/>
        <v>0</v>
      </c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>
        <f t="shared" si="71"/>
        <v>0</v>
      </c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>
        <f t="shared" si="71"/>
        <v>0</v>
      </c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</row>
    <row r="314" spans="1:26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>
        <f t="shared" si="71"/>
        <v>0</v>
      </c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</row>
    <row r="315" spans="1:26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</row>
    <row r="325" spans="1:18">
      <c r="A325"/>
      <c r="C325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>
      <c r="A326"/>
      <c r="C326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>
      <c r="A327"/>
      <c r="C32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>
      <c r="A328"/>
      <c r="C328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>
      <c r="A329"/>
      <c r="C329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</sheetData>
  <pageMargins left="0.45" right="0.45" top="0.5" bottom="0.5" header="0.3" footer="0.3"/>
  <pageSetup scale="53" orientation="landscape" horizontalDpi="1200" verticalDpi="1200" r:id="rId1"/>
  <rowBreaks count="7" manualBreakCount="7">
    <brk id="55" max="29" man="1"/>
    <brk id="107" max="29" man="1"/>
    <brk id="118" max="29" man="1"/>
    <brk id="156" max="29" man="1"/>
    <brk id="197" max="29" man="1"/>
    <brk id="264" max="29" man="1"/>
    <brk id="305" max="29" man="1"/>
  </rowBreaks>
  <colBreaks count="2" manualBreakCount="2">
    <brk id="10" max="521" man="1"/>
    <brk id="18" max="5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D52B7-A3D4-43D6-9AD4-07D943B12D18}">
  <sheetPr codeName="Sheet19">
    <tabColor theme="7" tint="0.59999389629810485"/>
  </sheetPr>
  <dimension ref="A1:K329"/>
  <sheetViews>
    <sheetView workbookViewId="0"/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17.1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346</v>
      </c>
      <c r="D5" t="str">
        <f>LEFT(ADDRESS(5,MATCH($B$5,Classification!$A$6:$ABB$6,0)),3)</f>
        <v>$H$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Demand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253.91237562613119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8">
        <f ca="1">IFERROR(INDEX(G$278:G$314,MATCH($F11,$B$278:$B$314,0))/INDEX($D$278:$D$314,MATCH($F11,$B$278:$B$314,0)),SUMIFS('Input-Ext Allocators'!D$8:D$63,'Input-Ext Allocators'!$B$8:$B$63,$F11))*$D11</f>
        <v>131.57837536680984</v>
      </c>
      <c r="H11" s="8">
        <f ca="1">IFERROR(INDEX(H$278:H$314,MATCH($F11,$B$278:$B$314,0))/INDEX($D$278:$D$314,MATCH($F11,$B$278:$B$314,0)),SUMIFS('Input-Ext Allocators'!E$8:E$63,'Input-Ext Allocators'!$B$8:$B$63,$F11))*$D11</f>
        <v>87.533207897334862</v>
      </c>
      <c r="I11" s="8">
        <f ca="1">IFERROR(INDEX(I$278:I$314,MATCH($F11,$B$278:$B$314,0))/INDEX($D$278:$D$314,MATCH($F11,$B$278:$B$314,0)),SUMIFS('Input-Ext Allocators'!F$8:F$63,'Input-Ext Allocators'!$B$8:$B$63,$F11))*$D11</f>
        <v>0.11187029652003729</v>
      </c>
      <c r="J11" s="8">
        <f ca="1">IFERROR(INDEX(J$278:J$314,MATCH($F11,$B$278:$B$314,0))/INDEX($D$278:$D$314,MATCH($F11,$B$278:$B$314,0)),SUMIFS('Input-Ext Allocators'!G$8:G$63,'Input-Ext Allocators'!$B$8:$B$63,$F11))*$D11</f>
        <v>0.10740679319512823</v>
      </c>
      <c r="K11" s="8">
        <f ca="1">IFERROR(INDEX(K$278:K$314,MATCH($F11,$B$278:$B$314,0))/INDEX($D$278:$D$314,MATCH($F11,$B$278:$B$314,0)),SUMIFS('Input-Ext Allocators'!H$8:H$63,'Input-Ext Allocators'!$B$8:$B$63,$F11))*$D11</f>
        <v>34.581515272271311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33011.838760503735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8">
        <f ca="1">IFERROR(INDEX(G$278:G$314,MATCH($F12,$B$278:$B$314,0))/INDEX($D$278:$D$314,MATCH($F12,$B$278:$B$314,0)),SUMIFS('Input-Ext Allocators'!D$8:D$63,'Input-Ext Allocators'!$B$8:$B$63,$F12))*$D12</f>
        <v>17106.862559444067</v>
      </c>
      <c r="H12" s="8">
        <f ca="1">IFERROR(INDEX(H$278:H$314,MATCH($F12,$B$278:$B$314,0))/INDEX($D$278:$D$314,MATCH($F12,$B$278:$B$314,0)),SUMIFS('Input-Ext Allocators'!E$8:E$63,'Input-Ext Allocators'!$B$8:$B$63,$F12))*$D12</f>
        <v>11380.430505487682</v>
      </c>
      <c r="I12" s="8">
        <f ca="1">IFERROR(INDEX(I$278:I$314,MATCH($F12,$B$278:$B$314,0))/INDEX($D$278:$D$314,MATCH($F12,$B$278:$B$314,0)),SUMIFS('Input-Ext Allocators'!F$8:F$63,'Input-Ext Allocators'!$B$8:$B$63,$F12))*$D12</f>
        <v>14.544561609895576</v>
      </c>
      <c r="J12" s="8">
        <f ca="1">IFERROR(INDEX(J$278:J$314,MATCH($F12,$B$278:$B$314,0))/INDEX($D$278:$D$314,MATCH($F12,$B$278:$B$314,0)),SUMIFS('Input-Ext Allocators'!G$8:G$63,'Input-Ext Allocators'!$B$8:$B$63,$F12))*$D12</f>
        <v>13.964249399017637</v>
      </c>
      <c r="K12" s="8">
        <f ca="1">IFERROR(INDEX(K$278:K$314,MATCH($F12,$B$278:$B$314,0))/INDEX($D$278:$D$314,MATCH($F12,$B$278:$B$314,0)),SUMIFS('Input-Ext Allocators'!H$8:H$63,'Input-Ext Allocators'!$B$8:$B$63,$F12))*$D12</f>
        <v>4496.0368845630665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8770714.4794004429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8">
        <f ca="1">IFERROR(INDEX(G$278:G$314,MATCH($F13,$B$278:$B$314,0))/INDEX($D$278:$D$314,MATCH($F13,$B$278:$B$314,0)),SUMIFS('Input-Ext Allocators'!D$8:D$63,'Input-Ext Allocators'!$B$8:$B$63,$F13))*$D13</f>
        <v>4545018.1747143595</v>
      </c>
      <c r="H13" s="8">
        <f ca="1">IFERROR(INDEX(H$278:H$314,MATCH($F13,$B$278:$B$314,0))/INDEX($D$278:$D$314,MATCH($F13,$B$278:$B$314,0)),SUMIFS('Input-Ext Allocators'!E$8:E$63,'Input-Ext Allocators'!$B$8:$B$63,$F13))*$D13</f>
        <v>3023597.3021809412</v>
      </c>
      <c r="I13" s="8">
        <f ca="1">IFERROR(INDEX(I$278:I$314,MATCH($F13,$B$278:$B$314,0))/INDEX($D$278:$D$314,MATCH($F13,$B$278:$B$314,0)),SUMIFS('Input-Ext Allocators'!F$8:F$63,'Input-Ext Allocators'!$B$8:$B$63,$F13))*$D13</f>
        <v>3864.2560335374783</v>
      </c>
      <c r="J13" s="8">
        <f ca="1">IFERROR(INDEX(J$278:J$314,MATCH($F13,$B$278:$B$314,0))/INDEX($D$278:$D$314,MATCH($F13,$B$278:$B$314,0)),SUMIFS('Input-Ext Allocators'!G$8:G$63,'Input-Ext Allocators'!$B$8:$B$63,$F13))*$D13</f>
        <v>3710.0764149029192</v>
      </c>
      <c r="K13" s="8">
        <f ca="1">IFERROR(INDEX(K$278:K$314,MATCH($F13,$B$278:$B$314,0))/INDEX($D$278:$D$314,MATCH($F13,$B$278:$B$314,0)),SUMIFS('Input-Ext Allocators'!H$8:H$63,'Input-Ext Allocators'!$B$8:$B$63,$F13))*$D13</f>
        <v>1194524.6700567012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4955819.2531589661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INT_DISTPT_SUBTOTAL</v>
      </c>
      <c r="G14" s="8">
        <f ca="1">IFERROR(INDEX(G$278:G$314,MATCH($F14,$B$278:$B$314,0))/INDEX($D$278:$D$314,MATCH($F14,$B$278:$B$314,0)),SUMIFS('Input-Ext Allocators'!D$8:D$63,'Input-Ext Allocators'!$B$8:$B$63,$F14))*$D14</f>
        <v>2568124.7096925881</v>
      </c>
      <c r="H14" s="8">
        <f ca="1">IFERROR(INDEX(H$278:H$314,MATCH($F14,$B$278:$B$314,0))/INDEX($D$278:$D$314,MATCH($F14,$B$278:$B$314,0)),SUMIFS('Input-Ext Allocators'!E$8:E$63,'Input-Ext Allocators'!$B$8:$B$63,$F14))*$D14</f>
        <v>1708458.5023422327</v>
      </c>
      <c r="I14" s="8">
        <f ca="1">IFERROR(INDEX(I$278:I$314,MATCH($F14,$B$278:$B$314,0))/INDEX($D$278:$D$314,MATCH($F14,$B$278:$B$314,0)),SUMIFS('Input-Ext Allocators'!F$8:F$63,'Input-Ext Allocators'!$B$8:$B$63,$F14))*$D14</f>
        <v>2183.4657250693954</v>
      </c>
      <c r="J14" s="8">
        <f ca="1">IFERROR(INDEX(J$278:J$314,MATCH($F14,$B$278:$B$314,0))/INDEX($D$278:$D$314,MATCH($F14,$B$278:$B$314,0)),SUMIFS('Input-Ext Allocators'!G$8:G$63,'Input-Ext Allocators'!$B$8:$B$63,$F14))*$D14</f>
        <v>2096.3478141775922</v>
      </c>
      <c r="K14" s="8">
        <f ca="1">IFERROR(INDEX(K$278:K$314,MATCH($F14,$B$278:$B$314,0))/INDEX($D$278:$D$314,MATCH($F14,$B$278:$B$314,0)),SUMIFS('Input-Ext Allocators'!H$8:H$63,'Input-Ext Allocators'!$B$8:$B$63,$F14))*$D14</f>
        <v>674956.22758489754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13759799.483695539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7130381.3253417583</v>
      </c>
      <c r="H15" s="77">
        <f t="shared" ca="1" si="1"/>
        <v>4743523.7682365589</v>
      </c>
      <c r="I15" s="77">
        <f t="shared" ca="1" si="1"/>
        <v>6062.3781905132892</v>
      </c>
      <c r="J15" s="77">
        <f t="shared" ca="1" si="1"/>
        <v>5820.4958852727241</v>
      </c>
      <c r="K15" s="77">
        <f t="shared" ca="1" si="1"/>
        <v>1874011.5160414341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660286.72143265232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AVG_DESIGN DAY_DEM-COMM_DEMAND</v>
      </c>
      <c r="G18" s="8">
        <f ca="1">IFERROR(INDEX(G$278:G$314,MATCH($F18,$B$278:$B$314,0))/INDEX($D$278:$D$314,MATCH($F18,$B$278:$B$314,0)),SUMIFS('Input-Ext Allocators'!D$8:D$63,'Input-Ext Allocators'!$B$8:$B$63,$F18))*$D18</f>
        <v>342307.93227524648</v>
      </c>
      <c r="H18" s="8">
        <f ca="1">IFERROR(INDEX(H$278:H$314,MATCH($F18,$B$278:$B$314,0))/INDEX($D$278:$D$314,MATCH($F18,$B$278:$B$314,0)),SUMIFS('Input-Ext Allocators'!E$8:E$63,'Input-Ext Allocators'!$B$8:$B$63,$F18))*$D18</f>
        <v>227722.15660229314</v>
      </c>
      <c r="I18" s="8">
        <f ca="1">IFERROR(INDEX(I$278:I$314,MATCH($F18,$B$278:$B$314,0))/INDEX($D$278:$D$314,MATCH($F18,$B$278:$B$314,0)),SUMIFS('Input-Ext Allocators'!F$8:F$63,'Input-Ext Allocators'!$B$8:$B$63,$F18))*$D18</f>
        <v>291.0363483212015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89965.59620679151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3043499.5862402581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AVG_DESIGN DAY_DEM-COMM_DEMAND</v>
      </c>
      <c r="G19" s="8">
        <f ca="1">IFERROR(INDEX(G$278:G$314,MATCH($F19,$B$278:$B$314,0))/INDEX($D$278:$D$314,MATCH($F19,$B$278:$B$314,0)),SUMIFS('Input-Ext Allocators'!D$8:D$63,'Input-Ext Allocators'!$B$8:$B$63,$F19))*$D19</f>
        <v>1577820.689754297</v>
      </c>
      <c r="H19" s="8">
        <f ca="1">IFERROR(INDEX(H$278:H$314,MATCH($F19,$B$278:$B$314,0))/INDEX($D$278:$D$314,MATCH($F19,$B$278:$B$314,0)),SUMIFS('Input-Ext Allocators'!E$8:E$63,'Input-Ext Allocators'!$B$8:$B$63,$F19))*$D19</f>
        <v>1049653.5321701304</v>
      </c>
      <c r="I19" s="8">
        <f ca="1">IFERROR(INDEX(I$278:I$314,MATCH($F19,$B$278:$B$314,0))/INDEX($D$278:$D$314,MATCH($F19,$B$278:$B$314,0)),SUMIFS('Input-Ext Allocators'!F$8:F$63,'Input-Ext Allocators'!$B$8:$B$63,$F19))*$D19</f>
        <v>1341.4914717269514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414683.87284410367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2054264.8568182653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AVG_DESIGN DAY_DEM-COMM_DEMAND</v>
      </c>
      <c r="G20" s="8">
        <f ca="1">IFERROR(INDEX(G$278:G$314,MATCH($F20,$B$278:$B$314,0))/INDEX($D$278:$D$314,MATCH($F20,$B$278:$B$314,0)),SUMIFS('Input-Ext Allocators'!D$8:D$63,'Input-Ext Allocators'!$B$8:$B$63,$F20))*$D20</f>
        <v>1064978.4898860632</v>
      </c>
      <c r="H20" s="8">
        <f ca="1">IFERROR(INDEX(H$278:H$314,MATCH($F20,$B$278:$B$314,0))/INDEX($D$278:$D$314,MATCH($F20,$B$278:$B$314,0)),SUMIFS('Input-Ext Allocators'!E$8:E$63,'Input-Ext Allocators'!$B$8:$B$63,$F20))*$D20</f>
        <v>708482.55499057611</v>
      </c>
      <c r="I20" s="8">
        <f ca="1">IFERROR(INDEX(I$278:I$314,MATCH($F20,$B$278:$B$314,0))/INDEX($D$278:$D$314,MATCH($F20,$B$278:$B$314,0)),SUMIFS('Input-Ext Allocators'!F$8:F$63,'Input-Ext Allocators'!$B$8:$B$63,$F20))*$D20</f>
        <v>905.4638280711581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279898.348113555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2776195.4928980288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AVG_DESIGN DAY_DEM-COMM_DEMAND</v>
      </c>
      <c r="G21" s="8">
        <f ca="1">IFERROR(INDEX(G$278:G$314,MATCH($F21,$B$278:$B$314,0))/INDEX($D$278:$D$314,MATCH($F21,$B$278:$B$314,0)),SUMIFS('Input-Ext Allocators'!D$8:D$63,'Input-Ext Allocators'!$B$8:$B$63,$F21))*$D21</f>
        <v>1439244.0555276452</v>
      </c>
      <c r="H21" s="8">
        <f ca="1">IFERROR(INDEX(H$278:H$314,MATCH($F21,$B$278:$B$314,0))/INDEX($D$278:$D$314,MATCH($F21,$B$278:$B$314,0)),SUMIFS('Input-Ext Allocators'!E$8:E$63,'Input-Ext Allocators'!$B$8:$B$63,$F21))*$D21</f>
        <v>957464.69567128539</v>
      </c>
      <c r="I21" s="8">
        <f ca="1">IFERROR(INDEX(I$278:I$314,MATCH($F21,$B$278:$B$314,0))/INDEX($D$278:$D$314,MATCH($F21,$B$278:$B$314,0)),SUMIFS('Input-Ext Allocators'!F$8:F$63,'Input-Ext Allocators'!$B$8:$B$63,$F21))*$D21</f>
        <v>1223.671129908118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378263.0705691902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35254.93048636771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DS-ML_DIRECT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35254.93048636771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4611546.8568477239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INT_DISTPT_SUBTOTAL</v>
      </c>
      <c r="G24" s="8">
        <f ca="1">IFERROR(INDEX(G$278:G$314,MATCH($F24,$B$278:$B$314,0))/INDEX($D$278:$D$314,MATCH($F24,$B$278:$B$314,0)),SUMIFS('Input-Ext Allocators'!D$8:D$63,'Input-Ext Allocators'!$B$8:$B$63,$F24))*$D24</f>
        <v>2389721.4220286142</v>
      </c>
      <c r="H24" s="8">
        <f ca="1">IFERROR(INDEX(H$278:H$314,MATCH($F24,$B$278:$B$314,0))/INDEX($D$278:$D$314,MATCH($F24,$B$278:$B$314,0)),SUMIFS('Input-Ext Allocators'!E$8:E$63,'Input-Ext Allocators'!$B$8:$B$63,$F24))*$D24</f>
        <v>1589774.7746770727</v>
      </c>
      <c r="I24" s="8">
        <f ca="1">IFERROR(INDEX(I$278:I$314,MATCH($F24,$B$278:$B$314,0))/INDEX($D$278:$D$314,MATCH($F24,$B$278:$B$314,0)),SUMIFS('Input-Ext Allocators'!F$8:F$63,'Input-Ext Allocators'!$B$8:$B$63,$F24))*$D24</f>
        <v>2031.784047624451</v>
      </c>
      <c r="J24" s="8">
        <f ca="1">IFERROR(INDEX(J$278:J$314,MATCH($F24,$B$278:$B$314,0))/INDEX($D$278:$D$314,MATCH($F24,$B$278:$B$314,0)),SUMIFS('Input-Ext Allocators'!G$8:G$63,'Input-Ext Allocators'!$B$8:$B$63,$F24))*$D24</f>
        <v>1950.7180709159279</v>
      </c>
      <c r="K24" s="8">
        <f ca="1">IFERROR(INDEX(K$278:K$314,MATCH($F24,$B$278:$B$314,0))/INDEX($D$278:$D$314,MATCH($F24,$B$278:$B$314,0)),SUMIFS('Input-Ext Allocators'!H$8:H$63,'Input-Ext Allocators'!$B$8:$B$63,$F24))*$D24</f>
        <v>628068.15802349639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344714.69543758221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INT_DISTPT_SUBTOTAL</v>
      </c>
      <c r="G25" s="8">
        <f ca="1">IFERROR(INDEX(G$278:G$314,MATCH($F25,$B$278:$B$314,0))/INDEX($D$278:$D$314,MATCH($F25,$B$278:$B$314,0)),SUMIFS('Input-Ext Allocators'!D$8:D$63,'Input-Ext Allocators'!$B$8:$B$63,$F25))*$D25</f>
        <v>178632.48878237756</v>
      </c>
      <c r="H25" s="8">
        <f ca="1">IFERROR(INDEX(H$278:H$314,MATCH($F25,$B$278:$B$314,0))/INDEX($D$278:$D$314,MATCH($F25,$B$278:$B$314,0)),SUMIFS('Input-Ext Allocators'!E$8:E$63,'Input-Ext Allocators'!$B$8:$B$63,$F25))*$D25</f>
        <v>118836.20491753226</v>
      </c>
      <c r="I25" s="8">
        <f ca="1">IFERROR(INDEX(I$278:I$314,MATCH($F25,$B$278:$B$314,0))/INDEX($D$278:$D$314,MATCH($F25,$B$278:$B$314,0)),SUMIFS('Input-Ext Allocators'!F$8:F$63,'Input-Ext Allocators'!$B$8:$B$63,$F25))*$D25</f>
        <v>151.87654834988655</v>
      </c>
      <c r="J25" s="8">
        <f ca="1">IFERROR(INDEX(J$278:J$314,MATCH($F25,$B$278:$B$314,0))/INDEX($D$278:$D$314,MATCH($F25,$B$278:$B$314,0)),SUMIFS('Input-Ext Allocators'!G$8:G$63,'Input-Ext Allocators'!$B$8:$B$63,$F25))*$D25</f>
        <v>145.81683902915537</v>
      </c>
      <c r="K25" s="8">
        <f ca="1">IFERROR(INDEX(K$278:K$314,MATCH($F25,$B$278:$B$314,0))/INDEX($D$278:$D$314,MATCH($F25,$B$278:$B$314,0)),SUMIFS('Input-Ext Allocators'!H$8:H$63,'Input-Ext Allocators'!$B$8:$B$63,$F25))*$D25</f>
        <v>46948.3083502933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100800.31362194763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AVG_DESIGN DAY_DEM-COMM_DEMAND</v>
      </c>
      <c r="G26" s="8">
        <f ca="1">IFERROR(INDEX(G$278:G$314,MATCH($F26,$B$278:$B$314,0))/INDEX($D$278:$D$314,MATCH($F26,$B$278:$B$314,0)),SUMIFS('Input-Ext Allocators'!D$8:D$63,'Input-Ext Allocators'!$B$8:$B$63,$F26))*$D26</f>
        <v>52257.217673193292</v>
      </c>
      <c r="H26" s="8">
        <f ca="1">IFERROR(INDEX(H$278:H$314,MATCH($F26,$B$278:$B$314,0))/INDEX($D$278:$D$314,MATCH($F26,$B$278:$B$314,0)),SUMIFS('Input-Ext Allocators'!E$8:E$63,'Input-Ext Allocators'!$B$8:$B$63,$F26))*$D26</f>
        <v>34764.389558481707</v>
      </c>
      <c r="I26" s="8">
        <f ca="1">IFERROR(INDEX(I$278:I$314,MATCH($F26,$B$278:$B$314,0))/INDEX($D$278:$D$314,MATCH($F26,$B$278:$B$314,0)),SUMIFS('Input-Ext Allocators'!F$8:F$63,'Input-Ext Allocators'!$B$8:$B$63,$F26))*$D26</f>
        <v>44.430024463479633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13734.276365809148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384052323.42863196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AVG_DESIGN DAY_DEM-COMM_DEMAND</v>
      </c>
      <c r="G27" s="8">
        <f ca="1">IFERROR(INDEX(G$278:G$314,MATCH($F27,$B$278:$B$314,0))/INDEX($D$278:$D$314,MATCH($F27,$B$278:$B$314,0)),SUMIFS('Input-Ext Allocators'!D$8:D$63,'Input-Ext Allocators'!$B$8:$B$63,$F27))*$D27</f>
        <v>199101621.23677999</v>
      </c>
      <c r="H27" s="8">
        <f ca="1">IFERROR(INDEX(H$278:H$314,MATCH($F27,$B$278:$B$314,0))/INDEX($D$278:$D$314,MATCH($F27,$B$278:$B$314,0)),SUMIFS('Input-Ext Allocators'!E$8:E$63,'Input-Ext Allocators'!$B$8:$B$63,$F27))*$D27</f>
        <v>132453403.19661401</v>
      </c>
      <c r="I27" s="8">
        <f ca="1">IFERROR(INDEX(I$278:I$314,MATCH($F27,$B$278:$B$314,0))/INDEX($D$278:$D$314,MATCH($F27,$B$278:$B$314,0)),SUMIFS('Input-Ext Allocators'!F$8:F$63,'Input-Ext Allocators'!$B$8:$B$63,$F27))*$D27</f>
        <v>169279.77217597683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52328019.223061971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25349685.600477032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AVG_DESIGN DAY_DEM-COMM_DEMAND</v>
      </c>
      <c r="G29" s="8">
        <f ca="1">IFERROR(INDEX(G$278:G$314,MATCH($F29,$B$278:$B$314,0))/INDEX($D$278:$D$314,MATCH($F29,$B$278:$B$314,0)),SUMIFS('Input-Ext Allocators'!D$8:D$63,'Input-Ext Allocators'!$B$8:$B$63,$F29))*$D29</f>
        <v>13141864.253909515</v>
      </c>
      <c r="H29" s="8">
        <f ca="1">IFERROR(INDEX(H$278:H$314,MATCH($F29,$B$278:$B$314,0))/INDEX($D$278:$D$314,MATCH($F29,$B$278:$B$314,0)),SUMIFS('Input-Ext Allocators'!E$8:E$63,'Input-Ext Allocators'!$B$8:$B$63,$F29))*$D29</f>
        <v>8742694.4791582115</v>
      </c>
      <c r="I29" s="8">
        <f ca="1">IFERROR(INDEX(I$278:I$314,MATCH($F29,$B$278:$B$314,0))/INDEX($D$278:$D$314,MATCH($F29,$B$278:$B$314,0)),SUMIFS('Input-Ext Allocators'!F$8:F$63,'Input-Ext Allocators'!$B$8:$B$63,$F29))*$D29</f>
        <v>11173.448880276908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3453953.4185290285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141903.80432252353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DS-ML_DIRECT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141903.80432252353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-592855.95912104566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AVG_DESIGN DAY_DEM-COMM_DEMAND</v>
      </c>
      <c r="G31" s="8">
        <f ca="1">IFERROR(INDEX(G$278:G$314,MATCH($F31,$B$278:$B$314,0))/INDEX($D$278:$D$314,MATCH($F31,$B$278:$B$314,0)),SUMIFS('Input-Ext Allocators'!D$8:D$63,'Input-Ext Allocators'!$B$8:$B$63,$F31))*$D31</f>
        <v>-307350.26302430726</v>
      </c>
      <c r="H31" s="8">
        <f ca="1">IFERROR(INDEX(H$278:H$314,MATCH($F31,$B$278:$B$314,0))/INDEX($D$278:$D$314,MATCH($F31,$B$278:$B$314,0)),SUMIFS('Input-Ext Allocators'!E$8:E$63,'Input-Ext Allocators'!$B$8:$B$63,$F31))*$D31</f>
        <v>-204466.38283537826</v>
      </c>
      <c r="I31" s="8">
        <f ca="1">IFERROR(INDEX(I$278:I$314,MATCH($F31,$B$278:$B$314,0))/INDEX($D$278:$D$314,MATCH($F31,$B$278:$B$314,0)),SUMIFS('Input-Ext Allocators'!F$8:F$63,'Input-Ext Allocators'!$B$8:$B$63,$F31))*$D31</f>
        <v>-261.31471044681848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-80777.998550913311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1186370.9785301993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AVG_DESIGN DAY_DEM-COMM_DEMAND</v>
      </c>
      <c r="G32" s="8">
        <f ca="1">IFERROR(INDEX(G$278:G$314,MATCH($F32,$B$278:$B$314,0))/INDEX($D$278:$D$314,MATCH($F32,$B$278:$B$314,0)),SUMIFS('Input-Ext Allocators'!D$8:D$63,'Input-Ext Allocators'!$B$8:$B$63,$F32))*$D32</f>
        <v>615042.19816944329</v>
      </c>
      <c r="H32" s="8">
        <f ca="1">IFERROR(INDEX(H$278:H$314,MATCH($F32,$B$278:$B$314,0))/INDEX($D$278:$D$314,MATCH($F32,$B$278:$B$314,0)),SUMIFS('Input-Ext Allocators'!E$8:E$63,'Input-Ext Allocators'!$B$8:$B$63,$F32))*$D32</f>
        <v>409160.06485044205</v>
      </c>
      <c r="I32" s="8">
        <f ca="1">IFERROR(INDEX(I$278:I$314,MATCH($F32,$B$278:$B$314,0))/INDEX($D$278:$D$314,MATCH($F32,$B$278:$B$314,0)),SUMIFS('Input-Ext Allocators'!F$8:F$63,'Input-Ext Allocators'!$B$8:$B$63,$F32))*$D32</f>
        <v>522.91991666365379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161645.79559365028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0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8">
        <f ca="1">IFERROR(INDEX(G$278:G$314,MATCH($F33,$B$278:$B$314,0))/INDEX($D$278:$D$314,MATCH($F33,$B$278:$B$314,0)),SUMIFS('Input-Ext Allocators'!D$8:D$63,'Input-Ext Allocators'!$B$8:$B$63,$F33))*$D33</f>
        <v>0</v>
      </c>
      <c r="H33" s="8">
        <f ca="1">IFERROR(INDEX(H$278:H$314,MATCH($F33,$B$278:$B$314,0))/INDEX($D$278:$D$314,MATCH($F33,$B$278:$B$314,0)),SUMIFS('Input-Ext Allocators'!E$8:E$63,'Input-Ext Allocators'!$B$8:$B$63,$F33))*$D33</f>
        <v>0</v>
      </c>
      <c r="I33" s="8">
        <f ca="1">IFERROR(INDEX(I$278:I$314,MATCH($F33,$B$278:$B$314,0))/INDEX($D$278:$D$314,MATCH($F33,$B$278:$B$314,0)),SUMIFS('Input-Ext Allocators'!F$8:F$63,'Input-Ext Allocators'!$B$8:$B$63,$F33))*$D33</f>
        <v>0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0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8">
        <f ca="1">IFERROR(INDEX(G$278:G$314,MATCH($F34,$B$278:$B$314,0))/INDEX($D$278:$D$314,MATCH($F34,$B$278:$B$314,0)),SUMIFS('Input-Ext Allocators'!D$8:D$63,'Input-Ext Allocators'!$B$8:$B$63,$F34))*$D34</f>
        <v>0</v>
      </c>
      <c r="H34" s="8">
        <f ca="1">IFERROR(INDEX(H$278:H$314,MATCH($F34,$B$278:$B$314,0))/INDEX($D$278:$D$314,MATCH($F34,$B$278:$B$314,0)),SUMIFS('Input-Ext Allocators'!E$8:E$63,'Input-Ext Allocators'!$B$8:$B$63,$F34))*$D34</f>
        <v>0</v>
      </c>
      <c r="I34" s="8">
        <f ca="1">IFERROR(INDEX(I$278:I$314,MATCH($F34,$B$278:$B$314,0))/INDEX($D$278:$D$314,MATCH($F34,$B$278:$B$314,0)),SUMIFS('Input-Ext Allocators'!F$8:F$63,'Input-Ext Allocators'!$B$8:$B$63,$F34))*$D34</f>
        <v>0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0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8">
        <f ca="1">IFERROR(INDEX(G$278:G$314,MATCH($F35,$B$278:$B$314,0))/INDEX($D$278:$D$314,MATCH($F35,$B$278:$B$314,0)),SUMIFS('Input-Ext Allocators'!D$8:D$63,'Input-Ext Allocators'!$B$8:$B$63,$F35))*$D35</f>
        <v>0</v>
      </c>
      <c r="H35" s="8">
        <f ca="1">IFERROR(INDEX(H$278:H$314,MATCH($F35,$B$278:$B$314,0))/INDEX($D$278:$D$314,MATCH($F35,$B$278:$B$314,0)),SUMIFS('Input-Ext Allocators'!E$8:E$63,'Input-Ext Allocators'!$B$8:$B$63,$F35))*$D35</f>
        <v>0</v>
      </c>
      <c r="I35" s="8">
        <f ca="1">IFERROR(INDEX(I$278:I$314,MATCH($F35,$B$278:$B$314,0))/INDEX($D$278:$D$314,MATCH($F35,$B$278:$B$314,0)),SUMIFS('Input-Ext Allocators'!F$8:F$63,'Input-Ext Allocators'!$B$8:$B$63,$F35))*$D35</f>
        <v>0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0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8">
        <f ca="1">IFERROR(INDEX(G$278:G$314,MATCH($F36,$B$278:$B$314,0))/INDEX($D$278:$D$314,MATCH($F36,$B$278:$B$314,0)),SUMIFS('Input-Ext Allocators'!D$8:D$63,'Input-Ext Allocators'!$B$8:$B$63,$F36))*$D36</f>
        <v>0</v>
      </c>
      <c r="H36" s="8">
        <f ca="1">IFERROR(INDEX(H$278:H$314,MATCH($F36,$B$278:$B$314,0))/INDEX($D$278:$D$314,MATCH($F36,$B$278:$B$314,0)),SUMIFS('Input-Ext Allocators'!E$8:E$63,'Input-Ext Allocators'!$B$8:$B$63,$F36))*$D36</f>
        <v>0</v>
      </c>
      <c r="I36" s="8">
        <f ca="1">IFERROR(INDEX(I$278:I$314,MATCH($F36,$B$278:$B$314,0))/INDEX($D$278:$D$314,MATCH($F36,$B$278:$B$314,0)),SUMIFS('Input-Ext Allocators'!F$8:F$63,'Input-Ext Allocators'!$B$8:$B$63,$F36))*$D36</f>
        <v>0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0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8">
        <f ca="1">IFERROR(INDEX(G$278:G$314,MATCH($F37,$B$278:$B$314,0))/INDEX($D$278:$D$314,MATCH($F37,$B$278:$B$314,0)),SUMIFS('Input-Ext Allocators'!D$8:D$63,'Input-Ext Allocators'!$B$8:$B$63,$F37))*$D37</f>
        <v>0</v>
      </c>
      <c r="H37" s="8">
        <f ca="1">IFERROR(INDEX(H$278:H$314,MATCH($F37,$B$278:$B$314,0))/INDEX($D$278:$D$314,MATCH($F37,$B$278:$B$314,0)),SUMIFS('Input-Ext Allocators'!E$8:E$63,'Input-Ext Allocators'!$B$8:$B$63,$F37))*$D37</f>
        <v>0</v>
      </c>
      <c r="I37" s="8">
        <f ca="1">IFERROR(INDEX(I$278:I$314,MATCH($F37,$B$278:$B$314,0))/INDEX($D$278:$D$314,MATCH($F37,$B$278:$B$314,0)),SUMIFS('Input-Ext Allocators'!F$8:F$63,'Input-Ext Allocators'!$B$8:$B$63,$F37))*$D37</f>
        <v>0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0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8">
        <f ca="1">IFERROR(INDEX(G$278:G$314,MATCH($F38,$B$278:$B$314,0))/INDEX($D$278:$D$314,MATCH($F38,$B$278:$B$314,0)),SUMIFS('Input-Ext Allocators'!D$8:D$63,'Input-Ext Allocators'!$B$8:$B$63,$F38))*$D38</f>
        <v>0</v>
      </c>
      <c r="H38" s="8">
        <f ca="1">IFERROR(INDEX(H$278:H$314,MATCH($F38,$B$278:$B$314,0))/INDEX($D$278:$D$314,MATCH($F38,$B$278:$B$314,0)),SUMIFS('Input-Ext Allocators'!E$8:E$63,'Input-Ext Allocators'!$B$8:$B$63,$F38))*$D38</f>
        <v>0</v>
      </c>
      <c r="I38" s="8">
        <f ca="1">IFERROR(INDEX(I$278:I$314,MATCH($F38,$B$278:$B$314,0))/INDEX($D$278:$D$314,MATCH($F38,$B$278:$B$314,0)),SUMIFS('Input-Ext Allocators'!F$8:F$63,'Input-Ext Allocators'!$B$8:$B$63,$F38))*$D38</f>
        <v>0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0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0</v>
      </c>
      <c r="I39" s="8">
        <f ca="1">IFERROR(INDEX(I$278:I$314,MATCH($F39,$B$278:$B$314,0))/INDEX($D$278:$D$314,MATCH($F39,$B$278:$B$314,0)),SUMIFS('Input-Ext Allocators'!F$8:F$63,'Input-Ext Allocators'!$B$8:$B$63,$F39))*$D39</f>
        <v>0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0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0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1696721.8897500513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INT_DISTPT_SUBTOTAL</v>
      </c>
      <c r="G41" s="8">
        <f ca="1">IFERROR(INDEX(G$278:G$314,MATCH($F41,$B$278:$B$314,0))/INDEX($D$278:$D$314,MATCH($F41,$B$278:$B$314,0)),SUMIFS('Input-Ext Allocators'!D$8:D$63,'Input-Ext Allocators'!$B$8:$B$63,$F41))*$D41</f>
        <v>879247.84742016089</v>
      </c>
      <c r="H41" s="8">
        <f ca="1">IFERROR(INDEX(H$278:H$314,MATCH($F41,$B$278:$B$314,0))/INDEX($D$278:$D$314,MATCH($F41,$B$278:$B$314,0)),SUMIFS('Input-Ext Allocators'!E$8:E$63,'Input-Ext Allocators'!$B$8:$B$63,$F41))*$D41</f>
        <v>584924.26591343095</v>
      </c>
      <c r="I41" s="8">
        <f ca="1">IFERROR(INDEX(I$278:I$314,MATCH($F41,$B$278:$B$314,0))/INDEX($D$278:$D$314,MATCH($F41,$B$278:$B$314,0)),SUMIFS('Input-Ext Allocators'!F$8:F$63,'Input-Ext Allocators'!$B$8:$B$63,$F41))*$D41</f>
        <v>747.55230205030546</v>
      </c>
      <c r="J41" s="8">
        <f ca="1">IFERROR(INDEX(J$278:J$314,MATCH($F41,$B$278:$B$314,0))/INDEX($D$278:$D$314,MATCH($F41,$B$278:$B$314,0)),SUMIFS('Input-Ext Allocators'!G$8:G$63,'Input-Ext Allocators'!$B$8:$B$63,$F41))*$D41</f>
        <v>717.72577714119063</v>
      </c>
      <c r="K41" s="8">
        <f ca="1">IFERROR(INDEX(K$278:K$314,MATCH($F41,$B$278:$B$314,0))/INDEX($D$278:$D$314,MATCH($F41,$B$278:$B$314,0)),SUMIFS('Input-Ext Allocators'!H$8:H$63,'Input-Ext Allocators'!$B$8:$B$63,$F41))*$D41</f>
        <v>231084.49833726784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425460713.19637364</v>
      </c>
      <c r="E42" s="8">
        <f t="shared" ca="1" si="2"/>
        <v>0</v>
      </c>
      <c r="G42" s="77">
        <f t="shared" ref="G42:K42" ca="1" si="4">SUBTOTAL(9,G18:G41)</f>
        <v>220475387.56918225</v>
      </c>
      <c r="H42" s="77">
        <f t="shared" ca="1" si="4"/>
        <v>146672413.93228811</v>
      </c>
      <c r="I42" s="77">
        <f t="shared" ca="1" si="4"/>
        <v>187452.13196298617</v>
      </c>
      <c r="J42" s="77">
        <f t="shared" ca="1" si="4"/>
        <v>179972.99549597752</v>
      </c>
      <c r="K42" s="77">
        <f t="shared" ca="1" si="4"/>
        <v>57945486.567444243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780626.9166276725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INT_DISTPT_SUBTOTAL</v>
      </c>
      <c r="G45" s="8">
        <f ca="1">IFERROR(INDEX(G$278:G$314,MATCH($F45,$B$278:$B$314,0))/INDEX($D$278:$D$314,MATCH($F45,$B$278:$B$314,0)),SUMIFS('Input-Ext Allocators'!D$8:D$63,'Input-Ext Allocators'!$B$8:$B$63,$F45))*$D45</f>
        <v>404523.88822792203</v>
      </c>
      <c r="H45" s="8">
        <f ca="1">IFERROR(INDEX(H$278:H$314,MATCH($F45,$B$278:$B$314,0))/INDEX($D$278:$D$314,MATCH($F45,$B$278:$B$314,0)),SUMIFS('Input-Ext Allocators'!E$8:E$63,'Input-Ext Allocators'!$B$8:$B$63,$F45))*$D45</f>
        <v>269111.64930392365</v>
      </c>
      <c r="I45" s="8">
        <f ca="1">IFERROR(INDEX(I$278:I$314,MATCH($F45,$B$278:$B$314,0))/INDEX($D$278:$D$314,MATCH($F45,$B$278:$B$314,0)),SUMIFS('Input-Ext Allocators'!F$8:F$63,'Input-Ext Allocators'!$B$8:$B$63,$F45))*$D45</f>
        <v>343.93347082556602</v>
      </c>
      <c r="J45" s="8">
        <f ca="1">IFERROR(INDEX(J$278:J$314,MATCH($F45,$B$278:$B$314,0))/INDEX($D$278:$D$314,MATCH($F45,$B$278:$B$314,0)),SUMIFS('Input-Ext Allocators'!G$8:G$63,'Input-Ext Allocators'!$B$8:$B$63,$F45))*$D45</f>
        <v>330.2108988977937</v>
      </c>
      <c r="K45" s="8">
        <f ca="1">IFERROR(INDEX(K$278:K$314,MATCH($F45,$B$278:$B$314,0))/INDEX($D$278:$D$314,MATCH($F45,$B$278:$B$314,0)),SUMIFS('Input-Ext Allocators'!H$8:H$63,'Input-Ext Allocators'!$B$8:$B$63,$F45))*$D45</f>
        <v>106317.23472610339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288110.39732560917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INT_DISTPT_SUBTOTAL</v>
      </c>
      <c r="G46" s="8">
        <f ca="1">IFERROR(INDEX(G$278:G$314,MATCH($F46,$B$278:$B$314,0))/INDEX($D$278:$D$314,MATCH($F46,$B$278:$B$314,0)),SUMIFS('Input-Ext Allocators'!D$8:D$63,'Input-Ext Allocators'!$B$8:$B$63,$F46))*$D46</f>
        <v>149299.92251424683</v>
      </c>
      <c r="H46" s="8">
        <f ca="1">IFERROR(INDEX(H$278:H$314,MATCH($F46,$B$278:$B$314,0))/INDEX($D$278:$D$314,MATCH($F46,$B$278:$B$314,0)),SUMIFS('Input-Ext Allocators'!E$8:E$63,'Input-Ext Allocators'!$B$8:$B$63,$F46))*$D46</f>
        <v>99322.560565617736</v>
      </c>
      <c r="I46" s="8">
        <f ca="1">IFERROR(INDEX(I$278:I$314,MATCH($F46,$B$278:$B$314,0))/INDEX($D$278:$D$314,MATCH($F46,$B$278:$B$314,0)),SUMIFS('Input-Ext Allocators'!F$8:F$63,'Input-Ext Allocators'!$B$8:$B$63,$F46))*$D46</f>
        <v>126.93747400000549</v>
      </c>
      <c r="J46" s="8">
        <f ca="1">IFERROR(INDEX(J$278:J$314,MATCH($F46,$B$278:$B$314,0))/INDEX($D$278:$D$314,MATCH($F46,$B$278:$B$314,0)),SUMIFS('Input-Ext Allocators'!G$8:G$63,'Input-Ext Allocators'!$B$8:$B$63,$F46))*$D46</f>
        <v>121.87280665863396</v>
      </c>
      <c r="K46" s="8">
        <f ca="1">IFERROR(INDEX(K$278:K$314,MATCH($F46,$B$278:$B$314,0))/INDEX($D$278:$D$314,MATCH($F46,$B$278:$B$314,0)),SUMIFS('Input-Ext Allocators'!H$8:H$63,'Input-Ext Allocators'!$B$8:$B$63,$F46))*$D46</f>
        <v>39239.103965085917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23834.440963321373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INT_DISTPT_SUBTOTAL</v>
      </c>
      <c r="G47" s="8">
        <f ca="1">IFERROR(INDEX(G$278:G$314,MATCH($F47,$B$278:$B$314,0))/INDEX($D$278:$D$314,MATCH($F47,$B$278:$B$314,0)),SUMIFS('Input-Ext Allocators'!D$8:D$63,'Input-Ext Allocators'!$B$8:$B$63,$F47))*$D47</f>
        <v>12351.09951610889</v>
      </c>
      <c r="H47" s="8">
        <f ca="1">IFERROR(INDEX(H$278:H$314,MATCH($F47,$B$278:$B$314,0))/INDEX($D$278:$D$314,MATCH($F47,$B$278:$B$314,0)),SUMIFS('Input-Ext Allocators'!E$8:E$63,'Input-Ext Allocators'!$B$8:$B$63,$F47))*$D47</f>
        <v>8216.6340684043971</v>
      </c>
      <c r="I47" s="8">
        <f ca="1">IFERROR(INDEX(I$278:I$314,MATCH($F47,$B$278:$B$314,0))/INDEX($D$278:$D$314,MATCH($F47,$B$278:$B$314,0)),SUMIFS('Input-Ext Allocators'!F$8:F$63,'Input-Ext Allocators'!$B$8:$B$63,$F47))*$D47</f>
        <v>10.501126506264226</v>
      </c>
      <c r="J47" s="8">
        <f ca="1">IFERROR(INDEX(J$278:J$314,MATCH($F47,$B$278:$B$314,0))/INDEX($D$278:$D$314,MATCH($F47,$B$278:$B$314,0)),SUMIFS('Input-Ext Allocators'!G$8:G$63,'Input-Ext Allocators'!$B$8:$B$63,$F47))*$D47</f>
        <v>10.082142964304939</v>
      </c>
      <c r="K47" s="8">
        <f ca="1">IFERROR(INDEX(K$278:K$314,MATCH($F47,$B$278:$B$314,0))/INDEX($D$278:$D$314,MATCH($F47,$B$278:$B$314,0)),SUMIFS('Input-Ext Allocators'!H$8:H$63,'Input-Ext Allocators'!$B$8:$B$63,$F47))*$D47</f>
        <v>3246.1241093375124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11917.220481660686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8">
        <f ca="1">IFERROR(INDEX(G$278:G$314,MATCH($F48,$B$278:$B$314,0))/INDEX($D$278:$D$314,MATCH($F48,$B$278:$B$314,0)),SUMIFS('Input-Ext Allocators'!D$8:D$63,'Input-Ext Allocators'!$B$8:$B$63,$F48))*$D48</f>
        <v>6175.5497580544452</v>
      </c>
      <c r="H48" s="8">
        <f ca="1">IFERROR(INDEX(H$278:H$314,MATCH($F48,$B$278:$B$314,0))/INDEX($D$278:$D$314,MATCH($F48,$B$278:$B$314,0)),SUMIFS('Input-Ext Allocators'!E$8:E$63,'Input-Ext Allocators'!$B$8:$B$63,$F48))*$D48</f>
        <v>4108.3170342021986</v>
      </c>
      <c r="I48" s="8">
        <f ca="1">IFERROR(INDEX(I$278:I$314,MATCH($F48,$B$278:$B$314,0))/INDEX($D$278:$D$314,MATCH($F48,$B$278:$B$314,0)),SUMIFS('Input-Ext Allocators'!F$8:F$63,'Input-Ext Allocators'!$B$8:$B$63,$F48))*$D48</f>
        <v>5.2505632531321131</v>
      </c>
      <c r="J48" s="8">
        <f ca="1">IFERROR(INDEX(J$278:J$314,MATCH($F48,$B$278:$B$314,0))/INDEX($D$278:$D$314,MATCH($F48,$B$278:$B$314,0)),SUMIFS('Input-Ext Allocators'!G$8:G$63,'Input-Ext Allocators'!$B$8:$B$63,$F48))*$D48</f>
        <v>5.0410714821524696</v>
      </c>
      <c r="K48" s="8">
        <f ca="1">IFERROR(INDEX(K$278:K$314,MATCH($F48,$B$278:$B$314,0))/INDEX($D$278:$D$314,MATCH($F48,$B$278:$B$314,0)),SUMIFS('Input-Ext Allocators'!H$8:H$63,'Input-Ext Allocators'!$B$8:$B$63,$F48))*$D48</f>
        <v>1623.0620546687562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3541767.2525686892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8">
        <f ca="1">IFERROR(INDEX(G$278:G$314,MATCH($F49,$B$278:$B$314,0))/INDEX($D$278:$D$314,MATCH($F49,$B$278:$B$314,0)),SUMIFS('Input-Ext Allocators'!D$8:D$63,'Input-Ext Allocators'!$B$8:$B$63,$F49))*$D49</f>
        <v>1835357.4924073045</v>
      </c>
      <c r="H49" s="8">
        <f ca="1">IFERROR(INDEX(H$278:H$314,MATCH($F49,$B$278:$B$314,0))/INDEX($D$278:$D$314,MATCH($F49,$B$278:$B$314,0)),SUMIFS('Input-Ext Allocators'!E$8:E$63,'Input-Ext Allocators'!$B$8:$B$63,$F49))*$D49</f>
        <v>1220981.2478756623</v>
      </c>
      <c r="I49" s="8">
        <f ca="1">IFERROR(INDEX(I$278:I$314,MATCH($F49,$B$278:$B$314,0))/INDEX($D$278:$D$314,MATCH($F49,$B$278:$B$314,0)),SUMIFS('Input-Ext Allocators'!F$8:F$63,'Input-Ext Allocators'!$B$8:$B$63,$F49))*$D49</f>
        <v>1560.4538840328999</v>
      </c>
      <c r="J49" s="8">
        <f ca="1">IFERROR(INDEX(J$278:J$314,MATCH($F49,$B$278:$B$314,0))/INDEX($D$278:$D$314,MATCH($F49,$B$278:$B$314,0)),SUMIFS('Input-Ext Allocators'!G$8:G$63,'Input-Ext Allocators'!$B$8:$B$63,$F49))*$D49</f>
        <v>1498.1934689235097</v>
      </c>
      <c r="K49" s="8">
        <f ca="1">IFERROR(INDEX(K$278:K$314,MATCH($F49,$B$278:$B$314,0))/INDEX($D$278:$D$314,MATCH($F49,$B$278:$B$314,0)),SUMIFS('Input-Ext Allocators'!H$8:H$63,'Input-Ext Allocators'!$B$8:$B$63,$F49))*$D49</f>
        <v>482369.86493276554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28947.603756184195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8">
        <f ca="1">IFERROR(INDEX(G$278:G$314,MATCH($F50,$B$278:$B$314,0))/INDEX($D$278:$D$314,MATCH($F50,$B$278:$B$314,0)),SUMIFS('Input-Ext Allocators'!D$8:D$63,'Input-Ext Allocators'!$B$8:$B$63,$F50))*$D50</f>
        <v>15000.760256795023</v>
      </c>
      <c r="H50" s="8">
        <f ca="1">IFERROR(INDEX(H$278:H$314,MATCH($F50,$B$278:$B$314,0))/INDEX($D$278:$D$314,MATCH($F50,$B$278:$B$314,0)),SUMIFS('Input-Ext Allocators'!E$8:E$63,'Input-Ext Allocators'!$B$8:$B$63,$F50))*$D50</f>
        <v>9979.3348452251284</v>
      </c>
      <c r="I50" s="8">
        <f ca="1">IFERROR(INDEX(I$278:I$314,MATCH($F50,$B$278:$B$314,0))/INDEX($D$278:$D$314,MATCH($F50,$B$278:$B$314,0)),SUMIFS('Input-Ext Allocators'!F$8:F$63,'Input-Ext Allocators'!$B$8:$B$63,$F50))*$D50</f>
        <v>12.753915628425935</v>
      </c>
      <c r="J50" s="8">
        <f ca="1">IFERROR(INDEX(J$278:J$314,MATCH($F50,$B$278:$B$314,0))/INDEX($D$278:$D$314,MATCH($F50,$B$278:$B$314,0)),SUMIFS('Input-Ext Allocators'!G$8:G$63,'Input-Ext Allocators'!$B$8:$B$63,$F50))*$D50</f>
        <v>12.245048247325427</v>
      </c>
      <c r="K50" s="8">
        <f ca="1">IFERROR(INDEX(K$278:K$314,MATCH($F50,$B$278:$B$314,0))/INDEX($D$278:$D$314,MATCH($F50,$B$278:$B$314,0)),SUMIFS('Input-Ext Allocators'!H$8:H$63,'Input-Ext Allocators'!$B$8:$B$63,$F50))*$D50</f>
        <v>3942.5096902882888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90392.708289143833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8">
        <f ca="1">IFERROR(INDEX(G$278:G$314,MATCH($F51,$B$278:$B$314,0))/INDEX($D$278:$D$314,MATCH($F51,$B$278:$B$314,0)),SUMIFS('Input-Ext Allocators'!D$8:D$63,'Input-Ext Allocators'!$B$8:$B$63,$F51))*$D51</f>
        <v>46841.851140033505</v>
      </c>
      <c r="H51" s="8">
        <f ca="1">IFERROR(INDEX(H$278:H$314,MATCH($F51,$B$278:$B$314,0))/INDEX($D$278:$D$314,MATCH($F51,$B$278:$B$314,0)),SUMIFS('Input-Ext Allocators'!E$8:E$63,'Input-Ext Allocators'!$B$8:$B$63,$F51))*$D51</f>
        <v>31161.788422346108</v>
      </c>
      <c r="I51" s="8">
        <f ca="1">IFERROR(INDEX(I$278:I$314,MATCH($F51,$B$278:$B$314,0))/INDEX($D$278:$D$314,MATCH($F51,$B$278:$B$314,0)),SUMIFS('Input-Ext Allocators'!F$8:F$63,'Input-Ext Allocators'!$B$8:$B$63,$F51))*$D51</f>
        <v>39.825782633160706</v>
      </c>
      <c r="J51" s="8">
        <f ca="1">IFERROR(INDEX(J$278:J$314,MATCH($F51,$B$278:$B$314,0))/INDEX($D$278:$D$314,MATCH($F51,$B$278:$B$314,0)),SUMIFS('Input-Ext Allocators'!G$8:G$63,'Input-Ext Allocators'!$B$8:$B$63,$F51))*$D51</f>
        <v>38.23677716227256</v>
      </c>
      <c r="K51" s="8">
        <f ca="1">IFERROR(INDEX(K$278:K$314,MATCH($F51,$B$278:$B$314,0))/INDEX($D$278:$D$314,MATCH($F51,$B$278:$B$314,0)),SUMIFS('Input-Ext Allocators'!H$8:H$63,'Input-Ext Allocators'!$B$8:$B$63,$F51))*$D51</f>
        <v>12311.006166968775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62064.320321892461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8">
        <f ca="1">IFERROR(INDEX(G$278:G$314,MATCH($F52,$B$278:$B$314,0))/INDEX($D$278:$D$314,MATCH($F52,$B$278:$B$314,0)),SUMIFS('Input-Ext Allocators'!D$8:D$63,'Input-Ext Allocators'!$B$8:$B$63,$F52))*$D52</f>
        <v>32161.970900639546</v>
      </c>
      <c r="H52" s="8">
        <f ca="1">IFERROR(INDEX(H$278:H$314,MATCH($F52,$B$278:$B$314,0))/INDEX($D$278:$D$314,MATCH($F52,$B$278:$B$314,0)),SUMIFS('Input-Ext Allocators'!E$8:E$63,'Input-Ext Allocators'!$B$8:$B$63,$F52))*$D52</f>
        <v>21395.920700384708</v>
      </c>
      <c r="I52" s="8">
        <f ca="1">IFERROR(INDEX(I$278:I$314,MATCH($F52,$B$278:$B$314,0))/INDEX($D$278:$D$314,MATCH($F52,$B$278:$B$314,0)),SUMIFS('Input-Ext Allocators'!F$8:F$63,'Input-Ext Allocators'!$B$8:$B$63,$F52))*$D52</f>
        <v>27.344684955206795</v>
      </c>
      <c r="J52" s="8">
        <f ca="1">IFERROR(INDEX(J$278:J$314,MATCH($F52,$B$278:$B$314,0))/INDEX($D$278:$D$314,MATCH($F52,$B$278:$B$314,0)),SUMIFS('Input-Ext Allocators'!G$8:G$63,'Input-Ext Allocators'!$B$8:$B$63,$F52))*$D52</f>
        <v>26.253661725512437</v>
      </c>
      <c r="K52" s="8">
        <f ca="1">IFERROR(INDEX(K$278:K$314,MATCH($F52,$B$278:$B$314,0))/INDEX($D$278:$D$314,MATCH($F52,$B$278:$B$314,0)),SUMIFS('Input-Ext Allocators'!H$8:H$63,'Input-Ext Allocators'!$B$8:$B$63,$F52))*$D52</f>
        <v>8452.8303741874824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4827660.8603341728</v>
      </c>
      <c r="E53" s="8">
        <f t="shared" ca="1" si="6"/>
        <v>0</v>
      </c>
      <c r="G53" s="77">
        <f t="shared" ref="G53:K53" ca="1" si="7">SUBTOTAL(9,G45:G52)</f>
        <v>2501712.5347211049</v>
      </c>
      <c r="H53" s="77">
        <f t="shared" ca="1" si="7"/>
        <v>1664277.4528157662</v>
      </c>
      <c r="I53" s="77">
        <f t="shared" ca="1" si="7"/>
        <v>2127.0009018346614</v>
      </c>
      <c r="J53" s="77">
        <f t="shared" ca="1" si="7"/>
        <v>2042.1358760615053</v>
      </c>
      <c r="K53" s="77">
        <f t="shared" ca="1" si="7"/>
        <v>657501.73601940565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444048173.54040331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230107481.42924508</v>
      </c>
      <c r="H55" s="8">
        <f t="shared" ca="1" si="8"/>
        <v>153080215.1533404</v>
      </c>
      <c r="I55" s="8">
        <f t="shared" ca="1" si="8"/>
        <v>195641.51105533412</v>
      </c>
      <c r="J55" s="8">
        <f t="shared" ca="1" si="8"/>
        <v>187835.62725731175</v>
      </c>
      <c r="K55" s="8">
        <f t="shared" ca="1" si="8"/>
        <v>60476999.819505088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-29116.047345678282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8">
        <f ca="1">IFERROR(INDEX(G$278:G$314,MATCH($F60,$B$278:$B$314,0))/INDEX($D$278:$D$314,MATCH($F60,$B$278:$B$314,0)),SUMIFS('Input-Ext Allocators'!D$8:D$63,'Input-Ext Allocators'!$B$8:$B$63,$F60))*$D60</f>
        <v>-15088.048376532912</v>
      </c>
      <c r="H60" s="8">
        <f ca="1">IFERROR(INDEX(H$278:H$314,MATCH($F60,$B$278:$B$314,0))/INDEX($D$278:$D$314,MATCH($F60,$B$278:$B$314,0)),SUMIFS('Input-Ext Allocators'!E$8:E$63,'Input-Ext Allocators'!$B$8:$B$63,$F60))*$D60</f>
        <v>-10037.403727065963</v>
      </c>
      <c r="I60" s="8">
        <f ca="1">IFERROR(INDEX(I$278:I$314,MATCH($F60,$B$278:$B$314,0))/INDEX($D$278:$D$314,MATCH($F60,$B$278:$B$314,0)),SUMIFS('Input-Ext Allocators'!F$8:F$63,'Input-Ext Allocators'!$B$8:$B$63,$F60))*$D60</f>
        <v>-12.828129554616556</v>
      </c>
      <c r="J60" s="8">
        <f ca="1">IFERROR(INDEX(J$278:J$314,MATCH($F60,$B$278:$B$314,0))/INDEX($D$278:$D$314,MATCH($F60,$B$278:$B$314,0)),SUMIFS('Input-Ext Allocators'!G$8:G$63,'Input-Ext Allocators'!$B$8:$B$63,$F60))*$D60</f>
        <v>-12.316301118467381</v>
      </c>
      <c r="K60" s="8">
        <f ca="1">IFERROR(INDEX(K$278:K$314,MATCH($F60,$B$278:$B$314,0))/INDEX($D$278:$D$314,MATCH($F60,$B$278:$B$314,0)),SUMIFS('Input-Ext Allocators'!H$8:H$63,'Input-Ext Allocators'!$B$8:$B$63,$F60))*$D60</f>
        <v>-3965.4508114063196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-3588961.1798104206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8">
        <f ca="1">IFERROR(INDEX(G$278:G$314,MATCH($F61,$B$278:$B$314,0))/INDEX($D$278:$D$314,MATCH($F61,$B$278:$B$314,0)),SUMIFS('Input-Ext Allocators'!D$8:D$63,'Input-Ext Allocators'!$B$8:$B$63,$F61))*$D61</f>
        <v>-1859813.5680843317</v>
      </c>
      <c r="H61" s="8">
        <f ca="1">IFERROR(INDEX(H$278:H$314,MATCH($F61,$B$278:$B$314,0))/INDEX($D$278:$D$314,MATCH($F61,$B$278:$B$314,0)),SUMIFS('Input-Ext Allocators'!E$8:E$63,'Input-Ext Allocators'!$B$8:$B$63,$F61))*$D61</f>
        <v>-1237250.7811528619</v>
      </c>
      <c r="I61" s="8">
        <f ca="1">IFERROR(INDEX(I$278:I$314,MATCH($F61,$B$278:$B$314,0))/INDEX($D$278:$D$314,MATCH($F61,$B$278:$B$314,0)),SUMIFS('Input-Ext Allocators'!F$8:F$63,'Input-Ext Allocators'!$B$8:$B$63,$F61))*$D61</f>
        <v>-1581.2468785510223</v>
      </c>
      <c r="J61" s="8">
        <f ca="1">IFERROR(INDEX(J$278:J$314,MATCH($F61,$B$278:$B$314,0))/INDEX($D$278:$D$314,MATCH($F61,$B$278:$B$314,0)),SUMIFS('Input-Ext Allocators'!G$8:G$63,'Input-Ext Allocators'!$B$8:$B$63,$F61))*$D61</f>
        <v>-1518.1568455443571</v>
      </c>
      <c r="K61" s="8">
        <f ca="1">IFERROR(INDEX(K$278:K$314,MATCH($F61,$B$278:$B$314,0))/INDEX($D$278:$D$314,MATCH($F61,$B$278:$B$314,0)),SUMIFS('Input-Ext Allocators'!H$8:H$63,'Input-Ext Allocators'!$B$8:$B$63,$F61))*$D61</f>
        <v>-488797.42684913101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-1502950.8768648857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INT_DISTPT_SUBTOTAL</v>
      </c>
      <c r="G62" s="8">
        <f ca="1">IFERROR(INDEX(G$278:G$314,MATCH($F62,$B$278:$B$314,0))/INDEX($D$278:$D$314,MATCH($F62,$B$278:$B$314,0)),SUMIFS('Input-Ext Allocators'!D$8:D$63,'Input-Ext Allocators'!$B$8:$B$63,$F62))*$D62</f>
        <v>-778834.95889615873</v>
      </c>
      <c r="H62" s="8">
        <f ca="1">IFERROR(INDEX(H$278:H$314,MATCH($F62,$B$278:$B$314,0))/INDEX($D$278:$D$314,MATCH($F62,$B$278:$B$314,0)),SUMIFS('Input-Ext Allocators'!E$8:E$63,'Input-Ext Allocators'!$B$8:$B$63,$F62))*$D62</f>
        <v>-518124.06244351866</v>
      </c>
      <c r="I62" s="8">
        <f ca="1">IFERROR(INDEX(I$278:I$314,MATCH($F62,$B$278:$B$314,0))/INDEX($D$278:$D$314,MATCH($F62,$B$278:$B$314,0)),SUMIFS('Input-Ext Allocators'!F$8:F$63,'Input-Ext Allocators'!$B$8:$B$63,$F62))*$D62</f>
        <v>-662.17946185298604</v>
      </c>
      <c r="J62" s="8">
        <f ca="1">IFERROR(INDEX(J$278:J$314,MATCH($F62,$B$278:$B$314,0))/INDEX($D$278:$D$314,MATCH($F62,$B$278:$B$314,0)),SUMIFS('Input-Ext Allocators'!G$8:G$63,'Input-Ext Allocators'!$B$8:$B$63,$F62))*$D62</f>
        <v>-635.75922054131752</v>
      </c>
      <c r="K62" s="8">
        <f ca="1">IFERROR(INDEX(K$278:K$314,MATCH($F62,$B$278:$B$314,0))/INDEX($D$278:$D$314,MATCH($F62,$B$278:$B$314,0)),SUMIFS('Input-Ext Allocators'!H$8:H$63,'Input-Ext Allocators'!$B$8:$B$63,$F62))*$D62</f>
        <v>-204693.91684281384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-5121028.1040209848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-2653736.5753570236</v>
      </c>
      <c r="H63" s="77">
        <f t="shared" ca="1" si="10"/>
        <v>-1765412.2473234464</v>
      </c>
      <c r="I63" s="77">
        <f t="shared" ca="1" si="10"/>
        <v>-2256.2544699586247</v>
      </c>
      <c r="J63" s="77">
        <f t="shared" ca="1" si="10"/>
        <v>-2166.2323672041421</v>
      </c>
      <c r="K63" s="77">
        <f t="shared" ca="1" si="10"/>
        <v>-697456.79450335121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-334795.38351521507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AVG_DESIGN DAY_DEM-COMM_DEMAND</v>
      </c>
      <c r="G67" s="8">
        <f ca="1">IFERROR(INDEX(G$278:G$314,MATCH($F67,$B$278:$B$314,0))/INDEX($D$278:$D$314,MATCH($F67,$B$278:$B$314,0)),SUMIFS('Input-Ext Allocators'!D$8:D$63,'Input-Ext Allocators'!$B$8:$B$63,$F67))*$D67</f>
        <v>-173565.68252308958</v>
      </c>
      <c r="H67" s="8">
        <f ca="1">IFERROR(INDEX(H$278:H$314,MATCH($F67,$B$278:$B$314,0))/INDEX($D$278:$D$314,MATCH($F67,$B$278:$B$314,0)),SUMIFS('Input-Ext Allocators'!E$8:E$63,'Input-Ext Allocators'!$B$8:$B$63,$F67))*$D67</f>
        <v>-115465.48534120858</v>
      </c>
      <c r="I67" s="8">
        <f ca="1">IFERROR(INDEX(I$278:I$314,MATCH($F67,$B$278:$B$314,0))/INDEX($D$278:$D$314,MATCH($F67,$B$278:$B$314,0)),SUMIFS('Input-Ext Allocators'!F$8:F$63,'Input-Ext Allocators'!$B$8:$B$63,$F67))*$D67</f>
        <v>-147.56865872094141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-45616.646992195972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-961985.47436608141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AVG_DESIGN DAY_DEM-COMM_DEMAND</v>
      </c>
      <c r="G68" s="8">
        <f ca="1">IFERROR(INDEX(G$278:G$314,MATCH($F68,$B$278:$B$314,0))/INDEX($D$278:$D$314,MATCH($F68,$B$278:$B$314,0)),SUMIFS('Input-Ext Allocators'!D$8:D$63,'Input-Ext Allocators'!$B$8:$B$63,$F68))*$D68</f>
        <v>-498715.55480411521</v>
      </c>
      <c r="H68" s="8">
        <f ca="1">IFERROR(INDEX(H$278:H$314,MATCH($F68,$B$278:$B$314,0))/INDEX($D$278:$D$314,MATCH($F68,$B$278:$B$314,0)),SUMIFS('Input-Ext Allocators'!E$8:E$63,'Input-Ext Allocators'!$B$8:$B$63,$F68))*$D68</f>
        <v>-331773.1520746146</v>
      </c>
      <c r="I68" s="8">
        <f ca="1">IFERROR(INDEX(I$278:I$314,MATCH($F68,$B$278:$B$314,0))/INDEX($D$278:$D$314,MATCH($F68,$B$278:$B$314,0)),SUMIFS('Input-Ext Allocators'!F$8:F$63,'Input-Ext Allocators'!$B$8:$B$63,$F68))*$D68</f>
        <v>-424.01691645422505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-131072.75057089742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-545763.49593828071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AVG_DESIGN DAY_DEM-COMM_DEMAND</v>
      </c>
      <c r="G69" s="8">
        <f ca="1">IFERROR(INDEX(G$278:G$314,MATCH($F69,$B$278:$B$314,0))/INDEX($D$278:$D$314,MATCH($F69,$B$278:$B$314,0)),SUMIFS('Input-Ext Allocators'!D$8:D$63,'Input-Ext Allocators'!$B$8:$B$63,$F69))*$D69</f>
        <v>-282936.4391890135</v>
      </c>
      <c r="H69" s="8">
        <f ca="1">IFERROR(INDEX(H$278:H$314,MATCH($F69,$B$278:$B$314,0))/INDEX($D$278:$D$314,MATCH($F69,$B$278:$B$314,0)),SUMIFS('Input-Ext Allocators'!E$8:E$63,'Input-Ext Allocators'!$B$8:$B$63,$F69))*$D69</f>
        <v>-188224.95781864462</v>
      </c>
      <c r="I69" s="8">
        <f ca="1">IFERROR(INDEX(I$278:I$314,MATCH($F69,$B$278:$B$314,0))/INDEX($D$278:$D$314,MATCH($F69,$B$278:$B$314,0)),SUMIFS('Input-Ext Allocators'!F$8:F$63,'Input-Ext Allocators'!$B$8:$B$63,$F69))*$D69</f>
        <v>-240.55763920294299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-74361.54129141962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-6112.1477094807369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DS-ML_DIRECT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-6112.1477094807369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-2628068.8765797988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INT_DISTPT_SUBTOTAL</v>
      </c>
      <c r="G72" s="8">
        <f ca="1">IFERROR(INDEX(G$278:G$314,MATCH($F72,$B$278:$B$314,0))/INDEX($D$278:$D$314,MATCH($F72,$B$278:$B$314,0)),SUMIFS('Input-Ext Allocators'!D$8:D$63,'Input-Ext Allocators'!$B$8:$B$63,$F72))*$D72</f>
        <v>-1361875.4591214163</v>
      </c>
      <c r="H72" s="8">
        <f ca="1">IFERROR(INDEX(H$278:H$314,MATCH($F72,$B$278:$B$314,0))/INDEX($D$278:$D$314,MATCH($F72,$B$278:$B$314,0)),SUMIFS('Input-Ext Allocators'!E$8:E$63,'Input-Ext Allocators'!$B$8:$B$63,$F72))*$D72</f>
        <v>-905994.82902281999</v>
      </c>
      <c r="I72" s="8">
        <f ca="1">IFERROR(INDEX(I$278:I$314,MATCH($F72,$B$278:$B$314,0))/INDEX($D$278:$D$314,MATCH($F72,$B$278:$B$314,0)),SUMIFS('Input-Ext Allocators'!F$8:F$63,'Input-Ext Allocators'!$B$8:$B$63,$F72))*$D72</f>
        <v>-1157.8909605058504</v>
      </c>
      <c r="J72" s="8">
        <f ca="1">IFERROR(INDEX(J$278:J$314,MATCH($F72,$B$278:$B$314,0))/INDEX($D$278:$D$314,MATCH($F72,$B$278:$B$314,0)),SUMIFS('Input-Ext Allocators'!G$8:G$63,'Input-Ext Allocators'!$B$8:$B$63,$F72))*$D72</f>
        <v>-1111.6923688075233</v>
      </c>
      <c r="K72" s="8">
        <f ca="1">IFERROR(INDEX(K$278:K$314,MATCH($F72,$B$278:$B$314,0))/INDEX($D$278:$D$314,MATCH($F72,$B$278:$B$314,0)),SUMIFS('Input-Ext Allocators'!H$8:H$63,'Input-Ext Allocators'!$B$8:$B$63,$F72))*$D72</f>
        <v>-357929.0051062486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-343666.80510426604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INT_DISTPT_SUBTOTAL</v>
      </c>
      <c r="G73" s="8">
        <f ca="1">IFERROR(INDEX(G$278:G$314,MATCH($F73,$B$278:$B$314,0))/INDEX($D$278:$D$314,MATCH($F73,$B$278:$B$314,0)),SUMIFS('Input-Ext Allocators'!D$8:D$63,'Input-Ext Allocators'!$B$8:$B$63,$F73))*$D73</f>
        <v>-178089.46795765279</v>
      </c>
      <c r="H73" s="8">
        <f ca="1">IFERROR(INDEX(H$278:H$314,MATCH($F73,$B$278:$B$314,0))/INDEX($D$278:$D$314,MATCH($F73,$B$278:$B$314,0)),SUMIFS('Input-Ext Allocators'!E$8:E$63,'Input-Ext Allocators'!$B$8:$B$63,$F73))*$D73</f>
        <v>-118474.95745106442</v>
      </c>
      <c r="I73" s="8">
        <f ca="1">IFERROR(INDEX(I$278:I$314,MATCH($F73,$B$278:$B$314,0))/INDEX($D$278:$D$314,MATCH($F73,$B$278:$B$314,0)),SUMIFS('Input-Ext Allocators'!F$8:F$63,'Input-Ext Allocators'!$B$8:$B$63,$F73))*$D73</f>
        <v>-151.41486229768256</v>
      </c>
      <c r="J73" s="8">
        <f ca="1">IFERROR(INDEX(J$278:J$314,MATCH($F73,$B$278:$B$314,0))/INDEX($D$278:$D$314,MATCH($F73,$B$278:$B$314,0)),SUMIFS('Input-Ext Allocators'!G$8:G$63,'Input-Ext Allocators'!$B$8:$B$63,$F73))*$D73</f>
        <v>-145.37357374898096</v>
      </c>
      <c r="K73" s="8">
        <f ca="1">IFERROR(INDEX(K$278:K$314,MATCH($F73,$B$278:$B$314,0))/INDEX($D$278:$D$314,MATCH($F73,$B$278:$B$314,0)),SUMIFS('Input-Ext Allocators'!H$8:H$63,'Input-Ext Allocators'!$B$8:$B$63,$F73))*$D73</f>
        <v>-46805.591259502122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-19191.786457891685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AVG_DESIGN DAY_DEM-COMM_DEMAND</v>
      </c>
      <c r="G74" s="8">
        <f ca="1">IFERROR(INDEX(G$278:G$314,MATCH($F74,$B$278:$B$314,0))/INDEX($D$278:$D$314,MATCH($F74,$B$278:$B$314,0)),SUMIFS('Input-Ext Allocators'!D$8:D$63,'Input-Ext Allocators'!$B$8:$B$63,$F74))*$D74</f>
        <v>-9949.4666874639752</v>
      </c>
      <c r="H74" s="8">
        <f ca="1">IFERROR(INDEX(H$278:H$314,MATCH($F74,$B$278:$B$314,0))/INDEX($D$278:$D$314,MATCH($F74,$B$278:$B$314,0)),SUMIFS('Input-Ext Allocators'!E$8:E$63,'Input-Ext Allocators'!$B$8:$B$63,$F74))*$D74</f>
        <v>-6618.93516767859</v>
      </c>
      <c r="I74" s="8">
        <f ca="1">IFERROR(INDEX(I$278:I$314,MATCH($F74,$B$278:$B$314,0))/INDEX($D$278:$D$314,MATCH($F74,$B$278:$B$314,0)),SUMIFS('Input-Ext Allocators'!F$8:F$63,'Input-Ext Allocators'!$B$8:$B$63,$F74))*$D74</f>
        <v>-8.4592151669292512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-2614.9253875821914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-74007848.826480478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AVG_DESIGN DAY_DEM-COMM_DEMAND</v>
      </c>
      <c r="G75" s="8">
        <f ca="1">IFERROR(INDEX(G$278:G$314,MATCH($F75,$B$278:$B$314,0))/INDEX($D$278:$D$314,MATCH($F75,$B$278:$B$314,0)),SUMIFS('Input-Ext Allocators'!D$8:D$63,'Input-Ext Allocators'!$B$8:$B$63,$F75))*$D75</f>
        <v>-38367383.261872113</v>
      </c>
      <c r="H75" s="8">
        <f ca="1">IFERROR(INDEX(H$278:H$314,MATCH($F75,$B$278:$B$314,0))/INDEX($D$278:$D$314,MATCH($F75,$B$278:$B$314,0)),SUMIFS('Input-Ext Allocators'!E$8:E$63,'Input-Ext Allocators'!$B$8:$B$63,$F75))*$D75</f>
        <v>-25524103.988787562</v>
      </c>
      <c r="I75" s="8">
        <f ca="1">IFERROR(INDEX(I$278:I$314,MATCH($F75,$B$278:$B$314,0))/INDEX($D$278:$D$314,MATCH($F75,$B$278:$B$314,0)),SUMIFS('Input-Ext Allocators'!F$8:F$63,'Input-Ext Allocators'!$B$8:$B$63,$F75))*$D75</f>
        <v>-32620.637929583627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-10083740.937891219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-814554.98072697187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AVG_DESIGN DAY_DEM-COMM_DEMAND</v>
      </c>
      <c r="G77" s="8">
        <f ca="1">IFERROR(INDEX(G$278:G$314,MATCH($F77,$B$278:$B$314,0))/INDEX($D$278:$D$314,MATCH($F77,$B$278:$B$314,0)),SUMIFS('Input-Ext Allocators'!D$8:D$63,'Input-Ext Allocators'!$B$8:$B$63,$F77))*$D77</f>
        <v>-422284.17159770621</v>
      </c>
      <c r="H77" s="8">
        <f ca="1">IFERROR(INDEX(H$278:H$314,MATCH($F77,$B$278:$B$314,0))/INDEX($D$278:$D$314,MATCH($F77,$B$278:$B$314,0)),SUMIFS('Input-Ext Allocators'!E$8:E$63,'Input-Ext Allocators'!$B$8:$B$63,$F77))*$D77</f>
        <v>-280926.77144834137</v>
      </c>
      <c r="I77" s="8">
        <f ca="1">IFERROR(INDEX(I$278:I$314,MATCH($F77,$B$278:$B$314,0))/INDEX($D$278:$D$314,MATCH($F77,$B$278:$B$314,0)),SUMIFS('Input-Ext Allocators'!F$8:F$63,'Input-Ext Allocators'!$B$8:$B$63,$F77))*$D77</f>
        <v>-359.03358253707461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-110985.00409838723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-8480.170466214051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DS-ML_DIRECT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-8480.170466214051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220663.0155105477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AVG_DESIGN DAY_DEM-COMM_DEMAND</v>
      </c>
      <c r="G79" s="8">
        <f ca="1">IFERROR(INDEX(G$278:G$314,MATCH($F79,$B$278:$B$314,0))/INDEX($D$278:$D$314,MATCH($F79,$B$278:$B$314,0)),SUMIFS('Input-Ext Allocators'!D$8:D$63,'Input-Ext Allocators'!$B$8:$B$63,$F79))*$D79</f>
        <v>114396.81901393588</v>
      </c>
      <c r="H79" s="8">
        <f ca="1">IFERROR(INDEX(H$278:H$314,MATCH($F79,$B$278:$B$314,0))/INDEX($D$278:$D$314,MATCH($F79,$B$278:$B$314,0)),SUMIFS('Input-Ext Allocators'!E$8:E$63,'Input-Ext Allocators'!$B$8:$B$63,$F79))*$D79</f>
        <v>76103.086951980367</v>
      </c>
      <c r="I79" s="8">
        <f ca="1">IFERROR(INDEX(I$278:I$314,MATCH($F79,$B$278:$B$314,0))/INDEX($D$278:$D$314,MATCH($F79,$B$278:$B$314,0)),SUMIFS('Input-Ext Allocators'!F$8:F$63,'Input-Ext Allocators'!$B$8:$B$63,$F79))*$D79</f>
        <v>97.26222890624166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30065.847315725205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-374726.06140044989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AVG_DESIGN DAY_DEM-COMM_DEMAND</v>
      </c>
      <c r="G80" s="8">
        <f ca="1">IFERROR(INDEX(G$278:G$314,MATCH($F80,$B$278:$B$314,0))/INDEX($D$278:$D$314,MATCH($F80,$B$278:$B$314,0)),SUMIFS('Input-Ext Allocators'!D$8:D$63,'Input-Ext Allocators'!$B$8:$B$63,$F80))*$D80</f>
        <v>-194266.67095367063</v>
      </c>
      <c r="H80" s="8">
        <f ca="1">IFERROR(INDEX(H$278:H$314,MATCH($F80,$B$278:$B$314,0))/INDEX($D$278:$D$314,MATCH($F80,$B$278:$B$314,0)),SUMIFS('Input-Ext Allocators'!E$8:E$63,'Input-Ext Allocators'!$B$8:$B$63,$F80))*$D80</f>
        <v>-129236.9270307938</v>
      </c>
      <c r="I80" s="8">
        <f ca="1">IFERROR(INDEX(I$278:I$314,MATCH($F80,$B$278:$B$314,0))/INDEX($D$278:$D$314,MATCH($F80,$B$278:$B$314,0)),SUMIFS('Input-Ext Allocators'!F$8:F$63,'Input-Ext Allocators'!$B$8:$B$63,$F80))*$D80</f>
        <v>-165.16901065970782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-51057.294405325745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0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-</v>
      </c>
      <c r="G81" s="8">
        <f ca="1">IFERROR(INDEX(G$278:G$314,MATCH($F81,$B$278:$B$314,0))/INDEX($D$278:$D$314,MATCH($F81,$B$278:$B$314,0)),SUMIFS('Input-Ext Allocators'!D$8:D$63,'Input-Ext Allocators'!$B$8:$B$63,$F81))*$D81</f>
        <v>0</v>
      </c>
      <c r="H81" s="8">
        <f ca="1">IFERROR(INDEX(H$278:H$314,MATCH($F81,$B$278:$B$314,0))/INDEX($D$278:$D$314,MATCH($F81,$B$278:$B$314,0)),SUMIFS('Input-Ext Allocators'!E$8:E$63,'Input-Ext Allocators'!$B$8:$B$63,$F81))*$D81</f>
        <v>0</v>
      </c>
      <c r="I81" s="8">
        <f ca="1">IFERROR(INDEX(I$278:I$314,MATCH($F81,$B$278:$B$314,0))/INDEX($D$278:$D$314,MATCH($F81,$B$278:$B$314,0)),SUMIFS('Input-Ext Allocators'!F$8:F$63,'Input-Ext Allocators'!$B$8:$B$63,$F81))*$D81</f>
        <v>0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0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0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8">
        <f ca="1">IFERROR(INDEX(G$278:G$314,MATCH($F82,$B$278:$B$314,0))/INDEX($D$278:$D$314,MATCH($F82,$B$278:$B$314,0)),SUMIFS('Input-Ext Allocators'!D$8:D$63,'Input-Ext Allocators'!$B$8:$B$63,$F82))*$D82</f>
        <v>0</v>
      </c>
      <c r="H82" s="8">
        <f ca="1">IFERROR(INDEX(H$278:H$314,MATCH($F82,$B$278:$B$314,0))/INDEX($D$278:$D$314,MATCH($F82,$B$278:$B$314,0)),SUMIFS('Input-Ext Allocators'!E$8:E$63,'Input-Ext Allocators'!$B$8:$B$63,$F82))*$D82</f>
        <v>0</v>
      </c>
      <c r="I82" s="8">
        <f ca="1">IFERROR(INDEX(I$278:I$314,MATCH($F82,$B$278:$B$314,0))/INDEX($D$278:$D$314,MATCH($F82,$B$278:$B$314,0)),SUMIFS('Input-Ext Allocators'!F$8:F$63,'Input-Ext Allocators'!$B$8:$B$63,$F82))*$D82</f>
        <v>0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0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0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8">
        <f ca="1">IFERROR(INDEX(G$278:G$314,MATCH($F83,$B$278:$B$314,0))/INDEX($D$278:$D$314,MATCH($F83,$B$278:$B$314,0)),SUMIFS('Input-Ext Allocators'!D$8:D$63,'Input-Ext Allocators'!$B$8:$B$63,$F83))*$D83</f>
        <v>0</v>
      </c>
      <c r="H83" s="8">
        <f ca="1">IFERROR(INDEX(H$278:H$314,MATCH($F83,$B$278:$B$314,0))/INDEX($D$278:$D$314,MATCH($F83,$B$278:$B$314,0)),SUMIFS('Input-Ext Allocators'!E$8:E$63,'Input-Ext Allocators'!$B$8:$B$63,$F83))*$D83</f>
        <v>0</v>
      </c>
      <c r="I83" s="8">
        <f ca="1">IFERROR(INDEX(I$278:I$314,MATCH($F83,$B$278:$B$314,0))/INDEX($D$278:$D$314,MATCH($F83,$B$278:$B$314,0)),SUMIFS('Input-Ext Allocators'!F$8:F$63,'Input-Ext Allocators'!$B$8:$B$63,$F83))*$D83</f>
        <v>0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0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0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8">
        <f ca="1">IFERROR(INDEX(G$278:G$314,MATCH($F84,$B$278:$B$314,0))/INDEX($D$278:$D$314,MATCH($F84,$B$278:$B$314,0)),SUMIFS('Input-Ext Allocators'!D$8:D$63,'Input-Ext Allocators'!$B$8:$B$63,$F84))*$D84</f>
        <v>0</v>
      </c>
      <c r="H84" s="8">
        <f ca="1">IFERROR(INDEX(H$278:H$314,MATCH($F84,$B$278:$B$314,0))/INDEX($D$278:$D$314,MATCH($F84,$B$278:$B$314,0)),SUMIFS('Input-Ext Allocators'!E$8:E$63,'Input-Ext Allocators'!$B$8:$B$63,$F84))*$D84</f>
        <v>0</v>
      </c>
      <c r="I84" s="8">
        <f ca="1">IFERROR(INDEX(I$278:I$314,MATCH($F84,$B$278:$B$314,0))/INDEX($D$278:$D$314,MATCH($F84,$B$278:$B$314,0)),SUMIFS('Input-Ext Allocators'!F$8:F$63,'Input-Ext Allocators'!$B$8:$B$63,$F84))*$D84</f>
        <v>0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0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0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8">
        <f ca="1">IFERROR(INDEX(G$278:G$314,MATCH($F85,$B$278:$B$314,0))/INDEX($D$278:$D$314,MATCH($F85,$B$278:$B$314,0)),SUMIFS('Input-Ext Allocators'!D$8:D$63,'Input-Ext Allocators'!$B$8:$B$63,$F85))*$D85</f>
        <v>0</v>
      </c>
      <c r="H85" s="8">
        <f ca="1">IFERROR(INDEX(H$278:H$314,MATCH($F85,$B$278:$B$314,0))/INDEX($D$278:$D$314,MATCH($F85,$B$278:$B$314,0)),SUMIFS('Input-Ext Allocators'!E$8:E$63,'Input-Ext Allocators'!$B$8:$B$63,$F85))*$D85</f>
        <v>0</v>
      </c>
      <c r="I85" s="8">
        <f ca="1">IFERROR(INDEX(I$278:I$314,MATCH($F85,$B$278:$B$314,0))/INDEX($D$278:$D$314,MATCH($F85,$B$278:$B$314,0)),SUMIFS('Input-Ext Allocators'!F$8:F$63,'Input-Ext Allocators'!$B$8:$B$63,$F85))*$D85</f>
        <v>0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0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8">
        <f ca="1">IFERROR(INDEX(G$278:G$314,MATCH($F86,$B$278:$B$314,0))/INDEX($D$278:$D$314,MATCH($F86,$B$278:$B$314,0)),SUMIFS('Input-Ext Allocators'!D$8:D$63,'Input-Ext Allocators'!$B$8:$B$63,$F86))*$D86</f>
        <v>0</v>
      </c>
      <c r="H86" s="8">
        <f ca="1">IFERROR(INDEX(H$278:H$314,MATCH($F86,$B$278:$B$314,0))/INDEX($D$278:$D$314,MATCH($F86,$B$278:$B$314,0)),SUMIFS('Input-Ext Allocators'!E$8:E$63,'Input-Ext Allocators'!$B$8:$B$63,$F86))*$D86</f>
        <v>0</v>
      </c>
      <c r="I86" s="8">
        <f ca="1">IFERROR(INDEX(I$278:I$314,MATCH($F86,$B$278:$B$314,0))/INDEX($D$278:$D$314,MATCH($F86,$B$278:$B$314,0)),SUMIFS('Input-Ext Allocators'!F$8:F$63,'Input-Ext Allocators'!$B$8:$B$63,$F86))*$D86</f>
        <v>0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0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0</v>
      </c>
      <c r="I87" s="8">
        <f ca="1">IFERROR(INDEX(I$278:I$314,MATCH($F87,$B$278:$B$314,0))/INDEX($D$278:$D$314,MATCH($F87,$B$278:$B$314,0)),SUMIFS('Input-Ext Allocators'!F$8:F$63,'Input-Ext Allocators'!$B$8:$B$63,$F87))*$D87</f>
        <v>0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0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0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-208268.69610786493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INT_DISTPT_SUBTOTAL</v>
      </c>
      <c r="G89" s="8">
        <f ca="1">IFERROR(INDEX(G$278:G$314,MATCH($F89,$B$278:$B$314,0))/INDEX($D$278:$D$314,MATCH($F89,$B$278:$B$314,0)),SUMIFS('Input-Ext Allocators'!D$8:D$63,'Input-Ext Allocators'!$B$8:$B$63,$F89))*$D89</f>
        <v>-107925.64405756547</v>
      </c>
      <c r="H89" s="8">
        <f ca="1">IFERROR(INDEX(H$278:H$314,MATCH($F89,$B$278:$B$314,0))/INDEX($D$278:$D$314,MATCH($F89,$B$278:$B$314,0)),SUMIFS('Input-Ext Allocators'!E$8:E$63,'Input-Ext Allocators'!$B$8:$B$63,$F89))*$D89</f>
        <v>-71798.103696054852</v>
      </c>
      <c r="I89" s="8">
        <f ca="1">IFERROR(INDEX(I$278:I$314,MATCH($F89,$B$278:$B$314,0))/INDEX($D$278:$D$314,MATCH($F89,$B$278:$B$314,0)),SUMIFS('Input-Ext Allocators'!F$8:F$63,'Input-Ext Allocators'!$B$8:$B$63,$F89))*$D89</f>
        <v>-91.76031980313833</v>
      </c>
      <c r="J89" s="8">
        <f ca="1">IFERROR(INDEX(J$278:J$314,MATCH($F89,$B$278:$B$314,0))/INDEX($D$278:$D$314,MATCH($F89,$B$278:$B$314,0)),SUMIFS('Input-Ext Allocators'!G$8:G$63,'Input-Ext Allocators'!$B$8:$B$63,$F89))*$D89</f>
        <v>-88.099182707084722</v>
      </c>
      <c r="K89" s="8">
        <f ca="1">IFERROR(INDEX(K$278:K$314,MATCH($F89,$B$278:$B$314,0))/INDEX($D$278:$D$314,MATCH($F89,$B$278:$B$314,0)),SUMIFS('Input-Ext Allocators'!H$8:H$63,'Input-Ext Allocators'!$B$8:$B$63,$F89))*$D89</f>
        <v>-28365.088851734374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-80032799.689342439</v>
      </c>
      <c r="E90" s="8">
        <f t="shared" ca="1" si="11"/>
        <v>0</v>
      </c>
      <c r="G90" s="77">
        <f t="shared" ref="G90:K90" ca="1" si="13">SUBTOTAL(9,G66:G89)</f>
        <v>-41482594.999749862</v>
      </c>
      <c r="H90" s="77">
        <f t="shared" ca="1" si="13"/>
        <v>-27596515.020886801</v>
      </c>
      <c r="I90" s="77">
        <f t="shared" ca="1" si="13"/>
        <v>-35269.246866025875</v>
      </c>
      <c r="J90" s="77">
        <f t="shared" ca="1" si="13"/>
        <v>-15937.483300958376</v>
      </c>
      <c r="K90" s="77">
        <f t="shared" ca="1" si="13"/>
        <v>-10902482.938538788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-265801.81287144887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INT_DISTPT_SUBTOTAL</v>
      </c>
      <c r="G93" s="8">
        <f ca="1">IFERROR(INDEX(G$278:G$314,MATCH($F93,$B$278:$B$314,0))/INDEX($D$278:$D$314,MATCH($F93,$B$278:$B$314,0)),SUMIFS('Input-Ext Allocators'!D$8:D$63,'Input-Ext Allocators'!$B$8:$B$63,$F93))*$D93</f>
        <v>-137739.52774430561</v>
      </c>
      <c r="H93" s="8">
        <f ca="1">IFERROR(INDEX(H$278:H$314,MATCH($F93,$B$278:$B$314,0))/INDEX($D$278:$D$314,MATCH($F93,$B$278:$B$314,0)),SUMIFS('Input-Ext Allocators'!E$8:E$63,'Input-Ext Allocators'!$B$8:$B$63,$F93))*$D93</f>
        <v>-91631.946998217041</v>
      </c>
      <c r="I93" s="8">
        <f ca="1">IFERROR(INDEX(I$278:I$314,MATCH($F93,$B$278:$B$314,0))/INDEX($D$278:$D$314,MATCH($F93,$B$278:$B$314,0)),SUMIFS('Input-Ext Allocators'!F$8:F$63,'Input-Ext Allocators'!$B$8:$B$63,$F93))*$D93</f>
        <v>-117.10861886179076</v>
      </c>
      <c r="J93" s="8">
        <f ca="1">IFERROR(INDEX(J$278:J$314,MATCH($F93,$B$278:$B$314,0))/INDEX($D$278:$D$314,MATCH($F93,$B$278:$B$314,0)),SUMIFS('Input-Ext Allocators'!G$8:G$63,'Input-Ext Allocators'!$B$8:$B$63,$F93))*$D93</f>
        <v>-112.43611216497079</v>
      </c>
      <c r="K93" s="8">
        <f ca="1">IFERROR(INDEX(K$278:K$314,MATCH($F93,$B$278:$B$314,0))/INDEX($D$278:$D$314,MATCH($F93,$B$278:$B$314,0)),SUMIFS('Input-Ext Allocators'!H$8:H$63,'Input-Ext Allocators'!$B$8:$B$63,$F93))*$D93</f>
        <v>-36200.793397899433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-106400.69488051315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INT_DISTPT_SUBTOTAL</v>
      </c>
      <c r="G94" s="8">
        <f ca="1">IFERROR(INDEX(G$278:G$314,MATCH($F94,$B$278:$B$314,0))/INDEX($D$278:$D$314,MATCH($F94,$B$278:$B$314,0)),SUMIFS('Input-Ext Allocators'!D$8:D$63,'Input-Ext Allocators'!$B$8:$B$63,$F94))*$D94</f>
        <v>-55137.251722191198</v>
      </c>
      <c r="H94" s="8">
        <f ca="1">IFERROR(INDEX(H$278:H$314,MATCH($F94,$B$278:$B$314,0))/INDEX($D$278:$D$314,MATCH($F94,$B$278:$B$314,0)),SUMIFS('Input-Ext Allocators'!E$8:E$63,'Input-Ext Allocators'!$B$8:$B$63,$F94))*$D94</f>
        <v>-36680.347393190823</v>
      </c>
      <c r="I94" s="8">
        <f ca="1">IFERROR(INDEX(I$278:I$314,MATCH($F94,$B$278:$B$314,0))/INDEX($D$278:$D$314,MATCH($F94,$B$278:$B$314,0)),SUMIFS('Input-Ext Allocators'!F$8:F$63,'Input-Ext Allocators'!$B$8:$B$63,$F94))*$D94</f>
        <v>-46.878681107483693</v>
      </c>
      <c r="J94" s="8">
        <f ca="1">IFERROR(INDEX(J$278:J$314,MATCH($F94,$B$278:$B$314,0))/INDEX($D$278:$D$314,MATCH($F94,$B$278:$B$314,0)),SUMIFS('Input-Ext Allocators'!G$8:G$63,'Input-Ext Allocators'!$B$8:$B$63,$F94))*$D94</f>
        <v>-45.008272647869688</v>
      </c>
      <c r="K94" s="8">
        <f ca="1">IFERROR(INDEX(K$278:K$314,MATCH($F94,$B$278:$B$314,0))/INDEX($D$278:$D$314,MATCH($F94,$B$278:$B$314,0)),SUMIFS('Input-Ext Allocators'!H$8:H$63,'Input-Ext Allocators'!$B$8:$B$63,$F94))*$D94</f>
        <v>-14491.208811375767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-8912.0905434559045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8">
        <f ca="1">IFERROR(INDEX(G$278:G$314,MATCH($F95,$B$278:$B$314,0))/INDEX($D$278:$D$314,MATCH($F95,$B$278:$B$314,0)),SUMIFS('Input-Ext Allocators'!D$8:D$63,'Input-Ext Allocators'!$B$8:$B$63,$F95))*$D95</f>
        <v>-4618.2797980531204</v>
      </c>
      <c r="H95" s="8">
        <f ca="1">IFERROR(INDEX(H$278:H$314,MATCH($F95,$B$278:$B$314,0))/INDEX($D$278:$D$314,MATCH($F95,$B$278:$B$314,0)),SUMIFS('Input-Ext Allocators'!E$8:E$63,'Input-Ext Allocators'!$B$8:$B$63,$F95))*$D95</f>
        <v>-3072.3349833442066</v>
      </c>
      <c r="I95" s="8">
        <f ca="1">IFERROR(INDEX(I$278:I$314,MATCH($F95,$B$278:$B$314,0))/INDEX($D$278:$D$314,MATCH($F95,$B$278:$B$314,0)),SUMIFS('Input-Ext Allocators'!F$8:F$63,'Input-Ext Allocators'!$B$8:$B$63,$F95))*$D95</f>
        <v>-3.9265443807191374</v>
      </c>
      <c r="J95" s="8">
        <f ca="1">IFERROR(INDEX(J$278:J$314,MATCH($F95,$B$278:$B$314,0))/INDEX($D$278:$D$314,MATCH($F95,$B$278:$B$314,0)),SUMIFS('Input-Ext Allocators'!G$8:G$63,'Input-Ext Allocators'!$B$8:$B$63,$F95))*$D95</f>
        <v>-3.7698795246855816</v>
      </c>
      <c r="K95" s="8">
        <f ca="1">IFERROR(INDEX(K$278:K$314,MATCH($F95,$B$278:$B$314,0))/INDEX($D$278:$D$314,MATCH($F95,$B$278:$B$314,0)),SUMIFS('Input-Ext Allocators'!H$8:H$63,'Input-Ext Allocators'!$B$8:$B$63,$F95))*$D95</f>
        <v>-1213.7793381531719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-21975.575353079901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8">
        <f ca="1">IFERROR(INDEX(G$278:G$314,MATCH($F96,$B$278:$B$314,0))/INDEX($D$278:$D$314,MATCH($F96,$B$278:$B$314,0)),SUMIFS('Input-Ext Allocators'!D$8:D$63,'Input-Ext Allocators'!$B$8:$B$63,$F96))*$D96</f>
        <v>-11387.828165440487</v>
      </c>
      <c r="H96" s="8">
        <f ca="1">IFERROR(INDEX(H$278:H$314,MATCH($F96,$B$278:$B$314,0))/INDEX($D$278:$D$314,MATCH($F96,$B$278:$B$314,0)),SUMIFS('Input-Ext Allocators'!E$8:E$63,'Input-Ext Allocators'!$B$8:$B$63,$F96))*$D96</f>
        <v>-7575.8127239810119</v>
      </c>
      <c r="I96" s="8">
        <f ca="1">IFERROR(INDEX(I$278:I$314,MATCH($F96,$B$278:$B$314,0))/INDEX($D$278:$D$314,MATCH($F96,$B$278:$B$314,0)),SUMIFS('Input-Ext Allocators'!F$8:F$63,'Input-Ext Allocators'!$B$8:$B$63,$F96))*$D96</f>
        <v>-9.6821359135614564</v>
      </c>
      <c r="J96" s="8">
        <f ca="1">IFERROR(INDEX(J$278:J$314,MATCH($F96,$B$278:$B$314,0))/INDEX($D$278:$D$314,MATCH($F96,$B$278:$B$314,0)),SUMIFS('Input-Ext Allocators'!G$8:G$63,'Input-Ext Allocators'!$B$8:$B$63,$F96))*$D96</f>
        <v>-9.295829206716693</v>
      </c>
      <c r="K96" s="8">
        <f ca="1">IFERROR(INDEX(K$278:K$314,MATCH($F96,$B$278:$B$314,0))/INDEX($D$278:$D$314,MATCH($F96,$B$278:$B$314,0)),SUMIFS('Input-Ext Allocators'!H$8:H$63,'Input-Ext Allocators'!$B$8:$B$63,$F96))*$D96</f>
        <v>-2992.9564985381207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-1115898.1835278159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INT_DISTPT_SUBTOTAL</v>
      </c>
      <c r="G97" s="8">
        <f ca="1">IFERROR(INDEX(G$278:G$314,MATCH($F97,$B$278:$B$314,0))/INDEX($D$278:$D$314,MATCH($F97,$B$278:$B$314,0)),SUMIFS('Input-Ext Allocators'!D$8:D$63,'Input-Ext Allocators'!$B$8:$B$63,$F97))*$D97</f>
        <v>-578262.75580816355</v>
      </c>
      <c r="H97" s="8">
        <f ca="1">IFERROR(INDEX(H$278:H$314,MATCH($F97,$B$278:$B$314,0))/INDEX($D$278:$D$314,MATCH($F97,$B$278:$B$314,0)),SUMIFS('Input-Ext Allocators'!E$8:E$63,'Input-Ext Allocators'!$B$8:$B$63,$F97))*$D97</f>
        <v>-384692.34691743855</v>
      </c>
      <c r="I97" s="8">
        <f ca="1">IFERROR(INDEX(I$278:I$314,MATCH($F97,$B$278:$B$314,0))/INDEX($D$278:$D$314,MATCH($F97,$B$278:$B$314,0)),SUMIFS('Input-Ext Allocators'!F$8:F$63,'Input-Ext Allocators'!$B$8:$B$63,$F97))*$D97</f>
        <v>-491.64937459070569</v>
      </c>
      <c r="J97" s="8">
        <f ca="1">IFERROR(INDEX(J$278:J$314,MATCH($F97,$B$278:$B$314,0))/INDEX($D$278:$D$314,MATCH($F97,$B$278:$B$314,0)),SUMIFS('Input-Ext Allocators'!G$8:G$63,'Input-Ext Allocators'!$B$8:$B$63,$F97))*$D97</f>
        <v>-472.0330985421121</v>
      </c>
      <c r="K97" s="8">
        <f ca="1">IFERROR(INDEX(K$278:K$314,MATCH($F97,$B$278:$B$314,0))/INDEX($D$278:$D$314,MATCH($F97,$B$278:$B$314,0)),SUMIFS('Input-Ext Allocators'!H$8:H$63,'Input-Ext Allocators'!$B$8:$B$63,$F97))*$D97</f>
        <v>-151979.39832908081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-83988.874487137902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INT_DISTPT_SUBTOTAL</v>
      </c>
      <c r="G99" s="8">
        <f ca="1">IFERROR(INDEX(G$278:G$314,MATCH($F99,$B$278:$B$314,0))/INDEX($D$278:$D$314,MATCH($F99,$B$278:$B$314,0)),SUMIFS('Input-Ext Allocators'!D$8:D$63,'Input-Ext Allocators'!$B$8:$B$63,$F99))*$D99</f>
        <v>-43523.359689157231</v>
      </c>
      <c r="H99" s="8">
        <f ca="1">IFERROR(INDEX(H$278:H$314,MATCH($F99,$B$278:$B$314,0))/INDEX($D$278:$D$314,MATCH($F99,$B$278:$B$314,0)),SUMIFS('Input-Ext Allocators'!E$8:E$63,'Input-Ext Allocators'!$B$8:$B$63,$F99))*$D99</f>
        <v>-28954.144489478753</v>
      </c>
      <c r="I99" s="8">
        <f ca="1">IFERROR(INDEX(I$278:I$314,MATCH($F99,$B$278:$B$314,0))/INDEX($D$278:$D$314,MATCH($F99,$B$278:$B$314,0)),SUMIFS('Input-Ext Allocators'!F$8:F$63,'Input-Ext Allocators'!$B$8:$B$63,$F99))*$D99</f>
        <v>-37.004341635931446</v>
      </c>
      <c r="J99" s="8">
        <f ca="1">IFERROR(INDEX(J$278:J$314,MATCH($F99,$B$278:$B$314,0))/INDEX($D$278:$D$314,MATCH($F99,$B$278:$B$314,0)),SUMIFS('Input-Ext Allocators'!G$8:G$63,'Input-Ext Allocators'!$B$8:$B$63,$F99))*$D99</f>
        <v>-35.527908596367034</v>
      </c>
      <c r="K99" s="8">
        <f ca="1">IFERROR(INDEX(K$278:K$314,MATCH($F99,$B$278:$B$314,0))/INDEX($D$278:$D$314,MATCH($F99,$B$278:$B$314,0)),SUMIFS('Input-Ext Allocators'!H$8:H$63,'Input-Ext Allocators'!$B$8:$B$63,$F99))*$D99</f>
        <v>-11438.838058269608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-38263.265036049313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INT_DISTPT_SUBTOTAL</v>
      </c>
      <c r="G100" s="8">
        <f ca="1">IFERROR(INDEX(G$278:G$314,MATCH($F100,$B$278:$B$314,0))/INDEX($D$278:$D$314,MATCH($F100,$B$278:$B$314,0)),SUMIFS('Input-Ext Allocators'!D$8:D$63,'Input-Ext Allocators'!$B$8:$B$63,$F100))*$D100</f>
        <v>-19828.171971759901</v>
      </c>
      <c r="H100" s="8">
        <f ca="1">IFERROR(INDEX(H$278:H$314,MATCH($F100,$B$278:$B$314,0))/INDEX($D$278:$D$314,MATCH($F100,$B$278:$B$314,0)),SUMIFS('Input-Ext Allocators'!E$8:E$63,'Input-Ext Allocators'!$B$8:$B$63,$F100))*$D100</f>
        <v>-13190.795938843705</v>
      </c>
      <c r="I100" s="8">
        <f ca="1">IFERROR(INDEX(I$278:I$314,MATCH($F100,$B$278:$B$314,0))/INDEX($D$278:$D$314,MATCH($F100,$B$278:$B$314,0)),SUMIFS('Input-Ext Allocators'!F$8:F$63,'Input-Ext Allocators'!$B$8:$B$63,$F100))*$D100</f>
        <v>-16.858267718744013</v>
      </c>
      <c r="J100" s="8">
        <f ca="1">IFERROR(INDEX(J$278:J$314,MATCH($F100,$B$278:$B$314,0))/INDEX($D$278:$D$314,MATCH($F100,$B$278:$B$314,0)),SUMIFS('Input-Ext Allocators'!G$8:G$63,'Input-Ext Allocators'!$B$8:$B$63,$F100))*$D100</f>
        <v>-16.185641147120123</v>
      </c>
      <c r="K100" s="8">
        <f ca="1">IFERROR(INDEX(K$278:K$314,MATCH($F100,$B$278:$B$314,0))/INDEX($D$278:$D$314,MATCH($F100,$B$278:$B$314,0)),SUMIFS('Input-Ext Allocators'!H$8:H$63,'Input-Ext Allocators'!$B$8:$B$63,$F100))*$D100</f>
        <v>-5211.2532165798384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-1641240.4966995008</v>
      </c>
      <c r="E101" s="8">
        <f t="shared" ca="1" si="15"/>
        <v>0</v>
      </c>
      <c r="G101" s="77">
        <f t="shared" ref="G101:K101" ca="1" si="16">SUBTOTAL(9,G93:G100)</f>
        <v>-850497.17489907111</v>
      </c>
      <c r="H101" s="77">
        <f t="shared" ca="1" si="16"/>
        <v>-565797.72944449412</v>
      </c>
      <c r="I101" s="77">
        <f t="shared" ca="1" si="16"/>
        <v>-723.10796420893632</v>
      </c>
      <c r="J101" s="77">
        <f t="shared" ca="1" si="16"/>
        <v>-694.2567418298421</v>
      </c>
      <c r="K101" s="77">
        <f t="shared" ca="1" si="16"/>
        <v>-223528.22764989678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3754400.6385081341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INT_MAINS_PLANT</v>
      </c>
      <c r="G104" s="8">
        <f ca="1">IFERROR(INDEX(G$278:G$314,MATCH($F104,$B$278:$B$314,0))/INDEX($D$278:$D$314,MATCH($F104,$B$278:$B$314,0)),SUMIFS('Input-Ext Allocators'!D$8:D$63,'Input-Ext Allocators'!$B$8:$B$63,$F104))*$D104</f>
        <v>1946368.2636417637</v>
      </c>
      <c r="H104" s="8">
        <f ca="1">IFERROR(INDEX(H$278:H$314,MATCH($F104,$B$278:$B$314,0))/INDEX($D$278:$D$314,MATCH($F104,$B$278:$B$314,0)),SUMIFS('Input-Ext Allocators'!E$8:E$63,'Input-Ext Allocators'!$B$8:$B$63,$F104))*$D104</f>
        <v>1294831.7486910154</v>
      </c>
      <c r="I104" s="8">
        <f ca="1">IFERROR(INDEX(I$278:I$314,MATCH($F104,$B$278:$B$314,0))/INDEX($D$278:$D$314,MATCH($F104,$B$278:$B$314,0)),SUMIFS('Input-Ext Allocators'!F$8:F$63,'Input-Ext Allocators'!$B$8:$B$63,$F104))*$D104</f>
        <v>1654.8372343387252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511545.78894101601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3754400.6385081341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1946368.2636417637</v>
      </c>
      <c r="H105" s="77">
        <f t="shared" ca="1" si="18"/>
        <v>1294831.7486910154</v>
      </c>
      <c r="I105" s="77">
        <f t="shared" ca="1" si="18"/>
        <v>1654.8372343387252</v>
      </c>
      <c r="J105" s="77">
        <f t="shared" ca="1" si="18"/>
        <v>0</v>
      </c>
      <c r="K105" s="77">
        <f t="shared" ca="1" si="18"/>
        <v>511545.78894101601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-83040667.651554778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-43040460.486364201</v>
      </c>
      <c r="H107" s="8">
        <f t="shared" ca="1" si="19"/>
        <v>-28632893.248963725</v>
      </c>
      <c r="I107" s="8">
        <f t="shared" ca="1" si="19"/>
        <v>-36593.772065854711</v>
      </c>
      <c r="J107" s="8">
        <f t="shared" ca="1" si="19"/>
        <v>-18797.972409992362</v>
      </c>
      <c r="K107" s="8">
        <f t="shared" ca="1" si="19"/>
        <v>-11311922.17175102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-56036284.180436991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INT_TOTAL PLANT</v>
      </c>
      <c r="G110" s="8">
        <f ca="1">IFERROR(INDEX(G$278:G$314,MATCH($F110,$B$278:$B$314,0))/INDEX($D$278:$D$314,MATCH($F110,$B$278:$B$314,0)),SUMIFS('Input-Ext Allocators'!D$8:D$63,'Input-Ext Allocators'!$B$8:$B$63,$F110))*$D110</f>
        <v>-29038219.251318607</v>
      </c>
      <c r="H110" s="8">
        <f ca="1">IFERROR(INDEX(H$278:H$314,MATCH($F110,$B$278:$B$314,0))/INDEX($D$278:$D$314,MATCH($F110,$B$278:$B$314,0)),SUMIFS('Input-Ext Allocators'!E$8:E$63,'Input-Ext Allocators'!$B$8:$B$63,$F110))*$D110</f>
        <v>-19317828.447175261</v>
      </c>
      <c r="I110" s="8">
        <f ca="1">IFERROR(INDEX(I$278:I$314,MATCH($F110,$B$278:$B$314,0))/INDEX($D$278:$D$314,MATCH($F110,$B$278:$B$314,0)),SUMIFS('Input-Ext Allocators'!F$8:F$63,'Input-Ext Allocators'!$B$8:$B$63,$F110))*$D110</f>
        <v>-24688.815232767301</v>
      </c>
      <c r="J110" s="8">
        <f ca="1">IFERROR(INDEX(J$278:J$314,MATCH($F110,$B$278:$B$314,0))/INDEX($D$278:$D$314,MATCH($F110,$B$278:$B$314,0)),SUMIFS('Input-Ext Allocators'!G$8:G$63,'Input-Ext Allocators'!$B$8:$B$63,$F110))*$D110</f>
        <v>-23703.758320365319</v>
      </c>
      <c r="K110" s="8">
        <f ca="1">IFERROR(INDEX(K$278:K$314,MATCH($F110,$B$278:$B$314,0))/INDEX($D$278:$D$314,MATCH($F110,$B$278:$B$314,0)),SUMIFS('Input-Ext Allocators'!H$8:H$63,'Input-Ext Allocators'!$B$8:$B$63,$F110))*$D110</f>
        <v>-7631843.9083899809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35465642.872730777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DESIGN DAY EXCL INTERR DEMAND</v>
      </c>
      <c r="G112" s="8">
        <f ca="1">IFERROR(INDEX(G$278:G$314,MATCH($F112,$B$278:$B$314,0))/INDEX($D$278:$D$314,MATCH($F112,$B$278:$B$314,0)),SUMIFS('Input-Ext Allocators'!D$8:D$63,'Input-Ext Allocators'!$B$8:$B$63,$F112))*$D112</f>
        <v>21633303.267962281</v>
      </c>
      <c r="H112" s="8">
        <f ca="1">IFERROR(INDEX(H$278:H$314,MATCH($F112,$B$278:$B$314,0))/INDEX($D$278:$D$314,MATCH($F112,$B$278:$B$314,0)),SUMIFS('Input-Ext Allocators'!E$8:E$63,'Input-Ext Allocators'!$B$8:$B$63,$F112))*$D112</f>
        <v>13816762.645754118</v>
      </c>
      <c r="I112" s="8">
        <f ca="1">IFERROR(INDEX(I$278:I$314,MATCH($F112,$B$278:$B$314,0))/INDEX($D$278:$D$314,MATCH($F112,$B$278:$B$314,0)),SUMIFS('Input-Ext Allocators'!F$8:F$63,'Input-Ext Allocators'!$B$8:$B$63,$F112))*$D112</f>
        <v>15576.959014378937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-20570641.307706214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-7404915.9833563268</v>
      </c>
      <c r="H113" s="77">
        <f t="shared" ca="1" si="21"/>
        <v>-5501065.8014211431</v>
      </c>
      <c r="I113" s="77">
        <f t="shared" ca="1" si="21"/>
        <v>-9111.8562183883641</v>
      </c>
      <c r="J113" s="77">
        <f t="shared" ca="1" si="21"/>
        <v>-23703.758320365319</v>
      </c>
      <c r="K113" s="77">
        <f t="shared" ca="1" si="21"/>
        <v>-7631843.9083899809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340436864.58114231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179662104.95952454</v>
      </c>
      <c r="H115" s="79">
        <f t="shared" ca="1" si="22"/>
        <v>118946256.10295551</v>
      </c>
      <c r="I115" s="79">
        <f t="shared" ca="1" si="22"/>
        <v>149935.88277109104</v>
      </c>
      <c r="J115" s="79">
        <f t="shared" ca="1" si="22"/>
        <v>145333.89652695414</v>
      </c>
      <c r="K115" s="79">
        <f t="shared" ca="1" si="22"/>
        <v>41533233.739364095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0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-</v>
      </c>
      <c r="G120" s="8">
        <f ca="1">IFERROR(INDEX(G$278:G$314,MATCH($F120,$B$278:$B$314,0))/INDEX($D$278:$D$314,MATCH($F120,$B$278:$B$314,0)),SUMIFS('Input-Ext Allocators'!D$8:D$63,'Input-Ext Allocators'!$B$8:$B$63,$F120))*$D120</f>
        <v>0</v>
      </c>
      <c r="H120" s="8">
        <f ca="1">IFERROR(INDEX(H$278:H$314,MATCH($F120,$B$278:$B$314,0))/INDEX($D$278:$D$314,MATCH($F120,$B$278:$B$314,0)),SUMIFS('Input-Ext Allocators'!E$8:E$63,'Input-Ext Allocators'!$B$8:$B$63,$F120))*$D120</f>
        <v>0</v>
      </c>
      <c r="I120" s="8">
        <f ca="1">IFERROR(INDEX(I$278:I$314,MATCH($F120,$B$278:$B$314,0))/INDEX($D$278:$D$314,MATCH($F120,$B$278:$B$314,0)),SUMIFS('Input-Ext Allocators'!F$8:F$63,'Input-Ext Allocators'!$B$8:$B$63,$F120))*$D120</f>
        <v>0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0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8">
        <f ca="1">IFERROR(INDEX(G$278:G$314,MATCH($F121,$B$278:$B$314,0))/INDEX($D$278:$D$314,MATCH($F121,$B$278:$B$314,0)),SUMIFS('Input-Ext Allocators'!D$8:D$63,'Input-Ext Allocators'!$B$8:$B$63,$F121))*$D121</f>
        <v>0</v>
      </c>
      <c r="H121" s="8">
        <f ca="1">IFERROR(INDEX(H$278:H$314,MATCH($F121,$B$278:$B$314,0))/INDEX($D$278:$D$314,MATCH($F121,$B$278:$B$314,0)),SUMIFS('Input-Ext Allocators'!E$8:E$63,'Input-Ext Allocators'!$B$8:$B$63,$F121))*$D121</f>
        <v>0</v>
      </c>
      <c r="I121" s="8">
        <f ca="1">IFERROR(INDEX(I$278:I$314,MATCH($F121,$B$278:$B$314,0))/INDEX($D$278:$D$314,MATCH($F121,$B$278:$B$314,0)),SUMIFS('Input-Ext Allocators'!F$8:F$63,'Input-Ext Allocators'!$B$8:$B$63,$F121))*$D121</f>
        <v>0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0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8">
        <f ca="1">IFERROR(INDEX(G$278:G$314,MATCH($F122,$B$278:$B$314,0))/INDEX($D$278:$D$314,MATCH($F122,$B$278:$B$314,0)),SUMIFS('Input-Ext Allocators'!D$8:D$63,'Input-Ext Allocators'!$B$8:$B$63,$F122))*$D122</f>
        <v>0</v>
      </c>
      <c r="H122" s="8">
        <f ca="1">IFERROR(INDEX(H$278:H$314,MATCH($F122,$B$278:$B$314,0))/INDEX($D$278:$D$314,MATCH($F122,$B$278:$B$314,0)),SUMIFS('Input-Ext Allocators'!E$8:E$63,'Input-Ext Allocators'!$B$8:$B$63,$F122))*$D122</f>
        <v>0</v>
      </c>
      <c r="I122" s="8">
        <f ca="1">IFERROR(INDEX(I$278:I$314,MATCH($F122,$B$278:$B$314,0))/INDEX($D$278:$D$314,MATCH($F122,$B$278:$B$314,0)),SUMIFS('Input-Ext Allocators'!F$8:F$63,'Input-Ext Allocators'!$B$8:$B$63,$F122))*$D122</f>
        <v>0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0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-</v>
      </c>
      <c r="G123" s="8">
        <f ca="1">IFERROR(INDEX(G$278:G$314,MATCH($F123,$B$278:$B$314,0))/INDEX($D$278:$D$314,MATCH($F123,$B$278:$B$314,0)),SUMIFS('Input-Ext Allocators'!D$8:D$63,'Input-Ext Allocators'!$B$8:$B$63,$F123))*$D123</f>
        <v>0</v>
      </c>
      <c r="H123" s="8">
        <f ca="1">IFERROR(INDEX(H$278:H$314,MATCH($F123,$B$278:$B$314,0))/INDEX($D$278:$D$314,MATCH($F123,$B$278:$B$314,0)),SUMIFS('Input-Ext Allocators'!E$8:E$63,'Input-Ext Allocators'!$B$8:$B$63,$F123))*$D123</f>
        <v>0</v>
      </c>
      <c r="I123" s="8">
        <f ca="1">IFERROR(INDEX(I$278:I$314,MATCH($F123,$B$278:$B$314,0))/INDEX($D$278:$D$314,MATCH($F123,$B$278:$B$314,0)),SUMIFS('Input-Ext Allocators'!F$8:F$63,'Input-Ext Allocators'!$B$8:$B$63,$F123))*$D123</f>
        <v>0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0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-</v>
      </c>
      <c r="G124" s="8">
        <f ca="1">IFERROR(INDEX(G$278:G$314,MATCH($F124,$B$278:$B$314,0))/INDEX($D$278:$D$314,MATCH($F124,$B$278:$B$314,0)),SUMIFS('Input-Ext Allocators'!D$8:D$63,'Input-Ext Allocators'!$B$8:$B$63,$F124))*$D124</f>
        <v>0</v>
      </c>
      <c r="H124" s="8">
        <f ca="1">IFERROR(INDEX(H$278:H$314,MATCH($F124,$B$278:$B$314,0))/INDEX($D$278:$D$314,MATCH($F124,$B$278:$B$314,0)),SUMIFS('Input-Ext Allocators'!E$8:E$63,'Input-Ext Allocators'!$B$8:$B$63,$F124))*$D124</f>
        <v>0</v>
      </c>
      <c r="I124" s="8">
        <f ca="1">IFERROR(INDEX(I$278:I$314,MATCH($F124,$B$278:$B$314,0))/INDEX($D$278:$D$314,MATCH($F124,$B$278:$B$314,0)),SUMIFS('Input-Ext Allocators'!F$8:F$63,'Input-Ext Allocators'!$B$8:$B$63,$F124))*$D124</f>
        <v>0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0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-</v>
      </c>
      <c r="G125" s="8">
        <f ca="1">IFERROR(INDEX(G$278:G$314,MATCH($F125,$B$278:$B$314,0))/INDEX($D$278:$D$314,MATCH($F125,$B$278:$B$314,0)),SUMIFS('Input-Ext Allocators'!D$8:D$63,'Input-Ext Allocators'!$B$8:$B$63,$F125))*$D125</f>
        <v>0</v>
      </c>
      <c r="H125" s="8">
        <f ca="1">IFERROR(INDEX(H$278:H$314,MATCH($F125,$B$278:$B$314,0))/INDEX($D$278:$D$314,MATCH($F125,$B$278:$B$314,0)),SUMIFS('Input-Ext Allocators'!E$8:E$63,'Input-Ext Allocators'!$B$8:$B$63,$F125))*$D125</f>
        <v>0</v>
      </c>
      <c r="I125" s="8">
        <f ca="1">IFERROR(INDEX(I$278:I$314,MATCH($F125,$B$278:$B$314,0))/INDEX($D$278:$D$314,MATCH($F125,$B$278:$B$314,0)),SUMIFS('Input-Ext Allocators'!F$8:F$63,'Input-Ext Allocators'!$B$8:$B$63,$F125))*$D125</f>
        <v>0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0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8">
        <f ca="1">IFERROR(INDEX(G$278:G$314,MATCH($F127,$B$278:$B$314,0))/INDEX($D$278:$D$314,MATCH($F127,$B$278:$B$314,0)),SUMIFS('Input-Ext Allocators'!D$8:D$63,'Input-Ext Allocators'!$B$8:$B$63,$F127))*$D127</f>
        <v>0</v>
      </c>
      <c r="H127" s="8">
        <f ca="1">IFERROR(INDEX(H$278:H$314,MATCH($F127,$B$278:$B$314,0))/INDEX($D$278:$D$314,MATCH($F127,$B$278:$B$314,0)),SUMIFS('Input-Ext Allocators'!E$8:E$63,'Input-Ext Allocators'!$B$8:$B$63,$F127))*$D127</f>
        <v>0</v>
      </c>
      <c r="I127" s="8">
        <f ca="1">IFERROR(INDEX(I$278:I$314,MATCH($F127,$B$278:$B$314,0))/INDEX($D$278:$D$314,MATCH($F127,$B$278:$B$314,0)),SUMIFS('Input-Ext Allocators'!F$8:F$63,'Input-Ext Allocators'!$B$8:$B$63,$F127))*$D127</f>
        <v>0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0</v>
      </c>
      <c r="E128" s="8">
        <f t="shared" ca="1" si="24"/>
        <v>0</v>
      </c>
      <c r="G128" s="77">
        <f t="shared" ref="G128:K128" ca="1" si="25">SUBTOTAL(9,G120:G127)</f>
        <v>0</v>
      </c>
      <c r="H128" s="77">
        <f t="shared" ca="1" si="25"/>
        <v>0</v>
      </c>
      <c r="I128" s="77">
        <f t="shared" ca="1" si="25"/>
        <v>0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12420.297513621372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INT_MAINS_PLANT</v>
      </c>
      <c r="G131" s="8">
        <f ca="1">IFERROR(INDEX(G$278:G$314,MATCH($F131,$B$278:$B$314,0))/INDEX($D$278:$D$314,MATCH($F131,$B$278:$B$314,0)),SUMIFS('Input-Ext Allocators'!D$8:D$63,'Input-Ext Allocators'!$B$8:$B$63,$F131))*$D131</f>
        <v>6438.9699536987682</v>
      </c>
      <c r="H131" s="8">
        <f ca="1">IFERROR(INDEX(H$278:H$314,MATCH($F131,$B$278:$B$314,0))/INDEX($D$278:$D$314,MATCH($F131,$B$278:$B$314,0)),SUMIFS('Input-Ext Allocators'!E$8:E$63,'Input-Ext Allocators'!$B$8:$B$63,$F131))*$D131</f>
        <v>4283.5587081126023</v>
      </c>
      <c r="I131" s="8">
        <f ca="1">IFERROR(INDEX(I$278:I$314,MATCH($F131,$B$278:$B$314,0))/INDEX($D$278:$D$314,MATCH($F131,$B$278:$B$314,0)),SUMIFS('Input-Ext Allocators'!F$8:F$63,'Input-Ext Allocators'!$B$8:$B$63,$F131))*$D131</f>
        <v>5.4745278317640063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1692.2943239782371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350411.23188775626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INT_871-879</v>
      </c>
      <c r="G134" s="8">
        <f ca="1">IFERROR(INDEX(G$278:G$314,MATCH($F134,$B$278:$B$314,0))/INDEX($D$278:$D$314,MATCH($F134,$B$278:$B$314,0)),SUMIFS('Input-Ext Allocators'!D$8:D$63,'Input-Ext Allocators'!$B$8:$B$63,$F134))*$D134</f>
        <v>181661.30006864635</v>
      </c>
      <c r="H134" s="8">
        <f ca="1">IFERROR(INDEX(H$278:H$314,MATCH($F134,$B$278:$B$314,0))/INDEX($D$278:$D$314,MATCH($F134,$B$278:$B$314,0)),SUMIFS('Input-Ext Allocators'!E$8:E$63,'Input-Ext Allocators'!$B$8:$B$63,$F134))*$D134</f>
        <v>120851.13759369327</v>
      </c>
      <c r="I134" s="8">
        <f ca="1">IFERROR(INDEX(I$278:I$314,MATCH($F134,$B$278:$B$314,0))/INDEX($D$278:$D$314,MATCH($F134,$B$278:$B$314,0)),SUMIFS('Input-Ext Allocators'!F$8:F$63,'Input-Ext Allocators'!$B$8:$B$63,$F134))*$D134</f>
        <v>154.4516980715147</v>
      </c>
      <c r="J134" s="8">
        <f ca="1">IFERROR(INDEX(J$278:J$314,MATCH($F134,$B$278:$B$314,0))/INDEX($D$278:$D$314,MATCH($F134,$B$278:$B$314,0)),SUMIFS('Input-Ext Allocators'!G$8:G$63,'Input-Ext Allocators'!$B$8:$B$63,$F134))*$D134</f>
        <v>0</v>
      </c>
      <c r="K134" s="8">
        <f ca="1">IFERROR(INDEX(K$278:K$314,MATCH($F134,$B$278:$B$314,0))/INDEX($D$278:$D$314,MATCH($F134,$B$278:$B$314,0)),SUMIFS('Input-Ext Allocators'!H$8:H$63,'Input-Ext Allocators'!$B$8:$B$63,$F134))*$D134</f>
        <v>47744.342527345121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0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8">
        <f ca="1">IFERROR(INDEX(G$278:G$314,MATCH($F135,$B$278:$B$314,0))/INDEX($D$278:$D$314,MATCH($F135,$B$278:$B$314,0)),SUMIFS('Input-Ext Allocators'!D$8:D$63,'Input-Ext Allocators'!$B$8:$B$63,$F135))*$D135</f>
        <v>0</v>
      </c>
      <c r="H135" s="8">
        <f ca="1">IFERROR(INDEX(H$278:H$314,MATCH($F135,$B$278:$B$314,0))/INDEX($D$278:$D$314,MATCH($F135,$B$278:$B$314,0)),SUMIFS('Input-Ext Allocators'!E$8:E$63,'Input-Ext Allocators'!$B$8:$B$63,$F135))*$D135</f>
        <v>0</v>
      </c>
      <c r="I135" s="8">
        <f ca="1">IFERROR(INDEX(I$278:I$314,MATCH($F135,$B$278:$B$314,0))/INDEX($D$278:$D$314,MATCH($F135,$B$278:$B$314,0)),SUMIFS('Input-Ext Allocators'!F$8:F$63,'Input-Ext Allocators'!$B$8:$B$63,$F135))*$D135</f>
        <v>0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0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3891206.5070818546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INT_MAINS_SERVICES</v>
      </c>
      <c r="G136" s="8">
        <f ca="1">IFERROR(INDEX(G$278:G$314,MATCH($F136,$B$278:$B$314,0))/INDEX($D$278:$D$314,MATCH($F136,$B$278:$B$314,0)),SUMIFS('Input-Ext Allocators'!D$8:D$63,'Input-Ext Allocators'!$B$8:$B$63,$F136))*$D136</f>
        <v>2017291.5950893217</v>
      </c>
      <c r="H136" s="8">
        <f ca="1">IFERROR(INDEX(H$278:H$314,MATCH($F136,$B$278:$B$314,0))/INDEX($D$278:$D$314,MATCH($F136,$B$278:$B$314,0)),SUMIFS('Input-Ext Allocators'!E$8:E$63,'Input-Ext Allocators'!$B$8:$B$63,$F136))*$D136</f>
        <v>1342013.8688461231</v>
      </c>
      <c r="I136" s="8">
        <f ca="1">IFERROR(INDEX(I$278:I$314,MATCH($F136,$B$278:$B$314,0))/INDEX($D$278:$D$314,MATCH($F136,$B$278:$B$314,0)),SUMIFS('Input-Ext Allocators'!F$8:F$63,'Input-Ext Allocators'!$B$8:$B$63,$F136))*$D136</f>
        <v>1715.1375237830086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530185.90562262654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272691.03549746535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INT_MAINS_PLANT</v>
      </c>
      <c r="G137" s="8">
        <f ca="1">IFERROR(INDEX(G$278:G$314,MATCH($F137,$B$278:$B$314,0))/INDEX($D$278:$D$314,MATCH($F137,$B$278:$B$314,0)),SUMIFS('Input-Ext Allocators'!D$8:D$63,'Input-Ext Allocators'!$B$8:$B$63,$F137))*$D137</f>
        <v>141369.34983123705</v>
      </c>
      <c r="H137" s="8">
        <f ca="1">IFERROR(INDEX(H$278:H$314,MATCH($F137,$B$278:$B$314,0))/INDEX($D$278:$D$314,MATCH($F137,$B$278:$B$314,0)),SUMIFS('Input-Ext Allocators'!E$8:E$63,'Input-Ext Allocators'!$B$8:$B$63,$F137))*$D137</f>
        <v>94046.705278063208</v>
      </c>
      <c r="I137" s="8">
        <f ca="1">IFERROR(INDEX(I$278:I$314,MATCH($F137,$B$278:$B$314,0))/INDEX($D$278:$D$314,MATCH($F137,$B$278:$B$314,0)),SUMIFS('Input-Ext Allocators'!F$8:F$63,'Input-Ext Allocators'!$B$8:$B$63,$F137))*$D137</f>
        <v>120.19475875406391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37154.785629411002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0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-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0</v>
      </c>
      <c r="I138" s="8">
        <f ca="1">IFERROR(INDEX(I$278:I$314,MATCH($F138,$B$278:$B$314,0))/INDEX($D$278:$D$314,MATCH($F138,$B$278:$B$314,0)),SUMIFS('Input-Ext Allocators'!F$8:F$63,'Input-Ext Allocators'!$B$8:$B$63,$F138))*$D138</f>
        <v>0</v>
      </c>
      <c r="J138" s="8">
        <f ca="1">IFERROR(INDEX(J$278:J$314,MATCH($F138,$B$278:$B$314,0))/INDEX($D$278:$D$314,MATCH($F138,$B$278:$B$314,0)),SUMIFS('Input-Ext Allocators'!G$8:G$63,'Input-Ext Allocators'!$B$8:$B$63,$F138))*$D138</f>
        <v>0</v>
      </c>
      <c r="K138" s="8">
        <f ca="1">IFERROR(INDEX(K$278:K$314,MATCH($F138,$B$278:$B$314,0))/INDEX($D$278:$D$314,MATCH($F138,$B$278:$B$314,0)),SUMIFS('Input-Ext Allocators'!H$8:H$63,'Input-Ext Allocators'!$B$8:$B$63,$F138))*$D138</f>
        <v>0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0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-</v>
      </c>
      <c r="G139" s="8">
        <f ca="1">IFERROR(INDEX(G$278:G$314,MATCH($F139,$B$278:$B$314,0))/INDEX($D$278:$D$314,MATCH($F139,$B$278:$B$314,0)),SUMIFS('Input-Ext Allocators'!D$8:D$63,'Input-Ext Allocators'!$B$8:$B$63,$F139))*$D139</f>
        <v>0</v>
      </c>
      <c r="H139" s="8">
        <f ca="1">IFERROR(INDEX(H$278:H$314,MATCH($F139,$B$278:$B$314,0))/INDEX($D$278:$D$314,MATCH($F139,$B$278:$B$314,0)),SUMIFS('Input-Ext Allocators'!E$8:E$63,'Input-Ext Allocators'!$B$8:$B$63,$F139))*$D139</f>
        <v>0</v>
      </c>
      <c r="I139" s="8">
        <f ca="1">IFERROR(INDEX(I$278:I$314,MATCH($F139,$B$278:$B$314,0))/INDEX($D$278:$D$314,MATCH($F139,$B$278:$B$314,0)),SUMIFS('Input-Ext Allocators'!F$8:F$63,'Input-Ext Allocators'!$B$8:$B$63,$F139))*$D139</f>
        <v>0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0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0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8">
        <f ca="1">IFERROR(INDEX(G$278:G$314,MATCH($F140,$B$278:$B$314,0))/INDEX($D$278:$D$314,MATCH($F140,$B$278:$B$314,0)),SUMIFS('Input-Ext Allocators'!D$8:D$63,'Input-Ext Allocators'!$B$8:$B$63,$F140))*$D140</f>
        <v>0</v>
      </c>
      <c r="H140" s="8">
        <f ca="1">IFERROR(INDEX(H$278:H$314,MATCH($F140,$B$278:$B$314,0))/INDEX($D$278:$D$314,MATCH($F140,$B$278:$B$314,0)),SUMIFS('Input-Ext Allocators'!E$8:E$63,'Input-Ext Allocators'!$B$8:$B$63,$F140))*$D140</f>
        <v>0</v>
      </c>
      <c r="I140" s="8">
        <f ca="1">IFERROR(INDEX(I$278:I$314,MATCH($F140,$B$278:$B$314,0))/INDEX($D$278:$D$314,MATCH($F140,$B$278:$B$314,0)),SUMIFS('Input-Ext Allocators'!F$8:F$63,'Input-Ext Allocators'!$B$8:$B$63,$F140))*$D140</f>
        <v>0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634564.18462793936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INT_871-879</v>
      </c>
      <c r="G141" s="8">
        <f ca="1">IFERROR(INDEX(G$278:G$314,MATCH($F141,$B$278:$B$314,0))/INDEX($D$278:$D$314,MATCH($F141,$B$278:$B$314,0)),SUMIFS('Input-Ext Allocators'!D$8:D$63,'Input-Ext Allocators'!$B$8:$B$63,$F141))*$D141</f>
        <v>328972.77331976942</v>
      </c>
      <c r="H141" s="8">
        <f ca="1">IFERROR(INDEX(H$278:H$314,MATCH($F141,$B$278:$B$314,0))/INDEX($D$278:$D$314,MATCH($F141,$B$278:$B$314,0)),SUMIFS('Input-Ext Allocators'!E$8:E$63,'Input-Ext Allocators'!$B$8:$B$63,$F141))*$D141</f>
        <v>218850.87180386248</v>
      </c>
      <c r="I141" s="8">
        <f ca="1">IFERROR(INDEX(I$278:I$314,MATCH($F141,$B$278:$B$314,0))/INDEX($D$278:$D$314,MATCH($F141,$B$278:$B$314,0)),SUMIFS('Input-Ext Allocators'!F$8:F$63,'Input-Ext Allocators'!$B$8:$B$63,$F141))*$D141</f>
        <v>279.69855681608351</v>
      </c>
      <c r="J141" s="8">
        <f ca="1">IFERROR(INDEX(J$278:J$314,MATCH($F141,$B$278:$B$314,0))/INDEX($D$278:$D$314,MATCH($F141,$B$278:$B$314,0)),SUMIFS('Input-Ext Allocators'!G$8:G$63,'Input-Ext Allocators'!$B$8:$B$63,$F141))*$D141</f>
        <v>0</v>
      </c>
      <c r="K141" s="8">
        <f ca="1">IFERROR(INDEX(K$278:K$314,MATCH($F141,$B$278:$B$314,0))/INDEX($D$278:$D$314,MATCH($F141,$B$278:$B$314,0)),SUMIFS('Input-Ext Allocators'!H$8:H$63,'Input-Ext Allocators'!$B$8:$B$63,$F141))*$D141</f>
        <v>86460.840947491364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9004.6643552818714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INT_871-879</v>
      </c>
      <c r="G142" s="8">
        <f ca="1">IFERROR(INDEX(G$278:G$314,MATCH($F142,$B$278:$B$314,0))/INDEX($D$278:$D$314,MATCH($F142,$B$278:$B$314,0)),SUMIFS('Input-Ext Allocators'!D$8:D$63,'Input-Ext Allocators'!$B$8:$B$63,$F142))*$D142</f>
        <v>4668.2265995009066</v>
      </c>
      <c r="H142" s="8">
        <f ca="1">IFERROR(INDEX(H$278:H$314,MATCH($F142,$B$278:$B$314,0))/INDEX($D$278:$D$314,MATCH($F142,$B$278:$B$314,0)),SUMIFS('Input-Ext Allocators'!E$8:E$63,'Input-Ext Allocators'!$B$8:$B$63,$F142))*$D142</f>
        <v>3105.5623563281633</v>
      </c>
      <c r="I142" s="8">
        <f ca="1">IFERROR(INDEX(I$278:I$314,MATCH($F142,$B$278:$B$314,0))/INDEX($D$278:$D$314,MATCH($F142,$B$278:$B$314,0)),SUMIFS('Input-Ext Allocators'!F$8:F$63,'Input-Ext Allocators'!$B$8:$B$63,$F142))*$D142</f>
        <v>3.9690100478366594</v>
      </c>
      <c r="J142" s="8">
        <f ca="1">IFERROR(INDEX(J$278:J$314,MATCH($F142,$B$278:$B$314,0))/INDEX($D$278:$D$314,MATCH($F142,$B$278:$B$314,0)),SUMIFS('Input-Ext Allocators'!G$8:G$63,'Input-Ext Allocators'!$B$8:$B$63,$F142))*$D142</f>
        <v>0</v>
      </c>
      <c r="K142" s="8">
        <f ca="1">IFERROR(INDEX(K$278:K$314,MATCH($F142,$B$278:$B$314,0))/INDEX($D$278:$D$314,MATCH($F142,$B$278:$B$314,0)),SUMIFS('Input-Ext Allocators'!H$8:H$63,'Input-Ext Allocators'!$B$8:$B$63,$F142))*$D142</f>
        <v>1226.906389404965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5170297.9209639179</v>
      </c>
      <c r="E143" s="8">
        <f t="shared" ca="1" si="27"/>
        <v>0</v>
      </c>
      <c r="G143" s="77">
        <f t="shared" ref="G143:K143" ca="1" si="28">SUBTOTAL(9,G131:G142)</f>
        <v>2680402.2148621739</v>
      </c>
      <c r="H143" s="77">
        <f t="shared" ca="1" si="28"/>
        <v>1783151.7045861827</v>
      </c>
      <c r="I143" s="77">
        <f t="shared" ca="1" si="28"/>
        <v>2278.9260753042713</v>
      </c>
      <c r="J143" s="77">
        <f t="shared" ca="1" si="28"/>
        <v>0</v>
      </c>
      <c r="K143" s="77">
        <f t="shared" ca="1" si="28"/>
        <v>704465.07544025732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67075.378514494078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INT_866-893</v>
      </c>
      <c r="G146" s="8">
        <f ca="1">IFERROR(INDEX(G$278:G$314,MATCH($F146,$B$278:$B$314,0))/INDEX($D$278:$D$314,MATCH($F146,$B$278:$B$314,0)),SUMIFS('Input-Ext Allocators'!D$8:D$63,'Input-Ext Allocators'!$B$8:$B$63,$F146))*$D146</f>
        <v>34773.43005786596</v>
      </c>
      <c r="H146" s="8">
        <f ca="1">IFERROR(INDEX(H$278:H$314,MATCH($F146,$B$278:$B$314,0))/INDEX($D$278:$D$314,MATCH($F146,$B$278:$B$314,0)),SUMIFS('Input-Ext Allocators'!E$8:E$63,'Input-Ext Allocators'!$B$8:$B$63,$F146))*$D146</f>
        <v>23133.207672409142</v>
      </c>
      <c r="I146" s="8">
        <f ca="1">IFERROR(INDEX(I$278:I$314,MATCH($F146,$B$278:$B$314,0))/INDEX($D$278:$D$314,MATCH($F146,$B$278:$B$314,0)),SUMIFS('Input-Ext Allocators'!F$8:F$63,'Input-Ext Allocators'!$B$8:$B$63,$F146))*$D146</f>
        <v>29.564994405406754</v>
      </c>
      <c r="J146" s="8">
        <f ca="1">IFERROR(INDEX(J$278:J$314,MATCH($F146,$B$278:$B$314,0))/INDEX($D$278:$D$314,MATCH($F146,$B$278:$B$314,0)),SUMIFS('Input-Ext Allocators'!G$8:G$63,'Input-Ext Allocators'!$B$8:$B$63,$F146))*$D146</f>
        <v>0</v>
      </c>
      <c r="K146" s="8">
        <f ca="1">IFERROR(INDEX(K$278:K$314,MATCH($F146,$B$278:$B$314,0))/INDEX($D$278:$D$314,MATCH($F146,$B$278:$B$314,0)),SUMIFS('Input-Ext Allocators'!H$8:H$63,'Input-Ext Allocators'!$B$8:$B$63,$F146))*$D146</f>
        <v>9139.1757898135711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193804.3220623355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INT_MAINS_PLANT</v>
      </c>
      <c r="G147" s="8">
        <f ca="1">IFERROR(INDEX(G$278:G$314,MATCH($F147,$B$278:$B$314,0))/INDEX($D$278:$D$314,MATCH($F147,$B$278:$B$314,0)),SUMIFS('Input-Ext Allocators'!D$8:D$63,'Input-Ext Allocators'!$B$8:$B$63,$F147))*$D147</f>
        <v>100472.65013481055</v>
      </c>
      <c r="H147" s="8">
        <f ca="1">IFERROR(INDEX(H$278:H$314,MATCH($F147,$B$278:$B$314,0))/INDEX($D$278:$D$314,MATCH($F147,$B$278:$B$314,0)),SUMIFS('Input-Ext Allocators'!E$8:E$63,'Input-Ext Allocators'!$B$8:$B$63,$F147))*$D147</f>
        <v>66839.960196567321</v>
      </c>
      <c r="I147" s="8">
        <f ca="1">IFERROR(INDEX(I$278:I$314,MATCH($F147,$B$278:$B$314,0))/INDEX($D$278:$D$314,MATCH($F147,$B$278:$B$314,0)),SUMIFS('Input-Ext Allocators'!F$8:F$63,'Input-Ext Allocators'!$B$8:$B$63,$F147))*$D147</f>
        <v>85.423650591527576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26406.288080366088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2631696.0625234833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INT_MAINS_PLANT</v>
      </c>
      <c r="G148" s="8">
        <f ca="1">IFERROR(INDEX(G$278:G$314,MATCH($F148,$B$278:$B$314,0))/INDEX($D$278:$D$314,MATCH($F148,$B$278:$B$314,0)),SUMIFS('Input-Ext Allocators'!D$8:D$63,'Input-Ext Allocators'!$B$8:$B$63,$F148))*$D148</f>
        <v>1364332.2034171876</v>
      </c>
      <c r="H148" s="8">
        <f ca="1">IFERROR(INDEX(H$278:H$314,MATCH($F148,$B$278:$B$314,0))/INDEX($D$278:$D$314,MATCH($F148,$B$278:$B$314,0)),SUMIFS('Input-Ext Allocators'!E$8:E$63,'Input-Ext Allocators'!$B$8:$B$63,$F148))*$D148</f>
        <v>907629.19111760089</v>
      </c>
      <c r="I148" s="8">
        <f ca="1">IFERROR(INDEX(I$278:I$314,MATCH($F148,$B$278:$B$314,0))/INDEX($D$278:$D$314,MATCH($F148,$B$278:$B$314,0)),SUMIFS('Input-Ext Allocators'!F$8:F$63,'Input-Ext Allocators'!$B$8:$B$63,$F148))*$D148</f>
        <v>1159.9797286037667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358574.688260091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507680.4926830238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INT_MAINS_PLANT</v>
      </c>
      <c r="G149" s="8">
        <f ca="1">IFERROR(INDEX(G$278:G$314,MATCH($F149,$B$278:$B$314,0))/INDEX($D$278:$D$314,MATCH($F149,$B$278:$B$314,0)),SUMIFS('Input-Ext Allocators'!D$8:D$63,'Input-Ext Allocators'!$B$8:$B$63,$F149))*$D149</f>
        <v>263193.32808895467</v>
      </c>
      <c r="H149" s="8">
        <f ca="1">IFERROR(INDEX(H$278:H$314,MATCH($F149,$B$278:$B$314,0))/INDEX($D$278:$D$314,MATCH($F149,$B$278:$B$314,0)),SUMIFS('Input-Ext Allocators'!E$8:E$63,'Input-Ext Allocators'!$B$8:$B$63,$F149))*$D149</f>
        <v>175090.74907314312</v>
      </c>
      <c r="I149" s="8">
        <f ca="1">IFERROR(INDEX(I$278:I$314,MATCH($F149,$B$278:$B$314,0))/INDEX($D$278:$D$314,MATCH($F149,$B$278:$B$314,0)),SUMIFS('Input-Ext Allocators'!F$8:F$63,'Input-Ext Allocators'!$B$8:$B$63,$F149))*$D149</f>
        <v>223.7716917641304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69172.643829161883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0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-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0</v>
      </c>
      <c r="I150" s="8">
        <f ca="1">IFERROR(INDEX(I$278:I$314,MATCH($F150,$B$278:$B$314,0))/INDEX($D$278:$D$314,MATCH($F150,$B$278:$B$314,0)),SUMIFS('Input-Ext Allocators'!F$8:F$63,'Input-Ext Allocators'!$B$8:$B$63,$F150))*$D150</f>
        <v>0</v>
      </c>
      <c r="J150" s="8">
        <f ca="1">IFERROR(INDEX(J$278:J$314,MATCH($F150,$B$278:$B$314,0))/INDEX($D$278:$D$314,MATCH($F150,$B$278:$B$314,0)),SUMIFS('Input-Ext Allocators'!G$8:G$63,'Input-Ext Allocators'!$B$8:$B$63,$F150))*$D150</f>
        <v>0</v>
      </c>
      <c r="K150" s="8">
        <f ca="1">IFERROR(INDEX(K$278:K$314,MATCH($F150,$B$278:$B$314,0))/INDEX($D$278:$D$314,MATCH($F150,$B$278:$B$314,0)),SUMIFS('Input-Ext Allocators'!H$8:H$63,'Input-Ext Allocators'!$B$8:$B$63,$F150))*$D150</f>
        <v>0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0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-</v>
      </c>
      <c r="G151" s="8">
        <f ca="1">IFERROR(INDEX(G$278:G$314,MATCH($F151,$B$278:$B$314,0))/INDEX($D$278:$D$314,MATCH($F151,$B$278:$B$314,0)),SUMIFS('Input-Ext Allocators'!D$8:D$63,'Input-Ext Allocators'!$B$8:$B$63,$F151))*$D151</f>
        <v>0</v>
      </c>
      <c r="H151" s="8">
        <f ca="1">IFERROR(INDEX(H$278:H$314,MATCH($F151,$B$278:$B$314,0))/INDEX($D$278:$D$314,MATCH($F151,$B$278:$B$314,0)),SUMIFS('Input-Ext Allocators'!E$8:E$63,'Input-Ext Allocators'!$B$8:$B$63,$F151))*$D151</f>
        <v>0</v>
      </c>
      <c r="I151" s="8">
        <f ca="1">IFERROR(INDEX(I$278:I$314,MATCH($F151,$B$278:$B$314,0))/INDEX($D$278:$D$314,MATCH($F151,$B$278:$B$314,0)),SUMIFS('Input-Ext Allocators'!F$8:F$63,'Input-Ext Allocators'!$B$8:$B$63,$F151))*$D151</f>
        <v>0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0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0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-</v>
      </c>
      <c r="G152" s="8">
        <f ca="1">IFERROR(INDEX(G$278:G$314,MATCH($F152,$B$278:$B$314,0))/INDEX($D$278:$D$314,MATCH($F152,$B$278:$B$314,0)),SUMIFS('Input-Ext Allocators'!D$8:D$63,'Input-Ext Allocators'!$B$8:$B$63,$F152))*$D152</f>
        <v>0</v>
      </c>
      <c r="H152" s="8">
        <f ca="1">IFERROR(INDEX(H$278:H$314,MATCH($F152,$B$278:$B$314,0))/INDEX($D$278:$D$314,MATCH($F152,$B$278:$B$314,0)),SUMIFS('Input-Ext Allocators'!E$8:E$63,'Input-Ext Allocators'!$B$8:$B$63,$F152))*$D152</f>
        <v>0</v>
      </c>
      <c r="I152" s="8">
        <f ca="1">IFERROR(INDEX(I$278:I$314,MATCH($F152,$B$278:$B$314,0))/INDEX($D$278:$D$314,MATCH($F152,$B$278:$B$314,0)),SUMIFS('Input-Ext Allocators'!F$8:F$63,'Input-Ext Allocators'!$B$8:$B$63,$F152))*$D152</f>
        <v>0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0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249703.91863229399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INT_866-893</v>
      </c>
      <c r="G153" s="8">
        <f ca="1">IFERROR(INDEX(G$278:G$314,MATCH($F153,$B$278:$B$314,0))/INDEX($D$278:$D$314,MATCH($F153,$B$278:$B$314,0)),SUMIFS('Input-Ext Allocators'!D$8:D$63,'Input-Ext Allocators'!$B$8:$B$63,$F153))*$D153</f>
        <v>129452.29593984083</v>
      </c>
      <c r="H153" s="8">
        <f ca="1">IFERROR(INDEX(H$278:H$314,MATCH($F153,$B$278:$B$314,0))/INDEX($D$278:$D$314,MATCH($F153,$B$278:$B$314,0)),SUMIFS('Input-Ext Allocators'!E$8:E$63,'Input-Ext Allocators'!$B$8:$B$63,$F153))*$D153</f>
        <v>86118.822349798575</v>
      </c>
      <c r="I153" s="8">
        <f ca="1">IFERROR(INDEX(I$278:I$314,MATCH($F153,$B$278:$B$314,0))/INDEX($D$278:$D$314,MATCH($F153,$B$278:$B$314,0)),SUMIFS('Input-Ext Allocators'!F$8:F$63,'Input-Ext Allocators'!$B$8:$B$63,$F153))*$D153</f>
        <v>110.06266562888882</v>
      </c>
      <c r="J153" s="8">
        <f ca="1">IFERROR(INDEX(J$278:J$314,MATCH($F153,$B$278:$B$314,0))/INDEX($D$278:$D$314,MATCH($F153,$B$278:$B$314,0)),SUMIFS('Input-Ext Allocators'!G$8:G$63,'Input-Ext Allocators'!$B$8:$B$63,$F153))*$D153</f>
        <v>0</v>
      </c>
      <c r="K153" s="8">
        <f ca="1">IFERROR(INDEX(K$278:K$314,MATCH($F153,$B$278:$B$314,0))/INDEX($D$278:$D$314,MATCH($F153,$B$278:$B$314,0)),SUMIFS('Input-Ext Allocators'!H$8:H$63,'Input-Ext Allocators'!$B$8:$B$63,$F153))*$D153</f>
        <v>34022.737677025725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3649960.1744156308</v>
      </c>
      <c r="E154" s="8">
        <f t="shared" ca="1" si="30"/>
        <v>0</v>
      </c>
      <c r="G154" s="77">
        <f t="shared" ref="G154:K154" ca="1" si="31">SUBTOTAL(9,G146:G153)</f>
        <v>1892223.9076386597</v>
      </c>
      <c r="H154" s="77">
        <f t="shared" ca="1" si="31"/>
        <v>1258811.9304095192</v>
      </c>
      <c r="I154" s="77">
        <f t="shared" ca="1" si="31"/>
        <v>1608.8027309937202</v>
      </c>
      <c r="J154" s="77">
        <f t="shared" ca="1" si="31"/>
        <v>0</v>
      </c>
      <c r="K154" s="77">
        <f t="shared" ca="1" si="31"/>
        <v>497315.53363645828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8820258.0953795481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4572626.1225008331</v>
      </c>
      <c r="H156" s="8">
        <f t="shared" ca="1" si="32"/>
        <v>3041963.6349957017</v>
      </c>
      <c r="I156" s="8">
        <f t="shared" ca="1" si="32"/>
        <v>3887.728806297991</v>
      </c>
      <c r="J156" s="8">
        <f t="shared" ca="1" si="32"/>
        <v>0</v>
      </c>
      <c r="K156" s="8">
        <f t="shared" ca="1" si="32"/>
        <v>1201780.6090767155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0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-</v>
      </c>
      <c r="G161" s="8">
        <f ca="1">IFERROR(INDEX(G$278:G$314,MATCH($F161,$B$278:$B$314,0))/INDEX($D$278:$D$314,MATCH($F161,$B$278:$B$314,0)),SUMIFS('Input-Ext Allocators'!D$8:D$63,'Input-Ext Allocators'!$B$8:$B$63,$F161))*$D161</f>
        <v>0</v>
      </c>
      <c r="H161" s="8">
        <f ca="1">IFERROR(INDEX(H$278:H$314,MATCH($F161,$B$278:$B$314,0))/INDEX($D$278:$D$314,MATCH($F161,$B$278:$B$314,0)),SUMIFS('Input-Ext Allocators'!E$8:E$63,'Input-Ext Allocators'!$B$8:$B$63,$F161))*$D161</f>
        <v>0</v>
      </c>
      <c r="I161" s="8">
        <f ca="1">IFERROR(INDEX(I$278:I$314,MATCH($F161,$B$278:$B$314,0))/INDEX($D$278:$D$314,MATCH($F161,$B$278:$B$314,0)),SUMIFS('Input-Ext Allocators'!F$8:F$63,'Input-Ext Allocators'!$B$8:$B$63,$F161))*$D161</f>
        <v>0</v>
      </c>
      <c r="J161" s="8">
        <f ca="1">IFERROR(INDEX(J$278:J$314,MATCH($F161,$B$278:$B$314,0))/INDEX($D$278:$D$314,MATCH($F161,$B$278:$B$314,0)),SUMIFS('Input-Ext Allocators'!G$8:G$63,'Input-Ext Allocators'!$B$8:$B$63,$F161))*$D161</f>
        <v>0</v>
      </c>
      <c r="K161" s="8">
        <f ca="1">IFERROR(INDEX(K$278:K$314,MATCH($F161,$B$278:$B$314,0))/INDEX($D$278:$D$314,MATCH($F161,$B$278:$B$314,0)),SUMIFS('Input-Ext Allocators'!H$8:H$63,'Input-Ext Allocators'!$B$8:$B$63,$F161))*$D161</f>
        <v>0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0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-</v>
      </c>
      <c r="G162" s="8">
        <f ca="1">IFERROR(INDEX(G$278:G$314,MATCH($F162,$B$278:$B$314,0))/INDEX($D$278:$D$314,MATCH($F162,$B$278:$B$314,0)),SUMIFS('Input-Ext Allocators'!D$8:D$63,'Input-Ext Allocators'!$B$8:$B$63,$F162))*$D162</f>
        <v>0</v>
      </c>
      <c r="H162" s="8">
        <f ca="1">IFERROR(INDEX(H$278:H$314,MATCH($F162,$B$278:$B$314,0))/INDEX($D$278:$D$314,MATCH($F162,$B$278:$B$314,0)),SUMIFS('Input-Ext Allocators'!E$8:E$63,'Input-Ext Allocators'!$B$8:$B$63,$F162))*$D162</f>
        <v>0</v>
      </c>
      <c r="I162" s="8">
        <f ca="1">IFERROR(INDEX(I$278:I$314,MATCH($F162,$B$278:$B$314,0))/INDEX($D$278:$D$314,MATCH($F162,$B$278:$B$314,0)),SUMIFS('Input-Ext Allocators'!F$8:F$63,'Input-Ext Allocators'!$B$8:$B$63,$F162))*$D162</f>
        <v>0</v>
      </c>
      <c r="J162" s="8">
        <f ca="1">IFERROR(INDEX(J$278:J$314,MATCH($F162,$B$278:$B$314,0))/INDEX($D$278:$D$314,MATCH($F162,$B$278:$B$314,0)),SUMIFS('Input-Ext Allocators'!G$8:G$63,'Input-Ext Allocators'!$B$8:$B$63,$F162))*$D162</f>
        <v>0</v>
      </c>
      <c r="K162" s="8">
        <f ca="1">IFERROR(INDEX(K$278:K$314,MATCH($F162,$B$278:$B$314,0))/INDEX($D$278:$D$314,MATCH($F162,$B$278:$B$314,0)),SUMIFS('Input-Ext Allocators'!H$8:H$63,'Input-Ext Allocators'!$B$8:$B$63,$F162))*$D162</f>
        <v>0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0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-</v>
      </c>
      <c r="G163" s="8">
        <f ca="1">IFERROR(INDEX(G$278:G$314,MATCH($F163,$B$278:$B$314,0))/INDEX($D$278:$D$314,MATCH($F163,$B$278:$B$314,0)),SUMIFS('Input-Ext Allocators'!D$8:D$63,'Input-Ext Allocators'!$B$8:$B$63,$F163))*$D163</f>
        <v>0</v>
      </c>
      <c r="H163" s="8">
        <f ca="1">IFERROR(INDEX(H$278:H$314,MATCH($F163,$B$278:$B$314,0))/INDEX($D$278:$D$314,MATCH($F163,$B$278:$B$314,0)),SUMIFS('Input-Ext Allocators'!E$8:E$63,'Input-Ext Allocators'!$B$8:$B$63,$F163))*$D163</f>
        <v>0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0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0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8">
        <f ca="1">IFERROR(INDEX(G$278:G$314,MATCH($F164,$B$278:$B$314,0))/INDEX($D$278:$D$314,MATCH($F164,$B$278:$B$314,0)),SUMIFS('Input-Ext Allocators'!D$8:D$63,'Input-Ext Allocators'!$B$8:$B$63,$F164))*$D164</f>
        <v>0</v>
      </c>
      <c r="H164" s="8">
        <f ca="1">IFERROR(INDEX(H$278:H$314,MATCH($F164,$B$278:$B$314,0))/INDEX($D$278:$D$314,MATCH($F164,$B$278:$B$314,0)),SUMIFS('Input-Ext Allocators'!E$8:E$63,'Input-Ext Allocators'!$B$8:$B$63,$F164))*$D164</f>
        <v>0</v>
      </c>
      <c r="I164" s="8">
        <f ca="1">IFERROR(INDEX(I$278:I$314,MATCH($F164,$B$278:$B$314,0))/INDEX($D$278:$D$314,MATCH($F164,$B$278:$B$314,0)),SUMIFS('Input-Ext Allocators'!F$8:F$63,'Input-Ext Allocators'!$B$8:$B$63,$F164))*$D164</f>
        <v>0</v>
      </c>
      <c r="J164" s="8">
        <f ca="1">IFERROR(INDEX(J$278:J$314,MATCH($F164,$B$278:$B$314,0))/INDEX($D$278:$D$314,MATCH($F164,$B$278:$B$314,0)),SUMIFS('Input-Ext Allocators'!G$8:G$63,'Input-Ext Allocators'!$B$8:$B$63,$F164))*$D164</f>
        <v>0</v>
      </c>
      <c r="K164" s="8">
        <f ca="1">IFERROR(INDEX(K$278:K$314,MATCH($F164,$B$278:$B$314,0))/INDEX($D$278:$D$314,MATCH($F164,$B$278:$B$314,0)),SUMIFS('Input-Ext Allocators'!H$8:H$63,'Input-Ext Allocators'!$B$8:$B$63,$F164))*$D164</f>
        <v>0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0</v>
      </c>
      <c r="E165" s="8">
        <f t="shared" ca="1" si="34"/>
        <v>0</v>
      </c>
      <c r="G165" s="77">
        <f t="shared" ref="G165:K165" ca="1" si="35">SUBTOTAL(9,G160:G164)</f>
        <v>0</v>
      </c>
      <c r="H165" s="77">
        <f t="shared" ca="1" si="35"/>
        <v>0</v>
      </c>
      <c r="I165" s="77">
        <f t="shared" ca="1" si="35"/>
        <v>0</v>
      </c>
      <c r="J165" s="77">
        <f t="shared" ca="1" si="35"/>
        <v>0</v>
      </c>
      <c r="K165" s="77">
        <f t="shared" ca="1" si="35"/>
        <v>0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0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-</v>
      </c>
      <c r="G169" s="8">
        <f ca="1">IFERROR(INDEX(G$278:G$314,MATCH($F169,$B$278:$B$314,0))/INDEX($D$278:$D$314,MATCH($F169,$B$278:$B$314,0)),SUMIFS('Input-Ext Allocators'!D$8:D$63,'Input-Ext Allocators'!$B$8:$B$63,$F169))*$D169</f>
        <v>0</v>
      </c>
      <c r="H169" s="8">
        <f ca="1">IFERROR(INDEX(H$278:H$314,MATCH($F169,$B$278:$B$314,0))/INDEX($D$278:$D$314,MATCH($F169,$B$278:$B$314,0)),SUMIFS('Input-Ext Allocators'!E$8:E$63,'Input-Ext Allocators'!$B$8:$B$63,$F169))*$D169</f>
        <v>0</v>
      </c>
      <c r="I169" s="8">
        <f ca="1">IFERROR(INDEX(I$278:I$314,MATCH($F169,$B$278:$B$314,0))/INDEX($D$278:$D$314,MATCH($F169,$B$278:$B$314,0)),SUMIFS('Input-Ext Allocators'!F$8:F$63,'Input-Ext Allocators'!$B$8:$B$63,$F169))*$D169</f>
        <v>0</v>
      </c>
      <c r="J169" s="8">
        <f ca="1">IFERROR(INDEX(J$278:J$314,MATCH($F169,$B$278:$B$314,0))/INDEX($D$278:$D$314,MATCH($F169,$B$278:$B$314,0)),SUMIFS('Input-Ext Allocators'!G$8:G$63,'Input-Ext Allocators'!$B$8:$B$63,$F169))*$D169</f>
        <v>0</v>
      </c>
      <c r="K169" s="8">
        <f ca="1">IFERROR(INDEX(K$278:K$314,MATCH($F169,$B$278:$B$314,0))/INDEX($D$278:$D$314,MATCH($F169,$B$278:$B$314,0)),SUMIFS('Input-Ext Allocators'!H$8:H$63,'Input-Ext Allocators'!$B$8:$B$63,$F169))*$D169</f>
        <v>0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0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-</v>
      </c>
      <c r="G170" s="8">
        <f ca="1">IFERROR(INDEX(G$278:G$314,MATCH($F170,$B$278:$B$314,0))/INDEX($D$278:$D$314,MATCH($F170,$B$278:$B$314,0)),SUMIFS('Input-Ext Allocators'!D$8:D$63,'Input-Ext Allocators'!$B$8:$B$63,$F170))*$D170</f>
        <v>0</v>
      </c>
      <c r="H170" s="8">
        <f ca="1">IFERROR(INDEX(H$278:H$314,MATCH($F170,$B$278:$B$314,0))/INDEX($D$278:$D$314,MATCH($F170,$B$278:$B$314,0)),SUMIFS('Input-Ext Allocators'!E$8:E$63,'Input-Ext Allocators'!$B$8:$B$63,$F170))*$D170</f>
        <v>0</v>
      </c>
      <c r="I170" s="8">
        <f ca="1">IFERROR(INDEX(I$278:I$314,MATCH($F170,$B$278:$B$314,0))/INDEX($D$278:$D$314,MATCH($F170,$B$278:$B$314,0)),SUMIFS('Input-Ext Allocators'!F$8:F$63,'Input-Ext Allocators'!$B$8:$B$63,$F170))*$D170</f>
        <v>0</v>
      </c>
      <c r="J170" s="8">
        <f ca="1">IFERROR(INDEX(J$278:J$314,MATCH($F170,$B$278:$B$314,0))/INDEX($D$278:$D$314,MATCH($F170,$B$278:$B$314,0)),SUMIFS('Input-Ext Allocators'!G$8:G$63,'Input-Ext Allocators'!$B$8:$B$63,$F170))*$D170</f>
        <v>0</v>
      </c>
      <c r="K170" s="8">
        <f ca="1">IFERROR(INDEX(K$278:K$314,MATCH($F170,$B$278:$B$314,0))/INDEX($D$278:$D$314,MATCH($F170,$B$278:$B$314,0)),SUMIFS('Input-Ext Allocators'!H$8:H$63,'Input-Ext Allocators'!$B$8:$B$63,$F170))*$D170</f>
        <v>0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0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8">
        <f ca="1">IFERROR(INDEX(G$278:G$314,MATCH($F171,$B$278:$B$314,0))/INDEX($D$278:$D$314,MATCH($F171,$B$278:$B$314,0)),SUMIFS('Input-Ext Allocators'!D$8:D$63,'Input-Ext Allocators'!$B$8:$B$63,$F171))*$D171</f>
        <v>0</v>
      </c>
      <c r="H171" s="8">
        <f ca="1">IFERROR(INDEX(H$278:H$314,MATCH($F171,$B$278:$B$314,0))/INDEX($D$278:$D$314,MATCH($F171,$B$278:$B$314,0)),SUMIFS('Input-Ext Allocators'!E$8:E$63,'Input-Ext Allocators'!$B$8:$B$63,$F171))*$D171</f>
        <v>0</v>
      </c>
      <c r="I171" s="8">
        <f ca="1">IFERROR(INDEX(I$278:I$314,MATCH($F171,$B$278:$B$314,0))/INDEX($D$278:$D$314,MATCH($F171,$B$278:$B$314,0)),SUMIFS('Input-Ext Allocators'!F$8:F$63,'Input-Ext Allocators'!$B$8:$B$63,$F171))*$D171</f>
        <v>0</v>
      </c>
      <c r="J171" s="8">
        <f ca="1">IFERROR(INDEX(J$278:J$314,MATCH($F171,$B$278:$B$314,0))/INDEX($D$278:$D$314,MATCH($F171,$B$278:$B$314,0)),SUMIFS('Input-Ext Allocators'!G$8:G$63,'Input-Ext Allocators'!$B$8:$B$63,$F171))*$D171</f>
        <v>0</v>
      </c>
      <c r="K171" s="8">
        <f ca="1">IFERROR(INDEX(K$278:K$314,MATCH($F171,$B$278:$B$314,0))/INDEX($D$278:$D$314,MATCH($F171,$B$278:$B$314,0)),SUMIFS('Input-Ext Allocators'!H$8:H$63,'Input-Ext Allocators'!$B$8:$B$63,$F171))*$D171</f>
        <v>0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0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0</v>
      </c>
      <c r="H172" s="77">
        <f t="shared" ca="1" si="37"/>
        <v>0</v>
      </c>
      <c r="I172" s="77">
        <f t="shared" ca="1" si="37"/>
        <v>0</v>
      </c>
      <c r="J172" s="77">
        <f t="shared" ca="1" si="37"/>
        <v>0</v>
      </c>
      <c r="K172" s="77">
        <f t="shared" ca="1" si="37"/>
        <v>0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0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-</v>
      </c>
      <c r="G176" s="8">
        <f ca="1">IFERROR(INDEX(G$278:G$314,MATCH($F176,$B$278:$B$314,0))/INDEX($D$278:$D$314,MATCH($F176,$B$278:$B$314,0)),SUMIFS('Input-Ext Allocators'!D$8:D$63,'Input-Ext Allocators'!$B$8:$B$63,$F176))*$D176</f>
        <v>0</v>
      </c>
      <c r="H176" s="8">
        <f ca="1">IFERROR(INDEX(H$278:H$314,MATCH($F176,$B$278:$B$314,0))/INDEX($D$278:$D$314,MATCH($F176,$B$278:$B$314,0)),SUMIFS('Input-Ext Allocators'!E$8:E$63,'Input-Ext Allocators'!$B$8:$B$63,$F176))*$D176</f>
        <v>0</v>
      </c>
      <c r="I176" s="8">
        <f ca="1">IFERROR(INDEX(I$278:I$314,MATCH($F176,$B$278:$B$314,0))/INDEX($D$278:$D$314,MATCH($F176,$B$278:$B$314,0)),SUMIFS('Input-Ext Allocators'!F$8:F$63,'Input-Ext Allocators'!$B$8:$B$63,$F176))*$D176</f>
        <v>0</v>
      </c>
      <c r="J176" s="8">
        <f ca="1">IFERROR(INDEX(J$278:J$314,MATCH($F176,$B$278:$B$314,0))/INDEX($D$278:$D$314,MATCH($F176,$B$278:$B$314,0)),SUMIFS('Input-Ext Allocators'!G$8:G$63,'Input-Ext Allocators'!$B$8:$B$63,$F176))*$D176</f>
        <v>0</v>
      </c>
      <c r="K176" s="8">
        <f ca="1">IFERROR(INDEX(K$278:K$314,MATCH($F176,$B$278:$B$314,0))/INDEX($D$278:$D$314,MATCH($F176,$B$278:$B$314,0)),SUMIFS('Input-Ext Allocators'!H$8:H$63,'Input-Ext Allocators'!$B$8:$B$63,$F176))*$D176</f>
        <v>0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0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0</v>
      </c>
      <c r="H179" s="77">
        <f t="shared" ca="1" si="39"/>
        <v>0</v>
      </c>
      <c r="I179" s="77">
        <f t="shared" ca="1" si="39"/>
        <v>0</v>
      </c>
      <c r="J179" s="77">
        <f t="shared" ca="1" si="39"/>
        <v>0</v>
      </c>
      <c r="K179" s="77">
        <f t="shared" ca="1" si="39"/>
        <v>0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0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0</v>
      </c>
      <c r="H181" s="8">
        <f t="shared" ca="1" si="40"/>
        <v>0</v>
      </c>
      <c r="I181" s="8">
        <f t="shared" ca="1" si="40"/>
        <v>0</v>
      </c>
      <c r="J181" s="8">
        <f t="shared" ca="1" si="40"/>
        <v>0</v>
      </c>
      <c r="K181" s="8">
        <f t="shared" ca="1" si="40"/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3761703.9746826952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INT_OM_Exc_A&amp;G,Gas,Uncoll</v>
      </c>
      <c r="G184" s="8">
        <f ca="1">IFERROR(INDEX(G$278:G$314,MATCH($F184,$B$278:$B$314,0))/INDEX($D$278:$D$314,MATCH($F184,$B$278:$B$314,0)),SUMIFS('Input-Ext Allocators'!D$8:D$63,'Input-Ext Allocators'!$B$8:$B$63,$F184))*$D184</f>
        <v>1950154.4823002289</v>
      </c>
      <c r="H184" s="8">
        <f ca="1">IFERROR(INDEX(H$278:H$314,MATCH($F184,$B$278:$B$314,0))/INDEX($D$278:$D$314,MATCH($F184,$B$278:$B$314,0)),SUMIFS('Input-Ext Allocators'!E$8:E$63,'Input-Ext Allocators'!$B$8:$B$63,$F184))*$D184</f>
        <v>1297350.5506146012</v>
      </c>
      <c r="I184" s="8">
        <f ca="1">IFERROR(INDEX(I$278:I$314,MATCH($F184,$B$278:$B$314,0))/INDEX($D$278:$D$314,MATCH($F184,$B$278:$B$314,0)),SUMIFS('Input-Ext Allocators'!F$8:F$63,'Input-Ext Allocators'!$B$8:$B$63,$F184))*$D184</f>
        <v>1658.056345403377</v>
      </c>
      <c r="J184" s="8">
        <f ca="1">IFERROR(INDEX(J$278:J$314,MATCH($F184,$B$278:$B$314,0))/INDEX($D$278:$D$314,MATCH($F184,$B$278:$B$314,0)),SUMIFS('Input-Ext Allocators'!G$8:G$63,'Input-Ext Allocators'!$B$8:$B$63,$F184))*$D184</f>
        <v>0</v>
      </c>
      <c r="K184" s="8">
        <f ca="1">IFERROR(INDEX(K$278:K$314,MATCH($F184,$B$278:$B$314,0))/INDEX($D$278:$D$314,MATCH($F184,$B$278:$B$314,0)),SUMIFS('Input-Ext Allocators'!H$8:H$63,'Input-Ext Allocators'!$B$8:$B$63,$F184))*$D184</f>
        <v>512540.88542246196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387218.85358762479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INT_OM_Exc_A&amp;G,Gas,Uncoll</v>
      </c>
      <c r="G185" s="8">
        <f ca="1">IFERROR(INDEX(G$278:G$314,MATCH($F185,$B$278:$B$314,0))/INDEX($D$278:$D$314,MATCH($F185,$B$278:$B$314,0)),SUMIFS('Input-Ext Allocators'!D$8:D$63,'Input-Ext Allocators'!$B$8:$B$63,$F185))*$D185</f>
        <v>200743.2238255163</v>
      </c>
      <c r="H185" s="8">
        <f ca="1">IFERROR(INDEX(H$278:H$314,MATCH($F185,$B$278:$B$314,0))/INDEX($D$278:$D$314,MATCH($F185,$B$278:$B$314,0)),SUMIFS('Input-Ext Allocators'!E$8:E$63,'Input-Ext Allocators'!$B$8:$B$63,$F185))*$D185</f>
        <v>133545.48797334175</v>
      </c>
      <c r="I185" s="8">
        <f ca="1">IFERROR(INDEX(I$278:I$314,MATCH($F185,$B$278:$B$314,0))/INDEX($D$278:$D$314,MATCH($F185,$B$278:$B$314,0)),SUMIFS('Input-Ext Allocators'!F$8:F$63,'Input-Ext Allocators'!$B$8:$B$63,$F185))*$D185</f>
        <v>170.67549216307981</v>
      </c>
      <c r="J185" s="8">
        <f ca="1">IFERROR(INDEX(J$278:J$314,MATCH($F185,$B$278:$B$314,0))/INDEX($D$278:$D$314,MATCH($F185,$B$278:$B$314,0)),SUMIFS('Input-Ext Allocators'!G$8:G$63,'Input-Ext Allocators'!$B$8:$B$63,$F185))*$D185</f>
        <v>0</v>
      </c>
      <c r="K185" s="8">
        <f ca="1">IFERROR(INDEX(K$278:K$314,MATCH($F185,$B$278:$B$314,0))/INDEX($D$278:$D$314,MATCH($F185,$B$278:$B$314,0)),SUMIFS('Input-Ext Allocators'!H$8:H$63,'Input-Ext Allocators'!$B$8:$B$63,$F185))*$D185</f>
        <v>52759.466296603707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2559887.0011374713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INT_OM_Exc_A&amp;G,Gas,Uncoll</v>
      </c>
      <c r="G186" s="8">
        <f ca="1">IFERROR(INDEX(G$278:G$314,MATCH($F186,$B$278:$B$314,0))/INDEX($D$278:$D$314,MATCH($F186,$B$278:$B$314,0)),SUMIFS('Input-Ext Allocators'!D$8:D$63,'Input-Ext Allocators'!$B$8:$B$63,$F186))*$D186</f>
        <v>1327104.7225005066</v>
      </c>
      <c r="H186" s="8">
        <f ca="1">IFERROR(INDEX(H$278:H$314,MATCH($F186,$B$278:$B$314,0))/INDEX($D$278:$D$314,MATCH($F186,$B$278:$B$314,0)),SUMIFS('Input-Ext Allocators'!E$8:E$63,'Input-Ext Allocators'!$B$8:$B$63,$F186))*$D186</f>
        <v>882863.41317354608</v>
      </c>
      <c r="I186" s="8">
        <f ca="1">IFERROR(INDEX(I$278:I$314,MATCH($F186,$B$278:$B$314,0))/INDEX($D$278:$D$314,MATCH($F186,$B$278:$B$314,0)),SUMIFS('Input-Ext Allocators'!F$8:F$63,'Input-Ext Allocators'!$B$8:$B$63,$F186))*$D186</f>
        <v>1128.3282561088902</v>
      </c>
      <c r="J186" s="8">
        <f ca="1">IFERROR(INDEX(J$278:J$314,MATCH($F186,$B$278:$B$314,0))/INDEX($D$278:$D$314,MATCH($F186,$B$278:$B$314,0)),SUMIFS('Input-Ext Allocators'!G$8:G$63,'Input-Ext Allocators'!$B$8:$B$63,$F186))*$D186</f>
        <v>0</v>
      </c>
      <c r="K186" s="8">
        <f ca="1">IFERROR(INDEX(K$278:K$314,MATCH($F186,$B$278:$B$314,0))/INDEX($D$278:$D$314,MATCH($F186,$B$278:$B$314,0)),SUMIFS('Input-Ext Allocators'!H$8:H$63,'Input-Ext Allocators'!$B$8:$B$63,$F186))*$D186</f>
        <v>348790.53720730997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19461.093546787233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INT_OM_Exc_A&amp;G,Gas,Uncoll</v>
      </c>
      <c r="G187" s="8">
        <f ca="1">IFERROR(INDEX(G$278:G$314,MATCH($F187,$B$278:$B$314,0))/INDEX($D$278:$D$314,MATCH($F187,$B$278:$B$314,0)),SUMIFS('Input-Ext Allocators'!D$8:D$63,'Input-Ext Allocators'!$B$8:$B$63,$F187))*$D187</f>
        <v>10089.081720985898</v>
      </c>
      <c r="H187" s="8">
        <f ca="1">IFERROR(INDEX(H$278:H$314,MATCH($F187,$B$278:$B$314,0))/INDEX($D$278:$D$314,MATCH($F187,$B$278:$B$314,0)),SUMIFS('Input-Ext Allocators'!E$8:E$63,'Input-Ext Allocators'!$B$8:$B$63,$F187))*$D187</f>
        <v>6711.8148047830828</v>
      </c>
      <c r="I187" s="8">
        <f ca="1">IFERROR(INDEX(I$278:I$314,MATCH($F187,$B$278:$B$314,0))/INDEX($D$278:$D$314,MATCH($F187,$B$278:$B$314,0)),SUMIFS('Input-Ext Allocators'!F$8:F$63,'Input-Ext Allocators'!$B$8:$B$63,$F187))*$D187</f>
        <v>8.57791837446781</v>
      </c>
      <c r="J187" s="8">
        <f ca="1">IFERROR(INDEX(J$278:J$314,MATCH($F187,$B$278:$B$314,0))/INDEX($D$278:$D$314,MATCH($F187,$B$278:$B$314,0)),SUMIFS('Input-Ext Allocators'!G$8:G$63,'Input-Ext Allocators'!$B$8:$B$63,$F187))*$D187</f>
        <v>0</v>
      </c>
      <c r="K187" s="8">
        <f ca="1">IFERROR(INDEX(K$278:K$314,MATCH($F187,$B$278:$B$314,0))/INDEX($D$278:$D$314,MATCH($F187,$B$278:$B$314,0)),SUMIFS('Input-Ext Allocators'!H$8:H$63,'Input-Ext Allocators'!$B$8:$B$63,$F187))*$D187</f>
        <v>2651.6191026437855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395433.11763686995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INT_LABOR</v>
      </c>
      <c r="G188" s="8">
        <f ca="1">IFERROR(INDEX(G$278:G$314,MATCH($F188,$B$278:$B$314,0))/INDEX($D$278:$D$314,MATCH($F188,$B$278:$B$314,0)),SUMIFS('Input-Ext Allocators'!D$8:D$63,'Input-Ext Allocators'!$B$8:$B$63,$F188))*$D188</f>
        <v>205001.68859633448</v>
      </c>
      <c r="H188" s="8">
        <f ca="1">IFERROR(INDEX(H$278:H$314,MATCH($F188,$B$278:$B$314,0))/INDEX($D$278:$D$314,MATCH($F188,$B$278:$B$314,0)),SUMIFS('Input-Ext Allocators'!E$8:E$63,'Input-Ext Allocators'!$B$8:$B$63,$F188))*$D188</f>
        <v>136378.45411286387</v>
      </c>
      <c r="I188" s="8">
        <f ca="1">IFERROR(INDEX(I$278:I$314,MATCH($F188,$B$278:$B$314,0))/INDEX($D$278:$D$314,MATCH($F188,$B$278:$B$314,0)),SUMIFS('Input-Ext Allocators'!F$8:F$63,'Input-Ext Allocators'!$B$8:$B$63,$F188))*$D188</f>
        <v>174.29611534909716</v>
      </c>
      <c r="J188" s="8">
        <f ca="1">IFERROR(INDEX(J$278:J$314,MATCH($F188,$B$278:$B$314,0))/INDEX($D$278:$D$314,MATCH($F188,$B$278:$B$314,0)),SUMIFS('Input-Ext Allocators'!G$8:G$63,'Input-Ext Allocators'!$B$8:$B$63,$F188))*$D188</f>
        <v>0</v>
      </c>
      <c r="K188" s="8">
        <f ca="1">IFERROR(INDEX(K$278:K$314,MATCH($F188,$B$278:$B$314,0))/INDEX($D$278:$D$314,MATCH($F188,$B$278:$B$314,0)),SUMIFS('Input-Ext Allocators'!H$8:H$63,'Input-Ext Allocators'!$B$8:$B$63,$F188))*$D188</f>
        <v>53878.678812322491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1440087.4720302273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INT_LABOR</v>
      </c>
      <c r="G189" s="8">
        <f ca="1">IFERROR(INDEX(G$278:G$314,MATCH($F189,$B$278:$B$314,0))/INDEX($D$278:$D$314,MATCH($F189,$B$278:$B$314,0)),SUMIFS('Input-Ext Allocators'!D$8:D$63,'Input-Ext Allocators'!$B$8:$B$63,$F189))*$D189</f>
        <v>746574.7058740966</v>
      </c>
      <c r="H189" s="8">
        <f ca="1">IFERROR(INDEX(H$278:H$314,MATCH($F189,$B$278:$B$314,0))/INDEX($D$278:$D$314,MATCH($F189,$B$278:$B$314,0)),SUMIFS('Input-Ext Allocators'!E$8:E$63,'Input-Ext Allocators'!$B$8:$B$63,$F189))*$D189</f>
        <v>496662.75904371176</v>
      </c>
      <c r="I189" s="8">
        <f ca="1">IFERROR(INDEX(I$278:I$314,MATCH($F189,$B$278:$B$314,0))/INDEX($D$278:$D$314,MATCH($F189,$B$278:$B$314,0)),SUMIFS('Input-Ext Allocators'!F$8:F$63,'Input-Ext Allocators'!$B$8:$B$63,$F189))*$D189</f>
        <v>634.75121567401811</v>
      </c>
      <c r="J189" s="8">
        <f ca="1">IFERROR(INDEX(J$278:J$314,MATCH($F189,$B$278:$B$314,0))/INDEX($D$278:$D$314,MATCH($F189,$B$278:$B$314,0)),SUMIFS('Input-Ext Allocators'!G$8:G$63,'Input-Ext Allocators'!$B$8:$B$63,$F189))*$D189</f>
        <v>0</v>
      </c>
      <c r="K189" s="8">
        <f ca="1">IFERROR(INDEX(K$278:K$314,MATCH($F189,$B$278:$B$314,0))/INDEX($D$278:$D$314,MATCH($F189,$B$278:$B$314,0)),SUMIFS('Input-Ext Allocators'!H$8:H$63,'Input-Ext Allocators'!$B$8:$B$63,$F189))*$D189</f>
        <v>196215.2558967449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549976.66779956454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INT_OM_Exc_A&amp;G,Gas,Uncoll</v>
      </c>
      <c r="G190" s="8">
        <f ca="1">IFERROR(INDEX(G$278:G$314,MATCH($F190,$B$278:$B$314,0))/INDEX($D$278:$D$314,MATCH($F190,$B$278:$B$314,0)),SUMIFS('Input-Ext Allocators'!D$8:D$63,'Input-Ext Allocators'!$B$8:$B$63,$F190))*$D190</f>
        <v>285120.64508221566</v>
      </c>
      <c r="H190" s="8">
        <f ca="1">IFERROR(INDEX(H$278:H$314,MATCH($F190,$B$278:$B$314,0))/INDEX($D$278:$D$314,MATCH($F190,$B$278:$B$314,0)),SUMIFS('Input-Ext Allocators'!E$8:E$63,'Input-Ext Allocators'!$B$8:$B$63,$F190))*$D190</f>
        <v>189678.01230428676</v>
      </c>
      <c r="I190" s="8">
        <f ca="1">IFERROR(INDEX(I$278:I$314,MATCH($F190,$B$278:$B$314,0))/INDEX($D$278:$D$314,MATCH($F190,$B$278:$B$314,0)),SUMIFS('Input-Ext Allocators'!F$8:F$63,'Input-Ext Allocators'!$B$8:$B$63,$F190))*$D190</f>
        <v>242.41469025903149</v>
      </c>
      <c r="J190" s="8">
        <f ca="1">IFERROR(INDEX(J$278:J$314,MATCH($F190,$B$278:$B$314,0))/INDEX($D$278:$D$314,MATCH($F190,$B$278:$B$314,0)),SUMIFS('Input-Ext Allocators'!G$8:G$63,'Input-Ext Allocators'!$B$8:$B$63,$F190))*$D190</f>
        <v>0</v>
      </c>
      <c r="K190" s="8">
        <f ca="1">IFERROR(INDEX(K$278:K$314,MATCH($F190,$B$278:$B$314,0))/INDEX($D$278:$D$314,MATCH($F190,$B$278:$B$314,0)),SUMIFS('Input-Ext Allocators'!H$8:H$63,'Input-Ext Allocators'!$B$8:$B$63,$F190))*$D190</f>
        <v>74935.595722803104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3269.5117498984359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INT_OM_Exc_A&amp;G,Gas,Uncoll</v>
      </c>
      <c r="G191" s="8">
        <f ca="1">IFERROR(INDEX(G$278:G$314,MATCH($F191,$B$278:$B$314,0))/INDEX($D$278:$D$314,MATCH($F191,$B$278:$B$314,0)),SUMIFS('Input-Ext Allocators'!D$8:D$63,'Input-Ext Allocators'!$B$8:$B$63,$F191))*$D191</f>
        <v>1694.9906310837573</v>
      </c>
      <c r="H191" s="8">
        <f ca="1">IFERROR(INDEX(H$278:H$314,MATCH($F191,$B$278:$B$314,0))/INDEX($D$278:$D$314,MATCH($F191,$B$278:$B$314,0)),SUMIFS('Input-Ext Allocators'!E$8:E$63,'Input-Ext Allocators'!$B$8:$B$63,$F191))*$D191</f>
        <v>1127.6014533624852</v>
      </c>
      <c r="I191" s="8">
        <f ca="1">IFERROR(INDEX(I$278:I$314,MATCH($F191,$B$278:$B$314,0))/INDEX($D$278:$D$314,MATCH($F191,$B$278:$B$314,0)),SUMIFS('Input-Ext Allocators'!F$8:F$63,'Input-Ext Allocators'!$B$8:$B$63,$F191))*$D191</f>
        <v>1.4411114590023719</v>
      </c>
      <c r="J191" s="8">
        <f ca="1">IFERROR(INDEX(J$278:J$314,MATCH($F191,$B$278:$B$314,0))/INDEX($D$278:$D$314,MATCH($F191,$B$278:$B$314,0)),SUMIFS('Input-Ext Allocators'!G$8:G$63,'Input-Ext Allocators'!$B$8:$B$63,$F191))*$D191</f>
        <v>0</v>
      </c>
      <c r="K191" s="8">
        <f ca="1">IFERROR(INDEX(K$278:K$314,MATCH($F191,$B$278:$B$314,0))/INDEX($D$278:$D$314,MATCH($F191,$B$278:$B$314,0)),SUMIFS('Input-Ext Allocators'!H$8:H$63,'Input-Ext Allocators'!$B$8:$B$63,$F191))*$D191</f>
        <v>445.47855399319127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-48474.183042341174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INT_OM_Exc_A&amp;G,Gas,Uncoll</v>
      </c>
      <c r="G192" s="8">
        <f ca="1">IFERROR(INDEX(G$278:G$314,MATCH($F192,$B$278:$B$314,0))/INDEX($D$278:$D$314,MATCH($F192,$B$278:$B$314,0)),SUMIFS('Input-Ext Allocators'!D$8:D$63,'Input-Ext Allocators'!$B$8:$B$63,$F192))*$D192</f>
        <v>-25130.139418755643</v>
      </c>
      <c r="H192" s="8">
        <f ca="1">IFERROR(INDEX(H$278:H$314,MATCH($F192,$B$278:$B$314,0))/INDEX($D$278:$D$314,MATCH($F192,$B$278:$B$314,0)),SUMIFS('Input-Ext Allocators'!E$8:E$63,'Input-Ext Allocators'!$B$8:$B$63,$F192))*$D192</f>
        <v>-16717.957735065789</v>
      </c>
      <c r="I192" s="8">
        <f ca="1">IFERROR(INDEX(I$278:I$314,MATCH($F192,$B$278:$B$314,0))/INDEX($D$278:$D$314,MATCH($F192,$B$278:$B$314,0)),SUMIFS('Input-Ext Allocators'!F$8:F$63,'Input-Ext Allocators'!$B$8:$B$63,$F192))*$D192</f>
        <v>-21.366095610534618</v>
      </c>
      <c r="J192" s="8">
        <f ca="1">IFERROR(INDEX(J$278:J$314,MATCH($F192,$B$278:$B$314,0))/INDEX($D$278:$D$314,MATCH($F192,$B$278:$B$314,0)),SUMIFS('Input-Ext Allocators'!G$8:G$63,'Input-Ext Allocators'!$B$8:$B$63,$F192))*$D192</f>
        <v>0</v>
      </c>
      <c r="K192" s="8">
        <f ca="1">IFERROR(INDEX(K$278:K$314,MATCH($F192,$B$278:$B$314,0))/INDEX($D$278:$D$314,MATCH($F192,$B$278:$B$314,0)),SUMIFS('Input-Ext Allocators'!H$8:H$63,'Input-Ext Allocators'!$B$8:$B$63,$F192))*$D192</f>
        <v>-6604.7197929092081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256768.9011769736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INT_OM_Exc_A&amp;G,Gas,Uncoll</v>
      </c>
      <c r="G193" s="8">
        <f ca="1">IFERROR(INDEX(G$278:G$314,MATCH($F193,$B$278:$B$314,0))/INDEX($D$278:$D$314,MATCH($F193,$B$278:$B$314,0)),SUMIFS('Input-Ext Allocators'!D$8:D$63,'Input-Ext Allocators'!$B$8:$B$63,$F193))*$D193</f>
        <v>133114.94655498976</v>
      </c>
      <c r="H193" s="8">
        <f ca="1">IFERROR(INDEX(H$278:H$314,MATCH($F193,$B$278:$B$314,0))/INDEX($D$278:$D$314,MATCH($F193,$B$278:$B$314,0)),SUMIFS('Input-Ext Allocators'!E$8:E$63,'Input-Ext Allocators'!$B$8:$B$63,$F193))*$D193</f>
        <v>88555.419981114246</v>
      </c>
      <c r="I193" s="8">
        <f ca="1">IFERROR(INDEX(I$278:I$314,MATCH($F193,$B$278:$B$314,0))/INDEX($D$278:$D$314,MATCH($F193,$B$278:$B$314,0)),SUMIFS('Input-Ext Allocators'!F$8:F$63,'Input-Ext Allocators'!$B$8:$B$63,$F193))*$D193</f>
        <v>113.17671692511243</v>
      </c>
      <c r="J193" s="8">
        <f ca="1">IFERROR(INDEX(J$278:J$314,MATCH($F193,$B$278:$B$314,0))/INDEX($D$278:$D$314,MATCH($F193,$B$278:$B$314,0)),SUMIFS('Input-Ext Allocators'!G$8:G$63,'Input-Ext Allocators'!$B$8:$B$63,$F193))*$D193</f>
        <v>0</v>
      </c>
      <c r="K193" s="8">
        <f ca="1">IFERROR(INDEX(K$278:K$314,MATCH($F193,$B$278:$B$314,0))/INDEX($D$278:$D$314,MATCH($F193,$B$278:$B$314,0)),SUMIFS('Input-Ext Allocators'!H$8:H$63,'Input-Ext Allocators'!$B$8:$B$63,$F193))*$D193</f>
        <v>34985.357923944481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248809.462657347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INT_OM_Exc_A&amp;G,Gas,Uncoll</v>
      </c>
      <c r="G194" s="8">
        <f ca="1">IFERROR(INDEX(G$278:G$314,MATCH($F194,$B$278:$B$314,0))/INDEX($D$278:$D$314,MATCH($F194,$B$278:$B$314,0)),SUMIFS('Input-Ext Allocators'!D$8:D$63,'Input-Ext Allocators'!$B$8:$B$63,$F194))*$D194</f>
        <v>128988.58924189146</v>
      </c>
      <c r="H194" s="8">
        <f ca="1">IFERROR(INDEX(H$278:H$314,MATCH($F194,$B$278:$B$314,0))/INDEX($D$278:$D$314,MATCH($F194,$B$278:$B$314,0)),SUMIFS('Input-Ext Allocators'!E$8:E$63,'Input-Ext Allocators'!$B$8:$B$63,$F194))*$D194</f>
        <v>85810.339024314177</v>
      </c>
      <c r="I194" s="8">
        <f ca="1">IFERROR(INDEX(I$278:I$314,MATCH($F194,$B$278:$B$314,0))/INDEX($D$278:$D$314,MATCH($F194,$B$278:$B$314,0)),SUMIFS('Input-Ext Allocators'!F$8:F$63,'Input-Ext Allocators'!$B$8:$B$63,$F194))*$D194</f>
        <v>109.66841387092856</v>
      </c>
      <c r="J194" s="8">
        <f ca="1">IFERROR(INDEX(J$278:J$314,MATCH($F194,$B$278:$B$314,0))/INDEX($D$278:$D$314,MATCH($F194,$B$278:$B$314,0)),SUMIFS('Input-Ext Allocators'!G$8:G$63,'Input-Ext Allocators'!$B$8:$B$63,$F194))*$D194</f>
        <v>0</v>
      </c>
      <c r="K194" s="8">
        <f ca="1">IFERROR(INDEX(K$278:K$314,MATCH($F194,$B$278:$B$314,0))/INDEX($D$278:$D$314,MATCH($F194,$B$278:$B$314,0)),SUMIFS('Input-Ext Allocators'!H$8:H$63,'Input-Ext Allocators'!$B$8:$B$63,$F194))*$D194</f>
        <v>33900.865977270449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9574141.8729631174</v>
      </c>
      <c r="E195" s="8">
        <f t="shared" ca="1" si="42"/>
        <v>0</v>
      </c>
      <c r="G195" s="77">
        <f t="shared" ref="G195:K195" ca="1" si="43">SUBTOTAL(9,G184:G194)</f>
        <v>4963456.9369090935</v>
      </c>
      <c r="H195" s="77">
        <f t="shared" ca="1" si="43"/>
        <v>3301965.8947508596</v>
      </c>
      <c r="I195" s="77">
        <f t="shared" ca="1" si="43"/>
        <v>4220.0201799764709</v>
      </c>
      <c r="J195" s="77">
        <f t="shared" ca="1" si="43"/>
        <v>0</v>
      </c>
      <c r="K195" s="77">
        <f t="shared" ca="1" si="43"/>
        <v>1304499.021123189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18394399.968342669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9536083.0594099276</v>
      </c>
      <c r="H197" s="79">
        <f t="shared" ca="1" si="44"/>
        <v>6343929.5297465613</v>
      </c>
      <c r="I197" s="79">
        <f t="shared" ca="1" si="44"/>
        <v>8107.7489862744615</v>
      </c>
      <c r="J197" s="79">
        <f t="shared" ca="1" si="44"/>
        <v>0</v>
      </c>
      <c r="K197" s="79">
        <f t="shared" ca="1" si="44"/>
        <v>2506279.6301999046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1100.3973859732928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INT_DISTPT_SUBTOTAL</v>
      </c>
      <c r="G203" s="8">
        <f ca="1">IFERROR(INDEX(G$278:G$314,MATCH($F203,$B$278:$B$314,0))/INDEX($D$278:$D$314,MATCH($F203,$B$278:$B$314,0)),SUMIFS('Input-Ext Allocators'!D$8:D$63,'Input-Ext Allocators'!$B$8:$B$63,$F203))*$D203</f>
        <v>570.23018254707483</v>
      </c>
      <c r="H203" s="8">
        <f ca="1">IFERROR(INDEX(H$278:H$314,MATCH($F203,$B$278:$B$314,0))/INDEX($D$278:$D$314,MATCH($F203,$B$278:$B$314,0)),SUMIFS('Input-Ext Allocators'!E$8:E$63,'Input-Ext Allocators'!$B$8:$B$63,$F203))*$D203</f>
        <v>379.34863520756738</v>
      </c>
      <c r="I203" s="8">
        <f ca="1">IFERROR(INDEX(I$278:I$314,MATCH($F203,$B$278:$B$314,0))/INDEX($D$278:$D$314,MATCH($F203,$B$278:$B$314,0)),SUMIFS('Input-Ext Allocators'!F$8:F$63,'Input-Ext Allocators'!$B$8:$B$63,$F203))*$D203</f>
        <v>0.4848199366224088</v>
      </c>
      <c r="J203" s="8">
        <f ca="1">IFERROR(INDEX(J$278:J$314,MATCH($F203,$B$278:$B$314,0))/INDEX($D$278:$D$314,MATCH($F203,$B$278:$B$314,0)),SUMIFS('Input-Ext Allocators'!G$8:G$63,'Input-Ext Allocators'!$B$8:$B$63,$F203))*$D203</f>
        <v>0.46547614773105889</v>
      </c>
      <c r="K203" s="8">
        <f ca="1">IFERROR(INDEX(K$278:K$314,MATCH($F203,$B$278:$B$314,0))/INDEX($D$278:$D$314,MATCH($F203,$B$278:$B$314,0)),SUMIFS('Input-Ext Allocators'!H$8:H$63,'Input-Ext Allocators'!$B$8:$B$63,$F203))*$D203</f>
        <v>149.86827213429694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1586937.7482702213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INT_DISTPT_SUBTOTAL</v>
      </c>
      <c r="G204" s="8">
        <f ca="1">IFERROR(INDEX(G$278:G$314,MATCH($F204,$B$278:$B$314,0))/INDEX($D$278:$D$314,MATCH($F204,$B$278:$B$314,0)),SUMIFS('Input-Ext Allocators'!D$8:D$63,'Input-Ext Allocators'!$B$8:$B$63,$F204))*$D204</f>
        <v>822357.28058057663</v>
      </c>
      <c r="H204" s="8">
        <f ca="1">IFERROR(INDEX(H$278:H$314,MATCH($F204,$B$278:$B$314,0))/INDEX($D$278:$D$314,MATCH($F204,$B$278:$B$314,0)),SUMIFS('Input-Ext Allocators'!E$8:E$63,'Input-Ext Allocators'!$B$8:$B$63,$F204))*$D204</f>
        <v>547077.51639487222</v>
      </c>
      <c r="I204" s="8">
        <f ca="1">IFERROR(INDEX(I$278:I$314,MATCH($F204,$B$278:$B$314,0))/INDEX($D$278:$D$314,MATCH($F204,$B$278:$B$314,0)),SUMIFS('Input-Ext Allocators'!F$8:F$63,'Input-Ext Allocators'!$B$8:$B$63,$F204))*$D204</f>
        <v>699.18292095865638</v>
      </c>
      <c r="J204" s="8">
        <f ca="1">IFERROR(INDEX(J$278:J$314,MATCH($F204,$B$278:$B$314,0))/INDEX($D$278:$D$314,MATCH($F204,$B$278:$B$314,0)),SUMIFS('Input-Ext Allocators'!G$8:G$63,'Input-Ext Allocators'!$B$8:$B$63,$F204))*$D204</f>
        <v>671.28628181942236</v>
      </c>
      <c r="K204" s="8">
        <f ca="1">IFERROR(INDEX(K$278:K$314,MATCH($F204,$B$278:$B$314,0))/INDEX($D$278:$D$314,MATCH($F204,$B$278:$B$314,0)),SUMIFS('Input-Ext Allocators'!H$8:H$63,'Input-Ext Allocators'!$B$8:$B$63,$F204))*$D204</f>
        <v>216132.4820919942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1028441.3517377836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INT_DISTPT_SUBTOTAL</v>
      </c>
      <c r="G205" s="8">
        <f ca="1">IFERROR(INDEX(G$278:G$314,MATCH($F205,$B$278:$B$314,0))/INDEX($D$278:$D$314,MATCH($F205,$B$278:$B$314,0)),SUMIFS('Input-Ext Allocators'!D$8:D$63,'Input-Ext Allocators'!$B$8:$B$63,$F205))*$D205</f>
        <v>532942.28722807067</v>
      </c>
      <c r="H205" s="8">
        <f ca="1">IFERROR(INDEX(H$278:H$314,MATCH($F205,$B$278:$B$314,0))/INDEX($D$278:$D$314,MATCH($F205,$B$278:$B$314,0)),SUMIFS('Input-Ext Allocators'!E$8:E$63,'Input-Ext Allocators'!$B$8:$B$63,$F205))*$D205</f>
        <v>354542.66626386082</v>
      </c>
      <c r="I205" s="8">
        <f ca="1">IFERROR(INDEX(I$278:I$314,MATCH($F205,$B$278:$B$314,0))/INDEX($D$278:$D$314,MATCH($F205,$B$278:$B$314,0)),SUMIFS('Input-Ext Allocators'!F$8:F$63,'Input-Ext Allocators'!$B$8:$B$63,$F205))*$D205</f>
        <v>453.11709871826088</v>
      </c>
      <c r="J205" s="8">
        <f ca="1">IFERROR(INDEX(J$278:J$314,MATCH($F205,$B$278:$B$314,0))/INDEX($D$278:$D$314,MATCH($F205,$B$278:$B$314,0)),SUMIFS('Input-Ext Allocators'!G$8:G$63,'Input-Ext Allocators'!$B$8:$B$63,$F205))*$D205</f>
        <v>435.03821862572573</v>
      </c>
      <c r="K205" s="8">
        <f ca="1">IFERROR(INDEX(K$278:K$314,MATCH($F205,$B$278:$B$314,0))/INDEX($D$278:$D$314,MATCH($F205,$B$278:$B$314,0)),SUMIFS('Input-Ext Allocators'!H$8:H$63,'Input-Ext Allocators'!$B$8:$B$63,$F205))*$D205</f>
        <v>140068.242928508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2616479.4973939783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1355869.7979911943</v>
      </c>
      <c r="H206" s="77">
        <f t="shared" ca="1" si="46"/>
        <v>901999.5312939405</v>
      </c>
      <c r="I206" s="77">
        <f t="shared" ca="1" si="46"/>
        <v>1152.7848396135396</v>
      </c>
      <c r="J206" s="77">
        <f t="shared" ca="1" si="46"/>
        <v>1106.7899765928792</v>
      </c>
      <c r="K206" s="77">
        <f t="shared" ca="1" si="46"/>
        <v>356350.59329263651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32868.254432212059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AVG_DESIGN DAY_DEM-COMM_DEMAND</v>
      </c>
      <c r="G211" s="8">
        <f ca="1">IFERROR(INDEX(G$278:G$314,MATCH($F211,$B$278:$B$314,0))/INDEX($D$278:$D$314,MATCH($F211,$B$278:$B$314,0)),SUMIFS('Input-Ext Allocators'!D$8:D$63,'Input-Ext Allocators'!$B$8:$B$63,$F211))*$D211</f>
        <v>17039.664507829719</v>
      </c>
      <c r="H211" s="8">
        <f ca="1">IFERROR(INDEX(H$278:H$314,MATCH($F211,$B$278:$B$314,0))/INDEX($D$278:$D$314,MATCH($F211,$B$278:$B$314,0)),SUMIFS('Input-Ext Allocators'!E$8:E$63,'Input-Ext Allocators'!$B$8:$B$63,$F211))*$D211</f>
        <v>11335.726647381391</v>
      </c>
      <c r="I211" s="8">
        <f ca="1">IFERROR(INDEX(I$278:I$314,MATCH($F211,$B$278:$B$314,0))/INDEX($D$278:$D$314,MATCH($F211,$B$278:$B$314,0)),SUMIFS('Input-Ext Allocators'!F$8:F$63,'Input-Ext Allocators'!$B$8:$B$63,$F211))*$D211</f>
        <v>14.487428620232883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4478.3758483807151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80460.643675236672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AVG_DESIGN DAY_DEM-COMM_DEMAND</v>
      </c>
      <c r="G212" s="8">
        <f ca="1">IFERROR(INDEX(G$278:G$314,MATCH($F212,$B$278:$B$314,0))/INDEX($D$278:$D$314,MATCH($F212,$B$278:$B$314,0)),SUMIFS('Input-Ext Allocators'!D$8:D$63,'Input-Ext Allocators'!$B$8:$B$63,$F212))*$D212</f>
        <v>41712.661593808691</v>
      </c>
      <c r="H212" s="8">
        <f ca="1">IFERROR(INDEX(H$278:H$314,MATCH($F212,$B$278:$B$314,0))/INDEX($D$278:$D$314,MATCH($F212,$B$278:$B$314,0)),SUMIFS('Input-Ext Allocators'!E$8:E$63,'Input-Ext Allocators'!$B$8:$B$63,$F212))*$D212</f>
        <v>27749.568035501408</v>
      </c>
      <c r="I212" s="8">
        <f ca="1">IFERROR(INDEX(I$278:I$314,MATCH($F212,$B$278:$B$314,0))/INDEX($D$278:$D$314,MATCH($F212,$B$278:$B$314,0)),SUMIFS('Input-Ext Allocators'!F$8:F$63,'Input-Ext Allocators'!$B$8:$B$63,$F212))*$D212</f>
        <v>35.464853613904964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10962.949192312668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648.69225898792251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DS-ML_DIRECT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648.69225898792251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138807.56256047907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INT_DISTPT_SUBTOTAL</v>
      </c>
      <c r="G215" s="8">
        <f ca="1">IFERROR(INDEX(G$278:G$314,MATCH($F215,$B$278:$B$314,0))/INDEX($D$278:$D$314,MATCH($F215,$B$278:$B$314,0)),SUMIFS('Input-Ext Allocators'!D$8:D$63,'Input-Ext Allocators'!$B$8:$B$63,$F215))*$D215</f>
        <v>71930.615927233361</v>
      </c>
      <c r="H215" s="8">
        <f ca="1">IFERROR(INDEX(H$278:H$314,MATCH($F215,$B$278:$B$314,0))/INDEX($D$278:$D$314,MATCH($F215,$B$278:$B$314,0)),SUMIFS('Input-Ext Allocators'!E$8:E$63,'Input-Ext Allocators'!$B$8:$B$63,$F215))*$D215</f>
        <v>47852.221465641291</v>
      </c>
      <c r="I215" s="8">
        <f ca="1">IFERROR(INDEX(I$278:I$314,MATCH($F215,$B$278:$B$314,0))/INDEX($D$278:$D$314,MATCH($F215,$B$278:$B$314,0)),SUMIFS('Input-Ext Allocators'!F$8:F$63,'Input-Ext Allocators'!$B$8:$B$63,$F215))*$D215</f>
        <v>61.156700789287257</v>
      </c>
      <c r="J215" s="8">
        <f ca="1">IFERROR(INDEX(J$278:J$314,MATCH($F215,$B$278:$B$314,0))/INDEX($D$278:$D$314,MATCH($F215,$B$278:$B$314,0)),SUMIFS('Input-Ext Allocators'!G$8:G$63,'Input-Ext Allocators'!$B$8:$B$63,$F215))*$D215</f>
        <v>58.716614852225675</v>
      </c>
      <c r="K215" s="8">
        <f ca="1">IFERROR(INDEX(K$278:K$314,MATCH($F215,$B$278:$B$314,0))/INDEX($D$278:$D$314,MATCH($F215,$B$278:$B$314,0)),SUMIFS('Input-Ext Allocators'!H$8:H$63,'Input-Ext Allocators'!$B$8:$B$63,$F215))*$D215</f>
        <v>18904.851851962889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12201.707570821532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INT_DISTPT_SUBTOTAL</v>
      </c>
      <c r="G216" s="8">
        <f ca="1">IFERROR(INDEX(G$278:G$314,MATCH($F216,$B$278:$B$314,0))/INDEX($D$278:$D$314,MATCH($F216,$B$278:$B$314,0)),SUMIFS('Input-Ext Allocators'!D$8:D$63,'Input-Ext Allocators'!$B$8:$B$63,$F216))*$D216</f>
        <v>6322.9720682601264</v>
      </c>
      <c r="H216" s="8">
        <f ca="1">IFERROR(INDEX(H$278:H$314,MATCH($F216,$B$278:$B$314,0))/INDEX($D$278:$D$314,MATCH($F216,$B$278:$B$314,0)),SUMIFS('Input-Ext Allocators'!E$8:E$63,'Input-Ext Allocators'!$B$8:$B$63,$F216))*$D216</f>
        <v>4206.3905032807224</v>
      </c>
      <c r="I216" s="8">
        <f ca="1">IFERROR(INDEX(I$278:I$314,MATCH($F216,$B$278:$B$314,0))/INDEX($D$278:$D$314,MATCH($F216,$B$278:$B$314,0)),SUMIFS('Input-Ext Allocators'!F$8:F$63,'Input-Ext Allocators'!$B$8:$B$63,$F216))*$D216</f>
        <v>5.37590434744493</v>
      </c>
      <c r="J216" s="8">
        <f ca="1">IFERROR(INDEX(J$278:J$314,MATCH($F216,$B$278:$B$314,0))/INDEX($D$278:$D$314,MATCH($F216,$B$278:$B$314,0)),SUMIFS('Input-Ext Allocators'!G$8:G$63,'Input-Ext Allocators'!$B$8:$B$63,$F216))*$D216</f>
        <v>5.1614116029395491</v>
      </c>
      <c r="K216" s="8">
        <f ca="1">IFERROR(INDEX(K$278:K$314,MATCH($F216,$B$278:$B$314,0))/INDEX($D$278:$D$314,MATCH($F216,$B$278:$B$314,0)),SUMIFS('Input-Ext Allocators'!H$8:H$63,'Input-Ext Allocators'!$B$8:$B$63,$F216))*$D216</f>
        <v>1661.8076833302973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2630.8702234373513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AVG_DESIGN DAY_DEM-COMM_DEMAND</v>
      </c>
      <c r="G217" s="8">
        <f ca="1">IFERROR(INDEX(G$278:G$314,MATCH($F217,$B$278:$B$314,0))/INDEX($D$278:$D$314,MATCH($F217,$B$278:$B$314,0)),SUMIFS('Input-Ext Allocators'!D$8:D$63,'Input-Ext Allocators'!$B$8:$B$63,$F217))*$D217</f>
        <v>1363.9040693039458</v>
      </c>
      <c r="H217" s="8">
        <f ca="1">IFERROR(INDEX(H$278:H$314,MATCH($F217,$B$278:$B$314,0))/INDEX($D$278:$D$314,MATCH($F217,$B$278:$B$314,0)),SUMIFS('Input-Ext Allocators'!E$8:E$63,'Input-Ext Allocators'!$B$8:$B$63,$F217))*$D217</f>
        <v>907.34437264163273</v>
      </c>
      <c r="I217" s="8">
        <f ca="1">IFERROR(INDEX(I$278:I$314,MATCH($F217,$B$278:$B$314,0))/INDEX($D$278:$D$314,MATCH($F217,$B$278:$B$314,0)),SUMIFS('Input-Ext Allocators'!F$8:F$63,'Input-Ext Allocators'!$B$8:$B$63,$F217))*$D217</f>
        <v>1.1596157212958396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358.46216577047687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9134797.7695796117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AVG_DESIGN DAY_DEM-COMM_DEMAND</v>
      </c>
      <c r="G218" s="8">
        <f ca="1">IFERROR(INDEX(G$278:G$314,MATCH($F218,$B$278:$B$314,0))/INDEX($D$278:$D$314,MATCH($F218,$B$278:$B$314,0)),SUMIFS('Input-Ext Allocators'!D$8:D$63,'Input-Ext Allocators'!$B$8:$B$63,$F218))*$D218</f>
        <v>4735690.7760809306</v>
      </c>
      <c r="H218" s="8">
        <f ca="1">IFERROR(INDEX(H$278:H$314,MATCH($F218,$B$278:$B$314,0))/INDEX($D$278:$D$314,MATCH($F218,$B$278:$B$314,0)),SUMIFS('Input-Ext Allocators'!E$8:E$63,'Input-Ext Allocators'!$B$8:$B$63,$F218))*$D218</f>
        <v>3150443.2554708906</v>
      </c>
      <c r="I218" s="8">
        <f ca="1">IFERROR(INDEX(I$278:I$314,MATCH($F218,$B$278:$B$314,0))/INDEX($D$278:$D$314,MATCH($F218,$B$278:$B$314,0)),SUMIFS('Input-Ext Allocators'!F$8:F$63,'Input-Ext Allocators'!$B$8:$B$63,$F218))*$D218</f>
        <v>4026.3693017220144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1244637.3687260686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884024.13604146079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AVG_DESIGN DAY_DEM-COMM_DEMAND</v>
      </c>
      <c r="G220" s="8">
        <f ca="1">IFERROR(INDEX(G$278:G$314,MATCH($F220,$B$278:$B$314,0))/INDEX($D$278:$D$314,MATCH($F220,$B$278:$B$314,0)),SUMIFS('Input-Ext Allocators'!D$8:D$63,'Input-Ext Allocators'!$B$8:$B$63,$F220))*$D220</f>
        <v>458298.59100177133</v>
      </c>
      <c r="H220" s="8">
        <f ca="1">IFERROR(INDEX(H$278:H$314,MATCH($F220,$B$278:$B$314,0))/INDEX($D$278:$D$314,MATCH($F220,$B$278:$B$314,0)),SUMIFS('Input-Ext Allocators'!E$8:E$63,'Input-Ext Allocators'!$B$8:$B$63,$F220))*$D220</f>
        <v>304885.55382583709</v>
      </c>
      <c r="I220" s="8">
        <f ca="1">IFERROR(INDEX(I$278:I$314,MATCH($F220,$B$278:$B$314,0))/INDEX($D$278:$D$314,MATCH($F220,$B$278:$B$314,0)),SUMIFS('Input-Ext Allocators'!F$8:F$63,'Input-Ext Allocators'!$B$8:$B$63,$F220))*$D220</f>
        <v>389.65368835991967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120450.33752549246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3831.4025488666043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DS-ML_DIRECT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3831.4025488666043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-19629.860482958087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AVG_DESIGN DAY_DEM-COMM_DEMAND</v>
      </c>
      <c r="G222" s="8">
        <f ca="1">IFERROR(INDEX(G$278:G$314,MATCH($F222,$B$278:$B$314,0))/INDEX($D$278:$D$314,MATCH($F222,$B$278:$B$314,0)),SUMIFS('Input-Ext Allocators'!D$8:D$63,'Input-Ext Allocators'!$B$8:$B$63,$F222))*$D222</f>
        <v>-10176.574410270528</v>
      </c>
      <c r="H222" s="8">
        <f ca="1">IFERROR(INDEX(H$278:H$314,MATCH($F222,$B$278:$B$314,0))/INDEX($D$278:$D$314,MATCH($F222,$B$278:$B$314,0)),SUMIFS('Input-Ext Allocators'!E$8:E$63,'Input-Ext Allocators'!$B$8:$B$63,$F222))*$D222</f>
        <v>-6770.0197775933802</v>
      </c>
      <c r="I222" s="8">
        <f ca="1">IFERROR(INDEX(I$278:I$314,MATCH($F222,$B$278:$B$314,0))/INDEX($D$278:$D$314,MATCH($F222,$B$278:$B$314,0)),SUMIFS('Input-Ext Allocators'!F$8:F$63,'Input-Ext Allocators'!$B$8:$B$63,$F222))*$D222</f>
        <v>-8.6523062293590147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-2674.6139888648204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36065.635597732107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AVG_DESIGN DAY_DEM-COMM_DEMAND</v>
      </c>
      <c r="G223" s="8">
        <f ca="1">IFERROR(INDEX(G$278:G$314,MATCH($F223,$B$278:$B$314,0))/INDEX($D$278:$D$314,MATCH($F223,$B$278:$B$314,0)),SUMIFS('Input-Ext Allocators'!D$8:D$63,'Input-Ext Allocators'!$B$8:$B$63,$F223))*$D223</f>
        <v>18697.260973029301</v>
      </c>
      <c r="H223" s="8">
        <f ca="1">IFERROR(INDEX(H$278:H$314,MATCH($F223,$B$278:$B$314,0))/INDEX($D$278:$D$314,MATCH($F223,$B$278:$B$314,0)),SUMIFS('Input-Ext Allocators'!E$8:E$63,'Input-Ext Allocators'!$B$8:$B$63,$F223))*$D223</f>
        <v>12438.451434746426</v>
      </c>
      <c r="I223" s="8">
        <f ca="1">IFERROR(INDEX(I$278:I$314,MATCH($F223,$B$278:$B$314,0))/INDEX($D$278:$D$314,MATCH($F223,$B$278:$B$314,0)),SUMIFS('Input-Ext Allocators'!F$8:F$63,'Input-Ext Allocators'!$B$8:$B$63,$F223))*$D223</f>
        <v>15.89674688818908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4914.0264430681891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0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-</v>
      </c>
      <c r="G224" s="8">
        <f ca="1">IFERROR(INDEX(G$278:G$314,MATCH($F224,$B$278:$B$314,0))/INDEX($D$278:$D$314,MATCH($F224,$B$278:$B$314,0)),SUMIFS('Input-Ext Allocators'!D$8:D$63,'Input-Ext Allocators'!$B$8:$B$63,$F224))*$D224</f>
        <v>0</v>
      </c>
      <c r="H224" s="8">
        <f ca="1">IFERROR(INDEX(H$278:H$314,MATCH($F224,$B$278:$B$314,0))/INDEX($D$278:$D$314,MATCH($F224,$B$278:$B$314,0)),SUMIFS('Input-Ext Allocators'!E$8:E$63,'Input-Ext Allocators'!$B$8:$B$63,$F224))*$D224</f>
        <v>0</v>
      </c>
      <c r="I224" s="8">
        <f ca="1">IFERROR(INDEX(I$278:I$314,MATCH($F224,$B$278:$B$314,0))/INDEX($D$278:$D$314,MATCH($F224,$B$278:$B$314,0)),SUMIFS('Input-Ext Allocators'!F$8:F$63,'Input-Ext Allocators'!$B$8:$B$63,$F224))*$D224</f>
        <v>0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0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-</v>
      </c>
      <c r="G225" s="8">
        <f ca="1">IFERROR(INDEX(G$278:G$314,MATCH($F225,$B$278:$B$314,0))/INDEX($D$278:$D$314,MATCH($F225,$B$278:$B$314,0)),SUMIFS('Input-Ext Allocators'!D$8:D$63,'Input-Ext Allocators'!$B$8:$B$63,$F225))*$D225</f>
        <v>0</v>
      </c>
      <c r="H225" s="8">
        <f ca="1">IFERROR(INDEX(H$278:H$314,MATCH($F225,$B$278:$B$314,0))/INDEX($D$278:$D$314,MATCH($F225,$B$278:$B$314,0)),SUMIFS('Input-Ext Allocators'!E$8:E$63,'Input-Ext Allocators'!$B$8:$B$63,$F225))*$D225</f>
        <v>0</v>
      </c>
      <c r="I225" s="8">
        <f ca="1">IFERROR(INDEX(I$278:I$314,MATCH($F225,$B$278:$B$314,0))/INDEX($D$278:$D$314,MATCH($F225,$B$278:$B$314,0)),SUMIFS('Input-Ext Allocators'!F$8:F$63,'Input-Ext Allocators'!$B$8:$B$63,$F225))*$D225</f>
        <v>0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0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8">
        <f ca="1">IFERROR(INDEX(G$278:G$314,MATCH($F226,$B$278:$B$314,0))/INDEX($D$278:$D$314,MATCH($F226,$B$278:$B$314,0)),SUMIFS('Input-Ext Allocators'!D$8:D$63,'Input-Ext Allocators'!$B$8:$B$63,$F226))*$D226</f>
        <v>0</v>
      </c>
      <c r="H226" s="8">
        <f ca="1">IFERROR(INDEX(H$278:H$314,MATCH($F226,$B$278:$B$314,0))/INDEX($D$278:$D$314,MATCH($F226,$B$278:$B$314,0)),SUMIFS('Input-Ext Allocators'!E$8:E$63,'Input-Ext Allocators'!$B$8:$B$63,$F226))*$D226</f>
        <v>0</v>
      </c>
      <c r="I226" s="8">
        <f ca="1">IFERROR(INDEX(I$278:I$314,MATCH($F226,$B$278:$B$314,0))/INDEX($D$278:$D$314,MATCH($F226,$B$278:$B$314,0)),SUMIFS('Input-Ext Allocators'!F$8:F$63,'Input-Ext Allocators'!$B$8:$B$63,$F226))*$D226</f>
        <v>0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0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8">
        <f ca="1">IFERROR(INDEX(G$278:G$314,MATCH($F227,$B$278:$B$314,0))/INDEX($D$278:$D$314,MATCH($F227,$B$278:$B$314,0)),SUMIFS('Input-Ext Allocators'!D$8:D$63,'Input-Ext Allocators'!$B$8:$B$63,$F227))*$D227</f>
        <v>0</v>
      </c>
      <c r="H227" s="8">
        <f ca="1">IFERROR(INDEX(H$278:H$314,MATCH($F227,$B$278:$B$314,0))/INDEX($D$278:$D$314,MATCH($F227,$B$278:$B$314,0)),SUMIFS('Input-Ext Allocators'!E$8:E$63,'Input-Ext Allocators'!$B$8:$B$63,$F227))*$D227</f>
        <v>0</v>
      </c>
      <c r="I227" s="8">
        <f ca="1">IFERROR(INDEX(I$278:I$314,MATCH($F227,$B$278:$B$314,0))/INDEX($D$278:$D$314,MATCH($F227,$B$278:$B$314,0)),SUMIFS('Input-Ext Allocators'!F$8:F$63,'Input-Ext Allocators'!$B$8:$B$63,$F227))*$D227</f>
        <v>0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0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8">
        <f ca="1">IFERROR(INDEX(G$278:G$314,MATCH($F228,$B$278:$B$314,0))/INDEX($D$278:$D$314,MATCH($F228,$B$278:$B$314,0)),SUMIFS('Input-Ext Allocators'!D$8:D$63,'Input-Ext Allocators'!$B$8:$B$63,$F228))*$D228</f>
        <v>0</v>
      </c>
      <c r="H228" s="8">
        <f ca="1">IFERROR(INDEX(H$278:H$314,MATCH($F228,$B$278:$B$314,0))/INDEX($D$278:$D$314,MATCH($F228,$B$278:$B$314,0)),SUMIFS('Input-Ext Allocators'!E$8:E$63,'Input-Ext Allocators'!$B$8:$B$63,$F228))*$D228</f>
        <v>0</v>
      </c>
      <c r="I228" s="8">
        <f ca="1">IFERROR(INDEX(I$278:I$314,MATCH($F228,$B$278:$B$314,0))/INDEX($D$278:$D$314,MATCH($F228,$B$278:$B$314,0)),SUMIFS('Input-Ext Allocators'!F$8:F$63,'Input-Ext Allocators'!$B$8:$B$63,$F228))*$D228</f>
        <v>0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0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8">
        <f ca="1">IFERROR(INDEX(G$278:G$314,MATCH($F229,$B$278:$B$314,0))/INDEX($D$278:$D$314,MATCH($F229,$B$278:$B$314,0)),SUMIFS('Input-Ext Allocators'!D$8:D$63,'Input-Ext Allocators'!$B$8:$B$63,$F229))*$D229</f>
        <v>0</v>
      </c>
      <c r="H229" s="8">
        <f ca="1">IFERROR(INDEX(H$278:H$314,MATCH($F229,$B$278:$B$314,0))/INDEX($D$278:$D$314,MATCH($F229,$B$278:$B$314,0)),SUMIFS('Input-Ext Allocators'!E$8:E$63,'Input-Ext Allocators'!$B$8:$B$63,$F229))*$D229</f>
        <v>0</v>
      </c>
      <c r="I229" s="8">
        <f ca="1">IFERROR(INDEX(I$278:I$314,MATCH($F229,$B$278:$B$314,0))/INDEX($D$278:$D$314,MATCH($F229,$B$278:$B$314,0)),SUMIFS('Input-Ext Allocators'!F$8:F$63,'Input-Ext Allocators'!$B$8:$B$63,$F229))*$D229</f>
        <v>0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0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0</v>
      </c>
      <c r="I230" s="8">
        <f ca="1">IFERROR(INDEX(I$278:I$314,MATCH($F230,$B$278:$B$314,0))/INDEX($D$278:$D$314,MATCH($F230,$B$278:$B$314,0)),SUMIFS('Input-Ext Allocators'!F$8:F$63,'Input-Ext Allocators'!$B$8:$B$63,$F230))*$D230</f>
        <v>0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0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0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91914.355659921726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INT_DISTPT_SUBTOTAL</v>
      </c>
      <c r="G232" s="8">
        <f ca="1">IFERROR(INDEX(G$278:G$314,MATCH($F232,$B$278:$B$314,0))/INDEX($D$278:$D$314,MATCH($F232,$B$278:$B$314,0)),SUMIFS('Input-Ext Allocators'!D$8:D$63,'Input-Ext Allocators'!$B$8:$B$63,$F232))*$D232</f>
        <v>47630.374694406994</v>
      </c>
      <c r="H232" s="8">
        <f ca="1">IFERROR(INDEX(H$278:H$314,MATCH($F232,$B$278:$B$314,0))/INDEX($D$278:$D$314,MATCH($F232,$B$278:$B$314,0)),SUMIFS('Input-Ext Allocators'!E$8:E$63,'Input-Ext Allocators'!$B$8:$B$63,$F232))*$D232</f>
        <v>31686.357874009442</v>
      </c>
      <c r="I232" s="8">
        <f ca="1">IFERROR(INDEX(I$278:I$314,MATCH($F232,$B$278:$B$314,0))/INDEX($D$278:$D$314,MATCH($F232,$B$278:$B$314,0)),SUMIFS('Input-Ext Allocators'!F$8:F$63,'Input-Ext Allocators'!$B$8:$B$63,$F232))*$D232</f>
        <v>40.496199512795222</v>
      </c>
      <c r="J232" s="8">
        <f ca="1">IFERROR(INDEX(J$278:J$314,MATCH($F232,$B$278:$B$314,0))/INDEX($D$278:$D$314,MATCH($F232,$B$278:$B$314,0)),SUMIFS('Input-Ext Allocators'!G$8:G$63,'Input-Ext Allocators'!$B$8:$B$63,$F232))*$D232</f>
        <v>38.880445136572874</v>
      </c>
      <c r="K232" s="8">
        <f ca="1">IFERROR(INDEX(K$278:K$314,MATCH($F232,$B$278:$B$314,0))/INDEX($D$278:$D$314,MATCH($F232,$B$278:$B$314,0)),SUMIFS('Input-Ext Allocators'!H$8:H$63,'Input-Ext Allocators'!$B$8:$B$63,$F232))*$D232</f>
        <v>12518.246446855912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10398621.16966581</v>
      </c>
      <c r="E233" s="8">
        <f t="shared" ca="1" si="47"/>
        <v>0</v>
      </c>
      <c r="G233" s="77">
        <f t="shared" ref="G233:K233" ca="1" si="49">SUBTOTAL(9,G209:G232)</f>
        <v>5388510.2465063026</v>
      </c>
      <c r="H233" s="77">
        <f t="shared" ca="1" si="49"/>
        <v>3584734.8498523366</v>
      </c>
      <c r="I233" s="77">
        <f t="shared" ca="1" si="49"/>
        <v>4581.4081333457252</v>
      </c>
      <c r="J233" s="77">
        <f t="shared" ca="1" si="49"/>
        <v>4582.8532794462653</v>
      </c>
      <c r="K233" s="77">
        <f t="shared" ca="1" si="49"/>
        <v>1416211.8118943772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42934.497635938889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INT_DISTPT_SUBTOTAL</v>
      </c>
      <c r="G236" s="8">
        <f ca="1">IFERROR(INDEX(G$278:G$314,MATCH($F236,$B$278:$B$314,0))/INDEX($D$278:$D$314,MATCH($F236,$B$278:$B$314,0)),SUMIFS('Input-Ext Allocators'!D$8:D$63,'Input-Ext Allocators'!$B$8:$B$63,$F236))*$D236</f>
        <v>22248.822776740577</v>
      </c>
      <c r="H236" s="8">
        <f ca="1">IFERROR(INDEX(H$278:H$314,MATCH($F236,$B$278:$B$314,0))/INDEX($D$278:$D$314,MATCH($F236,$B$278:$B$314,0)),SUMIFS('Input-Ext Allocators'!E$8:E$63,'Input-Ext Allocators'!$B$8:$B$63,$F236))*$D236</f>
        <v>14801.146648590133</v>
      </c>
      <c r="I236" s="8">
        <f ca="1">IFERROR(INDEX(I$278:I$314,MATCH($F236,$B$278:$B$314,0))/INDEX($D$278:$D$314,MATCH($F236,$B$278:$B$314,0)),SUMIFS('Input-Ext Allocators'!F$8:F$63,'Input-Ext Allocators'!$B$8:$B$63,$F236))*$D236</f>
        <v>18.91634848292529</v>
      </c>
      <c r="J236" s="8">
        <f ca="1">IFERROR(INDEX(J$278:J$314,MATCH($F236,$B$278:$B$314,0))/INDEX($D$278:$D$314,MATCH($F236,$B$278:$B$314,0)),SUMIFS('Input-Ext Allocators'!G$8:G$63,'Input-Ext Allocators'!$B$8:$B$63,$F236))*$D236</f>
        <v>18.161606724164042</v>
      </c>
      <c r="K236" s="8">
        <f ca="1">IFERROR(INDEX(K$278:K$314,MATCH($F236,$B$278:$B$314,0))/INDEX($D$278:$D$314,MATCH($F236,$B$278:$B$314,0)),SUMIFS('Input-Ext Allocators'!H$8:H$63,'Input-Ext Allocators'!$B$8:$B$63,$F236))*$D236</f>
        <v>5847.450255401086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59062.629795375979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INT_DISTPT_SUBTOTAL</v>
      </c>
      <c r="G237" s="8">
        <f ca="1">IFERROR(INDEX(G$278:G$314,MATCH($F237,$B$278:$B$314,0))/INDEX($D$278:$D$314,MATCH($F237,$B$278:$B$314,0)),SUMIFS('Input-Ext Allocators'!D$8:D$63,'Input-Ext Allocators'!$B$8:$B$63,$F237))*$D237</f>
        <v>30606.48325708124</v>
      </c>
      <c r="H237" s="8">
        <f ca="1">IFERROR(INDEX(H$278:H$314,MATCH($F237,$B$278:$B$314,0))/INDEX($D$278:$D$314,MATCH($F237,$B$278:$B$314,0)),SUMIFS('Input-Ext Allocators'!E$8:E$63,'Input-Ext Allocators'!$B$8:$B$63,$F237))*$D237</f>
        <v>20361.124344936849</v>
      </c>
      <c r="I237" s="8">
        <f ca="1">IFERROR(INDEX(I$278:I$314,MATCH($F237,$B$278:$B$314,0))/INDEX($D$278:$D$314,MATCH($F237,$B$278:$B$314,0)),SUMIFS('Input-Ext Allocators'!F$8:F$63,'Input-Ext Allocators'!$B$8:$B$63,$F237))*$D237</f>
        <v>26.022181440225591</v>
      </c>
      <c r="J237" s="8">
        <f ca="1">IFERROR(INDEX(J$278:J$314,MATCH($F237,$B$278:$B$314,0))/INDEX($D$278:$D$314,MATCH($F237,$B$278:$B$314,0)),SUMIFS('Input-Ext Allocators'!G$8:G$63,'Input-Ext Allocators'!$B$8:$B$63,$F237))*$D237</f>
        <v>24.98392466436168</v>
      </c>
      <c r="K237" s="8">
        <f ca="1">IFERROR(INDEX(K$278:K$314,MATCH($F237,$B$278:$B$314,0))/INDEX($D$278:$D$314,MATCH($F237,$B$278:$B$314,0)),SUMIFS('Input-Ext Allocators'!H$8:H$63,'Input-Ext Allocators'!$B$8:$B$63,$F237))*$D237</f>
        <v>8044.0160872532961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333.69113739231551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INT_DISTPT_SUBTOTAL</v>
      </c>
      <c r="G238" s="8">
        <f ca="1">IFERROR(INDEX(G$278:G$314,MATCH($F238,$B$278:$B$314,0))/INDEX($D$278:$D$314,MATCH($F238,$B$278:$B$314,0)),SUMIFS('Input-Ext Allocators'!D$8:D$63,'Input-Ext Allocators'!$B$8:$B$63,$F238))*$D238</f>
        <v>172.92003835619738</v>
      </c>
      <c r="H238" s="8">
        <f ca="1">IFERROR(INDEX(H$278:H$314,MATCH($F238,$B$278:$B$314,0))/INDEX($D$278:$D$314,MATCH($F238,$B$278:$B$314,0)),SUMIFS('Input-Ext Allocators'!E$8:E$63,'Input-Ext Allocators'!$B$8:$B$63,$F238))*$D238</f>
        <v>115.03596715533095</v>
      </c>
      <c r="I238" s="8">
        <f ca="1">IFERROR(INDEX(I$278:I$314,MATCH($F238,$B$278:$B$314,0))/INDEX($D$278:$D$314,MATCH($F238,$B$278:$B$314,0)),SUMIFS('Input-Ext Allocators'!F$8:F$63,'Input-Ext Allocators'!$B$8:$B$63,$F238))*$D238</f>
        <v>0.14701972046117565</v>
      </c>
      <c r="J238" s="8">
        <f ca="1">IFERROR(INDEX(J$278:J$314,MATCH($F238,$B$278:$B$314,0))/INDEX($D$278:$D$314,MATCH($F238,$B$278:$B$314,0)),SUMIFS('Input-Ext Allocators'!G$8:G$63,'Input-Ext Allocators'!$B$8:$B$63,$F238))*$D238</f>
        <v>0.14115379329803346</v>
      </c>
      <c r="K238" s="8">
        <f ca="1">IFERROR(INDEX(K$278:K$314,MATCH($F238,$B$278:$B$314,0))/INDEX($D$278:$D$314,MATCH($F238,$B$278:$B$314,0)),SUMIFS('Input-Ext Allocators'!H$8:H$63,'Input-Ext Allocators'!$B$8:$B$63,$F238))*$D238</f>
        <v>45.446958367027939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166.84556869615776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INT_DISTPT_SUBTOTAL</v>
      </c>
      <c r="G239" s="8">
        <f ca="1">IFERROR(INDEX(G$278:G$314,MATCH($F239,$B$278:$B$314,0))/INDEX($D$278:$D$314,MATCH($F239,$B$278:$B$314,0)),SUMIFS('Input-Ext Allocators'!D$8:D$63,'Input-Ext Allocators'!$B$8:$B$63,$F239))*$D239</f>
        <v>86.46001917809869</v>
      </c>
      <c r="H239" s="8">
        <f ca="1">IFERROR(INDEX(H$278:H$314,MATCH($F239,$B$278:$B$314,0))/INDEX($D$278:$D$314,MATCH($F239,$B$278:$B$314,0)),SUMIFS('Input-Ext Allocators'!E$8:E$63,'Input-Ext Allocators'!$B$8:$B$63,$F239))*$D239</f>
        <v>57.517983577665476</v>
      </c>
      <c r="I239" s="8">
        <f ca="1">IFERROR(INDEX(I$278:I$314,MATCH($F239,$B$278:$B$314,0))/INDEX($D$278:$D$314,MATCH($F239,$B$278:$B$314,0)),SUMIFS('Input-Ext Allocators'!F$8:F$63,'Input-Ext Allocators'!$B$8:$B$63,$F239))*$D239</f>
        <v>7.3509860230587823E-2</v>
      </c>
      <c r="J239" s="8">
        <f ca="1">IFERROR(INDEX(J$278:J$314,MATCH($F239,$B$278:$B$314,0))/INDEX($D$278:$D$314,MATCH($F239,$B$278:$B$314,0)),SUMIFS('Input-Ext Allocators'!G$8:G$63,'Input-Ext Allocators'!$B$8:$B$63,$F239))*$D239</f>
        <v>7.0576896649016729E-2</v>
      </c>
      <c r="K239" s="8">
        <f ca="1">IFERROR(INDEX(K$278:K$314,MATCH($F239,$B$278:$B$314,0))/INDEX($D$278:$D$314,MATCH($F239,$B$278:$B$314,0)),SUMIFS('Input-Ext Allocators'!H$8:H$63,'Input-Ext Allocators'!$B$8:$B$63,$F239))*$D239</f>
        <v>22.72347918351397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159456.25575508268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INT_DISTPT_SUBTOTAL</v>
      </c>
      <c r="G240" s="8">
        <f ca="1">IFERROR(INDEX(G$278:G$314,MATCH($F240,$B$278:$B$314,0))/INDEX($D$278:$D$314,MATCH($F240,$B$278:$B$314,0)),SUMIFS('Input-Ext Allocators'!D$8:D$63,'Input-Ext Allocators'!$B$8:$B$63,$F240))*$D240</f>
        <v>82630.848624808248</v>
      </c>
      <c r="H240" s="8">
        <f ca="1">IFERROR(INDEX(H$278:H$314,MATCH($F240,$B$278:$B$314,0))/INDEX($D$278:$D$314,MATCH($F240,$B$278:$B$314,0)),SUMIFS('Input-Ext Allocators'!E$8:E$63,'Input-Ext Allocators'!$B$8:$B$63,$F240))*$D240</f>
        <v>54970.607679603789</v>
      </c>
      <c r="I240" s="8">
        <f ca="1">IFERROR(INDEX(I$278:I$314,MATCH($F240,$B$278:$B$314,0))/INDEX($D$278:$D$314,MATCH($F240,$B$278:$B$314,0)),SUMIFS('Input-Ext Allocators'!F$8:F$63,'Input-Ext Allocators'!$B$8:$B$63,$F240))*$D240</f>
        <v>70.254230693985022</v>
      </c>
      <c r="J240" s="8">
        <f ca="1">IFERROR(INDEX(J$278:J$314,MATCH($F240,$B$278:$B$314,0))/INDEX($D$278:$D$314,MATCH($F240,$B$278:$B$314,0)),SUMIFS('Input-Ext Allocators'!G$8:G$63,'Input-Ext Allocators'!$B$8:$B$63,$F240))*$D240</f>
        <v>67.451163194871313</v>
      </c>
      <c r="K240" s="8">
        <f ca="1">IFERROR(INDEX(K$278:K$314,MATCH($F240,$B$278:$B$314,0))/INDEX($D$278:$D$314,MATCH($F240,$B$278:$B$314,0)),SUMIFS('Input-Ext Allocators'!H$8:H$63,'Input-Ext Allocators'!$B$8:$B$63,$F240))*$D240</f>
        <v>21717.094056781763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451.95623391380354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INT_DISTPT_SUBTOTAL</v>
      </c>
      <c r="G242" s="8">
        <f ca="1">IFERROR(INDEX(G$278:G$314,MATCH($F242,$B$278:$B$314,0))/INDEX($D$278:$D$314,MATCH($F242,$B$278:$B$314,0)),SUMIFS('Input-Ext Allocators'!D$8:D$63,'Input-Ext Allocators'!$B$8:$B$63,$F242))*$D242</f>
        <v>234.20546890885802</v>
      </c>
      <c r="H242" s="8">
        <f ca="1">IFERROR(INDEX(H$278:H$314,MATCH($F242,$B$278:$B$314,0))/INDEX($D$278:$D$314,MATCH($F242,$B$278:$B$314,0)),SUMIFS('Input-Ext Allocators'!E$8:E$63,'Input-Ext Allocators'!$B$8:$B$63,$F242))*$D242</f>
        <v>155.80642292884784</v>
      </c>
      <c r="I242" s="8">
        <f ca="1">IFERROR(INDEX(I$278:I$314,MATCH($F242,$B$278:$B$314,0))/INDEX($D$278:$D$314,MATCH($F242,$B$278:$B$314,0)),SUMIFS('Input-Ext Allocators'!F$8:F$63,'Input-Ext Allocators'!$B$8:$B$63,$F242))*$D242</f>
        <v>0.19912569356786067</v>
      </c>
      <c r="J242" s="8">
        <f ca="1">IFERROR(INDEX(J$278:J$314,MATCH($F242,$B$278:$B$314,0))/INDEX($D$278:$D$314,MATCH($F242,$B$278:$B$314,0)),SUMIFS('Input-Ext Allocators'!G$8:G$63,'Input-Ext Allocators'!$B$8:$B$63,$F242))*$D242</f>
        <v>0.19118079467188095</v>
      </c>
      <c r="K242" s="8">
        <f ca="1">IFERROR(INDEX(K$278:K$314,MATCH($F242,$B$278:$B$314,0))/INDEX($D$278:$D$314,MATCH($F242,$B$278:$B$314,0)),SUMIFS('Input-Ext Allocators'!H$8:H$63,'Input-Ext Allocators'!$B$8:$B$63,$F242))*$D242</f>
        <v>61.554035587857904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4254.3281607307244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INT_DISTPT_SUBTOTAL</v>
      </c>
      <c r="G243" s="8">
        <f ca="1">IFERROR(INDEX(G$278:G$314,MATCH($F243,$B$278:$B$314,0))/INDEX($D$278:$D$314,MATCH($F243,$B$278:$B$314,0)),SUMIFS('Input-Ext Allocators'!D$8:D$63,'Input-Ext Allocators'!$B$8:$B$63,$F243))*$D243</f>
        <v>2204.6093117196128</v>
      </c>
      <c r="H243" s="8">
        <f ca="1">IFERROR(INDEX(H$278:H$314,MATCH($F243,$B$278:$B$314,0))/INDEX($D$278:$D$314,MATCH($F243,$B$278:$B$314,0)),SUMIFS('Input-Ext Allocators'!E$8:E$63,'Input-Ext Allocators'!$B$8:$B$63,$F243))*$D243</f>
        <v>1466.6279673782233</v>
      </c>
      <c r="I243" s="8">
        <f ca="1">IFERROR(INDEX(I$278:I$314,MATCH($F243,$B$278:$B$314,0))/INDEX($D$278:$D$314,MATCH($F243,$B$278:$B$314,0)),SUMIFS('Input-Ext Allocators'!F$8:F$63,'Input-Ext Allocators'!$B$8:$B$63,$F243))*$D243</f>
        <v>1.874398408745819</v>
      </c>
      <c r="J243" s="8">
        <f ca="1">IFERROR(INDEX(J$278:J$314,MATCH($F243,$B$278:$B$314,0))/INDEX($D$278:$D$314,MATCH($F243,$B$278:$B$314,0)),SUMIFS('Input-Ext Allocators'!G$8:G$63,'Input-Ext Allocators'!$B$8:$B$63,$F243))*$D243</f>
        <v>1.7996119480865083</v>
      </c>
      <c r="K243" s="8">
        <f ca="1">IFERROR(INDEX(K$278:K$314,MATCH($F243,$B$278:$B$314,0))/INDEX($D$278:$D$314,MATCH($F243,$B$278:$B$314,0)),SUMIFS('Input-Ext Allocators'!H$8:H$63,'Input-Ext Allocators'!$B$8:$B$63,$F243))*$D243</f>
        <v>579.4168712760553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266660.2042871305</v>
      </c>
      <c r="E244" s="8">
        <f t="shared" ca="1" si="51"/>
        <v>0</v>
      </c>
      <c r="G244" s="77">
        <f t="shared" ref="G244:K244" ca="1" si="52">SUBTOTAL(9,G236:G243)</f>
        <v>138184.34949679283</v>
      </c>
      <c r="H244" s="77">
        <f t="shared" ca="1" si="52"/>
        <v>91927.867014170843</v>
      </c>
      <c r="I244" s="77">
        <f t="shared" ca="1" si="52"/>
        <v>117.48681430014135</v>
      </c>
      <c r="J244" s="77">
        <f t="shared" ca="1" si="52"/>
        <v>112.79921801610247</v>
      </c>
      <c r="K244" s="77">
        <f t="shared" ca="1" si="52"/>
        <v>36317.701743850601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13281760.871346917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6882564.3939942904</v>
      </c>
      <c r="H246" s="77">
        <f t="shared" ca="1" si="53"/>
        <v>4578662.2481604479</v>
      </c>
      <c r="I246" s="77">
        <f t="shared" ca="1" si="53"/>
        <v>5851.6797872594061</v>
      </c>
      <c r="J246" s="77">
        <f t="shared" ca="1" si="53"/>
        <v>5802.4424740552467</v>
      </c>
      <c r="K246" s="77">
        <f t="shared" ca="1" si="53"/>
        <v>1808880.1069308647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13281760.871346917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6882564.3939942904</v>
      </c>
      <c r="H248" s="8">
        <f t="shared" ca="1" si="54"/>
        <v>4578662.2481604479</v>
      </c>
      <c r="I248" s="8">
        <f t="shared" ca="1" si="54"/>
        <v>5851.6797872594061</v>
      </c>
      <c r="J248" s="8">
        <f t="shared" ca="1" si="54"/>
        <v>5802.4424740552467</v>
      </c>
      <c r="K248" s="8">
        <f t="shared" ca="1" si="54"/>
        <v>1808880.1069308647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3034116.1298095821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INT_DISTPT_SUBTOTAL</v>
      </c>
      <c r="G252" s="8">
        <f ca="1">IFERROR(INDEX(G$278:G$314,MATCH($F252,$B$278:$B$314,0))/INDEX($D$278:$D$314,MATCH($F252,$B$278:$B$314,0)),SUMIFS('Input-Ext Allocators'!D$8:D$63,'Input-Ext Allocators'!$B$8:$B$63,$F252))*$D252</f>
        <v>1572290.7166305589</v>
      </c>
      <c r="H252" s="8">
        <f ca="1">IFERROR(INDEX(H$278:H$314,MATCH($F252,$B$278:$B$314,0))/INDEX($D$278:$D$314,MATCH($F252,$B$278:$B$314,0)),SUMIFS('Input-Ext Allocators'!E$8:E$63,'Input-Ext Allocators'!$B$8:$B$63,$F252))*$D252</f>
        <v>1045974.6883954033</v>
      </c>
      <c r="I252" s="8">
        <f ca="1">IFERROR(INDEX(I$278:I$314,MATCH($F252,$B$278:$B$314,0))/INDEX($D$278:$D$314,MATCH($F252,$B$278:$B$314,0)),SUMIFS('Input-Ext Allocators'!F$8:F$63,'Input-Ext Allocators'!$B$8:$B$63,$F252))*$D252</f>
        <v>1336.7897893161769</v>
      </c>
      <c r="J252" s="8">
        <f ca="1">IFERROR(INDEX(J$278:J$314,MATCH($F252,$B$278:$B$314,0))/INDEX($D$278:$D$314,MATCH($F252,$B$278:$B$314,0)),SUMIFS('Input-Ext Allocators'!G$8:G$63,'Input-Ext Allocators'!$B$8:$B$63,$F252))*$D252</f>
        <v>1283.4533286565904</v>
      </c>
      <c r="K252" s="8">
        <f ca="1">IFERROR(INDEX(K$278:K$314,MATCH($F252,$B$278:$B$314,0))/INDEX($D$278:$D$314,MATCH($F252,$B$278:$B$314,0)),SUMIFS('Input-Ext Allocators'!H$8:H$63,'Input-Ext Allocators'!$B$8:$B$63,$F252))*$D252</f>
        <v>413230.48166564666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270699.83959826519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INT_LABOR</v>
      </c>
      <c r="G253" s="8">
        <f ca="1">IFERROR(INDEX(G$278:G$314,MATCH($F253,$B$278:$B$314,0))/INDEX($D$278:$D$314,MATCH($F253,$B$278:$B$314,0)),SUMIFS('Input-Ext Allocators'!D$8:D$63,'Input-Ext Allocators'!$B$8:$B$63,$F253))*$D253</f>
        <v>140337.06775000537</v>
      </c>
      <c r="H253" s="8">
        <f ca="1">IFERROR(INDEX(H$278:H$314,MATCH($F253,$B$278:$B$314,0))/INDEX($D$278:$D$314,MATCH($F253,$B$278:$B$314,0)),SUMIFS('Input-Ext Allocators'!E$8:E$63,'Input-Ext Allocators'!$B$8:$B$63,$F253))*$D253</f>
        <v>93359.974181306257</v>
      </c>
      <c r="I253" s="8">
        <f ca="1">IFERROR(INDEX(I$278:I$314,MATCH($F253,$B$278:$B$314,0))/INDEX($D$278:$D$314,MATCH($F253,$B$278:$B$314,0)),SUMIFS('Input-Ext Allocators'!F$8:F$63,'Input-Ext Allocators'!$B$8:$B$63,$F253))*$D253</f>
        <v>119.31709399951914</v>
      </c>
      <c r="J253" s="8">
        <f ca="1">IFERROR(INDEX(J$278:J$314,MATCH($F253,$B$278:$B$314,0))/INDEX($D$278:$D$314,MATCH($F253,$B$278:$B$314,0)),SUMIFS('Input-Ext Allocators'!G$8:G$63,'Input-Ext Allocators'!$B$8:$B$63,$F253))*$D253</f>
        <v>0</v>
      </c>
      <c r="K253" s="8">
        <f ca="1">IFERROR(INDEX(K$278:K$314,MATCH($F253,$B$278:$B$314,0))/INDEX($D$278:$D$314,MATCH($F253,$B$278:$B$314,0)),SUMIFS('Input-Ext Allocators'!H$8:H$63,'Input-Ext Allocators'!$B$8:$B$63,$F253))*$D253</f>
        <v>36883.480572954053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58584.059711070899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INT_LABOR</v>
      </c>
      <c r="G254" s="8">
        <f ca="1">IFERROR(INDEX(G$278:G$314,MATCH($F254,$B$278:$B$314,0))/INDEX($D$278:$D$314,MATCH($F254,$B$278:$B$314,0)),SUMIFS('Input-Ext Allocators'!D$8:D$63,'Input-Ext Allocators'!$B$8:$B$63,$F254))*$D254</f>
        <v>30371.333684364712</v>
      </c>
      <c r="H254" s="8">
        <f ca="1">IFERROR(INDEX(H$278:H$314,MATCH($F254,$B$278:$B$314,0))/INDEX($D$278:$D$314,MATCH($F254,$B$278:$B$314,0)),SUMIFS('Input-Ext Allocators'!E$8:E$63,'Input-Ext Allocators'!$B$8:$B$63,$F254))*$D254</f>
        <v>20204.689851972613</v>
      </c>
      <c r="I254" s="8">
        <f ca="1">IFERROR(INDEX(I$278:I$314,MATCH($F254,$B$278:$B$314,0))/INDEX($D$278:$D$314,MATCH($F254,$B$278:$B$314,0)),SUMIFS('Input-Ext Allocators'!F$8:F$63,'Input-Ext Allocators'!$B$8:$B$63,$F254))*$D254</f>
        <v>25.822253052654141</v>
      </c>
      <c r="J254" s="8">
        <f ca="1">IFERROR(INDEX(J$278:J$314,MATCH($F254,$B$278:$B$314,0))/INDEX($D$278:$D$314,MATCH($F254,$B$278:$B$314,0)),SUMIFS('Input-Ext Allocators'!G$8:G$63,'Input-Ext Allocators'!$B$8:$B$63,$F254))*$D254</f>
        <v>0</v>
      </c>
      <c r="K254" s="8">
        <f ca="1">IFERROR(INDEX(K$278:K$314,MATCH($F254,$B$278:$B$314,0))/INDEX($D$278:$D$314,MATCH($F254,$B$278:$B$314,0)),SUMIFS('Input-Ext Allocators'!H$8:H$63,'Input-Ext Allocators'!$B$8:$B$63,$F254))*$D254</f>
        <v>7982.2139216809173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3363400.0291189179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1742999.118064929</v>
      </c>
      <c r="H255" s="77">
        <f t="shared" ca="1" si="56"/>
        <v>1159539.3524286821</v>
      </c>
      <c r="I255" s="77">
        <f t="shared" ca="1" si="56"/>
        <v>1481.9291363683501</v>
      </c>
      <c r="J255" s="77">
        <f t="shared" ca="1" si="56"/>
        <v>1283.4533286565904</v>
      </c>
      <c r="K255" s="77">
        <f t="shared" ca="1" si="56"/>
        <v>458096.17616028164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-2335001.1922602435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INT_RATEBASE</v>
      </c>
      <c r="G258" s="8">
        <f ca="1">IFERROR(INDEX(G$278:G$314,MATCH($F258,$B$278:$B$314,0))/INDEX($D$278:$D$314,MATCH($F258,$B$278:$B$314,0)),SUMIFS('Input-Ext Allocators'!D$8:D$63,'Input-Ext Allocators'!$B$8:$B$63,$F258))*$D258</f>
        <v>-1232273.2140087765</v>
      </c>
      <c r="H258" s="8">
        <f ca="1">IFERROR(INDEX(H$278:H$314,MATCH($F258,$B$278:$B$314,0))/INDEX($D$278:$D$314,MATCH($F258,$B$278:$B$314,0)),SUMIFS('Input-Ext Allocators'!E$8:E$63,'Input-Ext Allocators'!$B$8:$B$63,$F258))*$D258</f>
        <v>-815833.06248872704</v>
      </c>
      <c r="I258" s="8">
        <f ca="1">IFERROR(INDEX(I$278:I$314,MATCH($F258,$B$278:$B$314,0))/INDEX($D$278:$D$314,MATCH($F258,$B$278:$B$314,0)),SUMIFS('Input-Ext Allocators'!F$8:F$63,'Input-Ext Allocators'!$B$8:$B$63,$F258))*$D258</f>
        <v>-1028.3858813699187</v>
      </c>
      <c r="J258" s="8">
        <f ca="1">IFERROR(INDEX(J$278:J$314,MATCH($F258,$B$278:$B$314,0))/INDEX($D$278:$D$314,MATCH($F258,$B$278:$B$314,0)),SUMIFS('Input-Ext Allocators'!G$8:G$63,'Input-Ext Allocators'!$B$8:$B$63,$F258))*$D258</f>
        <v>-996.82160474539432</v>
      </c>
      <c r="K258" s="8">
        <f ca="1">IFERROR(INDEX(K$278:K$314,MATCH($F258,$B$278:$B$314,0))/INDEX($D$278:$D$314,MATCH($F258,$B$278:$B$314,0)),SUMIFS('Input-Ext Allocators'!H$8:H$63,'Input-Ext Allocators'!$B$8:$B$63,$F258))*$D258</f>
        <v>-284869.70827662392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-677195.36644163425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8">
        <f ca="1">IFERROR(INDEX(G$278:G$314,MATCH($F259,$B$278:$B$314,0))/INDEX($D$278:$D$314,MATCH($F259,$B$278:$B$314,0)),SUMIFS('Input-Ext Allocators'!D$8:D$63,'Input-Ext Allocators'!$B$8:$B$63,$F259))*$D259</f>
        <v>-357382.99127338396</v>
      </c>
      <c r="H259" s="8">
        <f ca="1">IFERROR(INDEX(H$278:H$314,MATCH($F259,$B$278:$B$314,0))/INDEX($D$278:$D$314,MATCH($F259,$B$278:$B$314,0)),SUMIFS('Input-Ext Allocators'!E$8:E$63,'Input-Ext Allocators'!$B$8:$B$63,$F259))*$D259</f>
        <v>-236607.31803415657</v>
      </c>
      <c r="I259" s="8">
        <f ca="1">IFERROR(INDEX(I$278:I$314,MATCH($F259,$B$278:$B$314,0))/INDEX($D$278:$D$314,MATCH($F259,$B$278:$B$314,0)),SUMIFS('Input-Ext Allocators'!F$8:F$63,'Input-Ext Allocators'!$B$8:$B$63,$F259))*$D259</f>
        <v>-298.25173369765332</v>
      </c>
      <c r="J259" s="8">
        <f ca="1">IFERROR(INDEX(J$278:J$314,MATCH($F259,$B$278:$B$314,0))/INDEX($D$278:$D$314,MATCH($F259,$B$278:$B$314,0)),SUMIFS('Input-Ext Allocators'!G$8:G$63,'Input-Ext Allocators'!$B$8:$B$63,$F259))*$D259</f>
        <v>-289.0974848921017</v>
      </c>
      <c r="K259" s="8">
        <f ca="1">IFERROR(INDEX(K$278:K$314,MATCH($F259,$B$278:$B$314,0))/INDEX($D$278:$D$314,MATCH($F259,$B$278:$B$314,0)),SUMIFS('Input-Ext Allocators'!H$8:H$63,'Input-Ext Allocators'!$B$8:$B$63,$F259))*$D259</f>
        <v>-82617.707915503735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3047799.4791555614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INT_RATEBASE</v>
      </c>
      <c r="G260" s="8">
        <f ca="1">IFERROR(INDEX(G$278:G$314,MATCH($F260,$B$278:$B$314,0))/INDEX($D$278:$D$314,MATCH($F260,$B$278:$B$314,0)),SUMIFS('Input-Ext Allocators'!D$8:D$63,'Input-Ext Allocators'!$B$8:$B$63,$F260))*$D260</f>
        <v>1608445.2857164585</v>
      </c>
      <c r="H260" s="8">
        <f ca="1">IFERROR(INDEX(H$278:H$314,MATCH($F260,$B$278:$B$314,0))/INDEX($D$278:$D$314,MATCH($F260,$B$278:$B$314,0)),SUMIFS('Input-Ext Allocators'!E$8:E$63,'Input-Ext Allocators'!$B$8:$B$63,$F260))*$D260</f>
        <v>1064879.7915705307</v>
      </c>
      <c r="I260" s="8">
        <f ca="1">IFERROR(INDEX(I$278:I$314,MATCH($F260,$B$278:$B$314,0))/INDEX($D$278:$D$314,MATCH($F260,$B$278:$B$314,0)),SUMIFS('Input-Ext Allocators'!F$8:F$63,'Input-Ext Allocators'!$B$8:$B$63,$F260))*$D260</f>
        <v>1342.3179242903109</v>
      </c>
      <c r="J260" s="8">
        <f ca="1">IFERROR(INDEX(J$278:J$314,MATCH($F260,$B$278:$B$314,0))/INDEX($D$278:$D$314,MATCH($F260,$B$278:$B$314,0)),SUMIFS('Input-Ext Allocators'!G$8:G$63,'Input-Ext Allocators'!$B$8:$B$63,$F260))*$D260</f>
        <v>1301.1181226906269</v>
      </c>
      <c r="K260" s="8">
        <f ca="1">IFERROR(INDEX(K$278:K$314,MATCH($F260,$B$278:$B$314,0))/INDEX($D$278:$D$314,MATCH($F260,$B$278:$B$314,0)),SUMIFS('Input-Ext Allocators'!H$8:H$63,'Input-Ext Allocators'!$B$8:$B$63,$F260))*$D260</f>
        <v>371830.96582159027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931714.78726683441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8">
        <f ca="1">IFERROR(INDEX(G$278:G$314,MATCH($F261,$B$278:$B$314,0))/INDEX($D$278:$D$314,MATCH($F261,$B$278:$B$314,0)),SUMIFS('Input-Ext Allocators'!D$8:D$63,'Input-Ext Allocators'!$B$8:$B$63,$F261))*$D261</f>
        <v>491703.0360628796</v>
      </c>
      <c r="H261" s="8">
        <f ca="1">IFERROR(INDEX(H$278:H$314,MATCH($F261,$B$278:$B$314,0))/INDEX($D$278:$D$314,MATCH($F261,$B$278:$B$314,0)),SUMIFS('Input-Ext Allocators'!E$8:E$63,'Input-Ext Allocators'!$B$8:$B$63,$F261))*$D261</f>
        <v>325534.62104494555</v>
      </c>
      <c r="I261" s="8">
        <f ca="1">IFERROR(INDEX(I$278:I$314,MATCH($F261,$B$278:$B$314,0))/INDEX($D$278:$D$314,MATCH($F261,$B$278:$B$314,0)),SUMIFS('Input-Ext Allocators'!F$8:F$63,'Input-Ext Allocators'!$B$8:$B$63,$F261))*$D261</f>
        <v>410.34768455998267</v>
      </c>
      <c r="J261" s="8">
        <f ca="1">IFERROR(INDEX(J$278:J$314,MATCH($F261,$B$278:$B$314,0))/INDEX($D$278:$D$314,MATCH($F261,$B$278:$B$314,0)),SUMIFS('Input-Ext Allocators'!G$8:G$63,'Input-Ext Allocators'!$B$8:$B$63,$F261))*$D261</f>
        <v>397.75287159888819</v>
      </c>
      <c r="K261" s="8">
        <f ca="1">IFERROR(INDEX(K$278:K$314,MATCH($F261,$B$278:$B$314,0))/INDEX($D$278:$D$314,MATCH($F261,$B$278:$B$314,0)),SUMIFS('Input-Ext Allocators'!H$8:H$63,'Input-Ext Allocators'!$B$8:$B$63,$F261))*$D261</f>
        <v>113669.02960285007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967317.70772051835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510492.11649717751</v>
      </c>
      <c r="H262" s="77">
        <f t="shared" ca="1" si="58"/>
        <v>337974.0320925928</v>
      </c>
      <c r="I262" s="77">
        <f t="shared" ca="1" si="58"/>
        <v>426.02799378272164</v>
      </c>
      <c r="J262" s="77">
        <f t="shared" ca="1" si="58"/>
        <v>412.95190465201915</v>
      </c>
      <c r="K262" s="77">
        <f t="shared" ca="1" si="58"/>
        <v>118012.57923231272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4330717.736839436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2253491.2345621064</v>
      </c>
      <c r="H264" s="8">
        <f t="shared" ca="1" si="59"/>
        <v>1497513.3845212748</v>
      </c>
      <c r="I264" s="8">
        <f t="shared" ca="1" si="59"/>
        <v>1907.9571301510714</v>
      </c>
      <c r="J264" s="8">
        <f t="shared" ca="1" si="59"/>
        <v>1696.4052333086097</v>
      </c>
      <c r="K264" s="8">
        <f t="shared" ca="1" si="59"/>
        <v>576108.75539259438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36006878.576529026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18672138.687966328</v>
      </c>
      <c r="H267" s="34">
        <f t="shared" ca="1" si="61"/>
        <v>12420105.162428282</v>
      </c>
      <c r="I267" s="34">
        <f t="shared" ca="1" si="61"/>
        <v>15867.385903684944</v>
      </c>
      <c r="J267" s="34">
        <f t="shared" ca="1" si="61"/>
        <v>7498.8477073638569</v>
      </c>
      <c r="K267" s="34">
        <f t="shared" ca="1" si="61"/>
        <v>4891268.4925233629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27752413.200654715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INT_RATEBASE</v>
      </c>
      <c r="G268" s="8">
        <f ca="1">IFERROR(INDEX(G$278:G$314,MATCH($F268,$B$278:$B$314,0))/INDEX($D$278:$D$314,MATCH($F268,$B$278:$B$314,0)),SUMIFS('Input-Ext Allocators'!D$8:D$63,'Input-Ext Allocators'!$B$8:$B$63,$F268))*$D268</f>
        <v>14646054.796300437</v>
      </c>
      <c r="H268" s="8">
        <f ca="1">IFERROR(INDEX(H$278:H$314,MATCH($F268,$B$278:$B$314,0))/INDEX($D$278:$D$314,MATCH($F268,$B$278:$B$314,0)),SUMIFS('Input-Ext Allocators'!E$8:E$63,'Input-Ext Allocators'!$B$8:$B$63,$F268))*$D268</f>
        <v>9696498.7975129317</v>
      </c>
      <c r="I268" s="8">
        <f ca="1">IFERROR(INDEX(I$278:I$314,MATCH($F268,$B$278:$B$314,0))/INDEX($D$278:$D$314,MATCH($F268,$B$278:$B$314,0)),SUMIFS('Input-Ext Allocators'!F$8:F$63,'Input-Ext Allocators'!$B$8:$B$63,$F268))*$D268</f>
        <v>12222.77316349934</v>
      </c>
      <c r="J268" s="8">
        <f ca="1">IFERROR(INDEX(J$278:J$314,MATCH($F268,$B$278:$B$314,0))/INDEX($D$278:$D$314,MATCH($F268,$B$278:$B$314,0)),SUMIFS('Input-Ext Allocators'!G$8:G$63,'Input-Ext Allocators'!$B$8:$B$63,$F268))*$D268</f>
        <v>11847.619244877298</v>
      </c>
      <c r="K268" s="8">
        <f ca="1">IFERROR(INDEX(K$278:K$314,MATCH($F268,$B$278:$B$314,0))/INDEX($D$278:$D$314,MATCH($F268,$B$278:$B$314,0)),SUMIFS('Input-Ext Allocators'!H$8:H$63,'Input-Ext Allocators'!$B$8:$B$63,$F268))*$D268</f>
        <v>3385789.2144329604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3979696.6290875832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INT_RATEBASE</v>
      </c>
      <c r="G270" s="8">
        <f ca="1">IFERROR(INDEX(G$278:G$314,MATCH($F270,$B$278:$B$314,0))/INDEX($D$278:$D$314,MATCH($F270,$B$278:$B$314,0)),SUMIFS('Input-Ext Allocators'!D$8:D$63,'Input-Ext Allocators'!$B$8:$B$63,$F270))*$D270</f>
        <v>2100244.5618276475</v>
      </c>
      <c r="H270" s="8">
        <f ca="1">IFERROR(INDEX(H$278:H$314,MATCH($F270,$B$278:$B$314,0))/INDEX($D$278:$D$314,MATCH($F270,$B$278:$B$314,0)),SUMIFS('Input-Ext Allocators'!E$8:E$63,'Input-Ext Allocators'!$B$8:$B$63,$F270))*$D270</f>
        <v>1390478.1288534452</v>
      </c>
      <c r="I270" s="8">
        <f ca="1">IFERROR(INDEX(I$278:I$314,MATCH($F270,$B$278:$B$314,0))/INDEX($D$278:$D$314,MATCH($F270,$B$278:$B$314,0)),SUMIFS('Input-Ext Allocators'!F$8:F$63,'Input-Ext Allocators'!$B$8:$B$63,$F270))*$D270</f>
        <v>1752.7459253789486</v>
      </c>
      <c r="J270" s="8">
        <f ca="1">IFERROR(INDEX(J$278:J$314,MATCH($F270,$B$278:$B$314,0))/INDEX($D$278:$D$314,MATCH($F270,$B$278:$B$314,0)),SUMIFS('Input-Ext Allocators'!G$8:G$63,'Input-Ext Allocators'!$B$8:$B$63,$F270))*$D270</f>
        <v>1698.9488456607094</v>
      </c>
      <c r="K270" s="8">
        <f ca="1">IFERROR(INDEX(K$278:K$314,MATCH($F270,$B$278:$B$314,0))/INDEX($D$278:$D$314,MATCH($F270,$B$278:$B$314,0)),SUMIFS('Input-Ext Allocators'!H$8:H$63,'Input-Ext Allocators'!$B$8:$B$63,$F270))*$D270</f>
        <v>485522.24363544967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997416.63071974157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INT_RATEBASE</v>
      </c>
      <c r="G271" s="8">
        <f ca="1">IFERROR(INDEX(G$278:G$314,MATCH($F271,$B$278:$B$314,0))/INDEX($D$278:$D$314,MATCH($F271,$B$278:$B$314,0)),SUMIFS('Input-Ext Allocators'!D$8:D$63,'Input-Ext Allocators'!$B$8:$B$63,$F271))*$D271</f>
        <v>526376.51805782667</v>
      </c>
      <c r="H271" s="8">
        <f ca="1">IFERROR(INDEX(H$278:H$314,MATCH($F271,$B$278:$B$314,0))/INDEX($D$278:$D$314,MATCH($F271,$B$278:$B$314,0)),SUMIFS('Input-Ext Allocators'!E$8:E$63,'Input-Ext Allocators'!$B$8:$B$63,$F271))*$D271</f>
        <v>348490.38497903355</v>
      </c>
      <c r="I271" s="8">
        <f ca="1">IFERROR(INDEX(I$278:I$314,MATCH($F271,$B$278:$B$314,0))/INDEX($D$278:$D$314,MATCH($F271,$B$278:$B$314,0)),SUMIFS('Input-Ext Allocators'!F$8:F$63,'Input-Ext Allocators'!$B$8:$B$63,$F271))*$D271</f>
        <v>439.28422147093079</v>
      </c>
      <c r="J271" s="8">
        <f ca="1">IFERROR(INDEX(J$278:J$314,MATCH($F271,$B$278:$B$314,0))/INDEX($D$278:$D$314,MATCH($F271,$B$278:$B$314,0)),SUMIFS('Input-Ext Allocators'!G$8:G$63,'Input-Ext Allocators'!$B$8:$B$63,$F271))*$D271</f>
        <v>425.80125857296997</v>
      </c>
      <c r="K271" s="8">
        <f ca="1">IFERROR(INDEX(K$278:K$314,MATCH($F271,$B$278:$B$314,0))/INDEX($D$278:$D$314,MATCH($F271,$B$278:$B$314,0)),SUMIFS('Input-Ext Allocators'!H$8:H$63,'Input-Ext Allocators'!$B$8:$B$63,$F271))*$D271</f>
        <v>121684.64220283716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0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-</v>
      </c>
      <c r="G272" s="8">
        <f ca="1">IFERROR(INDEX(G$278:G$314,MATCH($F272,$B$278:$B$314,0))/INDEX($D$278:$D$314,MATCH($F272,$B$278:$B$314,0)),SUMIFS('Input-Ext Allocators'!D$8:D$63,'Input-Ext Allocators'!$B$8:$B$63,$F272))*$D272</f>
        <v>0</v>
      </c>
      <c r="H272" s="8">
        <f ca="1">IFERROR(INDEX(H$278:H$314,MATCH($F272,$B$278:$B$314,0))/INDEX($D$278:$D$314,MATCH($F272,$B$278:$B$314,0)),SUMIFS('Input-Ext Allocators'!E$8:E$63,'Input-Ext Allocators'!$B$8:$B$63,$F272))*$D272</f>
        <v>0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46193.43800657642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INT_RATEBASE</v>
      </c>
      <c r="G273" s="8">
        <f ca="1">IFERROR(INDEX(G$278:G$314,MATCH($F273,$B$278:$B$314,0))/INDEX($D$278:$D$314,MATCH($F273,$B$278:$B$314,0)),SUMIFS('Input-Ext Allocators'!D$8:D$63,'Input-Ext Allocators'!$B$8:$B$63,$F273))*$D273</f>
        <v>24378.118738080218</v>
      </c>
      <c r="H273" s="8">
        <f ca="1">IFERROR(INDEX(H$278:H$314,MATCH($F273,$B$278:$B$314,0))/INDEX($D$278:$D$314,MATCH($F273,$B$278:$B$314,0)),SUMIFS('Input-Ext Allocators'!E$8:E$63,'Input-Ext Allocators'!$B$8:$B$63,$F273))*$D273</f>
        <v>16139.663705828274</v>
      </c>
      <c r="I273" s="8">
        <f ca="1">IFERROR(INDEX(I$278:I$314,MATCH($F273,$B$278:$B$314,0))/INDEX($D$278:$D$314,MATCH($F273,$B$278:$B$314,0)),SUMIFS('Input-Ext Allocators'!F$8:F$63,'Input-Ext Allocators'!$B$8:$B$63,$F273))*$D273</f>
        <v>20.344606082156229</v>
      </c>
      <c r="J273" s="8">
        <f ca="1">IFERROR(INDEX(J$278:J$314,MATCH($F273,$B$278:$B$314,0))/INDEX($D$278:$D$314,MATCH($F273,$B$278:$B$314,0)),SUMIFS('Input-Ext Allocators'!G$8:G$63,'Input-Ext Allocators'!$B$8:$B$63,$F273))*$D273</f>
        <v>19.720168518565085</v>
      </c>
      <c r="K273" s="8">
        <f ca="1">IFERROR(INDEX(K$278:K$314,MATCH($F273,$B$278:$B$314,0))/INDEX($D$278:$D$314,MATCH($F273,$B$278:$B$314,0)),SUMIFS('Input-Ext Allocators'!H$8:H$63,'Input-Ext Allocators'!$B$8:$B$63,$F273))*$D273</f>
        <v>5635.5907880671912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68782598.47499764</v>
      </c>
      <c r="E274" s="8">
        <f t="shared" ca="1" si="60"/>
        <v>0</v>
      </c>
      <c r="G274" s="78">
        <f t="shared" ref="G274:K274" ca="1" si="64">SUM(G267:G273)</f>
        <v>35969192.682890311</v>
      </c>
      <c r="H274" s="78">
        <f t="shared" ca="1" si="64"/>
        <v>23871712.137479521</v>
      </c>
      <c r="I274" s="78">
        <f t="shared" ca="1" si="64"/>
        <v>30302.533820116321</v>
      </c>
      <c r="J274" s="78">
        <f t="shared" ca="1" si="64"/>
        <v>21490.937224993402</v>
      </c>
      <c r="K274" s="78">
        <f t="shared" ca="1" si="64"/>
        <v>8889900.1835826766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384052323.42863196</v>
      </c>
      <c r="E279" s="8">
        <f t="shared" ca="1" si="65"/>
        <v>0</v>
      </c>
      <c r="G279" s="28">
        <f ca="1">SUM(G$27:G$28)</f>
        <v>199101621.23677999</v>
      </c>
      <c r="H279" s="28">
        <f ca="1">SUM(H$27:H$28)</f>
        <v>132453403.19661401</v>
      </c>
      <c r="I279" s="28">
        <f ca="1">SUM(I$27:I$28)</f>
        <v>169279.77217597683</v>
      </c>
      <c r="J279" s="28">
        <f ca="1">SUM(J$27:J$28)</f>
        <v>0</v>
      </c>
      <c r="K279" s="28">
        <f ca="1">SUM(K$27:K$28)</f>
        <v>52328019.223061971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384052323.42863196</v>
      </c>
      <c r="E280" s="8">
        <f t="shared" ca="1" si="65"/>
        <v>0</v>
      </c>
      <c r="G280" s="28">
        <f ca="1">SUM(G$27:G$28,G$33:G$33)</f>
        <v>199101621.23677999</v>
      </c>
      <c r="H280" s="28">
        <f ca="1">SUM(H$27:H$28,H$33:H$33)</f>
        <v>132453403.19661401</v>
      </c>
      <c r="I280" s="28">
        <f ca="1">SUM(I$27:I$28,I$33:I$33)</f>
        <v>169279.77217597683</v>
      </c>
      <c r="J280" s="28">
        <f ca="1">SUM(J$27:J$28,J$33:J$33)</f>
        <v>0</v>
      </c>
      <c r="K280" s="28">
        <f ca="1">SUM(K$27:K$28,K$33:K$33)</f>
        <v>52328019.223061971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418807729.75433826</v>
      </c>
      <c r="E281" s="8">
        <f t="shared" ca="1" si="65"/>
        <v>0</v>
      </c>
      <c r="G281" s="28">
        <f ca="1">SUM(G$18:G$23,G$26:G$40)</f>
        <v>217027785.81095111</v>
      </c>
      <c r="H281" s="28">
        <f ca="1">SUM(H$18:H$23,H$26:H$40)</f>
        <v>144378878.68678007</v>
      </c>
      <c r="I281" s="28">
        <f ca="1">SUM(I$18:I$23,I$26:I$40)</f>
        <v>184520.91906496152</v>
      </c>
      <c r="J281" s="28">
        <f ca="1">SUM(J$18:J$23,J$26:J$40)</f>
        <v>177158.73480889125</v>
      </c>
      <c r="K281" s="28">
        <f ca="1">SUM(K$18:K$23,K$26:K$40)</f>
        <v>57039385.60273318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0</v>
      </c>
      <c r="E282" s="8">
        <f t="shared" ca="1" si="65"/>
        <v>0</v>
      </c>
      <c r="G282" s="28">
        <f ca="1">SUM(G$39:G$40)</f>
        <v>0</v>
      </c>
      <c r="H282" s="28">
        <f ca="1">SUM(H$39:H$40)</f>
        <v>0</v>
      </c>
      <c r="I282" s="28">
        <f ca="1">SUM(I$39:I$40)</f>
        <v>0</v>
      </c>
      <c r="J282" s="28">
        <f ca="1">SUM(J$39:J$40)</f>
        <v>0</v>
      </c>
      <c r="K282" s="28">
        <f ca="1">SUM(K$39:K$40)</f>
        <v>0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4163897.5425793198</v>
      </c>
      <c r="E283" s="8">
        <f t="shared" ca="1" si="65"/>
        <v>0</v>
      </c>
      <c r="G283" s="28">
        <f ca="1">SUM(G$135:G$140)</f>
        <v>2158660.9449205589</v>
      </c>
      <c r="H283" s="28">
        <f ca="1">SUM(H$135:H$140)</f>
        <v>1436060.5741241863</v>
      </c>
      <c r="I283" s="28">
        <f ca="1">SUM(I$135:I$140)</f>
        <v>1835.3322825370726</v>
      </c>
      <c r="J283" s="28">
        <f ca="1">SUM(J$135:J$140)</f>
        <v>0</v>
      </c>
      <c r="K283" s="28">
        <f ca="1">SUM(K$135:K$140)</f>
        <v>567340.69125203753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3333180.8772688424</v>
      </c>
      <c r="E284" s="8">
        <f t="shared" ca="1" si="65"/>
        <v>0</v>
      </c>
      <c r="G284" s="28">
        <f ca="1">SUM(G$147:G$152)</f>
        <v>1727998.1816409528</v>
      </c>
      <c r="H284" s="28">
        <f ca="1">SUM(H$147:H$152)</f>
        <v>1149559.9003873114</v>
      </c>
      <c r="I284" s="28">
        <f ca="1">SUM(I$147:I$152)</f>
        <v>1469.1750709594246</v>
      </c>
      <c r="J284" s="28">
        <f ca="1">SUM(J$147:J$152)</f>
        <v>0</v>
      </c>
      <c r="K284" s="28">
        <f ca="1">SUM(K$147:K$152)</f>
        <v>454153.62016961898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3503964.2999112704</v>
      </c>
      <c r="E285" s="8">
        <f t="shared" ca="1" si="65"/>
        <v>0</v>
      </c>
      <c r="G285" s="28">
        <f ca="1">SUMPRODUCT('Input-Accounts'!$L$120:$L$178,G$120:G$178)</f>
        <v>1816536.2642254014</v>
      </c>
      <c r="H285" s="28">
        <f ca="1">SUMPRODUCT('Input-Accounts'!$L$120:$L$178,H$120:H$178)</f>
        <v>1208460.3266016545</v>
      </c>
      <c r="I285" s="28">
        <f ca="1">SUMPRODUCT('Input-Accounts'!$L$120:$L$178,I$120:I$178)</f>
        <v>1544.4517379985609</v>
      </c>
      <c r="J285" s="28">
        <f ca="1">SUMPRODUCT('Input-Accounts'!$L$120:$L$178,J$120:J$178)</f>
        <v>0</v>
      </c>
      <c r="K285" s="28">
        <f ca="1">SUMPRODUCT('Input-Accounts'!$L$120:$L$178,K$120:K$178)</f>
        <v>477423.25734621572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8820258.0953795481</v>
      </c>
      <c r="E286" s="8">
        <f t="shared" ca="1" si="65"/>
        <v>0</v>
      </c>
      <c r="G286" s="28">
        <f ca="1">SUM(G$143,G$154,G$160:G$162,G$164,G$172,G$179)</f>
        <v>4572626.1225008331</v>
      </c>
      <c r="H286" s="28">
        <f ca="1">SUM(H$143,H$154,H$160:H$162,H$164,H$172,H$179)</f>
        <v>3041963.6349957017</v>
      </c>
      <c r="I286" s="28">
        <f ca="1">SUM(I$143,I$154,I$160:I$162,I$164,I$172,I$179)</f>
        <v>3887.7288062979915</v>
      </c>
      <c r="J286" s="28">
        <f ca="1">SUM(J$143,J$154,J$160:J$162,J$164,J$172,J$179)</f>
        <v>0</v>
      </c>
      <c r="K286" s="28">
        <f ca="1">SUM(K$143,K$154,K$160:K$162,K$164,K$172,K$179)</f>
        <v>1201780.6090767155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444048173.54040331</v>
      </c>
      <c r="E287" s="8">
        <f t="shared" ca="1" si="65"/>
        <v>0</v>
      </c>
      <c r="F287" s="12"/>
      <c r="G287" s="28">
        <f ca="1">G$55</f>
        <v>230107481.42924508</v>
      </c>
      <c r="H287" s="28">
        <f ca="1">H$55</f>
        <v>153080215.1533404</v>
      </c>
      <c r="I287" s="28">
        <f ca="1">I$55</f>
        <v>195641.51105533412</v>
      </c>
      <c r="J287" s="28">
        <f ca="1">J$55</f>
        <v>187835.62725731175</v>
      </c>
      <c r="K287" s="28">
        <f ca="1">K$55</f>
        <v>60476999.819505088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340436864.58114231</v>
      </c>
      <c r="E288" s="8">
        <f t="shared" ca="1" si="65"/>
        <v>0</v>
      </c>
      <c r="G288" s="28">
        <f ca="1">G$115</f>
        <v>179662104.95952454</v>
      </c>
      <c r="H288" s="28">
        <f ca="1">H$115</f>
        <v>118946256.10295551</v>
      </c>
      <c r="I288" s="28">
        <f ca="1">I$115</f>
        <v>149935.88277109104</v>
      </c>
      <c r="J288" s="28">
        <f ca="1">J$115</f>
        <v>145333.89652695414</v>
      </c>
      <c r="K288" s="28">
        <f ca="1">K$115</f>
        <v>41533233.739364095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68782598.47499764</v>
      </c>
      <c r="E289" s="8">
        <f t="shared" ca="1" si="65"/>
        <v>0</v>
      </c>
      <c r="G289" s="28">
        <f ca="1">G274</f>
        <v>35969192.682890311</v>
      </c>
      <c r="H289" s="28">
        <f ca="1">H274</f>
        <v>23871712.137479521</v>
      </c>
      <c r="I289" s="28">
        <f ca="1">I274</f>
        <v>30302.533820116321</v>
      </c>
      <c r="J289" s="28">
        <f ca="1">J274</f>
        <v>21490.937224993402</v>
      </c>
      <c r="K289" s="28">
        <f ca="1">K274</f>
        <v>8889900.1835826766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5E82-9952-496D-AB58-197F7FB316C1}">
  <sheetPr codeName="Sheet17">
    <tabColor theme="7" tint="0.59999389629810485"/>
  </sheetPr>
  <dimension ref="A1:K329"/>
  <sheetViews>
    <sheetView workbookViewId="0">
      <selection activeCell="P21" sqref="P21"/>
    </sheetView>
  </sheetViews>
  <sheetFormatPr defaultColWidth="9.1328125" defaultRowHeight="14.25" outlineLevelRow="1"/>
  <cols>
    <col min="1" max="1" width="4.86328125" style="22" customWidth="1"/>
    <col min="2" max="2" width="45.86328125" customWidth="1"/>
    <col min="3" max="3" width="9.86328125" style="22" customWidth="1"/>
    <col min="4" max="4" width="16.46484375" customWidth="1"/>
    <col min="5" max="5" width="6.6640625" customWidth="1"/>
    <col min="6" max="6" width="17.1328125" bestFit="1" customWidth="1"/>
    <col min="7" max="11" width="14.86328125" customWidth="1"/>
  </cols>
  <sheetData>
    <row r="1" spans="1:11">
      <c r="B1" s="9" t="str">
        <f>'General Inputs'!$D9</f>
        <v>COLUMBIA GAS OF KENTUCKY, INC.</v>
      </c>
    </row>
    <row r="2" spans="1:11">
      <c r="B2" s="9" t="str">
        <f>'General Inputs'!$D10</f>
        <v>Gas Class Cost of Service Study - Average of Customer-Demand and Demand-Commodity Methods</v>
      </c>
      <c r="I2" s="74"/>
    </row>
    <row r="3" spans="1:11">
      <c r="B3" s="9" t="str">
        <f>'General Inputs'!$D11</f>
        <v>FORECASTED PERIOD 12/31/2026 TO 12/31/2027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71"/>
    </row>
    <row r="5" spans="1:11">
      <c r="B5" s="22" t="s">
        <v>347</v>
      </c>
      <c r="D5" t="str">
        <f>LEFT(ADDRESS(5,MATCH($B$5,Classification!$A$6:$ABB$6,0)),3)</f>
        <v>$I$</v>
      </c>
    </row>
    <row r="6" spans="1:11" ht="33">
      <c r="A6" s="14" t="s">
        <v>1</v>
      </c>
      <c r="B6" s="16" t="s">
        <v>154</v>
      </c>
      <c r="C6" s="14" t="s">
        <v>155</v>
      </c>
      <c r="D6" s="14" t="s">
        <v>156</v>
      </c>
      <c r="E6" s="82" t="s">
        <v>343</v>
      </c>
      <c r="F6" s="14" t="str">
        <f>TRIM(RIGHT(SUBSTITUTE(B5," ",REPT(" ",100)),100))&amp;CHAR(10)&amp;"Allocation Factor"</f>
        <v>Commodity
Allocation Factor</v>
      </c>
      <c r="G6" s="15" t="str">
        <f>'General Inputs'!D$17</f>
        <v>GS-RESIDENTIAL</v>
      </c>
      <c r="H6" s="15" t="str">
        <f>'General Inputs'!E$17</f>
        <v>GS-OTHER</v>
      </c>
      <c r="I6" s="15" t="str">
        <f>'General Inputs'!F$17</f>
        <v>IUS</v>
      </c>
      <c r="J6" s="15" t="str">
        <f>'General Inputs'!G$17</f>
        <v>DS-ML</v>
      </c>
      <c r="K6" s="15" t="str">
        <f>'General Inputs'!H$17</f>
        <v>DS/IS</v>
      </c>
    </row>
    <row r="7" spans="1:11">
      <c r="A7" s="22" t="str">
        <f>IF(B7="","",MAX(A$1:A6)+1)</f>
        <v/>
      </c>
      <c r="E7" s="8"/>
      <c r="G7" s="8"/>
      <c r="H7" s="8"/>
      <c r="I7" s="8"/>
      <c r="J7" s="8"/>
      <c r="K7" s="8"/>
    </row>
    <row r="8" spans="1:11">
      <c r="A8" s="22">
        <f>IF(ISBLANK('Input-Accounts'!A8),"",'Input-Accounts'!A8)</f>
        <v>1</v>
      </c>
      <c r="B8" s="1" t="str">
        <f>IF(ISBLANK('Input-Accounts'!B8),"",'Input-Accounts'!B8)</f>
        <v>RATE BASE</v>
      </c>
      <c r="C8" s="22" t="str">
        <f>IF(ISBLANK('Input-Accounts'!C8),"",'Input-Accounts'!C8)</f>
        <v/>
      </c>
      <c r="E8" s="8"/>
      <c r="G8" s="8"/>
      <c r="H8" s="8"/>
      <c r="I8" s="8"/>
      <c r="J8" s="8"/>
      <c r="K8" s="8"/>
    </row>
    <row r="9" spans="1:11">
      <c r="A9" s="22">
        <f>IF(ISBLANK('Input-Accounts'!A9),"",'Input-Accounts'!A9)</f>
        <v>2</v>
      </c>
      <c r="B9" s="1" t="str">
        <f>IF(ISBLANK('Input-Accounts'!B9),"",'Input-Accounts'!B9)</f>
        <v>Plant in Service</v>
      </c>
      <c r="C9" s="22" t="str">
        <f>IF(ISBLANK('Input-Accounts'!C9),"",'Input-Accounts'!C9)</f>
        <v/>
      </c>
      <c r="E9" s="8"/>
      <c r="G9" s="8"/>
      <c r="H9" s="8"/>
      <c r="I9" s="8"/>
      <c r="J9" s="8"/>
      <c r="K9" s="8"/>
    </row>
    <row r="10" spans="1:11" outlineLevel="1">
      <c r="A10" s="22">
        <f>IF(ISBLANK('Input-Accounts'!A10),"",'Input-Accounts'!A10)</f>
        <v>3</v>
      </c>
      <c r="B10" s="1" t="str">
        <f>IF(ISBLANK('Input-Accounts'!B10),"",'Input-Accounts'!B10)</f>
        <v>Intangible Plant</v>
      </c>
      <c r="C10" s="22" t="str">
        <f>IF(ISBLANK('Input-Accounts'!C10),"",'Input-Accounts'!C10)</f>
        <v/>
      </c>
      <c r="E10" s="8"/>
      <c r="G10" s="8"/>
      <c r="H10" s="8"/>
      <c r="I10" s="8"/>
      <c r="J10" s="8"/>
      <c r="K10" s="8"/>
    </row>
    <row r="11" spans="1:11" outlineLevel="1">
      <c r="A11" s="22">
        <f>IF(ISBLANK('Input-Accounts'!A11),"",'Input-Accounts'!A11)</f>
        <v>4</v>
      </c>
      <c r="B11" s="32" t="str">
        <f>IF(ISBLANK('Input-Accounts'!B11),"",'Input-Accounts'!B11)</f>
        <v>Organization</v>
      </c>
      <c r="C11" s="22">
        <f>IF(ISBLANK('Input-Accounts'!C11),"",'Input-Accounts'!C11)</f>
        <v>301</v>
      </c>
      <c r="D11" s="8">
        <f ca="1">INDIRECT("Classification!"&amp;$D$5&amp;ROW())</f>
        <v>0</v>
      </c>
      <c r="E11" s="8">
        <f ca="1">IFERROR(IF(D11="","",IF(D11=0,0,IF(ABS(D11-SUM($G11:$K11))&lt;Check_Limit,0,1))),1)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-</v>
      </c>
      <c r="G11" s="8">
        <f ca="1">IFERROR(INDEX(G$278:G$314,MATCH($F11,$B$278:$B$314,0))/INDEX($D$278:$D$314,MATCH($F11,$B$278:$B$314,0)),SUMIFS('Input-Ext Allocators'!D$8:D$63,'Input-Ext Allocators'!$B$8:$B$63,$F11))*$D11</f>
        <v>0</v>
      </c>
      <c r="H11" s="8">
        <f ca="1">IFERROR(INDEX(H$278:H$314,MATCH($F11,$B$278:$B$314,0))/INDEX($D$278:$D$314,MATCH($F11,$B$278:$B$314,0)),SUMIFS('Input-Ext Allocators'!E$8:E$63,'Input-Ext Allocators'!$B$8:$B$63,$F11))*$D11</f>
        <v>0</v>
      </c>
      <c r="I11" s="8">
        <f ca="1">IFERROR(INDEX(I$278:I$314,MATCH($F11,$B$278:$B$314,0))/INDEX($D$278:$D$314,MATCH($F11,$B$278:$B$314,0)),SUMIFS('Input-Ext Allocators'!F$8:F$63,'Input-Ext Allocators'!$B$8:$B$63,$F11))*$D11</f>
        <v>0</v>
      </c>
      <c r="J11" s="8">
        <f ca="1">IFERROR(INDEX(J$278:J$314,MATCH($F11,$B$278:$B$314,0))/INDEX($D$278:$D$314,MATCH($F11,$B$278:$B$314,0)),SUMIFS('Input-Ext Allocators'!G$8:G$63,'Input-Ext Allocators'!$B$8:$B$63,$F11))*$D11</f>
        <v>0</v>
      </c>
      <c r="K11" s="8">
        <f ca="1">IFERROR(INDEX(K$278:K$314,MATCH($F11,$B$278:$B$314,0))/INDEX($D$278:$D$314,MATCH($F11,$B$278:$B$314,0)),SUMIFS('Input-Ext Allocators'!H$8:H$63,'Input-Ext Allocators'!$B$8:$B$63,$F11))*$D11</f>
        <v>0</v>
      </c>
    </row>
    <row r="12" spans="1:11" outlineLevel="1">
      <c r="A12" s="22">
        <f>IF(ISBLANK('Input-Accounts'!A12),"",'Input-Accounts'!A12)</f>
        <v>5</v>
      </c>
      <c r="B12" s="32" t="str">
        <f>IF(ISBLANK('Input-Accounts'!B12),"",'Input-Accounts'!B12)</f>
        <v>Misc. Intangible Plant - Plant Related</v>
      </c>
      <c r="C12" s="22">
        <f>IF(ISBLANK('Input-Accounts'!C12),"",'Input-Accounts'!C12)</f>
        <v>303</v>
      </c>
      <c r="D12" s="8">
        <f t="shared" ref="D12:D14" ca="1" si="0">INDIRECT("Classification!"&amp;$D$5&amp;ROW())</f>
        <v>0</v>
      </c>
      <c r="E12" s="8">
        <f ca="1">IFERROR(IF(D12="","",IF(D12=0,0,IF(ABS(D12-SUM($G12:$K12))&lt;Check_Limit,0,1))),1)</f>
        <v>0</v>
      </c>
      <c r="F12" s="2" t="str" cm="1">
        <f t="array" aca="1" ref="F12" ca="1">IF(D12=0,"-",IF('Input-Accounts'!$E12&lt;&gt;0,'Input-Accounts'!$E12,INDEX('Input-Accounts'!$H12:$J12,,MATCH($F$6,'Input-Accounts'!$H$6:$J$6,0))))</f>
        <v>-</v>
      </c>
      <c r="G12" s="8">
        <f ca="1">IFERROR(INDEX(G$278:G$314,MATCH($F12,$B$278:$B$314,0))/INDEX($D$278:$D$314,MATCH($F12,$B$278:$B$314,0)),SUMIFS('Input-Ext Allocators'!D$8:D$63,'Input-Ext Allocators'!$B$8:$B$63,$F12))*$D12</f>
        <v>0</v>
      </c>
      <c r="H12" s="8">
        <f ca="1">IFERROR(INDEX(H$278:H$314,MATCH($F12,$B$278:$B$314,0))/INDEX($D$278:$D$314,MATCH($F12,$B$278:$B$314,0)),SUMIFS('Input-Ext Allocators'!E$8:E$63,'Input-Ext Allocators'!$B$8:$B$63,$F12))*$D12</f>
        <v>0</v>
      </c>
      <c r="I12" s="8">
        <f ca="1">IFERROR(INDEX(I$278:I$314,MATCH($F12,$B$278:$B$314,0))/INDEX($D$278:$D$314,MATCH($F12,$B$278:$B$314,0)),SUMIFS('Input-Ext Allocators'!F$8:F$63,'Input-Ext Allocators'!$B$8:$B$63,$F12))*$D12</f>
        <v>0</v>
      </c>
      <c r="J12" s="8">
        <f ca="1">IFERROR(INDEX(J$278:J$314,MATCH($F12,$B$278:$B$314,0))/INDEX($D$278:$D$314,MATCH($F12,$B$278:$B$314,0)),SUMIFS('Input-Ext Allocators'!G$8:G$63,'Input-Ext Allocators'!$B$8:$B$63,$F12))*$D12</f>
        <v>0</v>
      </c>
      <c r="K12" s="8">
        <f ca="1">IFERROR(INDEX(K$278:K$314,MATCH($F12,$B$278:$B$314,0))/INDEX($D$278:$D$314,MATCH($F12,$B$278:$B$314,0)),SUMIFS('Input-Ext Allocators'!H$8:H$63,'Input-Ext Allocators'!$B$8:$B$63,$F12))*$D12</f>
        <v>0</v>
      </c>
    </row>
    <row r="13" spans="1:11" outlineLevel="1">
      <c r="A13" s="22">
        <f>IF(ISBLANK('Input-Accounts'!A13),"",'Input-Accounts'!A13)</f>
        <v>6</v>
      </c>
      <c r="B13" s="32" t="str">
        <f>IF(ISBLANK('Input-Accounts'!B13),"",'Input-Accounts'!B13)</f>
        <v>MISC INTANGIBLE PLANT-OTHER SOFTWARE</v>
      </c>
      <c r="C13" s="22">
        <f>IF(ISBLANK('Input-Accounts'!C13),"",'Input-Accounts'!C13)</f>
        <v>303.3</v>
      </c>
      <c r="D13" s="8">
        <f t="shared" ca="1" si="0"/>
        <v>0</v>
      </c>
      <c r="E13" s="8">
        <f ca="1">IFERROR(IF(D13="","",IF(D13=0,0,IF(ABS(D13-SUM($G13:$K13))&lt;Check_Limit,0,1))),1)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-</v>
      </c>
      <c r="G13" s="8">
        <f ca="1">IFERROR(INDEX(G$278:G$314,MATCH($F13,$B$278:$B$314,0))/INDEX($D$278:$D$314,MATCH($F13,$B$278:$B$314,0)),SUMIFS('Input-Ext Allocators'!D$8:D$63,'Input-Ext Allocators'!$B$8:$B$63,$F13))*$D13</f>
        <v>0</v>
      </c>
      <c r="H13" s="8">
        <f ca="1">IFERROR(INDEX(H$278:H$314,MATCH($F13,$B$278:$B$314,0))/INDEX($D$278:$D$314,MATCH($F13,$B$278:$B$314,0)),SUMIFS('Input-Ext Allocators'!E$8:E$63,'Input-Ext Allocators'!$B$8:$B$63,$F13))*$D13</f>
        <v>0</v>
      </c>
      <c r="I13" s="8">
        <f ca="1">IFERROR(INDEX(I$278:I$314,MATCH($F13,$B$278:$B$314,0))/INDEX($D$278:$D$314,MATCH($F13,$B$278:$B$314,0)),SUMIFS('Input-Ext Allocators'!F$8:F$63,'Input-Ext Allocators'!$B$8:$B$63,$F13))*$D13</f>
        <v>0</v>
      </c>
      <c r="J13" s="8">
        <f ca="1">IFERROR(INDEX(J$278:J$314,MATCH($F13,$B$278:$B$314,0))/INDEX($D$278:$D$314,MATCH($F13,$B$278:$B$314,0)),SUMIFS('Input-Ext Allocators'!G$8:G$63,'Input-Ext Allocators'!$B$8:$B$63,$F13))*$D13</f>
        <v>0</v>
      </c>
      <c r="K13" s="8">
        <f ca="1">IFERROR(INDEX(K$278:K$314,MATCH($F13,$B$278:$B$314,0))/INDEX($D$278:$D$314,MATCH($F13,$B$278:$B$314,0)),SUMIFS('Input-Ext Allocators'!H$8:H$63,'Input-Ext Allocators'!$B$8:$B$63,$F13))*$D13</f>
        <v>0</v>
      </c>
    </row>
    <row r="14" spans="1:11" outlineLevel="1">
      <c r="A14" s="22">
        <f>IF(ISBLANK('Input-Accounts'!A14),"",'Input-Accounts'!A14)</f>
        <v>7</v>
      </c>
      <c r="B14" s="32" t="str">
        <f>IF(ISBLANK('Input-Accounts'!B14),"",'Input-Accounts'!B14)</f>
        <v>MISC INTANGIBLE PLANT-CLOUD SOFTWARE</v>
      </c>
      <c r="C14" s="22">
        <f>IF(ISBLANK('Input-Accounts'!C14),"",'Input-Accounts'!C14)</f>
        <v>303.99</v>
      </c>
      <c r="D14" s="8">
        <f t="shared" ca="1" si="0"/>
        <v>0</v>
      </c>
      <c r="E14" s="8">
        <f ca="1">IFERROR(IF(D14="","",IF(D14=0,0,IF(ABS(D14-SUM($G14:$K14))&lt;Check_Limit,0,1))),1)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8">
        <f ca="1">IFERROR(INDEX(G$278:G$314,MATCH($F14,$B$278:$B$314,0))/INDEX($D$278:$D$314,MATCH($F14,$B$278:$B$314,0)),SUMIFS('Input-Ext Allocators'!D$8:D$63,'Input-Ext Allocators'!$B$8:$B$63,$F14))*$D14</f>
        <v>0</v>
      </c>
      <c r="H14" s="8">
        <f ca="1">IFERROR(INDEX(H$278:H$314,MATCH($F14,$B$278:$B$314,0))/INDEX($D$278:$D$314,MATCH($F14,$B$278:$B$314,0)),SUMIFS('Input-Ext Allocators'!E$8:E$63,'Input-Ext Allocators'!$B$8:$B$63,$F14))*$D14</f>
        <v>0</v>
      </c>
      <c r="I14" s="8">
        <f ca="1">IFERROR(INDEX(I$278:I$314,MATCH($F14,$B$278:$B$314,0))/INDEX($D$278:$D$314,MATCH($F14,$B$278:$B$314,0)),SUMIFS('Input-Ext Allocators'!F$8:F$63,'Input-Ext Allocators'!$B$8:$B$63,$F14))*$D14</f>
        <v>0</v>
      </c>
      <c r="J14" s="8">
        <f ca="1">IFERROR(INDEX(J$278:J$314,MATCH($F14,$B$278:$B$314,0))/INDEX($D$278:$D$314,MATCH($F14,$B$278:$B$314,0)),SUMIFS('Input-Ext Allocators'!G$8:G$63,'Input-Ext Allocators'!$B$8:$B$63,$F14))*$D14</f>
        <v>0</v>
      </c>
      <c r="K14" s="8">
        <f ca="1">IFERROR(INDEX(K$278:K$314,MATCH($F14,$B$278:$B$314,0))/INDEX($D$278:$D$314,MATCH($F14,$B$278:$B$314,0)),SUMIFS('Input-Ext Allocators'!H$8:H$63,'Input-Ext Allocators'!$B$8:$B$63,$F14))*$D14</f>
        <v>0</v>
      </c>
    </row>
    <row r="15" spans="1:11" outlineLevel="1">
      <c r="A15" s="22">
        <f>IF(ISBLANK('Input-Accounts'!A15),"",'Input-Accounts'!A15)</f>
        <v>8</v>
      </c>
      <c r="B15" t="str">
        <f>IF(ISBLANK('Input-Accounts'!B15),"",'Input-Accounts'!B15)</f>
        <v>Subtotal - Intangible Plant</v>
      </c>
      <c r="C15" s="22" t="str">
        <f>IF(ISBLANK('Input-Accounts'!C15),"",'Input-Accounts'!C15)</f>
        <v/>
      </c>
      <c r="D15" s="77">
        <f ca="1">SUBTOTAL(9,D11:D14)</f>
        <v>0</v>
      </c>
      <c r="E15" s="8">
        <f ca="1">IFERROR(IF(D15="","",IF(D15=0,0,IF(ABS(D15-SUM($G15:$K15))&lt;Check_Limit,0,1))),1)</f>
        <v>0</v>
      </c>
      <c r="G15" s="77">
        <f t="shared" ref="G15:K15" ca="1" si="1">SUBTOTAL(9,G11:G14)</f>
        <v>0</v>
      </c>
      <c r="H15" s="77">
        <f t="shared" ca="1" si="1"/>
        <v>0</v>
      </c>
      <c r="I15" s="77">
        <f t="shared" ca="1" si="1"/>
        <v>0</v>
      </c>
      <c r="J15" s="77">
        <f t="shared" ca="1" si="1"/>
        <v>0</v>
      </c>
      <c r="K15" s="77">
        <f t="shared" ca="1" si="1"/>
        <v>0</v>
      </c>
    </row>
    <row r="16" spans="1:11" outlineLevel="1">
      <c r="A16" s="22" t="str">
        <f>IF(ISBLANK('Input-Accounts'!A16),"",'Input-Accounts'!A16)</f>
        <v/>
      </c>
      <c r="B16" t="str">
        <f>IF(ISBLANK('Input-Accounts'!B16),"",'Input-Accounts'!B16)</f>
        <v/>
      </c>
      <c r="C16" s="22" t="str">
        <f>IF(ISBLANK('Input-Accounts'!C16),"",'Input-Accounts'!C16)</f>
        <v/>
      </c>
      <c r="D16" s="8"/>
      <c r="E16" s="8"/>
      <c r="G16" s="8"/>
      <c r="H16" s="8"/>
      <c r="I16" s="8"/>
      <c r="J16" s="8"/>
      <c r="K16" s="8"/>
    </row>
    <row r="17" spans="1:11" outlineLevel="1">
      <c r="A17" s="22">
        <f>IF(ISBLANK('Input-Accounts'!A17),"",'Input-Accounts'!A17)</f>
        <v>9</v>
      </c>
      <c r="B17" s="1" t="str">
        <f>IF(ISBLANK('Input-Accounts'!B17),"",'Input-Accounts'!B17)</f>
        <v>Distribution Plant</v>
      </c>
      <c r="C17" s="22" t="str">
        <f>IF(ISBLANK('Input-Accounts'!C17),"",'Input-Accounts'!C17)</f>
        <v/>
      </c>
      <c r="D17" s="8"/>
      <c r="E17" s="8" t="str">
        <f t="shared" ref="E17:E42" si="2">IFERROR(IF(D17="","",IF(D17=0,0,IF(ABS(D17-SUM($G17:$K17))&lt;Check_Limit,0,1))),1)</f>
        <v/>
      </c>
      <c r="F17" s="2"/>
      <c r="G17" s="8"/>
      <c r="H17" s="8"/>
      <c r="I17" s="8"/>
      <c r="J17" s="8"/>
      <c r="K17" s="8"/>
    </row>
    <row r="18" spans="1:11" outlineLevel="1">
      <c r="A18" s="22">
        <f>IF(ISBLANK('Input-Accounts'!A18),"",'Input-Accounts'!A18)</f>
        <v>10</v>
      </c>
      <c r="B18" s="32" t="str">
        <f>IF(ISBLANK('Input-Accounts'!B18),"",'Input-Accounts'!B18)</f>
        <v>LAND-CITY GATE &amp; MAIN LINE IND. M &amp; R</v>
      </c>
      <c r="C18" s="22">
        <f>IF(ISBLANK('Input-Accounts'!C18),"",'Input-Accounts'!C18)</f>
        <v>374.1</v>
      </c>
      <c r="D18" s="8">
        <f t="shared" ref="D18:D41" ca="1" si="3">INDIRECT("Classification!"&amp;$D$5&amp;ROW())</f>
        <v>0</v>
      </c>
      <c r="E18" s="8">
        <f t="shared" ca="1" si="2"/>
        <v>0</v>
      </c>
      <c r="F18" s="2" t="str" cm="1">
        <f t="array" aca="1" ref="F18" ca="1">IF(D18=0,"-",IF('Input-Accounts'!$E18&lt;&gt;0,'Input-Accounts'!$E18,INDEX('Input-Accounts'!$H18:$J18,,MATCH($F$6,'Input-Accounts'!$H$6:$J$6,0))))</f>
        <v>-</v>
      </c>
      <c r="G18" s="8">
        <f ca="1">IFERROR(INDEX(G$278:G$314,MATCH($F18,$B$278:$B$314,0))/INDEX($D$278:$D$314,MATCH($F18,$B$278:$B$314,0)),SUMIFS('Input-Ext Allocators'!D$8:D$63,'Input-Ext Allocators'!$B$8:$B$63,$F18))*$D18</f>
        <v>0</v>
      </c>
      <c r="H18" s="8">
        <f ca="1">IFERROR(INDEX(H$278:H$314,MATCH($F18,$B$278:$B$314,0))/INDEX($D$278:$D$314,MATCH($F18,$B$278:$B$314,0)),SUMIFS('Input-Ext Allocators'!E$8:E$63,'Input-Ext Allocators'!$B$8:$B$63,$F18))*$D18</f>
        <v>0</v>
      </c>
      <c r="I18" s="8">
        <f ca="1">IFERROR(INDEX(I$278:I$314,MATCH($F18,$B$278:$B$314,0))/INDEX($D$278:$D$314,MATCH($F18,$B$278:$B$314,0)),SUMIFS('Input-Ext Allocators'!F$8:F$63,'Input-Ext Allocators'!$B$8:$B$63,$F18))*$D18</f>
        <v>0</v>
      </c>
      <c r="J18" s="8">
        <f ca="1">IFERROR(INDEX(J$278:J$314,MATCH($F18,$B$278:$B$314,0))/INDEX($D$278:$D$314,MATCH($F18,$B$278:$B$314,0)),SUMIFS('Input-Ext Allocators'!G$8:G$63,'Input-Ext Allocators'!$B$8:$B$63,$F18))*$D18</f>
        <v>0</v>
      </c>
      <c r="K18" s="8">
        <f ca="1">IFERROR(INDEX(K$278:K$314,MATCH($F18,$B$278:$B$314,0))/INDEX($D$278:$D$314,MATCH($F18,$B$278:$B$314,0)),SUMIFS('Input-Ext Allocators'!H$8:H$63,'Input-Ext Allocators'!$B$8:$B$63,$F18))*$D18</f>
        <v>0</v>
      </c>
    </row>
    <row r="19" spans="1:11" outlineLevel="1">
      <c r="A19" s="22">
        <f>IF(ISBLANK('Input-Accounts'!A19),"",'Input-Accounts'!A19)</f>
        <v>11</v>
      </c>
      <c r="B19" s="32" t="str">
        <f>IF(ISBLANK('Input-Accounts'!B19),"",'Input-Accounts'!B19)</f>
        <v>LAND-OTHER DISTRIBUTION SYSTEMS</v>
      </c>
      <c r="C19" s="22">
        <f>IF(ISBLANK('Input-Accounts'!C19),"",'Input-Accounts'!C19)</f>
        <v>374.2</v>
      </c>
      <c r="D19" s="8">
        <f t="shared" ca="1" si="3"/>
        <v>0</v>
      </c>
      <c r="E19" s="8">
        <f t="shared" ca="1" si="2"/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8">
        <f ca="1">IFERROR(INDEX(G$278:G$314,MATCH($F19,$B$278:$B$314,0))/INDEX($D$278:$D$314,MATCH($F19,$B$278:$B$314,0)),SUMIFS('Input-Ext Allocators'!D$8:D$63,'Input-Ext Allocators'!$B$8:$B$63,$F19))*$D19</f>
        <v>0</v>
      </c>
      <c r="H19" s="8">
        <f ca="1">IFERROR(INDEX(H$278:H$314,MATCH($F19,$B$278:$B$314,0))/INDEX($D$278:$D$314,MATCH($F19,$B$278:$B$314,0)),SUMIFS('Input-Ext Allocators'!E$8:E$63,'Input-Ext Allocators'!$B$8:$B$63,$F19))*$D19</f>
        <v>0</v>
      </c>
      <c r="I19" s="8">
        <f ca="1">IFERROR(INDEX(I$278:I$314,MATCH($F19,$B$278:$B$314,0))/INDEX($D$278:$D$314,MATCH($F19,$B$278:$B$314,0)),SUMIFS('Input-Ext Allocators'!F$8:F$63,'Input-Ext Allocators'!$B$8:$B$63,$F19))*$D19</f>
        <v>0</v>
      </c>
      <c r="J19" s="8">
        <f ca="1">IFERROR(INDEX(J$278:J$314,MATCH($F19,$B$278:$B$314,0))/INDEX($D$278:$D$314,MATCH($F19,$B$278:$B$314,0)),SUMIFS('Input-Ext Allocators'!G$8:G$63,'Input-Ext Allocators'!$B$8:$B$63,$F19))*$D19</f>
        <v>0</v>
      </c>
      <c r="K19" s="8">
        <f ca="1">IFERROR(INDEX(K$278:K$314,MATCH($F19,$B$278:$B$314,0))/INDEX($D$278:$D$314,MATCH($F19,$B$278:$B$314,0)),SUMIFS('Input-Ext Allocators'!H$8:H$63,'Input-Ext Allocators'!$B$8:$B$63,$F19))*$D19</f>
        <v>0</v>
      </c>
    </row>
    <row r="20" spans="1:11" outlineLevel="1">
      <c r="A20" s="22">
        <f>IF(ISBLANK('Input-Accounts'!A20),"",'Input-Accounts'!A20)</f>
        <v>12</v>
      </c>
      <c r="B20" s="32" t="str">
        <f>IF(ISBLANK('Input-Accounts'!B20),"",'Input-Accounts'!B20)</f>
        <v>RIGHTS OF WAY</v>
      </c>
      <c r="C20" s="22">
        <f>IF(ISBLANK('Input-Accounts'!C20),"",'Input-Accounts'!C20)</f>
        <v>374.5</v>
      </c>
      <c r="D20" s="8">
        <f t="shared" ca="1" si="3"/>
        <v>0</v>
      </c>
      <c r="E20" s="8">
        <f t="shared" ca="1" si="2"/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8">
        <f ca="1">IFERROR(INDEX(G$278:G$314,MATCH($F20,$B$278:$B$314,0))/INDEX($D$278:$D$314,MATCH($F20,$B$278:$B$314,0)),SUMIFS('Input-Ext Allocators'!D$8:D$63,'Input-Ext Allocators'!$B$8:$B$63,$F20))*$D20</f>
        <v>0</v>
      </c>
      <c r="H20" s="8">
        <f ca="1">IFERROR(INDEX(H$278:H$314,MATCH($F20,$B$278:$B$314,0))/INDEX($D$278:$D$314,MATCH($F20,$B$278:$B$314,0)),SUMIFS('Input-Ext Allocators'!E$8:E$63,'Input-Ext Allocators'!$B$8:$B$63,$F20))*$D20</f>
        <v>0</v>
      </c>
      <c r="I20" s="8">
        <f ca="1">IFERROR(INDEX(I$278:I$314,MATCH($F20,$B$278:$B$314,0))/INDEX($D$278:$D$314,MATCH($F20,$B$278:$B$314,0)),SUMIFS('Input-Ext Allocators'!F$8:F$63,'Input-Ext Allocators'!$B$8:$B$63,$F20))*$D20</f>
        <v>0</v>
      </c>
      <c r="J20" s="8">
        <f ca="1">IFERROR(INDEX(J$278:J$314,MATCH($F20,$B$278:$B$314,0))/INDEX($D$278:$D$314,MATCH($F20,$B$278:$B$314,0)),SUMIFS('Input-Ext Allocators'!G$8:G$63,'Input-Ext Allocators'!$B$8:$B$63,$F20))*$D20</f>
        <v>0</v>
      </c>
      <c r="K20" s="8">
        <f ca="1">IFERROR(INDEX(K$278:K$314,MATCH($F20,$B$278:$B$314,0))/INDEX($D$278:$D$314,MATCH($F20,$B$278:$B$314,0)),SUMIFS('Input-Ext Allocators'!H$8:H$63,'Input-Ext Allocators'!$B$8:$B$63,$F20))*$D20</f>
        <v>0</v>
      </c>
    </row>
    <row r="21" spans="1:11" outlineLevel="1">
      <c r="A21" s="22">
        <f>IF(ISBLANK('Input-Accounts'!A21),"",'Input-Accounts'!A21)</f>
        <v>13</v>
      </c>
      <c r="B21" s="32" t="str">
        <f>IF(ISBLANK('Input-Accounts'!B21),"",'Input-Accounts'!B21)</f>
        <v>STRUCTURES &amp; IMPROVEMENTS</v>
      </c>
      <c r="C21" s="22">
        <f>IF(ISBLANK('Input-Accounts'!C21),"",'Input-Accounts'!C21)</f>
        <v>375</v>
      </c>
      <c r="D21" s="8">
        <f t="shared" ca="1" si="3"/>
        <v>0</v>
      </c>
      <c r="E21" s="8">
        <f t="shared" ca="1" si="2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8">
        <f ca="1">IFERROR(INDEX(G$278:G$314,MATCH($F21,$B$278:$B$314,0))/INDEX($D$278:$D$314,MATCH($F21,$B$278:$B$314,0)),SUMIFS('Input-Ext Allocators'!D$8:D$63,'Input-Ext Allocators'!$B$8:$B$63,$F21))*$D21</f>
        <v>0</v>
      </c>
      <c r="H21" s="8">
        <f ca="1">IFERROR(INDEX(H$278:H$314,MATCH($F21,$B$278:$B$314,0))/INDEX($D$278:$D$314,MATCH($F21,$B$278:$B$314,0)),SUMIFS('Input-Ext Allocators'!E$8:E$63,'Input-Ext Allocators'!$B$8:$B$63,$F21))*$D21</f>
        <v>0</v>
      </c>
      <c r="I21" s="8">
        <f ca="1">IFERROR(INDEX(I$278:I$314,MATCH($F21,$B$278:$B$314,0))/INDEX($D$278:$D$314,MATCH($F21,$B$278:$B$314,0)),SUMIFS('Input-Ext Allocators'!F$8:F$63,'Input-Ext Allocators'!$B$8:$B$63,$F21))*$D21</f>
        <v>0</v>
      </c>
      <c r="J21" s="8">
        <f ca="1">IFERROR(INDEX(J$278:J$314,MATCH($F21,$B$278:$B$314,0))/INDEX($D$278:$D$314,MATCH($F21,$B$278:$B$314,0)),SUMIFS('Input-Ext Allocators'!G$8:G$63,'Input-Ext Allocators'!$B$8:$B$63,$F21))*$D21</f>
        <v>0</v>
      </c>
      <c r="K21" s="8">
        <f ca="1">IFERROR(INDEX(K$278:K$314,MATCH($F21,$B$278:$B$314,0))/INDEX($D$278:$D$314,MATCH($F21,$B$278:$B$314,0)),SUMIFS('Input-Ext Allocators'!H$8:H$63,'Input-Ext Allocators'!$B$8:$B$63,$F21))*$D21</f>
        <v>0</v>
      </c>
    </row>
    <row r="22" spans="1:11" outlineLevel="1">
      <c r="A22" s="22">
        <f>IF(ISBLANK('Input-Accounts'!A22),"",'Input-Accounts'!A22)</f>
        <v>14</v>
      </c>
      <c r="B22" s="32" t="str">
        <f>IF(ISBLANK('Input-Accounts'!B22),"",'Input-Accounts'!B22)</f>
        <v>STRUC &amp; IMPROV-REGULATING - DS-ML DIRECT ASSIGNMENT</v>
      </c>
      <c r="C22" s="22">
        <f>IF(ISBLANK('Input-Accounts'!C22),"",'Input-Accounts'!C22)</f>
        <v>375.4</v>
      </c>
      <c r="D22" s="8">
        <f t="shared" ca="1" si="3"/>
        <v>0</v>
      </c>
      <c r="E22" s="8">
        <f t="shared" ca="1" si="2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8">
        <f ca="1">IFERROR(INDEX(G$278:G$314,MATCH($F22,$B$278:$B$314,0))/INDEX($D$278:$D$314,MATCH($F22,$B$278:$B$314,0)),SUMIFS('Input-Ext Allocators'!D$8:D$63,'Input-Ext Allocators'!$B$8:$B$63,$F22))*$D22</f>
        <v>0</v>
      </c>
      <c r="H22" s="8">
        <f ca="1">IFERROR(INDEX(H$278:H$314,MATCH($F22,$B$278:$B$314,0))/INDEX($D$278:$D$314,MATCH($F22,$B$278:$B$314,0)),SUMIFS('Input-Ext Allocators'!E$8:E$63,'Input-Ext Allocators'!$B$8:$B$63,$F22))*$D22</f>
        <v>0</v>
      </c>
      <c r="I22" s="8">
        <f ca="1">IFERROR(INDEX(I$278:I$314,MATCH($F22,$B$278:$B$314,0))/INDEX($D$278:$D$314,MATCH($F22,$B$278:$B$314,0)),SUMIFS('Input-Ext Allocators'!F$8:F$63,'Input-Ext Allocators'!$B$8:$B$63,$F22))*$D22</f>
        <v>0</v>
      </c>
      <c r="J22" s="8">
        <f ca="1">IFERROR(INDEX(J$278:J$314,MATCH($F22,$B$278:$B$314,0))/INDEX($D$278:$D$314,MATCH($F22,$B$278:$B$314,0)),SUMIFS('Input-Ext Allocators'!G$8:G$63,'Input-Ext Allocators'!$B$8:$B$63,$F22))*$D22</f>
        <v>0</v>
      </c>
      <c r="K22" s="8">
        <f ca="1">IFERROR(INDEX(K$278:K$314,MATCH($F22,$B$278:$B$314,0))/INDEX($D$278:$D$314,MATCH($F22,$B$278:$B$314,0)),SUMIFS('Input-Ext Allocators'!H$8:H$63,'Input-Ext Allocators'!$B$8:$B$63,$F22))*$D22</f>
        <v>0</v>
      </c>
    </row>
    <row r="23" spans="1:11" outlineLevel="1">
      <c r="A23" s="22">
        <f>IF(ISBLANK('Input-Accounts'!A23),"",'Input-Accounts'!A23)</f>
        <v>15</v>
      </c>
      <c r="B23" s="32" t="str">
        <f>IF(ISBLANK('Input-Accounts'!B23),"",'Input-Accounts'!B23)</f>
        <v>STRUC &amp; IMPROV-DISTR. IND. M &amp; R</v>
      </c>
      <c r="C23" s="22">
        <f>IF(ISBLANK('Input-Accounts'!C23),"",'Input-Accounts'!C23)</f>
        <v>375.6</v>
      </c>
      <c r="D23" s="8">
        <f t="shared" ca="1" si="3"/>
        <v>0</v>
      </c>
      <c r="E23" s="8">
        <f t="shared" ca="1" si="2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8">
        <f ca="1">IFERROR(INDEX(G$278:G$314,MATCH($F23,$B$278:$B$314,0))/INDEX($D$278:$D$314,MATCH($F23,$B$278:$B$314,0)),SUMIFS('Input-Ext Allocators'!D$8:D$63,'Input-Ext Allocators'!$B$8:$B$63,$F23))*$D23</f>
        <v>0</v>
      </c>
      <c r="H23" s="8">
        <f ca="1">IFERROR(INDEX(H$278:H$314,MATCH($F23,$B$278:$B$314,0))/INDEX($D$278:$D$314,MATCH($F23,$B$278:$B$314,0)),SUMIFS('Input-Ext Allocators'!E$8:E$63,'Input-Ext Allocators'!$B$8:$B$63,$F23))*$D23</f>
        <v>0</v>
      </c>
      <c r="I23" s="8">
        <f ca="1">IFERROR(INDEX(I$278:I$314,MATCH($F23,$B$278:$B$314,0))/INDEX($D$278:$D$314,MATCH($F23,$B$278:$B$314,0)),SUMIFS('Input-Ext Allocators'!F$8:F$63,'Input-Ext Allocators'!$B$8:$B$63,$F23))*$D23</f>
        <v>0</v>
      </c>
      <c r="J23" s="8">
        <f ca="1">IFERROR(INDEX(J$278:J$314,MATCH($F23,$B$278:$B$314,0))/INDEX($D$278:$D$314,MATCH($F23,$B$278:$B$314,0)),SUMIFS('Input-Ext Allocators'!G$8:G$63,'Input-Ext Allocators'!$B$8:$B$63,$F23))*$D23</f>
        <v>0</v>
      </c>
      <c r="K23" s="8">
        <f ca="1">IFERROR(INDEX(K$278:K$314,MATCH($F23,$B$278:$B$314,0))/INDEX($D$278:$D$314,MATCH($F23,$B$278:$B$314,0)),SUMIFS('Input-Ext Allocators'!H$8:H$63,'Input-Ext Allocators'!$B$8:$B$63,$F23))*$D23</f>
        <v>0</v>
      </c>
    </row>
    <row r="24" spans="1:11" outlineLevel="1">
      <c r="A24" s="22">
        <f>IF(ISBLANK('Input-Accounts'!A24),"",'Input-Accounts'!A24)</f>
        <v>16</v>
      </c>
      <c r="B24" s="32" t="str">
        <f>IF(ISBLANK('Input-Accounts'!B24),"",'Input-Accounts'!B24)</f>
        <v>STRUC &amp; IMPROV-OTHER DISTR. SYSTEMS</v>
      </c>
      <c r="C24" s="22">
        <f>IF(ISBLANK('Input-Accounts'!C24),"",'Input-Accounts'!C24)</f>
        <v>375.7</v>
      </c>
      <c r="D24" s="8">
        <f t="shared" ca="1" si="3"/>
        <v>0</v>
      </c>
      <c r="E24" s="8">
        <f t="shared" ca="1" si="2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8">
        <f ca="1">IFERROR(INDEX(G$278:G$314,MATCH($F24,$B$278:$B$314,0))/INDEX($D$278:$D$314,MATCH($F24,$B$278:$B$314,0)),SUMIFS('Input-Ext Allocators'!D$8:D$63,'Input-Ext Allocators'!$B$8:$B$63,$F24))*$D24</f>
        <v>0</v>
      </c>
      <c r="H24" s="8">
        <f ca="1">IFERROR(INDEX(H$278:H$314,MATCH($F24,$B$278:$B$314,0))/INDEX($D$278:$D$314,MATCH($F24,$B$278:$B$314,0)),SUMIFS('Input-Ext Allocators'!E$8:E$63,'Input-Ext Allocators'!$B$8:$B$63,$F24))*$D24</f>
        <v>0</v>
      </c>
      <c r="I24" s="8">
        <f ca="1">IFERROR(INDEX(I$278:I$314,MATCH($F24,$B$278:$B$314,0))/INDEX($D$278:$D$314,MATCH($F24,$B$278:$B$314,0)),SUMIFS('Input-Ext Allocators'!F$8:F$63,'Input-Ext Allocators'!$B$8:$B$63,$F24))*$D24</f>
        <v>0</v>
      </c>
      <c r="J24" s="8">
        <f ca="1">IFERROR(INDEX(J$278:J$314,MATCH($F24,$B$278:$B$314,0))/INDEX($D$278:$D$314,MATCH($F24,$B$278:$B$314,0)),SUMIFS('Input-Ext Allocators'!G$8:G$63,'Input-Ext Allocators'!$B$8:$B$63,$F24))*$D24</f>
        <v>0</v>
      </c>
      <c r="K24" s="8">
        <f ca="1">IFERROR(INDEX(K$278:K$314,MATCH($F24,$B$278:$B$314,0))/INDEX($D$278:$D$314,MATCH($F24,$B$278:$B$314,0)),SUMIFS('Input-Ext Allocators'!H$8:H$63,'Input-Ext Allocators'!$B$8:$B$63,$F24))*$D24</f>
        <v>0</v>
      </c>
    </row>
    <row r="25" spans="1:11" outlineLevel="1">
      <c r="A25" s="22">
        <f>IF(ISBLANK('Input-Accounts'!A25),"",'Input-Accounts'!A25)</f>
        <v>17</v>
      </c>
      <c r="B25" s="32" t="str">
        <f>IF(ISBLANK('Input-Accounts'!B25),"",'Input-Accounts'!B25)</f>
        <v>STRUC &amp; IMPROV-OTHER DISTR SYS-ILP</v>
      </c>
      <c r="C25" s="22">
        <f>IF(ISBLANK('Input-Accounts'!C25),"",'Input-Accounts'!C25)</f>
        <v>375.71</v>
      </c>
      <c r="D25" s="8">
        <f t="shared" ca="1" si="3"/>
        <v>0</v>
      </c>
      <c r="E25" s="8">
        <f t="shared" ca="1" si="2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8">
        <f ca="1">IFERROR(INDEX(G$278:G$314,MATCH($F25,$B$278:$B$314,0))/INDEX($D$278:$D$314,MATCH($F25,$B$278:$B$314,0)),SUMIFS('Input-Ext Allocators'!D$8:D$63,'Input-Ext Allocators'!$B$8:$B$63,$F25))*$D25</f>
        <v>0</v>
      </c>
      <c r="H25" s="8">
        <f ca="1">IFERROR(INDEX(H$278:H$314,MATCH($F25,$B$278:$B$314,0))/INDEX($D$278:$D$314,MATCH($F25,$B$278:$B$314,0)),SUMIFS('Input-Ext Allocators'!E$8:E$63,'Input-Ext Allocators'!$B$8:$B$63,$F25))*$D25</f>
        <v>0</v>
      </c>
      <c r="I25" s="8">
        <f ca="1">IFERROR(INDEX(I$278:I$314,MATCH($F25,$B$278:$B$314,0))/INDEX($D$278:$D$314,MATCH($F25,$B$278:$B$314,0)),SUMIFS('Input-Ext Allocators'!F$8:F$63,'Input-Ext Allocators'!$B$8:$B$63,$F25))*$D25</f>
        <v>0</v>
      </c>
      <c r="J25" s="8">
        <f ca="1">IFERROR(INDEX(J$278:J$314,MATCH($F25,$B$278:$B$314,0))/INDEX($D$278:$D$314,MATCH($F25,$B$278:$B$314,0)),SUMIFS('Input-Ext Allocators'!G$8:G$63,'Input-Ext Allocators'!$B$8:$B$63,$F25))*$D25</f>
        <v>0</v>
      </c>
      <c r="K25" s="8">
        <f ca="1">IFERROR(INDEX(K$278:K$314,MATCH($F25,$B$278:$B$314,0))/INDEX($D$278:$D$314,MATCH($F25,$B$278:$B$314,0)),SUMIFS('Input-Ext Allocators'!H$8:H$63,'Input-Ext Allocators'!$B$8:$B$63,$F25))*$D25</f>
        <v>0</v>
      </c>
    </row>
    <row r="26" spans="1:11" outlineLevel="1">
      <c r="A26" s="22">
        <f>IF(ISBLANK('Input-Accounts'!A26),"",'Input-Accounts'!A26)</f>
        <v>18</v>
      </c>
      <c r="B26" s="32" t="str">
        <f>IF(ISBLANK('Input-Accounts'!B26),"",'Input-Accounts'!B26)</f>
        <v>STRUC &amp; IMPROV-COMMUNICATIONS</v>
      </c>
      <c r="C26" s="22">
        <f>IF(ISBLANK('Input-Accounts'!C26),"",'Input-Accounts'!C26)</f>
        <v>375.8</v>
      </c>
      <c r="D26" s="8">
        <f t="shared" ca="1" si="3"/>
        <v>0</v>
      </c>
      <c r="E26" s="8">
        <f t="shared" ca="1" si="2"/>
        <v>0</v>
      </c>
      <c r="F26" s="2" t="str" cm="1">
        <f t="array" aca="1" ref="F26" ca="1">IF(D26=0,"-",IF('Input-Accounts'!$E26&lt;&gt;0,'Input-Accounts'!$E26,INDEX('Input-Accounts'!$H26:$J26,,MATCH($F$6,'Input-Accounts'!$H$6:$J$6,0))))</f>
        <v>-</v>
      </c>
      <c r="G26" s="8">
        <f ca="1">IFERROR(INDEX(G$278:G$314,MATCH($F26,$B$278:$B$314,0))/INDEX($D$278:$D$314,MATCH($F26,$B$278:$B$314,0)),SUMIFS('Input-Ext Allocators'!D$8:D$63,'Input-Ext Allocators'!$B$8:$B$63,$F26))*$D26</f>
        <v>0</v>
      </c>
      <c r="H26" s="8">
        <f ca="1">IFERROR(INDEX(H$278:H$314,MATCH($F26,$B$278:$B$314,0))/INDEX($D$278:$D$314,MATCH($F26,$B$278:$B$314,0)),SUMIFS('Input-Ext Allocators'!E$8:E$63,'Input-Ext Allocators'!$B$8:$B$63,$F26))*$D26</f>
        <v>0</v>
      </c>
      <c r="I26" s="8">
        <f ca="1">IFERROR(INDEX(I$278:I$314,MATCH($F26,$B$278:$B$314,0))/INDEX($D$278:$D$314,MATCH($F26,$B$278:$B$314,0)),SUMIFS('Input-Ext Allocators'!F$8:F$63,'Input-Ext Allocators'!$B$8:$B$63,$F26))*$D26</f>
        <v>0</v>
      </c>
      <c r="J26" s="8">
        <f ca="1">IFERROR(INDEX(J$278:J$314,MATCH($F26,$B$278:$B$314,0))/INDEX($D$278:$D$314,MATCH($F26,$B$278:$B$314,0)),SUMIFS('Input-Ext Allocators'!G$8:G$63,'Input-Ext Allocators'!$B$8:$B$63,$F26))*$D26</f>
        <v>0</v>
      </c>
      <c r="K26" s="8">
        <f ca="1">IFERROR(INDEX(K$278:K$314,MATCH($F26,$B$278:$B$314,0))/INDEX($D$278:$D$314,MATCH($F26,$B$278:$B$314,0)),SUMIFS('Input-Ext Allocators'!H$8:H$63,'Input-Ext Allocators'!$B$8:$B$63,$F26))*$D26</f>
        <v>0</v>
      </c>
    </row>
    <row r="27" spans="1:11" outlineLevel="1">
      <c r="A27" s="22">
        <f>IF(ISBLANK('Input-Accounts'!A27),"",'Input-Accounts'!A27)</f>
        <v>19</v>
      </c>
      <c r="B27" s="32" t="str">
        <f>IF(ISBLANK('Input-Accounts'!B27),"",'Input-Accounts'!B27)</f>
        <v>MAINS (Less SMRP)</v>
      </c>
      <c r="C27" s="22">
        <f>IF(ISBLANK('Input-Accounts'!C27),"",'Input-Accounts'!C27)</f>
        <v>376</v>
      </c>
      <c r="D27" s="8">
        <f t="shared" ca="1" si="3"/>
        <v>0</v>
      </c>
      <c r="E27" s="8">
        <f t="shared" ca="1" si="2"/>
        <v>0</v>
      </c>
      <c r="F27" s="2" t="str" cm="1">
        <f t="array" aca="1" ref="F27" ca="1">IF(D27=0,"-",IF('Input-Accounts'!$E27&lt;&gt;0,'Input-Accounts'!$E27,INDEX('Input-Accounts'!$H27:$J27,,MATCH($F$6,'Input-Accounts'!$H$6:$J$6,0))))</f>
        <v>-</v>
      </c>
      <c r="G27" s="8">
        <f ca="1">IFERROR(INDEX(G$278:G$314,MATCH($F27,$B$278:$B$314,0))/INDEX($D$278:$D$314,MATCH($F27,$B$278:$B$314,0)),SUMIFS('Input-Ext Allocators'!D$8:D$63,'Input-Ext Allocators'!$B$8:$B$63,$F27))*$D27</f>
        <v>0</v>
      </c>
      <c r="H27" s="8">
        <f ca="1">IFERROR(INDEX(H$278:H$314,MATCH($F27,$B$278:$B$314,0))/INDEX($D$278:$D$314,MATCH($F27,$B$278:$B$314,0)),SUMIFS('Input-Ext Allocators'!E$8:E$63,'Input-Ext Allocators'!$B$8:$B$63,$F27))*$D27</f>
        <v>0</v>
      </c>
      <c r="I27" s="8">
        <f ca="1">IFERROR(INDEX(I$278:I$314,MATCH($F27,$B$278:$B$314,0))/INDEX($D$278:$D$314,MATCH($F27,$B$278:$B$314,0)),SUMIFS('Input-Ext Allocators'!F$8:F$63,'Input-Ext Allocators'!$B$8:$B$63,$F27))*$D27</f>
        <v>0</v>
      </c>
      <c r="J27" s="8">
        <f ca="1">IFERROR(INDEX(J$278:J$314,MATCH($F27,$B$278:$B$314,0))/INDEX($D$278:$D$314,MATCH($F27,$B$278:$B$314,0)),SUMIFS('Input-Ext Allocators'!G$8:G$63,'Input-Ext Allocators'!$B$8:$B$63,$F27))*$D27</f>
        <v>0</v>
      </c>
      <c r="K27" s="8">
        <f ca="1">IFERROR(INDEX(K$278:K$314,MATCH($F27,$B$278:$B$314,0))/INDEX($D$278:$D$314,MATCH($F27,$B$278:$B$314,0)),SUMIFS('Input-Ext Allocators'!H$8:H$63,'Input-Ext Allocators'!$B$8:$B$63,$F27))*$D27</f>
        <v>0</v>
      </c>
    </row>
    <row r="28" spans="1:11" outlineLevel="1">
      <c r="A28" s="22">
        <f>IF(ISBLANK('Input-Accounts'!A28),"",'Input-Accounts'!A28)</f>
        <v>20</v>
      </c>
      <c r="B28" s="32" t="str">
        <f>IF(ISBLANK('Input-Accounts'!B28),"",'Input-Accounts'!B28)</f>
        <v>MAINS - DS-ML DIRECT ASSIGNMENT</v>
      </c>
      <c r="C28" s="22">
        <f>IF(ISBLANK('Input-Accounts'!C28),"",'Input-Accounts'!C28)</f>
        <v>376</v>
      </c>
      <c r="D28" s="8">
        <f t="shared" ca="1" si="3"/>
        <v>0</v>
      </c>
      <c r="E28" s="8">
        <f t="shared" ca="1" si="2"/>
        <v>0</v>
      </c>
      <c r="F28" s="2" t="str" cm="1">
        <f t="array" aca="1" ref="F28" ca="1">IF(D28=0,"-",IF('Input-Accounts'!$E28&lt;&gt;0,'Input-Accounts'!$E28,INDEX('Input-Accounts'!$H28:$J28,,MATCH($F$6,'Input-Accounts'!$H$6:$J$6,0))))</f>
        <v>-</v>
      </c>
      <c r="G28" s="8">
        <f ca="1">IFERROR(INDEX(G$278:G$314,MATCH($F28,$B$278:$B$314,0))/INDEX($D$278:$D$314,MATCH($F28,$B$278:$B$314,0)),SUMIFS('Input-Ext Allocators'!D$8:D$63,'Input-Ext Allocators'!$B$8:$B$63,$F28))*$D28</f>
        <v>0</v>
      </c>
      <c r="H28" s="8">
        <f ca="1">IFERROR(INDEX(H$278:H$314,MATCH($F28,$B$278:$B$314,0))/INDEX($D$278:$D$314,MATCH($F28,$B$278:$B$314,0)),SUMIFS('Input-Ext Allocators'!E$8:E$63,'Input-Ext Allocators'!$B$8:$B$63,$F28))*$D28</f>
        <v>0</v>
      </c>
      <c r="I28" s="8">
        <f ca="1">IFERROR(INDEX(I$278:I$314,MATCH($F28,$B$278:$B$314,0))/INDEX($D$278:$D$314,MATCH($F28,$B$278:$B$314,0)),SUMIFS('Input-Ext Allocators'!F$8:F$63,'Input-Ext Allocators'!$B$8:$B$63,$F28))*$D28</f>
        <v>0</v>
      </c>
      <c r="J28" s="8">
        <f ca="1">IFERROR(INDEX(J$278:J$314,MATCH($F28,$B$278:$B$314,0))/INDEX($D$278:$D$314,MATCH($F28,$B$278:$B$314,0)),SUMIFS('Input-Ext Allocators'!G$8:G$63,'Input-Ext Allocators'!$B$8:$B$63,$F28))*$D28</f>
        <v>0</v>
      </c>
      <c r="K28" s="8">
        <f ca="1">IFERROR(INDEX(K$278:K$314,MATCH($F28,$B$278:$B$314,0))/INDEX($D$278:$D$314,MATCH($F28,$B$278:$B$314,0)),SUMIFS('Input-Ext Allocators'!H$8:H$63,'Input-Ext Allocators'!$B$8:$B$63,$F28))*$D28</f>
        <v>0</v>
      </c>
    </row>
    <row r="29" spans="1:11" outlineLevel="1">
      <c r="A29" s="22">
        <f>IF(ISBLANK('Input-Accounts'!A29),"",'Input-Accounts'!A29)</f>
        <v>21</v>
      </c>
      <c r="B29" s="32" t="str">
        <f>IF(ISBLANK('Input-Accounts'!B29),"",'Input-Accounts'!B29)</f>
        <v>M &amp; R STATION EQUIP-REG (LESS SMRP)</v>
      </c>
      <c r="C29" s="22">
        <f>IF(ISBLANK('Input-Accounts'!C29),"",'Input-Accounts'!C29)</f>
        <v>378</v>
      </c>
      <c r="D29" s="8">
        <f t="shared" ca="1" si="3"/>
        <v>0</v>
      </c>
      <c r="E29" s="8">
        <f t="shared" ca="1" si="2"/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8">
        <f ca="1">IFERROR(INDEX(G$278:G$314,MATCH($F29,$B$278:$B$314,0))/INDEX($D$278:$D$314,MATCH($F29,$B$278:$B$314,0)),SUMIFS('Input-Ext Allocators'!D$8:D$63,'Input-Ext Allocators'!$B$8:$B$63,$F29))*$D29</f>
        <v>0</v>
      </c>
      <c r="H29" s="8">
        <f ca="1">IFERROR(INDEX(H$278:H$314,MATCH($F29,$B$278:$B$314,0))/INDEX($D$278:$D$314,MATCH($F29,$B$278:$B$314,0)),SUMIFS('Input-Ext Allocators'!E$8:E$63,'Input-Ext Allocators'!$B$8:$B$63,$F29))*$D29</f>
        <v>0</v>
      </c>
      <c r="I29" s="8">
        <f ca="1">IFERROR(INDEX(I$278:I$314,MATCH($F29,$B$278:$B$314,0))/INDEX($D$278:$D$314,MATCH($F29,$B$278:$B$314,0)),SUMIFS('Input-Ext Allocators'!F$8:F$63,'Input-Ext Allocators'!$B$8:$B$63,$F29))*$D29</f>
        <v>0</v>
      </c>
      <c r="J29" s="8">
        <f ca="1">IFERROR(INDEX(J$278:J$314,MATCH($F29,$B$278:$B$314,0))/INDEX($D$278:$D$314,MATCH($F29,$B$278:$B$314,0)),SUMIFS('Input-Ext Allocators'!G$8:G$63,'Input-Ext Allocators'!$B$8:$B$63,$F29))*$D29</f>
        <v>0</v>
      </c>
      <c r="K29" s="8">
        <f ca="1">IFERROR(INDEX(K$278:K$314,MATCH($F29,$B$278:$B$314,0))/INDEX($D$278:$D$314,MATCH($F29,$B$278:$B$314,0)),SUMIFS('Input-Ext Allocators'!H$8:H$63,'Input-Ext Allocators'!$B$8:$B$63,$F29))*$D29</f>
        <v>0</v>
      </c>
    </row>
    <row r="30" spans="1:11" outlineLevel="1">
      <c r="A30" s="22">
        <f>IF(ISBLANK('Input-Accounts'!A30),"",'Input-Accounts'!A30)</f>
        <v>22</v>
      </c>
      <c r="B30" s="32" t="str">
        <f>IF(ISBLANK('Input-Accounts'!B30),"",'Input-Accounts'!B30)</f>
        <v>M &amp; R STA EQUIP-GENERAL-REGULATING - DS-ML DIRECT ASSIGNMENT</v>
      </c>
      <c r="C30" s="22">
        <f>IF(ISBLANK('Input-Accounts'!C30),"",'Input-Accounts'!C30)</f>
        <v>378.2</v>
      </c>
      <c r="D30" s="8">
        <f t="shared" ca="1" si="3"/>
        <v>0</v>
      </c>
      <c r="E30" s="8">
        <f t="shared" ca="1" si="2"/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8">
        <f ca="1">IFERROR(INDEX(G$278:G$314,MATCH($F30,$B$278:$B$314,0))/INDEX($D$278:$D$314,MATCH($F30,$B$278:$B$314,0)),SUMIFS('Input-Ext Allocators'!D$8:D$63,'Input-Ext Allocators'!$B$8:$B$63,$F30))*$D30</f>
        <v>0</v>
      </c>
      <c r="H30" s="8">
        <f ca="1">IFERROR(INDEX(H$278:H$314,MATCH($F30,$B$278:$B$314,0))/INDEX($D$278:$D$314,MATCH($F30,$B$278:$B$314,0)),SUMIFS('Input-Ext Allocators'!E$8:E$63,'Input-Ext Allocators'!$B$8:$B$63,$F30))*$D30</f>
        <v>0</v>
      </c>
      <c r="I30" s="8">
        <f ca="1">IFERROR(INDEX(I$278:I$314,MATCH($F30,$B$278:$B$314,0))/INDEX($D$278:$D$314,MATCH($F30,$B$278:$B$314,0)),SUMIFS('Input-Ext Allocators'!F$8:F$63,'Input-Ext Allocators'!$B$8:$B$63,$F30))*$D30</f>
        <v>0</v>
      </c>
      <c r="J30" s="8">
        <f ca="1">IFERROR(INDEX(J$278:J$314,MATCH($F30,$B$278:$B$314,0))/INDEX($D$278:$D$314,MATCH($F30,$B$278:$B$314,0)),SUMIFS('Input-Ext Allocators'!G$8:G$63,'Input-Ext Allocators'!$B$8:$B$63,$F30))*$D30</f>
        <v>0</v>
      </c>
      <c r="K30" s="8">
        <f ca="1">IFERROR(INDEX(K$278:K$314,MATCH($F30,$B$278:$B$314,0))/INDEX($D$278:$D$314,MATCH($F30,$B$278:$B$314,0)),SUMIFS('Input-Ext Allocators'!H$8:H$63,'Input-Ext Allocators'!$B$8:$B$63,$F30))*$D30</f>
        <v>0</v>
      </c>
    </row>
    <row r="31" spans="1:11" outlineLevel="1">
      <c r="A31" s="22">
        <f>IF(ISBLANK('Input-Accounts'!A31),"",'Input-Accounts'!A31)</f>
        <v>23</v>
      </c>
      <c r="B31" s="32" t="str">
        <f>IF(ISBLANK('Input-Accounts'!B31),"",'Input-Accounts'!B31)</f>
        <v>M &amp; R STA EQUIP REG FMV</v>
      </c>
      <c r="C31" s="22">
        <f>IF(ISBLANK('Input-Accounts'!C31),"",'Input-Accounts'!C31)</f>
        <v>378.21</v>
      </c>
      <c r="D31" s="8">
        <f t="shared" ca="1" si="3"/>
        <v>0</v>
      </c>
      <c r="E31" s="8">
        <f t="shared" ca="1" si="2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8">
        <f ca="1">IFERROR(INDEX(G$278:G$314,MATCH($F31,$B$278:$B$314,0))/INDEX($D$278:$D$314,MATCH($F31,$B$278:$B$314,0)),SUMIFS('Input-Ext Allocators'!D$8:D$63,'Input-Ext Allocators'!$B$8:$B$63,$F31))*$D31</f>
        <v>0</v>
      </c>
      <c r="H31" s="8">
        <f ca="1">IFERROR(INDEX(H$278:H$314,MATCH($F31,$B$278:$B$314,0))/INDEX($D$278:$D$314,MATCH($F31,$B$278:$B$314,0)),SUMIFS('Input-Ext Allocators'!E$8:E$63,'Input-Ext Allocators'!$B$8:$B$63,$F31))*$D31</f>
        <v>0</v>
      </c>
      <c r="I31" s="8">
        <f ca="1">IFERROR(INDEX(I$278:I$314,MATCH($F31,$B$278:$B$314,0))/INDEX($D$278:$D$314,MATCH($F31,$B$278:$B$314,0)),SUMIFS('Input-Ext Allocators'!F$8:F$63,'Input-Ext Allocators'!$B$8:$B$63,$F31))*$D31</f>
        <v>0</v>
      </c>
      <c r="J31" s="8">
        <f ca="1">IFERROR(INDEX(J$278:J$314,MATCH($F31,$B$278:$B$314,0))/INDEX($D$278:$D$314,MATCH($F31,$B$278:$B$314,0)),SUMIFS('Input-Ext Allocators'!G$8:G$63,'Input-Ext Allocators'!$B$8:$B$63,$F31))*$D31</f>
        <v>0</v>
      </c>
      <c r="K31" s="8">
        <f ca="1">IFERROR(INDEX(K$278:K$314,MATCH($F31,$B$278:$B$314,0))/INDEX($D$278:$D$314,MATCH($F31,$B$278:$B$314,0)),SUMIFS('Input-Ext Allocators'!H$8:H$63,'Input-Ext Allocators'!$B$8:$B$63,$F31))*$D31</f>
        <v>0</v>
      </c>
    </row>
    <row r="32" spans="1:11" outlineLevel="1">
      <c r="A32" s="22">
        <f>IF(ISBLANK('Input-Accounts'!A32),"",'Input-Accounts'!A32)</f>
        <v>24</v>
      </c>
      <c r="B32" s="32" t="str">
        <f>IF(ISBLANK('Input-Accounts'!B32),"",'Input-Accounts'!B32)</f>
        <v>M &amp; R STA EQUIP-CITY GATE CHECK STA</v>
      </c>
      <c r="C32" s="22">
        <f>IF(ISBLANK('Input-Accounts'!C32),"",'Input-Accounts'!C32)</f>
        <v>379</v>
      </c>
      <c r="D32" s="8">
        <f t="shared" ca="1" si="3"/>
        <v>0</v>
      </c>
      <c r="E32" s="8">
        <f t="shared" ca="1" si="2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8">
        <f ca="1">IFERROR(INDEX(G$278:G$314,MATCH($F32,$B$278:$B$314,0))/INDEX($D$278:$D$314,MATCH($F32,$B$278:$B$314,0)),SUMIFS('Input-Ext Allocators'!D$8:D$63,'Input-Ext Allocators'!$B$8:$B$63,$F32))*$D32</f>
        <v>0</v>
      </c>
      <c r="H32" s="8">
        <f ca="1">IFERROR(INDEX(H$278:H$314,MATCH($F32,$B$278:$B$314,0))/INDEX($D$278:$D$314,MATCH($F32,$B$278:$B$314,0)),SUMIFS('Input-Ext Allocators'!E$8:E$63,'Input-Ext Allocators'!$B$8:$B$63,$F32))*$D32</f>
        <v>0</v>
      </c>
      <c r="I32" s="8">
        <f ca="1">IFERROR(INDEX(I$278:I$314,MATCH($F32,$B$278:$B$314,0))/INDEX($D$278:$D$314,MATCH($F32,$B$278:$B$314,0)),SUMIFS('Input-Ext Allocators'!F$8:F$63,'Input-Ext Allocators'!$B$8:$B$63,$F32))*$D32</f>
        <v>0</v>
      </c>
      <c r="J32" s="8">
        <f ca="1">IFERROR(INDEX(J$278:J$314,MATCH($F32,$B$278:$B$314,0))/INDEX($D$278:$D$314,MATCH($F32,$B$278:$B$314,0)),SUMIFS('Input-Ext Allocators'!G$8:G$63,'Input-Ext Allocators'!$B$8:$B$63,$F32))*$D32</f>
        <v>0</v>
      </c>
      <c r="K32" s="8">
        <f ca="1">IFERROR(INDEX(K$278:K$314,MATCH($F32,$B$278:$B$314,0))/INDEX($D$278:$D$314,MATCH($F32,$B$278:$B$314,0)),SUMIFS('Input-Ext Allocators'!H$8:H$63,'Input-Ext Allocators'!$B$8:$B$63,$F32))*$D32</f>
        <v>0</v>
      </c>
    </row>
    <row r="33" spans="1:11" outlineLevel="1">
      <c r="A33" s="22">
        <f>IF(ISBLANK('Input-Accounts'!A33),"",'Input-Accounts'!A33)</f>
        <v>25</v>
      </c>
      <c r="B33" s="32" t="str">
        <f>IF(ISBLANK('Input-Accounts'!B33),"",'Input-Accounts'!B33)</f>
        <v>SERVICES (Less SMRP)</v>
      </c>
      <c r="C33" s="22">
        <f>IF(ISBLANK('Input-Accounts'!C33),"",'Input-Accounts'!C33)</f>
        <v>380</v>
      </c>
      <c r="D33" s="8">
        <f t="shared" ca="1" si="3"/>
        <v>0</v>
      </c>
      <c r="E33" s="8">
        <f t="shared" ca="1" si="2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8">
        <f ca="1">IFERROR(INDEX(G$278:G$314,MATCH($F33,$B$278:$B$314,0))/INDEX($D$278:$D$314,MATCH($F33,$B$278:$B$314,0)),SUMIFS('Input-Ext Allocators'!D$8:D$63,'Input-Ext Allocators'!$B$8:$B$63,$F33))*$D33</f>
        <v>0</v>
      </c>
      <c r="H33" s="8">
        <f ca="1">IFERROR(INDEX(H$278:H$314,MATCH($F33,$B$278:$B$314,0))/INDEX($D$278:$D$314,MATCH($F33,$B$278:$B$314,0)),SUMIFS('Input-Ext Allocators'!E$8:E$63,'Input-Ext Allocators'!$B$8:$B$63,$F33))*$D33</f>
        <v>0</v>
      </c>
      <c r="I33" s="8">
        <f ca="1">IFERROR(INDEX(I$278:I$314,MATCH($F33,$B$278:$B$314,0))/INDEX($D$278:$D$314,MATCH($F33,$B$278:$B$314,0)),SUMIFS('Input-Ext Allocators'!F$8:F$63,'Input-Ext Allocators'!$B$8:$B$63,$F33))*$D33</f>
        <v>0</v>
      </c>
      <c r="J33" s="8">
        <f ca="1">IFERROR(INDEX(J$278:J$314,MATCH($F33,$B$278:$B$314,0))/INDEX($D$278:$D$314,MATCH($F33,$B$278:$B$314,0)),SUMIFS('Input-Ext Allocators'!G$8:G$63,'Input-Ext Allocators'!$B$8:$B$63,$F33))*$D33</f>
        <v>0</v>
      </c>
      <c r="K33" s="8">
        <f ca="1">IFERROR(INDEX(K$278:K$314,MATCH($F33,$B$278:$B$314,0))/INDEX($D$278:$D$314,MATCH($F33,$B$278:$B$314,0)),SUMIFS('Input-Ext Allocators'!H$8:H$63,'Input-Ext Allocators'!$B$8:$B$63,$F33))*$D33</f>
        <v>0</v>
      </c>
    </row>
    <row r="34" spans="1:11" outlineLevel="1">
      <c r="A34" s="22">
        <f>IF(ISBLANK('Input-Accounts'!A34),"",'Input-Accounts'!A34)</f>
        <v>26</v>
      </c>
      <c r="B34" s="32" t="str">
        <f>IF(ISBLANK('Input-Accounts'!B34),"",'Input-Accounts'!B34)</f>
        <v>METERS</v>
      </c>
      <c r="C34" s="22">
        <f>IF(ISBLANK('Input-Accounts'!C34),"",'Input-Accounts'!C34)</f>
        <v>381</v>
      </c>
      <c r="D34" s="8">
        <f t="shared" ca="1" si="3"/>
        <v>0</v>
      </c>
      <c r="E34" s="8">
        <f t="shared" ca="1" si="2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8">
        <f ca="1">IFERROR(INDEX(G$278:G$314,MATCH($F34,$B$278:$B$314,0))/INDEX($D$278:$D$314,MATCH($F34,$B$278:$B$314,0)),SUMIFS('Input-Ext Allocators'!D$8:D$63,'Input-Ext Allocators'!$B$8:$B$63,$F34))*$D34</f>
        <v>0</v>
      </c>
      <c r="H34" s="8">
        <f ca="1">IFERROR(INDEX(H$278:H$314,MATCH($F34,$B$278:$B$314,0))/INDEX($D$278:$D$314,MATCH($F34,$B$278:$B$314,0)),SUMIFS('Input-Ext Allocators'!E$8:E$63,'Input-Ext Allocators'!$B$8:$B$63,$F34))*$D34</f>
        <v>0</v>
      </c>
      <c r="I34" s="8">
        <f ca="1">IFERROR(INDEX(I$278:I$314,MATCH($F34,$B$278:$B$314,0))/INDEX($D$278:$D$314,MATCH($F34,$B$278:$B$314,0)),SUMIFS('Input-Ext Allocators'!F$8:F$63,'Input-Ext Allocators'!$B$8:$B$63,$F34))*$D34</f>
        <v>0</v>
      </c>
      <c r="J34" s="8">
        <f ca="1">IFERROR(INDEX(J$278:J$314,MATCH($F34,$B$278:$B$314,0))/INDEX($D$278:$D$314,MATCH($F34,$B$278:$B$314,0)),SUMIFS('Input-Ext Allocators'!G$8:G$63,'Input-Ext Allocators'!$B$8:$B$63,$F34))*$D34</f>
        <v>0</v>
      </c>
      <c r="K34" s="8">
        <f ca="1">IFERROR(INDEX(K$278:K$314,MATCH($F34,$B$278:$B$314,0))/INDEX($D$278:$D$314,MATCH($F34,$B$278:$B$314,0)),SUMIFS('Input-Ext Allocators'!H$8:H$63,'Input-Ext Allocators'!$B$8:$B$63,$F34))*$D34</f>
        <v>0</v>
      </c>
    </row>
    <row r="35" spans="1:11" outlineLevel="1">
      <c r="A35" s="22">
        <f>IF(ISBLANK('Input-Accounts'!A35),"",'Input-Accounts'!A35)</f>
        <v>27</v>
      </c>
      <c r="B35" s="32" t="str">
        <f>IF(ISBLANK('Input-Accounts'!B35),"",'Input-Accounts'!B35)</f>
        <v>METERS - AMI</v>
      </c>
      <c r="C35" s="22">
        <f>IF(ISBLANK('Input-Accounts'!C35),"",'Input-Accounts'!C35)</f>
        <v>381.1</v>
      </c>
      <c r="D35" s="8">
        <f t="shared" ca="1" si="3"/>
        <v>0</v>
      </c>
      <c r="E35" s="8">
        <f t="shared" ca="1" si="2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8">
        <f ca="1">IFERROR(INDEX(G$278:G$314,MATCH($F35,$B$278:$B$314,0))/INDEX($D$278:$D$314,MATCH($F35,$B$278:$B$314,0)),SUMIFS('Input-Ext Allocators'!D$8:D$63,'Input-Ext Allocators'!$B$8:$B$63,$F35))*$D35</f>
        <v>0</v>
      </c>
      <c r="H35" s="8">
        <f ca="1">IFERROR(INDEX(H$278:H$314,MATCH($F35,$B$278:$B$314,0))/INDEX($D$278:$D$314,MATCH($F35,$B$278:$B$314,0)),SUMIFS('Input-Ext Allocators'!E$8:E$63,'Input-Ext Allocators'!$B$8:$B$63,$F35))*$D35</f>
        <v>0</v>
      </c>
      <c r="I35" s="8">
        <f ca="1">IFERROR(INDEX(I$278:I$314,MATCH($F35,$B$278:$B$314,0))/INDEX($D$278:$D$314,MATCH($F35,$B$278:$B$314,0)),SUMIFS('Input-Ext Allocators'!F$8:F$63,'Input-Ext Allocators'!$B$8:$B$63,$F35))*$D35</f>
        <v>0</v>
      </c>
      <c r="J35" s="8">
        <f ca="1">IFERROR(INDEX(J$278:J$314,MATCH($F35,$B$278:$B$314,0))/INDEX($D$278:$D$314,MATCH($F35,$B$278:$B$314,0)),SUMIFS('Input-Ext Allocators'!G$8:G$63,'Input-Ext Allocators'!$B$8:$B$63,$F35))*$D35</f>
        <v>0</v>
      </c>
      <c r="K35" s="8">
        <f ca="1">IFERROR(INDEX(K$278:K$314,MATCH($F35,$B$278:$B$314,0))/INDEX($D$278:$D$314,MATCH($F35,$B$278:$B$314,0)),SUMIFS('Input-Ext Allocators'!H$8:H$63,'Input-Ext Allocators'!$B$8:$B$63,$F35))*$D35</f>
        <v>0</v>
      </c>
    </row>
    <row r="36" spans="1:11" outlineLevel="1">
      <c r="A36" s="22">
        <f>IF(ISBLANK('Input-Accounts'!A36),"",'Input-Accounts'!A36)</f>
        <v>28</v>
      </c>
      <c r="B36" s="32" t="str">
        <f>IF(ISBLANK('Input-Accounts'!B36),"",'Input-Accounts'!B36)</f>
        <v>METER INSTALLATIONS (Less SMRP)</v>
      </c>
      <c r="C36" s="22">
        <f>IF(ISBLANK('Input-Accounts'!C36),"",'Input-Accounts'!C36)</f>
        <v>382</v>
      </c>
      <c r="D36" s="8">
        <f t="shared" ca="1" si="3"/>
        <v>0</v>
      </c>
      <c r="E36" s="8">
        <f t="shared" ca="1" si="2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8">
        <f ca="1">IFERROR(INDEX(G$278:G$314,MATCH($F36,$B$278:$B$314,0))/INDEX($D$278:$D$314,MATCH($F36,$B$278:$B$314,0)),SUMIFS('Input-Ext Allocators'!D$8:D$63,'Input-Ext Allocators'!$B$8:$B$63,$F36))*$D36</f>
        <v>0</v>
      </c>
      <c r="H36" s="8">
        <f ca="1">IFERROR(INDEX(H$278:H$314,MATCH($F36,$B$278:$B$314,0))/INDEX($D$278:$D$314,MATCH($F36,$B$278:$B$314,0)),SUMIFS('Input-Ext Allocators'!E$8:E$63,'Input-Ext Allocators'!$B$8:$B$63,$F36))*$D36</f>
        <v>0</v>
      </c>
      <c r="I36" s="8">
        <f ca="1">IFERROR(INDEX(I$278:I$314,MATCH($F36,$B$278:$B$314,0))/INDEX($D$278:$D$314,MATCH($F36,$B$278:$B$314,0)),SUMIFS('Input-Ext Allocators'!F$8:F$63,'Input-Ext Allocators'!$B$8:$B$63,$F36))*$D36</f>
        <v>0</v>
      </c>
      <c r="J36" s="8">
        <f ca="1">IFERROR(INDEX(J$278:J$314,MATCH($F36,$B$278:$B$314,0))/INDEX($D$278:$D$314,MATCH($F36,$B$278:$B$314,0)),SUMIFS('Input-Ext Allocators'!G$8:G$63,'Input-Ext Allocators'!$B$8:$B$63,$F36))*$D36</f>
        <v>0</v>
      </c>
      <c r="K36" s="8">
        <f ca="1">IFERROR(INDEX(K$278:K$314,MATCH($F36,$B$278:$B$314,0))/INDEX($D$278:$D$314,MATCH($F36,$B$278:$B$314,0)),SUMIFS('Input-Ext Allocators'!H$8:H$63,'Input-Ext Allocators'!$B$8:$B$63,$F36))*$D36</f>
        <v>0</v>
      </c>
    </row>
    <row r="37" spans="1:11" outlineLevel="1">
      <c r="A37" s="22">
        <f>IF(ISBLANK('Input-Accounts'!A37),"",'Input-Accounts'!A37)</f>
        <v>29</v>
      </c>
      <c r="B37" s="32" t="str">
        <f>IF(ISBLANK('Input-Accounts'!B37),"",'Input-Accounts'!B37)</f>
        <v>HOUSE REGULATORS (Less SMRP)</v>
      </c>
      <c r="C37" s="22">
        <f>IF(ISBLANK('Input-Accounts'!C37),"",'Input-Accounts'!C37)</f>
        <v>383</v>
      </c>
      <c r="D37" s="8">
        <f t="shared" ca="1" si="3"/>
        <v>0</v>
      </c>
      <c r="E37" s="8">
        <f t="shared" ca="1" si="2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8">
        <f ca="1">IFERROR(INDEX(G$278:G$314,MATCH($F37,$B$278:$B$314,0))/INDEX($D$278:$D$314,MATCH($F37,$B$278:$B$314,0)),SUMIFS('Input-Ext Allocators'!D$8:D$63,'Input-Ext Allocators'!$B$8:$B$63,$F37))*$D37</f>
        <v>0</v>
      </c>
      <c r="H37" s="8">
        <f ca="1">IFERROR(INDEX(H$278:H$314,MATCH($F37,$B$278:$B$314,0))/INDEX($D$278:$D$314,MATCH($F37,$B$278:$B$314,0)),SUMIFS('Input-Ext Allocators'!E$8:E$63,'Input-Ext Allocators'!$B$8:$B$63,$F37))*$D37</f>
        <v>0</v>
      </c>
      <c r="I37" s="8">
        <f ca="1">IFERROR(INDEX(I$278:I$314,MATCH($F37,$B$278:$B$314,0))/INDEX($D$278:$D$314,MATCH($F37,$B$278:$B$314,0)),SUMIFS('Input-Ext Allocators'!F$8:F$63,'Input-Ext Allocators'!$B$8:$B$63,$F37))*$D37</f>
        <v>0</v>
      </c>
      <c r="J37" s="8">
        <f ca="1">IFERROR(INDEX(J$278:J$314,MATCH($F37,$B$278:$B$314,0))/INDEX($D$278:$D$314,MATCH($F37,$B$278:$B$314,0)),SUMIFS('Input-Ext Allocators'!G$8:G$63,'Input-Ext Allocators'!$B$8:$B$63,$F37))*$D37</f>
        <v>0</v>
      </c>
      <c r="K37" s="8">
        <f ca="1">IFERROR(INDEX(K$278:K$314,MATCH($F37,$B$278:$B$314,0))/INDEX($D$278:$D$314,MATCH($F37,$B$278:$B$314,0)),SUMIFS('Input-Ext Allocators'!H$8:H$63,'Input-Ext Allocators'!$B$8:$B$63,$F37))*$D37</f>
        <v>0</v>
      </c>
    </row>
    <row r="38" spans="1:11" outlineLevel="1">
      <c r="A38" s="22">
        <f>IF(ISBLANK('Input-Accounts'!A38),"",'Input-Accounts'!A38)</f>
        <v>30</v>
      </c>
      <c r="B38" s="32" t="str">
        <f>IF(ISBLANK('Input-Accounts'!B38),"",'Input-Accounts'!B38)</f>
        <v>HOUSE REGULATOR INSTALLATIONS</v>
      </c>
      <c r="C38" s="22">
        <f>IF(ISBLANK('Input-Accounts'!C38),"",'Input-Accounts'!C38)</f>
        <v>384</v>
      </c>
      <c r="D38" s="8">
        <f t="shared" ca="1" si="3"/>
        <v>0</v>
      </c>
      <c r="E38" s="8">
        <f t="shared" ca="1" si="2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8">
        <f ca="1">IFERROR(INDEX(G$278:G$314,MATCH($F38,$B$278:$B$314,0))/INDEX($D$278:$D$314,MATCH($F38,$B$278:$B$314,0)),SUMIFS('Input-Ext Allocators'!D$8:D$63,'Input-Ext Allocators'!$B$8:$B$63,$F38))*$D38</f>
        <v>0</v>
      </c>
      <c r="H38" s="8">
        <f ca="1">IFERROR(INDEX(H$278:H$314,MATCH($F38,$B$278:$B$314,0))/INDEX($D$278:$D$314,MATCH($F38,$B$278:$B$314,0)),SUMIFS('Input-Ext Allocators'!E$8:E$63,'Input-Ext Allocators'!$B$8:$B$63,$F38))*$D38</f>
        <v>0</v>
      </c>
      <c r="I38" s="8">
        <f ca="1">IFERROR(INDEX(I$278:I$314,MATCH($F38,$B$278:$B$314,0))/INDEX($D$278:$D$314,MATCH($F38,$B$278:$B$314,0)),SUMIFS('Input-Ext Allocators'!F$8:F$63,'Input-Ext Allocators'!$B$8:$B$63,$F38))*$D38</f>
        <v>0</v>
      </c>
      <c r="J38" s="8">
        <f ca="1">IFERROR(INDEX(J$278:J$314,MATCH($F38,$B$278:$B$314,0))/INDEX($D$278:$D$314,MATCH($F38,$B$278:$B$314,0)),SUMIFS('Input-Ext Allocators'!G$8:G$63,'Input-Ext Allocators'!$B$8:$B$63,$F38))*$D38</f>
        <v>0</v>
      </c>
      <c r="K38" s="8">
        <f ca="1">IFERROR(INDEX(K$278:K$314,MATCH($F38,$B$278:$B$314,0))/INDEX($D$278:$D$314,MATCH($F38,$B$278:$B$314,0)),SUMIFS('Input-Ext Allocators'!H$8:H$63,'Input-Ext Allocators'!$B$8:$B$63,$F38))*$D38</f>
        <v>0</v>
      </c>
    </row>
    <row r="39" spans="1:11" outlineLevel="1">
      <c r="A39" s="22">
        <f>IF(ISBLANK('Input-Accounts'!A39),"",'Input-Accounts'!A39)</f>
        <v>31</v>
      </c>
      <c r="B39" s="32" t="str">
        <f>IF(ISBLANK('Input-Accounts'!B39),"",'Input-Accounts'!B39)</f>
        <v>INDUSTRIAL M &amp; R STATION EQUIPMENT</v>
      </c>
      <c r="C39" s="22">
        <f>IF(ISBLANK('Input-Accounts'!C39),"",'Input-Accounts'!C39)</f>
        <v>385</v>
      </c>
      <c r="D39" s="8">
        <f t="shared" ca="1" si="3"/>
        <v>0</v>
      </c>
      <c r="E39" s="8">
        <f t="shared" ca="1" si="2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8">
        <f ca="1">IFERROR(INDEX(G$278:G$314,MATCH($F39,$B$278:$B$314,0))/INDEX($D$278:$D$314,MATCH($F39,$B$278:$B$314,0)),SUMIFS('Input-Ext Allocators'!D$8:D$63,'Input-Ext Allocators'!$B$8:$B$63,$F39))*$D39</f>
        <v>0</v>
      </c>
      <c r="H39" s="8">
        <f ca="1">IFERROR(INDEX(H$278:H$314,MATCH($F39,$B$278:$B$314,0))/INDEX($D$278:$D$314,MATCH($F39,$B$278:$B$314,0)),SUMIFS('Input-Ext Allocators'!E$8:E$63,'Input-Ext Allocators'!$B$8:$B$63,$F39))*$D39</f>
        <v>0</v>
      </c>
      <c r="I39" s="8">
        <f ca="1">IFERROR(INDEX(I$278:I$314,MATCH($F39,$B$278:$B$314,0))/INDEX($D$278:$D$314,MATCH($F39,$B$278:$B$314,0)),SUMIFS('Input-Ext Allocators'!F$8:F$63,'Input-Ext Allocators'!$B$8:$B$63,$F39))*$D39</f>
        <v>0</v>
      </c>
      <c r="J39" s="8">
        <f ca="1">IFERROR(INDEX(J$278:J$314,MATCH($F39,$B$278:$B$314,0))/INDEX($D$278:$D$314,MATCH($F39,$B$278:$B$314,0)),SUMIFS('Input-Ext Allocators'!G$8:G$63,'Input-Ext Allocators'!$B$8:$B$63,$F39))*$D39</f>
        <v>0</v>
      </c>
      <c r="K39" s="8">
        <f ca="1">IFERROR(INDEX(K$278:K$314,MATCH($F39,$B$278:$B$314,0))/INDEX($D$278:$D$314,MATCH($F39,$B$278:$B$314,0)),SUMIFS('Input-Ext Allocators'!H$8:H$63,'Input-Ext Allocators'!$B$8:$B$63,$F39))*$D39</f>
        <v>0</v>
      </c>
    </row>
    <row r="40" spans="1:11" outlineLevel="1">
      <c r="A40" s="22">
        <f>IF(ISBLANK('Input-Accounts'!A40),"",'Input-Accounts'!A40)</f>
        <v>32</v>
      </c>
      <c r="B40" s="32" t="str">
        <f>IF(ISBLANK('Input-Accounts'!B40),"",'Input-Accounts'!B40)</f>
        <v>INDUSTRIAL M &amp; R STATION EQUIPMENT - DS-ML DIRECT ASSIGNMENT</v>
      </c>
      <c r="C40" s="22">
        <f>IF(ISBLANK('Input-Accounts'!C40),"",'Input-Accounts'!C40)</f>
        <v>385</v>
      </c>
      <c r="D40" s="8">
        <f t="shared" ca="1" si="3"/>
        <v>0</v>
      </c>
      <c r="E40" s="8">
        <f t="shared" ca="1" si="2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8">
        <f ca="1">IFERROR(INDEX(G$278:G$314,MATCH($F40,$B$278:$B$314,0))/INDEX($D$278:$D$314,MATCH($F40,$B$278:$B$314,0)),SUMIFS('Input-Ext Allocators'!D$8:D$63,'Input-Ext Allocators'!$B$8:$B$63,$F40))*$D40</f>
        <v>0</v>
      </c>
      <c r="H40" s="8">
        <f ca="1">IFERROR(INDEX(H$278:H$314,MATCH($F40,$B$278:$B$314,0))/INDEX($D$278:$D$314,MATCH($F40,$B$278:$B$314,0)),SUMIFS('Input-Ext Allocators'!E$8:E$63,'Input-Ext Allocators'!$B$8:$B$63,$F40))*$D40</f>
        <v>0</v>
      </c>
      <c r="I40" s="8">
        <f ca="1">IFERROR(INDEX(I$278:I$314,MATCH($F40,$B$278:$B$314,0))/INDEX($D$278:$D$314,MATCH($F40,$B$278:$B$314,0)),SUMIFS('Input-Ext Allocators'!F$8:F$63,'Input-Ext Allocators'!$B$8:$B$63,$F40))*$D40</f>
        <v>0</v>
      </c>
      <c r="J40" s="8">
        <f ca="1">IFERROR(INDEX(J$278:J$314,MATCH($F40,$B$278:$B$314,0))/INDEX($D$278:$D$314,MATCH($F40,$B$278:$B$314,0)),SUMIFS('Input-Ext Allocators'!G$8:G$63,'Input-Ext Allocators'!$B$8:$B$63,$F40))*$D40</f>
        <v>0</v>
      </c>
      <c r="K40" s="8">
        <f ca="1">IFERROR(INDEX(K$278:K$314,MATCH($F40,$B$278:$B$314,0))/INDEX($D$278:$D$314,MATCH($F40,$B$278:$B$314,0)),SUMIFS('Input-Ext Allocators'!H$8:H$63,'Input-Ext Allocators'!$B$8:$B$63,$F40))*$D40</f>
        <v>0</v>
      </c>
    </row>
    <row r="41" spans="1:11" outlineLevel="1">
      <c r="A41" s="22">
        <f>IF(ISBLANK('Input-Accounts'!A41),"",'Input-Accounts'!A41)</f>
        <v>33</v>
      </c>
      <c r="B41" s="32" t="str">
        <f>IF(ISBLANK('Input-Accounts'!B41),"",'Input-Accounts'!B41)</f>
        <v>OTHER EQUIPMENT</v>
      </c>
      <c r="C41" s="22">
        <f>IF(ISBLANK('Input-Accounts'!C41),"",'Input-Accounts'!C41)</f>
        <v>387</v>
      </c>
      <c r="D41" s="8">
        <f t="shared" ca="1" si="3"/>
        <v>0</v>
      </c>
      <c r="E41" s="8">
        <f t="shared" ca="1" si="2"/>
        <v>0</v>
      </c>
      <c r="F41" s="2" t="str" cm="1">
        <f t="array" aca="1" ref="F41" ca="1">IF(D41=0,"-",IF('Input-Accounts'!$E41&lt;&gt;0,'Input-Accounts'!$E41,INDEX('Input-Accounts'!$H41:$J41,,MATCH($F$6,'Input-Accounts'!$H$6:$J$6,0))))</f>
        <v>-</v>
      </c>
      <c r="G41" s="8">
        <f ca="1">IFERROR(INDEX(G$278:G$314,MATCH($F41,$B$278:$B$314,0))/INDEX($D$278:$D$314,MATCH($F41,$B$278:$B$314,0)),SUMIFS('Input-Ext Allocators'!D$8:D$63,'Input-Ext Allocators'!$B$8:$B$63,$F41))*$D41</f>
        <v>0</v>
      </c>
      <c r="H41" s="8">
        <f ca="1">IFERROR(INDEX(H$278:H$314,MATCH($F41,$B$278:$B$314,0))/INDEX($D$278:$D$314,MATCH($F41,$B$278:$B$314,0)),SUMIFS('Input-Ext Allocators'!E$8:E$63,'Input-Ext Allocators'!$B$8:$B$63,$F41))*$D41</f>
        <v>0</v>
      </c>
      <c r="I41" s="8">
        <f ca="1">IFERROR(INDEX(I$278:I$314,MATCH($F41,$B$278:$B$314,0))/INDEX($D$278:$D$314,MATCH($F41,$B$278:$B$314,0)),SUMIFS('Input-Ext Allocators'!F$8:F$63,'Input-Ext Allocators'!$B$8:$B$63,$F41))*$D41</f>
        <v>0</v>
      </c>
      <c r="J41" s="8">
        <f ca="1">IFERROR(INDEX(J$278:J$314,MATCH($F41,$B$278:$B$314,0))/INDEX($D$278:$D$314,MATCH($F41,$B$278:$B$314,0)),SUMIFS('Input-Ext Allocators'!G$8:G$63,'Input-Ext Allocators'!$B$8:$B$63,$F41))*$D41</f>
        <v>0</v>
      </c>
      <c r="K41" s="8">
        <f ca="1">IFERROR(INDEX(K$278:K$314,MATCH($F41,$B$278:$B$314,0))/INDEX($D$278:$D$314,MATCH($F41,$B$278:$B$314,0)),SUMIFS('Input-Ext Allocators'!H$8:H$63,'Input-Ext Allocators'!$B$8:$B$63,$F41))*$D41</f>
        <v>0</v>
      </c>
    </row>
    <row r="42" spans="1:11" outlineLevel="1">
      <c r="A42" s="22">
        <f>IF(ISBLANK('Input-Accounts'!A42),"",'Input-Accounts'!A42)</f>
        <v>34</v>
      </c>
      <c r="B42" t="str">
        <f>IF(ISBLANK('Input-Accounts'!B42),"",'Input-Accounts'!B42)</f>
        <v>Subtotal - Distribution Plant</v>
      </c>
      <c r="C42" s="22" t="str">
        <f>IF(ISBLANK('Input-Accounts'!C42),"",'Input-Accounts'!C42)</f>
        <v/>
      </c>
      <c r="D42" s="77">
        <f ca="1">SUBTOTAL(9,D18:D41)</f>
        <v>0</v>
      </c>
      <c r="E42" s="8">
        <f t="shared" ca="1" si="2"/>
        <v>0</v>
      </c>
      <c r="G42" s="77">
        <f t="shared" ref="G42:K42" ca="1" si="4">SUBTOTAL(9,G18:G41)</f>
        <v>0</v>
      </c>
      <c r="H42" s="77">
        <f t="shared" ca="1" si="4"/>
        <v>0</v>
      </c>
      <c r="I42" s="77">
        <f t="shared" ca="1" si="4"/>
        <v>0</v>
      </c>
      <c r="J42" s="77">
        <f t="shared" ca="1" si="4"/>
        <v>0</v>
      </c>
      <c r="K42" s="77">
        <f t="shared" ca="1" si="4"/>
        <v>0</v>
      </c>
    </row>
    <row r="43" spans="1:11" outlineLevel="1">
      <c r="A43" s="22" t="str">
        <f>IF(ISBLANK('Input-Accounts'!A43),"",'Input-Accounts'!A43)</f>
        <v/>
      </c>
      <c r="B43" s="32" t="str">
        <f>IF(ISBLANK('Input-Accounts'!B43),"",'Input-Accounts'!B43)</f>
        <v/>
      </c>
      <c r="C43" s="22" t="str">
        <f>IF(ISBLANK('Input-Accounts'!C43),"",'Input-Accounts'!C43)</f>
        <v/>
      </c>
      <c r="D43" s="8"/>
      <c r="E43" s="8"/>
      <c r="G43" s="8"/>
      <c r="H43" s="8"/>
      <c r="I43" s="8"/>
      <c r="J43" s="8"/>
      <c r="K43" s="8"/>
    </row>
    <row r="44" spans="1:11" outlineLevel="1">
      <c r="A44" s="22">
        <f>IF(ISBLANK('Input-Accounts'!A44),"",'Input-Accounts'!A44)</f>
        <v>35</v>
      </c>
      <c r="B44" s="1" t="str">
        <f>IF(ISBLANK('Input-Accounts'!B44),"",'Input-Accounts'!B44)</f>
        <v>General Plant</v>
      </c>
      <c r="C44" s="22" t="str">
        <f>IF(ISBLANK('Input-Accounts'!C44),"",'Input-Accounts'!C44)</f>
        <v/>
      </c>
      <c r="D44" s="8"/>
      <c r="E44" s="8"/>
      <c r="G44" s="8"/>
      <c r="H44" s="8"/>
      <c r="I44" s="8"/>
      <c r="J44" s="8"/>
      <c r="K44" s="8"/>
    </row>
    <row r="45" spans="1:11" outlineLevel="1">
      <c r="A45" s="22">
        <f>IF(ISBLANK('Input-Accounts'!A45),"",'Input-Accounts'!A45)</f>
        <v>36</v>
      </c>
      <c r="B45" s="32" t="str">
        <f>IF(ISBLANK('Input-Accounts'!B45),"",'Input-Accounts'!B45)</f>
        <v>OFFICE FURN &amp; EQUIP-UNSPECIFIED</v>
      </c>
      <c r="C45" s="22">
        <f>IF(ISBLANK('Input-Accounts'!C45),"",'Input-Accounts'!C45)</f>
        <v>391.1</v>
      </c>
      <c r="D45" s="8">
        <f t="shared" ref="D45:D52" ca="1" si="5">INDIRECT("Classification!"&amp;$D$5&amp;ROW())</f>
        <v>0</v>
      </c>
      <c r="E45" s="8">
        <f t="shared" ref="E45:E53" ca="1" si="6">IFERROR(IF(D45="","",IF(D45=0,0,IF(ABS(D45-SUM($G45:$K45))&lt;Check_Limit,0,1))),1)</f>
        <v>0</v>
      </c>
      <c r="F45" s="2" t="str" cm="1">
        <f t="array" aca="1" ref="F45" ca="1">IF(D45=0,"-",IF('Input-Accounts'!$E45&lt;&gt;0,'Input-Accounts'!$E45,INDEX('Input-Accounts'!$H45:$J45,,MATCH($F$6,'Input-Accounts'!$H$6:$J$6,0))))</f>
        <v>-</v>
      </c>
      <c r="G45" s="8">
        <f ca="1">IFERROR(INDEX(G$278:G$314,MATCH($F45,$B$278:$B$314,0))/INDEX($D$278:$D$314,MATCH($F45,$B$278:$B$314,0)),SUMIFS('Input-Ext Allocators'!D$8:D$63,'Input-Ext Allocators'!$B$8:$B$63,$F45))*$D45</f>
        <v>0</v>
      </c>
      <c r="H45" s="8">
        <f ca="1">IFERROR(INDEX(H$278:H$314,MATCH($F45,$B$278:$B$314,0))/INDEX($D$278:$D$314,MATCH($F45,$B$278:$B$314,0)),SUMIFS('Input-Ext Allocators'!E$8:E$63,'Input-Ext Allocators'!$B$8:$B$63,$F45))*$D45</f>
        <v>0</v>
      </c>
      <c r="I45" s="8">
        <f ca="1">IFERROR(INDEX(I$278:I$314,MATCH($F45,$B$278:$B$314,0))/INDEX($D$278:$D$314,MATCH($F45,$B$278:$B$314,0)),SUMIFS('Input-Ext Allocators'!F$8:F$63,'Input-Ext Allocators'!$B$8:$B$63,$F45))*$D45</f>
        <v>0</v>
      </c>
      <c r="J45" s="8">
        <f ca="1">IFERROR(INDEX(J$278:J$314,MATCH($F45,$B$278:$B$314,0))/INDEX($D$278:$D$314,MATCH($F45,$B$278:$B$314,0)),SUMIFS('Input-Ext Allocators'!G$8:G$63,'Input-Ext Allocators'!$B$8:$B$63,$F45))*$D45</f>
        <v>0</v>
      </c>
      <c r="K45" s="8">
        <f ca="1">IFERROR(INDEX(K$278:K$314,MATCH($F45,$B$278:$B$314,0))/INDEX($D$278:$D$314,MATCH($F45,$B$278:$B$314,0)),SUMIFS('Input-Ext Allocators'!H$8:H$63,'Input-Ext Allocators'!$B$8:$B$63,$F45))*$D45</f>
        <v>0</v>
      </c>
    </row>
    <row r="46" spans="1:11" outlineLevel="1">
      <c r="A46" s="22">
        <f>IF(ISBLANK('Input-Accounts'!A46),"",'Input-Accounts'!A46)</f>
        <v>37</v>
      </c>
      <c r="B46" s="32" t="str">
        <f>IF(ISBLANK('Input-Accounts'!B46),"",'Input-Accounts'!B46)</f>
        <v>OFFICE FURN &amp; EQUIP-INFO SYSTEMS</v>
      </c>
      <c r="C46" s="22">
        <f>IF(ISBLANK('Input-Accounts'!C46),"",'Input-Accounts'!C46)</f>
        <v>391.12</v>
      </c>
      <c r="D46" s="8">
        <f t="shared" ca="1" si="5"/>
        <v>0</v>
      </c>
      <c r="E46" s="8">
        <f t="shared" ca="1" si="6"/>
        <v>0</v>
      </c>
      <c r="F46" s="2" t="str" cm="1">
        <f t="array" aca="1" ref="F46" ca="1">IF(D46=0,"-",IF('Input-Accounts'!$E46&lt;&gt;0,'Input-Accounts'!$E46,INDEX('Input-Accounts'!$H46:$J46,,MATCH($F$6,'Input-Accounts'!$H$6:$J$6,0))))</f>
        <v>-</v>
      </c>
      <c r="G46" s="8">
        <f ca="1">IFERROR(INDEX(G$278:G$314,MATCH($F46,$B$278:$B$314,0))/INDEX($D$278:$D$314,MATCH($F46,$B$278:$B$314,0)),SUMIFS('Input-Ext Allocators'!D$8:D$63,'Input-Ext Allocators'!$B$8:$B$63,$F46))*$D46</f>
        <v>0</v>
      </c>
      <c r="H46" s="8">
        <f ca="1">IFERROR(INDEX(H$278:H$314,MATCH($F46,$B$278:$B$314,0))/INDEX($D$278:$D$314,MATCH($F46,$B$278:$B$314,0)),SUMIFS('Input-Ext Allocators'!E$8:E$63,'Input-Ext Allocators'!$B$8:$B$63,$F46))*$D46</f>
        <v>0</v>
      </c>
      <c r="I46" s="8">
        <f ca="1">IFERROR(INDEX(I$278:I$314,MATCH($F46,$B$278:$B$314,0))/INDEX($D$278:$D$314,MATCH($F46,$B$278:$B$314,0)),SUMIFS('Input-Ext Allocators'!F$8:F$63,'Input-Ext Allocators'!$B$8:$B$63,$F46))*$D46</f>
        <v>0</v>
      </c>
      <c r="J46" s="8">
        <f ca="1">IFERROR(INDEX(J$278:J$314,MATCH($F46,$B$278:$B$314,0))/INDEX($D$278:$D$314,MATCH($F46,$B$278:$B$314,0)),SUMIFS('Input-Ext Allocators'!G$8:G$63,'Input-Ext Allocators'!$B$8:$B$63,$F46))*$D46</f>
        <v>0</v>
      </c>
      <c r="K46" s="8">
        <f ca="1">IFERROR(INDEX(K$278:K$314,MATCH($F46,$B$278:$B$314,0))/INDEX($D$278:$D$314,MATCH($F46,$B$278:$B$314,0)),SUMIFS('Input-Ext Allocators'!H$8:H$63,'Input-Ext Allocators'!$B$8:$B$63,$F46))*$D46</f>
        <v>0</v>
      </c>
    </row>
    <row r="47" spans="1:11" outlineLevel="1">
      <c r="A47" s="22">
        <f>IF(ISBLANK('Input-Accounts'!A47),"",'Input-Accounts'!A47)</f>
        <v>38</v>
      </c>
      <c r="B47" s="32" t="str">
        <f>IF(ISBLANK('Input-Accounts'!B47),"",'Input-Accounts'!B47)</f>
        <v>TRANS EQUIP-TRAILERS OVER $1,000</v>
      </c>
      <c r="C47" s="22">
        <f>IF(ISBLANK('Input-Accounts'!C47),"",'Input-Accounts'!C47)</f>
        <v>392.2</v>
      </c>
      <c r="D47" s="8">
        <f t="shared" ca="1" si="5"/>
        <v>0</v>
      </c>
      <c r="E47" s="8">
        <f t="shared" ca="1" si="6"/>
        <v>0</v>
      </c>
      <c r="F47" s="2" t="str" cm="1">
        <f t="array" aca="1" ref="F47" ca="1">IF(D47=0,"-",IF('Input-Accounts'!$E47&lt;&gt;0,'Input-Accounts'!$E47,INDEX('Input-Accounts'!$H47:$J47,,MATCH($F$6,'Input-Accounts'!$H$6:$J$6,0))))</f>
        <v>-</v>
      </c>
      <c r="G47" s="8">
        <f ca="1">IFERROR(INDEX(G$278:G$314,MATCH($F47,$B$278:$B$314,0))/INDEX($D$278:$D$314,MATCH($F47,$B$278:$B$314,0)),SUMIFS('Input-Ext Allocators'!D$8:D$63,'Input-Ext Allocators'!$B$8:$B$63,$F47))*$D47</f>
        <v>0</v>
      </c>
      <c r="H47" s="8">
        <f ca="1">IFERROR(INDEX(H$278:H$314,MATCH($F47,$B$278:$B$314,0))/INDEX($D$278:$D$314,MATCH($F47,$B$278:$B$314,0)),SUMIFS('Input-Ext Allocators'!E$8:E$63,'Input-Ext Allocators'!$B$8:$B$63,$F47))*$D47</f>
        <v>0</v>
      </c>
      <c r="I47" s="8">
        <f ca="1">IFERROR(INDEX(I$278:I$314,MATCH($F47,$B$278:$B$314,0))/INDEX($D$278:$D$314,MATCH($F47,$B$278:$B$314,0)),SUMIFS('Input-Ext Allocators'!F$8:F$63,'Input-Ext Allocators'!$B$8:$B$63,$F47))*$D47</f>
        <v>0</v>
      </c>
      <c r="J47" s="8">
        <f ca="1">IFERROR(INDEX(J$278:J$314,MATCH($F47,$B$278:$B$314,0))/INDEX($D$278:$D$314,MATCH($F47,$B$278:$B$314,0)),SUMIFS('Input-Ext Allocators'!G$8:G$63,'Input-Ext Allocators'!$B$8:$B$63,$F47))*$D47</f>
        <v>0</v>
      </c>
      <c r="K47" s="8">
        <f ca="1">IFERROR(INDEX(K$278:K$314,MATCH($F47,$B$278:$B$314,0))/INDEX($D$278:$D$314,MATCH($F47,$B$278:$B$314,0)),SUMIFS('Input-Ext Allocators'!H$8:H$63,'Input-Ext Allocators'!$B$8:$B$63,$F47))*$D47</f>
        <v>0</v>
      </c>
    </row>
    <row r="48" spans="1:11" outlineLevel="1">
      <c r="A48" s="22">
        <f>IF(ISBLANK('Input-Accounts'!A48),"",'Input-Accounts'!A48)</f>
        <v>39</v>
      </c>
      <c r="B48" s="32" t="str">
        <f>IF(ISBLANK('Input-Accounts'!B48),"",'Input-Accounts'!B48)</f>
        <v>TRANS EQUIP-TRAILERS $1,000 or LESS</v>
      </c>
      <c r="C48" s="22">
        <f>IF(ISBLANK('Input-Accounts'!C48),"",'Input-Accounts'!C48)</f>
        <v>392.21</v>
      </c>
      <c r="D48" s="8">
        <f t="shared" ca="1" si="5"/>
        <v>0</v>
      </c>
      <c r="E48" s="8">
        <f t="shared" ca="1" si="6"/>
        <v>0</v>
      </c>
      <c r="F48" s="2" t="str" cm="1">
        <f t="array" aca="1" ref="F48" ca="1">IF(D48=0,"-",IF('Input-Accounts'!$E48&lt;&gt;0,'Input-Accounts'!$E48,INDEX('Input-Accounts'!$H48:$J48,,MATCH($F$6,'Input-Accounts'!$H$6:$J$6,0))))</f>
        <v>-</v>
      </c>
      <c r="G48" s="8">
        <f ca="1">IFERROR(INDEX(G$278:G$314,MATCH($F48,$B$278:$B$314,0))/INDEX($D$278:$D$314,MATCH($F48,$B$278:$B$314,0)),SUMIFS('Input-Ext Allocators'!D$8:D$63,'Input-Ext Allocators'!$B$8:$B$63,$F48))*$D48</f>
        <v>0</v>
      </c>
      <c r="H48" s="8">
        <f ca="1">IFERROR(INDEX(H$278:H$314,MATCH($F48,$B$278:$B$314,0))/INDEX($D$278:$D$314,MATCH($F48,$B$278:$B$314,0)),SUMIFS('Input-Ext Allocators'!E$8:E$63,'Input-Ext Allocators'!$B$8:$B$63,$F48))*$D48</f>
        <v>0</v>
      </c>
      <c r="I48" s="8">
        <f ca="1">IFERROR(INDEX(I$278:I$314,MATCH($F48,$B$278:$B$314,0))/INDEX($D$278:$D$314,MATCH($F48,$B$278:$B$314,0)),SUMIFS('Input-Ext Allocators'!F$8:F$63,'Input-Ext Allocators'!$B$8:$B$63,$F48))*$D48</f>
        <v>0</v>
      </c>
      <c r="J48" s="8">
        <f ca="1">IFERROR(INDEX(J$278:J$314,MATCH($F48,$B$278:$B$314,0))/INDEX($D$278:$D$314,MATCH($F48,$B$278:$B$314,0)),SUMIFS('Input-Ext Allocators'!G$8:G$63,'Input-Ext Allocators'!$B$8:$B$63,$F48))*$D48</f>
        <v>0</v>
      </c>
      <c r="K48" s="8">
        <f ca="1">IFERROR(INDEX(K$278:K$314,MATCH($F48,$B$278:$B$314,0))/INDEX($D$278:$D$314,MATCH($F48,$B$278:$B$314,0)),SUMIFS('Input-Ext Allocators'!H$8:H$63,'Input-Ext Allocators'!$B$8:$B$63,$F48))*$D48</f>
        <v>0</v>
      </c>
    </row>
    <row r="49" spans="1:11" outlineLevel="1">
      <c r="A49" s="22">
        <f>IF(ISBLANK('Input-Accounts'!A49),"",'Input-Accounts'!A49)</f>
        <v>40</v>
      </c>
      <c r="B49" s="32" t="str">
        <f>IF(ISBLANK('Input-Accounts'!B49),"",'Input-Accounts'!B49)</f>
        <v>TOOLS,SHOP, &amp; GAR EQ-TOOLS &amp; OTHER</v>
      </c>
      <c r="C49" s="22">
        <f>IF(ISBLANK('Input-Accounts'!C49),"",'Input-Accounts'!C49)</f>
        <v>394</v>
      </c>
      <c r="D49" s="8">
        <f t="shared" ca="1" si="5"/>
        <v>0</v>
      </c>
      <c r="E49" s="8">
        <f t="shared" ca="1" si="6"/>
        <v>0</v>
      </c>
      <c r="F49" s="2" t="str" cm="1">
        <f t="array" aca="1" ref="F49" ca="1">IF(D49=0,"-",IF('Input-Accounts'!$E49&lt;&gt;0,'Input-Accounts'!$E49,INDEX('Input-Accounts'!$H49:$J49,,MATCH($F$6,'Input-Accounts'!$H$6:$J$6,0))))</f>
        <v>-</v>
      </c>
      <c r="G49" s="8">
        <f ca="1">IFERROR(INDEX(G$278:G$314,MATCH($F49,$B$278:$B$314,0))/INDEX($D$278:$D$314,MATCH($F49,$B$278:$B$314,0)),SUMIFS('Input-Ext Allocators'!D$8:D$63,'Input-Ext Allocators'!$B$8:$B$63,$F49))*$D49</f>
        <v>0</v>
      </c>
      <c r="H49" s="8">
        <f ca="1">IFERROR(INDEX(H$278:H$314,MATCH($F49,$B$278:$B$314,0))/INDEX($D$278:$D$314,MATCH($F49,$B$278:$B$314,0)),SUMIFS('Input-Ext Allocators'!E$8:E$63,'Input-Ext Allocators'!$B$8:$B$63,$F49))*$D49</f>
        <v>0</v>
      </c>
      <c r="I49" s="8">
        <f ca="1">IFERROR(INDEX(I$278:I$314,MATCH($F49,$B$278:$B$314,0))/INDEX($D$278:$D$314,MATCH($F49,$B$278:$B$314,0)),SUMIFS('Input-Ext Allocators'!F$8:F$63,'Input-Ext Allocators'!$B$8:$B$63,$F49))*$D49</f>
        <v>0</v>
      </c>
      <c r="J49" s="8">
        <f ca="1">IFERROR(INDEX(J$278:J$314,MATCH($F49,$B$278:$B$314,0))/INDEX($D$278:$D$314,MATCH($F49,$B$278:$B$314,0)),SUMIFS('Input-Ext Allocators'!G$8:G$63,'Input-Ext Allocators'!$B$8:$B$63,$F49))*$D49</f>
        <v>0</v>
      </c>
      <c r="K49" s="8">
        <f ca="1">IFERROR(INDEX(K$278:K$314,MATCH($F49,$B$278:$B$314,0))/INDEX($D$278:$D$314,MATCH($F49,$B$278:$B$314,0)),SUMIFS('Input-Ext Allocators'!H$8:H$63,'Input-Ext Allocators'!$B$8:$B$63,$F49))*$D49</f>
        <v>0</v>
      </c>
    </row>
    <row r="50" spans="1:11" outlineLevel="1">
      <c r="A50" s="22">
        <f>IF(ISBLANK('Input-Accounts'!A50),"",'Input-Accounts'!A50)</f>
        <v>41</v>
      </c>
      <c r="B50" s="32" t="str">
        <f>IF(ISBLANK('Input-Accounts'!B50),"",'Input-Accounts'!B50)</f>
        <v>LABORATORY EQUIPMENT</v>
      </c>
      <c r="C50" s="22">
        <f>IF(ISBLANK('Input-Accounts'!C50),"",'Input-Accounts'!C50)</f>
        <v>395</v>
      </c>
      <c r="D50" s="8">
        <f t="shared" ca="1" si="5"/>
        <v>0</v>
      </c>
      <c r="E50" s="8">
        <f t="shared" ca="1" si="6"/>
        <v>0</v>
      </c>
      <c r="F50" s="2" t="str" cm="1">
        <f t="array" aca="1" ref="F50" ca="1">IF(D50=0,"-",IF('Input-Accounts'!$E50&lt;&gt;0,'Input-Accounts'!$E50,INDEX('Input-Accounts'!$H50:$J50,,MATCH($F$6,'Input-Accounts'!$H$6:$J$6,0))))</f>
        <v>-</v>
      </c>
      <c r="G50" s="8">
        <f ca="1">IFERROR(INDEX(G$278:G$314,MATCH($F50,$B$278:$B$314,0))/INDEX($D$278:$D$314,MATCH($F50,$B$278:$B$314,0)),SUMIFS('Input-Ext Allocators'!D$8:D$63,'Input-Ext Allocators'!$B$8:$B$63,$F50))*$D50</f>
        <v>0</v>
      </c>
      <c r="H50" s="8">
        <f ca="1">IFERROR(INDEX(H$278:H$314,MATCH($F50,$B$278:$B$314,0))/INDEX($D$278:$D$314,MATCH($F50,$B$278:$B$314,0)),SUMIFS('Input-Ext Allocators'!E$8:E$63,'Input-Ext Allocators'!$B$8:$B$63,$F50))*$D50</f>
        <v>0</v>
      </c>
      <c r="I50" s="8">
        <f ca="1">IFERROR(INDEX(I$278:I$314,MATCH($F50,$B$278:$B$314,0))/INDEX($D$278:$D$314,MATCH($F50,$B$278:$B$314,0)),SUMIFS('Input-Ext Allocators'!F$8:F$63,'Input-Ext Allocators'!$B$8:$B$63,$F50))*$D50</f>
        <v>0</v>
      </c>
      <c r="J50" s="8">
        <f ca="1">IFERROR(INDEX(J$278:J$314,MATCH($F50,$B$278:$B$314,0))/INDEX($D$278:$D$314,MATCH($F50,$B$278:$B$314,0)),SUMIFS('Input-Ext Allocators'!G$8:G$63,'Input-Ext Allocators'!$B$8:$B$63,$F50))*$D50</f>
        <v>0</v>
      </c>
      <c r="K50" s="8">
        <f ca="1">IFERROR(INDEX(K$278:K$314,MATCH($F50,$B$278:$B$314,0))/INDEX($D$278:$D$314,MATCH($F50,$B$278:$B$314,0)),SUMIFS('Input-Ext Allocators'!H$8:H$63,'Input-Ext Allocators'!$B$8:$B$63,$F50))*$D50</f>
        <v>0</v>
      </c>
    </row>
    <row r="51" spans="1:11" outlineLevel="1">
      <c r="A51" s="22">
        <f>IF(ISBLANK('Input-Accounts'!A51),"",'Input-Accounts'!A51)</f>
        <v>42</v>
      </c>
      <c r="B51" s="32" t="str">
        <f>IF(ISBLANK('Input-Accounts'!B51),"",'Input-Accounts'!B51)</f>
        <v>POWER OPERATED EQUIP-GENERAL TOOLS</v>
      </c>
      <c r="C51" s="22">
        <f>IF(ISBLANK('Input-Accounts'!C51),"",'Input-Accounts'!C51)</f>
        <v>396</v>
      </c>
      <c r="D51" s="8">
        <f t="shared" ca="1" si="5"/>
        <v>0</v>
      </c>
      <c r="E51" s="8">
        <f t="shared" ca="1" si="6"/>
        <v>0</v>
      </c>
      <c r="F51" s="2" t="str" cm="1">
        <f t="array" aca="1" ref="F51" ca="1">IF(D51=0,"-",IF('Input-Accounts'!$E51&lt;&gt;0,'Input-Accounts'!$E51,INDEX('Input-Accounts'!$H51:$J51,,MATCH($F$6,'Input-Accounts'!$H$6:$J$6,0))))</f>
        <v>-</v>
      </c>
      <c r="G51" s="8">
        <f ca="1">IFERROR(INDEX(G$278:G$314,MATCH($F51,$B$278:$B$314,0))/INDEX($D$278:$D$314,MATCH($F51,$B$278:$B$314,0)),SUMIFS('Input-Ext Allocators'!D$8:D$63,'Input-Ext Allocators'!$B$8:$B$63,$F51))*$D51</f>
        <v>0</v>
      </c>
      <c r="H51" s="8">
        <f ca="1">IFERROR(INDEX(H$278:H$314,MATCH($F51,$B$278:$B$314,0))/INDEX($D$278:$D$314,MATCH($F51,$B$278:$B$314,0)),SUMIFS('Input-Ext Allocators'!E$8:E$63,'Input-Ext Allocators'!$B$8:$B$63,$F51))*$D51</f>
        <v>0</v>
      </c>
      <c r="I51" s="8">
        <f ca="1">IFERROR(INDEX(I$278:I$314,MATCH($F51,$B$278:$B$314,0))/INDEX($D$278:$D$314,MATCH($F51,$B$278:$B$314,0)),SUMIFS('Input-Ext Allocators'!F$8:F$63,'Input-Ext Allocators'!$B$8:$B$63,$F51))*$D51</f>
        <v>0</v>
      </c>
      <c r="J51" s="8">
        <f ca="1">IFERROR(INDEX(J$278:J$314,MATCH($F51,$B$278:$B$314,0))/INDEX($D$278:$D$314,MATCH($F51,$B$278:$B$314,0)),SUMIFS('Input-Ext Allocators'!G$8:G$63,'Input-Ext Allocators'!$B$8:$B$63,$F51))*$D51</f>
        <v>0</v>
      </c>
      <c r="K51" s="8">
        <f ca="1">IFERROR(INDEX(K$278:K$314,MATCH($F51,$B$278:$B$314,0))/INDEX($D$278:$D$314,MATCH($F51,$B$278:$B$314,0)),SUMIFS('Input-Ext Allocators'!H$8:H$63,'Input-Ext Allocators'!$B$8:$B$63,$F51))*$D51</f>
        <v>0</v>
      </c>
    </row>
    <row r="52" spans="1:11" outlineLevel="1">
      <c r="A52" s="22">
        <f>IF(ISBLANK('Input-Accounts'!A52),"",'Input-Accounts'!A52)</f>
        <v>43</v>
      </c>
      <c r="B52" s="32" t="str">
        <f>IF(ISBLANK('Input-Accounts'!B52),"",'Input-Accounts'!B52)</f>
        <v>MISCELLANEOUS EQUIPMENT</v>
      </c>
      <c r="C52" s="22">
        <f>IF(ISBLANK('Input-Accounts'!C52),"",'Input-Accounts'!C52)</f>
        <v>398</v>
      </c>
      <c r="D52" s="8">
        <f t="shared" ca="1" si="5"/>
        <v>0</v>
      </c>
      <c r="E52" s="8">
        <f t="shared" ca="1" si="6"/>
        <v>0</v>
      </c>
      <c r="F52" s="2" t="str" cm="1">
        <f t="array" aca="1" ref="F52" ca="1">IF(D52=0,"-",IF('Input-Accounts'!$E52&lt;&gt;0,'Input-Accounts'!$E52,INDEX('Input-Accounts'!$H52:$J52,,MATCH($F$6,'Input-Accounts'!$H$6:$J$6,0))))</f>
        <v>-</v>
      </c>
      <c r="G52" s="8">
        <f ca="1">IFERROR(INDEX(G$278:G$314,MATCH($F52,$B$278:$B$314,0))/INDEX($D$278:$D$314,MATCH($F52,$B$278:$B$314,0)),SUMIFS('Input-Ext Allocators'!D$8:D$63,'Input-Ext Allocators'!$B$8:$B$63,$F52))*$D52</f>
        <v>0</v>
      </c>
      <c r="H52" s="8">
        <f ca="1">IFERROR(INDEX(H$278:H$314,MATCH($F52,$B$278:$B$314,0))/INDEX($D$278:$D$314,MATCH($F52,$B$278:$B$314,0)),SUMIFS('Input-Ext Allocators'!E$8:E$63,'Input-Ext Allocators'!$B$8:$B$63,$F52))*$D52</f>
        <v>0</v>
      </c>
      <c r="I52" s="8">
        <f ca="1">IFERROR(INDEX(I$278:I$314,MATCH($F52,$B$278:$B$314,0))/INDEX($D$278:$D$314,MATCH($F52,$B$278:$B$314,0)),SUMIFS('Input-Ext Allocators'!F$8:F$63,'Input-Ext Allocators'!$B$8:$B$63,$F52))*$D52</f>
        <v>0</v>
      </c>
      <c r="J52" s="8">
        <f ca="1">IFERROR(INDEX(J$278:J$314,MATCH($F52,$B$278:$B$314,0))/INDEX($D$278:$D$314,MATCH($F52,$B$278:$B$314,0)),SUMIFS('Input-Ext Allocators'!G$8:G$63,'Input-Ext Allocators'!$B$8:$B$63,$F52))*$D52</f>
        <v>0</v>
      </c>
      <c r="K52" s="8">
        <f ca="1">IFERROR(INDEX(K$278:K$314,MATCH($F52,$B$278:$B$314,0))/INDEX($D$278:$D$314,MATCH($F52,$B$278:$B$314,0)),SUMIFS('Input-Ext Allocators'!H$8:H$63,'Input-Ext Allocators'!$B$8:$B$63,$F52))*$D52</f>
        <v>0</v>
      </c>
    </row>
    <row r="53" spans="1:11" outlineLevel="1">
      <c r="A53" s="22">
        <f>IF(ISBLANK('Input-Accounts'!A53),"",'Input-Accounts'!A53)</f>
        <v>44</v>
      </c>
      <c r="B53" t="str">
        <f>IF(ISBLANK('Input-Accounts'!B53),"",'Input-Accounts'!B53)</f>
        <v>Subtotal - General Plant</v>
      </c>
      <c r="C53" s="22" t="str">
        <f>IF(ISBLANK('Input-Accounts'!C53),"",'Input-Accounts'!C53)</f>
        <v/>
      </c>
      <c r="D53" s="77">
        <f ca="1">SUBTOTAL(9,D45:D52)</f>
        <v>0</v>
      </c>
      <c r="E53" s="8">
        <f t="shared" ca="1" si="6"/>
        <v>0</v>
      </c>
      <c r="G53" s="77">
        <f t="shared" ref="G53:K53" ca="1" si="7">SUBTOTAL(9,G45:G52)</f>
        <v>0</v>
      </c>
      <c r="H53" s="77">
        <f t="shared" ca="1" si="7"/>
        <v>0</v>
      </c>
      <c r="I53" s="77">
        <f t="shared" ca="1" si="7"/>
        <v>0</v>
      </c>
      <c r="J53" s="77">
        <f t="shared" ca="1" si="7"/>
        <v>0</v>
      </c>
      <c r="K53" s="77">
        <f t="shared" ca="1" si="7"/>
        <v>0</v>
      </c>
    </row>
    <row r="54" spans="1:11" outlineLevel="1">
      <c r="A54" s="22" t="str">
        <f>IF(ISBLANK('Input-Accounts'!A54),"",'Input-Accounts'!A54)</f>
        <v/>
      </c>
      <c r="B54" t="str">
        <f>IF(ISBLANK('Input-Accounts'!B54),"",'Input-Accounts'!B54)</f>
        <v/>
      </c>
      <c r="C54" s="22" t="str">
        <f>IF(ISBLANK('Input-Accounts'!C54),"",'Input-Accounts'!C54)</f>
        <v/>
      </c>
      <c r="D54" s="8"/>
      <c r="E54" s="8"/>
      <c r="G54" s="8"/>
      <c r="H54" s="8"/>
      <c r="I54" s="8"/>
      <c r="J54" s="8"/>
      <c r="K54" s="8"/>
    </row>
    <row r="55" spans="1:11">
      <c r="A55" s="22">
        <f>IF(ISBLANK('Input-Accounts'!A55),"",'Input-Accounts'!A55)</f>
        <v>45</v>
      </c>
      <c r="B55" s="6" t="str">
        <f>IF(ISBLANK('Input-Accounts'!B55),"",'Input-Accounts'!B55)</f>
        <v>Total Plant in Service</v>
      </c>
      <c r="C55" s="22" t="str">
        <f>IF(ISBLANK('Input-Accounts'!C55),"",'Input-Accounts'!C55)</f>
        <v/>
      </c>
      <c r="D55" s="8">
        <f ca="1">SUBTOTAL(9,D11:D54)</f>
        <v>0</v>
      </c>
      <c r="E55" s="8">
        <f ca="1">IFERROR(IF(D55="","",IF(D55=0,0,IF(ABS(D55-SUM($G55:$K55))&lt;Check_Limit,0,1))),1)</f>
        <v>0</v>
      </c>
      <c r="F55" s="2"/>
      <c r="G55" s="8">
        <f t="shared" ref="G55:K55" ca="1" si="8">SUBTOTAL(9,G11:G54)</f>
        <v>0</v>
      </c>
      <c r="H55" s="8">
        <f t="shared" ca="1" si="8"/>
        <v>0</v>
      </c>
      <c r="I55" s="8">
        <f t="shared" ca="1" si="8"/>
        <v>0</v>
      </c>
      <c r="J55" s="8">
        <f t="shared" ca="1" si="8"/>
        <v>0</v>
      </c>
      <c r="K55" s="8">
        <f t="shared" ca="1" si="8"/>
        <v>0</v>
      </c>
    </row>
    <row r="56" spans="1:11">
      <c r="A56" s="22" t="str">
        <f>IF(ISBLANK('Input-Accounts'!A56),"",'Input-Accounts'!A56)</f>
        <v/>
      </c>
      <c r="B56" t="str">
        <f>IF(ISBLANK('Input-Accounts'!B56),"",'Input-Accounts'!B56)</f>
        <v/>
      </c>
      <c r="C56" s="22" t="str">
        <f>IF(ISBLANK('Input-Accounts'!C56),"",'Input-Accounts'!C56)</f>
        <v/>
      </c>
      <c r="D56" s="77"/>
      <c r="E56" s="8"/>
      <c r="G56" s="77"/>
      <c r="H56" s="77"/>
      <c r="I56" s="77"/>
      <c r="J56" s="77"/>
      <c r="K56" s="77"/>
    </row>
    <row r="57" spans="1:11">
      <c r="A57" s="22">
        <f>IF(ISBLANK('Input-Accounts'!A57),"",'Input-Accounts'!A57)</f>
        <v>46</v>
      </c>
      <c r="B57" s="1" t="str">
        <f>IF(ISBLANK('Input-Accounts'!B57),"",'Input-Accounts'!B57)</f>
        <v>Accumulated Depreciation &amp; Amortization</v>
      </c>
      <c r="C57" s="22" t="str">
        <f>IF(ISBLANK('Input-Accounts'!C57),"",'Input-Accounts'!C57)</f>
        <v/>
      </c>
      <c r="D57" s="8"/>
      <c r="E57" s="8"/>
      <c r="G57" s="8"/>
      <c r="H57" s="8"/>
      <c r="I57" s="8"/>
      <c r="J57" s="8"/>
      <c r="K57" s="8"/>
    </row>
    <row r="58" spans="1:11" hidden="1" outlineLevel="1">
      <c r="A58" s="22">
        <f>IF(ISBLANK('Input-Accounts'!A58),"",'Input-Accounts'!A58)</f>
        <v>47</v>
      </c>
      <c r="B58" s="1" t="str">
        <f>IF(ISBLANK('Input-Accounts'!B58),"",'Input-Accounts'!B58)</f>
        <v>Intangible Plant</v>
      </c>
      <c r="C58" s="22" t="str">
        <f>IF(ISBLANK('Input-Accounts'!C58),"",'Input-Accounts'!C58)</f>
        <v/>
      </c>
      <c r="D58" s="8"/>
      <c r="E58" s="8"/>
      <c r="G58" s="8"/>
      <c r="H58" s="8"/>
      <c r="I58" s="8"/>
      <c r="J58" s="8"/>
      <c r="K58" s="8"/>
    </row>
    <row r="59" spans="1:11" hidden="1" outlineLevel="1">
      <c r="A59" s="22">
        <f>IF(ISBLANK('Input-Accounts'!A59),"",'Input-Accounts'!A59)</f>
        <v>48</v>
      </c>
      <c r="B59" s="32" t="str">
        <f>IF(ISBLANK('Input-Accounts'!B59),"",'Input-Accounts'!B59)</f>
        <v>Organization</v>
      </c>
      <c r="C59" s="22">
        <f>IF(ISBLANK('Input-Accounts'!C59),"",'Input-Accounts'!C59)</f>
        <v>301</v>
      </c>
      <c r="D59" s="8">
        <f t="shared" ref="D59:D62" ca="1" si="9">INDIRECT("Classification!"&amp;$D$5&amp;ROW())</f>
        <v>0</v>
      </c>
      <c r="E59" s="8">
        <f ca="1">IFERROR(IF(D59="","",IF(D59=0,0,IF(ABS(D59-SUM($G59:$K59))&lt;Check_Limit,0,1))),1)</f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8">
        <f ca="1">IFERROR(INDEX(G$278:G$314,MATCH($F59,$B$278:$B$314,0))/INDEX($D$278:$D$314,MATCH($F59,$B$278:$B$314,0)),SUMIFS('Input-Ext Allocators'!D$8:D$63,'Input-Ext Allocators'!$B$8:$B$63,$F59))*$D59</f>
        <v>0</v>
      </c>
      <c r="H59" s="8">
        <f ca="1">IFERROR(INDEX(H$278:H$314,MATCH($F59,$B$278:$B$314,0))/INDEX($D$278:$D$314,MATCH($F59,$B$278:$B$314,0)),SUMIFS('Input-Ext Allocators'!E$8:E$63,'Input-Ext Allocators'!$B$8:$B$63,$F59))*$D59</f>
        <v>0</v>
      </c>
      <c r="I59" s="8">
        <f ca="1">IFERROR(INDEX(I$278:I$314,MATCH($F59,$B$278:$B$314,0))/INDEX($D$278:$D$314,MATCH($F59,$B$278:$B$314,0)),SUMIFS('Input-Ext Allocators'!F$8:F$63,'Input-Ext Allocators'!$B$8:$B$63,$F59))*$D59</f>
        <v>0</v>
      </c>
      <c r="J59" s="8">
        <f ca="1">IFERROR(INDEX(J$278:J$314,MATCH($F59,$B$278:$B$314,0))/INDEX($D$278:$D$314,MATCH($F59,$B$278:$B$314,0)),SUMIFS('Input-Ext Allocators'!G$8:G$63,'Input-Ext Allocators'!$B$8:$B$63,$F59))*$D59</f>
        <v>0</v>
      </c>
      <c r="K59" s="8">
        <f ca="1">IFERROR(INDEX(K$278:K$314,MATCH($F59,$B$278:$B$314,0))/INDEX($D$278:$D$314,MATCH($F59,$B$278:$B$314,0)),SUMIFS('Input-Ext Allocators'!H$8:H$63,'Input-Ext Allocators'!$B$8:$B$63,$F59))*$D59</f>
        <v>0</v>
      </c>
    </row>
    <row r="60" spans="1:11" hidden="1" outlineLevel="1">
      <c r="A60" s="22">
        <f>IF(ISBLANK('Input-Accounts'!A60),"",'Input-Accounts'!A60)</f>
        <v>49</v>
      </c>
      <c r="B60" s="32" t="str">
        <f>IF(ISBLANK('Input-Accounts'!B60),"",'Input-Accounts'!B60)</f>
        <v>Misc. Intangible Plant - Plant Related</v>
      </c>
      <c r="C60" s="22">
        <f>IF(ISBLANK('Input-Accounts'!C60),"",'Input-Accounts'!C60)</f>
        <v>303</v>
      </c>
      <c r="D60" s="8">
        <f t="shared" ca="1" si="9"/>
        <v>0</v>
      </c>
      <c r="E60" s="8">
        <f ca="1">IFERROR(IF(D60="","",IF(D60=0,0,IF(ABS(D60-SUM($G60:$K60))&lt;Check_Limit,0,1))),1)</f>
        <v>0</v>
      </c>
      <c r="F60" s="2" t="str" cm="1">
        <f t="array" aca="1" ref="F60" ca="1">IF(D60=0,"-",IF('Input-Accounts'!$E60&lt;&gt;0,'Input-Accounts'!$E60,INDEX('Input-Accounts'!$H60:$J60,,MATCH($F$6,'Input-Accounts'!$H$6:$J$6,0))))</f>
        <v>-</v>
      </c>
      <c r="G60" s="8">
        <f ca="1">IFERROR(INDEX(G$278:G$314,MATCH($F60,$B$278:$B$314,0))/INDEX($D$278:$D$314,MATCH($F60,$B$278:$B$314,0)),SUMIFS('Input-Ext Allocators'!D$8:D$63,'Input-Ext Allocators'!$B$8:$B$63,$F60))*$D60</f>
        <v>0</v>
      </c>
      <c r="H60" s="8">
        <f ca="1">IFERROR(INDEX(H$278:H$314,MATCH($F60,$B$278:$B$314,0))/INDEX($D$278:$D$314,MATCH($F60,$B$278:$B$314,0)),SUMIFS('Input-Ext Allocators'!E$8:E$63,'Input-Ext Allocators'!$B$8:$B$63,$F60))*$D60</f>
        <v>0</v>
      </c>
      <c r="I60" s="8">
        <f ca="1">IFERROR(INDEX(I$278:I$314,MATCH($F60,$B$278:$B$314,0))/INDEX($D$278:$D$314,MATCH($F60,$B$278:$B$314,0)),SUMIFS('Input-Ext Allocators'!F$8:F$63,'Input-Ext Allocators'!$B$8:$B$63,$F60))*$D60</f>
        <v>0</v>
      </c>
      <c r="J60" s="8">
        <f ca="1">IFERROR(INDEX(J$278:J$314,MATCH($F60,$B$278:$B$314,0))/INDEX($D$278:$D$314,MATCH($F60,$B$278:$B$314,0)),SUMIFS('Input-Ext Allocators'!G$8:G$63,'Input-Ext Allocators'!$B$8:$B$63,$F60))*$D60</f>
        <v>0</v>
      </c>
      <c r="K60" s="8">
        <f ca="1">IFERROR(INDEX(K$278:K$314,MATCH($F60,$B$278:$B$314,0))/INDEX($D$278:$D$314,MATCH($F60,$B$278:$B$314,0)),SUMIFS('Input-Ext Allocators'!H$8:H$63,'Input-Ext Allocators'!$B$8:$B$63,$F60))*$D60</f>
        <v>0</v>
      </c>
    </row>
    <row r="61" spans="1:11" outlineLevel="1">
      <c r="A61" s="22">
        <f>IF(ISBLANK('Input-Accounts'!A61),"",'Input-Accounts'!A61)</f>
        <v>50</v>
      </c>
      <c r="B61" s="32" t="str">
        <f>IF(ISBLANK('Input-Accounts'!B61),"",'Input-Accounts'!B61)</f>
        <v>MISC INTANGIBLE PLANT-OTHER SOFTWARE</v>
      </c>
      <c r="C61" s="22">
        <f>IF(ISBLANK('Input-Accounts'!C61),"",'Input-Accounts'!C61)</f>
        <v>303.3</v>
      </c>
      <c r="D61" s="8">
        <f t="shared" ca="1" si="9"/>
        <v>0</v>
      </c>
      <c r="E61" s="8">
        <f ca="1">IFERROR(IF(D61="","",IF(D61=0,0,IF(ABS(D61-SUM($G61:$K61))&lt;Check_Limit,0,1))),1)</f>
        <v>0</v>
      </c>
      <c r="F61" s="2" t="str" cm="1">
        <f t="array" aca="1" ref="F61" ca="1">IF(D61=0,"-",IF('Input-Accounts'!$E61&lt;&gt;0,'Input-Accounts'!$E61,INDEX('Input-Accounts'!$H61:$J61,,MATCH($F$6,'Input-Accounts'!$H$6:$J$6,0))))</f>
        <v>-</v>
      </c>
      <c r="G61" s="8">
        <f ca="1">IFERROR(INDEX(G$278:G$314,MATCH($F61,$B$278:$B$314,0))/INDEX($D$278:$D$314,MATCH($F61,$B$278:$B$314,0)),SUMIFS('Input-Ext Allocators'!D$8:D$63,'Input-Ext Allocators'!$B$8:$B$63,$F61))*$D61</f>
        <v>0</v>
      </c>
      <c r="H61" s="8">
        <f ca="1">IFERROR(INDEX(H$278:H$314,MATCH($F61,$B$278:$B$314,0))/INDEX($D$278:$D$314,MATCH($F61,$B$278:$B$314,0)),SUMIFS('Input-Ext Allocators'!E$8:E$63,'Input-Ext Allocators'!$B$8:$B$63,$F61))*$D61</f>
        <v>0</v>
      </c>
      <c r="I61" s="8">
        <f ca="1">IFERROR(INDEX(I$278:I$314,MATCH($F61,$B$278:$B$314,0))/INDEX($D$278:$D$314,MATCH($F61,$B$278:$B$314,0)),SUMIFS('Input-Ext Allocators'!F$8:F$63,'Input-Ext Allocators'!$B$8:$B$63,$F61))*$D61</f>
        <v>0</v>
      </c>
      <c r="J61" s="8">
        <f ca="1">IFERROR(INDEX(J$278:J$314,MATCH($F61,$B$278:$B$314,0))/INDEX($D$278:$D$314,MATCH($F61,$B$278:$B$314,0)),SUMIFS('Input-Ext Allocators'!G$8:G$63,'Input-Ext Allocators'!$B$8:$B$63,$F61))*$D61</f>
        <v>0</v>
      </c>
      <c r="K61" s="8">
        <f ca="1">IFERROR(INDEX(K$278:K$314,MATCH($F61,$B$278:$B$314,0))/INDEX($D$278:$D$314,MATCH($F61,$B$278:$B$314,0)),SUMIFS('Input-Ext Allocators'!H$8:H$63,'Input-Ext Allocators'!$B$8:$B$63,$F61))*$D61</f>
        <v>0</v>
      </c>
    </row>
    <row r="62" spans="1:11" hidden="1" outlineLevel="1">
      <c r="A62" s="22">
        <f>IF(ISBLANK('Input-Accounts'!A62),"",'Input-Accounts'!A62)</f>
        <v>51</v>
      </c>
      <c r="B62" s="32" t="str">
        <f>IF(ISBLANK('Input-Accounts'!B62),"",'Input-Accounts'!B62)</f>
        <v>MISC INTANGIBLE PLANT-CLOUD SOFTWARE</v>
      </c>
      <c r="C62" s="22">
        <f>IF(ISBLANK('Input-Accounts'!C62),"",'Input-Accounts'!C62)</f>
        <v>303.99</v>
      </c>
      <c r="D62" s="8">
        <f t="shared" ca="1" si="9"/>
        <v>0</v>
      </c>
      <c r="E62" s="8">
        <f ca="1">IFERROR(IF(D62="","",IF(D62=0,0,IF(ABS(D62-SUM($G62:$K62))&lt;Check_Limit,0,1))),1)</f>
        <v>0</v>
      </c>
      <c r="F62" s="2" t="str" cm="1">
        <f t="array" aca="1" ref="F62" ca="1">IF(D62=0,"-",IF('Input-Accounts'!$E62&lt;&gt;0,'Input-Accounts'!$E62,INDEX('Input-Accounts'!$H62:$J62,,MATCH($F$6,'Input-Accounts'!$H$6:$J$6,0))))</f>
        <v>-</v>
      </c>
      <c r="G62" s="8">
        <f ca="1">IFERROR(INDEX(G$278:G$314,MATCH($F62,$B$278:$B$314,0))/INDEX($D$278:$D$314,MATCH($F62,$B$278:$B$314,0)),SUMIFS('Input-Ext Allocators'!D$8:D$63,'Input-Ext Allocators'!$B$8:$B$63,$F62))*$D62</f>
        <v>0</v>
      </c>
      <c r="H62" s="8">
        <f ca="1">IFERROR(INDEX(H$278:H$314,MATCH($F62,$B$278:$B$314,0))/INDEX($D$278:$D$314,MATCH($F62,$B$278:$B$314,0)),SUMIFS('Input-Ext Allocators'!E$8:E$63,'Input-Ext Allocators'!$B$8:$B$63,$F62))*$D62</f>
        <v>0</v>
      </c>
      <c r="I62" s="8">
        <f ca="1">IFERROR(INDEX(I$278:I$314,MATCH($F62,$B$278:$B$314,0))/INDEX($D$278:$D$314,MATCH($F62,$B$278:$B$314,0)),SUMIFS('Input-Ext Allocators'!F$8:F$63,'Input-Ext Allocators'!$B$8:$B$63,$F62))*$D62</f>
        <v>0</v>
      </c>
      <c r="J62" s="8">
        <f ca="1">IFERROR(INDEX(J$278:J$314,MATCH($F62,$B$278:$B$314,0))/INDEX($D$278:$D$314,MATCH($F62,$B$278:$B$314,0)),SUMIFS('Input-Ext Allocators'!G$8:G$63,'Input-Ext Allocators'!$B$8:$B$63,$F62))*$D62</f>
        <v>0</v>
      </c>
      <c r="K62" s="8">
        <f ca="1">IFERROR(INDEX(K$278:K$314,MATCH($F62,$B$278:$B$314,0))/INDEX($D$278:$D$314,MATCH($F62,$B$278:$B$314,0)),SUMIFS('Input-Ext Allocators'!H$8:H$63,'Input-Ext Allocators'!$B$8:$B$63,$F62))*$D62</f>
        <v>0</v>
      </c>
    </row>
    <row r="63" spans="1:11" hidden="1" outlineLevel="1">
      <c r="A63" s="22">
        <f>IF(ISBLANK('Input-Accounts'!A63),"",'Input-Accounts'!A63)</f>
        <v>52</v>
      </c>
      <c r="B63" t="str">
        <f>IF(ISBLANK('Input-Accounts'!B63),"",'Input-Accounts'!B63)</f>
        <v>Subtotal - Intangible Plant</v>
      </c>
      <c r="C63" s="22" t="str">
        <f>IF(ISBLANK('Input-Accounts'!C63),"",'Input-Accounts'!C63)</f>
        <v/>
      </c>
      <c r="D63" s="77">
        <f ca="1">SUBTOTAL(9,D59:D62)</f>
        <v>0</v>
      </c>
      <c r="E63" s="8">
        <f ca="1">IFERROR(IF(D63="","",IF(D63=0,0,IF(ABS(D63-SUM($G63:$K63))&lt;Check_Limit,0,1))),1)</f>
        <v>0</v>
      </c>
      <c r="G63" s="77">
        <f t="shared" ref="G63:K63" ca="1" si="10">SUBTOTAL(9,G59:G62)</f>
        <v>0</v>
      </c>
      <c r="H63" s="77">
        <f t="shared" ca="1" si="10"/>
        <v>0</v>
      </c>
      <c r="I63" s="77">
        <f t="shared" ca="1" si="10"/>
        <v>0</v>
      </c>
      <c r="J63" s="77">
        <f t="shared" ca="1" si="10"/>
        <v>0</v>
      </c>
      <c r="K63" s="77">
        <f t="shared" ca="1" si="10"/>
        <v>0</v>
      </c>
    </row>
    <row r="64" spans="1:11" hidden="1" outlineLevel="1">
      <c r="A64" s="22" t="str">
        <f>IF(ISBLANK('Input-Accounts'!A64),"",'Input-Accounts'!A64)</f>
        <v/>
      </c>
      <c r="B64" t="str">
        <f>IF(ISBLANK('Input-Accounts'!B64),"",'Input-Accounts'!B64)</f>
        <v/>
      </c>
      <c r="C64" s="22" t="str">
        <f>IF(ISBLANK('Input-Accounts'!C64),"",'Input-Accounts'!C64)</f>
        <v/>
      </c>
      <c r="D64" s="8"/>
      <c r="E64" s="8"/>
      <c r="G64" s="8"/>
      <c r="H64" s="8"/>
      <c r="I64" s="8"/>
      <c r="J64" s="8"/>
      <c r="K64" s="8"/>
    </row>
    <row r="65" spans="1:11" hidden="1" outlineLevel="1">
      <c r="A65" s="22">
        <f>IF(ISBLANK('Input-Accounts'!A65),"",'Input-Accounts'!A65)</f>
        <v>53</v>
      </c>
      <c r="B65" s="1" t="str">
        <f>IF(ISBLANK('Input-Accounts'!B65),"",'Input-Accounts'!B65)</f>
        <v>Distribution Plant</v>
      </c>
      <c r="C65" s="22" t="str">
        <f>IF(ISBLANK('Input-Accounts'!C65),"",'Input-Accounts'!C65)</f>
        <v/>
      </c>
      <c r="D65" s="8"/>
      <c r="E65" s="8" t="str">
        <f t="shared" ref="E65:E90" si="11">IFERROR(IF(D65="","",IF(D65=0,0,IF(ABS(D65-SUM($G65:$K65))&lt;Check_Limit,0,1))),1)</f>
        <v/>
      </c>
      <c r="F65" s="2"/>
      <c r="G65" s="8"/>
      <c r="H65" s="8"/>
      <c r="I65" s="8"/>
      <c r="J65" s="8"/>
      <c r="K65" s="8"/>
    </row>
    <row r="66" spans="1:11" outlineLevel="1">
      <c r="A66" s="22">
        <f>IF(ISBLANK('Input-Accounts'!A66),"",'Input-Accounts'!A66)</f>
        <v>54</v>
      </c>
      <c r="B66" s="32" t="str">
        <f>IF(ISBLANK('Input-Accounts'!B66),"",'Input-Accounts'!B66)</f>
        <v>LAND-CITY GATE &amp; MAIN LINE IND. M &amp; R</v>
      </c>
      <c r="C66" s="22">
        <f>IF(ISBLANK('Input-Accounts'!C66),"",'Input-Accounts'!C66)</f>
        <v>374.1</v>
      </c>
      <c r="D66" s="8">
        <f t="shared" ref="D66:D89" ca="1" si="12">INDIRECT("Classification!"&amp;$D$5&amp;ROW())</f>
        <v>0</v>
      </c>
      <c r="E66" s="8">
        <f t="shared" ca="1" si="11"/>
        <v>0</v>
      </c>
      <c r="F66" s="2" t="str" cm="1">
        <f t="array" aca="1" ref="F66" ca="1">IF(D66=0,"-",IF('Input-Accounts'!$E66&lt;&gt;0,'Input-Accounts'!$E66,INDEX('Input-Accounts'!$H66:$J66,,MATCH($F$6,'Input-Accounts'!$H$6:$J$6,0))))</f>
        <v>-</v>
      </c>
      <c r="G66" s="8">
        <f ca="1">IFERROR(INDEX(G$278:G$314,MATCH($F66,$B$278:$B$314,0))/INDEX($D$278:$D$314,MATCH($F66,$B$278:$B$314,0)),SUMIFS('Input-Ext Allocators'!D$8:D$63,'Input-Ext Allocators'!$B$8:$B$63,$F66))*$D66</f>
        <v>0</v>
      </c>
      <c r="H66" s="8">
        <f ca="1">IFERROR(INDEX(H$278:H$314,MATCH($F66,$B$278:$B$314,0))/INDEX($D$278:$D$314,MATCH($F66,$B$278:$B$314,0)),SUMIFS('Input-Ext Allocators'!E$8:E$63,'Input-Ext Allocators'!$B$8:$B$63,$F66))*$D66</f>
        <v>0</v>
      </c>
      <c r="I66" s="8">
        <f ca="1">IFERROR(INDEX(I$278:I$314,MATCH($F66,$B$278:$B$314,0))/INDEX($D$278:$D$314,MATCH($F66,$B$278:$B$314,0)),SUMIFS('Input-Ext Allocators'!F$8:F$63,'Input-Ext Allocators'!$B$8:$B$63,$F66))*$D66</f>
        <v>0</v>
      </c>
      <c r="J66" s="8">
        <f ca="1">IFERROR(INDEX(J$278:J$314,MATCH($F66,$B$278:$B$314,0))/INDEX($D$278:$D$314,MATCH($F66,$B$278:$B$314,0)),SUMIFS('Input-Ext Allocators'!G$8:G$63,'Input-Ext Allocators'!$B$8:$B$63,$F66))*$D66</f>
        <v>0</v>
      </c>
      <c r="K66" s="8">
        <f ca="1">IFERROR(INDEX(K$278:K$314,MATCH($F66,$B$278:$B$314,0))/INDEX($D$278:$D$314,MATCH($F66,$B$278:$B$314,0)),SUMIFS('Input-Ext Allocators'!H$8:H$63,'Input-Ext Allocators'!$B$8:$B$63,$F66))*$D66</f>
        <v>0</v>
      </c>
    </row>
    <row r="67" spans="1:11" outlineLevel="1">
      <c r="A67" s="22">
        <f>IF(ISBLANK('Input-Accounts'!A67),"",'Input-Accounts'!A67)</f>
        <v>55</v>
      </c>
      <c r="B67" s="32" t="str">
        <f>IF(ISBLANK('Input-Accounts'!B67),"",'Input-Accounts'!B67)</f>
        <v>LAND-OTHER DISTRIBUTION SYSTEMS</v>
      </c>
      <c r="C67" s="22">
        <f>IF(ISBLANK('Input-Accounts'!C67),"",'Input-Accounts'!C67)</f>
        <v>374.2</v>
      </c>
      <c r="D67" s="8">
        <f t="shared" ca="1" si="12"/>
        <v>0</v>
      </c>
      <c r="E67" s="8">
        <f t="shared" ca="1" si="11"/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8">
        <f ca="1">IFERROR(INDEX(G$278:G$314,MATCH($F67,$B$278:$B$314,0))/INDEX($D$278:$D$314,MATCH($F67,$B$278:$B$314,0)),SUMIFS('Input-Ext Allocators'!D$8:D$63,'Input-Ext Allocators'!$B$8:$B$63,$F67))*$D67</f>
        <v>0</v>
      </c>
      <c r="H67" s="8">
        <f ca="1">IFERROR(INDEX(H$278:H$314,MATCH($F67,$B$278:$B$314,0))/INDEX($D$278:$D$314,MATCH($F67,$B$278:$B$314,0)),SUMIFS('Input-Ext Allocators'!E$8:E$63,'Input-Ext Allocators'!$B$8:$B$63,$F67))*$D67</f>
        <v>0</v>
      </c>
      <c r="I67" s="8">
        <f ca="1">IFERROR(INDEX(I$278:I$314,MATCH($F67,$B$278:$B$314,0))/INDEX($D$278:$D$314,MATCH($F67,$B$278:$B$314,0)),SUMIFS('Input-Ext Allocators'!F$8:F$63,'Input-Ext Allocators'!$B$8:$B$63,$F67))*$D67</f>
        <v>0</v>
      </c>
      <c r="J67" s="8">
        <f ca="1">IFERROR(INDEX(J$278:J$314,MATCH($F67,$B$278:$B$314,0))/INDEX($D$278:$D$314,MATCH($F67,$B$278:$B$314,0)),SUMIFS('Input-Ext Allocators'!G$8:G$63,'Input-Ext Allocators'!$B$8:$B$63,$F67))*$D67</f>
        <v>0</v>
      </c>
      <c r="K67" s="8">
        <f ca="1">IFERROR(INDEX(K$278:K$314,MATCH($F67,$B$278:$B$314,0))/INDEX($D$278:$D$314,MATCH($F67,$B$278:$B$314,0)),SUMIFS('Input-Ext Allocators'!H$8:H$63,'Input-Ext Allocators'!$B$8:$B$63,$F67))*$D67</f>
        <v>0</v>
      </c>
    </row>
    <row r="68" spans="1:11" outlineLevel="1">
      <c r="A68" s="22">
        <f>IF(ISBLANK('Input-Accounts'!A68),"",'Input-Accounts'!A68)</f>
        <v>56</v>
      </c>
      <c r="B68" s="32" t="str">
        <f>IF(ISBLANK('Input-Accounts'!B68),"",'Input-Accounts'!B68)</f>
        <v>RIGHTS OF WAY</v>
      </c>
      <c r="C68" s="22">
        <f>IF(ISBLANK('Input-Accounts'!C68),"",'Input-Accounts'!C68)</f>
        <v>374.5</v>
      </c>
      <c r="D68" s="8">
        <f t="shared" ca="1" si="12"/>
        <v>0</v>
      </c>
      <c r="E68" s="8">
        <f t="shared" ca="1" si="11"/>
        <v>0</v>
      </c>
      <c r="F68" s="2" t="str" cm="1">
        <f t="array" aca="1" ref="F68" ca="1">IF(D68=0,"-",IF('Input-Accounts'!$E68&lt;&gt;0,'Input-Accounts'!$E68,INDEX('Input-Accounts'!$H68:$J68,,MATCH($F$6,'Input-Accounts'!$H$6:$J$6,0))))</f>
        <v>-</v>
      </c>
      <c r="G68" s="8">
        <f ca="1">IFERROR(INDEX(G$278:G$314,MATCH($F68,$B$278:$B$314,0))/INDEX($D$278:$D$314,MATCH($F68,$B$278:$B$314,0)),SUMIFS('Input-Ext Allocators'!D$8:D$63,'Input-Ext Allocators'!$B$8:$B$63,$F68))*$D68</f>
        <v>0</v>
      </c>
      <c r="H68" s="8">
        <f ca="1">IFERROR(INDEX(H$278:H$314,MATCH($F68,$B$278:$B$314,0))/INDEX($D$278:$D$314,MATCH($F68,$B$278:$B$314,0)),SUMIFS('Input-Ext Allocators'!E$8:E$63,'Input-Ext Allocators'!$B$8:$B$63,$F68))*$D68</f>
        <v>0</v>
      </c>
      <c r="I68" s="8">
        <f ca="1">IFERROR(INDEX(I$278:I$314,MATCH($F68,$B$278:$B$314,0))/INDEX($D$278:$D$314,MATCH($F68,$B$278:$B$314,0)),SUMIFS('Input-Ext Allocators'!F$8:F$63,'Input-Ext Allocators'!$B$8:$B$63,$F68))*$D68</f>
        <v>0</v>
      </c>
      <c r="J68" s="8">
        <f ca="1">IFERROR(INDEX(J$278:J$314,MATCH($F68,$B$278:$B$314,0))/INDEX($D$278:$D$314,MATCH($F68,$B$278:$B$314,0)),SUMIFS('Input-Ext Allocators'!G$8:G$63,'Input-Ext Allocators'!$B$8:$B$63,$F68))*$D68</f>
        <v>0</v>
      </c>
      <c r="K68" s="8">
        <f ca="1">IFERROR(INDEX(K$278:K$314,MATCH($F68,$B$278:$B$314,0))/INDEX($D$278:$D$314,MATCH($F68,$B$278:$B$314,0)),SUMIFS('Input-Ext Allocators'!H$8:H$63,'Input-Ext Allocators'!$B$8:$B$63,$F68))*$D68</f>
        <v>0</v>
      </c>
    </row>
    <row r="69" spans="1:11" outlineLevel="1">
      <c r="A69" s="22">
        <f>IF(ISBLANK('Input-Accounts'!A69),"",'Input-Accounts'!A69)</f>
        <v>57</v>
      </c>
      <c r="B69" s="32" t="str">
        <f>IF(ISBLANK('Input-Accounts'!B69),"",'Input-Accounts'!B69)</f>
        <v>STRUCTURES &amp; IMPROVEMENTS</v>
      </c>
      <c r="C69" s="22">
        <f>IF(ISBLANK('Input-Accounts'!C69),"",'Input-Accounts'!C69)</f>
        <v>375</v>
      </c>
      <c r="D69" s="8">
        <f t="shared" ca="1" si="12"/>
        <v>0</v>
      </c>
      <c r="E69" s="8">
        <f t="shared" ca="1" si="11"/>
        <v>0</v>
      </c>
      <c r="F69" s="2" t="str" cm="1">
        <f t="array" aca="1" ref="F69" ca="1">IF(D69=0,"-",IF('Input-Accounts'!$E69&lt;&gt;0,'Input-Accounts'!$E69,INDEX('Input-Accounts'!$H69:$J69,,MATCH($F$6,'Input-Accounts'!$H$6:$J$6,0))))</f>
        <v>-</v>
      </c>
      <c r="G69" s="8">
        <f ca="1">IFERROR(INDEX(G$278:G$314,MATCH($F69,$B$278:$B$314,0))/INDEX($D$278:$D$314,MATCH($F69,$B$278:$B$314,0)),SUMIFS('Input-Ext Allocators'!D$8:D$63,'Input-Ext Allocators'!$B$8:$B$63,$F69))*$D69</f>
        <v>0</v>
      </c>
      <c r="H69" s="8">
        <f ca="1">IFERROR(INDEX(H$278:H$314,MATCH($F69,$B$278:$B$314,0))/INDEX($D$278:$D$314,MATCH($F69,$B$278:$B$314,0)),SUMIFS('Input-Ext Allocators'!E$8:E$63,'Input-Ext Allocators'!$B$8:$B$63,$F69))*$D69</f>
        <v>0</v>
      </c>
      <c r="I69" s="8">
        <f ca="1">IFERROR(INDEX(I$278:I$314,MATCH($F69,$B$278:$B$314,0))/INDEX($D$278:$D$314,MATCH($F69,$B$278:$B$314,0)),SUMIFS('Input-Ext Allocators'!F$8:F$63,'Input-Ext Allocators'!$B$8:$B$63,$F69))*$D69</f>
        <v>0</v>
      </c>
      <c r="J69" s="8">
        <f ca="1">IFERROR(INDEX(J$278:J$314,MATCH($F69,$B$278:$B$314,0))/INDEX($D$278:$D$314,MATCH($F69,$B$278:$B$314,0)),SUMIFS('Input-Ext Allocators'!G$8:G$63,'Input-Ext Allocators'!$B$8:$B$63,$F69))*$D69</f>
        <v>0</v>
      </c>
      <c r="K69" s="8">
        <f ca="1">IFERROR(INDEX(K$278:K$314,MATCH($F69,$B$278:$B$314,0))/INDEX($D$278:$D$314,MATCH($F69,$B$278:$B$314,0)),SUMIFS('Input-Ext Allocators'!H$8:H$63,'Input-Ext Allocators'!$B$8:$B$63,$F69))*$D69</f>
        <v>0</v>
      </c>
    </row>
    <row r="70" spans="1:11" outlineLevel="1">
      <c r="A70" s="22">
        <f>IF(ISBLANK('Input-Accounts'!A70),"",'Input-Accounts'!A70)</f>
        <v>58</v>
      </c>
      <c r="B70" s="32" t="str">
        <f>IF(ISBLANK('Input-Accounts'!B70),"",'Input-Accounts'!B70)</f>
        <v>STRUC &amp; IMPROV-REGULATING - DS-ML DIRECT ASSIGNMENT</v>
      </c>
      <c r="C70" s="22">
        <f>IF(ISBLANK('Input-Accounts'!C70),"",'Input-Accounts'!C70)</f>
        <v>375.4</v>
      </c>
      <c r="D70" s="8">
        <f t="shared" ca="1" si="12"/>
        <v>0</v>
      </c>
      <c r="E70" s="8">
        <f t="shared" ca="1" si="11"/>
        <v>0</v>
      </c>
      <c r="F70" s="2" t="str" cm="1">
        <f t="array" aca="1" ref="F70" ca="1">IF(D70=0,"-",IF('Input-Accounts'!$E70&lt;&gt;0,'Input-Accounts'!$E70,INDEX('Input-Accounts'!$H70:$J70,,MATCH($F$6,'Input-Accounts'!$H$6:$J$6,0))))</f>
        <v>-</v>
      </c>
      <c r="G70" s="8">
        <f ca="1">IFERROR(INDEX(G$278:G$314,MATCH($F70,$B$278:$B$314,0))/INDEX($D$278:$D$314,MATCH($F70,$B$278:$B$314,0)),SUMIFS('Input-Ext Allocators'!D$8:D$63,'Input-Ext Allocators'!$B$8:$B$63,$F70))*$D70</f>
        <v>0</v>
      </c>
      <c r="H70" s="8">
        <f ca="1">IFERROR(INDEX(H$278:H$314,MATCH($F70,$B$278:$B$314,0))/INDEX($D$278:$D$314,MATCH($F70,$B$278:$B$314,0)),SUMIFS('Input-Ext Allocators'!E$8:E$63,'Input-Ext Allocators'!$B$8:$B$63,$F70))*$D70</f>
        <v>0</v>
      </c>
      <c r="I70" s="8">
        <f ca="1">IFERROR(INDEX(I$278:I$314,MATCH($F70,$B$278:$B$314,0))/INDEX($D$278:$D$314,MATCH($F70,$B$278:$B$314,0)),SUMIFS('Input-Ext Allocators'!F$8:F$63,'Input-Ext Allocators'!$B$8:$B$63,$F70))*$D70</f>
        <v>0</v>
      </c>
      <c r="J70" s="8">
        <f ca="1">IFERROR(INDEX(J$278:J$314,MATCH($F70,$B$278:$B$314,0))/INDEX($D$278:$D$314,MATCH($F70,$B$278:$B$314,0)),SUMIFS('Input-Ext Allocators'!G$8:G$63,'Input-Ext Allocators'!$B$8:$B$63,$F70))*$D70</f>
        <v>0</v>
      </c>
      <c r="K70" s="8">
        <f ca="1">IFERROR(INDEX(K$278:K$314,MATCH($F70,$B$278:$B$314,0))/INDEX($D$278:$D$314,MATCH($F70,$B$278:$B$314,0)),SUMIFS('Input-Ext Allocators'!H$8:H$63,'Input-Ext Allocators'!$B$8:$B$63,$F70))*$D70</f>
        <v>0</v>
      </c>
    </row>
    <row r="71" spans="1:11" outlineLevel="1">
      <c r="A71" s="22">
        <f>IF(ISBLANK('Input-Accounts'!A71),"",'Input-Accounts'!A71)</f>
        <v>59</v>
      </c>
      <c r="B71" s="32" t="str">
        <f>IF(ISBLANK('Input-Accounts'!B71),"",'Input-Accounts'!B71)</f>
        <v>STRUC &amp; IMPROV-DISTR. IND. M &amp; R</v>
      </c>
      <c r="C71" s="22">
        <f>IF(ISBLANK('Input-Accounts'!C71),"",'Input-Accounts'!C71)</f>
        <v>375.6</v>
      </c>
      <c r="D71" s="8">
        <f t="shared" ca="1" si="12"/>
        <v>0</v>
      </c>
      <c r="E71" s="8">
        <f t="shared" ca="1" si="11"/>
        <v>0</v>
      </c>
      <c r="F71" s="2" t="str" cm="1">
        <f t="array" aca="1" ref="F71" ca="1">IF(D71=0,"-",IF('Input-Accounts'!$E71&lt;&gt;0,'Input-Accounts'!$E71,INDEX('Input-Accounts'!$H71:$J71,,MATCH($F$6,'Input-Accounts'!$H$6:$J$6,0))))</f>
        <v>-</v>
      </c>
      <c r="G71" s="8">
        <f ca="1">IFERROR(INDEX(G$278:G$314,MATCH($F71,$B$278:$B$314,0))/INDEX($D$278:$D$314,MATCH($F71,$B$278:$B$314,0)),SUMIFS('Input-Ext Allocators'!D$8:D$63,'Input-Ext Allocators'!$B$8:$B$63,$F71))*$D71</f>
        <v>0</v>
      </c>
      <c r="H71" s="8">
        <f ca="1">IFERROR(INDEX(H$278:H$314,MATCH($F71,$B$278:$B$314,0))/INDEX($D$278:$D$314,MATCH($F71,$B$278:$B$314,0)),SUMIFS('Input-Ext Allocators'!E$8:E$63,'Input-Ext Allocators'!$B$8:$B$63,$F71))*$D71</f>
        <v>0</v>
      </c>
      <c r="I71" s="8">
        <f ca="1">IFERROR(INDEX(I$278:I$314,MATCH($F71,$B$278:$B$314,0))/INDEX($D$278:$D$314,MATCH($F71,$B$278:$B$314,0)),SUMIFS('Input-Ext Allocators'!F$8:F$63,'Input-Ext Allocators'!$B$8:$B$63,$F71))*$D71</f>
        <v>0</v>
      </c>
      <c r="J71" s="8">
        <f ca="1">IFERROR(INDEX(J$278:J$314,MATCH($F71,$B$278:$B$314,0))/INDEX($D$278:$D$314,MATCH($F71,$B$278:$B$314,0)),SUMIFS('Input-Ext Allocators'!G$8:G$63,'Input-Ext Allocators'!$B$8:$B$63,$F71))*$D71</f>
        <v>0</v>
      </c>
      <c r="K71" s="8">
        <f ca="1">IFERROR(INDEX(K$278:K$314,MATCH($F71,$B$278:$B$314,0))/INDEX($D$278:$D$314,MATCH($F71,$B$278:$B$314,0)),SUMIFS('Input-Ext Allocators'!H$8:H$63,'Input-Ext Allocators'!$B$8:$B$63,$F71))*$D71</f>
        <v>0</v>
      </c>
    </row>
    <row r="72" spans="1:11" outlineLevel="1">
      <c r="A72" s="22">
        <f>IF(ISBLANK('Input-Accounts'!A72),"",'Input-Accounts'!A72)</f>
        <v>60</v>
      </c>
      <c r="B72" s="32" t="str">
        <f>IF(ISBLANK('Input-Accounts'!B72),"",'Input-Accounts'!B72)</f>
        <v>STRUC &amp; IMPROV-OTHER DISTR. SYSTEMS</v>
      </c>
      <c r="C72" s="22">
        <f>IF(ISBLANK('Input-Accounts'!C72),"",'Input-Accounts'!C72)</f>
        <v>375.7</v>
      </c>
      <c r="D72" s="8">
        <f t="shared" ca="1" si="12"/>
        <v>0</v>
      </c>
      <c r="E72" s="8">
        <f t="shared" ca="1" si="11"/>
        <v>0</v>
      </c>
      <c r="F72" s="2" t="str" cm="1">
        <f t="array" aca="1" ref="F72" ca="1">IF(D72=0,"-",IF('Input-Accounts'!$E72&lt;&gt;0,'Input-Accounts'!$E72,INDEX('Input-Accounts'!$H72:$J72,,MATCH($F$6,'Input-Accounts'!$H$6:$J$6,0))))</f>
        <v>-</v>
      </c>
      <c r="G72" s="8">
        <f ca="1">IFERROR(INDEX(G$278:G$314,MATCH($F72,$B$278:$B$314,0))/INDEX($D$278:$D$314,MATCH($F72,$B$278:$B$314,0)),SUMIFS('Input-Ext Allocators'!D$8:D$63,'Input-Ext Allocators'!$B$8:$B$63,$F72))*$D72</f>
        <v>0</v>
      </c>
      <c r="H72" s="8">
        <f ca="1">IFERROR(INDEX(H$278:H$314,MATCH($F72,$B$278:$B$314,0))/INDEX($D$278:$D$314,MATCH($F72,$B$278:$B$314,0)),SUMIFS('Input-Ext Allocators'!E$8:E$63,'Input-Ext Allocators'!$B$8:$B$63,$F72))*$D72</f>
        <v>0</v>
      </c>
      <c r="I72" s="8">
        <f ca="1">IFERROR(INDEX(I$278:I$314,MATCH($F72,$B$278:$B$314,0))/INDEX($D$278:$D$314,MATCH($F72,$B$278:$B$314,0)),SUMIFS('Input-Ext Allocators'!F$8:F$63,'Input-Ext Allocators'!$B$8:$B$63,$F72))*$D72</f>
        <v>0</v>
      </c>
      <c r="J72" s="8">
        <f ca="1">IFERROR(INDEX(J$278:J$314,MATCH($F72,$B$278:$B$314,0))/INDEX($D$278:$D$314,MATCH($F72,$B$278:$B$314,0)),SUMIFS('Input-Ext Allocators'!G$8:G$63,'Input-Ext Allocators'!$B$8:$B$63,$F72))*$D72</f>
        <v>0</v>
      </c>
      <c r="K72" s="8">
        <f ca="1">IFERROR(INDEX(K$278:K$314,MATCH($F72,$B$278:$B$314,0))/INDEX($D$278:$D$314,MATCH($F72,$B$278:$B$314,0)),SUMIFS('Input-Ext Allocators'!H$8:H$63,'Input-Ext Allocators'!$B$8:$B$63,$F72))*$D72</f>
        <v>0</v>
      </c>
    </row>
    <row r="73" spans="1:11" outlineLevel="1">
      <c r="A73" s="22">
        <f>IF(ISBLANK('Input-Accounts'!A73),"",'Input-Accounts'!A73)</f>
        <v>61</v>
      </c>
      <c r="B73" s="32" t="str">
        <f>IF(ISBLANK('Input-Accounts'!B73),"",'Input-Accounts'!B73)</f>
        <v>STRUC &amp; IMPROV-OTHER DISTR SYS-ILP</v>
      </c>
      <c r="C73" s="22">
        <f>IF(ISBLANK('Input-Accounts'!C73),"",'Input-Accounts'!C73)</f>
        <v>375.71</v>
      </c>
      <c r="D73" s="8">
        <f t="shared" ca="1" si="12"/>
        <v>0</v>
      </c>
      <c r="E73" s="8">
        <f t="shared" ca="1" si="11"/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8">
        <f ca="1">IFERROR(INDEX(G$278:G$314,MATCH($F73,$B$278:$B$314,0))/INDEX($D$278:$D$314,MATCH($F73,$B$278:$B$314,0)),SUMIFS('Input-Ext Allocators'!D$8:D$63,'Input-Ext Allocators'!$B$8:$B$63,$F73))*$D73</f>
        <v>0</v>
      </c>
      <c r="H73" s="8">
        <f ca="1">IFERROR(INDEX(H$278:H$314,MATCH($F73,$B$278:$B$314,0))/INDEX($D$278:$D$314,MATCH($F73,$B$278:$B$314,0)),SUMIFS('Input-Ext Allocators'!E$8:E$63,'Input-Ext Allocators'!$B$8:$B$63,$F73))*$D73</f>
        <v>0</v>
      </c>
      <c r="I73" s="8">
        <f ca="1">IFERROR(INDEX(I$278:I$314,MATCH($F73,$B$278:$B$314,0))/INDEX($D$278:$D$314,MATCH($F73,$B$278:$B$314,0)),SUMIFS('Input-Ext Allocators'!F$8:F$63,'Input-Ext Allocators'!$B$8:$B$63,$F73))*$D73</f>
        <v>0</v>
      </c>
      <c r="J73" s="8">
        <f ca="1">IFERROR(INDEX(J$278:J$314,MATCH($F73,$B$278:$B$314,0))/INDEX($D$278:$D$314,MATCH($F73,$B$278:$B$314,0)),SUMIFS('Input-Ext Allocators'!G$8:G$63,'Input-Ext Allocators'!$B$8:$B$63,$F73))*$D73</f>
        <v>0</v>
      </c>
      <c r="K73" s="8">
        <f ca="1">IFERROR(INDEX(K$278:K$314,MATCH($F73,$B$278:$B$314,0))/INDEX($D$278:$D$314,MATCH($F73,$B$278:$B$314,0)),SUMIFS('Input-Ext Allocators'!H$8:H$63,'Input-Ext Allocators'!$B$8:$B$63,$F73))*$D73</f>
        <v>0</v>
      </c>
    </row>
    <row r="74" spans="1:11" outlineLevel="1">
      <c r="A74" s="22">
        <f>IF(ISBLANK('Input-Accounts'!A74),"",'Input-Accounts'!A74)</f>
        <v>62</v>
      </c>
      <c r="B74" s="32" t="str">
        <f>IF(ISBLANK('Input-Accounts'!B74),"",'Input-Accounts'!B74)</f>
        <v>STRUC &amp; IMPROV-COMMUNICATIONS</v>
      </c>
      <c r="C74" s="22">
        <f>IF(ISBLANK('Input-Accounts'!C74),"",'Input-Accounts'!C74)</f>
        <v>375.8</v>
      </c>
      <c r="D74" s="8">
        <f t="shared" ca="1" si="12"/>
        <v>0</v>
      </c>
      <c r="E74" s="8">
        <f t="shared" ca="1" si="11"/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8">
        <f ca="1">IFERROR(INDEX(G$278:G$314,MATCH($F74,$B$278:$B$314,0))/INDEX($D$278:$D$314,MATCH($F74,$B$278:$B$314,0)),SUMIFS('Input-Ext Allocators'!D$8:D$63,'Input-Ext Allocators'!$B$8:$B$63,$F74))*$D74</f>
        <v>0</v>
      </c>
      <c r="H74" s="8">
        <f ca="1">IFERROR(INDEX(H$278:H$314,MATCH($F74,$B$278:$B$314,0))/INDEX($D$278:$D$314,MATCH($F74,$B$278:$B$314,0)),SUMIFS('Input-Ext Allocators'!E$8:E$63,'Input-Ext Allocators'!$B$8:$B$63,$F74))*$D74</f>
        <v>0</v>
      </c>
      <c r="I74" s="8">
        <f ca="1">IFERROR(INDEX(I$278:I$314,MATCH($F74,$B$278:$B$314,0))/INDEX($D$278:$D$314,MATCH($F74,$B$278:$B$314,0)),SUMIFS('Input-Ext Allocators'!F$8:F$63,'Input-Ext Allocators'!$B$8:$B$63,$F74))*$D74</f>
        <v>0</v>
      </c>
      <c r="J74" s="8">
        <f ca="1">IFERROR(INDEX(J$278:J$314,MATCH($F74,$B$278:$B$314,0))/INDEX($D$278:$D$314,MATCH($F74,$B$278:$B$314,0)),SUMIFS('Input-Ext Allocators'!G$8:G$63,'Input-Ext Allocators'!$B$8:$B$63,$F74))*$D74</f>
        <v>0</v>
      </c>
      <c r="K74" s="8">
        <f ca="1">IFERROR(INDEX(K$278:K$314,MATCH($F74,$B$278:$B$314,0))/INDEX($D$278:$D$314,MATCH($F74,$B$278:$B$314,0)),SUMIFS('Input-Ext Allocators'!H$8:H$63,'Input-Ext Allocators'!$B$8:$B$63,$F74))*$D74</f>
        <v>0</v>
      </c>
    </row>
    <row r="75" spans="1:11" hidden="1" outlineLevel="1">
      <c r="A75" s="22">
        <f>IF(ISBLANK('Input-Accounts'!A75),"",'Input-Accounts'!A75)</f>
        <v>63</v>
      </c>
      <c r="B75" s="32" t="str">
        <f>IF(ISBLANK('Input-Accounts'!B75),"",'Input-Accounts'!B75)</f>
        <v>MAINS (Less SMRP)</v>
      </c>
      <c r="C75" s="22">
        <f>IF(ISBLANK('Input-Accounts'!C75),"",'Input-Accounts'!C75)</f>
        <v>376</v>
      </c>
      <c r="D75" s="8">
        <f t="shared" ca="1" si="12"/>
        <v>0</v>
      </c>
      <c r="E75" s="8">
        <f t="shared" ca="1" si="11"/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8">
        <f ca="1">IFERROR(INDEX(G$278:G$314,MATCH($F75,$B$278:$B$314,0))/INDEX($D$278:$D$314,MATCH($F75,$B$278:$B$314,0)),SUMIFS('Input-Ext Allocators'!D$8:D$63,'Input-Ext Allocators'!$B$8:$B$63,$F75))*$D75</f>
        <v>0</v>
      </c>
      <c r="H75" s="8">
        <f ca="1">IFERROR(INDEX(H$278:H$314,MATCH($F75,$B$278:$B$314,0))/INDEX($D$278:$D$314,MATCH($F75,$B$278:$B$314,0)),SUMIFS('Input-Ext Allocators'!E$8:E$63,'Input-Ext Allocators'!$B$8:$B$63,$F75))*$D75</f>
        <v>0</v>
      </c>
      <c r="I75" s="8">
        <f ca="1">IFERROR(INDEX(I$278:I$314,MATCH($F75,$B$278:$B$314,0))/INDEX($D$278:$D$314,MATCH($F75,$B$278:$B$314,0)),SUMIFS('Input-Ext Allocators'!F$8:F$63,'Input-Ext Allocators'!$B$8:$B$63,$F75))*$D75</f>
        <v>0</v>
      </c>
      <c r="J75" s="8">
        <f ca="1">IFERROR(INDEX(J$278:J$314,MATCH($F75,$B$278:$B$314,0))/INDEX($D$278:$D$314,MATCH($F75,$B$278:$B$314,0)),SUMIFS('Input-Ext Allocators'!G$8:G$63,'Input-Ext Allocators'!$B$8:$B$63,$F75))*$D75</f>
        <v>0</v>
      </c>
      <c r="K75" s="8">
        <f ca="1">IFERROR(INDEX(K$278:K$314,MATCH($F75,$B$278:$B$314,0))/INDEX($D$278:$D$314,MATCH($F75,$B$278:$B$314,0)),SUMIFS('Input-Ext Allocators'!H$8:H$63,'Input-Ext Allocators'!$B$8:$B$63,$F75))*$D75</f>
        <v>0</v>
      </c>
    </row>
    <row r="76" spans="1:11" hidden="1" outlineLevel="1">
      <c r="A76" s="22">
        <f>IF(ISBLANK('Input-Accounts'!A76),"",'Input-Accounts'!A76)</f>
        <v>64</v>
      </c>
      <c r="B76" s="32" t="str">
        <f>IF(ISBLANK('Input-Accounts'!B76),"",'Input-Accounts'!B76)</f>
        <v>MAINS - DS-ML DIRECT ASSIGNMENT</v>
      </c>
      <c r="C76" s="22">
        <f>IF(ISBLANK('Input-Accounts'!C76),"",'Input-Accounts'!C76)</f>
        <v>376</v>
      </c>
      <c r="D76" s="8">
        <f t="shared" ca="1" si="12"/>
        <v>0</v>
      </c>
      <c r="E76" s="8">
        <f t="shared" ca="1" si="11"/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8">
        <f ca="1">IFERROR(INDEX(G$278:G$314,MATCH($F76,$B$278:$B$314,0))/INDEX($D$278:$D$314,MATCH($F76,$B$278:$B$314,0)),SUMIFS('Input-Ext Allocators'!D$8:D$63,'Input-Ext Allocators'!$B$8:$B$63,$F76))*$D76</f>
        <v>0</v>
      </c>
      <c r="H76" s="8">
        <f ca="1">IFERROR(INDEX(H$278:H$314,MATCH($F76,$B$278:$B$314,0))/INDEX($D$278:$D$314,MATCH($F76,$B$278:$B$314,0)),SUMIFS('Input-Ext Allocators'!E$8:E$63,'Input-Ext Allocators'!$B$8:$B$63,$F76))*$D76</f>
        <v>0</v>
      </c>
      <c r="I76" s="8">
        <f ca="1">IFERROR(INDEX(I$278:I$314,MATCH($F76,$B$278:$B$314,0))/INDEX($D$278:$D$314,MATCH($F76,$B$278:$B$314,0)),SUMIFS('Input-Ext Allocators'!F$8:F$63,'Input-Ext Allocators'!$B$8:$B$63,$F76))*$D76</f>
        <v>0</v>
      </c>
      <c r="J76" s="8">
        <f ca="1">IFERROR(INDEX(J$278:J$314,MATCH($F76,$B$278:$B$314,0))/INDEX($D$278:$D$314,MATCH($F76,$B$278:$B$314,0)),SUMIFS('Input-Ext Allocators'!G$8:G$63,'Input-Ext Allocators'!$B$8:$B$63,$F76))*$D76</f>
        <v>0</v>
      </c>
      <c r="K76" s="8">
        <f ca="1">IFERROR(INDEX(K$278:K$314,MATCH($F76,$B$278:$B$314,0))/INDEX($D$278:$D$314,MATCH($F76,$B$278:$B$314,0)),SUMIFS('Input-Ext Allocators'!H$8:H$63,'Input-Ext Allocators'!$B$8:$B$63,$F76))*$D76</f>
        <v>0</v>
      </c>
    </row>
    <row r="77" spans="1:11" outlineLevel="1">
      <c r="A77" s="22">
        <f>IF(ISBLANK('Input-Accounts'!A77),"",'Input-Accounts'!A77)</f>
        <v>65</v>
      </c>
      <c r="B77" s="32" t="str">
        <f>IF(ISBLANK('Input-Accounts'!B77),"",'Input-Accounts'!B77)</f>
        <v>M &amp; R STATION EQUIP-REG (LESS SMRP)</v>
      </c>
      <c r="C77" s="22">
        <f>IF(ISBLANK('Input-Accounts'!C77),"",'Input-Accounts'!C77)</f>
        <v>378</v>
      </c>
      <c r="D77" s="8">
        <f t="shared" ca="1" si="12"/>
        <v>0</v>
      </c>
      <c r="E77" s="8">
        <f t="shared" ca="1" si="11"/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8">
        <f ca="1">IFERROR(INDEX(G$278:G$314,MATCH($F77,$B$278:$B$314,0))/INDEX($D$278:$D$314,MATCH($F77,$B$278:$B$314,0)),SUMIFS('Input-Ext Allocators'!D$8:D$63,'Input-Ext Allocators'!$B$8:$B$63,$F77))*$D77</f>
        <v>0</v>
      </c>
      <c r="H77" s="8">
        <f ca="1">IFERROR(INDEX(H$278:H$314,MATCH($F77,$B$278:$B$314,0))/INDEX($D$278:$D$314,MATCH($F77,$B$278:$B$314,0)),SUMIFS('Input-Ext Allocators'!E$8:E$63,'Input-Ext Allocators'!$B$8:$B$63,$F77))*$D77</f>
        <v>0</v>
      </c>
      <c r="I77" s="8">
        <f ca="1">IFERROR(INDEX(I$278:I$314,MATCH($F77,$B$278:$B$314,0))/INDEX($D$278:$D$314,MATCH($F77,$B$278:$B$314,0)),SUMIFS('Input-Ext Allocators'!F$8:F$63,'Input-Ext Allocators'!$B$8:$B$63,$F77))*$D77</f>
        <v>0</v>
      </c>
      <c r="J77" s="8">
        <f ca="1">IFERROR(INDEX(J$278:J$314,MATCH($F77,$B$278:$B$314,0))/INDEX($D$278:$D$314,MATCH($F77,$B$278:$B$314,0)),SUMIFS('Input-Ext Allocators'!G$8:G$63,'Input-Ext Allocators'!$B$8:$B$63,$F77))*$D77</f>
        <v>0</v>
      </c>
      <c r="K77" s="8">
        <f ca="1">IFERROR(INDEX(K$278:K$314,MATCH($F77,$B$278:$B$314,0))/INDEX($D$278:$D$314,MATCH($F77,$B$278:$B$314,0)),SUMIFS('Input-Ext Allocators'!H$8:H$63,'Input-Ext Allocators'!$B$8:$B$63,$F77))*$D77</f>
        <v>0</v>
      </c>
    </row>
    <row r="78" spans="1:11" outlineLevel="1">
      <c r="A78" s="22">
        <f>IF(ISBLANK('Input-Accounts'!A78),"",'Input-Accounts'!A78)</f>
        <v>66</v>
      </c>
      <c r="B78" s="32" t="str">
        <f>IF(ISBLANK('Input-Accounts'!B78),"",'Input-Accounts'!B78)</f>
        <v>M &amp; R STA EQUIP-GENERAL-REGULATING - DS-ML DIRECT ASSIGNMENT</v>
      </c>
      <c r="C78" s="22">
        <f>IF(ISBLANK('Input-Accounts'!C78),"",'Input-Accounts'!C78)</f>
        <v>378.2</v>
      </c>
      <c r="D78" s="8">
        <f t="shared" ca="1" si="12"/>
        <v>0</v>
      </c>
      <c r="E78" s="8">
        <f t="shared" ca="1" si="11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8">
        <f ca="1">IFERROR(INDEX(G$278:G$314,MATCH($F78,$B$278:$B$314,0))/INDEX($D$278:$D$314,MATCH($F78,$B$278:$B$314,0)),SUMIFS('Input-Ext Allocators'!D$8:D$63,'Input-Ext Allocators'!$B$8:$B$63,$F78))*$D78</f>
        <v>0</v>
      </c>
      <c r="H78" s="8">
        <f ca="1">IFERROR(INDEX(H$278:H$314,MATCH($F78,$B$278:$B$314,0))/INDEX($D$278:$D$314,MATCH($F78,$B$278:$B$314,0)),SUMIFS('Input-Ext Allocators'!E$8:E$63,'Input-Ext Allocators'!$B$8:$B$63,$F78))*$D78</f>
        <v>0</v>
      </c>
      <c r="I78" s="8">
        <f ca="1">IFERROR(INDEX(I$278:I$314,MATCH($F78,$B$278:$B$314,0))/INDEX($D$278:$D$314,MATCH($F78,$B$278:$B$314,0)),SUMIFS('Input-Ext Allocators'!F$8:F$63,'Input-Ext Allocators'!$B$8:$B$63,$F78))*$D78</f>
        <v>0</v>
      </c>
      <c r="J78" s="8">
        <f ca="1">IFERROR(INDEX(J$278:J$314,MATCH($F78,$B$278:$B$314,0))/INDEX($D$278:$D$314,MATCH($F78,$B$278:$B$314,0)),SUMIFS('Input-Ext Allocators'!G$8:G$63,'Input-Ext Allocators'!$B$8:$B$63,$F78))*$D78</f>
        <v>0</v>
      </c>
      <c r="K78" s="8">
        <f ca="1">IFERROR(INDEX(K$278:K$314,MATCH($F78,$B$278:$B$314,0))/INDEX($D$278:$D$314,MATCH($F78,$B$278:$B$314,0)),SUMIFS('Input-Ext Allocators'!H$8:H$63,'Input-Ext Allocators'!$B$8:$B$63,$F78))*$D78</f>
        <v>0</v>
      </c>
    </row>
    <row r="79" spans="1:11" outlineLevel="1">
      <c r="A79" s="22">
        <f>IF(ISBLANK('Input-Accounts'!A79),"",'Input-Accounts'!A79)</f>
        <v>67</v>
      </c>
      <c r="B79" s="32" t="str">
        <f>IF(ISBLANK('Input-Accounts'!B79),"",'Input-Accounts'!B79)</f>
        <v>M &amp; R STA EQUIP REG FMV</v>
      </c>
      <c r="C79" s="22">
        <f>IF(ISBLANK('Input-Accounts'!C79),"",'Input-Accounts'!C79)</f>
        <v>378.21</v>
      </c>
      <c r="D79" s="8">
        <f t="shared" ca="1" si="12"/>
        <v>0</v>
      </c>
      <c r="E79" s="8">
        <f t="shared" ca="1" si="11"/>
        <v>0</v>
      </c>
      <c r="F79" s="2" t="str" cm="1">
        <f t="array" aca="1" ref="F79" ca="1">IF(D79=0,"-",IF('Input-Accounts'!$E79&lt;&gt;0,'Input-Accounts'!$E79,INDEX('Input-Accounts'!$H79:$J79,,MATCH($F$6,'Input-Accounts'!$H$6:$J$6,0))))</f>
        <v>-</v>
      </c>
      <c r="G79" s="8">
        <f ca="1">IFERROR(INDEX(G$278:G$314,MATCH($F79,$B$278:$B$314,0))/INDEX($D$278:$D$314,MATCH($F79,$B$278:$B$314,0)),SUMIFS('Input-Ext Allocators'!D$8:D$63,'Input-Ext Allocators'!$B$8:$B$63,$F79))*$D79</f>
        <v>0</v>
      </c>
      <c r="H79" s="8">
        <f ca="1">IFERROR(INDEX(H$278:H$314,MATCH($F79,$B$278:$B$314,0))/INDEX($D$278:$D$314,MATCH($F79,$B$278:$B$314,0)),SUMIFS('Input-Ext Allocators'!E$8:E$63,'Input-Ext Allocators'!$B$8:$B$63,$F79))*$D79</f>
        <v>0</v>
      </c>
      <c r="I79" s="8">
        <f ca="1">IFERROR(INDEX(I$278:I$314,MATCH($F79,$B$278:$B$314,0))/INDEX($D$278:$D$314,MATCH($F79,$B$278:$B$314,0)),SUMIFS('Input-Ext Allocators'!F$8:F$63,'Input-Ext Allocators'!$B$8:$B$63,$F79))*$D79</f>
        <v>0</v>
      </c>
      <c r="J79" s="8">
        <f ca="1">IFERROR(INDEX(J$278:J$314,MATCH($F79,$B$278:$B$314,0))/INDEX($D$278:$D$314,MATCH($F79,$B$278:$B$314,0)),SUMIFS('Input-Ext Allocators'!G$8:G$63,'Input-Ext Allocators'!$B$8:$B$63,$F79))*$D79</f>
        <v>0</v>
      </c>
      <c r="K79" s="8">
        <f ca="1">IFERROR(INDEX(K$278:K$314,MATCH($F79,$B$278:$B$314,0))/INDEX($D$278:$D$314,MATCH($F79,$B$278:$B$314,0)),SUMIFS('Input-Ext Allocators'!H$8:H$63,'Input-Ext Allocators'!$B$8:$B$63,$F79))*$D79</f>
        <v>0</v>
      </c>
    </row>
    <row r="80" spans="1:11" hidden="1" outlineLevel="1">
      <c r="A80" s="22">
        <f>IF(ISBLANK('Input-Accounts'!A80),"",'Input-Accounts'!A80)</f>
        <v>68</v>
      </c>
      <c r="B80" s="32" t="str">
        <f>IF(ISBLANK('Input-Accounts'!B80),"",'Input-Accounts'!B80)</f>
        <v>M &amp; R STA EQUIP-CITY GATE CHECK STA</v>
      </c>
      <c r="C80" s="22">
        <f>IF(ISBLANK('Input-Accounts'!C80),"",'Input-Accounts'!C80)</f>
        <v>379</v>
      </c>
      <c r="D80" s="8">
        <f t="shared" ca="1" si="12"/>
        <v>0</v>
      </c>
      <c r="E80" s="8">
        <f t="shared" ca="1" si="11"/>
        <v>0</v>
      </c>
      <c r="F80" s="2" t="str" cm="1">
        <f t="array" aca="1" ref="F80" ca="1">IF(D80=0,"-",IF('Input-Accounts'!$E80&lt;&gt;0,'Input-Accounts'!$E80,INDEX('Input-Accounts'!$H80:$J80,,MATCH($F$6,'Input-Accounts'!$H$6:$J$6,0))))</f>
        <v>-</v>
      </c>
      <c r="G80" s="8">
        <f ca="1">IFERROR(INDEX(G$278:G$314,MATCH($F80,$B$278:$B$314,0))/INDEX($D$278:$D$314,MATCH($F80,$B$278:$B$314,0)),SUMIFS('Input-Ext Allocators'!D$8:D$63,'Input-Ext Allocators'!$B$8:$B$63,$F80))*$D80</f>
        <v>0</v>
      </c>
      <c r="H80" s="8">
        <f ca="1">IFERROR(INDEX(H$278:H$314,MATCH($F80,$B$278:$B$314,0))/INDEX($D$278:$D$314,MATCH($F80,$B$278:$B$314,0)),SUMIFS('Input-Ext Allocators'!E$8:E$63,'Input-Ext Allocators'!$B$8:$B$63,$F80))*$D80</f>
        <v>0</v>
      </c>
      <c r="I80" s="8">
        <f ca="1">IFERROR(INDEX(I$278:I$314,MATCH($F80,$B$278:$B$314,0))/INDEX($D$278:$D$314,MATCH($F80,$B$278:$B$314,0)),SUMIFS('Input-Ext Allocators'!F$8:F$63,'Input-Ext Allocators'!$B$8:$B$63,$F80))*$D80</f>
        <v>0</v>
      </c>
      <c r="J80" s="8">
        <f ca="1">IFERROR(INDEX(J$278:J$314,MATCH($F80,$B$278:$B$314,0))/INDEX($D$278:$D$314,MATCH($F80,$B$278:$B$314,0)),SUMIFS('Input-Ext Allocators'!G$8:G$63,'Input-Ext Allocators'!$B$8:$B$63,$F80))*$D80</f>
        <v>0</v>
      </c>
      <c r="K80" s="8">
        <f ca="1">IFERROR(INDEX(K$278:K$314,MATCH($F80,$B$278:$B$314,0))/INDEX($D$278:$D$314,MATCH($F80,$B$278:$B$314,0)),SUMIFS('Input-Ext Allocators'!H$8:H$63,'Input-Ext Allocators'!$B$8:$B$63,$F80))*$D80</f>
        <v>0</v>
      </c>
    </row>
    <row r="81" spans="1:11" hidden="1" outlineLevel="1">
      <c r="A81" s="22">
        <f>IF(ISBLANK('Input-Accounts'!A81),"",'Input-Accounts'!A81)</f>
        <v>69</v>
      </c>
      <c r="B81" s="32" t="str">
        <f>IF(ISBLANK('Input-Accounts'!B81),"",'Input-Accounts'!B81)</f>
        <v>SERVICES (Less SMRP)</v>
      </c>
      <c r="C81" s="22">
        <f>IF(ISBLANK('Input-Accounts'!C81),"",'Input-Accounts'!C81)</f>
        <v>380</v>
      </c>
      <c r="D81" s="8">
        <f t="shared" ca="1" si="12"/>
        <v>0</v>
      </c>
      <c r="E81" s="8">
        <f t="shared" ca="1" si="11"/>
        <v>0</v>
      </c>
      <c r="F81" s="2" t="str" cm="1">
        <f t="array" aca="1" ref="F81" ca="1">IF(D81=0,"-",IF('Input-Accounts'!$E81&lt;&gt;0,'Input-Accounts'!$E81,INDEX('Input-Accounts'!$H81:$J81,,MATCH($F$6,'Input-Accounts'!$H$6:$J$6,0))))</f>
        <v>-</v>
      </c>
      <c r="G81" s="8">
        <f ca="1">IFERROR(INDEX(G$278:G$314,MATCH($F81,$B$278:$B$314,0))/INDEX($D$278:$D$314,MATCH($F81,$B$278:$B$314,0)),SUMIFS('Input-Ext Allocators'!D$8:D$63,'Input-Ext Allocators'!$B$8:$B$63,$F81))*$D81</f>
        <v>0</v>
      </c>
      <c r="H81" s="8">
        <f ca="1">IFERROR(INDEX(H$278:H$314,MATCH($F81,$B$278:$B$314,0))/INDEX($D$278:$D$314,MATCH($F81,$B$278:$B$314,0)),SUMIFS('Input-Ext Allocators'!E$8:E$63,'Input-Ext Allocators'!$B$8:$B$63,$F81))*$D81</f>
        <v>0</v>
      </c>
      <c r="I81" s="8">
        <f ca="1">IFERROR(INDEX(I$278:I$314,MATCH($F81,$B$278:$B$314,0))/INDEX($D$278:$D$314,MATCH($F81,$B$278:$B$314,0)),SUMIFS('Input-Ext Allocators'!F$8:F$63,'Input-Ext Allocators'!$B$8:$B$63,$F81))*$D81</f>
        <v>0</v>
      </c>
      <c r="J81" s="8">
        <f ca="1">IFERROR(INDEX(J$278:J$314,MATCH($F81,$B$278:$B$314,0))/INDEX($D$278:$D$314,MATCH($F81,$B$278:$B$314,0)),SUMIFS('Input-Ext Allocators'!G$8:G$63,'Input-Ext Allocators'!$B$8:$B$63,$F81))*$D81</f>
        <v>0</v>
      </c>
      <c r="K81" s="8">
        <f ca="1">IFERROR(INDEX(K$278:K$314,MATCH($F81,$B$278:$B$314,0))/INDEX($D$278:$D$314,MATCH($F81,$B$278:$B$314,0)),SUMIFS('Input-Ext Allocators'!H$8:H$63,'Input-Ext Allocators'!$B$8:$B$63,$F81))*$D81</f>
        <v>0</v>
      </c>
    </row>
    <row r="82" spans="1:11" hidden="1" outlineLevel="1">
      <c r="A82" s="22">
        <f>IF(ISBLANK('Input-Accounts'!A82),"",'Input-Accounts'!A82)</f>
        <v>70</v>
      </c>
      <c r="B82" s="32" t="str">
        <f>IF(ISBLANK('Input-Accounts'!B82),"",'Input-Accounts'!B82)</f>
        <v>METERS</v>
      </c>
      <c r="C82" s="22">
        <f>IF(ISBLANK('Input-Accounts'!C82),"",'Input-Accounts'!C82)</f>
        <v>381</v>
      </c>
      <c r="D82" s="8">
        <f t="shared" ca="1" si="12"/>
        <v>0</v>
      </c>
      <c r="E82" s="8">
        <f t="shared" ca="1" si="11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8">
        <f ca="1">IFERROR(INDEX(G$278:G$314,MATCH($F82,$B$278:$B$314,0))/INDEX($D$278:$D$314,MATCH($F82,$B$278:$B$314,0)),SUMIFS('Input-Ext Allocators'!D$8:D$63,'Input-Ext Allocators'!$B$8:$B$63,$F82))*$D82</f>
        <v>0</v>
      </c>
      <c r="H82" s="8">
        <f ca="1">IFERROR(INDEX(H$278:H$314,MATCH($F82,$B$278:$B$314,0))/INDEX($D$278:$D$314,MATCH($F82,$B$278:$B$314,0)),SUMIFS('Input-Ext Allocators'!E$8:E$63,'Input-Ext Allocators'!$B$8:$B$63,$F82))*$D82</f>
        <v>0</v>
      </c>
      <c r="I82" s="8">
        <f ca="1">IFERROR(INDEX(I$278:I$314,MATCH($F82,$B$278:$B$314,0))/INDEX($D$278:$D$314,MATCH($F82,$B$278:$B$314,0)),SUMIFS('Input-Ext Allocators'!F$8:F$63,'Input-Ext Allocators'!$B$8:$B$63,$F82))*$D82</f>
        <v>0</v>
      </c>
      <c r="J82" s="8">
        <f ca="1">IFERROR(INDEX(J$278:J$314,MATCH($F82,$B$278:$B$314,0))/INDEX($D$278:$D$314,MATCH($F82,$B$278:$B$314,0)),SUMIFS('Input-Ext Allocators'!G$8:G$63,'Input-Ext Allocators'!$B$8:$B$63,$F82))*$D82</f>
        <v>0</v>
      </c>
      <c r="K82" s="8">
        <f ca="1">IFERROR(INDEX(K$278:K$314,MATCH($F82,$B$278:$B$314,0))/INDEX($D$278:$D$314,MATCH($F82,$B$278:$B$314,0)),SUMIFS('Input-Ext Allocators'!H$8:H$63,'Input-Ext Allocators'!$B$8:$B$63,$F82))*$D82</f>
        <v>0</v>
      </c>
    </row>
    <row r="83" spans="1:11" hidden="1" outlineLevel="1">
      <c r="A83" s="22">
        <f>IF(ISBLANK('Input-Accounts'!A83),"",'Input-Accounts'!A83)</f>
        <v>71</v>
      </c>
      <c r="B83" s="32" t="str">
        <f>IF(ISBLANK('Input-Accounts'!B83),"",'Input-Accounts'!B83)</f>
        <v>METERS - AMI</v>
      </c>
      <c r="C83" s="22">
        <f>IF(ISBLANK('Input-Accounts'!C83),"",'Input-Accounts'!C83)</f>
        <v>381.1</v>
      </c>
      <c r="D83" s="8">
        <f t="shared" ca="1" si="12"/>
        <v>0</v>
      </c>
      <c r="E83" s="8">
        <f t="shared" ca="1" si="11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8">
        <f ca="1">IFERROR(INDEX(G$278:G$314,MATCH($F83,$B$278:$B$314,0))/INDEX($D$278:$D$314,MATCH($F83,$B$278:$B$314,0)),SUMIFS('Input-Ext Allocators'!D$8:D$63,'Input-Ext Allocators'!$B$8:$B$63,$F83))*$D83</f>
        <v>0</v>
      </c>
      <c r="H83" s="8">
        <f ca="1">IFERROR(INDEX(H$278:H$314,MATCH($F83,$B$278:$B$314,0))/INDEX($D$278:$D$314,MATCH($F83,$B$278:$B$314,0)),SUMIFS('Input-Ext Allocators'!E$8:E$63,'Input-Ext Allocators'!$B$8:$B$63,$F83))*$D83</f>
        <v>0</v>
      </c>
      <c r="I83" s="8">
        <f ca="1">IFERROR(INDEX(I$278:I$314,MATCH($F83,$B$278:$B$314,0))/INDEX($D$278:$D$314,MATCH($F83,$B$278:$B$314,0)),SUMIFS('Input-Ext Allocators'!F$8:F$63,'Input-Ext Allocators'!$B$8:$B$63,$F83))*$D83</f>
        <v>0</v>
      </c>
      <c r="J83" s="8">
        <f ca="1">IFERROR(INDEX(J$278:J$314,MATCH($F83,$B$278:$B$314,0))/INDEX($D$278:$D$314,MATCH($F83,$B$278:$B$314,0)),SUMIFS('Input-Ext Allocators'!G$8:G$63,'Input-Ext Allocators'!$B$8:$B$63,$F83))*$D83</f>
        <v>0</v>
      </c>
      <c r="K83" s="8">
        <f ca="1">IFERROR(INDEX(K$278:K$314,MATCH($F83,$B$278:$B$314,0))/INDEX($D$278:$D$314,MATCH($F83,$B$278:$B$314,0)),SUMIFS('Input-Ext Allocators'!H$8:H$63,'Input-Ext Allocators'!$B$8:$B$63,$F83))*$D83</f>
        <v>0</v>
      </c>
    </row>
    <row r="84" spans="1:11" hidden="1" outlineLevel="1">
      <c r="A84" s="22">
        <f>IF(ISBLANK('Input-Accounts'!A84),"",'Input-Accounts'!A84)</f>
        <v>72</v>
      </c>
      <c r="B84" s="32" t="str">
        <f>IF(ISBLANK('Input-Accounts'!B84),"",'Input-Accounts'!B84)</f>
        <v>METER INSTALLATIONS (Less SMRP)</v>
      </c>
      <c r="C84" s="22">
        <f>IF(ISBLANK('Input-Accounts'!C84),"",'Input-Accounts'!C84)</f>
        <v>382</v>
      </c>
      <c r="D84" s="8">
        <f t="shared" ca="1" si="12"/>
        <v>0</v>
      </c>
      <c r="E84" s="8">
        <f t="shared" ca="1" si="11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8">
        <f ca="1">IFERROR(INDEX(G$278:G$314,MATCH($F84,$B$278:$B$314,0))/INDEX($D$278:$D$314,MATCH($F84,$B$278:$B$314,0)),SUMIFS('Input-Ext Allocators'!D$8:D$63,'Input-Ext Allocators'!$B$8:$B$63,$F84))*$D84</f>
        <v>0</v>
      </c>
      <c r="H84" s="8">
        <f ca="1">IFERROR(INDEX(H$278:H$314,MATCH($F84,$B$278:$B$314,0))/INDEX($D$278:$D$314,MATCH($F84,$B$278:$B$314,0)),SUMIFS('Input-Ext Allocators'!E$8:E$63,'Input-Ext Allocators'!$B$8:$B$63,$F84))*$D84</f>
        <v>0</v>
      </c>
      <c r="I84" s="8">
        <f ca="1">IFERROR(INDEX(I$278:I$314,MATCH($F84,$B$278:$B$314,0))/INDEX($D$278:$D$314,MATCH($F84,$B$278:$B$314,0)),SUMIFS('Input-Ext Allocators'!F$8:F$63,'Input-Ext Allocators'!$B$8:$B$63,$F84))*$D84</f>
        <v>0</v>
      </c>
      <c r="J84" s="8">
        <f ca="1">IFERROR(INDEX(J$278:J$314,MATCH($F84,$B$278:$B$314,0))/INDEX($D$278:$D$314,MATCH($F84,$B$278:$B$314,0)),SUMIFS('Input-Ext Allocators'!G$8:G$63,'Input-Ext Allocators'!$B$8:$B$63,$F84))*$D84</f>
        <v>0</v>
      </c>
      <c r="K84" s="8">
        <f ca="1">IFERROR(INDEX(K$278:K$314,MATCH($F84,$B$278:$B$314,0))/INDEX($D$278:$D$314,MATCH($F84,$B$278:$B$314,0)),SUMIFS('Input-Ext Allocators'!H$8:H$63,'Input-Ext Allocators'!$B$8:$B$63,$F84))*$D84</f>
        <v>0</v>
      </c>
    </row>
    <row r="85" spans="1:11" hidden="1" outlineLevel="1">
      <c r="A85" s="22">
        <f>IF(ISBLANK('Input-Accounts'!A85),"",'Input-Accounts'!A85)</f>
        <v>73</v>
      </c>
      <c r="B85" s="32" t="str">
        <f>IF(ISBLANK('Input-Accounts'!B85),"",'Input-Accounts'!B85)</f>
        <v>HOUSE REGULATORS (Less SMRP)</v>
      </c>
      <c r="C85" s="22">
        <f>IF(ISBLANK('Input-Accounts'!C85),"",'Input-Accounts'!C85)</f>
        <v>383</v>
      </c>
      <c r="D85" s="8">
        <f t="shared" ca="1" si="12"/>
        <v>0</v>
      </c>
      <c r="E85" s="8">
        <f t="shared" ca="1" si="11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8">
        <f ca="1">IFERROR(INDEX(G$278:G$314,MATCH($F85,$B$278:$B$314,0))/INDEX($D$278:$D$314,MATCH($F85,$B$278:$B$314,0)),SUMIFS('Input-Ext Allocators'!D$8:D$63,'Input-Ext Allocators'!$B$8:$B$63,$F85))*$D85</f>
        <v>0</v>
      </c>
      <c r="H85" s="8">
        <f ca="1">IFERROR(INDEX(H$278:H$314,MATCH($F85,$B$278:$B$314,0))/INDEX($D$278:$D$314,MATCH($F85,$B$278:$B$314,0)),SUMIFS('Input-Ext Allocators'!E$8:E$63,'Input-Ext Allocators'!$B$8:$B$63,$F85))*$D85</f>
        <v>0</v>
      </c>
      <c r="I85" s="8">
        <f ca="1">IFERROR(INDEX(I$278:I$314,MATCH($F85,$B$278:$B$314,0))/INDEX($D$278:$D$314,MATCH($F85,$B$278:$B$314,0)),SUMIFS('Input-Ext Allocators'!F$8:F$63,'Input-Ext Allocators'!$B$8:$B$63,$F85))*$D85</f>
        <v>0</v>
      </c>
      <c r="J85" s="8">
        <f ca="1">IFERROR(INDEX(J$278:J$314,MATCH($F85,$B$278:$B$314,0))/INDEX($D$278:$D$314,MATCH($F85,$B$278:$B$314,0)),SUMIFS('Input-Ext Allocators'!G$8:G$63,'Input-Ext Allocators'!$B$8:$B$63,$F85))*$D85</f>
        <v>0</v>
      </c>
      <c r="K85" s="8">
        <f ca="1">IFERROR(INDEX(K$278:K$314,MATCH($F85,$B$278:$B$314,0))/INDEX($D$278:$D$314,MATCH($F85,$B$278:$B$314,0)),SUMIFS('Input-Ext Allocators'!H$8:H$63,'Input-Ext Allocators'!$B$8:$B$63,$F85))*$D85</f>
        <v>0</v>
      </c>
    </row>
    <row r="86" spans="1:11" outlineLevel="1">
      <c r="A86" s="22">
        <f>IF(ISBLANK('Input-Accounts'!A86),"",'Input-Accounts'!A86)</f>
        <v>74</v>
      </c>
      <c r="B86" s="32" t="str">
        <f>IF(ISBLANK('Input-Accounts'!B86),"",'Input-Accounts'!B86)</f>
        <v>HOUSE REGULATOR INSTALLATIONS</v>
      </c>
      <c r="C86" s="22">
        <f>IF(ISBLANK('Input-Accounts'!C86),"",'Input-Accounts'!C86)</f>
        <v>384</v>
      </c>
      <c r="D86" s="8">
        <f t="shared" ca="1" si="12"/>
        <v>0</v>
      </c>
      <c r="E86" s="8">
        <f t="shared" ca="1" si="11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8">
        <f ca="1">IFERROR(INDEX(G$278:G$314,MATCH($F86,$B$278:$B$314,0))/INDEX($D$278:$D$314,MATCH($F86,$B$278:$B$314,0)),SUMIFS('Input-Ext Allocators'!D$8:D$63,'Input-Ext Allocators'!$B$8:$B$63,$F86))*$D86</f>
        <v>0</v>
      </c>
      <c r="H86" s="8">
        <f ca="1">IFERROR(INDEX(H$278:H$314,MATCH($F86,$B$278:$B$314,0))/INDEX($D$278:$D$314,MATCH($F86,$B$278:$B$314,0)),SUMIFS('Input-Ext Allocators'!E$8:E$63,'Input-Ext Allocators'!$B$8:$B$63,$F86))*$D86</f>
        <v>0</v>
      </c>
      <c r="I86" s="8">
        <f ca="1">IFERROR(INDEX(I$278:I$314,MATCH($F86,$B$278:$B$314,0))/INDEX($D$278:$D$314,MATCH($F86,$B$278:$B$314,0)),SUMIFS('Input-Ext Allocators'!F$8:F$63,'Input-Ext Allocators'!$B$8:$B$63,$F86))*$D86</f>
        <v>0</v>
      </c>
      <c r="J86" s="8">
        <f ca="1">IFERROR(INDEX(J$278:J$314,MATCH($F86,$B$278:$B$314,0))/INDEX($D$278:$D$314,MATCH($F86,$B$278:$B$314,0)),SUMIFS('Input-Ext Allocators'!G$8:G$63,'Input-Ext Allocators'!$B$8:$B$63,$F86))*$D86</f>
        <v>0</v>
      </c>
      <c r="K86" s="8">
        <f ca="1">IFERROR(INDEX(K$278:K$314,MATCH($F86,$B$278:$B$314,0))/INDEX($D$278:$D$314,MATCH($F86,$B$278:$B$314,0)),SUMIFS('Input-Ext Allocators'!H$8:H$63,'Input-Ext Allocators'!$B$8:$B$63,$F86))*$D86</f>
        <v>0</v>
      </c>
    </row>
    <row r="87" spans="1:11" outlineLevel="1">
      <c r="A87" s="22">
        <f>IF(ISBLANK('Input-Accounts'!A87),"",'Input-Accounts'!A87)</f>
        <v>75</v>
      </c>
      <c r="B87" s="32" t="str">
        <f>IF(ISBLANK('Input-Accounts'!B87),"",'Input-Accounts'!B87)</f>
        <v>INDUSTRIAL M &amp; R STATION EQUIPMENT</v>
      </c>
      <c r="C87" s="22">
        <f>IF(ISBLANK('Input-Accounts'!C87),"",'Input-Accounts'!C87)</f>
        <v>385</v>
      </c>
      <c r="D87" s="8">
        <f t="shared" ca="1" si="12"/>
        <v>0</v>
      </c>
      <c r="E87" s="8">
        <f t="shared" ca="1" si="11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8">
        <f ca="1">IFERROR(INDEX(G$278:G$314,MATCH($F87,$B$278:$B$314,0))/INDEX($D$278:$D$314,MATCH($F87,$B$278:$B$314,0)),SUMIFS('Input-Ext Allocators'!D$8:D$63,'Input-Ext Allocators'!$B$8:$B$63,$F87))*$D87</f>
        <v>0</v>
      </c>
      <c r="H87" s="8">
        <f ca="1">IFERROR(INDEX(H$278:H$314,MATCH($F87,$B$278:$B$314,0))/INDEX($D$278:$D$314,MATCH($F87,$B$278:$B$314,0)),SUMIFS('Input-Ext Allocators'!E$8:E$63,'Input-Ext Allocators'!$B$8:$B$63,$F87))*$D87</f>
        <v>0</v>
      </c>
      <c r="I87" s="8">
        <f ca="1">IFERROR(INDEX(I$278:I$314,MATCH($F87,$B$278:$B$314,0))/INDEX($D$278:$D$314,MATCH($F87,$B$278:$B$314,0)),SUMIFS('Input-Ext Allocators'!F$8:F$63,'Input-Ext Allocators'!$B$8:$B$63,$F87))*$D87</f>
        <v>0</v>
      </c>
      <c r="J87" s="8">
        <f ca="1">IFERROR(INDEX(J$278:J$314,MATCH($F87,$B$278:$B$314,0))/INDEX($D$278:$D$314,MATCH($F87,$B$278:$B$314,0)),SUMIFS('Input-Ext Allocators'!G$8:G$63,'Input-Ext Allocators'!$B$8:$B$63,$F87))*$D87</f>
        <v>0</v>
      </c>
      <c r="K87" s="8">
        <f ca="1">IFERROR(INDEX(K$278:K$314,MATCH($F87,$B$278:$B$314,0))/INDEX($D$278:$D$314,MATCH($F87,$B$278:$B$314,0)),SUMIFS('Input-Ext Allocators'!H$8:H$63,'Input-Ext Allocators'!$B$8:$B$63,$F87))*$D87</f>
        <v>0</v>
      </c>
    </row>
    <row r="88" spans="1:11" outlineLevel="1">
      <c r="A88" s="22">
        <f>IF(ISBLANK('Input-Accounts'!A88),"",'Input-Accounts'!A88)</f>
        <v>76</v>
      </c>
      <c r="B88" s="32" t="str">
        <f>IF(ISBLANK('Input-Accounts'!B88),"",'Input-Accounts'!B88)</f>
        <v>INDUSTRIAL M &amp; R STATION EQUIPMENT - DS-ML DIRECT ASSIGNMENT</v>
      </c>
      <c r="C88" s="22">
        <f>IF(ISBLANK('Input-Accounts'!C88),"",'Input-Accounts'!C88)</f>
        <v>385</v>
      </c>
      <c r="D88" s="8">
        <f t="shared" ca="1" si="12"/>
        <v>0</v>
      </c>
      <c r="E88" s="8">
        <f t="shared" ca="1" si="11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8">
        <f ca="1">IFERROR(INDEX(G$278:G$314,MATCH($F88,$B$278:$B$314,0))/INDEX($D$278:$D$314,MATCH($F88,$B$278:$B$314,0)),SUMIFS('Input-Ext Allocators'!D$8:D$63,'Input-Ext Allocators'!$B$8:$B$63,$F88))*$D88</f>
        <v>0</v>
      </c>
      <c r="H88" s="8">
        <f ca="1">IFERROR(INDEX(H$278:H$314,MATCH($F88,$B$278:$B$314,0))/INDEX($D$278:$D$314,MATCH($F88,$B$278:$B$314,0)),SUMIFS('Input-Ext Allocators'!E$8:E$63,'Input-Ext Allocators'!$B$8:$B$63,$F88))*$D88</f>
        <v>0</v>
      </c>
      <c r="I88" s="8">
        <f ca="1">IFERROR(INDEX(I$278:I$314,MATCH($F88,$B$278:$B$314,0))/INDEX($D$278:$D$314,MATCH($F88,$B$278:$B$314,0)),SUMIFS('Input-Ext Allocators'!F$8:F$63,'Input-Ext Allocators'!$B$8:$B$63,$F88))*$D88</f>
        <v>0</v>
      </c>
      <c r="J88" s="8">
        <f ca="1">IFERROR(INDEX(J$278:J$314,MATCH($F88,$B$278:$B$314,0))/INDEX($D$278:$D$314,MATCH($F88,$B$278:$B$314,0)),SUMIFS('Input-Ext Allocators'!G$8:G$63,'Input-Ext Allocators'!$B$8:$B$63,$F88))*$D88</f>
        <v>0</v>
      </c>
      <c r="K88" s="8">
        <f ca="1">IFERROR(INDEX(K$278:K$314,MATCH($F88,$B$278:$B$314,0))/INDEX($D$278:$D$314,MATCH($F88,$B$278:$B$314,0)),SUMIFS('Input-Ext Allocators'!H$8:H$63,'Input-Ext Allocators'!$B$8:$B$63,$F88))*$D88</f>
        <v>0</v>
      </c>
    </row>
    <row r="89" spans="1:11" outlineLevel="1">
      <c r="A89" s="22">
        <f>IF(ISBLANK('Input-Accounts'!A89),"",'Input-Accounts'!A89)</f>
        <v>77</v>
      </c>
      <c r="B89" s="32" t="str">
        <f>IF(ISBLANK('Input-Accounts'!B89),"",'Input-Accounts'!B89)</f>
        <v>OTHER EQUIPMENT</v>
      </c>
      <c r="C89" s="22">
        <f>IF(ISBLANK('Input-Accounts'!C89),"",'Input-Accounts'!C89)</f>
        <v>387</v>
      </c>
      <c r="D89" s="8">
        <f t="shared" ca="1" si="12"/>
        <v>0</v>
      </c>
      <c r="E89" s="8">
        <f t="shared" ca="1" si="11"/>
        <v>0</v>
      </c>
      <c r="F89" s="2" t="str" cm="1">
        <f t="array" aca="1" ref="F89" ca="1">IF(D89=0,"-",IF('Input-Accounts'!$E89&lt;&gt;0,'Input-Accounts'!$E89,INDEX('Input-Accounts'!$H89:$J89,,MATCH($F$6,'Input-Accounts'!$H$6:$J$6,0))))</f>
        <v>-</v>
      </c>
      <c r="G89" s="8">
        <f ca="1">IFERROR(INDEX(G$278:G$314,MATCH($F89,$B$278:$B$314,0))/INDEX($D$278:$D$314,MATCH($F89,$B$278:$B$314,0)),SUMIFS('Input-Ext Allocators'!D$8:D$63,'Input-Ext Allocators'!$B$8:$B$63,$F89))*$D89</f>
        <v>0</v>
      </c>
      <c r="H89" s="8">
        <f ca="1">IFERROR(INDEX(H$278:H$314,MATCH($F89,$B$278:$B$314,0))/INDEX($D$278:$D$314,MATCH($F89,$B$278:$B$314,0)),SUMIFS('Input-Ext Allocators'!E$8:E$63,'Input-Ext Allocators'!$B$8:$B$63,$F89))*$D89</f>
        <v>0</v>
      </c>
      <c r="I89" s="8">
        <f ca="1">IFERROR(INDEX(I$278:I$314,MATCH($F89,$B$278:$B$314,0))/INDEX($D$278:$D$314,MATCH($F89,$B$278:$B$314,0)),SUMIFS('Input-Ext Allocators'!F$8:F$63,'Input-Ext Allocators'!$B$8:$B$63,$F89))*$D89</f>
        <v>0</v>
      </c>
      <c r="J89" s="8">
        <f ca="1">IFERROR(INDEX(J$278:J$314,MATCH($F89,$B$278:$B$314,0))/INDEX($D$278:$D$314,MATCH($F89,$B$278:$B$314,0)),SUMIFS('Input-Ext Allocators'!G$8:G$63,'Input-Ext Allocators'!$B$8:$B$63,$F89))*$D89</f>
        <v>0</v>
      </c>
      <c r="K89" s="8">
        <f ca="1">IFERROR(INDEX(K$278:K$314,MATCH($F89,$B$278:$B$314,0))/INDEX($D$278:$D$314,MATCH($F89,$B$278:$B$314,0)),SUMIFS('Input-Ext Allocators'!H$8:H$63,'Input-Ext Allocators'!$B$8:$B$63,$F89))*$D89</f>
        <v>0</v>
      </c>
    </row>
    <row r="90" spans="1:11" hidden="1" outlineLevel="1">
      <c r="A90" s="22">
        <f>IF(ISBLANK('Input-Accounts'!A90),"",'Input-Accounts'!A90)</f>
        <v>78</v>
      </c>
      <c r="B90" t="str">
        <f>IF(ISBLANK('Input-Accounts'!B90),"",'Input-Accounts'!B90)</f>
        <v>Subtotal - Distribution Plant</v>
      </c>
      <c r="C90" s="22" t="str">
        <f>IF(ISBLANK('Input-Accounts'!C90),"",'Input-Accounts'!C90)</f>
        <v/>
      </c>
      <c r="D90" s="77">
        <f ca="1">SUBTOTAL(9,D66:D89)</f>
        <v>0</v>
      </c>
      <c r="E90" s="8">
        <f t="shared" ca="1" si="11"/>
        <v>0</v>
      </c>
      <c r="G90" s="77">
        <f t="shared" ref="G90:K90" ca="1" si="13">SUBTOTAL(9,G66:G89)</f>
        <v>0</v>
      </c>
      <c r="H90" s="77">
        <f t="shared" ca="1" si="13"/>
        <v>0</v>
      </c>
      <c r="I90" s="77">
        <f t="shared" ca="1" si="13"/>
        <v>0</v>
      </c>
      <c r="J90" s="77">
        <f t="shared" ca="1" si="13"/>
        <v>0</v>
      </c>
      <c r="K90" s="77">
        <f t="shared" ca="1" si="13"/>
        <v>0</v>
      </c>
    </row>
    <row r="91" spans="1:11" hidden="1" outlineLevel="1">
      <c r="A91" s="22" t="str">
        <f>IF(ISBLANK('Input-Accounts'!A91),"",'Input-Accounts'!A91)</f>
        <v/>
      </c>
      <c r="B91" t="str">
        <f>IF(ISBLANK('Input-Accounts'!B91),"",'Input-Accounts'!B91)</f>
        <v/>
      </c>
      <c r="C91" s="22" t="str">
        <f>IF(ISBLANK('Input-Accounts'!C91),"",'Input-Accounts'!C91)</f>
        <v/>
      </c>
      <c r="D91" s="8"/>
      <c r="E91" s="8"/>
      <c r="G91" s="8"/>
      <c r="H91" s="8"/>
      <c r="I91" s="8"/>
      <c r="J91" s="8"/>
      <c r="K91" s="8"/>
    </row>
    <row r="92" spans="1:11" hidden="1" outlineLevel="1">
      <c r="A92" s="22">
        <f>IF(ISBLANK('Input-Accounts'!A92),"",'Input-Accounts'!A92)</f>
        <v>79</v>
      </c>
      <c r="B92" s="1" t="str">
        <f>IF(ISBLANK('Input-Accounts'!B92),"",'Input-Accounts'!B92)</f>
        <v>General Plant</v>
      </c>
      <c r="C92" s="22" t="str">
        <f>IF(ISBLANK('Input-Accounts'!C92),"",'Input-Accounts'!C92)</f>
        <v/>
      </c>
      <c r="D92" s="8"/>
      <c r="E92" s="8"/>
      <c r="G92" s="8"/>
      <c r="H92" s="8"/>
      <c r="I92" s="8"/>
      <c r="J92" s="8"/>
      <c r="K92" s="8"/>
    </row>
    <row r="93" spans="1:11" hidden="1" outlineLevel="1">
      <c r="A93" s="22">
        <f>IF(ISBLANK('Input-Accounts'!A93),"",'Input-Accounts'!A93)</f>
        <v>80</v>
      </c>
      <c r="B93" s="32" t="str">
        <f>IF(ISBLANK('Input-Accounts'!B93),"",'Input-Accounts'!B93)</f>
        <v>OFFICE FURN &amp; EQUIP-UNSPECIFIED</v>
      </c>
      <c r="C93" s="22">
        <f>IF(ISBLANK('Input-Accounts'!C93),"",'Input-Accounts'!C93)</f>
        <v>391.1</v>
      </c>
      <c r="D93" s="8">
        <f t="shared" ref="D93:D100" ca="1" si="14">INDIRECT("Classification!"&amp;$D$5&amp;ROW())</f>
        <v>0</v>
      </c>
      <c r="E93" s="8">
        <f t="shared" ref="E93:E101" ca="1" si="15">IFERROR(IF(D93="","",IF(D93=0,0,IF(ABS(D93-SUM($G93:$K93))&lt;Check_Limit,0,1))),1)</f>
        <v>0</v>
      </c>
      <c r="F93" s="2" t="str" cm="1">
        <f t="array" aca="1" ref="F93" ca="1">IF(D93=0,"-",IF('Input-Accounts'!$E93&lt;&gt;0,'Input-Accounts'!$E93,INDEX('Input-Accounts'!$H93:$J93,,MATCH($F$6,'Input-Accounts'!$H$6:$J$6,0))))</f>
        <v>-</v>
      </c>
      <c r="G93" s="8">
        <f ca="1">IFERROR(INDEX(G$278:G$314,MATCH($F93,$B$278:$B$314,0))/INDEX($D$278:$D$314,MATCH($F93,$B$278:$B$314,0)),SUMIFS('Input-Ext Allocators'!D$8:D$63,'Input-Ext Allocators'!$B$8:$B$63,$F93))*$D93</f>
        <v>0</v>
      </c>
      <c r="H93" s="8">
        <f ca="1">IFERROR(INDEX(H$278:H$314,MATCH($F93,$B$278:$B$314,0))/INDEX($D$278:$D$314,MATCH($F93,$B$278:$B$314,0)),SUMIFS('Input-Ext Allocators'!E$8:E$63,'Input-Ext Allocators'!$B$8:$B$63,$F93))*$D93</f>
        <v>0</v>
      </c>
      <c r="I93" s="8">
        <f ca="1">IFERROR(INDEX(I$278:I$314,MATCH($F93,$B$278:$B$314,0))/INDEX($D$278:$D$314,MATCH($F93,$B$278:$B$314,0)),SUMIFS('Input-Ext Allocators'!F$8:F$63,'Input-Ext Allocators'!$B$8:$B$63,$F93))*$D93</f>
        <v>0</v>
      </c>
      <c r="J93" s="8">
        <f ca="1">IFERROR(INDEX(J$278:J$314,MATCH($F93,$B$278:$B$314,0))/INDEX($D$278:$D$314,MATCH($F93,$B$278:$B$314,0)),SUMIFS('Input-Ext Allocators'!G$8:G$63,'Input-Ext Allocators'!$B$8:$B$63,$F93))*$D93</f>
        <v>0</v>
      </c>
      <c r="K93" s="8">
        <f ca="1">IFERROR(INDEX(K$278:K$314,MATCH($F93,$B$278:$B$314,0))/INDEX($D$278:$D$314,MATCH($F93,$B$278:$B$314,0)),SUMIFS('Input-Ext Allocators'!H$8:H$63,'Input-Ext Allocators'!$B$8:$B$63,$F93))*$D93</f>
        <v>0</v>
      </c>
    </row>
    <row r="94" spans="1:11" hidden="1" outlineLevel="1">
      <c r="A94" s="22">
        <f>IF(ISBLANK('Input-Accounts'!A94),"",'Input-Accounts'!A94)</f>
        <v>81</v>
      </c>
      <c r="B94" s="32" t="str">
        <f>IF(ISBLANK('Input-Accounts'!B94),"",'Input-Accounts'!B94)</f>
        <v>OFFICE FURN &amp; EQUIP-INFO SYSTEMS</v>
      </c>
      <c r="C94" s="22">
        <f>IF(ISBLANK('Input-Accounts'!C94),"",'Input-Accounts'!C94)</f>
        <v>391.12</v>
      </c>
      <c r="D94" s="8">
        <f t="shared" ca="1" si="14"/>
        <v>0</v>
      </c>
      <c r="E94" s="8">
        <f t="shared" ca="1" si="15"/>
        <v>0</v>
      </c>
      <c r="F94" s="2" t="str" cm="1">
        <f t="array" aca="1" ref="F94" ca="1">IF(D94=0,"-",IF('Input-Accounts'!$E94&lt;&gt;0,'Input-Accounts'!$E94,INDEX('Input-Accounts'!$H94:$J94,,MATCH($F$6,'Input-Accounts'!$H$6:$J$6,0))))</f>
        <v>-</v>
      </c>
      <c r="G94" s="8">
        <f ca="1">IFERROR(INDEX(G$278:G$314,MATCH($F94,$B$278:$B$314,0))/INDEX($D$278:$D$314,MATCH($F94,$B$278:$B$314,0)),SUMIFS('Input-Ext Allocators'!D$8:D$63,'Input-Ext Allocators'!$B$8:$B$63,$F94))*$D94</f>
        <v>0</v>
      </c>
      <c r="H94" s="8">
        <f ca="1">IFERROR(INDEX(H$278:H$314,MATCH($F94,$B$278:$B$314,0))/INDEX($D$278:$D$314,MATCH($F94,$B$278:$B$314,0)),SUMIFS('Input-Ext Allocators'!E$8:E$63,'Input-Ext Allocators'!$B$8:$B$63,$F94))*$D94</f>
        <v>0</v>
      </c>
      <c r="I94" s="8">
        <f ca="1">IFERROR(INDEX(I$278:I$314,MATCH($F94,$B$278:$B$314,0))/INDEX($D$278:$D$314,MATCH($F94,$B$278:$B$314,0)),SUMIFS('Input-Ext Allocators'!F$8:F$63,'Input-Ext Allocators'!$B$8:$B$63,$F94))*$D94</f>
        <v>0</v>
      </c>
      <c r="J94" s="8">
        <f ca="1">IFERROR(INDEX(J$278:J$314,MATCH($F94,$B$278:$B$314,0))/INDEX($D$278:$D$314,MATCH($F94,$B$278:$B$314,0)),SUMIFS('Input-Ext Allocators'!G$8:G$63,'Input-Ext Allocators'!$B$8:$B$63,$F94))*$D94</f>
        <v>0</v>
      </c>
      <c r="K94" s="8">
        <f ca="1">IFERROR(INDEX(K$278:K$314,MATCH($F94,$B$278:$B$314,0))/INDEX($D$278:$D$314,MATCH($F94,$B$278:$B$314,0)),SUMIFS('Input-Ext Allocators'!H$8:H$63,'Input-Ext Allocators'!$B$8:$B$63,$F94))*$D94</f>
        <v>0</v>
      </c>
    </row>
    <row r="95" spans="1:11" hidden="1" outlineLevel="1">
      <c r="A95" s="22">
        <f>IF(ISBLANK('Input-Accounts'!A95),"",'Input-Accounts'!A95)</f>
        <v>82</v>
      </c>
      <c r="B95" s="32" t="str">
        <f>IF(ISBLANK('Input-Accounts'!B95),"",'Input-Accounts'!B95)</f>
        <v>TRANS EQUIP-TRAILERS OVER $1,000</v>
      </c>
      <c r="C95" s="22">
        <f>IF(ISBLANK('Input-Accounts'!C95),"",'Input-Accounts'!C95)</f>
        <v>392.2</v>
      </c>
      <c r="D95" s="8">
        <f t="shared" ca="1" si="14"/>
        <v>0</v>
      </c>
      <c r="E95" s="8">
        <f t="shared" ca="1" si="15"/>
        <v>0</v>
      </c>
      <c r="F95" s="2" t="str" cm="1">
        <f t="array" aca="1" ref="F95" ca="1">IF(D95=0,"-",IF('Input-Accounts'!$E95&lt;&gt;0,'Input-Accounts'!$E95,INDEX('Input-Accounts'!$H95:$J95,,MATCH($F$6,'Input-Accounts'!$H$6:$J$6,0))))</f>
        <v>-</v>
      </c>
      <c r="G95" s="8">
        <f ca="1">IFERROR(INDEX(G$278:G$314,MATCH($F95,$B$278:$B$314,0))/INDEX($D$278:$D$314,MATCH($F95,$B$278:$B$314,0)),SUMIFS('Input-Ext Allocators'!D$8:D$63,'Input-Ext Allocators'!$B$8:$B$63,$F95))*$D95</f>
        <v>0</v>
      </c>
      <c r="H95" s="8">
        <f ca="1">IFERROR(INDEX(H$278:H$314,MATCH($F95,$B$278:$B$314,0))/INDEX($D$278:$D$314,MATCH($F95,$B$278:$B$314,0)),SUMIFS('Input-Ext Allocators'!E$8:E$63,'Input-Ext Allocators'!$B$8:$B$63,$F95))*$D95</f>
        <v>0</v>
      </c>
      <c r="I95" s="8">
        <f ca="1">IFERROR(INDEX(I$278:I$314,MATCH($F95,$B$278:$B$314,0))/INDEX($D$278:$D$314,MATCH($F95,$B$278:$B$314,0)),SUMIFS('Input-Ext Allocators'!F$8:F$63,'Input-Ext Allocators'!$B$8:$B$63,$F95))*$D95</f>
        <v>0</v>
      </c>
      <c r="J95" s="8">
        <f ca="1">IFERROR(INDEX(J$278:J$314,MATCH($F95,$B$278:$B$314,0))/INDEX($D$278:$D$314,MATCH($F95,$B$278:$B$314,0)),SUMIFS('Input-Ext Allocators'!G$8:G$63,'Input-Ext Allocators'!$B$8:$B$63,$F95))*$D95</f>
        <v>0</v>
      </c>
      <c r="K95" s="8">
        <f ca="1">IFERROR(INDEX(K$278:K$314,MATCH($F95,$B$278:$B$314,0))/INDEX($D$278:$D$314,MATCH($F95,$B$278:$B$314,0)),SUMIFS('Input-Ext Allocators'!H$8:H$63,'Input-Ext Allocators'!$B$8:$B$63,$F95))*$D95</f>
        <v>0</v>
      </c>
    </row>
    <row r="96" spans="1:11" hidden="1" outlineLevel="1">
      <c r="A96" s="22">
        <f>IF(ISBLANK('Input-Accounts'!A96),"",'Input-Accounts'!A96)</f>
        <v>83</v>
      </c>
      <c r="B96" s="32" t="str">
        <f>IF(ISBLANK('Input-Accounts'!B96),"",'Input-Accounts'!B96)</f>
        <v>TRANS EQUIP-TRAILERS $1,000 or LESS</v>
      </c>
      <c r="C96" s="22">
        <f>IF(ISBLANK('Input-Accounts'!C96),"",'Input-Accounts'!C96)</f>
        <v>392.21</v>
      </c>
      <c r="D96" s="8">
        <f t="shared" ca="1" si="14"/>
        <v>0</v>
      </c>
      <c r="E96" s="8">
        <f t="shared" ca="1" si="15"/>
        <v>0</v>
      </c>
      <c r="F96" s="2" t="str" cm="1">
        <f t="array" aca="1" ref="F96" ca="1">IF(D96=0,"-",IF('Input-Accounts'!$E96&lt;&gt;0,'Input-Accounts'!$E96,INDEX('Input-Accounts'!$H96:$J96,,MATCH($F$6,'Input-Accounts'!$H$6:$J$6,0))))</f>
        <v>-</v>
      </c>
      <c r="G96" s="8">
        <f ca="1">IFERROR(INDEX(G$278:G$314,MATCH($F96,$B$278:$B$314,0))/INDEX($D$278:$D$314,MATCH($F96,$B$278:$B$314,0)),SUMIFS('Input-Ext Allocators'!D$8:D$63,'Input-Ext Allocators'!$B$8:$B$63,$F96))*$D96</f>
        <v>0</v>
      </c>
      <c r="H96" s="8">
        <f ca="1">IFERROR(INDEX(H$278:H$314,MATCH($F96,$B$278:$B$314,0))/INDEX($D$278:$D$314,MATCH($F96,$B$278:$B$314,0)),SUMIFS('Input-Ext Allocators'!E$8:E$63,'Input-Ext Allocators'!$B$8:$B$63,$F96))*$D96</f>
        <v>0</v>
      </c>
      <c r="I96" s="8">
        <f ca="1">IFERROR(INDEX(I$278:I$314,MATCH($F96,$B$278:$B$314,0))/INDEX($D$278:$D$314,MATCH($F96,$B$278:$B$314,0)),SUMIFS('Input-Ext Allocators'!F$8:F$63,'Input-Ext Allocators'!$B$8:$B$63,$F96))*$D96</f>
        <v>0</v>
      </c>
      <c r="J96" s="8">
        <f ca="1">IFERROR(INDEX(J$278:J$314,MATCH($F96,$B$278:$B$314,0))/INDEX($D$278:$D$314,MATCH($F96,$B$278:$B$314,0)),SUMIFS('Input-Ext Allocators'!G$8:G$63,'Input-Ext Allocators'!$B$8:$B$63,$F96))*$D96</f>
        <v>0</v>
      </c>
      <c r="K96" s="8">
        <f ca="1">IFERROR(INDEX(K$278:K$314,MATCH($F96,$B$278:$B$314,0))/INDEX($D$278:$D$314,MATCH($F96,$B$278:$B$314,0)),SUMIFS('Input-Ext Allocators'!H$8:H$63,'Input-Ext Allocators'!$B$8:$B$63,$F96))*$D96</f>
        <v>0</v>
      </c>
    </row>
    <row r="97" spans="1:11" outlineLevel="1">
      <c r="A97" s="22">
        <f>IF(ISBLANK('Input-Accounts'!A97),"",'Input-Accounts'!A97)</f>
        <v>84</v>
      </c>
      <c r="B97" s="32" t="str">
        <f>IF(ISBLANK('Input-Accounts'!B97),"",'Input-Accounts'!B97)</f>
        <v>TOOLS,SHOP, &amp; GAR EQ-TOOLS &amp; OTHER</v>
      </c>
      <c r="C97" s="22">
        <f>IF(ISBLANK('Input-Accounts'!C97),"",'Input-Accounts'!C97)</f>
        <v>394</v>
      </c>
      <c r="D97" s="8">
        <f t="shared" ca="1" si="14"/>
        <v>0</v>
      </c>
      <c r="E97" s="8">
        <f t="shared" ca="1" si="15"/>
        <v>0</v>
      </c>
      <c r="F97" s="2" t="str" cm="1">
        <f t="array" aca="1" ref="F97" ca="1">IF(D97=0,"-",IF('Input-Accounts'!$E97&lt;&gt;0,'Input-Accounts'!$E97,INDEX('Input-Accounts'!$H97:$J97,,MATCH($F$6,'Input-Accounts'!$H$6:$J$6,0))))</f>
        <v>-</v>
      </c>
      <c r="G97" s="8">
        <f ca="1">IFERROR(INDEX(G$278:G$314,MATCH($F97,$B$278:$B$314,0))/INDEX($D$278:$D$314,MATCH($F97,$B$278:$B$314,0)),SUMIFS('Input-Ext Allocators'!D$8:D$63,'Input-Ext Allocators'!$B$8:$B$63,$F97))*$D97</f>
        <v>0</v>
      </c>
      <c r="H97" s="8">
        <f ca="1">IFERROR(INDEX(H$278:H$314,MATCH($F97,$B$278:$B$314,0))/INDEX($D$278:$D$314,MATCH($F97,$B$278:$B$314,0)),SUMIFS('Input-Ext Allocators'!E$8:E$63,'Input-Ext Allocators'!$B$8:$B$63,$F97))*$D97</f>
        <v>0</v>
      </c>
      <c r="I97" s="8">
        <f ca="1">IFERROR(INDEX(I$278:I$314,MATCH($F97,$B$278:$B$314,0))/INDEX($D$278:$D$314,MATCH($F97,$B$278:$B$314,0)),SUMIFS('Input-Ext Allocators'!F$8:F$63,'Input-Ext Allocators'!$B$8:$B$63,$F97))*$D97</f>
        <v>0</v>
      </c>
      <c r="J97" s="8">
        <f ca="1">IFERROR(INDEX(J$278:J$314,MATCH($F97,$B$278:$B$314,0))/INDEX($D$278:$D$314,MATCH($F97,$B$278:$B$314,0)),SUMIFS('Input-Ext Allocators'!G$8:G$63,'Input-Ext Allocators'!$B$8:$B$63,$F97))*$D97</f>
        <v>0</v>
      </c>
      <c r="K97" s="8">
        <f ca="1">IFERROR(INDEX(K$278:K$314,MATCH($F97,$B$278:$B$314,0))/INDEX($D$278:$D$314,MATCH($F97,$B$278:$B$314,0)),SUMIFS('Input-Ext Allocators'!H$8:H$63,'Input-Ext Allocators'!$B$8:$B$63,$F97))*$D97</f>
        <v>0</v>
      </c>
    </row>
    <row r="98" spans="1:11" outlineLevel="1">
      <c r="A98" s="22">
        <f>IF(ISBLANK('Input-Accounts'!A98),"",'Input-Accounts'!A98)</f>
        <v>85</v>
      </c>
      <c r="B98" s="32" t="str">
        <f>IF(ISBLANK('Input-Accounts'!B98),"",'Input-Accounts'!B98)</f>
        <v>LABORATORY EQUIPMENT</v>
      </c>
      <c r="C98" s="22">
        <f>IF(ISBLANK('Input-Accounts'!C98),"",'Input-Accounts'!C98)</f>
        <v>395</v>
      </c>
      <c r="D98" s="8">
        <f t="shared" ca="1" si="14"/>
        <v>0</v>
      </c>
      <c r="E98" s="8">
        <f t="shared" ca="1" si="15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8">
        <f ca="1">IFERROR(INDEX(G$278:G$314,MATCH($F98,$B$278:$B$314,0))/INDEX($D$278:$D$314,MATCH($F98,$B$278:$B$314,0)),SUMIFS('Input-Ext Allocators'!D$8:D$63,'Input-Ext Allocators'!$B$8:$B$63,$F98))*$D98</f>
        <v>0</v>
      </c>
      <c r="H98" s="8">
        <f ca="1">IFERROR(INDEX(H$278:H$314,MATCH($F98,$B$278:$B$314,0))/INDEX($D$278:$D$314,MATCH($F98,$B$278:$B$314,0)),SUMIFS('Input-Ext Allocators'!E$8:E$63,'Input-Ext Allocators'!$B$8:$B$63,$F98))*$D98</f>
        <v>0</v>
      </c>
      <c r="I98" s="8">
        <f ca="1">IFERROR(INDEX(I$278:I$314,MATCH($F98,$B$278:$B$314,0))/INDEX($D$278:$D$314,MATCH($F98,$B$278:$B$314,0)),SUMIFS('Input-Ext Allocators'!F$8:F$63,'Input-Ext Allocators'!$B$8:$B$63,$F98))*$D98</f>
        <v>0</v>
      </c>
      <c r="J98" s="8">
        <f ca="1">IFERROR(INDEX(J$278:J$314,MATCH($F98,$B$278:$B$314,0))/INDEX($D$278:$D$314,MATCH($F98,$B$278:$B$314,0)),SUMIFS('Input-Ext Allocators'!G$8:G$63,'Input-Ext Allocators'!$B$8:$B$63,$F98))*$D98</f>
        <v>0</v>
      </c>
      <c r="K98" s="8">
        <f ca="1">IFERROR(INDEX(K$278:K$314,MATCH($F98,$B$278:$B$314,0))/INDEX($D$278:$D$314,MATCH($F98,$B$278:$B$314,0)),SUMIFS('Input-Ext Allocators'!H$8:H$63,'Input-Ext Allocators'!$B$8:$B$63,$F98))*$D98</f>
        <v>0</v>
      </c>
    </row>
    <row r="99" spans="1:11" outlineLevel="1">
      <c r="A99" s="22">
        <f>IF(ISBLANK('Input-Accounts'!A99),"",'Input-Accounts'!A99)</f>
        <v>86</v>
      </c>
      <c r="B99" s="32" t="str">
        <f>IF(ISBLANK('Input-Accounts'!B99),"",'Input-Accounts'!B99)</f>
        <v>POWER OPERATED EQUIP-GENERAL TOOLS</v>
      </c>
      <c r="C99" s="22">
        <f>IF(ISBLANK('Input-Accounts'!C99),"",'Input-Accounts'!C99)</f>
        <v>396</v>
      </c>
      <c r="D99" s="8">
        <f t="shared" ca="1" si="14"/>
        <v>0</v>
      </c>
      <c r="E99" s="8">
        <f t="shared" ca="1" si="15"/>
        <v>0</v>
      </c>
      <c r="F99" s="2" t="str" cm="1">
        <f t="array" aca="1" ref="F99" ca="1">IF(D99=0,"-",IF('Input-Accounts'!$E99&lt;&gt;0,'Input-Accounts'!$E99,INDEX('Input-Accounts'!$H99:$J99,,MATCH($F$6,'Input-Accounts'!$H$6:$J$6,0))))</f>
        <v>-</v>
      </c>
      <c r="G99" s="8">
        <f ca="1">IFERROR(INDEX(G$278:G$314,MATCH($F99,$B$278:$B$314,0))/INDEX($D$278:$D$314,MATCH($F99,$B$278:$B$314,0)),SUMIFS('Input-Ext Allocators'!D$8:D$63,'Input-Ext Allocators'!$B$8:$B$63,$F99))*$D99</f>
        <v>0</v>
      </c>
      <c r="H99" s="8">
        <f ca="1">IFERROR(INDEX(H$278:H$314,MATCH($F99,$B$278:$B$314,0))/INDEX($D$278:$D$314,MATCH($F99,$B$278:$B$314,0)),SUMIFS('Input-Ext Allocators'!E$8:E$63,'Input-Ext Allocators'!$B$8:$B$63,$F99))*$D99</f>
        <v>0</v>
      </c>
      <c r="I99" s="8">
        <f ca="1">IFERROR(INDEX(I$278:I$314,MATCH($F99,$B$278:$B$314,0))/INDEX($D$278:$D$314,MATCH($F99,$B$278:$B$314,0)),SUMIFS('Input-Ext Allocators'!F$8:F$63,'Input-Ext Allocators'!$B$8:$B$63,$F99))*$D99</f>
        <v>0</v>
      </c>
      <c r="J99" s="8">
        <f ca="1">IFERROR(INDEX(J$278:J$314,MATCH($F99,$B$278:$B$314,0))/INDEX($D$278:$D$314,MATCH($F99,$B$278:$B$314,0)),SUMIFS('Input-Ext Allocators'!G$8:G$63,'Input-Ext Allocators'!$B$8:$B$63,$F99))*$D99</f>
        <v>0</v>
      </c>
      <c r="K99" s="8">
        <f ca="1">IFERROR(INDEX(K$278:K$314,MATCH($F99,$B$278:$B$314,0))/INDEX($D$278:$D$314,MATCH($F99,$B$278:$B$314,0)),SUMIFS('Input-Ext Allocators'!H$8:H$63,'Input-Ext Allocators'!$B$8:$B$63,$F99))*$D99</f>
        <v>0</v>
      </c>
    </row>
    <row r="100" spans="1:11" outlineLevel="1">
      <c r="A100" s="22">
        <f>IF(ISBLANK('Input-Accounts'!A100),"",'Input-Accounts'!A100)</f>
        <v>87</v>
      </c>
      <c r="B100" s="32" t="str">
        <f>IF(ISBLANK('Input-Accounts'!B100),"",'Input-Accounts'!B100)</f>
        <v>MISCELLANEOUS EQUIPMENT</v>
      </c>
      <c r="C100" s="22">
        <f>IF(ISBLANK('Input-Accounts'!C100),"",'Input-Accounts'!C100)</f>
        <v>398</v>
      </c>
      <c r="D100" s="8">
        <f t="shared" ca="1" si="14"/>
        <v>0</v>
      </c>
      <c r="E100" s="8">
        <f t="shared" ca="1" si="15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-</v>
      </c>
      <c r="G100" s="8">
        <f ca="1">IFERROR(INDEX(G$278:G$314,MATCH($F100,$B$278:$B$314,0))/INDEX($D$278:$D$314,MATCH($F100,$B$278:$B$314,0)),SUMIFS('Input-Ext Allocators'!D$8:D$63,'Input-Ext Allocators'!$B$8:$B$63,$F100))*$D100</f>
        <v>0</v>
      </c>
      <c r="H100" s="8">
        <f ca="1">IFERROR(INDEX(H$278:H$314,MATCH($F100,$B$278:$B$314,0))/INDEX($D$278:$D$314,MATCH($F100,$B$278:$B$314,0)),SUMIFS('Input-Ext Allocators'!E$8:E$63,'Input-Ext Allocators'!$B$8:$B$63,$F100))*$D100</f>
        <v>0</v>
      </c>
      <c r="I100" s="8">
        <f ca="1">IFERROR(INDEX(I$278:I$314,MATCH($F100,$B$278:$B$314,0))/INDEX($D$278:$D$314,MATCH($F100,$B$278:$B$314,0)),SUMIFS('Input-Ext Allocators'!F$8:F$63,'Input-Ext Allocators'!$B$8:$B$63,$F100))*$D100</f>
        <v>0</v>
      </c>
      <c r="J100" s="8">
        <f ca="1">IFERROR(INDEX(J$278:J$314,MATCH($F100,$B$278:$B$314,0))/INDEX($D$278:$D$314,MATCH($F100,$B$278:$B$314,0)),SUMIFS('Input-Ext Allocators'!G$8:G$63,'Input-Ext Allocators'!$B$8:$B$63,$F100))*$D100</f>
        <v>0</v>
      </c>
      <c r="K100" s="8">
        <f ca="1">IFERROR(INDEX(K$278:K$314,MATCH($F100,$B$278:$B$314,0))/INDEX($D$278:$D$314,MATCH($F100,$B$278:$B$314,0)),SUMIFS('Input-Ext Allocators'!H$8:H$63,'Input-Ext Allocators'!$B$8:$B$63,$F100))*$D100</f>
        <v>0</v>
      </c>
    </row>
    <row r="101" spans="1:11" hidden="1" outlineLevel="1">
      <c r="A101" s="22">
        <f>IF(ISBLANK('Input-Accounts'!A101),"",'Input-Accounts'!A101)</f>
        <v>88</v>
      </c>
      <c r="B101" t="str">
        <f>IF(ISBLANK('Input-Accounts'!B101),"",'Input-Accounts'!B101)</f>
        <v>Subtotal - General Plant</v>
      </c>
      <c r="C101" s="22" t="str">
        <f>IF(ISBLANK('Input-Accounts'!C101),"",'Input-Accounts'!C101)</f>
        <v/>
      </c>
      <c r="D101" s="77">
        <f ca="1">SUBTOTAL(9,D93:D100)</f>
        <v>0</v>
      </c>
      <c r="E101" s="8">
        <f t="shared" ca="1" si="15"/>
        <v>0</v>
      </c>
      <c r="G101" s="77">
        <f t="shared" ref="G101:K101" ca="1" si="16">SUBTOTAL(9,G93:G100)</f>
        <v>0</v>
      </c>
      <c r="H101" s="77">
        <f t="shared" ca="1" si="16"/>
        <v>0</v>
      </c>
      <c r="I101" s="77">
        <f t="shared" ca="1" si="16"/>
        <v>0</v>
      </c>
      <c r="J101" s="77">
        <f t="shared" ca="1" si="16"/>
        <v>0</v>
      </c>
      <c r="K101" s="77">
        <f t="shared" ca="1" si="16"/>
        <v>0</v>
      </c>
    </row>
    <row r="102" spans="1:11" hidden="1" outlineLevel="1">
      <c r="A102" s="22" t="str">
        <f>IF(ISBLANK('Input-Accounts'!A102),"",'Input-Accounts'!A102)</f>
        <v/>
      </c>
      <c r="B102" t="str">
        <f>IF(ISBLANK('Input-Accounts'!B102),"",'Input-Accounts'!B102)</f>
        <v/>
      </c>
      <c r="C102" s="22" t="str">
        <f>IF(ISBLANK('Input-Accounts'!C102),"",'Input-Accounts'!C102)</f>
        <v/>
      </c>
      <c r="D102" s="8"/>
      <c r="E102" s="8"/>
      <c r="G102" s="8"/>
      <c r="H102" s="8"/>
      <c r="I102" s="8"/>
      <c r="J102" s="8"/>
      <c r="K102" s="8"/>
    </row>
    <row r="103" spans="1:11" hidden="1" outlineLevel="1">
      <c r="A103" s="22">
        <f>IF(ISBLANK('Input-Accounts'!A103),"",'Input-Accounts'!A103)</f>
        <v>89</v>
      </c>
      <c r="B103" s="1" t="str">
        <f>IF(ISBLANK('Input-Accounts'!B103),"",'Input-Accounts'!B103)</f>
        <v>Other Assets</v>
      </c>
      <c r="C103" s="22" t="str">
        <f>IF(ISBLANK('Input-Accounts'!C103),"",'Input-Accounts'!C103)</f>
        <v/>
      </c>
      <c r="D103" s="8"/>
      <c r="E103" s="8"/>
      <c r="G103" s="8"/>
      <c r="H103" s="8"/>
      <c r="I103" s="8"/>
      <c r="J103" s="8"/>
      <c r="K103" s="8"/>
    </row>
    <row r="104" spans="1:11" hidden="1" outlineLevel="1">
      <c r="A104" s="22">
        <f>IF(ISBLANK('Input-Accounts'!A104),"",'Input-Accounts'!A104)</f>
        <v>90</v>
      </c>
      <c r="B104" s="32" t="str">
        <f>IF(ISBLANK('Input-Accounts'!B104),"",'Input-Accounts'!B104)</f>
        <v>Retirement Work in Progress</v>
      </c>
      <c r="C104" s="22" t="str">
        <f>IF(ISBLANK('Input-Accounts'!C104),"",'Input-Accounts'!C104)</f>
        <v>N/A</v>
      </c>
      <c r="D104" s="8">
        <f t="shared" ref="D104" ca="1" si="17">INDIRECT("Classification!"&amp;$D$5&amp;ROW())</f>
        <v>0</v>
      </c>
      <c r="E104" s="8">
        <f ca="1">IFERROR(IF(D104="","",IF(D104=0,0,IF(ABS(D104-SUM($G104:$K104))&lt;Check_Limit,0,1))),1)</f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-</v>
      </c>
      <c r="G104" s="8">
        <f ca="1">IFERROR(INDEX(G$278:G$314,MATCH($F104,$B$278:$B$314,0))/INDEX($D$278:$D$314,MATCH($F104,$B$278:$B$314,0)),SUMIFS('Input-Ext Allocators'!D$8:D$63,'Input-Ext Allocators'!$B$8:$B$63,$F104))*$D104</f>
        <v>0</v>
      </c>
      <c r="H104" s="8">
        <f ca="1">IFERROR(INDEX(H$278:H$314,MATCH($F104,$B$278:$B$314,0))/INDEX($D$278:$D$314,MATCH($F104,$B$278:$B$314,0)),SUMIFS('Input-Ext Allocators'!E$8:E$63,'Input-Ext Allocators'!$B$8:$B$63,$F104))*$D104</f>
        <v>0</v>
      </c>
      <c r="I104" s="8">
        <f ca="1">IFERROR(INDEX(I$278:I$314,MATCH($F104,$B$278:$B$314,0))/INDEX($D$278:$D$314,MATCH($F104,$B$278:$B$314,0)),SUMIFS('Input-Ext Allocators'!F$8:F$63,'Input-Ext Allocators'!$B$8:$B$63,$F104))*$D104</f>
        <v>0</v>
      </c>
      <c r="J104" s="8">
        <f ca="1">IFERROR(INDEX(J$278:J$314,MATCH($F104,$B$278:$B$314,0))/INDEX($D$278:$D$314,MATCH($F104,$B$278:$B$314,0)),SUMIFS('Input-Ext Allocators'!G$8:G$63,'Input-Ext Allocators'!$B$8:$B$63,$F104))*$D104</f>
        <v>0</v>
      </c>
      <c r="K104" s="8">
        <f ca="1">IFERROR(INDEX(K$278:K$314,MATCH($F104,$B$278:$B$314,0))/INDEX($D$278:$D$314,MATCH($F104,$B$278:$B$314,0)),SUMIFS('Input-Ext Allocators'!H$8:H$63,'Input-Ext Allocators'!$B$8:$B$63,$F104))*$D104</f>
        <v>0</v>
      </c>
    </row>
    <row r="105" spans="1:11" hidden="1" outlineLevel="1">
      <c r="A105" s="22">
        <f>IF(ISBLANK('Input-Accounts'!A105),"",'Input-Accounts'!A105)</f>
        <v>91</v>
      </c>
      <c r="B105" t="str">
        <f>IF(ISBLANK('Input-Accounts'!B105),"",'Input-Accounts'!B105)</f>
        <v>Subtotal - Other Assets</v>
      </c>
      <c r="C105" s="22" t="str">
        <f>IF(ISBLANK('Input-Accounts'!C105),"",'Input-Accounts'!C105)</f>
        <v/>
      </c>
      <c r="D105" s="77">
        <f ca="1">SUBTOTAL(9,D104:D104)</f>
        <v>0</v>
      </c>
      <c r="E105" s="8">
        <f ca="1">IFERROR(IF(D105="","",IF(D105=0,0,IF(ABS(D105-SUM($G105:$K105))&lt;Check_Limit,0,1))),1)</f>
        <v>0</v>
      </c>
      <c r="G105" s="77">
        <f t="shared" ref="G105:K105" ca="1" si="18">SUBTOTAL(9,G104:G104)</f>
        <v>0</v>
      </c>
      <c r="H105" s="77">
        <f t="shared" ca="1" si="18"/>
        <v>0</v>
      </c>
      <c r="I105" s="77">
        <f t="shared" ca="1" si="18"/>
        <v>0</v>
      </c>
      <c r="J105" s="77">
        <f t="shared" ca="1" si="18"/>
        <v>0</v>
      </c>
      <c r="K105" s="77">
        <f t="shared" ca="1" si="18"/>
        <v>0</v>
      </c>
    </row>
    <row r="106" spans="1:11" hidden="1" outlineLevel="1">
      <c r="A106" s="22" t="str">
        <f>IF(ISBLANK('Input-Accounts'!A106),"",'Input-Accounts'!A106)</f>
        <v/>
      </c>
      <c r="B106" t="str">
        <f>IF(ISBLANK('Input-Accounts'!B106),"",'Input-Accounts'!B106)</f>
        <v/>
      </c>
      <c r="C106" s="22" t="str">
        <f>IF(ISBLANK('Input-Accounts'!C106),"",'Input-Accounts'!C106)</f>
        <v/>
      </c>
      <c r="D106" s="8"/>
      <c r="E106" s="8"/>
      <c r="G106" s="8"/>
      <c r="H106" s="8"/>
      <c r="I106" s="8"/>
      <c r="J106" s="8"/>
      <c r="K106" s="8"/>
    </row>
    <row r="107" spans="1:11">
      <c r="A107" s="22">
        <f>IF(ISBLANK('Input-Accounts'!A107),"",'Input-Accounts'!A107)</f>
        <v>92</v>
      </c>
      <c r="B107" s="6" t="str">
        <f>IF(ISBLANK('Input-Accounts'!B107),"",'Input-Accounts'!B107)</f>
        <v>Total Accumulated Depreciation &amp; Amortization</v>
      </c>
      <c r="C107" s="22" t="str">
        <f>IF(ISBLANK('Input-Accounts'!C107),"",'Input-Accounts'!C107)</f>
        <v/>
      </c>
      <c r="D107" s="8">
        <f ca="1">SUBTOTAL(9,D59:D106)</f>
        <v>0</v>
      </c>
      <c r="E107" s="8">
        <f ca="1">IFERROR(IF(D107="","",IF(D107=0,0,IF(ABS(D107-SUM($G107:$K107))&lt;Check_Limit,0,1))),1)</f>
        <v>0</v>
      </c>
      <c r="F107" s="2"/>
      <c r="G107" s="8">
        <f t="shared" ref="G107:K107" ca="1" si="19">SUBTOTAL(9,G59:G106)</f>
        <v>0</v>
      </c>
      <c r="H107" s="8">
        <f t="shared" ca="1" si="19"/>
        <v>0</v>
      </c>
      <c r="I107" s="8">
        <f t="shared" ca="1" si="19"/>
        <v>0</v>
      </c>
      <c r="J107" s="8">
        <f t="shared" ca="1" si="19"/>
        <v>0</v>
      </c>
      <c r="K107" s="8">
        <f t="shared" ca="1" si="19"/>
        <v>0</v>
      </c>
    </row>
    <row r="108" spans="1:11">
      <c r="A108" s="22" t="str">
        <f>IF(ISBLANK('Input-Accounts'!A108),"",'Input-Accounts'!A108)</f>
        <v/>
      </c>
      <c r="B108" t="str">
        <f>IF(ISBLANK('Input-Accounts'!B108),"",'Input-Accounts'!B108)</f>
        <v/>
      </c>
      <c r="C108" s="22" t="str">
        <f>IF(ISBLANK('Input-Accounts'!C108),"",'Input-Accounts'!C108)</f>
        <v/>
      </c>
      <c r="D108" s="77"/>
      <c r="E108" s="8"/>
      <c r="G108" s="77"/>
      <c r="H108" s="77"/>
      <c r="I108" s="77"/>
      <c r="J108" s="77"/>
      <c r="K108" s="77"/>
    </row>
    <row r="109" spans="1:11">
      <c r="A109" s="22">
        <f>IF(ISBLANK('Input-Accounts'!A109),"",'Input-Accounts'!A109)</f>
        <v>93</v>
      </c>
      <c r="B109" s="1" t="str">
        <f>IF(ISBLANK('Input-Accounts'!B109),"",'Input-Accounts'!B109)</f>
        <v>Other Rate Base Items</v>
      </c>
      <c r="C109" s="22" t="str">
        <f>IF(ISBLANK('Input-Accounts'!C109),"",'Input-Accounts'!C109)</f>
        <v/>
      </c>
      <c r="D109" s="8"/>
      <c r="E109" s="8"/>
      <c r="G109" s="8"/>
      <c r="H109" s="8"/>
      <c r="I109" s="8"/>
      <c r="J109" s="8"/>
      <c r="K109" s="8"/>
    </row>
    <row r="110" spans="1:11" hidden="1" outlineLevel="1">
      <c r="A110" s="22">
        <f>IF(ISBLANK('Input-Accounts'!A110),"",'Input-Accounts'!A110)</f>
        <v>94</v>
      </c>
      <c r="B110" s="32" t="str">
        <f>IF(ISBLANK('Input-Accounts'!B110),"",'Input-Accounts'!B110)</f>
        <v>Accumulated deferred income taxes</v>
      </c>
      <c r="C110" s="22">
        <f>IF(ISBLANK('Input-Accounts'!C110),"",'Input-Accounts'!C110)</f>
        <v>190</v>
      </c>
      <c r="D110" s="8">
        <f t="shared" ref="D110:D112" ca="1" si="20">INDIRECT("Classification!"&amp;$D$5&amp;ROW())</f>
        <v>0</v>
      </c>
      <c r="E110" s="8">
        <f ca="1">IFERROR(IF(D110="","",IF(D110=0,0,IF(ABS(D110-SUM($G110:$K110))&lt;Check_Limit,0,1))),1)</f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-</v>
      </c>
      <c r="G110" s="8">
        <f ca="1">IFERROR(INDEX(G$278:G$314,MATCH($F110,$B$278:$B$314,0))/INDEX($D$278:$D$314,MATCH($F110,$B$278:$B$314,0)),SUMIFS('Input-Ext Allocators'!D$8:D$63,'Input-Ext Allocators'!$B$8:$B$63,$F110))*$D110</f>
        <v>0</v>
      </c>
      <c r="H110" s="8">
        <f ca="1">IFERROR(INDEX(H$278:H$314,MATCH($F110,$B$278:$B$314,0))/INDEX($D$278:$D$314,MATCH($F110,$B$278:$B$314,0)),SUMIFS('Input-Ext Allocators'!E$8:E$63,'Input-Ext Allocators'!$B$8:$B$63,$F110))*$D110</f>
        <v>0</v>
      </c>
      <c r="I110" s="8">
        <f ca="1">IFERROR(INDEX(I$278:I$314,MATCH($F110,$B$278:$B$314,0))/INDEX($D$278:$D$314,MATCH($F110,$B$278:$B$314,0)),SUMIFS('Input-Ext Allocators'!F$8:F$63,'Input-Ext Allocators'!$B$8:$B$63,$F110))*$D110</f>
        <v>0</v>
      </c>
      <c r="J110" s="8">
        <f ca="1">IFERROR(INDEX(J$278:J$314,MATCH($F110,$B$278:$B$314,0))/INDEX($D$278:$D$314,MATCH($F110,$B$278:$B$314,0)),SUMIFS('Input-Ext Allocators'!G$8:G$63,'Input-Ext Allocators'!$B$8:$B$63,$F110))*$D110</f>
        <v>0</v>
      </c>
      <c r="K110" s="8">
        <f ca="1">IFERROR(INDEX(K$278:K$314,MATCH($F110,$B$278:$B$314,0))/INDEX($D$278:$D$314,MATCH($F110,$B$278:$B$314,0)),SUMIFS('Input-Ext Allocators'!H$8:H$63,'Input-Ext Allocators'!$B$8:$B$63,$F110))*$D110</f>
        <v>0</v>
      </c>
    </row>
    <row r="111" spans="1:11" outlineLevel="1">
      <c r="A111" s="22">
        <f>IF(ISBLANK('Input-Accounts'!A111),"",'Input-Accounts'!A111)</f>
        <v>95</v>
      </c>
      <c r="B111" s="32" t="str">
        <f>IF(ISBLANK('Input-Accounts'!B111),"",'Input-Accounts'!B111)</f>
        <v>Materials &amp; Supplies</v>
      </c>
      <c r="C111" s="22">
        <f>IF(ISBLANK('Input-Accounts'!C111),"",'Input-Accounts'!C111)</f>
        <v>154</v>
      </c>
      <c r="D111" s="8">
        <f t="shared" ca="1" si="20"/>
        <v>0</v>
      </c>
      <c r="E111" s="8">
        <f ca="1">IFERROR(IF(D111="","",IF(D111=0,0,IF(ABS(D111-SUM($G111:$K111))&lt;Check_Limit,0,1))),1)</f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8">
        <f ca="1">IFERROR(INDEX(G$278:G$314,MATCH($F111,$B$278:$B$314,0))/INDEX($D$278:$D$314,MATCH($F111,$B$278:$B$314,0)),SUMIFS('Input-Ext Allocators'!D$8:D$63,'Input-Ext Allocators'!$B$8:$B$63,$F111))*$D111</f>
        <v>0</v>
      </c>
      <c r="H111" s="8">
        <f ca="1">IFERROR(INDEX(H$278:H$314,MATCH($F111,$B$278:$B$314,0))/INDEX($D$278:$D$314,MATCH($F111,$B$278:$B$314,0)),SUMIFS('Input-Ext Allocators'!E$8:E$63,'Input-Ext Allocators'!$B$8:$B$63,$F111))*$D111</f>
        <v>0</v>
      </c>
      <c r="I111" s="8">
        <f ca="1">IFERROR(INDEX(I$278:I$314,MATCH($F111,$B$278:$B$314,0))/INDEX($D$278:$D$314,MATCH($F111,$B$278:$B$314,0)),SUMIFS('Input-Ext Allocators'!F$8:F$63,'Input-Ext Allocators'!$B$8:$B$63,$F111))*$D111</f>
        <v>0</v>
      </c>
      <c r="J111" s="8">
        <f ca="1">IFERROR(INDEX(J$278:J$314,MATCH($F111,$B$278:$B$314,0))/INDEX($D$278:$D$314,MATCH($F111,$B$278:$B$314,0)),SUMIFS('Input-Ext Allocators'!G$8:G$63,'Input-Ext Allocators'!$B$8:$B$63,$F111))*$D111</f>
        <v>0</v>
      </c>
      <c r="K111" s="8">
        <f ca="1">IFERROR(INDEX(K$278:K$314,MATCH($F111,$B$278:$B$314,0))/INDEX($D$278:$D$314,MATCH($F111,$B$278:$B$314,0)),SUMIFS('Input-Ext Allocators'!H$8:H$63,'Input-Ext Allocators'!$B$8:$B$63,$F111))*$D111</f>
        <v>0</v>
      </c>
    </row>
    <row r="112" spans="1:11" hidden="1" outlineLevel="1">
      <c r="A112" s="22">
        <f>IF(ISBLANK('Input-Accounts'!A112),"",'Input-Accounts'!A112)</f>
        <v>96</v>
      </c>
      <c r="B112" s="32" t="str">
        <f>IF(ISBLANK('Input-Accounts'!B112),"",'Input-Accounts'!B112)</f>
        <v>Gas Stored Underground</v>
      </c>
      <c r="C112" s="22">
        <f>IF(ISBLANK('Input-Accounts'!C112),"",'Input-Accounts'!C112)</f>
        <v>164</v>
      </c>
      <c r="D112" s="8">
        <f t="shared" ca="1" si="20"/>
        <v>0</v>
      </c>
      <c r="E112" s="8">
        <f ca="1">IFERROR(IF(D112="","",IF(D112=0,0,IF(ABS(D112-SUM($G112:$K112))&lt;Check_Limit,0,1))),1)</f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8">
        <f ca="1">IFERROR(INDEX(G$278:G$314,MATCH($F112,$B$278:$B$314,0))/INDEX($D$278:$D$314,MATCH($F112,$B$278:$B$314,0)),SUMIFS('Input-Ext Allocators'!D$8:D$63,'Input-Ext Allocators'!$B$8:$B$63,$F112))*$D112</f>
        <v>0</v>
      </c>
      <c r="H112" s="8">
        <f ca="1">IFERROR(INDEX(H$278:H$314,MATCH($F112,$B$278:$B$314,0))/INDEX($D$278:$D$314,MATCH($F112,$B$278:$B$314,0)),SUMIFS('Input-Ext Allocators'!E$8:E$63,'Input-Ext Allocators'!$B$8:$B$63,$F112))*$D112</f>
        <v>0</v>
      </c>
      <c r="I112" s="8">
        <f ca="1">IFERROR(INDEX(I$278:I$314,MATCH($F112,$B$278:$B$314,0))/INDEX($D$278:$D$314,MATCH($F112,$B$278:$B$314,0)),SUMIFS('Input-Ext Allocators'!F$8:F$63,'Input-Ext Allocators'!$B$8:$B$63,$F112))*$D112</f>
        <v>0</v>
      </c>
      <c r="J112" s="8">
        <f ca="1">IFERROR(INDEX(J$278:J$314,MATCH($F112,$B$278:$B$314,0))/INDEX($D$278:$D$314,MATCH($F112,$B$278:$B$314,0)),SUMIFS('Input-Ext Allocators'!G$8:G$63,'Input-Ext Allocators'!$B$8:$B$63,$F112))*$D112</f>
        <v>0</v>
      </c>
      <c r="K112" s="8">
        <f ca="1">IFERROR(INDEX(K$278:K$314,MATCH($F112,$B$278:$B$314,0))/INDEX($D$278:$D$314,MATCH($F112,$B$278:$B$314,0)),SUMIFS('Input-Ext Allocators'!H$8:H$63,'Input-Ext Allocators'!$B$8:$B$63,$F112))*$D112</f>
        <v>0</v>
      </c>
    </row>
    <row r="113" spans="1:11">
      <c r="A113" s="22">
        <f>IF(ISBLANK('Input-Accounts'!A113),"",'Input-Accounts'!A113)</f>
        <v>97</v>
      </c>
      <c r="B113" t="str">
        <f>IF(ISBLANK('Input-Accounts'!B113),"",'Input-Accounts'!B113)</f>
        <v>Total Other Rate Base Items</v>
      </c>
      <c r="C113" s="22" t="str">
        <f>IF(ISBLANK('Input-Accounts'!C113),"",'Input-Accounts'!C113)</f>
        <v/>
      </c>
      <c r="D113" s="77">
        <f ca="1">SUBTOTAL(9,D110:D112)</f>
        <v>0</v>
      </c>
      <c r="E113" s="8">
        <f ca="1">IFERROR(IF(D113="","",IF(D113=0,0,IF(ABS(D113-SUM($G113:$K113))&lt;Check_Limit,0,1))),1)</f>
        <v>0</v>
      </c>
      <c r="G113" s="77">
        <f t="shared" ref="G113:K113" ca="1" si="21">SUBTOTAL(9,G110:G112)</f>
        <v>0</v>
      </c>
      <c r="H113" s="77">
        <f t="shared" ca="1" si="21"/>
        <v>0</v>
      </c>
      <c r="I113" s="77">
        <f t="shared" ca="1" si="21"/>
        <v>0</v>
      </c>
      <c r="J113" s="77">
        <f t="shared" ca="1" si="21"/>
        <v>0</v>
      </c>
      <c r="K113" s="77">
        <f t="shared" ca="1" si="21"/>
        <v>0</v>
      </c>
    </row>
    <row r="114" spans="1:11">
      <c r="A114" s="22" t="str">
        <f>IF(ISBLANK('Input-Accounts'!A114),"",'Input-Accounts'!A114)</f>
        <v/>
      </c>
      <c r="B114" t="str">
        <f>IF(ISBLANK('Input-Accounts'!B114),"",'Input-Accounts'!B114)</f>
        <v/>
      </c>
      <c r="C114" s="22" t="str">
        <f>IF(ISBLANK('Input-Accounts'!C114),"",'Input-Accounts'!C114)</f>
        <v/>
      </c>
      <c r="D114" s="22"/>
      <c r="E114" s="8"/>
      <c r="G114" s="22"/>
      <c r="H114" s="22"/>
      <c r="I114" s="22"/>
      <c r="J114" s="22"/>
      <c r="K114" s="22"/>
    </row>
    <row r="115" spans="1:11" ht="14.65" thickBot="1">
      <c r="A115" s="22">
        <f>IF(ISBLANK('Input-Accounts'!A115),"",'Input-Accounts'!A115)</f>
        <v>98</v>
      </c>
      <c r="B115" s="6" t="str">
        <f>IF(ISBLANK('Input-Accounts'!B115),"",'Input-Accounts'!B115)</f>
        <v>TOTAL RATE BASE</v>
      </c>
      <c r="C115" s="22" t="str">
        <f>IF(ISBLANK('Input-Accounts'!C115),"",'Input-Accounts'!C115)</f>
        <v/>
      </c>
      <c r="D115" s="79">
        <f ca="1">SUBTOTAL(9,D11:D114)</f>
        <v>0</v>
      </c>
      <c r="E115" s="8">
        <f ca="1">IFERROR(IF(D115="","",IF(D115=0,0,IF(ABS(D115-SUM($G115:$K115))&lt;Check_Limit,0,1))),1)</f>
        <v>0</v>
      </c>
      <c r="G115" s="79">
        <f t="shared" ref="G115:K115" ca="1" si="22">SUBTOTAL(9,G11:G114)</f>
        <v>0</v>
      </c>
      <c r="H115" s="79">
        <f t="shared" ca="1" si="22"/>
        <v>0</v>
      </c>
      <c r="I115" s="79">
        <f t="shared" ca="1" si="22"/>
        <v>0</v>
      </c>
      <c r="J115" s="79">
        <f t="shared" ca="1" si="22"/>
        <v>0</v>
      </c>
      <c r="K115" s="79">
        <f t="shared" ca="1" si="22"/>
        <v>0</v>
      </c>
    </row>
    <row r="116" spans="1:11" ht="14.65" thickTop="1">
      <c r="A116" s="22" t="str">
        <f>IF(ISBLANK('Input-Accounts'!A116),"",'Input-Accounts'!A116)</f>
        <v/>
      </c>
      <c r="B116" t="str">
        <f>IF(ISBLANK('Input-Accounts'!B116),"",'Input-Accounts'!B116)</f>
        <v/>
      </c>
      <c r="C116" s="22" t="str">
        <f>IF(ISBLANK('Input-Accounts'!C116),"",'Input-Accounts'!C116)</f>
        <v/>
      </c>
      <c r="D116" s="8"/>
      <c r="E116" s="8"/>
      <c r="G116" s="8"/>
      <c r="H116" s="8"/>
      <c r="I116" s="8"/>
      <c r="J116" s="8"/>
      <c r="K116" s="8"/>
    </row>
    <row r="117" spans="1:11">
      <c r="A117" s="22">
        <f>IF(ISBLANK('Input-Accounts'!A117),"",'Input-Accounts'!A117)</f>
        <v>99</v>
      </c>
      <c r="B117" s="1" t="str">
        <f>IF(ISBLANK('Input-Accounts'!B117),"",'Input-Accounts'!B117)</f>
        <v>OPERATION AND MAINTENANCE EXPENSE</v>
      </c>
      <c r="C117" s="22" t="str">
        <f>IF(ISBLANK('Input-Accounts'!C117),"",'Input-Accounts'!C117)</f>
        <v/>
      </c>
      <c r="D117" s="8"/>
      <c r="E117" s="8"/>
      <c r="G117" s="8"/>
      <c r="H117" s="8"/>
      <c r="I117" s="8"/>
      <c r="J117" s="8"/>
      <c r="K117" s="8"/>
    </row>
    <row r="118" spans="1:11">
      <c r="A118" s="22">
        <f>IF(ISBLANK('Input-Accounts'!A118),"",'Input-Accounts'!A118)</f>
        <v>100</v>
      </c>
      <c r="B118" s="1" t="str">
        <f>IF(ISBLANK('Input-Accounts'!B118),"",'Input-Accounts'!B118)</f>
        <v>Production, Storage, LNG, Transmission, and Distribution Expense</v>
      </c>
      <c r="C118" s="22" t="str">
        <f>IF(ISBLANK('Input-Accounts'!C118),"",'Input-Accounts'!C118)</f>
        <v/>
      </c>
      <c r="D118" s="8"/>
      <c r="E118" s="8"/>
      <c r="G118" s="8"/>
      <c r="H118" s="8"/>
      <c r="I118" s="8"/>
      <c r="J118" s="8"/>
      <c r="K118" s="8"/>
    </row>
    <row r="119" spans="1:11" hidden="1" outlineLevel="1">
      <c r="A119" s="22">
        <f>IF(ISBLANK('Input-Accounts'!A119),"",'Input-Accounts'!A119)</f>
        <v>101</v>
      </c>
      <c r="B119" s="1" t="str">
        <f>IF(ISBLANK('Input-Accounts'!B119),"",'Input-Accounts'!B119)</f>
        <v>Other Gas Supply Expenses</v>
      </c>
      <c r="C119" s="22" t="str">
        <f>IF(ISBLANK('Input-Accounts'!C119),"",'Input-Accounts'!C119)</f>
        <v/>
      </c>
      <c r="D119" s="8"/>
      <c r="E119" s="8"/>
      <c r="G119" s="8"/>
      <c r="H119" s="8"/>
      <c r="I119" s="8"/>
      <c r="J119" s="8"/>
      <c r="K119" s="8"/>
    </row>
    <row r="120" spans="1:11" hidden="1" outlineLevel="1">
      <c r="A120" s="22">
        <f>IF(ISBLANK('Input-Accounts'!A120),"",'Input-Accounts'!A120)</f>
        <v>102</v>
      </c>
      <c r="B120" s="32" t="str">
        <f>IF(ISBLANK('Input-Accounts'!B120),"",'Input-Accounts'!B120)</f>
        <v>Natural gas well head purchases</v>
      </c>
      <c r="C120" s="22" t="str">
        <f>IF(ISBLANK('Input-Accounts'!C120),"",'Input-Accounts'!C120)</f>
        <v xml:space="preserve">801-803 </v>
      </c>
      <c r="D120" s="8">
        <f t="shared" ref="D120:D127" ca="1" si="23">INDIRECT("Classification!"&amp;$D$5&amp;ROW())</f>
        <v>0</v>
      </c>
      <c r="E120" s="8">
        <f t="shared" ref="E120:E128" ca="1" si="24">IFERROR(IF(D120="","",IF(D120=0,0,IF(ABS(D120-SUM($G120:$K120))&lt;Check_Limit,0,1))),1)</f>
        <v>0</v>
      </c>
      <c r="F120" s="2" t="str" cm="1">
        <f t="array" aca="1" ref="F120" ca="1">IF(D120=0,"-",IF('Input-Accounts'!$E120&lt;&gt;0,'Input-Accounts'!$E120,INDEX('Input-Accounts'!$H120:$J120,,MATCH($F$6,'Input-Accounts'!$H$6:$J$6,0))))</f>
        <v>-</v>
      </c>
      <c r="G120" s="8">
        <f ca="1">IFERROR(INDEX(G$278:G$314,MATCH($F120,$B$278:$B$314,0))/INDEX($D$278:$D$314,MATCH($F120,$B$278:$B$314,0)),SUMIFS('Input-Ext Allocators'!D$8:D$63,'Input-Ext Allocators'!$B$8:$B$63,$F120))*$D120</f>
        <v>0</v>
      </c>
      <c r="H120" s="8">
        <f ca="1">IFERROR(INDEX(H$278:H$314,MATCH($F120,$B$278:$B$314,0))/INDEX($D$278:$D$314,MATCH($F120,$B$278:$B$314,0)),SUMIFS('Input-Ext Allocators'!E$8:E$63,'Input-Ext Allocators'!$B$8:$B$63,$F120))*$D120</f>
        <v>0</v>
      </c>
      <c r="I120" s="8">
        <f ca="1">IFERROR(INDEX(I$278:I$314,MATCH($F120,$B$278:$B$314,0))/INDEX($D$278:$D$314,MATCH($F120,$B$278:$B$314,0)),SUMIFS('Input-Ext Allocators'!F$8:F$63,'Input-Ext Allocators'!$B$8:$B$63,$F120))*$D120</f>
        <v>0</v>
      </c>
      <c r="J120" s="8">
        <f ca="1">IFERROR(INDEX(J$278:J$314,MATCH($F120,$B$278:$B$314,0))/INDEX($D$278:$D$314,MATCH($F120,$B$278:$B$314,0)),SUMIFS('Input-Ext Allocators'!G$8:G$63,'Input-Ext Allocators'!$B$8:$B$63,$F120))*$D120</f>
        <v>0</v>
      </c>
      <c r="K120" s="8">
        <f ca="1">IFERROR(INDEX(K$278:K$314,MATCH($F120,$B$278:$B$314,0))/INDEX($D$278:$D$314,MATCH($F120,$B$278:$B$314,0)),SUMIFS('Input-Ext Allocators'!H$8:H$63,'Input-Ext Allocators'!$B$8:$B$63,$F120))*$D120</f>
        <v>0</v>
      </c>
    </row>
    <row r="121" spans="1:11" hidden="1" outlineLevel="1">
      <c r="A121" s="22">
        <f>IF(ISBLANK('Input-Accounts'!A121),"",'Input-Accounts'!A121)</f>
        <v>103</v>
      </c>
      <c r="B121" s="32" t="str">
        <f>IF(ISBLANK('Input-Accounts'!B121),"",'Input-Accounts'!B121)</f>
        <v>Natural Gas City Gate Purchases</v>
      </c>
      <c r="C121" s="22" t="str">
        <f>IF(ISBLANK('Input-Accounts'!C121),"",'Input-Accounts'!C121)</f>
        <v xml:space="preserve">804 </v>
      </c>
      <c r="D121" s="8">
        <f t="shared" ca="1" si="23"/>
        <v>0</v>
      </c>
      <c r="E121" s="8">
        <f t="shared" ca="1" si="24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8">
        <f ca="1">IFERROR(INDEX(G$278:G$314,MATCH($F121,$B$278:$B$314,0))/INDEX($D$278:$D$314,MATCH($F121,$B$278:$B$314,0)),SUMIFS('Input-Ext Allocators'!D$8:D$63,'Input-Ext Allocators'!$B$8:$B$63,$F121))*$D121</f>
        <v>0</v>
      </c>
      <c r="H121" s="8">
        <f ca="1">IFERROR(INDEX(H$278:H$314,MATCH($F121,$B$278:$B$314,0))/INDEX($D$278:$D$314,MATCH($F121,$B$278:$B$314,0)),SUMIFS('Input-Ext Allocators'!E$8:E$63,'Input-Ext Allocators'!$B$8:$B$63,$F121))*$D121</f>
        <v>0</v>
      </c>
      <c r="I121" s="8">
        <f ca="1">IFERROR(INDEX(I$278:I$314,MATCH($F121,$B$278:$B$314,0))/INDEX($D$278:$D$314,MATCH($F121,$B$278:$B$314,0)),SUMIFS('Input-Ext Allocators'!F$8:F$63,'Input-Ext Allocators'!$B$8:$B$63,$F121))*$D121</f>
        <v>0</v>
      </c>
      <c r="J121" s="8">
        <f ca="1">IFERROR(INDEX(J$278:J$314,MATCH($F121,$B$278:$B$314,0))/INDEX($D$278:$D$314,MATCH($F121,$B$278:$B$314,0)),SUMIFS('Input-Ext Allocators'!G$8:G$63,'Input-Ext Allocators'!$B$8:$B$63,$F121))*$D121</f>
        <v>0</v>
      </c>
      <c r="K121" s="8">
        <f ca="1">IFERROR(INDEX(K$278:K$314,MATCH($F121,$B$278:$B$314,0))/INDEX($D$278:$D$314,MATCH($F121,$B$278:$B$314,0)),SUMIFS('Input-Ext Allocators'!H$8:H$63,'Input-Ext Allocators'!$B$8:$B$63,$F121))*$D121</f>
        <v>0</v>
      </c>
    </row>
    <row r="122" spans="1:11" hidden="1" outlineLevel="1">
      <c r="A122" s="22">
        <f>IF(ISBLANK('Input-Accounts'!A122),"",'Input-Accounts'!A122)</f>
        <v>104</v>
      </c>
      <c r="B122" s="32" t="str">
        <f>IF(ISBLANK('Input-Accounts'!B122),"",'Input-Accounts'!B122)</f>
        <v>Other gas purchases</v>
      </c>
      <c r="C122" s="22" t="str">
        <f>IF(ISBLANK('Input-Accounts'!C122),"",'Input-Accounts'!C122)</f>
        <v xml:space="preserve">805 </v>
      </c>
      <c r="D122" s="8">
        <f t="shared" ca="1" si="23"/>
        <v>0</v>
      </c>
      <c r="E122" s="8">
        <f t="shared" ca="1" si="24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8">
        <f ca="1">IFERROR(INDEX(G$278:G$314,MATCH($F122,$B$278:$B$314,0))/INDEX($D$278:$D$314,MATCH($F122,$B$278:$B$314,0)),SUMIFS('Input-Ext Allocators'!D$8:D$63,'Input-Ext Allocators'!$B$8:$B$63,$F122))*$D122</f>
        <v>0</v>
      </c>
      <c r="H122" s="8">
        <f ca="1">IFERROR(INDEX(H$278:H$314,MATCH($F122,$B$278:$B$314,0))/INDEX($D$278:$D$314,MATCH($F122,$B$278:$B$314,0)),SUMIFS('Input-Ext Allocators'!E$8:E$63,'Input-Ext Allocators'!$B$8:$B$63,$F122))*$D122</f>
        <v>0</v>
      </c>
      <c r="I122" s="8">
        <f ca="1">IFERROR(INDEX(I$278:I$314,MATCH($F122,$B$278:$B$314,0))/INDEX($D$278:$D$314,MATCH($F122,$B$278:$B$314,0)),SUMIFS('Input-Ext Allocators'!F$8:F$63,'Input-Ext Allocators'!$B$8:$B$63,$F122))*$D122</f>
        <v>0</v>
      </c>
      <c r="J122" s="8">
        <f ca="1">IFERROR(INDEX(J$278:J$314,MATCH($F122,$B$278:$B$314,0))/INDEX($D$278:$D$314,MATCH($F122,$B$278:$B$314,0)),SUMIFS('Input-Ext Allocators'!G$8:G$63,'Input-Ext Allocators'!$B$8:$B$63,$F122))*$D122</f>
        <v>0</v>
      </c>
      <c r="K122" s="8">
        <f ca="1">IFERROR(INDEX(K$278:K$314,MATCH($F122,$B$278:$B$314,0))/INDEX($D$278:$D$314,MATCH($F122,$B$278:$B$314,0)),SUMIFS('Input-Ext Allocators'!H$8:H$63,'Input-Ext Allocators'!$B$8:$B$63,$F122))*$D122</f>
        <v>0</v>
      </c>
    </row>
    <row r="123" spans="1:11" outlineLevel="1">
      <c r="A123" s="22">
        <f>IF(ISBLANK('Input-Accounts'!A123),"",'Input-Accounts'!A123)</f>
        <v>105</v>
      </c>
      <c r="B123" s="32" t="str">
        <f>IF(ISBLANK('Input-Accounts'!B123),"",'Input-Accounts'!B123)</f>
        <v>Exchange gas</v>
      </c>
      <c r="C123" s="22" t="str">
        <f>IF(ISBLANK('Input-Accounts'!C123),"",'Input-Accounts'!C123)</f>
        <v xml:space="preserve">806 </v>
      </c>
      <c r="D123" s="8">
        <f t="shared" ca="1" si="23"/>
        <v>0</v>
      </c>
      <c r="E123" s="8">
        <f t="shared" ca="1" si="24"/>
        <v>0</v>
      </c>
      <c r="F123" s="2" t="str" cm="1">
        <f t="array" aca="1" ref="F123" ca="1">IF(D123=0,"-",IF('Input-Accounts'!$E123&lt;&gt;0,'Input-Accounts'!$E123,INDEX('Input-Accounts'!$H123:$J123,,MATCH($F$6,'Input-Accounts'!$H$6:$J$6,0))))</f>
        <v>-</v>
      </c>
      <c r="G123" s="8">
        <f ca="1">IFERROR(INDEX(G$278:G$314,MATCH($F123,$B$278:$B$314,0))/INDEX($D$278:$D$314,MATCH($F123,$B$278:$B$314,0)),SUMIFS('Input-Ext Allocators'!D$8:D$63,'Input-Ext Allocators'!$B$8:$B$63,$F123))*$D123</f>
        <v>0</v>
      </c>
      <c r="H123" s="8">
        <f ca="1">IFERROR(INDEX(H$278:H$314,MATCH($F123,$B$278:$B$314,0))/INDEX($D$278:$D$314,MATCH($F123,$B$278:$B$314,0)),SUMIFS('Input-Ext Allocators'!E$8:E$63,'Input-Ext Allocators'!$B$8:$B$63,$F123))*$D123</f>
        <v>0</v>
      </c>
      <c r="I123" s="8">
        <f ca="1">IFERROR(INDEX(I$278:I$314,MATCH($F123,$B$278:$B$314,0))/INDEX($D$278:$D$314,MATCH($F123,$B$278:$B$314,0)),SUMIFS('Input-Ext Allocators'!F$8:F$63,'Input-Ext Allocators'!$B$8:$B$63,$F123))*$D123</f>
        <v>0</v>
      </c>
      <c r="J123" s="8">
        <f ca="1">IFERROR(INDEX(J$278:J$314,MATCH($F123,$B$278:$B$314,0))/INDEX($D$278:$D$314,MATCH($F123,$B$278:$B$314,0)),SUMIFS('Input-Ext Allocators'!G$8:G$63,'Input-Ext Allocators'!$B$8:$B$63,$F123))*$D123</f>
        <v>0</v>
      </c>
      <c r="K123" s="8">
        <f ca="1">IFERROR(INDEX(K$278:K$314,MATCH($F123,$B$278:$B$314,0))/INDEX($D$278:$D$314,MATCH($F123,$B$278:$B$314,0)),SUMIFS('Input-Ext Allocators'!H$8:H$63,'Input-Ext Allocators'!$B$8:$B$63,$F123))*$D123</f>
        <v>0</v>
      </c>
    </row>
    <row r="124" spans="1:11" outlineLevel="1">
      <c r="A124" s="22">
        <f>IF(ISBLANK('Input-Accounts'!A124),"",'Input-Accounts'!A124)</f>
        <v>106</v>
      </c>
      <c r="B124" s="32" t="str">
        <f>IF(ISBLANK('Input-Accounts'!B124),"",'Input-Accounts'!B124)</f>
        <v>Gas Withdrawn from Storage</v>
      </c>
      <c r="C124" s="22" t="str">
        <f>IF(ISBLANK('Input-Accounts'!C124),"",'Input-Accounts'!C124)</f>
        <v xml:space="preserve">808 </v>
      </c>
      <c r="D124" s="8">
        <f t="shared" ca="1" si="23"/>
        <v>0</v>
      </c>
      <c r="E124" s="8">
        <f t="shared" ca="1" si="24"/>
        <v>0</v>
      </c>
      <c r="F124" s="2" t="str" cm="1">
        <f t="array" aca="1" ref="F124" ca="1">IF(D124=0,"-",IF('Input-Accounts'!$E124&lt;&gt;0,'Input-Accounts'!$E124,INDEX('Input-Accounts'!$H124:$J124,,MATCH($F$6,'Input-Accounts'!$H$6:$J$6,0))))</f>
        <v>-</v>
      </c>
      <c r="G124" s="8">
        <f ca="1">IFERROR(INDEX(G$278:G$314,MATCH($F124,$B$278:$B$314,0))/INDEX($D$278:$D$314,MATCH($F124,$B$278:$B$314,0)),SUMIFS('Input-Ext Allocators'!D$8:D$63,'Input-Ext Allocators'!$B$8:$B$63,$F124))*$D124</f>
        <v>0</v>
      </c>
      <c r="H124" s="8">
        <f ca="1">IFERROR(INDEX(H$278:H$314,MATCH($F124,$B$278:$B$314,0))/INDEX($D$278:$D$314,MATCH($F124,$B$278:$B$314,0)),SUMIFS('Input-Ext Allocators'!E$8:E$63,'Input-Ext Allocators'!$B$8:$B$63,$F124))*$D124</f>
        <v>0</v>
      </c>
      <c r="I124" s="8">
        <f ca="1">IFERROR(INDEX(I$278:I$314,MATCH($F124,$B$278:$B$314,0))/INDEX($D$278:$D$314,MATCH($F124,$B$278:$B$314,0)),SUMIFS('Input-Ext Allocators'!F$8:F$63,'Input-Ext Allocators'!$B$8:$B$63,$F124))*$D124</f>
        <v>0</v>
      </c>
      <c r="J124" s="8">
        <f ca="1">IFERROR(INDEX(J$278:J$314,MATCH($F124,$B$278:$B$314,0))/INDEX($D$278:$D$314,MATCH($F124,$B$278:$B$314,0)),SUMIFS('Input-Ext Allocators'!G$8:G$63,'Input-Ext Allocators'!$B$8:$B$63,$F124))*$D124</f>
        <v>0</v>
      </c>
      <c r="K124" s="8">
        <f ca="1">IFERROR(INDEX(K$278:K$314,MATCH($F124,$B$278:$B$314,0))/INDEX($D$278:$D$314,MATCH($F124,$B$278:$B$314,0)),SUMIFS('Input-Ext Allocators'!H$8:H$63,'Input-Ext Allocators'!$B$8:$B$63,$F124))*$D124</f>
        <v>0</v>
      </c>
    </row>
    <row r="125" spans="1:11" outlineLevel="1">
      <c r="A125" s="22">
        <f>IF(ISBLANK('Input-Accounts'!A125),"",'Input-Accounts'!A125)</f>
        <v>107</v>
      </c>
      <c r="B125" s="32" t="str">
        <f>IF(ISBLANK('Input-Accounts'!B125),"",'Input-Accounts'!B125)</f>
        <v>Gas Used for Other Utility Operations</v>
      </c>
      <c r="C125" s="22" t="str">
        <f>IF(ISBLANK('Input-Accounts'!C125),"",'Input-Accounts'!C125)</f>
        <v xml:space="preserve">812 </v>
      </c>
      <c r="D125" s="8">
        <f t="shared" ca="1" si="23"/>
        <v>0</v>
      </c>
      <c r="E125" s="8">
        <f t="shared" ca="1" si="24"/>
        <v>0</v>
      </c>
      <c r="F125" s="2" t="str" cm="1">
        <f t="array" aca="1" ref="F125" ca="1">IF(D125=0,"-",IF('Input-Accounts'!$E125&lt;&gt;0,'Input-Accounts'!$E125,INDEX('Input-Accounts'!$H125:$J125,,MATCH($F$6,'Input-Accounts'!$H$6:$J$6,0))))</f>
        <v>-</v>
      </c>
      <c r="G125" s="8">
        <f ca="1">IFERROR(INDEX(G$278:G$314,MATCH($F125,$B$278:$B$314,0))/INDEX($D$278:$D$314,MATCH($F125,$B$278:$B$314,0)),SUMIFS('Input-Ext Allocators'!D$8:D$63,'Input-Ext Allocators'!$B$8:$B$63,$F125))*$D125</f>
        <v>0</v>
      </c>
      <c r="H125" s="8">
        <f ca="1">IFERROR(INDEX(H$278:H$314,MATCH($F125,$B$278:$B$314,0))/INDEX($D$278:$D$314,MATCH($F125,$B$278:$B$314,0)),SUMIFS('Input-Ext Allocators'!E$8:E$63,'Input-Ext Allocators'!$B$8:$B$63,$F125))*$D125</f>
        <v>0</v>
      </c>
      <c r="I125" s="8">
        <f ca="1">IFERROR(INDEX(I$278:I$314,MATCH($F125,$B$278:$B$314,0))/INDEX($D$278:$D$314,MATCH($F125,$B$278:$B$314,0)),SUMIFS('Input-Ext Allocators'!F$8:F$63,'Input-Ext Allocators'!$B$8:$B$63,$F125))*$D125</f>
        <v>0</v>
      </c>
      <c r="J125" s="8">
        <f ca="1">IFERROR(INDEX(J$278:J$314,MATCH($F125,$B$278:$B$314,0))/INDEX($D$278:$D$314,MATCH($F125,$B$278:$B$314,0)),SUMIFS('Input-Ext Allocators'!G$8:G$63,'Input-Ext Allocators'!$B$8:$B$63,$F125))*$D125</f>
        <v>0</v>
      </c>
      <c r="K125" s="8">
        <f ca="1">IFERROR(INDEX(K$278:K$314,MATCH($F125,$B$278:$B$314,0))/INDEX($D$278:$D$314,MATCH($F125,$B$278:$B$314,0)),SUMIFS('Input-Ext Allocators'!H$8:H$63,'Input-Ext Allocators'!$B$8:$B$63,$F125))*$D125</f>
        <v>0</v>
      </c>
    </row>
    <row r="126" spans="1:11" outlineLevel="1">
      <c r="A126" s="22">
        <f>IF(ISBLANK('Input-Accounts'!A126),"",'Input-Accounts'!A126)</f>
        <v>108</v>
      </c>
      <c r="B126" s="32" t="str">
        <f>IF(ISBLANK('Input-Accounts'!B126),"",'Input-Accounts'!B126)</f>
        <v>Exchange Fees</v>
      </c>
      <c r="C126" s="22" t="str">
        <f>IF(ISBLANK('Input-Accounts'!C126),"",'Input-Accounts'!C126)</f>
        <v xml:space="preserve">813 </v>
      </c>
      <c r="D126" s="8">
        <f t="shared" ca="1" si="23"/>
        <v>0</v>
      </c>
      <c r="E126" s="8">
        <f t="shared" ca="1" si="24"/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-</v>
      </c>
      <c r="G126" s="8">
        <f ca="1">IFERROR(INDEX(G$278:G$314,MATCH($F126,$B$278:$B$314,0))/INDEX($D$278:$D$314,MATCH($F126,$B$278:$B$314,0)),SUMIFS('Input-Ext Allocators'!D$8:D$63,'Input-Ext Allocators'!$B$8:$B$63,$F126))*$D126</f>
        <v>0</v>
      </c>
      <c r="H126" s="8">
        <f ca="1">IFERROR(INDEX(H$278:H$314,MATCH($F126,$B$278:$B$314,0))/INDEX($D$278:$D$314,MATCH($F126,$B$278:$B$314,0)),SUMIFS('Input-Ext Allocators'!E$8:E$63,'Input-Ext Allocators'!$B$8:$B$63,$F126))*$D126</f>
        <v>0</v>
      </c>
      <c r="I126" s="8">
        <f ca="1">IFERROR(INDEX(I$278:I$314,MATCH($F126,$B$278:$B$314,0))/INDEX($D$278:$D$314,MATCH($F126,$B$278:$B$314,0)),SUMIFS('Input-Ext Allocators'!F$8:F$63,'Input-Ext Allocators'!$B$8:$B$63,$F126))*$D126</f>
        <v>0</v>
      </c>
      <c r="J126" s="8">
        <f ca="1">IFERROR(INDEX(J$278:J$314,MATCH($F126,$B$278:$B$314,0))/INDEX($D$278:$D$314,MATCH($F126,$B$278:$B$314,0)),SUMIFS('Input-Ext Allocators'!G$8:G$63,'Input-Ext Allocators'!$B$8:$B$63,$F126))*$D126</f>
        <v>0</v>
      </c>
      <c r="K126" s="8">
        <f ca="1">IFERROR(INDEX(K$278:K$314,MATCH($F126,$B$278:$B$314,0))/INDEX($D$278:$D$314,MATCH($F126,$B$278:$B$314,0)),SUMIFS('Input-Ext Allocators'!H$8:H$63,'Input-Ext Allocators'!$B$8:$B$63,$F126))*$D126</f>
        <v>0</v>
      </c>
    </row>
    <row r="127" spans="1:11" hidden="1" outlineLevel="1">
      <c r="A127" s="22">
        <f>IF(ISBLANK('Input-Accounts'!A127),"",'Input-Accounts'!A127)</f>
        <v>109</v>
      </c>
      <c r="B127" s="32" t="str">
        <f>IF(ISBLANK('Input-Accounts'!B127),"",'Input-Accounts'!B127)</f>
        <v>Purchased Gas Expense</v>
      </c>
      <c r="C127" s="22">
        <f>IF(ISBLANK('Input-Accounts'!C127),"",'Input-Accounts'!C127)</f>
        <v>807</v>
      </c>
      <c r="D127" s="8">
        <f t="shared" ca="1" si="23"/>
        <v>346461.75079793291</v>
      </c>
      <c r="E127" s="8">
        <f t="shared" ca="1" si="24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GAS_COST</v>
      </c>
      <c r="G127" s="8">
        <f ca="1">IFERROR(INDEX(G$278:G$314,MATCH($F127,$B$278:$B$314,0))/INDEX($D$278:$D$314,MATCH($F127,$B$278:$B$314,0)),SUMIFS('Input-Ext Allocators'!D$8:D$63,'Input-Ext Allocators'!$B$8:$B$63,$F127))*$D127</f>
        <v>211614.70737177331</v>
      </c>
      <c r="H127" s="8">
        <f ca="1">IFERROR(INDEX(H$278:H$314,MATCH($F127,$B$278:$B$314,0))/INDEX($D$278:$D$314,MATCH($F127,$B$278:$B$314,0)),SUMIFS('Input-Ext Allocators'!E$8:E$63,'Input-Ext Allocators'!$B$8:$B$63,$F127))*$D127</f>
        <v>134542.75555896066</v>
      </c>
      <c r="I127" s="8">
        <f ca="1">IFERROR(INDEX(I$278:I$314,MATCH($F127,$B$278:$B$314,0))/INDEX($D$278:$D$314,MATCH($F127,$B$278:$B$314,0)),SUMIFS('Input-Ext Allocators'!F$8:F$63,'Input-Ext Allocators'!$B$8:$B$63,$F127))*$D127</f>
        <v>304.28786719897539</v>
      </c>
      <c r="J127" s="8">
        <f ca="1">IFERROR(INDEX(J$278:J$314,MATCH($F127,$B$278:$B$314,0))/INDEX($D$278:$D$314,MATCH($F127,$B$278:$B$314,0)),SUMIFS('Input-Ext Allocators'!G$8:G$63,'Input-Ext Allocators'!$B$8:$B$63,$F127))*$D127</f>
        <v>0</v>
      </c>
      <c r="K127" s="8">
        <f ca="1">IFERROR(INDEX(K$278:K$314,MATCH($F127,$B$278:$B$314,0))/INDEX($D$278:$D$314,MATCH($F127,$B$278:$B$314,0)),SUMIFS('Input-Ext Allocators'!H$8:H$63,'Input-Ext Allocators'!$B$8:$B$63,$F127))*$D127</f>
        <v>0</v>
      </c>
    </row>
    <row r="128" spans="1:11" hidden="1" outlineLevel="1">
      <c r="A128" s="22">
        <f>IF(ISBLANK('Input-Accounts'!A128),"",'Input-Accounts'!A128)</f>
        <v>110</v>
      </c>
      <c r="B128" t="str">
        <f>IF(ISBLANK('Input-Accounts'!B128),"",'Input-Accounts'!B128)</f>
        <v>Subtotal - Other Gas Supply Expenses</v>
      </c>
      <c r="C128" s="22" t="str">
        <f>IF(ISBLANK('Input-Accounts'!C128),"",'Input-Accounts'!C128)</f>
        <v/>
      </c>
      <c r="D128" s="77">
        <f ca="1">SUBTOTAL(9,D120:D127)</f>
        <v>346461.75079793291</v>
      </c>
      <c r="E128" s="8">
        <f t="shared" ca="1" si="24"/>
        <v>0</v>
      </c>
      <c r="G128" s="77">
        <f t="shared" ref="G128:K128" ca="1" si="25">SUBTOTAL(9,G120:G127)</f>
        <v>211614.70737177331</v>
      </c>
      <c r="H128" s="77">
        <f t="shared" ca="1" si="25"/>
        <v>134542.75555896066</v>
      </c>
      <c r="I128" s="77">
        <f t="shared" ca="1" si="25"/>
        <v>304.28786719897539</v>
      </c>
      <c r="J128" s="77">
        <f t="shared" ca="1" si="25"/>
        <v>0</v>
      </c>
      <c r="K128" s="77">
        <f t="shared" ca="1" si="25"/>
        <v>0</v>
      </c>
    </row>
    <row r="129" spans="1:11" hidden="1" outlineLevel="1">
      <c r="A129" s="22" t="str">
        <f>IF(ISBLANK('Input-Accounts'!A129),"",'Input-Accounts'!A129)</f>
        <v/>
      </c>
      <c r="B129" t="str">
        <f>IF(ISBLANK('Input-Accounts'!B129),"",'Input-Accounts'!B129)</f>
        <v/>
      </c>
      <c r="C129" s="22" t="str">
        <f>IF(ISBLANK('Input-Accounts'!C129),"",'Input-Accounts'!C129)</f>
        <v/>
      </c>
      <c r="D129" s="8"/>
      <c r="E129" s="8"/>
      <c r="G129" s="8"/>
      <c r="H129" s="8"/>
      <c r="I129" s="8"/>
      <c r="J129" s="8"/>
      <c r="K129" s="8"/>
    </row>
    <row r="130" spans="1:11" hidden="1" outlineLevel="1">
      <c r="A130" s="22">
        <f>IF(ISBLANK('Input-Accounts'!A130),"",'Input-Accounts'!A130)</f>
        <v>111</v>
      </c>
      <c r="B130" s="1" t="str">
        <f>IF(ISBLANK('Input-Accounts'!B130),"",'Input-Accounts'!B130)</f>
        <v>Operation Expenses</v>
      </c>
      <c r="C130" s="22" t="str">
        <f>IF(ISBLANK('Input-Accounts'!C130),"",'Input-Accounts'!C130)</f>
        <v/>
      </c>
      <c r="D130" s="8"/>
      <c r="E130" s="8"/>
      <c r="F130" s="2"/>
      <c r="G130" s="8"/>
      <c r="H130" s="8"/>
      <c r="I130" s="8"/>
      <c r="J130" s="8"/>
      <c r="K130" s="8"/>
    </row>
    <row r="131" spans="1:11" hidden="1" outlineLevel="1">
      <c r="A131" s="22">
        <f>IF(ISBLANK('Input-Accounts'!A131),"",'Input-Accounts'!A131)</f>
        <v>112</v>
      </c>
      <c r="B131" s="32" t="str">
        <f>IF(ISBLANK('Input-Accounts'!B131),"",'Input-Accounts'!B131)</f>
        <v>Transmission Expense - Operations</v>
      </c>
      <c r="C131" s="22" t="str">
        <f>IF(ISBLANK('Input-Accounts'!C131),"",'Input-Accounts'!C131)</f>
        <v>852</v>
      </c>
      <c r="D131" s="8">
        <f t="shared" ref="D131:D142" ca="1" si="26">INDIRECT("Classification!"&amp;$D$5&amp;ROW())</f>
        <v>0</v>
      </c>
      <c r="E131" s="8">
        <f t="shared" ref="E131:E143" ca="1" si="27">IFERROR(IF(D131="","",IF(D131=0,0,IF(ABS(D131-SUM($G131:$K131))&lt;Check_Limit,0,1))),1)</f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8">
        <f ca="1">IFERROR(INDEX(G$278:G$314,MATCH($F131,$B$278:$B$314,0))/INDEX($D$278:$D$314,MATCH($F131,$B$278:$B$314,0)),SUMIFS('Input-Ext Allocators'!D$8:D$63,'Input-Ext Allocators'!$B$8:$B$63,$F131))*$D131</f>
        <v>0</v>
      </c>
      <c r="H131" s="8">
        <f ca="1">IFERROR(INDEX(H$278:H$314,MATCH($F131,$B$278:$B$314,0))/INDEX($D$278:$D$314,MATCH($F131,$B$278:$B$314,0)),SUMIFS('Input-Ext Allocators'!E$8:E$63,'Input-Ext Allocators'!$B$8:$B$63,$F131))*$D131</f>
        <v>0</v>
      </c>
      <c r="I131" s="8">
        <f ca="1">IFERROR(INDEX(I$278:I$314,MATCH($F131,$B$278:$B$314,0))/INDEX($D$278:$D$314,MATCH($F131,$B$278:$B$314,0)),SUMIFS('Input-Ext Allocators'!F$8:F$63,'Input-Ext Allocators'!$B$8:$B$63,$F131))*$D131</f>
        <v>0</v>
      </c>
      <c r="J131" s="8">
        <f ca="1">IFERROR(INDEX(J$278:J$314,MATCH($F131,$B$278:$B$314,0))/INDEX($D$278:$D$314,MATCH($F131,$B$278:$B$314,0)),SUMIFS('Input-Ext Allocators'!G$8:G$63,'Input-Ext Allocators'!$B$8:$B$63,$F131))*$D131</f>
        <v>0</v>
      </c>
      <c r="K131" s="8">
        <f ca="1">IFERROR(INDEX(K$278:K$314,MATCH($F131,$B$278:$B$314,0))/INDEX($D$278:$D$314,MATCH($F131,$B$278:$B$314,0)),SUMIFS('Input-Ext Allocators'!H$8:H$63,'Input-Ext Allocators'!$B$8:$B$63,$F131))*$D131</f>
        <v>0</v>
      </c>
    </row>
    <row r="132" spans="1:11" outlineLevel="1">
      <c r="A132" s="22">
        <f>IF(ISBLANK('Input-Accounts'!A132),"",'Input-Accounts'!A132)</f>
        <v>113</v>
      </c>
      <c r="B132" s="32" t="str">
        <f>IF(ISBLANK('Input-Accounts'!B132),"",'Input-Accounts'!B132)</f>
        <v>Other expenses</v>
      </c>
      <c r="C132" s="22" t="str">
        <f>IF(ISBLANK('Input-Accounts'!C132),"",'Input-Accounts'!C132)</f>
        <v>859</v>
      </c>
      <c r="D132" s="8">
        <f t="shared" ca="1" si="26"/>
        <v>0</v>
      </c>
      <c r="E132" s="8">
        <f t="shared" ca="1" si="27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8">
        <f ca="1">IFERROR(INDEX(G$278:G$314,MATCH($F132,$B$278:$B$314,0))/INDEX($D$278:$D$314,MATCH($F132,$B$278:$B$314,0)),SUMIFS('Input-Ext Allocators'!D$8:D$63,'Input-Ext Allocators'!$B$8:$B$63,$F132))*$D132</f>
        <v>0</v>
      </c>
      <c r="H132" s="8">
        <f ca="1">IFERROR(INDEX(H$278:H$314,MATCH($F132,$B$278:$B$314,0))/INDEX($D$278:$D$314,MATCH($F132,$B$278:$B$314,0)),SUMIFS('Input-Ext Allocators'!E$8:E$63,'Input-Ext Allocators'!$B$8:$B$63,$F132))*$D132</f>
        <v>0</v>
      </c>
      <c r="I132" s="8">
        <f ca="1">IFERROR(INDEX(I$278:I$314,MATCH($F132,$B$278:$B$314,0))/INDEX($D$278:$D$314,MATCH($F132,$B$278:$B$314,0)),SUMIFS('Input-Ext Allocators'!F$8:F$63,'Input-Ext Allocators'!$B$8:$B$63,$F132))*$D132</f>
        <v>0</v>
      </c>
      <c r="J132" s="8">
        <f ca="1">IFERROR(INDEX(J$278:J$314,MATCH($F132,$B$278:$B$314,0))/INDEX($D$278:$D$314,MATCH($F132,$B$278:$B$314,0)),SUMIFS('Input-Ext Allocators'!G$8:G$63,'Input-Ext Allocators'!$B$8:$B$63,$F132))*$D132</f>
        <v>0</v>
      </c>
      <c r="K132" s="8">
        <f ca="1">IFERROR(INDEX(K$278:K$314,MATCH($F132,$B$278:$B$314,0))/INDEX($D$278:$D$314,MATCH($F132,$B$278:$B$314,0)),SUMIFS('Input-Ext Allocators'!H$8:H$63,'Input-Ext Allocators'!$B$8:$B$63,$F132))*$D132</f>
        <v>0</v>
      </c>
    </row>
    <row r="133" spans="1:11" hidden="1" outlineLevel="1">
      <c r="A133" s="22">
        <f>IF(ISBLANK('Input-Accounts'!A133),"",'Input-Accounts'!A133)</f>
        <v>114</v>
      </c>
      <c r="B133" s="32" t="str">
        <f>IF(ISBLANK('Input-Accounts'!B133),"",'Input-Accounts'!B133)</f>
        <v xml:space="preserve">M&amp;R Station Equipment </v>
      </c>
      <c r="C133" s="22" t="str">
        <f>IF(ISBLANK('Input-Accounts'!C133),"",'Input-Accounts'!C133)</f>
        <v>865</v>
      </c>
      <c r="D133" s="8">
        <f t="shared" ca="1" si="26"/>
        <v>0</v>
      </c>
      <c r="E133" s="8">
        <f t="shared" ca="1" si="27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8">
        <f ca="1">IFERROR(INDEX(G$278:G$314,MATCH($F133,$B$278:$B$314,0))/INDEX($D$278:$D$314,MATCH($F133,$B$278:$B$314,0)),SUMIFS('Input-Ext Allocators'!D$8:D$63,'Input-Ext Allocators'!$B$8:$B$63,$F133))*$D133</f>
        <v>0</v>
      </c>
      <c r="H133" s="8">
        <f ca="1">IFERROR(INDEX(H$278:H$314,MATCH($F133,$B$278:$B$314,0))/INDEX($D$278:$D$314,MATCH($F133,$B$278:$B$314,0)),SUMIFS('Input-Ext Allocators'!E$8:E$63,'Input-Ext Allocators'!$B$8:$B$63,$F133))*$D133</f>
        <v>0</v>
      </c>
      <c r="I133" s="8">
        <f ca="1">IFERROR(INDEX(I$278:I$314,MATCH($F133,$B$278:$B$314,0))/INDEX($D$278:$D$314,MATCH($F133,$B$278:$B$314,0)),SUMIFS('Input-Ext Allocators'!F$8:F$63,'Input-Ext Allocators'!$B$8:$B$63,$F133))*$D133</f>
        <v>0</v>
      </c>
      <c r="J133" s="8">
        <f ca="1">IFERROR(INDEX(J$278:J$314,MATCH($F133,$B$278:$B$314,0))/INDEX($D$278:$D$314,MATCH($F133,$B$278:$B$314,0)),SUMIFS('Input-Ext Allocators'!G$8:G$63,'Input-Ext Allocators'!$B$8:$B$63,$F133))*$D133</f>
        <v>0</v>
      </c>
      <c r="K133" s="8">
        <f ca="1">IFERROR(INDEX(K$278:K$314,MATCH($F133,$B$278:$B$314,0))/INDEX($D$278:$D$314,MATCH($F133,$B$278:$B$314,0)),SUMIFS('Input-Ext Allocators'!H$8:H$63,'Input-Ext Allocators'!$B$8:$B$63,$F133))*$D133</f>
        <v>0</v>
      </c>
    </row>
    <row r="134" spans="1:11" hidden="1" outlineLevel="1">
      <c r="A134" s="22">
        <f>IF(ISBLANK('Input-Accounts'!A134),"",'Input-Accounts'!A134)</f>
        <v>115</v>
      </c>
      <c r="B134" s="32" t="str">
        <f>IF(ISBLANK('Input-Accounts'!B134),"",'Input-Accounts'!B134)</f>
        <v>Operation supervision and engineering</v>
      </c>
      <c r="C134" s="22">
        <f>IF(ISBLANK('Input-Accounts'!C134),"",'Input-Accounts'!C134)</f>
        <v>870</v>
      </c>
      <c r="D134" s="8">
        <f t="shared" ca="1" si="26"/>
        <v>0</v>
      </c>
      <c r="E134" s="8">
        <f t="shared" ca="1" si="27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-</v>
      </c>
      <c r="G134" s="8">
        <f ca="1">IFERROR(INDEX(G$278:G$314,MATCH($F134,$B$278:$B$314,0))/INDEX($D$278:$D$314,MATCH($F134,$B$278:$B$314,0)),SUMIFS('Input-Ext Allocators'!D$8:D$63,'Input-Ext Allocators'!$B$8:$B$63,$F134))*$D134</f>
        <v>0</v>
      </c>
      <c r="H134" s="8">
        <f ca="1">IFERROR(INDEX(H$278:H$314,MATCH($F134,$B$278:$B$314,0))/INDEX($D$278:$D$314,MATCH($F134,$B$278:$B$314,0)),SUMIFS('Input-Ext Allocators'!E$8:E$63,'Input-Ext Allocators'!$B$8:$B$63,$F134))*$D134</f>
        <v>0</v>
      </c>
      <c r="I134" s="8">
        <f ca="1">IFERROR(INDEX(I$278:I$314,MATCH($F134,$B$278:$B$314,0))/INDEX($D$278:$D$314,MATCH($F134,$B$278:$B$314,0)),SUMIFS('Input-Ext Allocators'!F$8:F$63,'Input-Ext Allocators'!$B$8:$B$63,$F134))*$D134</f>
        <v>0</v>
      </c>
      <c r="J134" s="8">
        <f ca="1">IFERROR(INDEX(J$278:J$314,MATCH($F134,$B$278:$B$314,0))/INDEX($D$278:$D$314,MATCH($F134,$B$278:$B$314,0)),SUMIFS('Input-Ext Allocators'!G$8:G$63,'Input-Ext Allocators'!$B$8:$B$63,$F134))*$D134</f>
        <v>0</v>
      </c>
      <c r="K134" s="8">
        <f ca="1">IFERROR(INDEX(K$278:K$314,MATCH($F134,$B$278:$B$314,0))/INDEX($D$278:$D$314,MATCH($F134,$B$278:$B$314,0)),SUMIFS('Input-Ext Allocators'!H$8:H$63,'Input-Ext Allocators'!$B$8:$B$63,$F134))*$D134</f>
        <v>0</v>
      </c>
    </row>
    <row r="135" spans="1:11" hidden="1" outlineLevel="1">
      <c r="A135" s="22">
        <f>IF(ISBLANK('Input-Accounts'!A135),"",'Input-Accounts'!A135)</f>
        <v>116</v>
      </c>
      <c r="B135" s="32" t="str">
        <f>IF(ISBLANK('Input-Accounts'!B135),"",'Input-Accounts'!B135)</f>
        <v>Distribution load dispatching</v>
      </c>
      <c r="C135" s="22">
        <f>IF(ISBLANK('Input-Accounts'!C135),"",'Input-Accounts'!C135)</f>
        <v>871</v>
      </c>
      <c r="D135" s="8">
        <f t="shared" ca="1" si="26"/>
        <v>0</v>
      </c>
      <c r="E135" s="8">
        <f t="shared" ca="1" si="27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8">
        <f ca="1">IFERROR(INDEX(G$278:G$314,MATCH($F135,$B$278:$B$314,0))/INDEX($D$278:$D$314,MATCH($F135,$B$278:$B$314,0)),SUMIFS('Input-Ext Allocators'!D$8:D$63,'Input-Ext Allocators'!$B$8:$B$63,$F135))*$D135</f>
        <v>0</v>
      </c>
      <c r="H135" s="8">
        <f ca="1">IFERROR(INDEX(H$278:H$314,MATCH($F135,$B$278:$B$314,0))/INDEX($D$278:$D$314,MATCH($F135,$B$278:$B$314,0)),SUMIFS('Input-Ext Allocators'!E$8:E$63,'Input-Ext Allocators'!$B$8:$B$63,$F135))*$D135</f>
        <v>0</v>
      </c>
      <c r="I135" s="8">
        <f ca="1">IFERROR(INDEX(I$278:I$314,MATCH($F135,$B$278:$B$314,0))/INDEX($D$278:$D$314,MATCH($F135,$B$278:$B$314,0)),SUMIFS('Input-Ext Allocators'!F$8:F$63,'Input-Ext Allocators'!$B$8:$B$63,$F135))*$D135</f>
        <v>0</v>
      </c>
      <c r="J135" s="8">
        <f ca="1">IFERROR(INDEX(J$278:J$314,MATCH($F135,$B$278:$B$314,0))/INDEX($D$278:$D$314,MATCH($F135,$B$278:$B$314,0)),SUMIFS('Input-Ext Allocators'!G$8:G$63,'Input-Ext Allocators'!$B$8:$B$63,$F135))*$D135</f>
        <v>0</v>
      </c>
      <c r="K135" s="8">
        <f ca="1">IFERROR(INDEX(K$278:K$314,MATCH($F135,$B$278:$B$314,0))/INDEX($D$278:$D$314,MATCH($F135,$B$278:$B$314,0)),SUMIFS('Input-Ext Allocators'!H$8:H$63,'Input-Ext Allocators'!$B$8:$B$63,$F135))*$D135</f>
        <v>0</v>
      </c>
    </row>
    <row r="136" spans="1:11" hidden="1" outlineLevel="1">
      <c r="A136" s="22">
        <f>IF(ISBLANK('Input-Accounts'!A136),"",'Input-Accounts'!A136)</f>
        <v>117</v>
      </c>
      <c r="B136" s="32" t="str">
        <f>IF(ISBLANK('Input-Accounts'!B136),"",'Input-Accounts'!B136)</f>
        <v>Mains and services expenses</v>
      </c>
      <c r="C136" s="22">
        <f>IF(ISBLANK('Input-Accounts'!C136),"",'Input-Accounts'!C136)</f>
        <v>874</v>
      </c>
      <c r="D136" s="8">
        <f t="shared" ca="1" si="26"/>
        <v>0</v>
      </c>
      <c r="E136" s="8">
        <f t="shared" ca="1" si="27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-</v>
      </c>
      <c r="G136" s="8">
        <f ca="1">IFERROR(INDEX(G$278:G$314,MATCH($F136,$B$278:$B$314,0))/INDEX($D$278:$D$314,MATCH($F136,$B$278:$B$314,0)),SUMIFS('Input-Ext Allocators'!D$8:D$63,'Input-Ext Allocators'!$B$8:$B$63,$F136))*$D136</f>
        <v>0</v>
      </c>
      <c r="H136" s="8">
        <f ca="1">IFERROR(INDEX(H$278:H$314,MATCH($F136,$B$278:$B$314,0))/INDEX($D$278:$D$314,MATCH($F136,$B$278:$B$314,0)),SUMIFS('Input-Ext Allocators'!E$8:E$63,'Input-Ext Allocators'!$B$8:$B$63,$F136))*$D136</f>
        <v>0</v>
      </c>
      <c r="I136" s="8">
        <f ca="1">IFERROR(INDEX(I$278:I$314,MATCH($F136,$B$278:$B$314,0))/INDEX($D$278:$D$314,MATCH($F136,$B$278:$B$314,0)),SUMIFS('Input-Ext Allocators'!F$8:F$63,'Input-Ext Allocators'!$B$8:$B$63,$F136))*$D136</f>
        <v>0</v>
      </c>
      <c r="J136" s="8">
        <f ca="1">IFERROR(INDEX(J$278:J$314,MATCH($F136,$B$278:$B$314,0))/INDEX($D$278:$D$314,MATCH($F136,$B$278:$B$314,0)),SUMIFS('Input-Ext Allocators'!G$8:G$63,'Input-Ext Allocators'!$B$8:$B$63,$F136))*$D136</f>
        <v>0</v>
      </c>
      <c r="K136" s="8">
        <f ca="1">IFERROR(INDEX(K$278:K$314,MATCH($F136,$B$278:$B$314,0))/INDEX($D$278:$D$314,MATCH($F136,$B$278:$B$314,0)),SUMIFS('Input-Ext Allocators'!H$8:H$63,'Input-Ext Allocators'!$B$8:$B$63,$F136))*$D136</f>
        <v>0</v>
      </c>
    </row>
    <row r="137" spans="1:11" hidden="1" outlineLevel="1">
      <c r="A137" s="22">
        <f>IF(ISBLANK('Input-Accounts'!A137),"",'Input-Accounts'!A137)</f>
        <v>118</v>
      </c>
      <c r="B137" s="32" t="str">
        <f>IF(ISBLANK('Input-Accounts'!B137),"",'Input-Accounts'!B137)</f>
        <v>Measuring and regulating station expenses—general</v>
      </c>
      <c r="C137" s="22">
        <f>IF(ISBLANK('Input-Accounts'!C137),"",'Input-Accounts'!C137)</f>
        <v>875</v>
      </c>
      <c r="D137" s="8">
        <f t="shared" ca="1" si="26"/>
        <v>0</v>
      </c>
      <c r="E137" s="8">
        <f t="shared" ca="1" si="27"/>
        <v>0</v>
      </c>
      <c r="F137" s="2" t="str" cm="1">
        <f t="array" aca="1" ref="F137" ca="1">IF(D137=0,"-",IF('Input-Accounts'!$E137&lt;&gt;0,'Input-Accounts'!$E137,INDEX('Input-Accounts'!$H137:$J137,,MATCH($F$6,'Input-Accounts'!$H$6:$J$6,0))))</f>
        <v>-</v>
      </c>
      <c r="G137" s="8">
        <f ca="1">IFERROR(INDEX(G$278:G$314,MATCH($F137,$B$278:$B$314,0))/INDEX($D$278:$D$314,MATCH($F137,$B$278:$B$314,0)),SUMIFS('Input-Ext Allocators'!D$8:D$63,'Input-Ext Allocators'!$B$8:$B$63,$F137))*$D137</f>
        <v>0</v>
      </c>
      <c r="H137" s="8">
        <f ca="1">IFERROR(INDEX(H$278:H$314,MATCH($F137,$B$278:$B$314,0))/INDEX($D$278:$D$314,MATCH($F137,$B$278:$B$314,0)),SUMIFS('Input-Ext Allocators'!E$8:E$63,'Input-Ext Allocators'!$B$8:$B$63,$F137))*$D137</f>
        <v>0</v>
      </c>
      <c r="I137" s="8">
        <f ca="1">IFERROR(INDEX(I$278:I$314,MATCH($F137,$B$278:$B$314,0))/INDEX($D$278:$D$314,MATCH($F137,$B$278:$B$314,0)),SUMIFS('Input-Ext Allocators'!F$8:F$63,'Input-Ext Allocators'!$B$8:$B$63,$F137))*$D137</f>
        <v>0</v>
      </c>
      <c r="J137" s="8">
        <f ca="1">IFERROR(INDEX(J$278:J$314,MATCH($F137,$B$278:$B$314,0))/INDEX($D$278:$D$314,MATCH($F137,$B$278:$B$314,0)),SUMIFS('Input-Ext Allocators'!G$8:G$63,'Input-Ext Allocators'!$B$8:$B$63,$F137))*$D137</f>
        <v>0</v>
      </c>
      <c r="K137" s="8">
        <f ca="1">IFERROR(INDEX(K$278:K$314,MATCH($F137,$B$278:$B$314,0))/INDEX($D$278:$D$314,MATCH($F137,$B$278:$B$314,0)),SUMIFS('Input-Ext Allocators'!H$8:H$63,'Input-Ext Allocators'!$B$8:$B$63,$F137))*$D137</f>
        <v>0</v>
      </c>
    </row>
    <row r="138" spans="1:11" hidden="1" outlineLevel="1">
      <c r="A138" s="22">
        <f>IF(ISBLANK('Input-Accounts'!A138),"",'Input-Accounts'!A138)</f>
        <v>119</v>
      </c>
      <c r="B138" s="32" t="str">
        <f>IF(ISBLANK('Input-Accounts'!B138),"",'Input-Accounts'!B138)</f>
        <v>Measuring and regulating station expenses—industrial</v>
      </c>
      <c r="C138" s="22">
        <f>IF(ISBLANK('Input-Accounts'!C138),"",'Input-Accounts'!C138)</f>
        <v>876</v>
      </c>
      <c r="D138" s="8">
        <f t="shared" ca="1" si="26"/>
        <v>0</v>
      </c>
      <c r="E138" s="8">
        <f t="shared" ca="1" si="27"/>
        <v>0</v>
      </c>
      <c r="F138" s="2" t="str" cm="1">
        <f t="array" aca="1" ref="F138" ca="1">IF(D138=0,"-",IF('Input-Accounts'!$E138&lt;&gt;0,'Input-Accounts'!$E138,INDEX('Input-Accounts'!$H138:$J138,,MATCH($F$6,'Input-Accounts'!$H$6:$J$6,0))))</f>
        <v>-</v>
      </c>
      <c r="G138" s="8">
        <f ca="1">IFERROR(INDEX(G$278:G$314,MATCH($F138,$B$278:$B$314,0))/INDEX($D$278:$D$314,MATCH($F138,$B$278:$B$314,0)),SUMIFS('Input-Ext Allocators'!D$8:D$63,'Input-Ext Allocators'!$B$8:$B$63,$F138))*$D138</f>
        <v>0</v>
      </c>
      <c r="H138" s="8">
        <f ca="1">IFERROR(INDEX(H$278:H$314,MATCH($F138,$B$278:$B$314,0))/INDEX($D$278:$D$314,MATCH($F138,$B$278:$B$314,0)),SUMIFS('Input-Ext Allocators'!E$8:E$63,'Input-Ext Allocators'!$B$8:$B$63,$F138))*$D138</f>
        <v>0</v>
      </c>
      <c r="I138" s="8">
        <f ca="1">IFERROR(INDEX(I$278:I$314,MATCH($F138,$B$278:$B$314,0))/INDEX($D$278:$D$314,MATCH($F138,$B$278:$B$314,0)),SUMIFS('Input-Ext Allocators'!F$8:F$63,'Input-Ext Allocators'!$B$8:$B$63,$F138))*$D138</f>
        <v>0</v>
      </c>
      <c r="J138" s="8">
        <f ca="1">IFERROR(INDEX(J$278:J$314,MATCH($F138,$B$278:$B$314,0))/INDEX($D$278:$D$314,MATCH($F138,$B$278:$B$314,0)),SUMIFS('Input-Ext Allocators'!G$8:G$63,'Input-Ext Allocators'!$B$8:$B$63,$F138))*$D138</f>
        <v>0</v>
      </c>
      <c r="K138" s="8">
        <f ca="1">IFERROR(INDEX(K$278:K$314,MATCH($F138,$B$278:$B$314,0))/INDEX($D$278:$D$314,MATCH($F138,$B$278:$B$314,0)),SUMIFS('Input-Ext Allocators'!H$8:H$63,'Input-Ext Allocators'!$B$8:$B$63,$F138))*$D138</f>
        <v>0</v>
      </c>
    </row>
    <row r="139" spans="1:11" hidden="1" outlineLevel="1">
      <c r="A139" s="22">
        <f>IF(ISBLANK('Input-Accounts'!A139),"",'Input-Accounts'!A139)</f>
        <v>120</v>
      </c>
      <c r="B139" s="32" t="str">
        <f>IF(ISBLANK('Input-Accounts'!B139),"",'Input-Accounts'!B139)</f>
        <v>Meter and house regulator expenses</v>
      </c>
      <c r="C139" s="22">
        <f>IF(ISBLANK('Input-Accounts'!C139),"",'Input-Accounts'!C139)</f>
        <v>878</v>
      </c>
      <c r="D139" s="8">
        <f t="shared" ca="1" si="26"/>
        <v>0</v>
      </c>
      <c r="E139" s="8">
        <f t="shared" ca="1" si="27"/>
        <v>0</v>
      </c>
      <c r="F139" s="2" t="str" cm="1">
        <f t="array" aca="1" ref="F139" ca="1">IF(D139=0,"-",IF('Input-Accounts'!$E139&lt;&gt;0,'Input-Accounts'!$E139,INDEX('Input-Accounts'!$H139:$J139,,MATCH($F$6,'Input-Accounts'!$H$6:$J$6,0))))</f>
        <v>-</v>
      </c>
      <c r="G139" s="8">
        <f ca="1">IFERROR(INDEX(G$278:G$314,MATCH($F139,$B$278:$B$314,0))/INDEX($D$278:$D$314,MATCH($F139,$B$278:$B$314,0)),SUMIFS('Input-Ext Allocators'!D$8:D$63,'Input-Ext Allocators'!$B$8:$B$63,$F139))*$D139</f>
        <v>0</v>
      </c>
      <c r="H139" s="8">
        <f ca="1">IFERROR(INDEX(H$278:H$314,MATCH($F139,$B$278:$B$314,0))/INDEX($D$278:$D$314,MATCH($F139,$B$278:$B$314,0)),SUMIFS('Input-Ext Allocators'!E$8:E$63,'Input-Ext Allocators'!$B$8:$B$63,$F139))*$D139</f>
        <v>0</v>
      </c>
      <c r="I139" s="8">
        <f ca="1">IFERROR(INDEX(I$278:I$314,MATCH($F139,$B$278:$B$314,0))/INDEX($D$278:$D$314,MATCH($F139,$B$278:$B$314,0)),SUMIFS('Input-Ext Allocators'!F$8:F$63,'Input-Ext Allocators'!$B$8:$B$63,$F139))*$D139</f>
        <v>0</v>
      </c>
      <c r="J139" s="8">
        <f ca="1">IFERROR(INDEX(J$278:J$314,MATCH($F139,$B$278:$B$314,0))/INDEX($D$278:$D$314,MATCH($F139,$B$278:$B$314,0)),SUMIFS('Input-Ext Allocators'!G$8:G$63,'Input-Ext Allocators'!$B$8:$B$63,$F139))*$D139</f>
        <v>0</v>
      </c>
      <c r="K139" s="8">
        <f ca="1">IFERROR(INDEX(K$278:K$314,MATCH($F139,$B$278:$B$314,0))/INDEX($D$278:$D$314,MATCH($F139,$B$278:$B$314,0)),SUMIFS('Input-Ext Allocators'!H$8:H$63,'Input-Ext Allocators'!$B$8:$B$63,$F139))*$D139</f>
        <v>0</v>
      </c>
    </row>
    <row r="140" spans="1:11" hidden="1" outlineLevel="1">
      <c r="A140" s="22">
        <f>IF(ISBLANK('Input-Accounts'!A140),"",'Input-Accounts'!A140)</f>
        <v>121</v>
      </c>
      <c r="B140" s="32" t="str">
        <f>IF(ISBLANK('Input-Accounts'!B140),"",'Input-Accounts'!B140)</f>
        <v>Customer installations expenses</v>
      </c>
      <c r="C140" s="22">
        <f>IF(ISBLANK('Input-Accounts'!C140),"",'Input-Accounts'!C140)</f>
        <v>879</v>
      </c>
      <c r="D140" s="8">
        <f t="shared" ca="1" si="26"/>
        <v>0</v>
      </c>
      <c r="E140" s="8">
        <f t="shared" ca="1" si="27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8">
        <f ca="1">IFERROR(INDEX(G$278:G$314,MATCH($F140,$B$278:$B$314,0))/INDEX($D$278:$D$314,MATCH($F140,$B$278:$B$314,0)),SUMIFS('Input-Ext Allocators'!D$8:D$63,'Input-Ext Allocators'!$B$8:$B$63,$F140))*$D140</f>
        <v>0</v>
      </c>
      <c r="H140" s="8">
        <f ca="1">IFERROR(INDEX(H$278:H$314,MATCH($F140,$B$278:$B$314,0))/INDEX($D$278:$D$314,MATCH($F140,$B$278:$B$314,0)),SUMIFS('Input-Ext Allocators'!E$8:E$63,'Input-Ext Allocators'!$B$8:$B$63,$F140))*$D140</f>
        <v>0</v>
      </c>
      <c r="I140" s="8">
        <f ca="1">IFERROR(INDEX(I$278:I$314,MATCH($F140,$B$278:$B$314,0))/INDEX($D$278:$D$314,MATCH($F140,$B$278:$B$314,0)),SUMIFS('Input-Ext Allocators'!F$8:F$63,'Input-Ext Allocators'!$B$8:$B$63,$F140))*$D140</f>
        <v>0</v>
      </c>
      <c r="J140" s="8">
        <f ca="1">IFERROR(INDEX(J$278:J$314,MATCH($F140,$B$278:$B$314,0))/INDEX($D$278:$D$314,MATCH($F140,$B$278:$B$314,0)),SUMIFS('Input-Ext Allocators'!G$8:G$63,'Input-Ext Allocators'!$B$8:$B$63,$F140))*$D140</f>
        <v>0</v>
      </c>
      <c r="K140" s="8">
        <f ca="1">IFERROR(INDEX(K$278:K$314,MATCH($F140,$B$278:$B$314,0))/INDEX($D$278:$D$314,MATCH($F140,$B$278:$B$314,0)),SUMIFS('Input-Ext Allocators'!H$8:H$63,'Input-Ext Allocators'!$B$8:$B$63,$F140))*$D140</f>
        <v>0</v>
      </c>
    </row>
    <row r="141" spans="1:11" outlineLevel="1">
      <c r="A141" s="22">
        <f>IF(ISBLANK('Input-Accounts'!A141),"",'Input-Accounts'!A141)</f>
        <v>122</v>
      </c>
      <c r="B141" s="32" t="str">
        <f>IF(ISBLANK('Input-Accounts'!B141),"",'Input-Accounts'!B141)</f>
        <v>OTHER EXPENSE</v>
      </c>
      <c r="C141" s="22">
        <f>IF(ISBLANK('Input-Accounts'!C141),"",'Input-Accounts'!C141)</f>
        <v>880</v>
      </c>
      <c r="D141" s="8">
        <f t="shared" ca="1" si="26"/>
        <v>0</v>
      </c>
      <c r="E141" s="8">
        <f t="shared" ca="1" si="27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-</v>
      </c>
      <c r="G141" s="8">
        <f ca="1">IFERROR(INDEX(G$278:G$314,MATCH($F141,$B$278:$B$314,0))/INDEX($D$278:$D$314,MATCH($F141,$B$278:$B$314,0)),SUMIFS('Input-Ext Allocators'!D$8:D$63,'Input-Ext Allocators'!$B$8:$B$63,$F141))*$D141</f>
        <v>0</v>
      </c>
      <c r="H141" s="8">
        <f ca="1">IFERROR(INDEX(H$278:H$314,MATCH($F141,$B$278:$B$314,0))/INDEX($D$278:$D$314,MATCH($F141,$B$278:$B$314,0)),SUMIFS('Input-Ext Allocators'!E$8:E$63,'Input-Ext Allocators'!$B$8:$B$63,$F141))*$D141</f>
        <v>0</v>
      </c>
      <c r="I141" s="8">
        <f ca="1">IFERROR(INDEX(I$278:I$314,MATCH($F141,$B$278:$B$314,0))/INDEX($D$278:$D$314,MATCH($F141,$B$278:$B$314,0)),SUMIFS('Input-Ext Allocators'!F$8:F$63,'Input-Ext Allocators'!$B$8:$B$63,$F141))*$D141</f>
        <v>0</v>
      </c>
      <c r="J141" s="8">
        <f ca="1">IFERROR(INDEX(J$278:J$314,MATCH($F141,$B$278:$B$314,0))/INDEX($D$278:$D$314,MATCH($F141,$B$278:$B$314,0)),SUMIFS('Input-Ext Allocators'!G$8:G$63,'Input-Ext Allocators'!$B$8:$B$63,$F141))*$D141</f>
        <v>0</v>
      </c>
      <c r="K141" s="8">
        <f ca="1">IFERROR(INDEX(K$278:K$314,MATCH($F141,$B$278:$B$314,0))/INDEX($D$278:$D$314,MATCH($F141,$B$278:$B$314,0)),SUMIFS('Input-Ext Allocators'!H$8:H$63,'Input-Ext Allocators'!$B$8:$B$63,$F141))*$D141</f>
        <v>0</v>
      </c>
    </row>
    <row r="142" spans="1:11" hidden="1" outlineLevel="1">
      <c r="A142" s="22">
        <f>IF(ISBLANK('Input-Accounts'!A142),"",'Input-Accounts'!A142)</f>
        <v>123</v>
      </c>
      <c r="B142" s="32" t="str">
        <f>IF(ISBLANK('Input-Accounts'!B142),"",'Input-Accounts'!B142)</f>
        <v>TELECOMMUNICATION EXPENSE - ENGINEERING</v>
      </c>
      <c r="C142" s="22">
        <f>IF(ISBLANK('Input-Accounts'!C142),"",'Input-Accounts'!C142)</f>
        <v>881</v>
      </c>
      <c r="D142" s="8">
        <f t="shared" ca="1" si="26"/>
        <v>0</v>
      </c>
      <c r="E142" s="8">
        <f t="shared" ca="1" si="27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-</v>
      </c>
      <c r="G142" s="8">
        <f ca="1">IFERROR(INDEX(G$278:G$314,MATCH($F142,$B$278:$B$314,0))/INDEX($D$278:$D$314,MATCH($F142,$B$278:$B$314,0)),SUMIFS('Input-Ext Allocators'!D$8:D$63,'Input-Ext Allocators'!$B$8:$B$63,$F142))*$D142</f>
        <v>0</v>
      </c>
      <c r="H142" s="8">
        <f ca="1">IFERROR(INDEX(H$278:H$314,MATCH($F142,$B$278:$B$314,0))/INDEX($D$278:$D$314,MATCH($F142,$B$278:$B$314,0)),SUMIFS('Input-Ext Allocators'!E$8:E$63,'Input-Ext Allocators'!$B$8:$B$63,$F142))*$D142</f>
        <v>0</v>
      </c>
      <c r="I142" s="8">
        <f ca="1">IFERROR(INDEX(I$278:I$314,MATCH($F142,$B$278:$B$314,0))/INDEX($D$278:$D$314,MATCH($F142,$B$278:$B$314,0)),SUMIFS('Input-Ext Allocators'!F$8:F$63,'Input-Ext Allocators'!$B$8:$B$63,$F142))*$D142</f>
        <v>0</v>
      </c>
      <c r="J142" s="8">
        <f ca="1">IFERROR(INDEX(J$278:J$314,MATCH($F142,$B$278:$B$314,0))/INDEX($D$278:$D$314,MATCH($F142,$B$278:$B$314,0)),SUMIFS('Input-Ext Allocators'!G$8:G$63,'Input-Ext Allocators'!$B$8:$B$63,$F142))*$D142</f>
        <v>0</v>
      </c>
      <c r="K142" s="8">
        <f ca="1">IFERROR(INDEX(K$278:K$314,MATCH($F142,$B$278:$B$314,0))/INDEX($D$278:$D$314,MATCH($F142,$B$278:$B$314,0)),SUMIFS('Input-Ext Allocators'!H$8:H$63,'Input-Ext Allocators'!$B$8:$B$63,$F142))*$D142</f>
        <v>0</v>
      </c>
    </row>
    <row r="143" spans="1:11" hidden="1" outlineLevel="1">
      <c r="A143" s="22">
        <f>IF(ISBLANK('Input-Accounts'!A143),"",'Input-Accounts'!A143)</f>
        <v>124</v>
      </c>
      <c r="B143" t="str">
        <f>IF(ISBLANK('Input-Accounts'!B143),"",'Input-Accounts'!B143)</f>
        <v>Subtotal - Operation Expenses</v>
      </c>
      <c r="C143" s="22" t="str">
        <f>IF(ISBLANK('Input-Accounts'!C143),"",'Input-Accounts'!C143)</f>
        <v/>
      </c>
      <c r="D143" s="77">
        <f ca="1">SUBTOTAL(9,D131:D142)</f>
        <v>0</v>
      </c>
      <c r="E143" s="8">
        <f t="shared" ca="1" si="27"/>
        <v>0</v>
      </c>
      <c r="G143" s="77">
        <f t="shared" ref="G143:K143" ca="1" si="28">SUBTOTAL(9,G131:G142)</f>
        <v>0</v>
      </c>
      <c r="H143" s="77">
        <f t="shared" ca="1" si="28"/>
        <v>0</v>
      </c>
      <c r="I143" s="77">
        <f t="shared" ca="1" si="28"/>
        <v>0</v>
      </c>
      <c r="J143" s="77">
        <f t="shared" ca="1" si="28"/>
        <v>0</v>
      </c>
      <c r="K143" s="77">
        <f t="shared" ca="1" si="28"/>
        <v>0</v>
      </c>
    </row>
    <row r="144" spans="1:11" hidden="1" outlineLevel="1">
      <c r="A144" s="22" t="str">
        <f>IF(ISBLANK('Input-Accounts'!A144),"",'Input-Accounts'!A144)</f>
        <v/>
      </c>
      <c r="B144" t="str">
        <f>IF(ISBLANK('Input-Accounts'!B144),"",'Input-Accounts'!B144)</f>
        <v/>
      </c>
      <c r="C144" s="22" t="str">
        <f>IF(ISBLANK('Input-Accounts'!C144),"",'Input-Accounts'!C144)</f>
        <v/>
      </c>
      <c r="D144" s="8"/>
      <c r="E144" s="8"/>
      <c r="G144" s="8"/>
      <c r="H144" s="8"/>
      <c r="I144" s="8"/>
      <c r="J144" s="8"/>
      <c r="K144" s="8"/>
    </row>
    <row r="145" spans="1:11" hidden="1" outlineLevel="1">
      <c r="A145" s="22">
        <f>IF(ISBLANK('Input-Accounts'!A145),"",'Input-Accounts'!A145)</f>
        <v>125</v>
      </c>
      <c r="B145" s="1" t="str">
        <f>IF(ISBLANK('Input-Accounts'!B145),"",'Input-Accounts'!B145)</f>
        <v>Maintenance Expenses</v>
      </c>
      <c r="C145" s="22" t="str">
        <f>IF(ISBLANK('Input-Accounts'!C145),"",'Input-Accounts'!C145)</f>
        <v/>
      </c>
      <c r="D145" s="8"/>
      <c r="E145" s="8"/>
      <c r="G145" s="8"/>
      <c r="H145" s="8"/>
      <c r="I145" s="8"/>
      <c r="J145" s="8"/>
      <c r="K145" s="8"/>
    </row>
    <row r="146" spans="1:11" hidden="1" outlineLevel="1">
      <c r="A146" s="22">
        <f>IF(ISBLANK('Input-Accounts'!A146),"",'Input-Accounts'!A146)</f>
        <v>126</v>
      </c>
      <c r="B146" s="32" t="str">
        <f>IF(ISBLANK('Input-Accounts'!B146),"",'Input-Accounts'!B146)</f>
        <v>Maintenance supervision and engineering</v>
      </c>
      <c r="C146" s="22">
        <f>IF(ISBLANK('Input-Accounts'!C146),"",'Input-Accounts'!C146)</f>
        <v>885</v>
      </c>
      <c r="D146" s="8">
        <f t="shared" ref="D146:D153" ca="1" si="29">INDIRECT("Classification!"&amp;$D$5&amp;ROW())</f>
        <v>0</v>
      </c>
      <c r="E146" s="8">
        <f t="shared" ref="E146:E154" ca="1" si="30">IFERROR(IF(D146="","",IF(D146=0,0,IF(ABS(D146-SUM($G146:$K146))&lt;Check_Limit,0,1))),1)</f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-</v>
      </c>
      <c r="G146" s="8">
        <f ca="1">IFERROR(INDEX(G$278:G$314,MATCH($F146,$B$278:$B$314,0))/INDEX($D$278:$D$314,MATCH($F146,$B$278:$B$314,0)),SUMIFS('Input-Ext Allocators'!D$8:D$63,'Input-Ext Allocators'!$B$8:$B$63,$F146))*$D146</f>
        <v>0</v>
      </c>
      <c r="H146" s="8">
        <f ca="1">IFERROR(INDEX(H$278:H$314,MATCH($F146,$B$278:$B$314,0))/INDEX($D$278:$D$314,MATCH($F146,$B$278:$B$314,0)),SUMIFS('Input-Ext Allocators'!E$8:E$63,'Input-Ext Allocators'!$B$8:$B$63,$F146))*$D146</f>
        <v>0</v>
      </c>
      <c r="I146" s="8">
        <f ca="1">IFERROR(INDEX(I$278:I$314,MATCH($F146,$B$278:$B$314,0))/INDEX($D$278:$D$314,MATCH($F146,$B$278:$B$314,0)),SUMIFS('Input-Ext Allocators'!F$8:F$63,'Input-Ext Allocators'!$B$8:$B$63,$F146))*$D146</f>
        <v>0</v>
      </c>
      <c r="J146" s="8">
        <f ca="1">IFERROR(INDEX(J$278:J$314,MATCH($F146,$B$278:$B$314,0))/INDEX($D$278:$D$314,MATCH($F146,$B$278:$B$314,0)),SUMIFS('Input-Ext Allocators'!G$8:G$63,'Input-Ext Allocators'!$B$8:$B$63,$F146))*$D146</f>
        <v>0</v>
      </c>
      <c r="K146" s="8">
        <f ca="1">IFERROR(INDEX(K$278:K$314,MATCH($F146,$B$278:$B$314,0))/INDEX($D$278:$D$314,MATCH($F146,$B$278:$B$314,0)),SUMIFS('Input-Ext Allocators'!H$8:H$63,'Input-Ext Allocators'!$B$8:$B$63,$F146))*$D146</f>
        <v>0</v>
      </c>
    </row>
    <row r="147" spans="1:11" hidden="1" outlineLevel="1">
      <c r="A147" s="22">
        <f>IF(ISBLANK('Input-Accounts'!A147),"",'Input-Accounts'!A147)</f>
        <v>127</v>
      </c>
      <c r="B147" s="32" t="str">
        <f>IF(ISBLANK('Input-Accounts'!B147),"",'Input-Accounts'!B147)</f>
        <v>Maintenance of structures and improvements</v>
      </c>
      <c r="C147" s="22">
        <f>IF(ISBLANK('Input-Accounts'!C147),"",'Input-Accounts'!C147)</f>
        <v>886</v>
      </c>
      <c r="D147" s="8">
        <f t="shared" ca="1" si="29"/>
        <v>0</v>
      </c>
      <c r="E147" s="8">
        <f t="shared" ca="1" si="30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8">
        <f ca="1">IFERROR(INDEX(G$278:G$314,MATCH($F147,$B$278:$B$314,0))/INDEX($D$278:$D$314,MATCH($F147,$B$278:$B$314,0)),SUMIFS('Input-Ext Allocators'!D$8:D$63,'Input-Ext Allocators'!$B$8:$B$63,$F147))*$D147</f>
        <v>0</v>
      </c>
      <c r="H147" s="8">
        <f ca="1">IFERROR(INDEX(H$278:H$314,MATCH($F147,$B$278:$B$314,0))/INDEX($D$278:$D$314,MATCH($F147,$B$278:$B$314,0)),SUMIFS('Input-Ext Allocators'!E$8:E$63,'Input-Ext Allocators'!$B$8:$B$63,$F147))*$D147</f>
        <v>0</v>
      </c>
      <c r="I147" s="8">
        <f ca="1">IFERROR(INDEX(I$278:I$314,MATCH($F147,$B$278:$B$314,0))/INDEX($D$278:$D$314,MATCH($F147,$B$278:$B$314,0)),SUMIFS('Input-Ext Allocators'!F$8:F$63,'Input-Ext Allocators'!$B$8:$B$63,$F147))*$D147</f>
        <v>0</v>
      </c>
      <c r="J147" s="8">
        <f ca="1">IFERROR(INDEX(J$278:J$314,MATCH($F147,$B$278:$B$314,0))/INDEX($D$278:$D$314,MATCH($F147,$B$278:$B$314,0)),SUMIFS('Input-Ext Allocators'!G$8:G$63,'Input-Ext Allocators'!$B$8:$B$63,$F147))*$D147</f>
        <v>0</v>
      </c>
      <c r="K147" s="8">
        <f ca="1">IFERROR(INDEX(K$278:K$314,MATCH($F147,$B$278:$B$314,0))/INDEX($D$278:$D$314,MATCH($F147,$B$278:$B$314,0)),SUMIFS('Input-Ext Allocators'!H$8:H$63,'Input-Ext Allocators'!$B$8:$B$63,$F147))*$D147</f>
        <v>0</v>
      </c>
    </row>
    <row r="148" spans="1:11" hidden="1" outlineLevel="1">
      <c r="A148" s="22">
        <f>IF(ISBLANK('Input-Accounts'!A148),"",'Input-Accounts'!A148)</f>
        <v>128</v>
      </c>
      <c r="B148" s="32" t="str">
        <f>IF(ISBLANK('Input-Accounts'!B148),"",'Input-Accounts'!B148)</f>
        <v>Maintenance of mains</v>
      </c>
      <c r="C148" s="22">
        <f>IF(ISBLANK('Input-Accounts'!C148),"",'Input-Accounts'!C148)</f>
        <v>887</v>
      </c>
      <c r="D148" s="8">
        <f t="shared" ca="1" si="29"/>
        <v>0</v>
      </c>
      <c r="E148" s="8">
        <f t="shared" ca="1" si="30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8">
        <f ca="1">IFERROR(INDEX(G$278:G$314,MATCH($F148,$B$278:$B$314,0))/INDEX($D$278:$D$314,MATCH($F148,$B$278:$B$314,0)),SUMIFS('Input-Ext Allocators'!D$8:D$63,'Input-Ext Allocators'!$B$8:$B$63,$F148))*$D148</f>
        <v>0</v>
      </c>
      <c r="H148" s="8">
        <f ca="1">IFERROR(INDEX(H$278:H$314,MATCH($F148,$B$278:$B$314,0))/INDEX($D$278:$D$314,MATCH($F148,$B$278:$B$314,0)),SUMIFS('Input-Ext Allocators'!E$8:E$63,'Input-Ext Allocators'!$B$8:$B$63,$F148))*$D148</f>
        <v>0</v>
      </c>
      <c r="I148" s="8">
        <f ca="1">IFERROR(INDEX(I$278:I$314,MATCH($F148,$B$278:$B$314,0))/INDEX($D$278:$D$314,MATCH($F148,$B$278:$B$314,0)),SUMIFS('Input-Ext Allocators'!F$8:F$63,'Input-Ext Allocators'!$B$8:$B$63,$F148))*$D148</f>
        <v>0</v>
      </c>
      <c r="J148" s="8">
        <f ca="1">IFERROR(INDEX(J$278:J$314,MATCH($F148,$B$278:$B$314,0))/INDEX($D$278:$D$314,MATCH($F148,$B$278:$B$314,0)),SUMIFS('Input-Ext Allocators'!G$8:G$63,'Input-Ext Allocators'!$B$8:$B$63,$F148))*$D148</f>
        <v>0</v>
      </c>
      <c r="K148" s="8">
        <f ca="1">IFERROR(INDEX(K$278:K$314,MATCH($F148,$B$278:$B$314,0))/INDEX($D$278:$D$314,MATCH($F148,$B$278:$B$314,0)),SUMIFS('Input-Ext Allocators'!H$8:H$63,'Input-Ext Allocators'!$B$8:$B$63,$F148))*$D148</f>
        <v>0</v>
      </c>
    </row>
    <row r="149" spans="1:11" hidden="1" outlineLevel="1">
      <c r="A149" s="22">
        <f>IF(ISBLANK('Input-Accounts'!A149),"",'Input-Accounts'!A149)</f>
        <v>129</v>
      </c>
      <c r="B149" s="32" t="str">
        <f>IF(ISBLANK('Input-Accounts'!B149),"",'Input-Accounts'!B149)</f>
        <v>Maintenance of measuring and regulating station equipment—general</v>
      </c>
      <c r="C149" s="22">
        <f>IF(ISBLANK('Input-Accounts'!C149),"",'Input-Accounts'!C149)</f>
        <v>889</v>
      </c>
      <c r="D149" s="8">
        <f t="shared" ca="1" si="29"/>
        <v>0</v>
      </c>
      <c r="E149" s="8">
        <f t="shared" ca="1" si="30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-</v>
      </c>
      <c r="G149" s="8">
        <f ca="1">IFERROR(INDEX(G$278:G$314,MATCH($F149,$B$278:$B$314,0))/INDEX($D$278:$D$314,MATCH($F149,$B$278:$B$314,0)),SUMIFS('Input-Ext Allocators'!D$8:D$63,'Input-Ext Allocators'!$B$8:$B$63,$F149))*$D149</f>
        <v>0</v>
      </c>
      <c r="H149" s="8">
        <f ca="1">IFERROR(INDEX(H$278:H$314,MATCH($F149,$B$278:$B$314,0))/INDEX($D$278:$D$314,MATCH($F149,$B$278:$B$314,0)),SUMIFS('Input-Ext Allocators'!E$8:E$63,'Input-Ext Allocators'!$B$8:$B$63,$F149))*$D149</f>
        <v>0</v>
      </c>
      <c r="I149" s="8">
        <f ca="1">IFERROR(INDEX(I$278:I$314,MATCH($F149,$B$278:$B$314,0))/INDEX($D$278:$D$314,MATCH($F149,$B$278:$B$314,0)),SUMIFS('Input-Ext Allocators'!F$8:F$63,'Input-Ext Allocators'!$B$8:$B$63,$F149))*$D149</f>
        <v>0</v>
      </c>
      <c r="J149" s="8">
        <f ca="1">IFERROR(INDEX(J$278:J$314,MATCH($F149,$B$278:$B$314,0))/INDEX($D$278:$D$314,MATCH($F149,$B$278:$B$314,0)),SUMIFS('Input-Ext Allocators'!G$8:G$63,'Input-Ext Allocators'!$B$8:$B$63,$F149))*$D149</f>
        <v>0</v>
      </c>
      <c r="K149" s="8">
        <f ca="1">IFERROR(INDEX(K$278:K$314,MATCH($F149,$B$278:$B$314,0))/INDEX($D$278:$D$314,MATCH($F149,$B$278:$B$314,0)),SUMIFS('Input-Ext Allocators'!H$8:H$63,'Input-Ext Allocators'!$B$8:$B$63,$F149))*$D149</f>
        <v>0</v>
      </c>
    </row>
    <row r="150" spans="1:11" hidden="1" outlineLevel="1">
      <c r="A150" s="22">
        <f>IF(ISBLANK('Input-Accounts'!A150),"",'Input-Accounts'!A150)</f>
        <v>130</v>
      </c>
      <c r="B150" s="32" t="str">
        <f>IF(ISBLANK('Input-Accounts'!B150),"",'Input-Accounts'!B150)</f>
        <v>Maintenance of measuring and regulating station equipment—industrial</v>
      </c>
      <c r="C150" s="22">
        <f>IF(ISBLANK('Input-Accounts'!C150),"",'Input-Accounts'!C150)</f>
        <v>890</v>
      </c>
      <c r="D150" s="8">
        <f t="shared" ca="1" si="29"/>
        <v>0</v>
      </c>
      <c r="E150" s="8">
        <f t="shared" ca="1" si="30"/>
        <v>0</v>
      </c>
      <c r="F150" s="2" t="str" cm="1">
        <f t="array" aca="1" ref="F150" ca="1">IF(D150=0,"-",IF('Input-Accounts'!$E150&lt;&gt;0,'Input-Accounts'!$E150,INDEX('Input-Accounts'!$H150:$J150,,MATCH($F$6,'Input-Accounts'!$H$6:$J$6,0))))</f>
        <v>-</v>
      </c>
      <c r="G150" s="8">
        <f ca="1">IFERROR(INDEX(G$278:G$314,MATCH($F150,$B$278:$B$314,0))/INDEX($D$278:$D$314,MATCH($F150,$B$278:$B$314,0)),SUMIFS('Input-Ext Allocators'!D$8:D$63,'Input-Ext Allocators'!$B$8:$B$63,$F150))*$D150</f>
        <v>0</v>
      </c>
      <c r="H150" s="8">
        <f ca="1">IFERROR(INDEX(H$278:H$314,MATCH($F150,$B$278:$B$314,0))/INDEX($D$278:$D$314,MATCH($F150,$B$278:$B$314,0)),SUMIFS('Input-Ext Allocators'!E$8:E$63,'Input-Ext Allocators'!$B$8:$B$63,$F150))*$D150</f>
        <v>0</v>
      </c>
      <c r="I150" s="8">
        <f ca="1">IFERROR(INDEX(I$278:I$314,MATCH($F150,$B$278:$B$314,0))/INDEX($D$278:$D$314,MATCH($F150,$B$278:$B$314,0)),SUMIFS('Input-Ext Allocators'!F$8:F$63,'Input-Ext Allocators'!$B$8:$B$63,$F150))*$D150</f>
        <v>0</v>
      </c>
      <c r="J150" s="8">
        <f ca="1">IFERROR(INDEX(J$278:J$314,MATCH($F150,$B$278:$B$314,0))/INDEX($D$278:$D$314,MATCH($F150,$B$278:$B$314,0)),SUMIFS('Input-Ext Allocators'!G$8:G$63,'Input-Ext Allocators'!$B$8:$B$63,$F150))*$D150</f>
        <v>0</v>
      </c>
      <c r="K150" s="8">
        <f ca="1">IFERROR(INDEX(K$278:K$314,MATCH($F150,$B$278:$B$314,0))/INDEX($D$278:$D$314,MATCH($F150,$B$278:$B$314,0)),SUMIFS('Input-Ext Allocators'!H$8:H$63,'Input-Ext Allocators'!$B$8:$B$63,$F150))*$D150</f>
        <v>0</v>
      </c>
    </row>
    <row r="151" spans="1:11" hidden="1" outlineLevel="1">
      <c r="A151" s="22">
        <f>IF(ISBLANK('Input-Accounts'!A151),"",'Input-Accounts'!A151)</f>
        <v>131</v>
      </c>
      <c r="B151" s="32" t="str">
        <f>IF(ISBLANK('Input-Accounts'!B151),"",'Input-Accounts'!B151)</f>
        <v>Maintenance of services</v>
      </c>
      <c r="C151" s="22">
        <f>IF(ISBLANK('Input-Accounts'!C151),"",'Input-Accounts'!C151)</f>
        <v>892</v>
      </c>
      <c r="D151" s="8">
        <f t="shared" ca="1" si="29"/>
        <v>0</v>
      </c>
      <c r="E151" s="8">
        <f t="shared" ca="1" si="30"/>
        <v>0</v>
      </c>
      <c r="F151" s="2" t="str" cm="1">
        <f t="array" aca="1" ref="F151" ca="1">IF(D151=0,"-",IF('Input-Accounts'!$E151&lt;&gt;0,'Input-Accounts'!$E151,INDEX('Input-Accounts'!$H151:$J151,,MATCH($F$6,'Input-Accounts'!$H$6:$J$6,0))))</f>
        <v>-</v>
      </c>
      <c r="G151" s="8">
        <f ca="1">IFERROR(INDEX(G$278:G$314,MATCH($F151,$B$278:$B$314,0))/INDEX($D$278:$D$314,MATCH($F151,$B$278:$B$314,0)),SUMIFS('Input-Ext Allocators'!D$8:D$63,'Input-Ext Allocators'!$B$8:$B$63,$F151))*$D151</f>
        <v>0</v>
      </c>
      <c r="H151" s="8">
        <f ca="1">IFERROR(INDEX(H$278:H$314,MATCH($F151,$B$278:$B$314,0))/INDEX($D$278:$D$314,MATCH($F151,$B$278:$B$314,0)),SUMIFS('Input-Ext Allocators'!E$8:E$63,'Input-Ext Allocators'!$B$8:$B$63,$F151))*$D151</f>
        <v>0</v>
      </c>
      <c r="I151" s="8">
        <f ca="1">IFERROR(INDEX(I$278:I$314,MATCH($F151,$B$278:$B$314,0))/INDEX($D$278:$D$314,MATCH($F151,$B$278:$B$314,0)),SUMIFS('Input-Ext Allocators'!F$8:F$63,'Input-Ext Allocators'!$B$8:$B$63,$F151))*$D151</f>
        <v>0</v>
      </c>
      <c r="J151" s="8">
        <f ca="1">IFERROR(INDEX(J$278:J$314,MATCH($F151,$B$278:$B$314,0))/INDEX($D$278:$D$314,MATCH($F151,$B$278:$B$314,0)),SUMIFS('Input-Ext Allocators'!G$8:G$63,'Input-Ext Allocators'!$B$8:$B$63,$F151))*$D151</f>
        <v>0</v>
      </c>
      <c r="K151" s="8">
        <f ca="1">IFERROR(INDEX(K$278:K$314,MATCH($F151,$B$278:$B$314,0))/INDEX($D$278:$D$314,MATCH($F151,$B$278:$B$314,0)),SUMIFS('Input-Ext Allocators'!H$8:H$63,'Input-Ext Allocators'!$B$8:$B$63,$F151))*$D151</f>
        <v>0</v>
      </c>
    </row>
    <row r="152" spans="1:11" hidden="1" outlineLevel="1">
      <c r="A152" s="22">
        <f>IF(ISBLANK('Input-Accounts'!A152),"",'Input-Accounts'!A152)</f>
        <v>132</v>
      </c>
      <c r="B152" s="32" t="str">
        <f>IF(ISBLANK('Input-Accounts'!B152),"",'Input-Accounts'!B152)</f>
        <v>Maintenance of meters and house regulators</v>
      </c>
      <c r="C152" s="22">
        <f>IF(ISBLANK('Input-Accounts'!C152),"",'Input-Accounts'!C152)</f>
        <v>893</v>
      </c>
      <c r="D152" s="8">
        <f t="shared" ca="1" si="29"/>
        <v>0</v>
      </c>
      <c r="E152" s="8">
        <f t="shared" ca="1" si="30"/>
        <v>0</v>
      </c>
      <c r="F152" s="2" t="str" cm="1">
        <f t="array" aca="1" ref="F152" ca="1">IF(D152=0,"-",IF('Input-Accounts'!$E152&lt;&gt;0,'Input-Accounts'!$E152,INDEX('Input-Accounts'!$H152:$J152,,MATCH($F$6,'Input-Accounts'!$H$6:$J$6,0))))</f>
        <v>-</v>
      </c>
      <c r="G152" s="8">
        <f ca="1">IFERROR(INDEX(G$278:G$314,MATCH($F152,$B$278:$B$314,0))/INDEX($D$278:$D$314,MATCH($F152,$B$278:$B$314,0)),SUMIFS('Input-Ext Allocators'!D$8:D$63,'Input-Ext Allocators'!$B$8:$B$63,$F152))*$D152</f>
        <v>0</v>
      </c>
      <c r="H152" s="8">
        <f ca="1">IFERROR(INDEX(H$278:H$314,MATCH($F152,$B$278:$B$314,0))/INDEX($D$278:$D$314,MATCH($F152,$B$278:$B$314,0)),SUMIFS('Input-Ext Allocators'!E$8:E$63,'Input-Ext Allocators'!$B$8:$B$63,$F152))*$D152</f>
        <v>0</v>
      </c>
      <c r="I152" s="8">
        <f ca="1">IFERROR(INDEX(I$278:I$314,MATCH($F152,$B$278:$B$314,0))/INDEX($D$278:$D$314,MATCH($F152,$B$278:$B$314,0)),SUMIFS('Input-Ext Allocators'!F$8:F$63,'Input-Ext Allocators'!$B$8:$B$63,$F152))*$D152</f>
        <v>0</v>
      </c>
      <c r="J152" s="8">
        <f ca="1">IFERROR(INDEX(J$278:J$314,MATCH($F152,$B$278:$B$314,0))/INDEX($D$278:$D$314,MATCH($F152,$B$278:$B$314,0)),SUMIFS('Input-Ext Allocators'!G$8:G$63,'Input-Ext Allocators'!$B$8:$B$63,$F152))*$D152</f>
        <v>0</v>
      </c>
      <c r="K152" s="8">
        <f ca="1">IFERROR(INDEX(K$278:K$314,MATCH($F152,$B$278:$B$314,0))/INDEX($D$278:$D$314,MATCH($F152,$B$278:$B$314,0)),SUMIFS('Input-Ext Allocators'!H$8:H$63,'Input-Ext Allocators'!$B$8:$B$63,$F152))*$D152</f>
        <v>0</v>
      </c>
    </row>
    <row r="153" spans="1:11" hidden="1" outlineLevel="1">
      <c r="A153" s="22">
        <f>IF(ISBLANK('Input-Accounts'!A153),"",'Input-Accounts'!A153)</f>
        <v>133</v>
      </c>
      <c r="B153" s="32" t="str">
        <f>IF(ISBLANK('Input-Accounts'!B153),"",'Input-Accounts'!B153)</f>
        <v>Maintenance of other equipment</v>
      </c>
      <c r="C153" s="22">
        <f>IF(ISBLANK('Input-Accounts'!C153),"",'Input-Accounts'!C153)</f>
        <v>894</v>
      </c>
      <c r="D153" s="8">
        <f t="shared" ca="1" si="29"/>
        <v>0</v>
      </c>
      <c r="E153" s="8">
        <f t="shared" ca="1" si="30"/>
        <v>0</v>
      </c>
      <c r="F153" s="2" t="str" cm="1">
        <f t="array" aca="1" ref="F153" ca="1">IF(D153=0,"-",IF('Input-Accounts'!$E153&lt;&gt;0,'Input-Accounts'!$E153,INDEX('Input-Accounts'!$H153:$J153,,MATCH($F$6,'Input-Accounts'!$H$6:$J$6,0))))</f>
        <v>-</v>
      </c>
      <c r="G153" s="8">
        <f ca="1">IFERROR(INDEX(G$278:G$314,MATCH($F153,$B$278:$B$314,0))/INDEX($D$278:$D$314,MATCH($F153,$B$278:$B$314,0)),SUMIFS('Input-Ext Allocators'!D$8:D$63,'Input-Ext Allocators'!$B$8:$B$63,$F153))*$D153</f>
        <v>0</v>
      </c>
      <c r="H153" s="8">
        <f ca="1">IFERROR(INDEX(H$278:H$314,MATCH($F153,$B$278:$B$314,0))/INDEX($D$278:$D$314,MATCH($F153,$B$278:$B$314,0)),SUMIFS('Input-Ext Allocators'!E$8:E$63,'Input-Ext Allocators'!$B$8:$B$63,$F153))*$D153</f>
        <v>0</v>
      </c>
      <c r="I153" s="8">
        <f ca="1">IFERROR(INDEX(I$278:I$314,MATCH($F153,$B$278:$B$314,0))/INDEX($D$278:$D$314,MATCH($F153,$B$278:$B$314,0)),SUMIFS('Input-Ext Allocators'!F$8:F$63,'Input-Ext Allocators'!$B$8:$B$63,$F153))*$D153</f>
        <v>0</v>
      </c>
      <c r="J153" s="8">
        <f ca="1">IFERROR(INDEX(J$278:J$314,MATCH($F153,$B$278:$B$314,0))/INDEX($D$278:$D$314,MATCH($F153,$B$278:$B$314,0)),SUMIFS('Input-Ext Allocators'!G$8:G$63,'Input-Ext Allocators'!$B$8:$B$63,$F153))*$D153</f>
        <v>0</v>
      </c>
      <c r="K153" s="8">
        <f ca="1">IFERROR(INDEX(K$278:K$314,MATCH($F153,$B$278:$B$314,0))/INDEX($D$278:$D$314,MATCH($F153,$B$278:$B$314,0)),SUMIFS('Input-Ext Allocators'!H$8:H$63,'Input-Ext Allocators'!$B$8:$B$63,$F153))*$D153</f>
        <v>0</v>
      </c>
    </row>
    <row r="154" spans="1:11" hidden="1" outlineLevel="1">
      <c r="A154" s="22">
        <f>IF(ISBLANK('Input-Accounts'!A154),"",'Input-Accounts'!A154)</f>
        <v>134</v>
      </c>
      <c r="B154" t="str">
        <f>IF(ISBLANK('Input-Accounts'!B154),"",'Input-Accounts'!B154)</f>
        <v>Subtotal - Maintenance Expenses</v>
      </c>
      <c r="C154" s="22" t="str">
        <f>IF(ISBLANK('Input-Accounts'!C154),"",'Input-Accounts'!C154)</f>
        <v/>
      </c>
      <c r="D154" s="77">
        <f ca="1">SUBTOTAL(9,D146:D153)</f>
        <v>0</v>
      </c>
      <c r="E154" s="8">
        <f t="shared" ca="1" si="30"/>
        <v>0</v>
      </c>
      <c r="G154" s="77">
        <f t="shared" ref="G154:K154" ca="1" si="31">SUBTOTAL(9,G146:G153)</f>
        <v>0</v>
      </c>
      <c r="H154" s="77">
        <f t="shared" ca="1" si="31"/>
        <v>0</v>
      </c>
      <c r="I154" s="77">
        <f t="shared" ca="1" si="31"/>
        <v>0</v>
      </c>
      <c r="J154" s="77">
        <f t="shared" ca="1" si="31"/>
        <v>0</v>
      </c>
      <c r="K154" s="77">
        <f t="shared" ca="1" si="31"/>
        <v>0</v>
      </c>
    </row>
    <row r="155" spans="1:11" hidden="1" outlineLevel="1">
      <c r="A155" s="22" t="str">
        <f>IF(ISBLANK('Input-Accounts'!A155),"",'Input-Accounts'!A155)</f>
        <v/>
      </c>
      <c r="B155" t="str">
        <f>IF(ISBLANK('Input-Accounts'!B155),"",'Input-Accounts'!B155)</f>
        <v/>
      </c>
      <c r="C155" s="22" t="str">
        <f>IF(ISBLANK('Input-Accounts'!C155),"",'Input-Accounts'!C155)</f>
        <v/>
      </c>
      <c r="D155" s="8"/>
      <c r="E155" s="8"/>
      <c r="G155" s="8"/>
      <c r="H155" s="8"/>
      <c r="I155" s="8"/>
      <c r="J155" s="8"/>
      <c r="K155" s="8"/>
    </row>
    <row r="156" spans="1:11">
      <c r="A156" s="22">
        <f>IF(ISBLANK('Input-Accounts'!A156),"",'Input-Accounts'!A156)</f>
        <v>135</v>
      </c>
      <c r="B156" s="6" t="str">
        <f>IF(ISBLANK('Input-Accounts'!B156),"",'Input-Accounts'!B156)</f>
        <v>Total Production, Storage, LNG, Transmission, and Distribution Expense</v>
      </c>
      <c r="C156" s="22" t="str">
        <f>IF(ISBLANK('Input-Accounts'!C156),"",'Input-Accounts'!C156)</f>
        <v/>
      </c>
      <c r="D156" s="8">
        <f ca="1">SUBTOTAL(9,D119:D154)</f>
        <v>346461.75079793291</v>
      </c>
      <c r="E156" s="8">
        <f ca="1">IFERROR(IF(D156="","",IF(D156=0,0,IF(ABS(D156-SUM($G156:$K156))&lt;Check_Limit,0,1))),1)</f>
        <v>0</v>
      </c>
      <c r="F156" s="2"/>
      <c r="G156" s="8">
        <f t="shared" ref="G156:K156" ca="1" si="32">SUBTOTAL(9,G119:G154)</f>
        <v>211614.70737177331</v>
      </c>
      <c r="H156" s="8">
        <f t="shared" ca="1" si="32"/>
        <v>134542.75555896066</v>
      </c>
      <c r="I156" s="8">
        <f t="shared" ca="1" si="32"/>
        <v>304.28786719897539</v>
      </c>
      <c r="J156" s="8">
        <f t="shared" ca="1" si="32"/>
        <v>0</v>
      </c>
      <c r="K156" s="8">
        <f t="shared" ca="1" si="32"/>
        <v>0</v>
      </c>
    </row>
    <row r="157" spans="1:11">
      <c r="A157" s="22" t="str">
        <f>IF(ISBLANK('Input-Accounts'!A157),"",'Input-Accounts'!A157)</f>
        <v/>
      </c>
      <c r="B157" t="str">
        <f>IF(ISBLANK('Input-Accounts'!B157),"",'Input-Accounts'!B157)</f>
        <v/>
      </c>
      <c r="C157" s="22" t="str">
        <f>IF(ISBLANK('Input-Accounts'!C157),"",'Input-Accounts'!C157)</f>
        <v/>
      </c>
      <c r="D157" s="77"/>
      <c r="E157" s="8"/>
      <c r="G157" s="77"/>
      <c r="H157" s="77"/>
      <c r="I157" s="77"/>
      <c r="J157" s="77"/>
      <c r="K157" s="77"/>
    </row>
    <row r="158" spans="1:11">
      <c r="A158" s="22">
        <f>IF(ISBLANK('Input-Accounts'!A158),"",'Input-Accounts'!A158)</f>
        <v>136</v>
      </c>
      <c r="B158" s="6" t="str">
        <f>IF(ISBLANK('Input-Accounts'!B158),"",'Input-Accounts'!B158)</f>
        <v>Customer Accounts, Service, and Sales Expense</v>
      </c>
      <c r="C158" s="22" t="str">
        <f>IF(ISBLANK('Input-Accounts'!C158),"",'Input-Accounts'!C158)</f>
        <v/>
      </c>
      <c r="D158" s="8"/>
      <c r="E158" s="8"/>
      <c r="G158" s="8"/>
      <c r="H158" s="8"/>
      <c r="I158" s="8"/>
      <c r="J158" s="8"/>
      <c r="K158" s="8"/>
    </row>
    <row r="159" spans="1:11" hidden="1" outlineLevel="1">
      <c r="A159" s="22">
        <f>IF(ISBLANK('Input-Accounts'!A159),"",'Input-Accounts'!A159)</f>
        <v>137</v>
      </c>
      <c r="B159" s="1" t="str">
        <f>IF(ISBLANK('Input-Accounts'!B159),"",'Input-Accounts'!B159)</f>
        <v>Customer Account</v>
      </c>
      <c r="C159" s="22" t="str">
        <f>IF(ISBLANK('Input-Accounts'!C159),"",'Input-Accounts'!C159)</f>
        <v/>
      </c>
      <c r="D159" s="8"/>
      <c r="E159" s="8"/>
      <c r="G159" s="8"/>
      <c r="H159" s="8"/>
      <c r="I159" s="8"/>
      <c r="J159" s="8"/>
      <c r="K159" s="8"/>
    </row>
    <row r="160" spans="1:11" hidden="1" outlineLevel="1">
      <c r="A160" s="22">
        <f>IF(ISBLANK('Input-Accounts'!A160),"",'Input-Accounts'!A160)</f>
        <v>138</v>
      </c>
      <c r="B160" s="32" t="str">
        <f>IF(ISBLANK('Input-Accounts'!B160),"",'Input-Accounts'!B160)</f>
        <v xml:space="preserve">Supervision </v>
      </c>
      <c r="C160" s="22">
        <f>IF(ISBLANK('Input-Accounts'!C160),"",'Input-Accounts'!C160)</f>
        <v>901</v>
      </c>
      <c r="D160" s="8">
        <f t="shared" ref="D160:D164" ca="1" si="33">INDIRECT("Classification!"&amp;$D$5&amp;ROW())</f>
        <v>0</v>
      </c>
      <c r="E160" s="8">
        <f t="shared" ref="E160:E165" ca="1" si="34">IFERROR(IF(D160="","",IF(D160=0,0,IF(ABS(D160-SUM($G160:$K160))&lt;Check_Limit,0,1))),1)</f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8">
        <f ca="1">IFERROR(INDEX(G$278:G$314,MATCH($F160,$B$278:$B$314,0))/INDEX($D$278:$D$314,MATCH($F160,$B$278:$B$314,0)),SUMIFS('Input-Ext Allocators'!D$8:D$63,'Input-Ext Allocators'!$B$8:$B$63,$F160))*$D160</f>
        <v>0</v>
      </c>
      <c r="H160" s="8">
        <f ca="1">IFERROR(INDEX(H$278:H$314,MATCH($F160,$B$278:$B$314,0))/INDEX($D$278:$D$314,MATCH($F160,$B$278:$B$314,0)),SUMIFS('Input-Ext Allocators'!E$8:E$63,'Input-Ext Allocators'!$B$8:$B$63,$F160))*$D160</f>
        <v>0</v>
      </c>
      <c r="I160" s="8">
        <f ca="1">IFERROR(INDEX(I$278:I$314,MATCH($F160,$B$278:$B$314,0))/INDEX($D$278:$D$314,MATCH($F160,$B$278:$B$314,0)),SUMIFS('Input-Ext Allocators'!F$8:F$63,'Input-Ext Allocators'!$B$8:$B$63,$F160))*$D160</f>
        <v>0</v>
      </c>
      <c r="J160" s="8">
        <f ca="1">IFERROR(INDEX(J$278:J$314,MATCH($F160,$B$278:$B$314,0))/INDEX($D$278:$D$314,MATCH($F160,$B$278:$B$314,0)),SUMIFS('Input-Ext Allocators'!G$8:G$63,'Input-Ext Allocators'!$B$8:$B$63,$F160))*$D160</f>
        <v>0</v>
      </c>
      <c r="K160" s="8">
        <f ca="1">IFERROR(INDEX(K$278:K$314,MATCH($F160,$B$278:$B$314,0))/INDEX($D$278:$D$314,MATCH($F160,$B$278:$B$314,0)),SUMIFS('Input-Ext Allocators'!H$8:H$63,'Input-Ext Allocators'!$B$8:$B$63,$F160))*$D160</f>
        <v>0</v>
      </c>
    </row>
    <row r="161" spans="1:11" hidden="1" outlineLevel="1">
      <c r="A161" s="22">
        <f>IF(ISBLANK('Input-Accounts'!A161),"",'Input-Accounts'!A161)</f>
        <v>139</v>
      </c>
      <c r="B161" s="32" t="str">
        <f>IF(ISBLANK('Input-Accounts'!B161),"",'Input-Accounts'!B161)</f>
        <v>Meter reading expenses</v>
      </c>
      <c r="C161" s="22">
        <f>IF(ISBLANK('Input-Accounts'!C161),"",'Input-Accounts'!C161)</f>
        <v>902</v>
      </c>
      <c r="D161" s="8">
        <f t="shared" ca="1" si="33"/>
        <v>0</v>
      </c>
      <c r="E161" s="8">
        <f t="shared" ca="1" si="34"/>
        <v>0</v>
      </c>
      <c r="F161" s="2" t="str" cm="1">
        <f t="array" aca="1" ref="F161" ca="1">IF(D161=0,"-",IF('Input-Accounts'!$E161&lt;&gt;0,'Input-Accounts'!$E161,INDEX('Input-Accounts'!$H161:$J161,,MATCH($F$6,'Input-Accounts'!$H$6:$J$6,0))))</f>
        <v>-</v>
      </c>
      <c r="G161" s="8">
        <f ca="1">IFERROR(INDEX(G$278:G$314,MATCH($F161,$B$278:$B$314,0))/INDEX($D$278:$D$314,MATCH($F161,$B$278:$B$314,0)),SUMIFS('Input-Ext Allocators'!D$8:D$63,'Input-Ext Allocators'!$B$8:$B$63,$F161))*$D161</f>
        <v>0</v>
      </c>
      <c r="H161" s="8">
        <f ca="1">IFERROR(INDEX(H$278:H$314,MATCH($F161,$B$278:$B$314,0))/INDEX($D$278:$D$314,MATCH($F161,$B$278:$B$314,0)),SUMIFS('Input-Ext Allocators'!E$8:E$63,'Input-Ext Allocators'!$B$8:$B$63,$F161))*$D161</f>
        <v>0</v>
      </c>
      <c r="I161" s="8">
        <f ca="1">IFERROR(INDEX(I$278:I$314,MATCH($F161,$B$278:$B$314,0))/INDEX($D$278:$D$314,MATCH($F161,$B$278:$B$314,0)),SUMIFS('Input-Ext Allocators'!F$8:F$63,'Input-Ext Allocators'!$B$8:$B$63,$F161))*$D161</f>
        <v>0</v>
      </c>
      <c r="J161" s="8">
        <f ca="1">IFERROR(INDEX(J$278:J$314,MATCH($F161,$B$278:$B$314,0))/INDEX($D$278:$D$314,MATCH($F161,$B$278:$B$314,0)),SUMIFS('Input-Ext Allocators'!G$8:G$63,'Input-Ext Allocators'!$B$8:$B$63,$F161))*$D161</f>
        <v>0</v>
      </c>
      <c r="K161" s="8">
        <f ca="1">IFERROR(INDEX(K$278:K$314,MATCH($F161,$B$278:$B$314,0))/INDEX($D$278:$D$314,MATCH($F161,$B$278:$B$314,0)),SUMIFS('Input-Ext Allocators'!H$8:H$63,'Input-Ext Allocators'!$B$8:$B$63,$F161))*$D161</f>
        <v>0</v>
      </c>
    </row>
    <row r="162" spans="1:11" hidden="1" outlineLevel="1">
      <c r="A162" s="22">
        <f>IF(ISBLANK('Input-Accounts'!A162),"",'Input-Accounts'!A162)</f>
        <v>140</v>
      </c>
      <c r="B162" s="32" t="str">
        <f>IF(ISBLANK('Input-Accounts'!B162),"",'Input-Accounts'!B162)</f>
        <v>Customer records and collection expenses</v>
      </c>
      <c r="C162" s="22">
        <f>IF(ISBLANK('Input-Accounts'!C162),"",'Input-Accounts'!C162)</f>
        <v>903</v>
      </c>
      <c r="D162" s="8">
        <f t="shared" ca="1" si="33"/>
        <v>0</v>
      </c>
      <c r="E162" s="8">
        <f t="shared" ca="1" si="34"/>
        <v>0</v>
      </c>
      <c r="F162" s="2" t="str" cm="1">
        <f t="array" aca="1" ref="F162" ca="1">IF(D162=0,"-",IF('Input-Accounts'!$E162&lt;&gt;0,'Input-Accounts'!$E162,INDEX('Input-Accounts'!$H162:$J162,,MATCH($F$6,'Input-Accounts'!$H$6:$J$6,0))))</f>
        <v>-</v>
      </c>
      <c r="G162" s="8">
        <f ca="1">IFERROR(INDEX(G$278:G$314,MATCH($F162,$B$278:$B$314,0))/INDEX($D$278:$D$314,MATCH($F162,$B$278:$B$314,0)),SUMIFS('Input-Ext Allocators'!D$8:D$63,'Input-Ext Allocators'!$B$8:$B$63,$F162))*$D162</f>
        <v>0</v>
      </c>
      <c r="H162" s="8">
        <f ca="1">IFERROR(INDEX(H$278:H$314,MATCH($F162,$B$278:$B$314,0))/INDEX($D$278:$D$314,MATCH($F162,$B$278:$B$314,0)),SUMIFS('Input-Ext Allocators'!E$8:E$63,'Input-Ext Allocators'!$B$8:$B$63,$F162))*$D162</f>
        <v>0</v>
      </c>
      <c r="I162" s="8">
        <f ca="1">IFERROR(INDEX(I$278:I$314,MATCH($F162,$B$278:$B$314,0))/INDEX($D$278:$D$314,MATCH($F162,$B$278:$B$314,0)),SUMIFS('Input-Ext Allocators'!F$8:F$63,'Input-Ext Allocators'!$B$8:$B$63,$F162))*$D162</f>
        <v>0</v>
      </c>
      <c r="J162" s="8">
        <f ca="1">IFERROR(INDEX(J$278:J$314,MATCH($F162,$B$278:$B$314,0))/INDEX($D$278:$D$314,MATCH($F162,$B$278:$B$314,0)),SUMIFS('Input-Ext Allocators'!G$8:G$63,'Input-Ext Allocators'!$B$8:$B$63,$F162))*$D162</f>
        <v>0</v>
      </c>
      <c r="K162" s="8">
        <f ca="1">IFERROR(INDEX(K$278:K$314,MATCH($F162,$B$278:$B$314,0))/INDEX($D$278:$D$314,MATCH($F162,$B$278:$B$314,0)),SUMIFS('Input-Ext Allocators'!H$8:H$63,'Input-Ext Allocators'!$B$8:$B$63,$F162))*$D162</f>
        <v>0</v>
      </c>
    </row>
    <row r="163" spans="1:11" hidden="1" outlineLevel="1">
      <c r="A163" s="22">
        <f>IF(ISBLANK('Input-Accounts'!A163),"",'Input-Accounts'!A163)</f>
        <v>141</v>
      </c>
      <c r="B163" s="32" t="str">
        <f>IF(ISBLANK('Input-Accounts'!B163),"",'Input-Accounts'!B163)</f>
        <v>Uncollectible accounts</v>
      </c>
      <c r="C163" s="22">
        <f>IF(ISBLANK('Input-Accounts'!C163),"",'Input-Accounts'!C163)</f>
        <v>904</v>
      </c>
      <c r="D163" s="8">
        <f t="shared" ca="1" si="33"/>
        <v>0</v>
      </c>
      <c r="E163" s="8">
        <f t="shared" ca="1" si="34"/>
        <v>0</v>
      </c>
      <c r="F163" s="2" t="str" cm="1">
        <f t="array" aca="1" ref="F163" ca="1">IF(D163=0,"-",IF('Input-Accounts'!$E163&lt;&gt;0,'Input-Accounts'!$E163,INDEX('Input-Accounts'!$H163:$J163,,MATCH($F$6,'Input-Accounts'!$H$6:$J$6,0))))</f>
        <v>-</v>
      </c>
      <c r="G163" s="8">
        <f ca="1">IFERROR(INDEX(G$278:G$314,MATCH($F163,$B$278:$B$314,0))/INDEX($D$278:$D$314,MATCH($F163,$B$278:$B$314,0)),SUMIFS('Input-Ext Allocators'!D$8:D$63,'Input-Ext Allocators'!$B$8:$B$63,$F163))*$D163</f>
        <v>0</v>
      </c>
      <c r="H163" s="8">
        <f ca="1">IFERROR(INDEX(H$278:H$314,MATCH($F163,$B$278:$B$314,0))/INDEX($D$278:$D$314,MATCH($F163,$B$278:$B$314,0)),SUMIFS('Input-Ext Allocators'!E$8:E$63,'Input-Ext Allocators'!$B$8:$B$63,$F163))*$D163</f>
        <v>0</v>
      </c>
      <c r="I163" s="8">
        <f ca="1">IFERROR(INDEX(I$278:I$314,MATCH($F163,$B$278:$B$314,0))/INDEX($D$278:$D$314,MATCH($F163,$B$278:$B$314,0)),SUMIFS('Input-Ext Allocators'!F$8:F$63,'Input-Ext Allocators'!$B$8:$B$63,$F163))*$D163</f>
        <v>0</v>
      </c>
      <c r="J163" s="8">
        <f ca="1">IFERROR(INDEX(J$278:J$314,MATCH($F163,$B$278:$B$314,0))/INDEX($D$278:$D$314,MATCH($F163,$B$278:$B$314,0)),SUMIFS('Input-Ext Allocators'!G$8:G$63,'Input-Ext Allocators'!$B$8:$B$63,$F163))*$D163</f>
        <v>0</v>
      </c>
      <c r="K163" s="8">
        <f ca="1">IFERROR(INDEX(K$278:K$314,MATCH($F163,$B$278:$B$314,0))/INDEX($D$278:$D$314,MATCH($F163,$B$278:$B$314,0)),SUMIFS('Input-Ext Allocators'!H$8:H$63,'Input-Ext Allocators'!$B$8:$B$63,$F163))*$D163</f>
        <v>0</v>
      </c>
    </row>
    <row r="164" spans="1:11" hidden="1" outlineLevel="1">
      <c r="A164" s="22">
        <f>IF(ISBLANK('Input-Accounts'!A164),"",'Input-Accounts'!A164)</f>
        <v>142</v>
      </c>
      <c r="B164" s="32" t="str">
        <f>IF(ISBLANK('Input-Accounts'!B164),"",'Input-Accounts'!B164)</f>
        <v xml:space="preserve">Miscellaneous customer accounts expenses </v>
      </c>
      <c r="C164" s="22">
        <f>IF(ISBLANK('Input-Accounts'!C164),"",'Input-Accounts'!C164)</f>
        <v>905</v>
      </c>
      <c r="D164" s="8">
        <f t="shared" ca="1" si="33"/>
        <v>0</v>
      </c>
      <c r="E164" s="8">
        <f t="shared" ca="1" si="34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8">
        <f ca="1">IFERROR(INDEX(G$278:G$314,MATCH($F164,$B$278:$B$314,0))/INDEX($D$278:$D$314,MATCH($F164,$B$278:$B$314,0)),SUMIFS('Input-Ext Allocators'!D$8:D$63,'Input-Ext Allocators'!$B$8:$B$63,$F164))*$D164</f>
        <v>0</v>
      </c>
      <c r="H164" s="8">
        <f ca="1">IFERROR(INDEX(H$278:H$314,MATCH($F164,$B$278:$B$314,0))/INDEX($D$278:$D$314,MATCH($F164,$B$278:$B$314,0)),SUMIFS('Input-Ext Allocators'!E$8:E$63,'Input-Ext Allocators'!$B$8:$B$63,$F164))*$D164</f>
        <v>0</v>
      </c>
      <c r="I164" s="8">
        <f ca="1">IFERROR(INDEX(I$278:I$314,MATCH($F164,$B$278:$B$314,0))/INDEX($D$278:$D$314,MATCH($F164,$B$278:$B$314,0)),SUMIFS('Input-Ext Allocators'!F$8:F$63,'Input-Ext Allocators'!$B$8:$B$63,$F164))*$D164</f>
        <v>0</v>
      </c>
      <c r="J164" s="8">
        <f ca="1">IFERROR(INDEX(J$278:J$314,MATCH($F164,$B$278:$B$314,0))/INDEX($D$278:$D$314,MATCH($F164,$B$278:$B$314,0)),SUMIFS('Input-Ext Allocators'!G$8:G$63,'Input-Ext Allocators'!$B$8:$B$63,$F164))*$D164</f>
        <v>0</v>
      </c>
      <c r="K164" s="8">
        <f ca="1">IFERROR(INDEX(K$278:K$314,MATCH($F164,$B$278:$B$314,0))/INDEX($D$278:$D$314,MATCH($F164,$B$278:$B$314,0)),SUMIFS('Input-Ext Allocators'!H$8:H$63,'Input-Ext Allocators'!$B$8:$B$63,$F164))*$D164</f>
        <v>0</v>
      </c>
    </row>
    <row r="165" spans="1:11" hidden="1" outlineLevel="1">
      <c r="A165" s="22">
        <f>IF(ISBLANK('Input-Accounts'!A165),"",'Input-Accounts'!A165)</f>
        <v>143</v>
      </c>
      <c r="B165" t="str">
        <f>IF(ISBLANK('Input-Accounts'!B165),"",'Input-Accounts'!B165)</f>
        <v>Subtotal - Customer Account</v>
      </c>
      <c r="C165" s="22" t="str">
        <f>IF(ISBLANK('Input-Accounts'!C165),"",'Input-Accounts'!C165)</f>
        <v/>
      </c>
      <c r="D165" s="77">
        <f ca="1">SUBTOTAL(9,D160:D164)</f>
        <v>0</v>
      </c>
      <c r="E165" s="8">
        <f t="shared" ca="1" si="34"/>
        <v>0</v>
      </c>
      <c r="G165" s="77">
        <f t="shared" ref="G165:K165" ca="1" si="35">SUBTOTAL(9,G160:G164)</f>
        <v>0</v>
      </c>
      <c r="H165" s="77">
        <f t="shared" ca="1" si="35"/>
        <v>0</v>
      </c>
      <c r="I165" s="77">
        <f t="shared" ca="1" si="35"/>
        <v>0</v>
      </c>
      <c r="J165" s="77">
        <f t="shared" ca="1" si="35"/>
        <v>0</v>
      </c>
      <c r="K165" s="77">
        <f t="shared" ca="1" si="35"/>
        <v>0</v>
      </c>
    </row>
    <row r="166" spans="1:11" hidden="1" outlineLevel="1">
      <c r="A166" s="22" t="str">
        <f>IF(ISBLANK('Input-Accounts'!A166),"",'Input-Accounts'!A166)</f>
        <v/>
      </c>
      <c r="B166" t="str">
        <f>IF(ISBLANK('Input-Accounts'!B166),"",'Input-Accounts'!B166)</f>
        <v/>
      </c>
      <c r="C166" s="22" t="str">
        <f>IF(ISBLANK('Input-Accounts'!C166),"",'Input-Accounts'!C166)</f>
        <v/>
      </c>
      <c r="D166" s="8"/>
      <c r="E166" s="8"/>
      <c r="G166" s="8"/>
      <c r="H166" s="8"/>
      <c r="I166" s="8"/>
      <c r="J166" s="8"/>
      <c r="K166" s="8"/>
    </row>
    <row r="167" spans="1:11" hidden="1" outlineLevel="1">
      <c r="A167" s="22">
        <f>IF(ISBLANK('Input-Accounts'!A167),"",'Input-Accounts'!A167)</f>
        <v>144</v>
      </c>
      <c r="B167" s="1" t="str">
        <f>IF(ISBLANK('Input-Accounts'!B167),"",'Input-Accounts'!B167)</f>
        <v>Customer Service &amp; Information Expenses</v>
      </c>
      <c r="C167" s="22" t="str">
        <f>IF(ISBLANK('Input-Accounts'!C167),"",'Input-Accounts'!C167)</f>
        <v/>
      </c>
      <c r="D167" s="8"/>
      <c r="E167" s="8"/>
      <c r="G167" s="8"/>
      <c r="H167" s="8"/>
      <c r="I167" s="8"/>
      <c r="J167" s="8"/>
      <c r="K167" s="8"/>
    </row>
    <row r="168" spans="1:11" hidden="1" outlineLevel="1">
      <c r="A168" s="22">
        <f>IF(ISBLANK('Input-Accounts'!A168),"",'Input-Accounts'!A168)</f>
        <v>145</v>
      </c>
      <c r="B168" s="32" t="str">
        <f>IF(ISBLANK('Input-Accounts'!B168),"",'Input-Accounts'!B168)</f>
        <v xml:space="preserve">Supervision </v>
      </c>
      <c r="C168" s="22">
        <f>IF(ISBLANK('Input-Accounts'!C168),"",'Input-Accounts'!C168)</f>
        <v>907</v>
      </c>
      <c r="D168" s="8">
        <f t="shared" ref="D168:D171" ca="1" si="36">INDIRECT("Classification!"&amp;$D$5&amp;ROW())</f>
        <v>0</v>
      </c>
      <c r="E168" s="8">
        <f ca="1">IFERROR(IF(D168="","",IF(D168=0,0,IF(ABS(D168-SUM($G168:$K168))&lt;Check_Limit,0,1))),1)</f>
        <v>0</v>
      </c>
      <c r="F168" s="2" t="str" cm="1">
        <f t="array" aca="1" ref="F168" ca="1">IF(D168=0,"-",IF('Input-Accounts'!$E168&lt;&gt;0,'Input-Accounts'!$E168,INDEX('Input-Accounts'!$H168:$J168,,MATCH($F$6,'Input-Accounts'!$H$6:$J$6,0))))</f>
        <v>-</v>
      </c>
      <c r="G168" s="8">
        <f ca="1">IFERROR(INDEX(G$278:G$314,MATCH($F168,$B$278:$B$314,0))/INDEX($D$278:$D$314,MATCH($F168,$B$278:$B$314,0)),SUMIFS('Input-Ext Allocators'!D$8:D$63,'Input-Ext Allocators'!$B$8:$B$63,$F168))*$D168</f>
        <v>0</v>
      </c>
      <c r="H168" s="8">
        <f ca="1">IFERROR(INDEX(H$278:H$314,MATCH($F168,$B$278:$B$314,0))/INDEX($D$278:$D$314,MATCH($F168,$B$278:$B$314,0)),SUMIFS('Input-Ext Allocators'!E$8:E$63,'Input-Ext Allocators'!$B$8:$B$63,$F168))*$D168</f>
        <v>0</v>
      </c>
      <c r="I168" s="8">
        <f ca="1">IFERROR(INDEX(I$278:I$314,MATCH($F168,$B$278:$B$314,0))/INDEX($D$278:$D$314,MATCH($F168,$B$278:$B$314,0)),SUMIFS('Input-Ext Allocators'!F$8:F$63,'Input-Ext Allocators'!$B$8:$B$63,$F168))*$D168</f>
        <v>0</v>
      </c>
      <c r="J168" s="8">
        <f ca="1">IFERROR(INDEX(J$278:J$314,MATCH($F168,$B$278:$B$314,0))/INDEX($D$278:$D$314,MATCH($F168,$B$278:$B$314,0)),SUMIFS('Input-Ext Allocators'!G$8:G$63,'Input-Ext Allocators'!$B$8:$B$63,$F168))*$D168</f>
        <v>0</v>
      </c>
      <c r="K168" s="8">
        <f ca="1">IFERROR(INDEX(K$278:K$314,MATCH($F168,$B$278:$B$314,0))/INDEX($D$278:$D$314,MATCH($F168,$B$278:$B$314,0)),SUMIFS('Input-Ext Allocators'!H$8:H$63,'Input-Ext Allocators'!$B$8:$B$63,$F168))*$D168</f>
        <v>0</v>
      </c>
    </row>
    <row r="169" spans="1:11" hidden="1" outlineLevel="1">
      <c r="A169" s="22">
        <f>IF(ISBLANK('Input-Accounts'!A169),"",'Input-Accounts'!A169)</f>
        <v>146</v>
      </c>
      <c r="B169" s="32" t="str">
        <f>IF(ISBLANK('Input-Accounts'!B169),"",'Input-Accounts'!B169)</f>
        <v xml:space="preserve">Customer assistance expenses </v>
      </c>
      <c r="C169" s="22">
        <f>IF(ISBLANK('Input-Accounts'!C169),"",'Input-Accounts'!C169)</f>
        <v>908</v>
      </c>
      <c r="D169" s="8">
        <f t="shared" ca="1" si="36"/>
        <v>0</v>
      </c>
      <c r="E169" s="8">
        <f ca="1">IFERROR(IF(D169="","",IF(D169=0,0,IF(ABS(D169-SUM($G169:$K169))&lt;Check_Limit,0,1))),1)</f>
        <v>0</v>
      </c>
      <c r="F169" s="2" t="str" cm="1">
        <f t="array" aca="1" ref="F169" ca="1">IF(D169=0,"-",IF('Input-Accounts'!$E169&lt;&gt;0,'Input-Accounts'!$E169,INDEX('Input-Accounts'!$H169:$J169,,MATCH($F$6,'Input-Accounts'!$H$6:$J$6,0))))</f>
        <v>-</v>
      </c>
      <c r="G169" s="8">
        <f ca="1">IFERROR(INDEX(G$278:G$314,MATCH($F169,$B$278:$B$314,0))/INDEX($D$278:$D$314,MATCH($F169,$B$278:$B$314,0)),SUMIFS('Input-Ext Allocators'!D$8:D$63,'Input-Ext Allocators'!$B$8:$B$63,$F169))*$D169</f>
        <v>0</v>
      </c>
      <c r="H169" s="8">
        <f ca="1">IFERROR(INDEX(H$278:H$314,MATCH($F169,$B$278:$B$314,0))/INDEX($D$278:$D$314,MATCH($F169,$B$278:$B$314,0)),SUMIFS('Input-Ext Allocators'!E$8:E$63,'Input-Ext Allocators'!$B$8:$B$63,$F169))*$D169</f>
        <v>0</v>
      </c>
      <c r="I169" s="8">
        <f ca="1">IFERROR(INDEX(I$278:I$314,MATCH($F169,$B$278:$B$314,0))/INDEX($D$278:$D$314,MATCH($F169,$B$278:$B$314,0)),SUMIFS('Input-Ext Allocators'!F$8:F$63,'Input-Ext Allocators'!$B$8:$B$63,$F169))*$D169</f>
        <v>0</v>
      </c>
      <c r="J169" s="8">
        <f ca="1">IFERROR(INDEX(J$278:J$314,MATCH($F169,$B$278:$B$314,0))/INDEX($D$278:$D$314,MATCH($F169,$B$278:$B$314,0)),SUMIFS('Input-Ext Allocators'!G$8:G$63,'Input-Ext Allocators'!$B$8:$B$63,$F169))*$D169</f>
        <v>0</v>
      </c>
      <c r="K169" s="8">
        <f ca="1">IFERROR(INDEX(K$278:K$314,MATCH($F169,$B$278:$B$314,0))/INDEX($D$278:$D$314,MATCH($F169,$B$278:$B$314,0)),SUMIFS('Input-Ext Allocators'!H$8:H$63,'Input-Ext Allocators'!$B$8:$B$63,$F169))*$D169</f>
        <v>0</v>
      </c>
    </row>
    <row r="170" spans="1:11" hidden="1" outlineLevel="1">
      <c r="A170" s="22">
        <f>IF(ISBLANK('Input-Accounts'!A170),"",'Input-Accounts'!A170)</f>
        <v>147</v>
      </c>
      <c r="B170" s="32" t="str">
        <f>IF(ISBLANK('Input-Accounts'!B170),"",'Input-Accounts'!B170)</f>
        <v xml:space="preserve">Informational and instructional advertising expenses </v>
      </c>
      <c r="C170" s="22">
        <f>IF(ISBLANK('Input-Accounts'!C170),"",'Input-Accounts'!C170)</f>
        <v>909</v>
      </c>
      <c r="D170" s="8">
        <f t="shared" ca="1" si="36"/>
        <v>0</v>
      </c>
      <c r="E170" s="8">
        <f ca="1">IFERROR(IF(D170="","",IF(D170=0,0,IF(ABS(D170-SUM($G170:$K170))&lt;Check_Limit,0,1))),1)</f>
        <v>0</v>
      </c>
      <c r="F170" s="2" t="str" cm="1">
        <f t="array" aca="1" ref="F170" ca="1">IF(D170=0,"-",IF('Input-Accounts'!$E170&lt;&gt;0,'Input-Accounts'!$E170,INDEX('Input-Accounts'!$H170:$J170,,MATCH($F$6,'Input-Accounts'!$H$6:$J$6,0))))</f>
        <v>-</v>
      </c>
      <c r="G170" s="8">
        <f ca="1">IFERROR(INDEX(G$278:G$314,MATCH($F170,$B$278:$B$314,0))/INDEX($D$278:$D$314,MATCH($F170,$B$278:$B$314,0)),SUMIFS('Input-Ext Allocators'!D$8:D$63,'Input-Ext Allocators'!$B$8:$B$63,$F170))*$D170</f>
        <v>0</v>
      </c>
      <c r="H170" s="8">
        <f ca="1">IFERROR(INDEX(H$278:H$314,MATCH($F170,$B$278:$B$314,0))/INDEX($D$278:$D$314,MATCH($F170,$B$278:$B$314,0)),SUMIFS('Input-Ext Allocators'!E$8:E$63,'Input-Ext Allocators'!$B$8:$B$63,$F170))*$D170</f>
        <v>0</v>
      </c>
      <c r="I170" s="8">
        <f ca="1">IFERROR(INDEX(I$278:I$314,MATCH($F170,$B$278:$B$314,0))/INDEX($D$278:$D$314,MATCH($F170,$B$278:$B$314,0)),SUMIFS('Input-Ext Allocators'!F$8:F$63,'Input-Ext Allocators'!$B$8:$B$63,$F170))*$D170</f>
        <v>0</v>
      </c>
      <c r="J170" s="8">
        <f ca="1">IFERROR(INDEX(J$278:J$314,MATCH($F170,$B$278:$B$314,0))/INDEX($D$278:$D$314,MATCH($F170,$B$278:$B$314,0)),SUMIFS('Input-Ext Allocators'!G$8:G$63,'Input-Ext Allocators'!$B$8:$B$63,$F170))*$D170</f>
        <v>0</v>
      </c>
      <c r="K170" s="8">
        <f ca="1">IFERROR(INDEX(K$278:K$314,MATCH($F170,$B$278:$B$314,0))/INDEX($D$278:$D$314,MATCH($F170,$B$278:$B$314,0)),SUMIFS('Input-Ext Allocators'!H$8:H$63,'Input-Ext Allocators'!$B$8:$B$63,$F170))*$D170</f>
        <v>0</v>
      </c>
    </row>
    <row r="171" spans="1:11" hidden="1" outlineLevel="1">
      <c r="A171" s="22">
        <f>IF(ISBLANK('Input-Accounts'!A171),"",'Input-Accounts'!A171)</f>
        <v>148</v>
      </c>
      <c r="B171" s="32" t="str">
        <f>IF(ISBLANK('Input-Accounts'!B171),"",'Input-Accounts'!B171)</f>
        <v>Miscellaneous customer service and informational expenses</v>
      </c>
      <c r="C171" s="22">
        <f>IF(ISBLANK('Input-Accounts'!C171),"",'Input-Accounts'!C171)</f>
        <v>910</v>
      </c>
      <c r="D171" s="8">
        <f t="shared" ca="1" si="36"/>
        <v>0</v>
      </c>
      <c r="E171" s="8">
        <f ca="1">IFERROR(IF(D171="","",IF(D171=0,0,IF(ABS(D171-SUM($G171:$K171))&lt;Check_Limit,0,1))),1)</f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8">
        <f ca="1">IFERROR(INDEX(G$278:G$314,MATCH($F171,$B$278:$B$314,0))/INDEX($D$278:$D$314,MATCH($F171,$B$278:$B$314,0)),SUMIFS('Input-Ext Allocators'!D$8:D$63,'Input-Ext Allocators'!$B$8:$B$63,$F171))*$D171</f>
        <v>0</v>
      </c>
      <c r="H171" s="8">
        <f ca="1">IFERROR(INDEX(H$278:H$314,MATCH($F171,$B$278:$B$314,0))/INDEX($D$278:$D$314,MATCH($F171,$B$278:$B$314,0)),SUMIFS('Input-Ext Allocators'!E$8:E$63,'Input-Ext Allocators'!$B$8:$B$63,$F171))*$D171</f>
        <v>0</v>
      </c>
      <c r="I171" s="8">
        <f ca="1">IFERROR(INDEX(I$278:I$314,MATCH($F171,$B$278:$B$314,0))/INDEX($D$278:$D$314,MATCH($F171,$B$278:$B$314,0)),SUMIFS('Input-Ext Allocators'!F$8:F$63,'Input-Ext Allocators'!$B$8:$B$63,$F171))*$D171</f>
        <v>0</v>
      </c>
      <c r="J171" s="8">
        <f ca="1">IFERROR(INDEX(J$278:J$314,MATCH($F171,$B$278:$B$314,0))/INDEX($D$278:$D$314,MATCH($F171,$B$278:$B$314,0)),SUMIFS('Input-Ext Allocators'!G$8:G$63,'Input-Ext Allocators'!$B$8:$B$63,$F171))*$D171</f>
        <v>0</v>
      </c>
      <c r="K171" s="8">
        <f ca="1">IFERROR(INDEX(K$278:K$314,MATCH($F171,$B$278:$B$314,0))/INDEX($D$278:$D$314,MATCH($F171,$B$278:$B$314,0)),SUMIFS('Input-Ext Allocators'!H$8:H$63,'Input-Ext Allocators'!$B$8:$B$63,$F171))*$D171</f>
        <v>0</v>
      </c>
    </row>
    <row r="172" spans="1:11" hidden="1" outlineLevel="1">
      <c r="A172" s="22">
        <f>IF(ISBLANK('Input-Accounts'!A172),"",'Input-Accounts'!A172)</f>
        <v>149</v>
      </c>
      <c r="B172" t="str">
        <f>IF(ISBLANK('Input-Accounts'!B172),"",'Input-Accounts'!B172)</f>
        <v>Subtotal - Customer Service &amp; Information Expenses</v>
      </c>
      <c r="C172" s="22" t="str">
        <f>IF(ISBLANK('Input-Accounts'!C172),"",'Input-Accounts'!C172)</f>
        <v/>
      </c>
      <c r="D172" s="77">
        <f ca="1">SUBTOTAL(9,D168:D171)</f>
        <v>0</v>
      </c>
      <c r="E172" s="8">
        <f ca="1">IFERROR(IF(D172="","",IF(D172=0,0,IF(ABS(D172-SUM($G172:$K172))&lt;Check_Limit,0,1))),1)</f>
        <v>0</v>
      </c>
      <c r="G172" s="77">
        <f t="shared" ref="G172:K172" ca="1" si="37">SUBTOTAL(9,G168:G171)</f>
        <v>0</v>
      </c>
      <c r="H172" s="77">
        <f t="shared" ca="1" si="37"/>
        <v>0</v>
      </c>
      <c r="I172" s="77">
        <f t="shared" ca="1" si="37"/>
        <v>0</v>
      </c>
      <c r="J172" s="77">
        <f t="shared" ca="1" si="37"/>
        <v>0</v>
      </c>
      <c r="K172" s="77">
        <f t="shared" ca="1" si="37"/>
        <v>0</v>
      </c>
    </row>
    <row r="173" spans="1:11" hidden="1" outlineLevel="1">
      <c r="A173" s="22" t="str">
        <f>IF(ISBLANK('Input-Accounts'!A173),"",'Input-Accounts'!A173)</f>
        <v/>
      </c>
      <c r="B173" s="1" t="str">
        <f>IF(ISBLANK('Input-Accounts'!B173),"",'Input-Accounts'!B173)</f>
        <v/>
      </c>
      <c r="C173" s="22" t="str">
        <f>IF(ISBLANK('Input-Accounts'!C173),"",'Input-Accounts'!C173)</f>
        <v/>
      </c>
      <c r="D173" s="8"/>
      <c r="E173" s="8"/>
      <c r="F173" s="2"/>
      <c r="G173" s="8"/>
      <c r="H173" s="8"/>
      <c r="I173" s="8"/>
      <c r="J173" s="8"/>
      <c r="K173" s="8"/>
    </row>
    <row r="174" spans="1:11" hidden="1" outlineLevel="1">
      <c r="A174" s="22">
        <f>IF(ISBLANK('Input-Accounts'!A174),"",'Input-Accounts'!A174)</f>
        <v>150</v>
      </c>
      <c r="B174" s="1" t="str">
        <f>IF(ISBLANK('Input-Accounts'!B174),"",'Input-Accounts'!B174)</f>
        <v>Sales Expenses</v>
      </c>
      <c r="C174" s="22" t="str">
        <f>IF(ISBLANK('Input-Accounts'!C174),"",'Input-Accounts'!C174)</f>
        <v/>
      </c>
      <c r="D174" s="8"/>
      <c r="E174" s="8"/>
      <c r="F174" s="2"/>
      <c r="G174" s="8"/>
      <c r="H174" s="8"/>
      <c r="I174" s="8"/>
      <c r="J174" s="8"/>
      <c r="K174" s="8"/>
    </row>
    <row r="175" spans="1:11" hidden="1" outlineLevel="1">
      <c r="A175" s="22">
        <f>IF(ISBLANK('Input-Accounts'!A175),"",'Input-Accounts'!A175)</f>
        <v>151</v>
      </c>
      <c r="B175" s="32" t="str">
        <f>IF(ISBLANK('Input-Accounts'!B175),"",'Input-Accounts'!B175)</f>
        <v>Supervision</v>
      </c>
      <c r="C175" s="22">
        <f>IF(ISBLANK('Input-Accounts'!C175),"",'Input-Accounts'!C175)</f>
        <v>911</v>
      </c>
      <c r="D175" s="8">
        <f t="shared" ref="D175:D178" ca="1" si="38">INDIRECT("Classification!"&amp;$D$5&amp;ROW())</f>
        <v>0</v>
      </c>
      <c r="E175" s="8">
        <f ca="1">IFERROR(IF(D175="","",IF(D175=0,0,IF(ABS(D175-SUM($G175:$K175))&lt;Check_Limit,0,1))),1)</f>
        <v>0</v>
      </c>
      <c r="F175" s="2" t="str" cm="1">
        <f t="array" aca="1" ref="F175" ca="1">IF(D175=0,"-",IF('Input-Accounts'!$E175&lt;&gt;0,'Input-Accounts'!$E175,INDEX('Input-Accounts'!$H175:$J175,,MATCH($F$6,'Input-Accounts'!$H$6:$J$6,0))))</f>
        <v>-</v>
      </c>
      <c r="G175" s="8">
        <f ca="1">IFERROR(INDEX(G$278:G$314,MATCH($F175,$B$278:$B$314,0))/INDEX($D$278:$D$314,MATCH($F175,$B$278:$B$314,0)),SUMIFS('Input-Ext Allocators'!D$8:D$63,'Input-Ext Allocators'!$B$8:$B$63,$F175))*$D175</f>
        <v>0</v>
      </c>
      <c r="H175" s="8">
        <f ca="1">IFERROR(INDEX(H$278:H$314,MATCH($F175,$B$278:$B$314,0))/INDEX($D$278:$D$314,MATCH($F175,$B$278:$B$314,0)),SUMIFS('Input-Ext Allocators'!E$8:E$63,'Input-Ext Allocators'!$B$8:$B$63,$F175))*$D175</f>
        <v>0</v>
      </c>
      <c r="I175" s="8">
        <f ca="1">IFERROR(INDEX(I$278:I$314,MATCH($F175,$B$278:$B$314,0))/INDEX($D$278:$D$314,MATCH($F175,$B$278:$B$314,0)),SUMIFS('Input-Ext Allocators'!F$8:F$63,'Input-Ext Allocators'!$B$8:$B$63,$F175))*$D175</f>
        <v>0</v>
      </c>
      <c r="J175" s="8">
        <f ca="1">IFERROR(INDEX(J$278:J$314,MATCH($F175,$B$278:$B$314,0))/INDEX($D$278:$D$314,MATCH($F175,$B$278:$B$314,0)),SUMIFS('Input-Ext Allocators'!G$8:G$63,'Input-Ext Allocators'!$B$8:$B$63,$F175))*$D175</f>
        <v>0</v>
      </c>
      <c r="K175" s="8">
        <f ca="1">IFERROR(INDEX(K$278:K$314,MATCH($F175,$B$278:$B$314,0))/INDEX($D$278:$D$314,MATCH($F175,$B$278:$B$314,0)),SUMIFS('Input-Ext Allocators'!H$8:H$63,'Input-Ext Allocators'!$B$8:$B$63,$F175))*$D175</f>
        <v>0</v>
      </c>
    </row>
    <row r="176" spans="1:11" hidden="1" outlineLevel="1">
      <c r="A176" s="22">
        <f>IF(ISBLANK('Input-Accounts'!A176),"",'Input-Accounts'!A176)</f>
        <v>152</v>
      </c>
      <c r="B176" s="32" t="str">
        <f>IF(ISBLANK('Input-Accounts'!B176),"",'Input-Accounts'!B176)</f>
        <v>Demonstrating and selling expenses</v>
      </c>
      <c r="C176" s="22">
        <f>IF(ISBLANK('Input-Accounts'!C176),"",'Input-Accounts'!C176)</f>
        <v>912</v>
      </c>
      <c r="D176" s="8">
        <f t="shared" ca="1" si="38"/>
        <v>0</v>
      </c>
      <c r="E176" s="8">
        <f ca="1">IFERROR(IF(D176="","",IF(D176=0,0,IF(ABS(D176-SUM($G176:$K176))&lt;Check_Limit,0,1))),1)</f>
        <v>0</v>
      </c>
      <c r="F176" s="2" t="str" cm="1">
        <f t="array" aca="1" ref="F176" ca="1">IF(D176=0,"-",IF('Input-Accounts'!$E176&lt;&gt;0,'Input-Accounts'!$E176,INDEX('Input-Accounts'!$H176:$J176,,MATCH($F$6,'Input-Accounts'!$H$6:$J$6,0))))</f>
        <v>-</v>
      </c>
      <c r="G176" s="8">
        <f ca="1">IFERROR(INDEX(G$278:G$314,MATCH($F176,$B$278:$B$314,0))/INDEX($D$278:$D$314,MATCH($F176,$B$278:$B$314,0)),SUMIFS('Input-Ext Allocators'!D$8:D$63,'Input-Ext Allocators'!$B$8:$B$63,$F176))*$D176</f>
        <v>0</v>
      </c>
      <c r="H176" s="8">
        <f ca="1">IFERROR(INDEX(H$278:H$314,MATCH($F176,$B$278:$B$314,0))/INDEX($D$278:$D$314,MATCH($F176,$B$278:$B$314,0)),SUMIFS('Input-Ext Allocators'!E$8:E$63,'Input-Ext Allocators'!$B$8:$B$63,$F176))*$D176</f>
        <v>0</v>
      </c>
      <c r="I176" s="8">
        <f ca="1">IFERROR(INDEX(I$278:I$314,MATCH($F176,$B$278:$B$314,0))/INDEX($D$278:$D$314,MATCH($F176,$B$278:$B$314,0)),SUMIFS('Input-Ext Allocators'!F$8:F$63,'Input-Ext Allocators'!$B$8:$B$63,$F176))*$D176</f>
        <v>0</v>
      </c>
      <c r="J176" s="8">
        <f ca="1">IFERROR(INDEX(J$278:J$314,MATCH($F176,$B$278:$B$314,0))/INDEX($D$278:$D$314,MATCH($F176,$B$278:$B$314,0)),SUMIFS('Input-Ext Allocators'!G$8:G$63,'Input-Ext Allocators'!$B$8:$B$63,$F176))*$D176</f>
        <v>0</v>
      </c>
      <c r="K176" s="8">
        <f ca="1">IFERROR(INDEX(K$278:K$314,MATCH($F176,$B$278:$B$314,0))/INDEX($D$278:$D$314,MATCH($F176,$B$278:$B$314,0)),SUMIFS('Input-Ext Allocators'!H$8:H$63,'Input-Ext Allocators'!$B$8:$B$63,$F176))*$D176</f>
        <v>0</v>
      </c>
    </row>
    <row r="177" spans="1:11" hidden="1" outlineLevel="1">
      <c r="A177" s="22">
        <f>IF(ISBLANK('Input-Accounts'!A177),"",'Input-Accounts'!A177)</f>
        <v>153</v>
      </c>
      <c r="B177" s="32" t="str">
        <f>IF(ISBLANK('Input-Accounts'!B177),"",'Input-Accounts'!B177)</f>
        <v>Advertising expenses</v>
      </c>
      <c r="C177" s="22">
        <f>IF(ISBLANK('Input-Accounts'!C177),"",'Input-Accounts'!C177)</f>
        <v>913</v>
      </c>
      <c r="D177" s="8">
        <f t="shared" ca="1" si="38"/>
        <v>0</v>
      </c>
      <c r="E177" s="8">
        <f ca="1">IFERROR(IF(D177="","",IF(D177=0,0,IF(ABS(D177-SUM($G177:$K177))&lt;Check_Limit,0,1))),1)</f>
        <v>0</v>
      </c>
      <c r="F177" s="2" t="str" cm="1">
        <f t="array" aca="1" ref="F177" ca="1">IF(D177=0,"-",IF('Input-Accounts'!$E177&lt;&gt;0,'Input-Accounts'!$E177,INDEX('Input-Accounts'!$H177:$J177,,MATCH($F$6,'Input-Accounts'!$H$6:$J$6,0))))</f>
        <v>-</v>
      </c>
      <c r="G177" s="8">
        <f ca="1">IFERROR(INDEX(G$278:G$314,MATCH($F177,$B$278:$B$314,0))/INDEX($D$278:$D$314,MATCH($F177,$B$278:$B$314,0)),SUMIFS('Input-Ext Allocators'!D$8:D$63,'Input-Ext Allocators'!$B$8:$B$63,$F177))*$D177</f>
        <v>0</v>
      </c>
      <c r="H177" s="8">
        <f ca="1">IFERROR(INDEX(H$278:H$314,MATCH($F177,$B$278:$B$314,0))/INDEX($D$278:$D$314,MATCH($F177,$B$278:$B$314,0)),SUMIFS('Input-Ext Allocators'!E$8:E$63,'Input-Ext Allocators'!$B$8:$B$63,$F177))*$D177</f>
        <v>0</v>
      </c>
      <c r="I177" s="8">
        <f ca="1">IFERROR(INDEX(I$278:I$314,MATCH($F177,$B$278:$B$314,0))/INDEX($D$278:$D$314,MATCH($F177,$B$278:$B$314,0)),SUMIFS('Input-Ext Allocators'!F$8:F$63,'Input-Ext Allocators'!$B$8:$B$63,$F177))*$D177</f>
        <v>0</v>
      </c>
      <c r="J177" s="8">
        <f ca="1">IFERROR(INDEX(J$278:J$314,MATCH($F177,$B$278:$B$314,0))/INDEX($D$278:$D$314,MATCH($F177,$B$278:$B$314,0)),SUMIFS('Input-Ext Allocators'!G$8:G$63,'Input-Ext Allocators'!$B$8:$B$63,$F177))*$D177</f>
        <v>0</v>
      </c>
      <c r="K177" s="8">
        <f ca="1">IFERROR(INDEX(K$278:K$314,MATCH($F177,$B$278:$B$314,0))/INDEX($D$278:$D$314,MATCH($F177,$B$278:$B$314,0)),SUMIFS('Input-Ext Allocators'!H$8:H$63,'Input-Ext Allocators'!$B$8:$B$63,$F177))*$D177</f>
        <v>0</v>
      </c>
    </row>
    <row r="178" spans="1:11" hidden="1" outlineLevel="1">
      <c r="A178" s="22">
        <f>IF(ISBLANK('Input-Accounts'!A178),"",'Input-Accounts'!A178)</f>
        <v>154</v>
      </c>
      <c r="B178" s="32" t="str">
        <f>IF(ISBLANK('Input-Accounts'!B178),"",'Input-Accounts'!B178)</f>
        <v>Miscellaneous sales expenses</v>
      </c>
      <c r="C178" s="22">
        <f>IF(ISBLANK('Input-Accounts'!C178),"",'Input-Accounts'!C178)</f>
        <v>916</v>
      </c>
      <c r="D178" s="8">
        <f t="shared" ca="1" si="38"/>
        <v>0</v>
      </c>
      <c r="E178" s="8">
        <f ca="1">IFERROR(IF(D178="","",IF(D178=0,0,IF(ABS(D178-SUM($G178:$K178))&lt;Check_Limit,0,1))),1)</f>
        <v>0</v>
      </c>
      <c r="F178" s="2" t="str" cm="1">
        <f t="array" aca="1" ref="F178" ca="1">IF(D178=0,"-",IF('Input-Accounts'!$E178&lt;&gt;0,'Input-Accounts'!$E178,INDEX('Input-Accounts'!$H178:$J178,,MATCH($F$6,'Input-Accounts'!$H$6:$J$6,0))))</f>
        <v>-</v>
      </c>
      <c r="G178" s="8">
        <f ca="1">IFERROR(INDEX(G$278:G$314,MATCH($F178,$B$278:$B$314,0))/INDEX($D$278:$D$314,MATCH($F178,$B$278:$B$314,0)),SUMIFS('Input-Ext Allocators'!D$8:D$63,'Input-Ext Allocators'!$B$8:$B$63,$F178))*$D178</f>
        <v>0</v>
      </c>
      <c r="H178" s="8">
        <f ca="1">IFERROR(INDEX(H$278:H$314,MATCH($F178,$B$278:$B$314,0))/INDEX($D$278:$D$314,MATCH($F178,$B$278:$B$314,0)),SUMIFS('Input-Ext Allocators'!E$8:E$63,'Input-Ext Allocators'!$B$8:$B$63,$F178))*$D178</f>
        <v>0</v>
      </c>
      <c r="I178" s="8">
        <f ca="1">IFERROR(INDEX(I$278:I$314,MATCH($F178,$B$278:$B$314,0))/INDEX($D$278:$D$314,MATCH($F178,$B$278:$B$314,0)),SUMIFS('Input-Ext Allocators'!F$8:F$63,'Input-Ext Allocators'!$B$8:$B$63,$F178))*$D178</f>
        <v>0</v>
      </c>
      <c r="J178" s="8">
        <f ca="1">IFERROR(INDEX(J$278:J$314,MATCH($F178,$B$278:$B$314,0))/INDEX($D$278:$D$314,MATCH($F178,$B$278:$B$314,0)),SUMIFS('Input-Ext Allocators'!G$8:G$63,'Input-Ext Allocators'!$B$8:$B$63,$F178))*$D178</f>
        <v>0</v>
      </c>
      <c r="K178" s="8">
        <f ca="1">IFERROR(INDEX(K$278:K$314,MATCH($F178,$B$278:$B$314,0))/INDEX($D$278:$D$314,MATCH($F178,$B$278:$B$314,0)),SUMIFS('Input-Ext Allocators'!H$8:H$63,'Input-Ext Allocators'!$B$8:$B$63,$F178))*$D178</f>
        <v>0</v>
      </c>
    </row>
    <row r="179" spans="1:11" hidden="1" outlineLevel="1">
      <c r="A179" s="22">
        <f>IF(ISBLANK('Input-Accounts'!A179),"",'Input-Accounts'!A179)</f>
        <v>155</v>
      </c>
      <c r="B179" t="str">
        <f>IF(ISBLANK('Input-Accounts'!B179),"",'Input-Accounts'!B179)</f>
        <v>Subtotal - Sales Expenses</v>
      </c>
      <c r="C179" s="22" t="str">
        <f>IF(ISBLANK('Input-Accounts'!C179),"",'Input-Accounts'!C179)</f>
        <v/>
      </c>
      <c r="D179" s="77">
        <f ca="1">SUBTOTAL(9,D175:D178)</f>
        <v>0</v>
      </c>
      <c r="E179" s="8">
        <f ca="1">IFERROR(IF(D179="","",IF(D179=0,0,IF(ABS(D179-SUM($G179:$K179))&lt;Check_Limit,0,1))),1)</f>
        <v>0</v>
      </c>
      <c r="G179" s="77">
        <f t="shared" ref="G179:K179" ca="1" si="39">SUBTOTAL(9,G175:G178)</f>
        <v>0</v>
      </c>
      <c r="H179" s="77">
        <f t="shared" ca="1" si="39"/>
        <v>0</v>
      </c>
      <c r="I179" s="77">
        <f t="shared" ca="1" si="39"/>
        <v>0</v>
      </c>
      <c r="J179" s="77">
        <f t="shared" ca="1" si="39"/>
        <v>0</v>
      </c>
      <c r="K179" s="77">
        <f t="shared" ca="1" si="39"/>
        <v>0</v>
      </c>
    </row>
    <row r="180" spans="1:11" hidden="1" outlineLevel="1">
      <c r="A180" s="22" t="str">
        <f>IF(ISBLANK('Input-Accounts'!A180),"",'Input-Accounts'!A180)</f>
        <v/>
      </c>
      <c r="B180" t="str">
        <f>IF(ISBLANK('Input-Accounts'!B180),"",'Input-Accounts'!B180)</f>
        <v/>
      </c>
      <c r="C180" s="22" t="str">
        <f>IF(ISBLANK('Input-Accounts'!C180),"",'Input-Accounts'!C180)</f>
        <v/>
      </c>
      <c r="D180" s="8"/>
      <c r="E180" s="8"/>
      <c r="G180" s="8"/>
      <c r="H180" s="8"/>
      <c r="I180" s="8"/>
      <c r="J180" s="8"/>
      <c r="K180" s="8"/>
    </row>
    <row r="181" spans="1:11" collapsed="1">
      <c r="A181" s="22">
        <f>IF(ISBLANK('Input-Accounts'!A181),"",'Input-Accounts'!A181)</f>
        <v>156</v>
      </c>
      <c r="B181" s="6" t="str">
        <f>IF(ISBLANK('Input-Accounts'!B181),"",'Input-Accounts'!B181)</f>
        <v>Total Customer Accounts, Service, and Sales Expense</v>
      </c>
      <c r="C181" s="22" t="str">
        <f>IF(ISBLANK('Input-Accounts'!C181),"",'Input-Accounts'!C181)</f>
        <v/>
      </c>
      <c r="D181" s="8">
        <f ca="1">SUBTOTAL(9,D160:D179)</f>
        <v>0</v>
      </c>
      <c r="E181" s="8">
        <f ca="1">IFERROR(IF(D181="","",IF(D181=0,0,IF(ABS(D181-SUM($G181:$K181))&lt;Check_Limit,0,1))),1)</f>
        <v>0</v>
      </c>
      <c r="F181" s="2"/>
      <c r="G181" s="8">
        <f t="shared" ref="G181:K181" ca="1" si="40">SUBTOTAL(9,G160:G179)</f>
        <v>0</v>
      </c>
      <c r="H181" s="8">
        <f t="shared" ca="1" si="40"/>
        <v>0</v>
      </c>
      <c r="I181" s="8">
        <f t="shared" ca="1" si="40"/>
        <v>0</v>
      </c>
      <c r="J181" s="8">
        <f t="shared" ca="1" si="40"/>
        <v>0</v>
      </c>
      <c r="K181" s="8">
        <f t="shared" ca="1" si="40"/>
        <v>0</v>
      </c>
    </row>
    <row r="182" spans="1:11">
      <c r="A182" s="22" t="str">
        <f>IF(ISBLANK('Input-Accounts'!A182),"",'Input-Accounts'!A182)</f>
        <v/>
      </c>
      <c r="B182" s="6" t="str">
        <f>IF(ISBLANK('Input-Accounts'!B182),"",'Input-Accounts'!B182)</f>
        <v/>
      </c>
      <c r="C182" s="22" t="str">
        <f>IF(ISBLANK('Input-Accounts'!C182),"",'Input-Accounts'!C182)</f>
        <v/>
      </c>
      <c r="D182" s="77"/>
      <c r="E182" s="8"/>
      <c r="G182" s="77"/>
      <c r="H182" s="77"/>
      <c r="I182" s="77"/>
      <c r="J182" s="77"/>
      <c r="K182" s="77"/>
    </row>
    <row r="183" spans="1:11">
      <c r="A183" s="22">
        <f>IF(ISBLANK('Input-Accounts'!A183),"",'Input-Accounts'!A183)</f>
        <v>157</v>
      </c>
      <c r="B183" s="6" t="str">
        <f>IF(ISBLANK('Input-Accounts'!B183),"",'Input-Accounts'!B183)</f>
        <v>Administrative and General Expenses</v>
      </c>
      <c r="C183" s="22" t="str">
        <f>IF(ISBLANK('Input-Accounts'!C183),"",'Input-Accounts'!C183)</f>
        <v/>
      </c>
      <c r="D183" s="8"/>
      <c r="E183" s="8"/>
      <c r="G183" s="8"/>
      <c r="H183" s="8"/>
      <c r="I183" s="8"/>
      <c r="J183" s="8"/>
      <c r="K183" s="8"/>
    </row>
    <row r="184" spans="1:11" hidden="1" outlineLevel="1">
      <c r="A184" s="22">
        <f>IF(ISBLANK('Input-Accounts'!A184),"",'Input-Accounts'!A184)</f>
        <v>158</v>
      </c>
      <c r="B184" s="32" t="str">
        <f>IF(ISBLANK('Input-Accounts'!B184),"",'Input-Accounts'!B184)</f>
        <v>Administrative and general salaries</v>
      </c>
      <c r="C184" s="22">
        <f>IF(ISBLANK('Input-Accounts'!C184),"",'Input-Accounts'!C184)</f>
        <v>920</v>
      </c>
      <c r="D184" s="8">
        <f t="shared" ref="D184:D194" ca="1" si="41">INDIRECT("Classification!"&amp;$D$5&amp;ROW())</f>
        <v>0</v>
      </c>
      <c r="E184" s="8">
        <f t="shared" ref="E184:E195" ca="1" si="42">IFERROR(IF(D184="","",IF(D184=0,0,IF(ABS(D184-SUM($G184:$K184))&lt;Check_Limit,0,1))),1)</f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-</v>
      </c>
      <c r="G184" s="8">
        <f ca="1">IFERROR(INDEX(G$278:G$314,MATCH($F184,$B$278:$B$314,0))/INDEX($D$278:$D$314,MATCH($F184,$B$278:$B$314,0)),SUMIFS('Input-Ext Allocators'!D$8:D$63,'Input-Ext Allocators'!$B$8:$B$63,$F184))*$D184</f>
        <v>0</v>
      </c>
      <c r="H184" s="8">
        <f ca="1">IFERROR(INDEX(H$278:H$314,MATCH($F184,$B$278:$B$314,0))/INDEX($D$278:$D$314,MATCH($F184,$B$278:$B$314,0)),SUMIFS('Input-Ext Allocators'!E$8:E$63,'Input-Ext Allocators'!$B$8:$B$63,$F184))*$D184</f>
        <v>0</v>
      </c>
      <c r="I184" s="8">
        <f ca="1">IFERROR(INDEX(I$278:I$314,MATCH($F184,$B$278:$B$314,0))/INDEX($D$278:$D$314,MATCH($F184,$B$278:$B$314,0)),SUMIFS('Input-Ext Allocators'!F$8:F$63,'Input-Ext Allocators'!$B$8:$B$63,$F184))*$D184</f>
        <v>0</v>
      </c>
      <c r="J184" s="8">
        <f ca="1">IFERROR(INDEX(J$278:J$314,MATCH($F184,$B$278:$B$314,0))/INDEX($D$278:$D$314,MATCH($F184,$B$278:$B$314,0)),SUMIFS('Input-Ext Allocators'!G$8:G$63,'Input-Ext Allocators'!$B$8:$B$63,$F184))*$D184</f>
        <v>0</v>
      </c>
      <c r="K184" s="8">
        <f ca="1">IFERROR(INDEX(K$278:K$314,MATCH($F184,$B$278:$B$314,0))/INDEX($D$278:$D$314,MATCH($F184,$B$278:$B$314,0)),SUMIFS('Input-Ext Allocators'!H$8:H$63,'Input-Ext Allocators'!$B$8:$B$63,$F184))*$D184</f>
        <v>0</v>
      </c>
    </row>
    <row r="185" spans="1:11" hidden="1" outlineLevel="1">
      <c r="A185" s="22">
        <f>IF(ISBLANK('Input-Accounts'!A185),"",'Input-Accounts'!A185)</f>
        <v>159</v>
      </c>
      <c r="B185" s="32" t="str">
        <f>IF(ISBLANK('Input-Accounts'!B185),"",'Input-Accounts'!B185)</f>
        <v>Office supplies and expenses</v>
      </c>
      <c r="C185" s="22">
        <f>IF(ISBLANK('Input-Accounts'!C185),"",'Input-Accounts'!C185)</f>
        <v>921</v>
      </c>
      <c r="D185" s="8">
        <f t="shared" ca="1" si="41"/>
        <v>0</v>
      </c>
      <c r="E185" s="8">
        <f t="shared" ca="1" si="42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-</v>
      </c>
      <c r="G185" s="8">
        <f ca="1">IFERROR(INDEX(G$278:G$314,MATCH($F185,$B$278:$B$314,0))/INDEX($D$278:$D$314,MATCH($F185,$B$278:$B$314,0)),SUMIFS('Input-Ext Allocators'!D$8:D$63,'Input-Ext Allocators'!$B$8:$B$63,$F185))*$D185</f>
        <v>0</v>
      </c>
      <c r="H185" s="8">
        <f ca="1">IFERROR(INDEX(H$278:H$314,MATCH($F185,$B$278:$B$314,0))/INDEX($D$278:$D$314,MATCH($F185,$B$278:$B$314,0)),SUMIFS('Input-Ext Allocators'!E$8:E$63,'Input-Ext Allocators'!$B$8:$B$63,$F185))*$D185</f>
        <v>0</v>
      </c>
      <c r="I185" s="8">
        <f ca="1">IFERROR(INDEX(I$278:I$314,MATCH($F185,$B$278:$B$314,0))/INDEX($D$278:$D$314,MATCH($F185,$B$278:$B$314,0)),SUMIFS('Input-Ext Allocators'!F$8:F$63,'Input-Ext Allocators'!$B$8:$B$63,$F185))*$D185</f>
        <v>0</v>
      </c>
      <c r="J185" s="8">
        <f ca="1">IFERROR(INDEX(J$278:J$314,MATCH($F185,$B$278:$B$314,0))/INDEX($D$278:$D$314,MATCH($F185,$B$278:$B$314,0)),SUMIFS('Input-Ext Allocators'!G$8:G$63,'Input-Ext Allocators'!$B$8:$B$63,$F185))*$D185</f>
        <v>0</v>
      </c>
      <c r="K185" s="8">
        <f ca="1">IFERROR(INDEX(K$278:K$314,MATCH($F185,$B$278:$B$314,0))/INDEX($D$278:$D$314,MATCH($F185,$B$278:$B$314,0)),SUMIFS('Input-Ext Allocators'!H$8:H$63,'Input-Ext Allocators'!$B$8:$B$63,$F185))*$D185</f>
        <v>0</v>
      </c>
    </row>
    <row r="186" spans="1:11" hidden="1" outlineLevel="1">
      <c r="A186" s="22">
        <f>IF(ISBLANK('Input-Accounts'!A186),"",'Input-Accounts'!A186)</f>
        <v>160</v>
      </c>
      <c r="B186" s="32" t="str">
        <f>IF(ISBLANK('Input-Accounts'!B186),"",'Input-Accounts'!B186)</f>
        <v>Outside services employed</v>
      </c>
      <c r="C186" s="22">
        <f>IF(ISBLANK('Input-Accounts'!C186),"",'Input-Accounts'!C186)</f>
        <v>923</v>
      </c>
      <c r="D186" s="8">
        <f t="shared" ca="1" si="41"/>
        <v>0</v>
      </c>
      <c r="E186" s="8">
        <f t="shared" ca="1" si="42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-</v>
      </c>
      <c r="G186" s="8">
        <f ca="1">IFERROR(INDEX(G$278:G$314,MATCH($F186,$B$278:$B$314,0))/INDEX($D$278:$D$314,MATCH($F186,$B$278:$B$314,0)),SUMIFS('Input-Ext Allocators'!D$8:D$63,'Input-Ext Allocators'!$B$8:$B$63,$F186))*$D186</f>
        <v>0</v>
      </c>
      <c r="H186" s="8">
        <f ca="1">IFERROR(INDEX(H$278:H$314,MATCH($F186,$B$278:$B$314,0))/INDEX($D$278:$D$314,MATCH($F186,$B$278:$B$314,0)),SUMIFS('Input-Ext Allocators'!E$8:E$63,'Input-Ext Allocators'!$B$8:$B$63,$F186))*$D186</f>
        <v>0</v>
      </c>
      <c r="I186" s="8">
        <f ca="1">IFERROR(INDEX(I$278:I$314,MATCH($F186,$B$278:$B$314,0))/INDEX($D$278:$D$314,MATCH($F186,$B$278:$B$314,0)),SUMIFS('Input-Ext Allocators'!F$8:F$63,'Input-Ext Allocators'!$B$8:$B$63,$F186))*$D186</f>
        <v>0</v>
      </c>
      <c r="J186" s="8">
        <f ca="1">IFERROR(INDEX(J$278:J$314,MATCH($F186,$B$278:$B$314,0))/INDEX($D$278:$D$314,MATCH($F186,$B$278:$B$314,0)),SUMIFS('Input-Ext Allocators'!G$8:G$63,'Input-Ext Allocators'!$B$8:$B$63,$F186))*$D186</f>
        <v>0</v>
      </c>
      <c r="K186" s="8">
        <f ca="1">IFERROR(INDEX(K$278:K$314,MATCH($F186,$B$278:$B$314,0))/INDEX($D$278:$D$314,MATCH($F186,$B$278:$B$314,0)),SUMIFS('Input-Ext Allocators'!H$8:H$63,'Input-Ext Allocators'!$B$8:$B$63,$F186))*$D186</f>
        <v>0</v>
      </c>
    </row>
    <row r="187" spans="1:11" hidden="1" outlineLevel="1">
      <c r="A187" s="22">
        <f>IF(ISBLANK('Input-Accounts'!A187),"",'Input-Accounts'!A187)</f>
        <v>161</v>
      </c>
      <c r="B187" s="32" t="str">
        <f>IF(ISBLANK('Input-Accounts'!B187),"",'Input-Accounts'!B187)</f>
        <v>Property insurance</v>
      </c>
      <c r="C187" s="22">
        <f>IF(ISBLANK('Input-Accounts'!C187),"",'Input-Accounts'!C187)</f>
        <v>924</v>
      </c>
      <c r="D187" s="8">
        <f t="shared" ca="1" si="41"/>
        <v>0</v>
      </c>
      <c r="E187" s="8">
        <f t="shared" ca="1" si="42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-</v>
      </c>
      <c r="G187" s="8">
        <f ca="1">IFERROR(INDEX(G$278:G$314,MATCH($F187,$B$278:$B$314,0))/INDEX($D$278:$D$314,MATCH($F187,$B$278:$B$314,0)),SUMIFS('Input-Ext Allocators'!D$8:D$63,'Input-Ext Allocators'!$B$8:$B$63,$F187))*$D187</f>
        <v>0</v>
      </c>
      <c r="H187" s="8">
        <f ca="1">IFERROR(INDEX(H$278:H$314,MATCH($F187,$B$278:$B$314,0))/INDEX($D$278:$D$314,MATCH($F187,$B$278:$B$314,0)),SUMIFS('Input-Ext Allocators'!E$8:E$63,'Input-Ext Allocators'!$B$8:$B$63,$F187))*$D187</f>
        <v>0</v>
      </c>
      <c r="I187" s="8">
        <f ca="1">IFERROR(INDEX(I$278:I$314,MATCH($F187,$B$278:$B$314,0))/INDEX($D$278:$D$314,MATCH($F187,$B$278:$B$314,0)),SUMIFS('Input-Ext Allocators'!F$8:F$63,'Input-Ext Allocators'!$B$8:$B$63,$F187))*$D187</f>
        <v>0</v>
      </c>
      <c r="J187" s="8">
        <f ca="1">IFERROR(INDEX(J$278:J$314,MATCH($F187,$B$278:$B$314,0))/INDEX($D$278:$D$314,MATCH($F187,$B$278:$B$314,0)),SUMIFS('Input-Ext Allocators'!G$8:G$63,'Input-Ext Allocators'!$B$8:$B$63,$F187))*$D187</f>
        <v>0</v>
      </c>
      <c r="K187" s="8">
        <f ca="1">IFERROR(INDEX(K$278:K$314,MATCH($F187,$B$278:$B$314,0))/INDEX($D$278:$D$314,MATCH($F187,$B$278:$B$314,0)),SUMIFS('Input-Ext Allocators'!H$8:H$63,'Input-Ext Allocators'!$B$8:$B$63,$F187))*$D187</f>
        <v>0</v>
      </c>
    </row>
    <row r="188" spans="1:11" hidden="1" outlineLevel="1">
      <c r="A188" s="22">
        <f>IF(ISBLANK('Input-Accounts'!A188),"",'Input-Accounts'!A188)</f>
        <v>162</v>
      </c>
      <c r="B188" s="32" t="str">
        <f>IF(ISBLANK('Input-Accounts'!B188),"",'Input-Accounts'!B188)</f>
        <v>Injuries and damages</v>
      </c>
      <c r="C188" s="22">
        <f>IF(ISBLANK('Input-Accounts'!C188),"",'Input-Accounts'!C188)</f>
        <v>925</v>
      </c>
      <c r="D188" s="8">
        <f t="shared" ca="1" si="41"/>
        <v>39099.271149373351</v>
      </c>
      <c r="E188" s="8">
        <f t="shared" ca="1" si="42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INT_LABOR</v>
      </c>
      <c r="G188" s="8">
        <f ca="1">IFERROR(INDEX(G$278:G$314,MATCH($F188,$B$278:$B$314,0))/INDEX($D$278:$D$314,MATCH($F188,$B$278:$B$314,0)),SUMIFS('Input-Ext Allocators'!D$8:D$63,'Input-Ext Allocators'!$B$8:$B$63,$F188))*$D188</f>
        <v>23881.368733109877</v>
      </c>
      <c r="H188" s="8">
        <f ca="1">IFERROR(INDEX(H$278:H$314,MATCH($F188,$B$278:$B$314,0))/INDEX($D$278:$D$314,MATCH($F188,$B$278:$B$314,0)),SUMIFS('Input-Ext Allocators'!E$8:E$63,'Input-Ext Allocators'!$B$8:$B$63,$F188))*$D188</f>
        <v>15183.562597222342</v>
      </c>
      <c r="I188" s="8">
        <f ca="1">IFERROR(INDEX(I$278:I$314,MATCH($F188,$B$278:$B$314,0))/INDEX($D$278:$D$314,MATCH($F188,$B$278:$B$314,0)),SUMIFS('Input-Ext Allocators'!F$8:F$63,'Input-Ext Allocators'!$B$8:$B$63,$F188))*$D188</f>
        <v>34.339819041139101</v>
      </c>
      <c r="J188" s="8">
        <f ca="1">IFERROR(INDEX(J$278:J$314,MATCH($F188,$B$278:$B$314,0))/INDEX($D$278:$D$314,MATCH($F188,$B$278:$B$314,0)),SUMIFS('Input-Ext Allocators'!G$8:G$63,'Input-Ext Allocators'!$B$8:$B$63,$F188))*$D188</f>
        <v>0</v>
      </c>
      <c r="K188" s="8">
        <f ca="1">IFERROR(INDEX(K$278:K$314,MATCH($F188,$B$278:$B$314,0))/INDEX($D$278:$D$314,MATCH($F188,$B$278:$B$314,0)),SUMIFS('Input-Ext Allocators'!H$8:H$63,'Input-Ext Allocators'!$B$8:$B$63,$F188))*$D188</f>
        <v>0</v>
      </c>
    </row>
    <row r="189" spans="1:11" hidden="1" outlineLevel="1">
      <c r="A189" s="22">
        <f>IF(ISBLANK('Input-Accounts'!A189),"",'Input-Accounts'!A189)</f>
        <v>163</v>
      </c>
      <c r="B189" s="32" t="str">
        <f>IF(ISBLANK('Input-Accounts'!B189),"",'Input-Accounts'!B189)</f>
        <v>Employee pensions and benefits</v>
      </c>
      <c r="C189" s="22">
        <f>IF(ISBLANK('Input-Accounts'!C189),"",'Input-Accounts'!C189)</f>
        <v>926</v>
      </c>
      <c r="D189" s="8">
        <f t="shared" ca="1" si="41"/>
        <v>142391.64105478933</v>
      </c>
      <c r="E189" s="8">
        <f t="shared" ca="1" si="42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INT_LABOR</v>
      </c>
      <c r="G189" s="8">
        <f ca="1">IFERROR(INDEX(G$278:G$314,MATCH($F189,$B$278:$B$314,0))/INDEX($D$278:$D$314,MATCH($F189,$B$278:$B$314,0)),SUMIFS('Input-Ext Allocators'!D$8:D$63,'Input-Ext Allocators'!$B$8:$B$63,$F189))*$D189</f>
        <v>86971.116969185532</v>
      </c>
      <c r="H189" s="8">
        <f ca="1">IFERROR(INDEX(H$278:H$314,MATCH($F189,$B$278:$B$314,0))/INDEX($D$278:$D$314,MATCH($F189,$B$278:$B$314,0)),SUMIFS('Input-Ext Allocators'!E$8:E$63,'Input-Ext Allocators'!$B$8:$B$63,$F189))*$D189</f>
        <v>55295.465406936601</v>
      </c>
      <c r="I189" s="8">
        <f ca="1">IFERROR(INDEX(I$278:I$314,MATCH($F189,$B$278:$B$314,0))/INDEX($D$278:$D$314,MATCH($F189,$B$278:$B$314,0)),SUMIFS('Input-Ext Allocators'!F$8:F$63,'Input-Ext Allocators'!$B$8:$B$63,$F189))*$D189</f>
        <v>125.05867866722798</v>
      </c>
      <c r="J189" s="8">
        <f ca="1">IFERROR(INDEX(J$278:J$314,MATCH($F189,$B$278:$B$314,0))/INDEX($D$278:$D$314,MATCH($F189,$B$278:$B$314,0)),SUMIFS('Input-Ext Allocators'!G$8:G$63,'Input-Ext Allocators'!$B$8:$B$63,$F189))*$D189</f>
        <v>0</v>
      </c>
      <c r="K189" s="8">
        <f ca="1">IFERROR(INDEX(K$278:K$314,MATCH($F189,$B$278:$B$314,0))/INDEX($D$278:$D$314,MATCH($F189,$B$278:$B$314,0)),SUMIFS('Input-Ext Allocators'!H$8:H$63,'Input-Ext Allocators'!$B$8:$B$63,$F189))*$D189</f>
        <v>0</v>
      </c>
    </row>
    <row r="190" spans="1:11" hidden="1" outlineLevel="1">
      <c r="A190" s="22">
        <f>IF(ISBLANK('Input-Accounts'!A190),"",'Input-Accounts'!A190)</f>
        <v>164</v>
      </c>
      <c r="B190" s="32" t="str">
        <f>IF(ISBLANK('Input-Accounts'!B190),"",'Input-Accounts'!B190)</f>
        <v>Regulatory commission expenses</v>
      </c>
      <c r="C190" s="22">
        <f>IF(ISBLANK('Input-Accounts'!C190),"",'Input-Accounts'!C190)</f>
        <v>928</v>
      </c>
      <c r="D190" s="8">
        <f t="shared" ca="1" si="41"/>
        <v>0</v>
      </c>
      <c r="E190" s="8">
        <f t="shared" ca="1" si="42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-</v>
      </c>
      <c r="G190" s="8">
        <f ca="1">IFERROR(INDEX(G$278:G$314,MATCH($F190,$B$278:$B$314,0))/INDEX($D$278:$D$314,MATCH($F190,$B$278:$B$314,0)),SUMIFS('Input-Ext Allocators'!D$8:D$63,'Input-Ext Allocators'!$B$8:$B$63,$F190))*$D190</f>
        <v>0</v>
      </c>
      <c r="H190" s="8">
        <f ca="1">IFERROR(INDEX(H$278:H$314,MATCH($F190,$B$278:$B$314,0))/INDEX($D$278:$D$314,MATCH($F190,$B$278:$B$314,0)),SUMIFS('Input-Ext Allocators'!E$8:E$63,'Input-Ext Allocators'!$B$8:$B$63,$F190))*$D190</f>
        <v>0</v>
      </c>
      <c r="I190" s="8">
        <f ca="1">IFERROR(INDEX(I$278:I$314,MATCH($F190,$B$278:$B$314,0))/INDEX($D$278:$D$314,MATCH($F190,$B$278:$B$314,0)),SUMIFS('Input-Ext Allocators'!F$8:F$63,'Input-Ext Allocators'!$B$8:$B$63,$F190))*$D190</f>
        <v>0</v>
      </c>
      <c r="J190" s="8">
        <f ca="1">IFERROR(INDEX(J$278:J$314,MATCH($F190,$B$278:$B$314,0))/INDEX($D$278:$D$314,MATCH($F190,$B$278:$B$314,0)),SUMIFS('Input-Ext Allocators'!G$8:G$63,'Input-Ext Allocators'!$B$8:$B$63,$F190))*$D190</f>
        <v>0</v>
      </c>
      <c r="K190" s="8">
        <f ca="1">IFERROR(INDEX(K$278:K$314,MATCH($F190,$B$278:$B$314,0))/INDEX($D$278:$D$314,MATCH($F190,$B$278:$B$314,0)),SUMIFS('Input-Ext Allocators'!H$8:H$63,'Input-Ext Allocators'!$B$8:$B$63,$F190))*$D190</f>
        <v>0</v>
      </c>
    </row>
    <row r="191" spans="1:11" hidden="1" outlineLevel="1">
      <c r="A191" s="22">
        <f>IF(ISBLANK('Input-Accounts'!A191),"",'Input-Accounts'!A191)</f>
        <v>165</v>
      </c>
      <c r="B191" s="32" t="str">
        <f>IF(ISBLANK('Input-Accounts'!B191),"",'Input-Accounts'!B191)</f>
        <v>General advertising expenses</v>
      </c>
      <c r="C191" s="22">
        <f>IF(ISBLANK('Input-Accounts'!C191),"",'Input-Accounts'!C191)</f>
        <v>930.1</v>
      </c>
      <c r="D191" s="8">
        <f t="shared" ca="1" si="41"/>
        <v>0</v>
      </c>
      <c r="E191" s="8">
        <f t="shared" ca="1" si="42"/>
        <v>0</v>
      </c>
      <c r="F191" s="2" t="str" cm="1">
        <f t="array" aca="1" ref="F191" ca="1">IF(D191=0,"-",IF('Input-Accounts'!$E191&lt;&gt;0,'Input-Accounts'!$E191,INDEX('Input-Accounts'!$H191:$J191,,MATCH($F$6,'Input-Accounts'!$H$6:$J$6,0))))</f>
        <v>-</v>
      </c>
      <c r="G191" s="8">
        <f ca="1">IFERROR(INDEX(G$278:G$314,MATCH($F191,$B$278:$B$314,0))/INDEX($D$278:$D$314,MATCH($F191,$B$278:$B$314,0)),SUMIFS('Input-Ext Allocators'!D$8:D$63,'Input-Ext Allocators'!$B$8:$B$63,$F191))*$D191</f>
        <v>0</v>
      </c>
      <c r="H191" s="8">
        <f ca="1">IFERROR(INDEX(H$278:H$314,MATCH($F191,$B$278:$B$314,0))/INDEX($D$278:$D$314,MATCH($F191,$B$278:$B$314,0)),SUMIFS('Input-Ext Allocators'!E$8:E$63,'Input-Ext Allocators'!$B$8:$B$63,$F191))*$D191</f>
        <v>0</v>
      </c>
      <c r="I191" s="8">
        <f ca="1">IFERROR(INDEX(I$278:I$314,MATCH($F191,$B$278:$B$314,0))/INDEX($D$278:$D$314,MATCH($F191,$B$278:$B$314,0)),SUMIFS('Input-Ext Allocators'!F$8:F$63,'Input-Ext Allocators'!$B$8:$B$63,$F191))*$D191</f>
        <v>0</v>
      </c>
      <c r="J191" s="8">
        <f ca="1">IFERROR(INDEX(J$278:J$314,MATCH($F191,$B$278:$B$314,0))/INDEX($D$278:$D$314,MATCH($F191,$B$278:$B$314,0)),SUMIFS('Input-Ext Allocators'!G$8:G$63,'Input-Ext Allocators'!$B$8:$B$63,$F191))*$D191</f>
        <v>0</v>
      </c>
      <c r="K191" s="8">
        <f ca="1">IFERROR(INDEX(K$278:K$314,MATCH($F191,$B$278:$B$314,0))/INDEX($D$278:$D$314,MATCH($F191,$B$278:$B$314,0)),SUMIFS('Input-Ext Allocators'!H$8:H$63,'Input-Ext Allocators'!$B$8:$B$63,$F191))*$D191</f>
        <v>0</v>
      </c>
    </row>
    <row r="192" spans="1:11" hidden="1" outlineLevel="1">
      <c r="A192" s="22">
        <f>IF(ISBLANK('Input-Accounts'!A192),"",'Input-Accounts'!A192)</f>
        <v>166</v>
      </c>
      <c r="B192" s="32" t="str">
        <f>IF(ISBLANK('Input-Accounts'!B192),"",'Input-Accounts'!B192)</f>
        <v>Miscellaneous general expenses</v>
      </c>
      <c r="C192" s="22">
        <f>IF(ISBLANK('Input-Accounts'!C192),"",'Input-Accounts'!C192)</f>
        <v>930.2</v>
      </c>
      <c r="D192" s="8">
        <f t="shared" ca="1" si="41"/>
        <v>0</v>
      </c>
      <c r="E192" s="8">
        <f t="shared" ca="1" si="42"/>
        <v>0</v>
      </c>
      <c r="F192" s="2" t="str" cm="1">
        <f t="array" aca="1" ref="F192" ca="1">IF(D192=0,"-",IF('Input-Accounts'!$E192&lt;&gt;0,'Input-Accounts'!$E192,INDEX('Input-Accounts'!$H192:$J192,,MATCH($F$6,'Input-Accounts'!$H$6:$J$6,0))))</f>
        <v>-</v>
      </c>
      <c r="G192" s="8">
        <f ca="1">IFERROR(INDEX(G$278:G$314,MATCH($F192,$B$278:$B$314,0))/INDEX($D$278:$D$314,MATCH($F192,$B$278:$B$314,0)),SUMIFS('Input-Ext Allocators'!D$8:D$63,'Input-Ext Allocators'!$B$8:$B$63,$F192))*$D192</f>
        <v>0</v>
      </c>
      <c r="H192" s="8">
        <f ca="1">IFERROR(INDEX(H$278:H$314,MATCH($F192,$B$278:$B$314,0))/INDEX($D$278:$D$314,MATCH($F192,$B$278:$B$314,0)),SUMIFS('Input-Ext Allocators'!E$8:E$63,'Input-Ext Allocators'!$B$8:$B$63,$F192))*$D192</f>
        <v>0</v>
      </c>
      <c r="I192" s="8">
        <f ca="1">IFERROR(INDEX(I$278:I$314,MATCH($F192,$B$278:$B$314,0))/INDEX($D$278:$D$314,MATCH($F192,$B$278:$B$314,0)),SUMIFS('Input-Ext Allocators'!F$8:F$63,'Input-Ext Allocators'!$B$8:$B$63,$F192))*$D192</f>
        <v>0</v>
      </c>
      <c r="J192" s="8">
        <f ca="1">IFERROR(INDEX(J$278:J$314,MATCH($F192,$B$278:$B$314,0))/INDEX($D$278:$D$314,MATCH($F192,$B$278:$B$314,0)),SUMIFS('Input-Ext Allocators'!G$8:G$63,'Input-Ext Allocators'!$B$8:$B$63,$F192))*$D192</f>
        <v>0</v>
      </c>
      <c r="K192" s="8">
        <f ca="1">IFERROR(INDEX(K$278:K$314,MATCH($F192,$B$278:$B$314,0))/INDEX($D$278:$D$314,MATCH($F192,$B$278:$B$314,0)),SUMIFS('Input-Ext Allocators'!H$8:H$63,'Input-Ext Allocators'!$B$8:$B$63,$F192))*$D192</f>
        <v>0</v>
      </c>
    </row>
    <row r="193" spans="1:11" hidden="1" outlineLevel="1">
      <c r="A193" s="22">
        <f>IF(ISBLANK('Input-Accounts'!A193),"",'Input-Accounts'!A193)</f>
        <v>167</v>
      </c>
      <c r="B193" s="32" t="str">
        <f>IF(ISBLANK('Input-Accounts'!B193),"",'Input-Accounts'!B193)</f>
        <v>Rents</v>
      </c>
      <c r="C193" s="22">
        <f>IF(ISBLANK('Input-Accounts'!C193),"",'Input-Accounts'!C193)</f>
        <v>931</v>
      </c>
      <c r="D193" s="8">
        <f t="shared" ca="1" si="41"/>
        <v>0</v>
      </c>
      <c r="E193" s="8">
        <f t="shared" ca="1" si="42"/>
        <v>0</v>
      </c>
      <c r="F193" s="2" t="str" cm="1">
        <f t="array" aca="1" ref="F193" ca="1">IF(D193=0,"-",IF('Input-Accounts'!$E193&lt;&gt;0,'Input-Accounts'!$E193,INDEX('Input-Accounts'!$H193:$J193,,MATCH($F$6,'Input-Accounts'!$H$6:$J$6,0))))</f>
        <v>-</v>
      </c>
      <c r="G193" s="8">
        <f ca="1">IFERROR(INDEX(G$278:G$314,MATCH($F193,$B$278:$B$314,0))/INDEX($D$278:$D$314,MATCH($F193,$B$278:$B$314,0)),SUMIFS('Input-Ext Allocators'!D$8:D$63,'Input-Ext Allocators'!$B$8:$B$63,$F193))*$D193</f>
        <v>0</v>
      </c>
      <c r="H193" s="8">
        <f ca="1">IFERROR(INDEX(H$278:H$314,MATCH($F193,$B$278:$B$314,0))/INDEX($D$278:$D$314,MATCH($F193,$B$278:$B$314,0)),SUMIFS('Input-Ext Allocators'!E$8:E$63,'Input-Ext Allocators'!$B$8:$B$63,$F193))*$D193</f>
        <v>0</v>
      </c>
      <c r="I193" s="8">
        <f ca="1">IFERROR(INDEX(I$278:I$314,MATCH($F193,$B$278:$B$314,0))/INDEX($D$278:$D$314,MATCH($F193,$B$278:$B$314,0)),SUMIFS('Input-Ext Allocators'!F$8:F$63,'Input-Ext Allocators'!$B$8:$B$63,$F193))*$D193</f>
        <v>0</v>
      </c>
      <c r="J193" s="8">
        <f ca="1">IFERROR(INDEX(J$278:J$314,MATCH($F193,$B$278:$B$314,0))/INDEX($D$278:$D$314,MATCH($F193,$B$278:$B$314,0)),SUMIFS('Input-Ext Allocators'!G$8:G$63,'Input-Ext Allocators'!$B$8:$B$63,$F193))*$D193</f>
        <v>0</v>
      </c>
      <c r="K193" s="8">
        <f ca="1">IFERROR(INDEX(K$278:K$314,MATCH($F193,$B$278:$B$314,0))/INDEX($D$278:$D$314,MATCH($F193,$B$278:$B$314,0)),SUMIFS('Input-Ext Allocators'!H$8:H$63,'Input-Ext Allocators'!$B$8:$B$63,$F193))*$D193</f>
        <v>0</v>
      </c>
    </row>
    <row r="194" spans="1:11" hidden="1" outlineLevel="1">
      <c r="A194" s="22">
        <f>IF(ISBLANK('Input-Accounts'!A194),"",'Input-Accounts'!A194)</f>
        <v>168</v>
      </c>
      <c r="B194" s="32" t="str">
        <f>IF(ISBLANK('Input-Accounts'!B194),"",'Input-Accounts'!B194)</f>
        <v>Maintenance of general plant</v>
      </c>
      <c r="C194" s="22">
        <f>IF(ISBLANK('Input-Accounts'!C194),"",'Input-Accounts'!C194)</f>
        <v>932</v>
      </c>
      <c r="D194" s="8">
        <f t="shared" ca="1" si="41"/>
        <v>0</v>
      </c>
      <c r="E194" s="8">
        <f t="shared" ca="1" si="42"/>
        <v>0</v>
      </c>
      <c r="F194" s="2" t="str" cm="1">
        <f t="array" aca="1" ref="F194" ca="1">IF(D194=0,"-",IF('Input-Accounts'!$E194&lt;&gt;0,'Input-Accounts'!$E194,INDEX('Input-Accounts'!$H194:$J194,,MATCH($F$6,'Input-Accounts'!$H$6:$J$6,0))))</f>
        <v>-</v>
      </c>
      <c r="G194" s="8">
        <f ca="1">IFERROR(INDEX(G$278:G$314,MATCH($F194,$B$278:$B$314,0))/INDEX($D$278:$D$314,MATCH($F194,$B$278:$B$314,0)),SUMIFS('Input-Ext Allocators'!D$8:D$63,'Input-Ext Allocators'!$B$8:$B$63,$F194))*$D194</f>
        <v>0</v>
      </c>
      <c r="H194" s="8">
        <f ca="1">IFERROR(INDEX(H$278:H$314,MATCH($F194,$B$278:$B$314,0))/INDEX($D$278:$D$314,MATCH($F194,$B$278:$B$314,0)),SUMIFS('Input-Ext Allocators'!E$8:E$63,'Input-Ext Allocators'!$B$8:$B$63,$F194))*$D194</f>
        <v>0</v>
      </c>
      <c r="I194" s="8">
        <f ca="1">IFERROR(INDEX(I$278:I$314,MATCH($F194,$B$278:$B$314,0))/INDEX($D$278:$D$314,MATCH($F194,$B$278:$B$314,0)),SUMIFS('Input-Ext Allocators'!F$8:F$63,'Input-Ext Allocators'!$B$8:$B$63,$F194))*$D194</f>
        <v>0</v>
      </c>
      <c r="J194" s="8">
        <f ca="1">IFERROR(INDEX(J$278:J$314,MATCH($F194,$B$278:$B$314,0))/INDEX($D$278:$D$314,MATCH($F194,$B$278:$B$314,0)),SUMIFS('Input-Ext Allocators'!G$8:G$63,'Input-Ext Allocators'!$B$8:$B$63,$F194))*$D194</f>
        <v>0</v>
      </c>
      <c r="K194" s="8">
        <f ca="1">IFERROR(INDEX(K$278:K$314,MATCH($F194,$B$278:$B$314,0))/INDEX($D$278:$D$314,MATCH($F194,$B$278:$B$314,0)),SUMIFS('Input-Ext Allocators'!H$8:H$63,'Input-Ext Allocators'!$B$8:$B$63,$F194))*$D194</f>
        <v>0</v>
      </c>
    </row>
    <row r="195" spans="1:11" collapsed="1">
      <c r="A195" s="22">
        <f>IF(ISBLANK('Input-Accounts'!A195),"",'Input-Accounts'!A195)</f>
        <v>169</v>
      </c>
      <c r="B195" t="str">
        <f>IF(ISBLANK('Input-Accounts'!B195),"",'Input-Accounts'!B195)</f>
        <v>Total Administrative and General Expenses</v>
      </c>
      <c r="C195" s="22" t="str">
        <f>IF(ISBLANK('Input-Accounts'!C195),"",'Input-Accounts'!C195)</f>
        <v/>
      </c>
      <c r="D195" s="77">
        <f ca="1">SUBTOTAL(9,D184:D194)</f>
        <v>181490.91220416268</v>
      </c>
      <c r="E195" s="8">
        <f t="shared" ca="1" si="42"/>
        <v>0</v>
      </c>
      <c r="G195" s="77">
        <f t="shared" ref="G195:K195" ca="1" si="43">SUBTOTAL(9,G184:G194)</f>
        <v>110852.48570229541</v>
      </c>
      <c r="H195" s="77">
        <f t="shared" ca="1" si="43"/>
        <v>70479.028004158943</v>
      </c>
      <c r="I195" s="77">
        <f t="shared" ca="1" si="43"/>
        <v>159.39849770836707</v>
      </c>
      <c r="J195" s="77">
        <f t="shared" ca="1" si="43"/>
        <v>0</v>
      </c>
      <c r="K195" s="77">
        <f t="shared" ca="1" si="43"/>
        <v>0</v>
      </c>
    </row>
    <row r="196" spans="1:11">
      <c r="A196" s="22" t="str">
        <f>IF(ISBLANK('Input-Accounts'!A196),"",'Input-Accounts'!A196)</f>
        <v/>
      </c>
      <c r="B196" s="5" t="str">
        <f>IF(ISBLANK('Input-Accounts'!B196),"",'Input-Accounts'!B196)</f>
        <v/>
      </c>
      <c r="C196" s="22" t="str">
        <f>IF(ISBLANK('Input-Accounts'!C196),"",'Input-Accounts'!C196)</f>
        <v/>
      </c>
      <c r="D196" s="8"/>
      <c r="E196" s="8"/>
      <c r="G196" s="8"/>
      <c r="H196" s="8"/>
      <c r="I196" s="8"/>
      <c r="J196" s="8"/>
      <c r="K196" s="8"/>
    </row>
    <row r="197" spans="1:11" ht="14.65" thickBot="1">
      <c r="A197" s="22">
        <f>IF(ISBLANK('Input-Accounts'!A197),"",'Input-Accounts'!A197)</f>
        <v>170</v>
      </c>
      <c r="B197" s="6" t="str">
        <f>IF(ISBLANK('Input-Accounts'!B197),"",'Input-Accounts'!B197)</f>
        <v>TOTAL OPERATION AND MAINTENANCE EXPENSE</v>
      </c>
      <c r="C197" s="22" t="str">
        <f>IF(ISBLANK('Input-Accounts'!C197),"",'Input-Accounts'!C197)</f>
        <v/>
      </c>
      <c r="D197" s="79">
        <f ca="1">SUBTOTAL(9,D118:D196)</f>
        <v>527952.66300209553</v>
      </c>
      <c r="E197" s="8">
        <f ca="1">IFERROR(IF(D197="","",IF(D197=0,0,IF(ABS(D197-SUM($G197:$K197))&lt;Check_Limit,0,1))),1)</f>
        <v>0</v>
      </c>
      <c r="G197" s="79">
        <f t="shared" ref="G197:K197" ca="1" si="44">SUBTOTAL(9,G118:G196)</f>
        <v>322467.19307406875</v>
      </c>
      <c r="H197" s="79">
        <f t="shared" ca="1" si="44"/>
        <v>205021.78356311959</v>
      </c>
      <c r="I197" s="79">
        <f t="shared" ca="1" si="44"/>
        <v>463.68636490734247</v>
      </c>
      <c r="J197" s="79">
        <f t="shared" ca="1" si="44"/>
        <v>0</v>
      </c>
      <c r="K197" s="79">
        <f t="shared" ca="1" si="44"/>
        <v>0</v>
      </c>
    </row>
    <row r="198" spans="1:11" ht="14.65" thickTop="1">
      <c r="A198" s="22" t="str">
        <f>IF(ISBLANK('Input-Accounts'!A198),"",'Input-Accounts'!A198)</f>
        <v/>
      </c>
      <c r="B198" t="str">
        <f>IF(ISBLANK('Input-Accounts'!B198),"",'Input-Accounts'!B198)</f>
        <v/>
      </c>
      <c r="C198" s="22" t="str">
        <f>IF(ISBLANK('Input-Accounts'!C198),"",'Input-Accounts'!C198)</f>
        <v/>
      </c>
      <c r="D198" s="8"/>
      <c r="E198" s="8"/>
      <c r="G198" s="8"/>
      <c r="H198" s="8"/>
      <c r="I198" s="8"/>
      <c r="J198" s="8"/>
      <c r="K198" s="8"/>
    </row>
    <row r="199" spans="1:11">
      <c r="A199" s="22">
        <f>IF(ISBLANK('Input-Accounts'!A199),"",'Input-Accounts'!A199)</f>
        <v>171</v>
      </c>
      <c r="B199" s="6" t="str">
        <f>IF(ISBLANK('Input-Accounts'!B199),"",'Input-Accounts'!B199)</f>
        <v>Adjustments, Depreciation and Amortization Expense</v>
      </c>
      <c r="C199" s="22" t="str">
        <f>IF(ISBLANK('Input-Accounts'!C199),"",'Input-Accounts'!C199)</f>
        <v/>
      </c>
      <c r="D199" s="8"/>
      <c r="E199" s="8"/>
      <c r="G199" s="8"/>
      <c r="H199" s="8"/>
      <c r="I199" s="8"/>
      <c r="J199" s="8"/>
      <c r="K199" s="8"/>
    </row>
    <row r="200" spans="1:11">
      <c r="A200" s="22">
        <f>IF(ISBLANK('Input-Accounts'!A200),"",'Input-Accounts'!A200)</f>
        <v>172</v>
      </c>
      <c r="B200" s="6" t="str">
        <f>IF(ISBLANK('Input-Accounts'!B200),"",'Input-Accounts'!B200)</f>
        <v>Depreciation Expense</v>
      </c>
      <c r="C200" s="22" t="str">
        <f>IF(ISBLANK('Input-Accounts'!C200),"",'Input-Accounts'!C200)</f>
        <v/>
      </c>
      <c r="D200" s="8"/>
      <c r="E200" s="8"/>
      <c r="G200" s="8"/>
      <c r="H200" s="8"/>
      <c r="I200" s="8"/>
      <c r="J200" s="8"/>
      <c r="K200" s="8"/>
    </row>
    <row r="201" spans="1:11" outlineLevel="1">
      <c r="A201" s="22">
        <f>IF(ISBLANK('Input-Accounts'!A201),"",'Input-Accounts'!A201)</f>
        <v>173</v>
      </c>
      <c r="B201" s="1" t="str">
        <f>IF(ISBLANK('Input-Accounts'!B201),"",'Input-Accounts'!B201)</f>
        <v>Intangible Plant</v>
      </c>
      <c r="C201" s="22" t="str">
        <f>IF(ISBLANK('Input-Accounts'!C201),"",'Input-Accounts'!C201)</f>
        <v/>
      </c>
      <c r="E201" s="8"/>
      <c r="G201" s="8"/>
      <c r="H201" s="8"/>
      <c r="I201" s="8"/>
      <c r="J201" s="8"/>
      <c r="K201" s="8"/>
    </row>
    <row r="202" spans="1:11" outlineLevel="1">
      <c r="A202" s="22">
        <f>IF(ISBLANK('Input-Accounts'!A202),"",'Input-Accounts'!A202)</f>
        <v>174</v>
      </c>
      <c r="B202" s="32" t="str">
        <f>IF(ISBLANK('Input-Accounts'!B202),"",'Input-Accounts'!B202)</f>
        <v>Organization</v>
      </c>
      <c r="C202" s="22">
        <f>IF(ISBLANK('Input-Accounts'!C202),"",'Input-Accounts'!C202)</f>
        <v>301</v>
      </c>
      <c r="D202" s="8">
        <f ca="1">INDIRECT("Classification!"&amp;$D$5&amp;ROW())</f>
        <v>0</v>
      </c>
      <c r="E202" s="8">
        <f ca="1">IFERROR(IF(D202="","",IF(D202=0,0,IF(ABS(D202-SUM($G202:$K202))&lt;Check_Limit,0,1))),1)</f>
        <v>0</v>
      </c>
      <c r="F202" s="2" t="str" cm="1">
        <f t="array" aca="1" ref="F202" ca="1">IF(D202=0,"-",IF('Input-Accounts'!$E202&lt;&gt;0,'Input-Accounts'!$E202,INDEX('Input-Accounts'!$H202:$J202,,MATCH($F$6,'Input-Accounts'!$H$6:$J$6,0))))</f>
        <v>-</v>
      </c>
      <c r="G202" s="8">
        <f ca="1">IFERROR(INDEX(G$278:G$314,MATCH($F202,$B$278:$B$314,0))/INDEX($D$278:$D$314,MATCH($F202,$B$278:$B$314,0)),SUMIFS('Input-Ext Allocators'!D$8:D$63,'Input-Ext Allocators'!$B$8:$B$63,$F202))*$D202</f>
        <v>0</v>
      </c>
      <c r="H202" s="8">
        <f ca="1">IFERROR(INDEX(H$278:H$314,MATCH($F202,$B$278:$B$314,0))/INDEX($D$278:$D$314,MATCH($F202,$B$278:$B$314,0)),SUMIFS('Input-Ext Allocators'!E$8:E$63,'Input-Ext Allocators'!$B$8:$B$63,$F202))*$D202</f>
        <v>0</v>
      </c>
      <c r="I202" s="8">
        <f ca="1">IFERROR(INDEX(I$278:I$314,MATCH($F202,$B$278:$B$314,0))/INDEX($D$278:$D$314,MATCH($F202,$B$278:$B$314,0)),SUMIFS('Input-Ext Allocators'!F$8:F$63,'Input-Ext Allocators'!$B$8:$B$63,$F202))*$D202</f>
        <v>0</v>
      </c>
      <c r="J202" s="8">
        <f ca="1">IFERROR(INDEX(J$278:J$314,MATCH($F202,$B$278:$B$314,0))/INDEX($D$278:$D$314,MATCH($F202,$B$278:$B$314,0)),SUMIFS('Input-Ext Allocators'!G$8:G$63,'Input-Ext Allocators'!$B$8:$B$63,$F202))*$D202</f>
        <v>0</v>
      </c>
      <c r="K202" s="8">
        <f ca="1">IFERROR(INDEX(K$278:K$314,MATCH($F202,$B$278:$B$314,0))/INDEX($D$278:$D$314,MATCH($F202,$B$278:$B$314,0)),SUMIFS('Input-Ext Allocators'!H$8:H$63,'Input-Ext Allocators'!$B$8:$B$63,$F202))*$D202</f>
        <v>0</v>
      </c>
    </row>
    <row r="203" spans="1:11" outlineLevel="1">
      <c r="A203" s="22">
        <f>IF(ISBLANK('Input-Accounts'!A203),"",'Input-Accounts'!A203)</f>
        <v>175</v>
      </c>
      <c r="B203" s="32" t="str">
        <f>IF(ISBLANK('Input-Accounts'!B203),"",'Input-Accounts'!B203)</f>
        <v>Misc. Intangible Plant - Plant Related</v>
      </c>
      <c r="C203" s="22">
        <f>IF(ISBLANK('Input-Accounts'!C203),"",'Input-Accounts'!C203)</f>
        <v>303</v>
      </c>
      <c r="D203" s="8">
        <f t="shared" ref="D203" ca="1" si="45">INDIRECT("Classification!"&amp;$D$5&amp;ROW())</f>
        <v>0</v>
      </c>
      <c r="E203" s="8">
        <f ca="1">IFERROR(IF(D203="","",IF(D203=0,0,IF(ABS(D203-SUM($G203:$K203))&lt;Check_Limit,0,1))),1)</f>
        <v>0</v>
      </c>
      <c r="F203" s="2" t="str" cm="1">
        <f t="array" aca="1" ref="F203" ca="1">IF(D203=0,"-",IF('Input-Accounts'!$E203&lt;&gt;0,'Input-Accounts'!$E203,INDEX('Input-Accounts'!$H203:$J203,,MATCH($F$6,'Input-Accounts'!$H$6:$J$6,0))))</f>
        <v>-</v>
      </c>
      <c r="G203" s="8">
        <f ca="1">IFERROR(INDEX(G$278:G$314,MATCH($F203,$B$278:$B$314,0))/INDEX($D$278:$D$314,MATCH($F203,$B$278:$B$314,0)),SUMIFS('Input-Ext Allocators'!D$8:D$63,'Input-Ext Allocators'!$B$8:$B$63,$F203))*$D203</f>
        <v>0</v>
      </c>
      <c r="H203" s="8">
        <f ca="1">IFERROR(INDEX(H$278:H$314,MATCH($F203,$B$278:$B$314,0))/INDEX($D$278:$D$314,MATCH($F203,$B$278:$B$314,0)),SUMIFS('Input-Ext Allocators'!E$8:E$63,'Input-Ext Allocators'!$B$8:$B$63,$F203))*$D203</f>
        <v>0</v>
      </c>
      <c r="I203" s="8">
        <f ca="1">IFERROR(INDEX(I$278:I$314,MATCH($F203,$B$278:$B$314,0))/INDEX($D$278:$D$314,MATCH($F203,$B$278:$B$314,0)),SUMIFS('Input-Ext Allocators'!F$8:F$63,'Input-Ext Allocators'!$B$8:$B$63,$F203))*$D203</f>
        <v>0</v>
      </c>
      <c r="J203" s="8">
        <f ca="1">IFERROR(INDEX(J$278:J$314,MATCH($F203,$B$278:$B$314,0))/INDEX($D$278:$D$314,MATCH($F203,$B$278:$B$314,0)),SUMIFS('Input-Ext Allocators'!G$8:G$63,'Input-Ext Allocators'!$B$8:$B$63,$F203))*$D203</f>
        <v>0</v>
      </c>
      <c r="K203" s="8">
        <f ca="1">IFERROR(INDEX(K$278:K$314,MATCH($F203,$B$278:$B$314,0))/INDEX($D$278:$D$314,MATCH($F203,$B$278:$B$314,0)),SUMIFS('Input-Ext Allocators'!H$8:H$63,'Input-Ext Allocators'!$B$8:$B$63,$F203))*$D203</f>
        <v>0</v>
      </c>
    </row>
    <row r="204" spans="1:11" outlineLevel="1">
      <c r="A204" s="22">
        <f>IF(ISBLANK('Input-Accounts'!A204),"",'Input-Accounts'!A204)</f>
        <v>176</v>
      </c>
      <c r="B204" s="32" t="str">
        <f>IF(ISBLANK('Input-Accounts'!B204),"",'Input-Accounts'!B204)</f>
        <v>MISC INTANGIBLE PLANT-OTHER SOFTWARE</v>
      </c>
      <c r="C204" s="22">
        <f>IF(ISBLANK('Input-Accounts'!C204),"",'Input-Accounts'!C204)</f>
        <v>303.3</v>
      </c>
      <c r="D204" s="8">
        <f ca="1">INDIRECT("Classification!"&amp;$D$5&amp;ROW())</f>
        <v>0</v>
      </c>
      <c r="E204" s="8">
        <f ca="1">IFERROR(IF(D204="","",IF(D204=0,0,IF(ABS(D204-SUM($G204:$K204))&lt;Check_Limit,0,1))),1)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8">
        <f ca="1">IFERROR(INDEX(G$278:G$314,MATCH($F204,$B$278:$B$314,0))/INDEX($D$278:$D$314,MATCH($F204,$B$278:$B$314,0)),SUMIFS('Input-Ext Allocators'!D$8:D$63,'Input-Ext Allocators'!$B$8:$B$63,$F204))*$D204</f>
        <v>0</v>
      </c>
      <c r="H204" s="8">
        <f ca="1">IFERROR(INDEX(H$278:H$314,MATCH($F204,$B$278:$B$314,0))/INDEX($D$278:$D$314,MATCH($F204,$B$278:$B$314,0)),SUMIFS('Input-Ext Allocators'!E$8:E$63,'Input-Ext Allocators'!$B$8:$B$63,$F204))*$D204</f>
        <v>0</v>
      </c>
      <c r="I204" s="8">
        <f ca="1">IFERROR(INDEX(I$278:I$314,MATCH($F204,$B$278:$B$314,0))/INDEX($D$278:$D$314,MATCH($F204,$B$278:$B$314,0)),SUMIFS('Input-Ext Allocators'!F$8:F$63,'Input-Ext Allocators'!$B$8:$B$63,$F204))*$D204</f>
        <v>0</v>
      </c>
      <c r="J204" s="8">
        <f ca="1">IFERROR(INDEX(J$278:J$314,MATCH($F204,$B$278:$B$314,0))/INDEX($D$278:$D$314,MATCH($F204,$B$278:$B$314,0)),SUMIFS('Input-Ext Allocators'!G$8:G$63,'Input-Ext Allocators'!$B$8:$B$63,$F204))*$D204</f>
        <v>0</v>
      </c>
      <c r="K204" s="8">
        <f ca="1">IFERROR(INDEX(K$278:K$314,MATCH($F204,$B$278:$B$314,0))/INDEX($D$278:$D$314,MATCH($F204,$B$278:$B$314,0)),SUMIFS('Input-Ext Allocators'!H$8:H$63,'Input-Ext Allocators'!$B$8:$B$63,$F204))*$D204</f>
        <v>0</v>
      </c>
    </row>
    <row r="205" spans="1:11" outlineLevel="1">
      <c r="A205" s="22">
        <f>IF(ISBLANK('Input-Accounts'!A205),"",'Input-Accounts'!A205)</f>
        <v>177</v>
      </c>
      <c r="B205" s="32" t="str">
        <f>IF(ISBLANK('Input-Accounts'!B205),"",'Input-Accounts'!B205)</f>
        <v>MISC INTANGIBLE PLANT-CLOUD SOFTWARE</v>
      </c>
      <c r="C205" s="22">
        <f>IF(ISBLANK('Input-Accounts'!C205),"",'Input-Accounts'!C205)</f>
        <v>303.99</v>
      </c>
      <c r="D205" s="8">
        <f ca="1">INDIRECT("Classification!"&amp;$D$5&amp;ROW())</f>
        <v>0</v>
      </c>
      <c r="E205" s="8">
        <f ca="1">IFERROR(IF(D205="","",IF(D205=0,0,IF(ABS(D205-SUM($G205:$K205))&lt;Check_Limit,0,1))),1)</f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8">
        <f ca="1">IFERROR(INDEX(G$278:G$314,MATCH($F205,$B$278:$B$314,0))/INDEX($D$278:$D$314,MATCH($F205,$B$278:$B$314,0)),SUMIFS('Input-Ext Allocators'!D$8:D$63,'Input-Ext Allocators'!$B$8:$B$63,$F205))*$D205</f>
        <v>0</v>
      </c>
      <c r="H205" s="8">
        <f ca="1">IFERROR(INDEX(H$278:H$314,MATCH($F205,$B$278:$B$314,0))/INDEX($D$278:$D$314,MATCH($F205,$B$278:$B$314,0)),SUMIFS('Input-Ext Allocators'!E$8:E$63,'Input-Ext Allocators'!$B$8:$B$63,$F205))*$D205</f>
        <v>0</v>
      </c>
      <c r="I205" s="8">
        <f ca="1">IFERROR(INDEX(I$278:I$314,MATCH($F205,$B$278:$B$314,0))/INDEX($D$278:$D$314,MATCH($F205,$B$278:$B$314,0)),SUMIFS('Input-Ext Allocators'!F$8:F$63,'Input-Ext Allocators'!$B$8:$B$63,$F205))*$D205</f>
        <v>0</v>
      </c>
      <c r="J205" s="8">
        <f ca="1">IFERROR(INDEX(J$278:J$314,MATCH($F205,$B$278:$B$314,0))/INDEX($D$278:$D$314,MATCH($F205,$B$278:$B$314,0)),SUMIFS('Input-Ext Allocators'!G$8:G$63,'Input-Ext Allocators'!$B$8:$B$63,$F205))*$D205</f>
        <v>0</v>
      </c>
      <c r="K205" s="8">
        <f ca="1">IFERROR(INDEX(K$278:K$314,MATCH($F205,$B$278:$B$314,0))/INDEX($D$278:$D$314,MATCH($F205,$B$278:$B$314,0)),SUMIFS('Input-Ext Allocators'!H$8:H$63,'Input-Ext Allocators'!$B$8:$B$63,$F205))*$D205</f>
        <v>0</v>
      </c>
    </row>
    <row r="206" spans="1:11" outlineLevel="1">
      <c r="A206" s="22">
        <f>IF(ISBLANK('Input-Accounts'!A206),"",'Input-Accounts'!A206)</f>
        <v>178</v>
      </c>
      <c r="B206" t="str">
        <f>IF(ISBLANK('Input-Accounts'!B206),"",'Input-Accounts'!B206)</f>
        <v>Subtotal - Intangible Plant</v>
      </c>
      <c r="C206" s="22" t="str">
        <f>IF(ISBLANK('Input-Accounts'!C206),"",'Input-Accounts'!C206)</f>
        <v/>
      </c>
      <c r="D206" s="77">
        <f ca="1">SUBTOTAL(9,D202:D205)</f>
        <v>0</v>
      </c>
      <c r="E206" s="8">
        <f ca="1">IFERROR(IF(D206="","",IF(D206=0,0,IF(ABS(D206-SUM($G206:$K206))&lt;Check_Limit,0,1))),1)</f>
        <v>0</v>
      </c>
      <c r="G206" s="77">
        <f t="shared" ref="G206:K206" ca="1" si="46">SUBTOTAL(9,G202:G205)</f>
        <v>0</v>
      </c>
      <c r="H206" s="77">
        <f t="shared" ca="1" si="46"/>
        <v>0</v>
      </c>
      <c r="I206" s="77">
        <f t="shared" ca="1" si="46"/>
        <v>0</v>
      </c>
      <c r="J206" s="77">
        <f t="shared" ca="1" si="46"/>
        <v>0</v>
      </c>
      <c r="K206" s="77">
        <f t="shared" ca="1" si="46"/>
        <v>0</v>
      </c>
    </row>
    <row r="207" spans="1:11" outlineLevel="1">
      <c r="A207" s="22" t="str">
        <f>IF(ISBLANK('Input-Accounts'!A207),"",'Input-Accounts'!A207)</f>
        <v/>
      </c>
      <c r="B207" t="str">
        <f>IF(ISBLANK('Input-Accounts'!B207),"",'Input-Accounts'!B207)</f>
        <v/>
      </c>
      <c r="C207" s="22" t="str">
        <f>IF(ISBLANK('Input-Accounts'!C207),"",'Input-Accounts'!C207)</f>
        <v/>
      </c>
      <c r="D207" s="8"/>
      <c r="E207" s="8"/>
      <c r="G207" s="8"/>
      <c r="H207" s="8"/>
      <c r="I207" s="8"/>
      <c r="J207" s="8"/>
      <c r="K207" s="8"/>
    </row>
    <row r="208" spans="1:11" outlineLevel="1">
      <c r="A208" s="22">
        <f>IF(ISBLANK('Input-Accounts'!A208),"",'Input-Accounts'!A208)</f>
        <v>179</v>
      </c>
      <c r="B208" s="1" t="str">
        <f>IF(ISBLANK('Input-Accounts'!B208),"",'Input-Accounts'!B208)</f>
        <v>Distribution Plant</v>
      </c>
      <c r="C208" s="22" t="str">
        <f>IF(ISBLANK('Input-Accounts'!C208),"",'Input-Accounts'!C208)</f>
        <v/>
      </c>
      <c r="D208" s="8"/>
      <c r="E208" s="8" t="str">
        <f t="shared" ref="E208:E233" si="47">IFERROR(IF(D208="","",IF(D208=0,0,IF(ABS(D208-SUM($G208:$K208))&lt;Check_Limit,0,1))),1)</f>
        <v/>
      </c>
      <c r="F208" s="2"/>
      <c r="G208" s="8"/>
      <c r="H208" s="8"/>
      <c r="I208" s="8"/>
      <c r="J208" s="8"/>
      <c r="K208" s="8"/>
    </row>
    <row r="209" spans="1:11" outlineLevel="1">
      <c r="A209" s="22">
        <f>IF(ISBLANK('Input-Accounts'!A209),"",'Input-Accounts'!A209)</f>
        <v>180</v>
      </c>
      <c r="B209" s="32" t="str">
        <f>IF(ISBLANK('Input-Accounts'!B209),"",'Input-Accounts'!B209)</f>
        <v>LAND-CITY GATE &amp; MAIN LINE IND. M &amp; R</v>
      </c>
      <c r="C209" s="22">
        <f>IF(ISBLANK('Input-Accounts'!C209),"",'Input-Accounts'!C209)</f>
        <v>374.1</v>
      </c>
      <c r="D209" s="8">
        <f t="shared" ref="D209:D232" ca="1" si="48">INDIRECT("Classification!"&amp;$D$5&amp;ROW())</f>
        <v>0</v>
      </c>
      <c r="E209" s="8">
        <f t="shared" ca="1" si="47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8">
        <f ca="1">IFERROR(INDEX(G$278:G$314,MATCH($F209,$B$278:$B$314,0))/INDEX($D$278:$D$314,MATCH($F209,$B$278:$B$314,0)),SUMIFS('Input-Ext Allocators'!D$8:D$63,'Input-Ext Allocators'!$B$8:$B$63,$F209))*$D209</f>
        <v>0</v>
      </c>
      <c r="H209" s="8">
        <f ca="1">IFERROR(INDEX(H$278:H$314,MATCH($F209,$B$278:$B$314,0))/INDEX($D$278:$D$314,MATCH($F209,$B$278:$B$314,0)),SUMIFS('Input-Ext Allocators'!E$8:E$63,'Input-Ext Allocators'!$B$8:$B$63,$F209))*$D209</f>
        <v>0</v>
      </c>
      <c r="I209" s="8">
        <f ca="1">IFERROR(INDEX(I$278:I$314,MATCH($F209,$B$278:$B$314,0))/INDEX($D$278:$D$314,MATCH($F209,$B$278:$B$314,0)),SUMIFS('Input-Ext Allocators'!F$8:F$63,'Input-Ext Allocators'!$B$8:$B$63,$F209))*$D209</f>
        <v>0</v>
      </c>
      <c r="J209" s="8">
        <f ca="1">IFERROR(INDEX(J$278:J$314,MATCH($F209,$B$278:$B$314,0))/INDEX($D$278:$D$314,MATCH($F209,$B$278:$B$314,0)),SUMIFS('Input-Ext Allocators'!G$8:G$63,'Input-Ext Allocators'!$B$8:$B$63,$F209))*$D209</f>
        <v>0</v>
      </c>
      <c r="K209" s="8">
        <f ca="1">IFERROR(INDEX(K$278:K$314,MATCH($F209,$B$278:$B$314,0))/INDEX($D$278:$D$314,MATCH($F209,$B$278:$B$314,0)),SUMIFS('Input-Ext Allocators'!H$8:H$63,'Input-Ext Allocators'!$B$8:$B$63,$F209))*$D209</f>
        <v>0</v>
      </c>
    </row>
    <row r="210" spans="1:11" outlineLevel="1">
      <c r="A210" s="22">
        <f>IF(ISBLANK('Input-Accounts'!A210),"",'Input-Accounts'!A210)</f>
        <v>181</v>
      </c>
      <c r="B210" s="32" t="str">
        <f>IF(ISBLANK('Input-Accounts'!B210),"",'Input-Accounts'!B210)</f>
        <v>LAND-OTHER DISTRIBUTION SYSTEMS</v>
      </c>
      <c r="C210" s="22">
        <f>IF(ISBLANK('Input-Accounts'!C210),"",'Input-Accounts'!C210)</f>
        <v>374.2</v>
      </c>
      <c r="D210" s="8">
        <f t="shared" ca="1" si="48"/>
        <v>0</v>
      </c>
      <c r="E210" s="8">
        <f t="shared" ca="1" si="47"/>
        <v>0</v>
      </c>
      <c r="F210" s="2" t="str" cm="1">
        <f t="array" aca="1" ref="F210" ca="1">IF(D210=0,"-",IF('Input-Accounts'!$E210&lt;&gt;0,'Input-Accounts'!$E210,INDEX('Input-Accounts'!$H210:$J210,,MATCH($F$6,'Input-Accounts'!$H$6:$J$6,0))))</f>
        <v>-</v>
      </c>
      <c r="G210" s="8">
        <f ca="1">IFERROR(INDEX(G$278:G$314,MATCH($F210,$B$278:$B$314,0))/INDEX($D$278:$D$314,MATCH($F210,$B$278:$B$314,0)),SUMIFS('Input-Ext Allocators'!D$8:D$63,'Input-Ext Allocators'!$B$8:$B$63,$F210))*$D210</f>
        <v>0</v>
      </c>
      <c r="H210" s="8">
        <f ca="1">IFERROR(INDEX(H$278:H$314,MATCH($F210,$B$278:$B$314,0))/INDEX($D$278:$D$314,MATCH($F210,$B$278:$B$314,0)),SUMIFS('Input-Ext Allocators'!E$8:E$63,'Input-Ext Allocators'!$B$8:$B$63,$F210))*$D210</f>
        <v>0</v>
      </c>
      <c r="I210" s="8">
        <f ca="1">IFERROR(INDEX(I$278:I$314,MATCH($F210,$B$278:$B$314,0))/INDEX($D$278:$D$314,MATCH($F210,$B$278:$B$314,0)),SUMIFS('Input-Ext Allocators'!F$8:F$63,'Input-Ext Allocators'!$B$8:$B$63,$F210))*$D210</f>
        <v>0</v>
      </c>
      <c r="J210" s="8">
        <f ca="1">IFERROR(INDEX(J$278:J$314,MATCH($F210,$B$278:$B$314,0))/INDEX($D$278:$D$314,MATCH($F210,$B$278:$B$314,0)),SUMIFS('Input-Ext Allocators'!G$8:G$63,'Input-Ext Allocators'!$B$8:$B$63,$F210))*$D210</f>
        <v>0</v>
      </c>
      <c r="K210" s="8">
        <f ca="1">IFERROR(INDEX(K$278:K$314,MATCH($F210,$B$278:$B$314,0))/INDEX($D$278:$D$314,MATCH($F210,$B$278:$B$314,0)),SUMIFS('Input-Ext Allocators'!H$8:H$63,'Input-Ext Allocators'!$B$8:$B$63,$F210))*$D210</f>
        <v>0</v>
      </c>
    </row>
    <row r="211" spans="1:11" outlineLevel="1">
      <c r="A211" s="22">
        <f>IF(ISBLANK('Input-Accounts'!A211),"",'Input-Accounts'!A211)</f>
        <v>182</v>
      </c>
      <c r="B211" s="32" t="str">
        <f>IF(ISBLANK('Input-Accounts'!B211),"",'Input-Accounts'!B211)</f>
        <v>RIGHTS OF WAY</v>
      </c>
      <c r="C211" s="22">
        <f>IF(ISBLANK('Input-Accounts'!C211),"",'Input-Accounts'!C211)</f>
        <v>374.5</v>
      </c>
      <c r="D211" s="8">
        <f t="shared" ca="1" si="48"/>
        <v>0</v>
      </c>
      <c r="E211" s="8">
        <f t="shared" ca="1" si="47"/>
        <v>0</v>
      </c>
      <c r="F211" s="2" t="str" cm="1">
        <f t="array" aca="1" ref="F211" ca="1">IF(D211=0,"-",IF('Input-Accounts'!$E211&lt;&gt;0,'Input-Accounts'!$E211,INDEX('Input-Accounts'!$H211:$J211,,MATCH($F$6,'Input-Accounts'!$H$6:$J$6,0))))</f>
        <v>-</v>
      </c>
      <c r="G211" s="8">
        <f ca="1">IFERROR(INDEX(G$278:G$314,MATCH($F211,$B$278:$B$314,0))/INDEX($D$278:$D$314,MATCH($F211,$B$278:$B$314,0)),SUMIFS('Input-Ext Allocators'!D$8:D$63,'Input-Ext Allocators'!$B$8:$B$63,$F211))*$D211</f>
        <v>0</v>
      </c>
      <c r="H211" s="8">
        <f ca="1">IFERROR(INDEX(H$278:H$314,MATCH($F211,$B$278:$B$314,0))/INDEX($D$278:$D$314,MATCH($F211,$B$278:$B$314,0)),SUMIFS('Input-Ext Allocators'!E$8:E$63,'Input-Ext Allocators'!$B$8:$B$63,$F211))*$D211</f>
        <v>0</v>
      </c>
      <c r="I211" s="8">
        <f ca="1">IFERROR(INDEX(I$278:I$314,MATCH($F211,$B$278:$B$314,0))/INDEX($D$278:$D$314,MATCH($F211,$B$278:$B$314,0)),SUMIFS('Input-Ext Allocators'!F$8:F$63,'Input-Ext Allocators'!$B$8:$B$63,$F211))*$D211</f>
        <v>0</v>
      </c>
      <c r="J211" s="8">
        <f ca="1">IFERROR(INDEX(J$278:J$314,MATCH($F211,$B$278:$B$314,0))/INDEX($D$278:$D$314,MATCH($F211,$B$278:$B$314,0)),SUMIFS('Input-Ext Allocators'!G$8:G$63,'Input-Ext Allocators'!$B$8:$B$63,$F211))*$D211</f>
        <v>0</v>
      </c>
      <c r="K211" s="8">
        <f ca="1">IFERROR(INDEX(K$278:K$314,MATCH($F211,$B$278:$B$314,0))/INDEX($D$278:$D$314,MATCH($F211,$B$278:$B$314,0)),SUMIFS('Input-Ext Allocators'!H$8:H$63,'Input-Ext Allocators'!$B$8:$B$63,$F211))*$D211</f>
        <v>0</v>
      </c>
    </row>
    <row r="212" spans="1:11" outlineLevel="1">
      <c r="A212" s="22">
        <f>IF(ISBLANK('Input-Accounts'!A212),"",'Input-Accounts'!A212)</f>
        <v>183</v>
      </c>
      <c r="B212" s="32" t="str">
        <f>IF(ISBLANK('Input-Accounts'!B212),"",'Input-Accounts'!B212)</f>
        <v>STRUCTURES &amp; IMPROVEMENTS</v>
      </c>
      <c r="C212" s="22">
        <f>IF(ISBLANK('Input-Accounts'!C212),"",'Input-Accounts'!C212)</f>
        <v>375</v>
      </c>
      <c r="D212" s="8">
        <f t="shared" ca="1" si="48"/>
        <v>0</v>
      </c>
      <c r="E212" s="8">
        <f t="shared" ca="1" si="47"/>
        <v>0</v>
      </c>
      <c r="F212" s="2" t="str" cm="1">
        <f t="array" aca="1" ref="F212" ca="1">IF(D212=0,"-",IF('Input-Accounts'!$E212&lt;&gt;0,'Input-Accounts'!$E212,INDEX('Input-Accounts'!$H212:$J212,,MATCH($F$6,'Input-Accounts'!$H$6:$J$6,0))))</f>
        <v>-</v>
      </c>
      <c r="G212" s="8">
        <f ca="1">IFERROR(INDEX(G$278:G$314,MATCH($F212,$B$278:$B$314,0))/INDEX($D$278:$D$314,MATCH($F212,$B$278:$B$314,0)),SUMIFS('Input-Ext Allocators'!D$8:D$63,'Input-Ext Allocators'!$B$8:$B$63,$F212))*$D212</f>
        <v>0</v>
      </c>
      <c r="H212" s="8">
        <f ca="1">IFERROR(INDEX(H$278:H$314,MATCH($F212,$B$278:$B$314,0))/INDEX($D$278:$D$314,MATCH($F212,$B$278:$B$314,0)),SUMIFS('Input-Ext Allocators'!E$8:E$63,'Input-Ext Allocators'!$B$8:$B$63,$F212))*$D212</f>
        <v>0</v>
      </c>
      <c r="I212" s="8">
        <f ca="1">IFERROR(INDEX(I$278:I$314,MATCH($F212,$B$278:$B$314,0))/INDEX($D$278:$D$314,MATCH($F212,$B$278:$B$314,0)),SUMIFS('Input-Ext Allocators'!F$8:F$63,'Input-Ext Allocators'!$B$8:$B$63,$F212))*$D212</f>
        <v>0</v>
      </c>
      <c r="J212" s="8">
        <f ca="1">IFERROR(INDEX(J$278:J$314,MATCH($F212,$B$278:$B$314,0))/INDEX($D$278:$D$314,MATCH($F212,$B$278:$B$314,0)),SUMIFS('Input-Ext Allocators'!G$8:G$63,'Input-Ext Allocators'!$B$8:$B$63,$F212))*$D212</f>
        <v>0</v>
      </c>
      <c r="K212" s="8">
        <f ca="1">IFERROR(INDEX(K$278:K$314,MATCH($F212,$B$278:$B$314,0))/INDEX($D$278:$D$314,MATCH($F212,$B$278:$B$314,0)),SUMIFS('Input-Ext Allocators'!H$8:H$63,'Input-Ext Allocators'!$B$8:$B$63,$F212))*$D212</f>
        <v>0</v>
      </c>
    </row>
    <row r="213" spans="1:11" outlineLevel="1">
      <c r="A213" s="22">
        <f>IF(ISBLANK('Input-Accounts'!A213),"",'Input-Accounts'!A213)</f>
        <v>184</v>
      </c>
      <c r="B213" s="32" t="str">
        <f>IF(ISBLANK('Input-Accounts'!B213),"",'Input-Accounts'!B213)</f>
        <v>STRUC &amp; IMPROV-REGULATING - DS-ML DIRECT ASSIGNMENT</v>
      </c>
      <c r="C213" s="22">
        <f>IF(ISBLANK('Input-Accounts'!C213),"",'Input-Accounts'!C213)</f>
        <v>375.4</v>
      </c>
      <c r="D213" s="8">
        <f t="shared" ca="1" si="48"/>
        <v>0</v>
      </c>
      <c r="E213" s="8">
        <f t="shared" ca="1" si="4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8">
        <f ca="1">IFERROR(INDEX(G$278:G$314,MATCH($F213,$B$278:$B$314,0))/INDEX($D$278:$D$314,MATCH($F213,$B$278:$B$314,0)),SUMIFS('Input-Ext Allocators'!D$8:D$63,'Input-Ext Allocators'!$B$8:$B$63,$F213))*$D213</f>
        <v>0</v>
      </c>
      <c r="H213" s="8">
        <f ca="1">IFERROR(INDEX(H$278:H$314,MATCH($F213,$B$278:$B$314,0))/INDEX($D$278:$D$314,MATCH($F213,$B$278:$B$314,0)),SUMIFS('Input-Ext Allocators'!E$8:E$63,'Input-Ext Allocators'!$B$8:$B$63,$F213))*$D213</f>
        <v>0</v>
      </c>
      <c r="I213" s="8">
        <f ca="1">IFERROR(INDEX(I$278:I$314,MATCH($F213,$B$278:$B$314,0))/INDEX($D$278:$D$314,MATCH($F213,$B$278:$B$314,0)),SUMIFS('Input-Ext Allocators'!F$8:F$63,'Input-Ext Allocators'!$B$8:$B$63,$F213))*$D213</f>
        <v>0</v>
      </c>
      <c r="J213" s="8">
        <f ca="1">IFERROR(INDEX(J$278:J$314,MATCH($F213,$B$278:$B$314,0))/INDEX($D$278:$D$314,MATCH($F213,$B$278:$B$314,0)),SUMIFS('Input-Ext Allocators'!G$8:G$63,'Input-Ext Allocators'!$B$8:$B$63,$F213))*$D213</f>
        <v>0</v>
      </c>
      <c r="K213" s="8">
        <f ca="1">IFERROR(INDEX(K$278:K$314,MATCH($F213,$B$278:$B$314,0))/INDEX($D$278:$D$314,MATCH($F213,$B$278:$B$314,0)),SUMIFS('Input-Ext Allocators'!H$8:H$63,'Input-Ext Allocators'!$B$8:$B$63,$F213))*$D213</f>
        <v>0</v>
      </c>
    </row>
    <row r="214" spans="1:11" outlineLevel="1">
      <c r="A214" s="22">
        <f>IF(ISBLANK('Input-Accounts'!A214),"",'Input-Accounts'!A214)</f>
        <v>185</v>
      </c>
      <c r="B214" s="32" t="str">
        <f>IF(ISBLANK('Input-Accounts'!B214),"",'Input-Accounts'!B214)</f>
        <v>STRUC &amp; IMPROV-DISTR. IND. M &amp; R</v>
      </c>
      <c r="C214" s="22">
        <f>IF(ISBLANK('Input-Accounts'!C214),"",'Input-Accounts'!C214)</f>
        <v>375.6</v>
      </c>
      <c r="D214" s="8">
        <f t="shared" ca="1" si="48"/>
        <v>0</v>
      </c>
      <c r="E214" s="8">
        <f t="shared" ca="1" si="4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8">
        <f ca="1">IFERROR(INDEX(G$278:G$314,MATCH($F214,$B$278:$B$314,0))/INDEX($D$278:$D$314,MATCH($F214,$B$278:$B$314,0)),SUMIFS('Input-Ext Allocators'!D$8:D$63,'Input-Ext Allocators'!$B$8:$B$63,$F214))*$D214</f>
        <v>0</v>
      </c>
      <c r="H214" s="8">
        <f ca="1">IFERROR(INDEX(H$278:H$314,MATCH($F214,$B$278:$B$314,0))/INDEX($D$278:$D$314,MATCH($F214,$B$278:$B$314,0)),SUMIFS('Input-Ext Allocators'!E$8:E$63,'Input-Ext Allocators'!$B$8:$B$63,$F214))*$D214</f>
        <v>0</v>
      </c>
      <c r="I214" s="8">
        <f ca="1">IFERROR(INDEX(I$278:I$314,MATCH($F214,$B$278:$B$314,0))/INDEX($D$278:$D$314,MATCH($F214,$B$278:$B$314,0)),SUMIFS('Input-Ext Allocators'!F$8:F$63,'Input-Ext Allocators'!$B$8:$B$63,$F214))*$D214</f>
        <v>0</v>
      </c>
      <c r="J214" s="8">
        <f ca="1">IFERROR(INDEX(J$278:J$314,MATCH($F214,$B$278:$B$314,0))/INDEX($D$278:$D$314,MATCH($F214,$B$278:$B$314,0)),SUMIFS('Input-Ext Allocators'!G$8:G$63,'Input-Ext Allocators'!$B$8:$B$63,$F214))*$D214</f>
        <v>0</v>
      </c>
      <c r="K214" s="8">
        <f ca="1">IFERROR(INDEX(K$278:K$314,MATCH($F214,$B$278:$B$314,0))/INDEX($D$278:$D$314,MATCH($F214,$B$278:$B$314,0)),SUMIFS('Input-Ext Allocators'!H$8:H$63,'Input-Ext Allocators'!$B$8:$B$63,$F214))*$D214</f>
        <v>0</v>
      </c>
    </row>
    <row r="215" spans="1:11" outlineLevel="1">
      <c r="A215" s="22">
        <f>IF(ISBLANK('Input-Accounts'!A215),"",'Input-Accounts'!A215)</f>
        <v>186</v>
      </c>
      <c r="B215" s="32" t="str">
        <f>IF(ISBLANK('Input-Accounts'!B215),"",'Input-Accounts'!B215)</f>
        <v>STRUC &amp; IMPROV-OTHER DISTR. SYSTEMS</v>
      </c>
      <c r="C215" s="22">
        <f>IF(ISBLANK('Input-Accounts'!C215),"",'Input-Accounts'!C215)</f>
        <v>375.7</v>
      </c>
      <c r="D215" s="8">
        <f t="shared" ca="1" si="48"/>
        <v>0</v>
      </c>
      <c r="E215" s="8">
        <f t="shared" ca="1" si="4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-</v>
      </c>
      <c r="G215" s="8">
        <f ca="1">IFERROR(INDEX(G$278:G$314,MATCH($F215,$B$278:$B$314,0))/INDEX($D$278:$D$314,MATCH($F215,$B$278:$B$314,0)),SUMIFS('Input-Ext Allocators'!D$8:D$63,'Input-Ext Allocators'!$B$8:$B$63,$F215))*$D215</f>
        <v>0</v>
      </c>
      <c r="H215" s="8">
        <f ca="1">IFERROR(INDEX(H$278:H$314,MATCH($F215,$B$278:$B$314,0))/INDEX($D$278:$D$314,MATCH($F215,$B$278:$B$314,0)),SUMIFS('Input-Ext Allocators'!E$8:E$63,'Input-Ext Allocators'!$B$8:$B$63,$F215))*$D215</f>
        <v>0</v>
      </c>
      <c r="I215" s="8">
        <f ca="1">IFERROR(INDEX(I$278:I$314,MATCH($F215,$B$278:$B$314,0))/INDEX($D$278:$D$314,MATCH($F215,$B$278:$B$314,0)),SUMIFS('Input-Ext Allocators'!F$8:F$63,'Input-Ext Allocators'!$B$8:$B$63,$F215))*$D215</f>
        <v>0</v>
      </c>
      <c r="J215" s="8">
        <f ca="1">IFERROR(INDEX(J$278:J$314,MATCH($F215,$B$278:$B$314,0))/INDEX($D$278:$D$314,MATCH($F215,$B$278:$B$314,0)),SUMIFS('Input-Ext Allocators'!G$8:G$63,'Input-Ext Allocators'!$B$8:$B$63,$F215))*$D215</f>
        <v>0</v>
      </c>
      <c r="K215" s="8">
        <f ca="1">IFERROR(INDEX(K$278:K$314,MATCH($F215,$B$278:$B$314,0))/INDEX($D$278:$D$314,MATCH($F215,$B$278:$B$314,0)),SUMIFS('Input-Ext Allocators'!H$8:H$63,'Input-Ext Allocators'!$B$8:$B$63,$F215))*$D215</f>
        <v>0</v>
      </c>
    </row>
    <row r="216" spans="1:11" outlineLevel="1">
      <c r="A216" s="22">
        <f>IF(ISBLANK('Input-Accounts'!A216),"",'Input-Accounts'!A216)</f>
        <v>187</v>
      </c>
      <c r="B216" s="32" t="str">
        <f>IF(ISBLANK('Input-Accounts'!B216),"",'Input-Accounts'!B216)</f>
        <v>STRUC &amp; IMPROV-OTHER DISTR SYS-ILP</v>
      </c>
      <c r="C216" s="22">
        <f>IF(ISBLANK('Input-Accounts'!C216),"",'Input-Accounts'!C216)</f>
        <v>375.71</v>
      </c>
      <c r="D216" s="8">
        <f t="shared" ca="1" si="48"/>
        <v>0</v>
      </c>
      <c r="E216" s="8">
        <f t="shared" ca="1" si="4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-</v>
      </c>
      <c r="G216" s="8">
        <f ca="1">IFERROR(INDEX(G$278:G$314,MATCH($F216,$B$278:$B$314,0))/INDEX($D$278:$D$314,MATCH($F216,$B$278:$B$314,0)),SUMIFS('Input-Ext Allocators'!D$8:D$63,'Input-Ext Allocators'!$B$8:$B$63,$F216))*$D216</f>
        <v>0</v>
      </c>
      <c r="H216" s="8">
        <f ca="1">IFERROR(INDEX(H$278:H$314,MATCH($F216,$B$278:$B$314,0))/INDEX($D$278:$D$314,MATCH($F216,$B$278:$B$314,0)),SUMIFS('Input-Ext Allocators'!E$8:E$63,'Input-Ext Allocators'!$B$8:$B$63,$F216))*$D216</f>
        <v>0</v>
      </c>
      <c r="I216" s="8">
        <f ca="1">IFERROR(INDEX(I$278:I$314,MATCH($F216,$B$278:$B$314,0))/INDEX($D$278:$D$314,MATCH($F216,$B$278:$B$314,0)),SUMIFS('Input-Ext Allocators'!F$8:F$63,'Input-Ext Allocators'!$B$8:$B$63,$F216))*$D216</f>
        <v>0</v>
      </c>
      <c r="J216" s="8">
        <f ca="1">IFERROR(INDEX(J$278:J$314,MATCH($F216,$B$278:$B$314,0))/INDEX($D$278:$D$314,MATCH($F216,$B$278:$B$314,0)),SUMIFS('Input-Ext Allocators'!G$8:G$63,'Input-Ext Allocators'!$B$8:$B$63,$F216))*$D216</f>
        <v>0</v>
      </c>
      <c r="K216" s="8">
        <f ca="1">IFERROR(INDEX(K$278:K$314,MATCH($F216,$B$278:$B$314,0))/INDEX($D$278:$D$314,MATCH($F216,$B$278:$B$314,0)),SUMIFS('Input-Ext Allocators'!H$8:H$63,'Input-Ext Allocators'!$B$8:$B$63,$F216))*$D216</f>
        <v>0</v>
      </c>
    </row>
    <row r="217" spans="1:11" outlineLevel="1">
      <c r="A217" s="22">
        <f>IF(ISBLANK('Input-Accounts'!A217),"",'Input-Accounts'!A217)</f>
        <v>188</v>
      </c>
      <c r="B217" s="32" t="str">
        <f>IF(ISBLANK('Input-Accounts'!B217),"",'Input-Accounts'!B217)</f>
        <v>STRUC &amp; IMPROV-COMMUNICATIONS</v>
      </c>
      <c r="C217" s="22">
        <f>IF(ISBLANK('Input-Accounts'!C217),"",'Input-Accounts'!C217)</f>
        <v>375.8</v>
      </c>
      <c r="D217" s="8">
        <f t="shared" ca="1" si="48"/>
        <v>0</v>
      </c>
      <c r="E217" s="8">
        <f t="shared" ca="1" si="4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8">
        <f ca="1">IFERROR(INDEX(G$278:G$314,MATCH($F217,$B$278:$B$314,0))/INDEX($D$278:$D$314,MATCH($F217,$B$278:$B$314,0)),SUMIFS('Input-Ext Allocators'!D$8:D$63,'Input-Ext Allocators'!$B$8:$B$63,$F217))*$D217</f>
        <v>0</v>
      </c>
      <c r="H217" s="8">
        <f ca="1">IFERROR(INDEX(H$278:H$314,MATCH($F217,$B$278:$B$314,0))/INDEX($D$278:$D$314,MATCH($F217,$B$278:$B$314,0)),SUMIFS('Input-Ext Allocators'!E$8:E$63,'Input-Ext Allocators'!$B$8:$B$63,$F217))*$D217</f>
        <v>0</v>
      </c>
      <c r="I217" s="8">
        <f ca="1">IFERROR(INDEX(I$278:I$314,MATCH($F217,$B$278:$B$314,0))/INDEX($D$278:$D$314,MATCH($F217,$B$278:$B$314,0)),SUMIFS('Input-Ext Allocators'!F$8:F$63,'Input-Ext Allocators'!$B$8:$B$63,$F217))*$D217</f>
        <v>0</v>
      </c>
      <c r="J217" s="8">
        <f ca="1">IFERROR(INDEX(J$278:J$314,MATCH($F217,$B$278:$B$314,0))/INDEX($D$278:$D$314,MATCH($F217,$B$278:$B$314,0)),SUMIFS('Input-Ext Allocators'!G$8:G$63,'Input-Ext Allocators'!$B$8:$B$63,$F217))*$D217</f>
        <v>0</v>
      </c>
      <c r="K217" s="8">
        <f ca="1">IFERROR(INDEX(K$278:K$314,MATCH($F217,$B$278:$B$314,0))/INDEX($D$278:$D$314,MATCH($F217,$B$278:$B$314,0)),SUMIFS('Input-Ext Allocators'!H$8:H$63,'Input-Ext Allocators'!$B$8:$B$63,$F217))*$D217</f>
        <v>0</v>
      </c>
    </row>
    <row r="218" spans="1:11" outlineLevel="1">
      <c r="A218" s="22">
        <f>IF(ISBLANK('Input-Accounts'!A218),"",'Input-Accounts'!A218)</f>
        <v>189</v>
      </c>
      <c r="B218" s="32" t="str">
        <f>IF(ISBLANK('Input-Accounts'!B218),"",'Input-Accounts'!B218)</f>
        <v>MAINS (Less SMRP)</v>
      </c>
      <c r="C218" s="22">
        <f>IF(ISBLANK('Input-Accounts'!C218),"",'Input-Accounts'!C218)</f>
        <v>376</v>
      </c>
      <c r="D218" s="8">
        <f t="shared" ca="1" si="48"/>
        <v>0</v>
      </c>
      <c r="E218" s="8">
        <f t="shared" ca="1" si="4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8">
        <f ca="1">IFERROR(INDEX(G$278:G$314,MATCH($F218,$B$278:$B$314,0))/INDEX($D$278:$D$314,MATCH($F218,$B$278:$B$314,0)),SUMIFS('Input-Ext Allocators'!D$8:D$63,'Input-Ext Allocators'!$B$8:$B$63,$F218))*$D218</f>
        <v>0</v>
      </c>
      <c r="H218" s="8">
        <f ca="1">IFERROR(INDEX(H$278:H$314,MATCH($F218,$B$278:$B$314,0))/INDEX($D$278:$D$314,MATCH($F218,$B$278:$B$314,0)),SUMIFS('Input-Ext Allocators'!E$8:E$63,'Input-Ext Allocators'!$B$8:$B$63,$F218))*$D218</f>
        <v>0</v>
      </c>
      <c r="I218" s="8">
        <f ca="1">IFERROR(INDEX(I$278:I$314,MATCH($F218,$B$278:$B$314,0))/INDEX($D$278:$D$314,MATCH($F218,$B$278:$B$314,0)),SUMIFS('Input-Ext Allocators'!F$8:F$63,'Input-Ext Allocators'!$B$8:$B$63,$F218))*$D218</f>
        <v>0</v>
      </c>
      <c r="J218" s="8">
        <f ca="1">IFERROR(INDEX(J$278:J$314,MATCH($F218,$B$278:$B$314,0))/INDEX($D$278:$D$314,MATCH($F218,$B$278:$B$314,0)),SUMIFS('Input-Ext Allocators'!G$8:G$63,'Input-Ext Allocators'!$B$8:$B$63,$F218))*$D218</f>
        <v>0</v>
      </c>
      <c r="K218" s="8">
        <f ca="1">IFERROR(INDEX(K$278:K$314,MATCH($F218,$B$278:$B$314,0))/INDEX($D$278:$D$314,MATCH($F218,$B$278:$B$314,0)),SUMIFS('Input-Ext Allocators'!H$8:H$63,'Input-Ext Allocators'!$B$8:$B$63,$F218))*$D218</f>
        <v>0</v>
      </c>
    </row>
    <row r="219" spans="1:11" outlineLevel="1">
      <c r="A219" s="22">
        <f>IF(ISBLANK('Input-Accounts'!A219),"",'Input-Accounts'!A219)</f>
        <v>190</v>
      </c>
      <c r="B219" s="32" t="str">
        <f>IF(ISBLANK('Input-Accounts'!B219),"",'Input-Accounts'!B219)</f>
        <v>MAINS - DS-ML DIRECT ASSIGNMENT</v>
      </c>
      <c r="C219" s="22">
        <f>IF(ISBLANK('Input-Accounts'!C219),"",'Input-Accounts'!C219)</f>
        <v>376</v>
      </c>
      <c r="D219" s="8">
        <f t="shared" ca="1" si="48"/>
        <v>0</v>
      </c>
      <c r="E219" s="8">
        <f t="shared" ca="1" si="4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8">
        <f ca="1">IFERROR(INDEX(G$278:G$314,MATCH($F219,$B$278:$B$314,0))/INDEX($D$278:$D$314,MATCH($F219,$B$278:$B$314,0)),SUMIFS('Input-Ext Allocators'!D$8:D$63,'Input-Ext Allocators'!$B$8:$B$63,$F219))*$D219</f>
        <v>0</v>
      </c>
      <c r="H219" s="8">
        <f ca="1">IFERROR(INDEX(H$278:H$314,MATCH($F219,$B$278:$B$314,0))/INDEX($D$278:$D$314,MATCH($F219,$B$278:$B$314,0)),SUMIFS('Input-Ext Allocators'!E$8:E$63,'Input-Ext Allocators'!$B$8:$B$63,$F219))*$D219</f>
        <v>0</v>
      </c>
      <c r="I219" s="8">
        <f ca="1">IFERROR(INDEX(I$278:I$314,MATCH($F219,$B$278:$B$314,0))/INDEX($D$278:$D$314,MATCH($F219,$B$278:$B$314,0)),SUMIFS('Input-Ext Allocators'!F$8:F$63,'Input-Ext Allocators'!$B$8:$B$63,$F219))*$D219</f>
        <v>0</v>
      </c>
      <c r="J219" s="8">
        <f ca="1">IFERROR(INDEX(J$278:J$314,MATCH($F219,$B$278:$B$314,0))/INDEX($D$278:$D$314,MATCH($F219,$B$278:$B$314,0)),SUMIFS('Input-Ext Allocators'!G$8:G$63,'Input-Ext Allocators'!$B$8:$B$63,$F219))*$D219</f>
        <v>0</v>
      </c>
      <c r="K219" s="8">
        <f ca="1">IFERROR(INDEX(K$278:K$314,MATCH($F219,$B$278:$B$314,0))/INDEX($D$278:$D$314,MATCH($F219,$B$278:$B$314,0)),SUMIFS('Input-Ext Allocators'!H$8:H$63,'Input-Ext Allocators'!$B$8:$B$63,$F219))*$D219</f>
        <v>0</v>
      </c>
    </row>
    <row r="220" spans="1:11" outlineLevel="1">
      <c r="A220" s="22">
        <f>IF(ISBLANK('Input-Accounts'!A220),"",'Input-Accounts'!A220)</f>
        <v>191</v>
      </c>
      <c r="B220" s="32" t="str">
        <f>IF(ISBLANK('Input-Accounts'!B220),"",'Input-Accounts'!B220)</f>
        <v>M &amp; R STATION EQUIP-REG (LESS SMRP)</v>
      </c>
      <c r="C220" s="22">
        <f>IF(ISBLANK('Input-Accounts'!C220),"",'Input-Accounts'!C220)</f>
        <v>378</v>
      </c>
      <c r="D220" s="8">
        <f t="shared" ca="1" si="48"/>
        <v>0</v>
      </c>
      <c r="E220" s="8">
        <f t="shared" ca="1" si="47"/>
        <v>0</v>
      </c>
      <c r="F220" s="2" t="str" cm="1">
        <f t="array" aca="1" ref="F220" ca="1">IF(D220=0,"-",IF('Input-Accounts'!$E220&lt;&gt;0,'Input-Accounts'!$E220,INDEX('Input-Accounts'!$H220:$J220,,MATCH($F$6,'Input-Accounts'!$H$6:$J$6,0))))</f>
        <v>-</v>
      </c>
      <c r="G220" s="8">
        <f ca="1">IFERROR(INDEX(G$278:G$314,MATCH($F220,$B$278:$B$314,0))/INDEX($D$278:$D$314,MATCH($F220,$B$278:$B$314,0)),SUMIFS('Input-Ext Allocators'!D$8:D$63,'Input-Ext Allocators'!$B$8:$B$63,$F220))*$D220</f>
        <v>0</v>
      </c>
      <c r="H220" s="8">
        <f ca="1">IFERROR(INDEX(H$278:H$314,MATCH($F220,$B$278:$B$314,0))/INDEX($D$278:$D$314,MATCH($F220,$B$278:$B$314,0)),SUMIFS('Input-Ext Allocators'!E$8:E$63,'Input-Ext Allocators'!$B$8:$B$63,$F220))*$D220</f>
        <v>0</v>
      </c>
      <c r="I220" s="8">
        <f ca="1">IFERROR(INDEX(I$278:I$314,MATCH($F220,$B$278:$B$314,0))/INDEX($D$278:$D$314,MATCH($F220,$B$278:$B$314,0)),SUMIFS('Input-Ext Allocators'!F$8:F$63,'Input-Ext Allocators'!$B$8:$B$63,$F220))*$D220</f>
        <v>0</v>
      </c>
      <c r="J220" s="8">
        <f ca="1">IFERROR(INDEX(J$278:J$314,MATCH($F220,$B$278:$B$314,0))/INDEX($D$278:$D$314,MATCH($F220,$B$278:$B$314,0)),SUMIFS('Input-Ext Allocators'!G$8:G$63,'Input-Ext Allocators'!$B$8:$B$63,$F220))*$D220</f>
        <v>0</v>
      </c>
      <c r="K220" s="8">
        <f ca="1">IFERROR(INDEX(K$278:K$314,MATCH($F220,$B$278:$B$314,0))/INDEX($D$278:$D$314,MATCH($F220,$B$278:$B$314,0)),SUMIFS('Input-Ext Allocators'!H$8:H$63,'Input-Ext Allocators'!$B$8:$B$63,$F220))*$D220</f>
        <v>0</v>
      </c>
    </row>
    <row r="221" spans="1:11" outlineLevel="1">
      <c r="A221" s="22">
        <f>IF(ISBLANK('Input-Accounts'!A221),"",'Input-Accounts'!A221)</f>
        <v>192</v>
      </c>
      <c r="B221" s="32" t="str">
        <f>IF(ISBLANK('Input-Accounts'!B221),"",'Input-Accounts'!B221)</f>
        <v>M &amp; R STA EQUIP-GENERAL-REGULATING - DS-ML DIRECT ASSIGNMENT</v>
      </c>
      <c r="C221" s="22">
        <f>IF(ISBLANK('Input-Accounts'!C221),"",'Input-Accounts'!C221)</f>
        <v>378.2</v>
      </c>
      <c r="D221" s="8">
        <f t="shared" ca="1" si="48"/>
        <v>0</v>
      </c>
      <c r="E221" s="8">
        <f t="shared" ca="1" si="4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8">
        <f ca="1">IFERROR(INDEX(G$278:G$314,MATCH($F221,$B$278:$B$314,0))/INDEX($D$278:$D$314,MATCH($F221,$B$278:$B$314,0)),SUMIFS('Input-Ext Allocators'!D$8:D$63,'Input-Ext Allocators'!$B$8:$B$63,$F221))*$D221</f>
        <v>0</v>
      </c>
      <c r="H221" s="8">
        <f ca="1">IFERROR(INDEX(H$278:H$314,MATCH($F221,$B$278:$B$314,0))/INDEX($D$278:$D$314,MATCH($F221,$B$278:$B$314,0)),SUMIFS('Input-Ext Allocators'!E$8:E$63,'Input-Ext Allocators'!$B$8:$B$63,$F221))*$D221</f>
        <v>0</v>
      </c>
      <c r="I221" s="8">
        <f ca="1">IFERROR(INDEX(I$278:I$314,MATCH($F221,$B$278:$B$314,0))/INDEX($D$278:$D$314,MATCH($F221,$B$278:$B$314,0)),SUMIFS('Input-Ext Allocators'!F$8:F$63,'Input-Ext Allocators'!$B$8:$B$63,$F221))*$D221</f>
        <v>0</v>
      </c>
      <c r="J221" s="8">
        <f ca="1">IFERROR(INDEX(J$278:J$314,MATCH($F221,$B$278:$B$314,0))/INDEX($D$278:$D$314,MATCH($F221,$B$278:$B$314,0)),SUMIFS('Input-Ext Allocators'!G$8:G$63,'Input-Ext Allocators'!$B$8:$B$63,$F221))*$D221</f>
        <v>0</v>
      </c>
      <c r="K221" s="8">
        <f ca="1">IFERROR(INDEX(K$278:K$314,MATCH($F221,$B$278:$B$314,0))/INDEX($D$278:$D$314,MATCH($F221,$B$278:$B$314,0)),SUMIFS('Input-Ext Allocators'!H$8:H$63,'Input-Ext Allocators'!$B$8:$B$63,$F221))*$D221</f>
        <v>0</v>
      </c>
    </row>
    <row r="222" spans="1:11" outlineLevel="1">
      <c r="A222" s="22">
        <f>IF(ISBLANK('Input-Accounts'!A222),"",'Input-Accounts'!A222)</f>
        <v>193</v>
      </c>
      <c r="B222" s="32" t="str">
        <f>IF(ISBLANK('Input-Accounts'!B222),"",'Input-Accounts'!B222)</f>
        <v>M &amp; R STA EQUIP REG FMV</v>
      </c>
      <c r="C222" s="22">
        <f>IF(ISBLANK('Input-Accounts'!C222),"",'Input-Accounts'!C222)</f>
        <v>378.21</v>
      </c>
      <c r="D222" s="8">
        <f t="shared" ca="1" si="48"/>
        <v>0</v>
      </c>
      <c r="E222" s="8">
        <f t="shared" ca="1" si="4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8">
        <f ca="1">IFERROR(INDEX(G$278:G$314,MATCH($F222,$B$278:$B$314,0))/INDEX($D$278:$D$314,MATCH($F222,$B$278:$B$314,0)),SUMIFS('Input-Ext Allocators'!D$8:D$63,'Input-Ext Allocators'!$B$8:$B$63,$F222))*$D222</f>
        <v>0</v>
      </c>
      <c r="H222" s="8">
        <f ca="1">IFERROR(INDEX(H$278:H$314,MATCH($F222,$B$278:$B$314,0))/INDEX($D$278:$D$314,MATCH($F222,$B$278:$B$314,0)),SUMIFS('Input-Ext Allocators'!E$8:E$63,'Input-Ext Allocators'!$B$8:$B$63,$F222))*$D222</f>
        <v>0</v>
      </c>
      <c r="I222" s="8">
        <f ca="1">IFERROR(INDEX(I$278:I$314,MATCH($F222,$B$278:$B$314,0))/INDEX($D$278:$D$314,MATCH($F222,$B$278:$B$314,0)),SUMIFS('Input-Ext Allocators'!F$8:F$63,'Input-Ext Allocators'!$B$8:$B$63,$F222))*$D222</f>
        <v>0</v>
      </c>
      <c r="J222" s="8">
        <f ca="1">IFERROR(INDEX(J$278:J$314,MATCH($F222,$B$278:$B$314,0))/INDEX($D$278:$D$314,MATCH($F222,$B$278:$B$314,0)),SUMIFS('Input-Ext Allocators'!G$8:G$63,'Input-Ext Allocators'!$B$8:$B$63,$F222))*$D222</f>
        <v>0</v>
      </c>
      <c r="K222" s="8">
        <f ca="1">IFERROR(INDEX(K$278:K$314,MATCH($F222,$B$278:$B$314,0))/INDEX($D$278:$D$314,MATCH($F222,$B$278:$B$314,0)),SUMIFS('Input-Ext Allocators'!H$8:H$63,'Input-Ext Allocators'!$B$8:$B$63,$F222))*$D222</f>
        <v>0</v>
      </c>
    </row>
    <row r="223" spans="1:11" outlineLevel="1">
      <c r="A223" s="22">
        <f>IF(ISBLANK('Input-Accounts'!A223),"",'Input-Accounts'!A223)</f>
        <v>194</v>
      </c>
      <c r="B223" s="32" t="str">
        <f>IF(ISBLANK('Input-Accounts'!B223),"",'Input-Accounts'!B223)</f>
        <v>M &amp; R STA EQUIP-CITY GATE CHECK STA</v>
      </c>
      <c r="C223" s="22">
        <f>IF(ISBLANK('Input-Accounts'!C223),"",'Input-Accounts'!C223)</f>
        <v>379</v>
      </c>
      <c r="D223" s="8">
        <f t="shared" ca="1" si="48"/>
        <v>0</v>
      </c>
      <c r="E223" s="8">
        <f t="shared" ca="1" si="47"/>
        <v>0</v>
      </c>
      <c r="F223" s="2" t="str" cm="1">
        <f t="array" aca="1" ref="F223" ca="1">IF(D223=0,"-",IF('Input-Accounts'!$E223&lt;&gt;0,'Input-Accounts'!$E223,INDEX('Input-Accounts'!$H223:$J223,,MATCH($F$6,'Input-Accounts'!$H$6:$J$6,0))))</f>
        <v>-</v>
      </c>
      <c r="G223" s="8">
        <f ca="1">IFERROR(INDEX(G$278:G$314,MATCH($F223,$B$278:$B$314,0))/INDEX($D$278:$D$314,MATCH($F223,$B$278:$B$314,0)),SUMIFS('Input-Ext Allocators'!D$8:D$63,'Input-Ext Allocators'!$B$8:$B$63,$F223))*$D223</f>
        <v>0</v>
      </c>
      <c r="H223" s="8">
        <f ca="1">IFERROR(INDEX(H$278:H$314,MATCH($F223,$B$278:$B$314,0))/INDEX($D$278:$D$314,MATCH($F223,$B$278:$B$314,0)),SUMIFS('Input-Ext Allocators'!E$8:E$63,'Input-Ext Allocators'!$B$8:$B$63,$F223))*$D223</f>
        <v>0</v>
      </c>
      <c r="I223" s="8">
        <f ca="1">IFERROR(INDEX(I$278:I$314,MATCH($F223,$B$278:$B$314,0))/INDEX($D$278:$D$314,MATCH($F223,$B$278:$B$314,0)),SUMIFS('Input-Ext Allocators'!F$8:F$63,'Input-Ext Allocators'!$B$8:$B$63,$F223))*$D223</f>
        <v>0</v>
      </c>
      <c r="J223" s="8">
        <f ca="1">IFERROR(INDEX(J$278:J$314,MATCH($F223,$B$278:$B$314,0))/INDEX($D$278:$D$314,MATCH($F223,$B$278:$B$314,0)),SUMIFS('Input-Ext Allocators'!G$8:G$63,'Input-Ext Allocators'!$B$8:$B$63,$F223))*$D223</f>
        <v>0</v>
      </c>
      <c r="K223" s="8">
        <f ca="1">IFERROR(INDEX(K$278:K$314,MATCH($F223,$B$278:$B$314,0))/INDEX($D$278:$D$314,MATCH($F223,$B$278:$B$314,0)),SUMIFS('Input-Ext Allocators'!H$8:H$63,'Input-Ext Allocators'!$B$8:$B$63,$F223))*$D223</f>
        <v>0</v>
      </c>
    </row>
    <row r="224" spans="1:11" outlineLevel="1">
      <c r="A224" s="22">
        <f>IF(ISBLANK('Input-Accounts'!A224),"",'Input-Accounts'!A224)</f>
        <v>195</v>
      </c>
      <c r="B224" s="32" t="str">
        <f>IF(ISBLANK('Input-Accounts'!B224),"",'Input-Accounts'!B224)</f>
        <v>SERVICES (Less SMRP)</v>
      </c>
      <c r="C224" s="22">
        <f>IF(ISBLANK('Input-Accounts'!C224),"",'Input-Accounts'!C224)</f>
        <v>380</v>
      </c>
      <c r="D224" s="8">
        <f t="shared" ca="1" si="48"/>
        <v>0</v>
      </c>
      <c r="E224" s="8">
        <f t="shared" ca="1" si="47"/>
        <v>0</v>
      </c>
      <c r="F224" s="2" t="str" cm="1">
        <f t="array" aca="1" ref="F224" ca="1">IF(D224=0,"-",IF('Input-Accounts'!$E224&lt;&gt;0,'Input-Accounts'!$E224,INDEX('Input-Accounts'!$H224:$J224,,MATCH($F$6,'Input-Accounts'!$H$6:$J$6,0))))</f>
        <v>-</v>
      </c>
      <c r="G224" s="8">
        <f ca="1">IFERROR(INDEX(G$278:G$314,MATCH($F224,$B$278:$B$314,0))/INDEX($D$278:$D$314,MATCH($F224,$B$278:$B$314,0)),SUMIFS('Input-Ext Allocators'!D$8:D$63,'Input-Ext Allocators'!$B$8:$B$63,$F224))*$D224</f>
        <v>0</v>
      </c>
      <c r="H224" s="8">
        <f ca="1">IFERROR(INDEX(H$278:H$314,MATCH($F224,$B$278:$B$314,0))/INDEX($D$278:$D$314,MATCH($F224,$B$278:$B$314,0)),SUMIFS('Input-Ext Allocators'!E$8:E$63,'Input-Ext Allocators'!$B$8:$B$63,$F224))*$D224</f>
        <v>0</v>
      </c>
      <c r="I224" s="8">
        <f ca="1">IFERROR(INDEX(I$278:I$314,MATCH($F224,$B$278:$B$314,0))/INDEX($D$278:$D$314,MATCH($F224,$B$278:$B$314,0)),SUMIFS('Input-Ext Allocators'!F$8:F$63,'Input-Ext Allocators'!$B$8:$B$63,$F224))*$D224</f>
        <v>0</v>
      </c>
      <c r="J224" s="8">
        <f ca="1">IFERROR(INDEX(J$278:J$314,MATCH($F224,$B$278:$B$314,0))/INDEX($D$278:$D$314,MATCH($F224,$B$278:$B$314,0)),SUMIFS('Input-Ext Allocators'!G$8:G$63,'Input-Ext Allocators'!$B$8:$B$63,$F224))*$D224</f>
        <v>0</v>
      </c>
      <c r="K224" s="8">
        <f ca="1">IFERROR(INDEX(K$278:K$314,MATCH($F224,$B$278:$B$314,0))/INDEX($D$278:$D$314,MATCH($F224,$B$278:$B$314,0)),SUMIFS('Input-Ext Allocators'!H$8:H$63,'Input-Ext Allocators'!$B$8:$B$63,$F224))*$D224</f>
        <v>0</v>
      </c>
    </row>
    <row r="225" spans="1:11" outlineLevel="1">
      <c r="A225" s="22">
        <f>IF(ISBLANK('Input-Accounts'!A225),"",'Input-Accounts'!A225)</f>
        <v>196</v>
      </c>
      <c r="B225" s="32" t="str">
        <f>IF(ISBLANK('Input-Accounts'!B225),"",'Input-Accounts'!B225)</f>
        <v>METERS</v>
      </c>
      <c r="C225" s="22">
        <f>IF(ISBLANK('Input-Accounts'!C225),"",'Input-Accounts'!C225)</f>
        <v>381</v>
      </c>
      <c r="D225" s="8">
        <f t="shared" ca="1" si="48"/>
        <v>0</v>
      </c>
      <c r="E225" s="8">
        <f t="shared" ca="1" si="47"/>
        <v>0</v>
      </c>
      <c r="F225" s="2" t="str" cm="1">
        <f t="array" aca="1" ref="F225" ca="1">IF(D225=0,"-",IF('Input-Accounts'!$E225&lt;&gt;0,'Input-Accounts'!$E225,INDEX('Input-Accounts'!$H225:$J225,,MATCH($F$6,'Input-Accounts'!$H$6:$J$6,0))))</f>
        <v>-</v>
      </c>
      <c r="G225" s="8">
        <f ca="1">IFERROR(INDEX(G$278:G$314,MATCH($F225,$B$278:$B$314,0))/INDEX($D$278:$D$314,MATCH($F225,$B$278:$B$314,0)),SUMIFS('Input-Ext Allocators'!D$8:D$63,'Input-Ext Allocators'!$B$8:$B$63,$F225))*$D225</f>
        <v>0</v>
      </c>
      <c r="H225" s="8">
        <f ca="1">IFERROR(INDEX(H$278:H$314,MATCH($F225,$B$278:$B$314,0))/INDEX($D$278:$D$314,MATCH($F225,$B$278:$B$314,0)),SUMIFS('Input-Ext Allocators'!E$8:E$63,'Input-Ext Allocators'!$B$8:$B$63,$F225))*$D225</f>
        <v>0</v>
      </c>
      <c r="I225" s="8">
        <f ca="1">IFERROR(INDEX(I$278:I$314,MATCH($F225,$B$278:$B$314,0))/INDEX($D$278:$D$314,MATCH($F225,$B$278:$B$314,0)),SUMIFS('Input-Ext Allocators'!F$8:F$63,'Input-Ext Allocators'!$B$8:$B$63,$F225))*$D225</f>
        <v>0</v>
      </c>
      <c r="J225" s="8">
        <f ca="1">IFERROR(INDEX(J$278:J$314,MATCH($F225,$B$278:$B$314,0))/INDEX($D$278:$D$314,MATCH($F225,$B$278:$B$314,0)),SUMIFS('Input-Ext Allocators'!G$8:G$63,'Input-Ext Allocators'!$B$8:$B$63,$F225))*$D225</f>
        <v>0</v>
      </c>
      <c r="K225" s="8">
        <f ca="1">IFERROR(INDEX(K$278:K$314,MATCH($F225,$B$278:$B$314,0))/INDEX($D$278:$D$314,MATCH($F225,$B$278:$B$314,0)),SUMIFS('Input-Ext Allocators'!H$8:H$63,'Input-Ext Allocators'!$B$8:$B$63,$F225))*$D225</f>
        <v>0</v>
      </c>
    </row>
    <row r="226" spans="1:11" outlineLevel="1">
      <c r="A226" s="22">
        <f>IF(ISBLANK('Input-Accounts'!A226),"",'Input-Accounts'!A226)</f>
        <v>197</v>
      </c>
      <c r="B226" s="32" t="str">
        <f>IF(ISBLANK('Input-Accounts'!B226),"",'Input-Accounts'!B226)</f>
        <v>METERS - AMI</v>
      </c>
      <c r="C226" s="22">
        <f>IF(ISBLANK('Input-Accounts'!C226),"",'Input-Accounts'!C226)</f>
        <v>381.1</v>
      </c>
      <c r="D226" s="8">
        <f t="shared" ca="1" si="48"/>
        <v>0</v>
      </c>
      <c r="E226" s="8">
        <f t="shared" ca="1" si="47"/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8">
        <f ca="1">IFERROR(INDEX(G$278:G$314,MATCH($F226,$B$278:$B$314,0))/INDEX($D$278:$D$314,MATCH($F226,$B$278:$B$314,0)),SUMIFS('Input-Ext Allocators'!D$8:D$63,'Input-Ext Allocators'!$B$8:$B$63,$F226))*$D226</f>
        <v>0</v>
      </c>
      <c r="H226" s="8">
        <f ca="1">IFERROR(INDEX(H$278:H$314,MATCH($F226,$B$278:$B$314,0))/INDEX($D$278:$D$314,MATCH($F226,$B$278:$B$314,0)),SUMIFS('Input-Ext Allocators'!E$8:E$63,'Input-Ext Allocators'!$B$8:$B$63,$F226))*$D226</f>
        <v>0</v>
      </c>
      <c r="I226" s="8">
        <f ca="1">IFERROR(INDEX(I$278:I$314,MATCH($F226,$B$278:$B$314,0))/INDEX($D$278:$D$314,MATCH($F226,$B$278:$B$314,0)),SUMIFS('Input-Ext Allocators'!F$8:F$63,'Input-Ext Allocators'!$B$8:$B$63,$F226))*$D226</f>
        <v>0</v>
      </c>
      <c r="J226" s="8">
        <f ca="1">IFERROR(INDEX(J$278:J$314,MATCH($F226,$B$278:$B$314,0))/INDEX($D$278:$D$314,MATCH($F226,$B$278:$B$314,0)),SUMIFS('Input-Ext Allocators'!G$8:G$63,'Input-Ext Allocators'!$B$8:$B$63,$F226))*$D226</f>
        <v>0</v>
      </c>
      <c r="K226" s="8">
        <f ca="1">IFERROR(INDEX(K$278:K$314,MATCH($F226,$B$278:$B$314,0))/INDEX($D$278:$D$314,MATCH($F226,$B$278:$B$314,0)),SUMIFS('Input-Ext Allocators'!H$8:H$63,'Input-Ext Allocators'!$B$8:$B$63,$F226))*$D226</f>
        <v>0</v>
      </c>
    </row>
    <row r="227" spans="1:11" outlineLevel="1">
      <c r="A227" s="22">
        <f>IF(ISBLANK('Input-Accounts'!A227),"",'Input-Accounts'!A227)</f>
        <v>198</v>
      </c>
      <c r="B227" s="32" t="str">
        <f>IF(ISBLANK('Input-Accounts'!B227),"",'Input-Accounts'!B227)</f>
        <v>METER INSTALLATIONS (Less SMRP)</v>
      </c>
      <c r="C227" s="22">
        <f>IF(ISBLANK('Input-Accounts'!C227),"",'Input-Accounts'!C227)</f>
        <v>382</v>
      </c>
      <c r="D227" s="8">
        <f t="shared" ca="1" si="48"/>
        <v>0</v>
      </c>
      <c r="E227" s="8">
        <f t="shared" ca="1" si="47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8">
        <f ca="1">IFERROR(INDEX(G$278:G$314,MATCH($F227,$B$278:$B$314,0))/INDEX($D$278:$D$314,MATCH($F227,$B$278:$B$314,0)),SUMIFS('Input-Ext Allocators'!D$8:D$63,'Input-Ext Allocators'!$B$8:$B$63,$F227))*$D227</f>
        <v>0</v>
      </c>
      <c r="H227" s="8">
        <f ca="1">IFERROR(INDEX(H$278:H$314,MATCH($F227,$B$278:$B$314,0))/INDEX($D$278:$D$314,MATCH($F227,$B$278:$B$314,0)),SUMIFS('Input-Ext Allocators'!E$8:E$63,'Input-Ext Allocators'!$B$8:$B$63,$F227))*$D227</f>
        <v>0</v>
      </c>
      <c r="I227" s="8">
        <f ca="1">IFERROR(INDEX(I$278:I$314,MATCH($F227,$B$278:$B$314,0))/INDEX($D$278:$D$314,MATCH($F227,$B$278:$B$314,0)),SUMIFS('Input-Ext Allocators'!F$8:F$63,'Input-Ext Allocators'!$B$8:$B$63,$F227))*$D227</f>
        <v>0</v>
      </c>
      <c r="J227" s="8">
        <f ca="1">IFERROR(INDEX(J$278:J$314,MATCH($F227,$B$278:$B$314,0))/INDEX($D$278:$D$314,MATCH($F227,$B$278:$B$314,0)),SUMIFS('Input-Ext Allocators'!G$8:G$63,'Input-Ext Allocators'!$B$8:$B$63,$F227))*$D227</f>
        <v>0</v>
      </c>
      <c r="K227" s="8">
        <f ca="1">IFERROR(INDEX(K$278:K$314,MATCH($F227,$B$278:$B$314,0))/INDEX($D$278:$D$314,MATCH($F227,$B$278:$B$314,0)),SUMIFS('Input-Ext Allocators'!H$8:H$63,'Input-Ext Allocators'!$B$8:$B$63,$F227))*$D227</f>
        <v>0</v>
      </c>
    </row>
    <row r="228" spans="1:11" outlineLevel="1">
      <c r="A228" s="22">
        <f>IF(ISBLANK('Input-Accounts'!A228),"",'Input-Accounts'!A228)</f>
        <v>199</v>
      </c>
      <c r="B228" s="32" t="str">
        <f>IF(ISBLANK('Input-Accounts'!B228),"",'Input-Accounts'!B228)</f>
        <v>HOUSE REGULATORS (Less SMRP)</v>
      </c>
      <c r="C228" s="22">
        <f>IF(ISBLANK('Input-Accounts'!C228),"",'Input-Accounts'!C228)</f>
        <v>383</v>
      </c>
      <c r="D228" s="8">
        <f t="shared" ca="1" si="48"/>
        <v>0</v>
      </c>
      <c r="E228" s="8">
        <f t="shared" ca="1" si="47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8">
        <f ca="1">IFERROR(INDEX(G$278:G$314,MATCH($F228,$B$278:$B$314,0))/INDEX($D$278:$D$314,MATCH($F228,$B$278:$B$314,0)),SUMIFS('Input-Ext Allocators'!D$8:D$63,'Input-Ext Allocators'!$B$8:$B$63,$F228))*$D228</f>
        <v>0</v>
      </c>
      <c r="H228" s="8">
        <f ca="1">IFERROR(INDEX(H$278:H$314,MATCH($F228,$B$278:$B$314,0))/INDEX($D$278:$D$314,MATCH($F228,$B$278:$B$314,0)),SUMIFS('Input-Ext Allocators'!E$8:E$63,'Input-Ext Allocators'!$B$8:$B$63,$F228))*$D228</f>
        <v>0</v>
      </c>
      <c r="I228" s="8">
        <f ca="1">IFERROR(INDEX(I$278:I$314,MATCH($F228,$B$278:$B$314,0))/INDEX($D$278:$D$314,MATCH($F228,$B$278:$B$314,0)),SUMIFS('Input-Ext Allocators'!F$8:F$63,'Input-Ext Allocators'!$B$8:$B$63,$F228))*$D228</f>
        <v>0</v>
      </c>
      <c r="J228" s="8">
        <f ca="1">IFERROR(INDEX(J$278:J$314,MATCH($F228,$B$278:$B$314,0))/INDEX($D$278:$D$314,MATCH($F228,$B$278:$B$314,0)),SUMIFS('Input-Ext Allocators'!G$8:G$63,'Input-Ext Allocators'!$B$8:$B$63,$F228))*$D228</f>
        <v>0</v>
      </c>
      <c r="K228" s="8">
        <f ca="1">IFERROR(INDEX(K$278:K$314,MATCH($F228,$B$278:$B$314,0))/INDEX($D$278:$D$314,MATCH($F228,$B$278:$B$314,0)),SUMIFS('Input-Ext Allocators'!H$8:H$63,'Input-Ext Allocators'!$B$8:$B$63,$F228))*$D228</f>
        <v>0</v>
      </c>
    </row>
    <row r="229" spans="1:11" outlineLevel="1">
      <c r="A229" s="22">
        <f>IF(ISBLANK('Input-Accounts'!A229),"",'Input-Accounts'!A229)</f>
        <v>200</v>
      </c>
      <c r="B229" s="32" t="str">
        <f>IF(ISBLANK('Input-Accounts'!B229),"",'Input-Accounts'!B229)</f>
        <v>HOUSE REGULATOR INSTALLATIONS</v>
      </c>
      <c r="C229" s="22">
        <f>IF(ISBLANK('Input-Accounts'!C229),"",'Input-Accounts'!C229)</f>
        <v>384</v>
      </c>
      <c r="D229" s="8">
        <f t="shared" ca="1" si="48"/>
        <v>0</v>
      </c>
      <c r="E229" s="8">
        <f t="shared" ca="1" si="47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8">
        <f ca="1">IFERROR(INDEX(G$278:G$314,MATCH($F229,$B$278:$B$314,0))/INDEX($D$278:$D$314,MATCH($F229,$B$278:$B$314,0)),SUMIFS('Input-Ext Allocators'!D$8:D$63,'Input-Ext Allocators'!$B$8:$B$63,$F229))*$D229</f>
        <v>0</v>
      </c>
      <c r="H229" s="8">
        <f ca="1">IFERROR(INDEX(H$278:H$314,MATCH($F229,$B$278:$B$314,0))/INDEX($D$278:$D$314,MATCH($F229,$B$278:$B$314,0)),SUMIFS('Input-Ext Allocators'!E$8:E$63,'Input-Ext Allocators'!$B$8:$B$63,$F229))*$D229</f>
        <v>0</v>
      </c>
      <c r="I229" s="8">
        <f ca="1">IFERROR(INDEX(I$278:I$314,MATCH($F229,$B$278:$B$314,0))/INDEX($D$278:$D$314,MATCH($F229,$B$278:$B$314,0)),SUMIFS('Input-Ext Allocators'!F$8:F$63,'Input-Ext Allocators'!$B$8:$B$63,$F229))*$D229</f>
        <v>0</v>
      </c>
      <c r="J229" s="8">
        <f ca="1">IFERROR(INDEX(J$278:J$314,MATCH($F229,$B$278:$B$314,0))/INDEX($D$278:$D$314,MATCH($F229,$B$278:$B$314,0)),SUMIFS('Input-Ext Allocators'!G$8:G$63,'Input-Ext Allocators'!$B$8:$B$63,$F229))*$D229</f>
        <v>0</v>
      </c>
      <c r="K229" s="8">
        <f ca="1">IFERROR(INDEX(K$278:K$314,MATCH($F229,$B$278:$B$314,0))/INDEX($D$278:$D$314,MATCH($F229,$B$278:$B$314,0)),SUMIFS('Input-Ext Allocators'!H$8:H$63,'Input-Ext Allocators'!$B$8:$B$63,$F229))*$D229</f>
        <v>0</v>
      </c>
    </row>
    <row r="230" spans="1:11" outlineLevel="1">
      <c r="A230" s="22">
        <f>IF(ISBLANK('Input-Accounts'!A230),"",'Input-Accounts'!A230)</f>
        <v>201</v>
      </c>
      <c r="B230" s="32" t="str">
        <f>IF(ISBLANK('Input-Accounts'!B230),"",'Input-Accounts'!B230)</f>
        <v>INDUSTRIAL M &amp; R STATION EQUIPMENT</v>
      </c>
      <c r="C230" s="22">
        <f>IF(ISBLANK('Input-Accounts'!C230),"",'Input-Accounts'!C230)</f>
        <v>385</v>
      </c>
      <c r="D230" s="8">
        <f t="shared" ca="1" si="48"/>
        <v>0</v>
      </c>
      <c r="E230" s="8">
        <f t="shared" ca="1" si="47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8">
        <f ca="1">IFERROR(INDEX(G$278:G$314,MATCH($F230,$B$278:$B$314,0))/INDEX($D$278:$D$314,MATCH($F230,$B$278:$B$314,0)),SUMIFS('Input-Ext Allocators'!D$8:D$63,'Input-Ext Allocators'!$B$8:$B$63,$F230))*$D230</f>
        <v>0</v>
      </c>
      <c r="H230" s="8">
        <f ca="1">IFERROR(INDEX(H$278:H$314,MATCH($F230,$B$278:$B$314,0))/INDEX($D$278:$D$314,MATCH($F230,$B$278:$B$314,0)),SUMIFS('Input-Ext Allocators'!E$8:E$63,'Input-Ext Allocators'!$B$8:$B$63,$F230))*$D230</f>
        <v>0</v>
      </c>
      <c r="I230" s="8">
        <f ca="1">IFERROR(INDEX(I$278:I$314,MATCH($F230,$B$278:$B$314,0))/INDEX($D$278:$D$314,MATCH($F230,$B$278:$B$314,0)),SUMIFS('Input-Ext Allocators'!F$8:F$63,'Input-Ext Allocators'!$B$8:$B$63,$F230))*$D230</f>
        <v>0</v>
      </c>
      <c r="J230" s="8">
        <f ca="1">IFERROR(INDEX(J$278:J$314,MATCH($F230,$B$278:$B$314,0))/INDEX($D$278:$D$314,MATCH($F230,$B$278:$B$314,0)),SUMIFS('Input-Ext Allocators'!G$8:G$63,'Input-Ext Allocators'!$B$8:$B$63,$F230))*$D230</f>
        <v>0</v>
      </c>
      <c r="K230" s="8">
        <f ca="1">IFERROR(INDEX(K$278:K$314,MATCH($F230,$B$278:$B$314,0))/INDEX($D$278:$D$314,MATCH($F230,$B$278:$B$314,0)),SUMIFS('Input-Ext Allocators'!H$8:H$63,'Input-Ext Allocators'!$B$8:$B$63,$F230))*$D230</f>
        <v>0</v>
      </c>
    </row>
    <row r="231" spans="1:11" outlineLevel="1">
      <c r="A231" s="22">
        <f>IF(ISBLANK('Input-Accounts'!A231),"",'Input-Accounts'!A231)</f>
        <v>202</v>
      </c>
      <c r="B231" s="32" t="str">
        <f>IF(ISBLANK('Input-Accounts'!B231),"",'Input-Accounts'!B231)</f>
        <v>INDUSTRIAL M &amp; R STATION EQUIPMENT - DS-ML DIRECT ASSIGNMENT</v>
      </c>
      <c r="C231" s="22">
        <f>IF(ISBLANK('Input-Accounts'!C231),"",'Input-Accounts'!C231)</f>
        <v>385</v>
      </c>
      <c r="D231" s="8">
        <f t="shared" ca="1" si="48"/>
        <v>0</v>
      </c>
      <c r="E231" s="8">
        <f t="shared" ca="1" si="47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8">
        <f ca="1">IFERROR(INDEX(G$278:G$314,MATCH($F231,$B$278:$B$314,0))/INDEX($D$278:$D$314,MATCH($F231,$B$278:$B$314,0)),SUMIFS('Input-Ext Allocators'!D$8:D$63,'Input-Ext Allocators'!$B$8:$B$63,$F231))*$D231</f>
        <v>0</v>
      </c>
      <c r="H231" s="8">
        <f ca="1">IFERROR(INDEX(H$278:H$314,MATCH($F231,$B$278:$B$314,0))/INDEX($D$278:$D$314,MATCH($F231,$B$278:$B$314,0)),SUMIFS('Input-Ext Allocators'!E$8:E$63,'Input-Ext Allocators'!$B$8:$B$63,$F231))*$D231</f>
        <v>0</v>
      </c>
      <c r="I231" s="8">
        <f ca="1">IFERROR(INDEX(I$278:I$314,MATCH($F231,$B$278:$B$314,0))/INDEX($D$278:$D$314,MATCH($F231,$B$278:$B$314,0)),SUMIFS('Input-Ext Allocators'!F$8:F$63,'Input-Ext Allocators'!$B$8:$B$63,$F231))*$D231</f>
        <v>0</v>
      </c>
      <c r="J231" s="8">
        <f ca="1">IFERROR(INDEX(J$278:J$314,MATCH($F231,$B$278:$B$314,0))/INDEX($D$278:$D$314,MATCH($F231,$B$278:$B$314,0)),SUMIFS('Input-Ext Allocators'!G$8:G$63,'Input-Ext Allocators'!$B$8:$B$63,$F231))*$D231</f>
        <v>0</v>
      </c>
      <c r="K231" s="8">
        <f ca="1">IFERROR(INDEX(K$278:K$314,MATCH($F231,$B$278:$B$314,0))/INDEX($D$278:$D$314,MATCH($F231,$B$278:$B$314,0)),SUMIFS('Input-Ext Allocators'!H$8:H$63,'Input-Ext Allocators'!$B$8:$B$63,$F231))*$D231</f>
        <v>0</v>
      </c>
    </row>
    <row r="232" spans="1:11" outlineLevel="1">
      <c r="A232" s="22">
        <f>IF(ISBLANK('Input-Accounts'!A232),"",'Input-Accounts'!A232)</f>
        <v>203</v>
      </c>
      <c r="B232" s="32" t="str">
        <f>IF(ISBLANK('Input-Accounts'!B232),"",'Input-Accounts'!B232)</f>
        <v>OTHER EQUIPMENT</v>
      </c>
      <c r="C232" s="22">
        <f>IF(ISBLANK('Input-Accounts'!C232),"",'Input-Accounts'!C232)</f>
        <v>387</v>
      </c>
      <c r="D232" s="8">
        <f t="shared" ca="1" si="48"/>
        <v>0</v>
      </c>
      <c r="E232" s="8">
        <f t="shared" ca="1" si="47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-</v>
      </c>
      <c r="G232" s="8">
        <f ca="1">IFERROR(INDEX(G$278:G$314,MATCH($F232,$B$278:$B$314,0))/INDEX($D$278:$D$314,MATCH($F232,$B$278:$B$314,0)),SUMIFS('Input-Ext Allocators'!D$8:D$63,'Input-Ext Allocators'!$B$8:$B$63,$F232))*$D232</f>
        <v>0</v>
      </c>
      <c r="H232" s="8">
        <f ca="1">IFERROR(INDEX(H$278:H$314,MATCH($F232,$B$278:$B$314,0))/INDEX($D$278:$D$314,MATCH($F232,$B$278:$B$314,0)),SUMIFS('Input-Ext Allocators'!E$8:E$63,'Input-Ext Allocators'!$B$8:$B$63,$F232))*$D232</f>
        <v>0</v>
      </c>
      <c r="I232" s="8">
        <f ca="1">IFERROR(INDEX(I$278:I$314,MATCH($F232,$B$278:$B$314,0))/INDEX($D$278:$D$314,MATCH($F232,$B$278:$B$314,0)),SUMIFS('Input-Ext Allocators'!F$8:F$63,'Input-Ext Allocators'!$B$8:$B$63,$F232))*$D232</f>
        <v>0</v>
      </c>
      <c r="J232" s="8">
        <f ca="1">IFERROR(INDEX(J$278:J$314,MATCH($F232,$B$278:$B$314,0))/INDEX($D$278:$D$314,MATCH($F232,$B$278:$B$314,0)),SUMIFS('Input-Ext Allocators'!G$8:G$63,'Input-Ext Allocators'!$B$8:$B$63,$F232))*$D232</f>
        <v>0</v>
      </c>
      <c r="K232" s="8">
        <f ca="1">IFERROR(INDEX(K$278:K$314,MATCH($F232,$B$278:$B$314,0))/INDEX($D$278:$D$314,MATCH($F232,$B$278:$B$314,0)),SUMIFS('Input-Ext Allocators'!H$8:H$63,'Input-Ext Allocators'!$B$8:$B$63,$F232))*$D232</f>
        <v>0</v>
      </c>
    </row>
    <row r="233" spans="1:11" outlineLevel="1">
      <c r="A233" s="22">
        <f>IF(ISBLANK('Input-Accounts'!A233),"",'Input-Accounts'!A233)</f>
        <v>204</v>
      </c>
      <c r="B233" t="str">
        <f>IF(ISBLANK('Input-Accounts'!B233),"",'Input-Accounts'!B233)</f>
        <v>Subtotal - Distribution Plant</v>
      </c>
      <c r="C233" s="22" t="str">
        <f>IF(ISBLANK('Input-Accounts'!C233),"",'Input-Accounts'!C233)</f>
        <v/>
      </c>
      <c r="D233" s="77">
        <f ca="1">SUBTOTAL(9,D209:D232)</f>
        <v>0</v>
      </c>
      <c r="E233" s="8">
        <f t="shared" ca="1" si="47"/>
        <v>0</v>
      </c>
      <c r="G233" s="77">
        <f t="shared" ref="G233:K233" ca="1" si="49">SUBTOTAL(9,G209:G232)</f>
        <v>0</v>
      </c>
      <c r="H233" s="77">
        <f t="shared" ca="1" si="49"/>
        <v>0</v>
      </c>
      <c r="I233" s="77">
        <f t="shared" ca="1" si="49"/>
        <v>0</v>
      </c>
      <c r="J233" s="77">
        <f t="shared" ca="1" si="49"/>
        <v>0</v>
      </c>
      <c r="K233" s="77">
        <f t="shared" ca="1" si="49"/>
        <v>0</v>
      </c>
    </row>
    <row r="234" spans="1:11" outlineLevel="1">
      <c r="A234" s="22" t="str">
        <f>IF(ISBLANK('Input-Accounts'!A234),"",'Input-Accounts'!A234)</f>
        <v/>
      </c>
      <c r="B234" s="32" t="str">
        <f>IF(ISBLANK('Input-Accounts'!B234),"",'Input-Accounts'!B234)</f>
        <v/>
      </c>
      <c r="C234" s="22" t="str">
        <f>IF(ISBLANK('Input-Accounts'!C234),"",'Input-Accounts'!C234)</f>
        <v/>
      </c>
      <c r="D234" s="8"/>
      <c r="E234" s="8"/>
      <c r="G234" s="8"/>
      <c r="H234" s="8"/>
      <c r="I234" s="8"/>
      <c r="J234" s="8"/>
      <c r="K234" s="8"/>
    </row>
    <row r="235" spans="1:11" outlineLevel="1">
      <c r="A235" s="22">
        <f>IF(ISBLANK('Input-Accounts'!A235),"",'Input-Accounts'!A235)</f>
        <v>205</v>
      </c>
      <c r="B235" s="1" t="str">
        <f>IF(ISBLANK('Input-Accounts'!B235),"",'Input-Accounts'!B235)</f>
        <v>General Plant</v>
      </c>
      <c r="C235" s="22" t="str">
        <f>IF(ISBLANK('Input-Accounts'!C235),"",'Input-Accounts'!C235)</f>
        <v/>
      </c>
      <c r="D235" s="8"/>
      <c r="E235" s="8"/>
      <c r="G235" s="8"/>
      <c r="H235" s="8"/>
      <c r="I235" s="8"/>
      <c r="J235" s="8"/>
      <c r="K235" s="8"/>
    </row>
    <row r="236" spans="1:11" outlineLevel="1">
      <c r="A236" s="22">
        <f>IF(ISBLANK('Input-Accounts'!A236),"",'Input-Accounts'!A236)</f>
        <v>206</v>
      </c>
      <c r="B236" s="32" t="str">
        <f>IF(ISBLANK('Input-Accounts'!B236),"",'Input-Accounts'!B236)</f>
        <v>OFFICE FURN &amp; EQUIP-UNSPECIFIED</v>
      </c>
      <c r="C236" s="22">
        <f>IF(ISBLANK('Input-Accounts'!C236),"",'Input-Accounts'!C236)</f>
        <v>391.1</v>
      </c>
      <c r="D236" s="8">
        <f t="shared" ref="D236:D243" ca="1" si="50">INDIRECT("Classification!"&amp;$D$5&amp;ROW())</f>
        <v>0</v>
      </c>
      <c r="E236" s="8">
        <f t="shared" ref="E236:E244" ca="1" si="51">IFERROR(IF(D236="","",IF(D236=0,0,IF(ABS(D236-SUM($G236:$K236))&lt;Check_Limit,0,1))),1)</f>
        <v>0</v>
      </c>
      <c r="F236" s="2" t="str" cm="1">
        <f t="array" aca="1" ref="F236" ca="1">IF(D236=0,"-",IF('Input-Accounts'!$E236&lt;&gt;0,'Input-Accounts'!$E236,INDEX('Input-Accounts'!$H236:$J236,,MATCH($F$6,'Input-Accounts'!$H$6:$J$6,0))))</f>
        <v>-</v>
      </c>
      <c r="G236" s="8">
        <f ca="1">IFERROR(INDEX(G$278:G$314,MATCH($F236,$B$278:$B$314,0))/INDEX($D$278:$D$314,MATCH($F236,$B$278:$B$314,0)),SUMIFS('Input-Ext Allocators'!D$8:D$63,'Input-Ext Allocators'!$B$8:$B$63,$F236))*$D236</f>
        <v>0</v>
      </c>
      <c r="H236" s="8">
        <f ca="1">IFERROR(INDEX(H$278:H$314,MATCH($F236,$B$278:$B$314,0))/INDEX($D$278:$D$314,MATCH($F236,$B$278:$B$314,0)),SUMIFS('Input-Ext Allocators'!E$8:E$63,'Input-Ext Allocators'!$B$8:$B$63,$F236))*$D236</f>
        <v>0</v>
      </c>
      <c r="I236" s="8">
        <f ca="1">IFERROR(INDEX(I$278:I$314,MATCH($F236,$B$278:$B$314,0))/INDEX($D$278:$D$314,MATCH($F236,$B$278:$B$314,0)),SUMIFS('Input-Ext Allocators'!F$8:F$63,'Input-Ext Allocators'!$B$8:$B$63,$F236))*$D236</f>
        <v>0</v>
      </c>
      <c r="J236" s="8">
        <f ca="1">IFERROR(INDEX(J$278:J$314,MATCH($F236,$B$278:$B$314,0))/INDEX($D$278:$D$314,MATCH($F236,$B$278:$B$314,0)),SUMIFS('Input-Ext Allocators'!G$8:G$63,'Input-Ext Allocators'!$B$8:$B$63,$F236))*$D236</f>
        <v>0</v>
      </c>
      <c r="K236" s="8">
        <f ca="1">IFERROR(INDEX(K$278:K$314,MATCH($F236,$B$278:$B$314,0))/INDEX($D$278:$D$314,MATCH($F236,$B$278:$B$314,0)),SUMIFS('Input-Ext Allocators'!H$8:H$63,'Input-Ext Allocators'!$B$8:$B$63,$F236))*$D236</f>
        <v>0</v>
      </c>
    </row>
    <row r="237" spans="1:11" outlineLevel="1">
      <c r="A237" s="22">
        <f>IF(ISBLANK('Input-Accounts'!A237),"",'Input-Accounts'!A237)</f>
        <v>207</v>
      </c>
      <c r="B237" s="32" t="str">
        <f>IF(ISBLANK('Input-Accounts'!B237),"",'Input-Accounts'!B237)</f>
        <v>OFFICE FURN &amp; EQUIP-INFO SYSTEMS</v>
      </c>
      <c r="C237" s="22">
        <f>IF(ISBLANK('Input-Accounts'!C237),"",'Input-Accounts'!C237)</f>
        <v>391.12</v>
      </c>
      <c r="D237" s="8">
        <f t="shared" ca="1" si="50"/>
        <v>0</v>
      </c>
      <c r="E237" s="8">
        <f t="shared" ca="1" si="51"/>
        <v>0</v>
      </c>
      <c r="F237" s="2" t="str" cm="1">
        <f t="array" aca="1" ref="F237" ca="1">IF(D237=0,"-",IF('Input-Accounts'!$E237&lt;&gt;0,'Input-Accounts'!$E237,INDEX('Input-Accounts'!$H237:$J237,,MATCH($F$6,'Input-Accounts'!$H$6:$J$6,0))))</f>
        <v>-</v>
      </c>
      <c r="G237" s="8">
        <f ca="1">IFERROR(INDEX(G$278:G$314,MATCH($F237,$B$278:$B$314,0))/INDEX($D$278:$D$314,MATCH($F237,$B$278:$B$314,0)),SUMIFS('Input-Ext Allocators'!D$8:D$63,'Input-Ext Allocators'!$B$8:$B$63,$F237))*$D237</f>
        <v>0</v>
      </c>
      <c r="H237" s="8">
        <f ca="1">IFERROR(INDEX(H$278:H$314,MATCH($F237,$B$278:$B$314,0))/INDEX($D$278:$D$314,MATCH($F237,$B$278:$B$314,0)),SUMIFS('Input-Ext Allocators'!E$8:E$63,'Input-Ext Allocators'!$B$8:$B$63,$F237))*$D237</f>
        <v>0</v>
      </c>
      <c r="I237" s="8">
        <f ca="1">IFERROR(INDEX(I$278:I$314,MATCH($F237,$B$278:$B$314,0))/INDEX($D$278:$D$314,MATCH($F237,$B$278:$B$314,0)),SUMIFS('Input-Ext Allocators'!F$8:F$63,'Input-Ext Allocators'!$B$8:$B$63,$F237))*$D237</f>
        <v>0</v>
      </c>
      <c r="J237" s="8">
        <f ca="1">IFERROR(INDEX(J$278:J$314,MATCH($F237,$B$278:$B$314,0))/INDEX($D$278:$D$314,MATCH($F237,$B$278:$B$314,0)),SUMIFS('Input-Ext Allocators'!G$8:G$63,'Input-Ext Allocators'!$B$8:$B$63,$F237))*$D237</f>
        <v>0</v>
      </c>
      <c r="K237" s="8">
        <f ca="1">IFERROR(INDEX(K$278:K$314,MATCH($F237,$B$278:$B$314,0))/INDEX($D$278:$D$314,MATCH($F237,$B$278:$B$314,0)),SUMIFS('Input-Ext Allocators'!H$8:H$63,'Input-Ext Allocators'!$B$8:$B$63,$F237))*$D237</f>
        <v>0</v>
      </c>
    </row>
    <row r="238" spans="1:11" outlineLevel="1">
      <c r="A238" s="22">
        <f>IF(ISBLANK('Input-Accounts'!A238),"",'Input-Accounts'!A238)</f>
        <v>208</v>
      </c>
      <c r="B238" s="32" t="str">
        <f>IF(ISBLANK('Input-Accounts'!B238),"",'Input-Accounts'!B238)</f>
        <v>TRANS EQUIP-TRAILERS OVER $1,000</v>
      </c>
      <c r="C238" s="22">
        <f>IF(ISBLANK('Input-Accounts'!C238),"",'Input-Accounts'!C238)</f>
        <v>392.2</v>
      </c>
      <c r="D238" s="8">
        <f t="shared" ca="1" si="50"/>
        <v>0</v>
      </c>
      <c r="E238" s="8">
        <f t="shared" ca="1" si="51"/>
        <v>0</v>
      </c>
      <c r="F238" s="2" t="str" cm="1">
        <f t="array" aca="1" ref="F238" ca="1">IF(D238=0,"-",IF('Input-Accounts'!$E238&lt;&gt;0,'Input-Accounts'!$E238,INDEX('Input-Accounts'!$H238:$J238,,MATCH($F$6,'Input-Accounts'!$H$6:$J$6,0))))</f>
        <v>-</v>
      </c>
      <c r="G238" s="8">
        <f ca="1">IFERROR(INDEX(G$278:G$314,MATCH($F238,$B$278:$B$314,0))/INDEX($D$278:$D$314,MATCH($F238,$B$278:$B$314,0)),SUMIFS('Input-Ext Allocators'!D$8:D$63,'Input-Ext Allocators'!$B$8:$B$63,$F238))*$D238</f>
        <v>0</v>
      </c>
      <c r="H238" s="8">
        <f ca="1">IFERROR(INDEX(H$278:H$314,MATCH($F238,$B$278:$B$314,0))/INDEX($D$278:$D$314,MATCH($F238,$B$278:$B$314,0)),SUMIFS('Input-Ext Allocators'!E$8:E$63,'Input-Ext Allocators'!$B$8:$B$63,$F238))*$D238</f>
        <v>0</v>
      </c>
      <c r="I238" s="8">
        <f ca="1">IFERROR(INDEX(I$278:I$314,MATCH($F238,$B$278:$B$314,0))/INDEX($D$278:$D$314,MATCH($F238,$B$278:$B$314,0)),SUMIFS('Input-Ext Allocators'!F$8:F$63,'Input-Ext Allocators'!$B$8:$B$63,$F238))*$D238</f>
        <v>0</v>
      </c>
      <c r="J238" s="8">
        <f ca="1">IFERROR(INDEX(J$278:J$314,MATCH($F238,$B$278:$B$314,0))/INDEX($D$278:$D$314,MATCH($F238,$B$278:$B$314,0)),SUMIFS('Input-Ext Allocators'!G$8:G$63,'Input-Ext Allocators'!$B$8:$B$63,$F238))*$D238</f>
        <v>0</v>
      </c>
      <c r="K238" s="8">
        <f ca="1">IFERROR(INDEX(K$278:K$314,MATCH($F238,$B$278:$B$314,0))/INDEX($D$278:$D$314,MATCH($F238,$B$278:$B$314,0)),SUMIFS('Input-Ext Allocators'!H$8:H$63,'Input-Ext Allocators'!$B$8:$B$63,$F238))*$D238</f>
        <v>0</v>
      </c>
    </row>
    <row r="239" spans="1:11" outlineLevel="1">
      <c r="A239" s="22">
        <f>IF(ISBLANK('Input-Accounts'!A239),"",'Input-Accounts'!A239)</f>
        <v>209</v>
      </c>
      <c r="B239" s="32" t="str">
        <f>IF(ISBLANK('Input-Accounts'!B239),"",'Input-Accounts'!B239)</f>
        <v>TRANS EQUIP-TRAILERS $1,000 or LESS</v>
      </c>
      <c r="C239" s="22">
        <f>IF(ISBLANK('Input-Accounts'!C239),"",'Input-Accounts'!C239)</f>
        <v>392.21</v>
      </c>
      <c r="D239" s="8">
        <f t="shared" ca="1" si="50"/>
        <v>0</v>
      </c>
      <c r="E239" s="8">
        <f t="shared" ca="1" si="51"/>
        <v>0</v>
      </c>
      <c r="F239" s="2" t="str" cm="1">
        <f t="array" aca="1" ref="F239" ca="1">IF(D239=0,"-",IF('Input-Accounts'!$E239&lt;&gt;0,'Input-Accounts'!$E239,INDEX('Input-Accounts'!$H239:$J239,,MATCH($F$6,'Input-Accounts'!$H$6:$J$6,0))))</f>
        <v>-</v>
      </c>
      <c r="G239" s="8">
        <f ca="1">IFERROR(INDEX(G$278:G$314,MATCH($F239,$B$278:$B$314,0))/INDEX($D$278:$D$314,MATCH($F239,$B$278:$B$314,0)),SUMIFS('Input-Ext Allocators'!D$8:D$63,'Input-Ext Allocators'!$B$8:$B$63,$F239))*$D239</f>
        <v>0</v>
      </c>
      <c r="H239" s="8">
        <f ca="1">IFERROR(INDEX(H$278:H$314,MATCH($F239,$B$278:$B$314,0))/INDEX($D$278:$D$314,MATCH($F239,$B$278:$B$314,0)),SUMIFS('Input-Ext Allocators'!E$8:E$63,'Input-Ext Allocators'!$B$8:$B$63,$F239))*$D239</f>
        <v>0</v>
      </c>
      <c r="I239" s="8">
        <f ca="1">IFERROR(INDEX(I$278:I$314,MATCH($F239,$B$278:$B$314,0))/INDEX($D$278:$D$314,MATCH($F239,$B$278:$B$314,0)),SUMIFS('Input-Ext Allocators'!F$8:F$63,'Input-Ext Allocators'!$B$8:$B$63,$F239))*$D239</f>
        <v>0</v>
      </c>
      <c r="J239" s="8">
        <f ca="1">IFERROR(INDEX(J$278:J$314,MATCH($F239,$B$278:$B$314,0))/INDEX($D$278:$D$314,MATCH($F239,$B$278:$B$314,0)),SUMIFS('Input-Ext Allocators'!G$8:G$63,'Input-Ext Allocators'!$B$8:$B$63,$F239))*$D239</f>
        <v>0</v>
      </c>
      <c r="K239" s="8">
        <f ca="1">IFERROR(INDEX(K$278:K$314,MATCH($F239,$B$278:$B$314,0))/INDEX($D$278:$D$314,MATCH($F239,$B$278:$B$314,0)),SUMIFS('Input-Ext Allocators'!H$8:H$63,'Input-Ext Allocators'!$B$8:$B$63,$F239))*$D239</f>
        <v>0</v>
      </c>
    </row>
    <row r="240" spans="1:11" outlineLevel="1">
      <c r="A240" s="22">
        <f>IF(ISBLANK('Input-Accounts'!A240),"",'Input-Accounts'!A240)</f>
        <v>210</v>
      </c>
      <c r="B240" s="32" t="str">
        <f>IF(ISBLANK('Input-Accounts'!B240),"",'Input-Accounts'!B240)</f>
        <v>TOOLS,SHOP, &amp; GAR EQ-TOOLS &amp; OTHER</v>
      </c>
      <c r="C240" s="22">
        <f>IF(ISBLANK('Input-Accounts'!C240),"",'Input-Accounts'!C240)</f>
        <v>394</v>
      </c>
      <c r="D240" s="8">
        <f t="shared" ca="1" si="50"/>
        <v>0</v>
      </c>
      <c r="E240" s="8">
        <f t="shared" ca="1" si="51"/>
        <v>0</v>
      </c>
      <c r="F240" s="2" t="str" cm="1">
        <f t="array" aca="1" ref="F240" ca="1">IF(D240=0,"-",IF('Input-Accounts'!$E240&lt;&gt;0,'Input-Accounts'!$E240,INDEX('Input-Accounts'!$H240:$J240,,MATCH($F$6,'Input-Accounts'!$H$6:$J$6,0))))</f>
        <v>-</v>
      </c>
      <c r="G240" s="8">
        <f ca="1">IFERROR(INDEX(G$278:G$314,MATCH($F240,$B$278:$B$314,0))/INDEX($D$278:$D$314,MATCH($F240,$B$278:$B$314,0)),SUMIFS('Input-Ext Allocators'!D$8:D$63,'Input-Ext Allocators'!$B$8:$B$63,$F240))*$D240</f>
        <v>0</v>
      </c>
      <c r="H240" s="8">
        <f ca="1">IFERROR(INDEX(H$278:H$314,MATCH($F240,$B$278:$B$314,0))/INDEX($D$278:$D$314,MATCH($F240,$B$278:$B$314,0)),SUMIFS('Input-Ext Allocators'!E$8:E$63,'Input-Ext Allocators'!$B$8:$B$63,$F240))*$D240</f>
        <v>0</v>
      </c>
      <c r="I240" s="8">
        <f ca="1">IFERROR(INDEX(I$278:I$314,MATCH($F240,$B$278:$B$314,0))/INDEX($D$278:$D$314,MATCH($F240,$B$278:$B$314,0)),SUMIFS('Input-Ext Allocators'!F$8:F$63,'Input-Ext Allocators'!$B$8:$B$63,$F240))*$D240</f>
        <v>0</v>
      </c>
      <c r="J240" s="8">
        <f ca="1">IFERROR(INDEX(J$278:J$314,MATCH($F240,$B$278:$B$314,0))/INDEX($D$278:$D$314,MATCH($F240,$B$278:$B$314,0)),SUMIFS('Input-Ext Allocators'!G$8:G$63,'Input-Ext Allocators'!$B$8:$B$63,$F240))*$D240</f>
        <v>0</v>
      </c>
      <c r="K240" s="8">
        <f ca="1">IFERROR(INDEX(K$278:K$314,MATCH($F240,$B$278:$B$314,0))/INDEX($D$278:$D$314,MATCH($F240,$B$278:$B$314,0)),SUMIFS('Input-Ext Allocators'!H$8:H$63,'Input-Ext Allocators'!$B$8:$B$63,$F240))*$D240</f>
        <v>0</v>
      </c>
    </row>
    <row r="241" spans="1:11" outlineLevel="1">
      <c r="A241" s="22">
        <f>IF(ISBLANK('Input-Accounts'!A241),"",'Input-Accounts'!A241)</f>
        <v>211</v>
      </c>
      <c r="B241" s="32" t="str">
        <f>IF(ISBLANK('Input-Accounts'!B241),"",'Input-Accounts'!B241)</f>
        <v>LABORATORY EQUIPMENT</v>
      </c>
      <c r="C241" s="22">
        <f>IF(ISBLANK('Input-Accounts'!C241),"",'Input-Accounts'!C241)</f>
        <v>395</v>
      </c>
      <c r="D241" s="8">
        <f t="shared" ca="1" si="50"/>
        <v>0</v>
      </c>
      <c r="E241" s="8">
        <f t="shared" ca="1" si="51"/>
        <v>0</v>
      </c>
      <c r="F241" s="2" t="str" cm="1">
        <f t="array" aca="1" ref="F241" ca="1">IF(D241=0,"-",IF('Input-Accounts'!$E241&lt;&gt;0,'Input-Accounts'!$E241,INDEX('Input-Accounts'!$H241:$J241,,MATCH($F$6,'Input-Accounts'!$H$6:$J$6,0))))</f>
        <v>-</v>
      </c>
      <c r="G241" s="8">
        <f ca="1">IFERROR(INDEX(G$278:G$314,MATCH($F241,$B$278:$B$314,0))/INDEX($D$278:$D$314,MATCH($F241,$B$278:$B$314,0)),SUMIFS('Input-Ext Allocators'!D$8:D$63,'Input-Ext Allocators'!$B$8:$B$63,$F241))*$D241</f>
        <v>0</v>
      </c>
      <c r="H241" s="8">
        <f ca="1">IFERROR(INDEX(H$278:H$314,MATCH($F241,$B$278:$B$314,0))/INDEX($D$278:$D$314,MATCH($F241,$B$278:$B$314,0)),SUMIFS('Input-Ext Allocators'!E$8:E$63,'Input-Ext Allocators'!$B$8:$B$63,$F241))*$D241</f>
        <v>0</v>
      </c>
      <c r="I241" s="8">
        <f ca="1">IFERROR(INDEX(I$278:I$314,MATCH($F241,$B$278:$B$314,0))/INDEX($D$278:$D$314,MATCH($F241,$B$278:$B$314,0)),SUMIFS('Input-Ext Allocators'!F$8:F$63,'Input-Ext Allocators'!$B$8:$B$63,$F241))*$D241</f>
        <v>0</v>
      </c>
      <c r="J241" s="8">
        <f ca="1">IFERROR(INDEX(J$278:J$314,MATCH($F241,$B$278:$B$314,0))/INDEX($D$278:$D$314,MATCH($F241,$B$278:$B$314,0)),SUMIFS('Input-Ext Allocators'!G$8:G$63,'Input-Ext Allocators'!$B$8:$B$63,$F241))*$D241</f>
        <v>0</v>
      </c>
      <c r="K241" s="8">
        <f ca="1">IFERROR(INDEX(K$278:K$314,MATCH($F241,$B$278:$B$314,0))/INDEX($D$278:$D$314,MATCH($F241,$B$278:$B$314,0)),SUMIFS('Input-Ext Allocators'!H$8:H$63,'Input-Ext Allocators'!$B$8:$B$63,$F241))*$D241</f>
        <v>0</v>
      </c>
    </row>
    <row r="242" spans="1:11" outlineLevel="1">
      <c r="A242" s="22">
        <f>IF(ISBLANK('Input-Accounts'!A242),"",'Input-Accounts'!A242)</f>
        <v>212</v>
      </c>
      <c r="B242" s="32" t="str">
        <f>IF(ISBLANK('Input-Accounts'!B242),"",'Input-Accounts'!B242)</f>
        <v>POWER OPERATED EQUIP-GENERAL TOOLS</v>
      </c>
      <c r="C242" s="22">
        <f>IF(ISBLANK('Input-Accounts'!C242),"",'Input-Accounts'!C242)</f>
        <v>396</v>
      </c>
      <c r="D242" s="8">
        <f t="shared" ca="1" si="50"/>
        <v>0</v>
      </c>
      <c r="E242" s="8">
        <f t="shared" ca="1" si="51"/>
        <v>0</v>
      </c>
      <c r="F242" s="2" t="str" cm="1">
        <f t="array" aca="1" ref="F242" ca="1">IF(D242=0,"-",IF('Input-Accounts'!$E242&lt;&gt;0,'Input-Accounts'!$E242,INDEX('Input-Accounts'!$H242:$J242,,MATCH($F$6,'Input-Accounts'!$H$6:$J$6,0))))</f>
        <v>-</v>
      </c>
      <c r="G242" s="8">
        <f ca="1">IFERROR(INDEX(G$278:G$314,MATCH($F242,$B$278:$B$314,0))/INDEX($D$278:$D$314,MATCH($F242,$B$278:$B$314,0)),SUMIFS('Input-Ext Allocators'!D$8:D$63,'Input-Ext Allocators'!$B$8:$B$63,$F242))*$D242</f>
        <v>0</v>
      </c>
      <c r="H242" s="8">
        <f ca="1">IFERROR(INDEX(H$278:H$314,MATCH($F242,$B$278:$B$314,0))/INDEX($D$278:$D$314,MATCH($F242,$B$278:$B$314,0)),SUMIFS('Input-Ext Allocators'!E$8:E$63,'Input-Ext Allocators'!$B$8:$B$63,$F242))*$D242</f>
        <v>0</v>
      </c>
      <c r="I242" s="8">
        <f ca="1">IFERROR(INDEX(I$278:I$314,MATCH($F242,$B$278:$B$314,0))/INDEX($D$278:$D$314,MATCH($F242,$B$278:$B$314,0)),SUMIFS('Input-Ext Allocators'!F$8:F$63,'Input-Ext Allocators'!$B$8:$B$63,$F242))*$D242</f>
        <v>0</v>
      </c>
      <c r="J242" s="8">
        <f ca="1">IFERROR(INDEX(J$278:J$314,MATCH($F242,$B$278:$B$314,0))/INDEX($D$278:$D$314,MATCH($F242,$B$278:$B$314,0)),SUMIFS('Input-Ext Allocators'!G$8:G$63,'Input-Ext Allocators'!$B$8:$B$63,$F242))*$D242</f>
        <v>0</v>
      </c>
      <c r="K242" s="8">
        <f ca="1">IFERROR(INDEX(K$278:K$314,MATCH($F242,$B$278:$B$314,0))/INDEX($D$278:$D$314,MATCH($F242,$B$278:$B$314,0)),SUMIFS('Input-Ext Allocators'!H$8:H$63,'Input-Ext Allocators'!$B$8:$B$63,$F242))*$D242</f>
        <v>0</v>
      </c>
    </row>
    <row r="243" spans="1:11" outlineLevel="1">
      <c r="A243" s="22">
        <f>IF(ISBLANK('Input-Accounts'!A243),"",'Input-Accounts'!A243)</f>
        <v>213</v>
      </c>
      <c r="B243" s="32" t="str">
        <f>IF(ISBLANK('Input-Accounts'!B243),"",'Input-Accounts'!B243)</f>
        <v>MISCELLANEOUS EQUIPMENT</v>
      </c>
      <c r="C243" s="22">
        <f>IF(ISBLANK('Input-Accounts'!C243),"",'Input-Accounts'!C243)</f>
        <v>398</v>
      </c>
      <c r="D243" s="8">
        <f t="shared" ca="1" si="50"/>
        <v>0</v>
      </c>
      <c r="E243" s="8">
        <f t="shared" ca="1" si="51"/>
        <v>0</v>
      </c>
      <c r="F243" s="2" t="str" cm="1">
        <f t="array" aca="1" ref="F243" ca="1">IF(D243=0,"-",IF('Input-Accounts'!$E243&lt;&gt;0,'Input-Accounts'!$E243,INDEX('Input-Accounts'!$H243:$J243,,MATCH($F$6,'Input-Accounts'!$H$6:$J$6,0))))</f>
        <v>-</v>
      </c>
      <c r="G243" s="8">
        <f ca="1">IFERROR(INDEX(G$278:G$314,MATCH($F243,$B$278:$B$314,0))/INDEX($D$278:$D$314,MATCH($F243,$B$278:$B$314,0)),SUMIFS('Input-Ext Allocators'!D$8:D$63,'Input-Ext Allocators'!$B$8:$B$63,$F243))*$D243</f>
        <v>0</v>
      </c>
      <c r="H243" s="8">
        <f ca="1">IFERROR(INDEX(H$278:H$314,MATCH($F243,$B$278:$B$314,0))/INDEX($D$278:$D$314,MATCH($F243,$B$278:$B$314,0)),SUMIFS('Input-Ext Allocators'!E$8:E$63,'Input-Ext Allocators'!$B$8:$B$63,$F243))*$D243</f>
        <v>0</v>
      </c>
      <c r="I243" s="8">
        <f ca="1">IFERROR(INDEX(I$278:I$314,MATCH($F243,$B$278:$B$314,0))/INDEX($D$278:$D$314,MATCH($F243,$B$278:$B$314,0)),SUMIFS('Input-Ext Allocators'!F$8:F$63,'Input-Ext Allocators'!$B$8:$B$63,$F243))*$D243</f>
        <v>0</v>
      </c>
      <c r="J243" s="8">
        <f ca="1">IFERROR(INDEX(J$278:J$314,MATCH($F243,$B$278:$B$314,0))/INDEX($D$278:$D$314,MATCH($F243,$B$278:$B$314,0)),SUMIFS('Input-Ext Allocators'!G$8:G$63,'Input-Ext Allocators'!$B$8:$B$63,$F243))*$D243</f>
        <v>0</v>
      </c>
      <c r="K243" s="8">
        <f ca="1">IFERROR(INDEX(K$278:K$314,MATCH($F243,$B$278:$B$314,0))/INDEX($D$278:$D$314,MATCH($F243,$B$278:$B$314,0)),SUMIFS('Input-Ext Allocators'!H$8:H$63,'Input-Ext Allocators'!$B$8:$B$63,$F243))*$D243</f>
        <v>0</v>
      </c>
    </row>
    <row r="244" spans="1:11" outlineLevel="1">
      <c r="A244" s="22">
        <f>IF(ISBLANK('Input-Accounts'!A244),"",'Input-Accounts'!A244)</f>
        <v>214</v>
      </c>
      <c r="B244" t="str">
        <f>IF(ISBLANK('Input-Accounts'!B244),"",'Input-Accounts'!B244)</f>
        <v>Subtotal - General Plant</v>
      </c>
      <c r="C244" s="22" t="str">
        <f>IF(ISBLANK('Input-Accounts'!C244),"",'Input-Accounts'!C244)</f>
        <v/>
      </c>
      <c r="D244" s="77">
        <f ca="1">SUBTOTAL(9,D236:D243)</f>
        <v>0</v>
      </c>
      <c r="E244" s="8">
        <f t="shared" ca="1" si="51"/>
        <v>0</v>
      </c>
      <c r="G244" s="77">
        <f t="shared" ref="G244:K244" ca="1" si="52">SUBTOTAL(9,G236:G243)</f>
        <v>0</v>
      </c>
      <c r="H244" s="77">
        <f t="shared" ca="1" si="52"/>
        <v>0</v>
      </c>
      <c r="I244" s="77">
        <f t="shared" ca="1" si="52"/>
        <v>0</v>
      </c>
      <c r="J244" s="77">
        <f t="shared" ca="1" si="52"/>
        <v>0</v>
      </c>
      <c r="K244" s="77">
        <f t="shared" ca="1" si="52"/>
        <v>0</v>
      </c>
    </row>
    <row r="245" spans="1:11" outlineLevel="1">
      <c r="A245" s="22" t="str">
        <f>IF(ISBLANK('Input-Accounts'!A245),"",'Input-Accounts'!A245)</f>
        <v/>
      </c>
      <c r="B245" t="str">
        <f>IF(ISBLANK('Input-Accounts'!B245),"",'Input-Accounts'!B245)</f>
        <v/>
      </c>
      <c r="C245" s="22" t="str">
        <f>IF(ISBLANK('Input-Accounts'!C245),"",'Input-Accounts'!C245)</f>
        <v/>
      </c>
      <c r="D245" s="8"/>
      <c r="E245" s="8"/>
      <c r="G245" s="8"/>
      <c r="H245" s="8"/>
      <c r="I245" s="8"/>
      <c r="J245" s="8"/>
      <c r="K245" s="8"/>
    </row>
    <row r="246" spans="1:11" outlineLevel="1">
      <c r="A246" s="22">
        <f>IF(ISBLANK('Input-Accounts'!A246),"",'Input-Accounts'!A246)</f>
        <v>215</v>
      </c>
      <c r="B246" t="str">
        <f>IF(ISBLANK('Input-Accounts'!B246),"",'Input-Accounts'!B246)</f>
        <v>Total - Depreciation Expense</v>
      </c>
      <c r="C246" s="22" t="str">
        <f>IF(ISBLANK('Input-Accounts'!C246),"",'Input-Accounts'!C246)</f>
        <v/>
      </c>
      <c r="D246" s="77">
        <f ca="1">SUBTOTAL(9,D202:D245)</f>
        <v>0</v>
      </c>
      <c r="E246" s="8">
        <f ca="1">IFERROR(IF(D246="","",IF(D246=0,0,IF(ABS(D246-SUM($G246:$K246))&lt;Check_Limit,0,1))),1)</f>
        <v>0</v>
      </c>
      <c r="G246" s="77">
        <f t="shared" ref="G246:K246" ca="1" si="53">SUBTOTAL(9,G202:G245)</f>
        <v>0</v>
      </c>
      <c r="H246" s="77">
        <f t="shared" ca="1" si="53"/>
        <v>0</v>
      </c>
      <c r="I246" s="77">
        <f t="shared" ca="1" si="53"/>
        <v>0</v>
      </c>
      <c r="J246" s="77">
        <f t="shared" ca="1" si="53"/>
        <v>0</v>
      </c>
      <c r="K246" s="77">
        <f t="shared" ca="1" si="53"/>
        <v>0</v>
      </c>
    </row>
    <row r="247" spans="1:11" outlineLevel="1">
      <c r="A247" s="22" t="str">
        <f>IF(ISBLANK('Input-Accounts'!A247),"",'Input-Accounts'!A247)</f>
        <v/>
      </c>
      <c r="B247" t="str">
        <f>IF(ISBLANK('Input-Accounts'!B247),"",'Input-Accounts'!B247)</f>
        <v/>
      </c>
      <c r="C247" s="22" t="str">
        <f>IF(ISBLANK('Input-Accounts'!C247),"",'Input-Accounts'!C247)</f>
        <v/>
      </c>
      <c r="D247" s="8"/>
      <c r="E247" s="8"/>
      <c r="G247" s="8"/>
      <c r="H247" s="8"/>
      <c r="I247" s="8"/>
      <c r="J247" s="8"/>
      <c r="K247" s="8"/>
    </row>
    <row r="248" spans="1:11">
      <c r="A248" s="22">
        <f>IF(ISBLANK('Input-Accounts'!A248),"",'Input-Accounts'!A248)</f>
        <v>216</v>
      </c>
      <c r="B248" s="6" t="str">
        <f>IF(ISBLANK('Input-Accounts'!B248),"",'Input-Accounts'!B248)</f>
        <v>Total Adjustments, Depreciation and Amortization Expense</v>
      </c>
      <c r="C248" s="22" t="str">
        <f>IF(ISBLANK('Input-Accounts'!C248),"",'Input-Accounts'!C248)</f>
        <v/>
      </c>
      <c r="D248" s="8">
        <f ca="1">SUBTOTAL(9,D202:D247)</f>
        <v>0</v>
      </c>
      <c r="E248" s="8">
        <f ca="1">IFERROR(IF(D248="","",IF(D248=0,0,IF(ABS(D248-SUM($G248:$K248))&lt;Check_Limit,0,1))),1)</f>
        <v>0</v>
      </c>
      <c r="F248" s="2"/>
      <c r="G248" s="8">
        <f t="shared" ref="G248:K248" ca="1" si="54">SUBTOTAL(9,G202:G247)</f>
        <v>0</v>
      </c>
      <c r="H248" s="8">
        <f t="shared" ca="1" si="54"/>
        <v>0</v>
      </c>
      <c r="I248" s="8">
        <f t="shared" ca="1" si="54"/>
        <v>0</v>
      </c>
      <c r="J248" s="8">
        <f t="shared" ca="1" si="54"/>
        <v>0</v>
      </c>
      <c r="K248" s="8">
        <f t="shared" ca="1" si="54"/>
        <v>0</v>
      </c>
    </row>
    <row r="249" spans="1:11">
      <c r="A249" s="22" t="str">
        <f>IF(ISBLANK('Input-Accounts'!A249),"",'Input-Accounts'!A249)</f>
        <v/>
      </c>
      <c r="B249" t="str">
        <f>IF(ISBLANK('Input-Accounts'!B249),"",'Input-Accounts'!B249)</f>
        <v/>
      </c>
      <c r="C249" s="22" t="str">
        <f>IF(ISBLANK('Input-Accounts'!C249),"",'Input-Accounts'!C249)</f>
        <v/>
      </c>
      <c r="D249" s="77"/>
      <c r="E249" s="8"/>
      <c r="G249" s="77"/>
      <c r="H249" s="77"/>
      <c r="I249" s="77"/>
      <c r="J249" s="77"/>
      <c r="K249" s="77"/>
    </row>
    <row r="250" spans="1:11">
      <c r="A250" s="22">
        <f>IF(ISBLANK('Input-Accounts'!A250),"",'Input-Accounts'!A250)</f>
        <v>217</v>
      </c>
      <c r="B250" s="6" t="str">
        <f>IF(ISBLANK('Input-Accounts'!B250),"",'Input-Accounts'!B250)</f>
        <v>Taxes</v>
      </c>
      <c r="C250" s="22" t="str">
        <f>IF(ISBLANK('Input-Accounts'!C250),"",'Input-Accounts'!C250)</f>
        <v/>
      </c>
      <c r="D250" s="8"/>
      <c r="E250" s="8"/>
      <c r="G250" s="8"/>
      <c r="H250" s="8"/>
      <c r="I250" s="8"/>
      <c r="J250" s="8"/>
      <c r="K250" s="8"/>
    </row>
    <row r="251" spans="1:11" hidden="1" outlineLevel="1">
      <c r="A251" s="22">
        <f>IF(ISBLANK('Input-Accounts'!A251),"",'Input-Accounts'!A251)</f>
        <v>218</v>
      </c>
      <c r="B251" s="6" t="str">
        <f>IF(ISBLANK('Input-Accounts'!B251),"",'Input-Accounts'!B251)</f>
        <v>Taxes Other Than Income Taxes</v>
      </c>
      <c r="C251" s="22" t="str">
        <f>IF(ISBLANK('Input-Accounts'!C251),"",'Input-Accounts'!C251)</f>
        <v/>
      </c>
      <c r="D251" s="8"/>
      <c r="E251" s="8"/>
      <c r="G251" s="8"/>
      <c r="H251" s="8"/>
      <c r="I251" s="8"/>
      <c r="J251" s="8"/>
      <c r="K251" s="8"/>
    </row>
    <row r="252" spans="1:11" hidden="1" outlineLevel="1">
      <c r="A252" s="22">
        <f>IF(ISBLANK('Input-Accounts'!A252),"",'Input-Accounts'!A252)</f>
        <v>219</v>
      </c>
      <c r="B252" s="32" t="str">
        <f>IF(ISBLANK('Input-Accounts'!B252),"",'Input-Accounts'!B252)</f>
        <v>Taxes Other Than Income Taxes - Property</v>
      </c>
      <c r="C252" s="22">
        <f>IF(ISBLANK('Input-Accounts'!C252),"",'Input-Accounts'!C252)</f>
        <v>408.1</v>
      </c>
      <c r="D252" s="8">
        <f t="shared" ref="D252:D254" ca="1" si="55">INDIRECT("Classification!"&amp;$D$5&amp;ROW())</f>
        <v>0</v>
      </c>
      <c r="E252" s="8">
        <f ca="1">IFERROR(IF(D252="","",IF(D252=0,0,IF(ABS(D252-SUM($G252:$K252))&lt;Check_Limit,0,1))),1)</f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-</v>
      </c>
      <c r="G252" s="8">
        <f ca="1">IFERROR(INDEX(G$278:G$314,MATCH($F252,$B$278:$B$314,0))/INDEX($D$278:$D$314,MATCH($F252,$B$278:$B$314,0)),SUMIFS('Input-Ext Allocators'!D$8:D$63,'Input-Ext Allocators'!$B$8:$B$63,$F252))*$D252</f>
        <v>0</v>
      </c>
      <c r="H252" s="8">
        <f ca="1">IFERROR(INDEX(H$278:H$314,MATCH($F252,$B$278:$B$314,0))/INDEX($D$278:$D$314,MATCH($F252,$B$278:$B$314,0)),SUMIFS('Input-Ext Allocators'!E$8:E$63,'Input-Ext Allocators'!$B$8:$B$63,$F252))*$D252</f>
        <v>0</v>
      </c>
      <c r="I252" s="8">
        <f ca="1">IFERROR(INDEX(I$278:I$314,MATCH($F252,$B$278:$B$314,0))/INDEX($D$278:$D$314,MATCH($F252,$B$278:$B$314,0)),SUMIFS('Input-Ext Allocators'!F$8:F$63,'Input-Ext Allocators'!$B$8:$B$63,$F252))*$D252</f>
        <v>0</v>
      </c>
      <c r="J252" s="8">
        <f ca="1">IFERROR(INDEX(J$278:J$314,MATCH($F252,$B$278:$B$314,0))/INDEX($D$278:$D$314,MATCH($F252,$B$278:$B$314,0)),SUMIFS('Input-Ext Allocators'!G$8:G$63,'Input-Ext Allocators'!$B$8:$B$63,$F252))*$D252</f>
        <v>0</v>
      </c>
      <c r="K252" s="8">
        <f ca="1">IFERROR(INDEX(K$278:K$314,MATCH($F252,$B$278:$B$314,0))/INDEX($D$278:$D$314,MATCH($F252,$B$278:$B$314,0)),SUMIFS('Input-Ext Allocators'!H$8:H$63,'Input-Ext Allocators'!$B$8:$B$63,$F252))*$D252</f>
        <v>0</v>
      </c>
    </row>
    <row r="253" spans="1:11" hidden="1" outlineLevel="1">
      <c r="A253" s="22">
        <f>IF(ISBLANK('Input-Accounts'!A253),"",'Input-Accounts'!A253)</f>
        <v>220</v>
      </c>
      <c r="B253" s="32" t="str">
        <f>IF(ISBLANK('Input-Accounts'!B253),"",'Input-Accounts'!B253)</f>
        <v>Taxes Other Than Income Taxes - Payroll</v>
      </c>
      <c r="C253" s="22">
        <f>IF(ISBLANK('Input-Accounts'!C253),"",'Input-Accounts'!C253)</f>
        <v>408.2</v>
      </c>
      <c r="D253" s="8">
        <f t="shared" ca="1" si="55"/>
        <v>26766.009108685696</v>
      </c>
      <c r="E253" s="8">
        <f ca="1">IFERROR(IF(D253="","",IF(D253=0,0,IF(ABS(D253-SUM($G253:$K253))&lt;Check_Limit,0,1))),1)</f>
        <v>0</v>
      </c>
      <c r="F253" s="2" t="str" cm="1">
        <f t="array" aca="1" ref="F253" ca="1">IF(D253=0,"-",IF('Input-Accounts'!$E253&lt;&gt;0,'Input-Accounts'!$E253,INDEX('Input-Accounts'!$H253:$J253,,MATCH($F$6,'Input-Accounts'!$H$6:$J$6,0))))</f>
        <v>INT_LABOR</v>
      </c>
      <c r="G253" s="8">
        <f ca="1">IFERROR(INDEX(G$278:G$314,MATCH($F253,$B$278:$B$314,0))/INDEX($D$278:$D$314,MATCH($F253,$B$278:$B$314,0)),SUMIFS('Input-Ext Allocators'!D$8:D$63,'Input-Ext Allocators'!$B$8:$B$63,$F253))*$D253</f>
        <v>16348.359297959585</v>
      </c>
      <c r="H253" s="8">
        <f ca="1">IFERROR(INDEX(H$278:H$314,MATCH($F253,$B$278:$B$314,0))/INDEX($D$278:$D$314,MATCH($F253,$B$278:$B$314,0)),SUMIFS('Input-Ext Allocators'!E$8:E$63,'Input-Ext Allocators'!$B$8:$B$63,$F253))*$D253</f>
        <v>10394.141957965017</v>
      </c>
      <c r="I253" s="8">
        <f ca="1">IFERROR(INDEX(I$278:I$314,MATCH($F253,$B$278:$B$314,0))/INDEX($D$278:$D$314,MATCH($F253,$B$278:$B$314,0)),SUMIFS('Input-Ext Allocators'!F$8:F$63,'Input-Ext Allocators'!$B$8:$B$63,$F253))*$D253</f>
        <v>23.507852761098821</v>
      </c>
      <c r="J253" s="8">
        <f ca="1">IFERROR(INDEX(J$278:J$314,MATCH($F253,$B$278:$B$314,0))/INDEX($D$278:$D$314,MATCH($F253,$B$278:$B$314,0)),SUMIFS('Input-Ext Allocators'!G$8:G$63,'Input-Ext Allocators'!$B$8:$B$63,$F253))*$D253</f>
        <v>0</v>
      </c>
      <c r="K253" s="8">
        <f ca="1">IFERROR(INDEX(K$278:K$314,MATCH($F253,$B$278:$B$314,0))/INDEX($D$278:$D$314,MATCH($F253,$B$278:$B$314,0)),SUMIFS('Input-Ext Allocators'!H$8:H$63,'Input-Ext Allocators'!$B$8:$B$63,$F253))*$D253</f>
        <v>0</v>
      </c>
    </row>
    <row r="254" spans="1:11" hidden="1" outlineLevel="1">
      <c r="A254" s="22">
        <f>IF(ISBLANK('Input-Accounts'!A254),"",'Input-Accounts'!A254)</f>
        <v>221</v>
      </c>
      <c r="B254" s="32" t="str">
        <f>IF(ISBLANK('Input-Accounts'!B254),"",'Input-Accounts'!B254)</f>
        <v>Taxes Other Than Income Taxes - Other</v>
      </c>
      <c r="C254" s="22">
        <f>IF(ISBLANK('Input-Accounts'!C254),"",'Input-Accounts'!C254)</f>
        <v>408.3</v>
      </c>
      <c r="D254" s="8">
        <f t="shared" ca="1" si="55"/>
        <v>5792.6206316834459</v>
      </c>
      <c r="E254" s="8">
        <f ca="1">IFERROR(IF(D254="","",IF(D254=0,0,IF(ABS(D254-SUM($G254:$K254))&lt;Check_Limit,0,1))),1)</f>
        <v>0</v>
      </c>
      <c r="F254" s="2" t="str" cm="1">
        <f t="array" aca="1" ref="F254" ca="1">IF(D254=0,"-",IF('Input-Accounts'!$E254&lt;&gt;0,'Input-Accounts'!$E254,INDEX('Input-Accounts'!$H254:$J254,,MATCH($F$6,'Input-Accounts'!$H$6:$J$6,0))))</f>
        <v>INT_LABOR</v>
      </c>
      <c r="G254" s="8">
        <f ca="1">IFERROR(INDEX(G$278:G$314,MATCH($F254,$B$278:$B$314,0))/INDEX($D$278:$D$314,MATCH($F254,$B$278:$B$314,0)),SUMIFS('Input-Ext Allocators'!D$8:D$63,'Input-Ext Allocators'!$B$8:$B$63,$F254))*$D254</f>
        <v>3538.0636305919825</v>
      </c>
      <c r="H254" s="8">
        <f ca="1">IFERROR(INDEX(H$278:H$314,MATCH($F254,$B$278:$B$314,0))/INDEX($D$278:$D$314,MATCH($F254,$B$278:$B$314,0)),SUMIFS('Input-Ext Allocators'!E$8:E$63,'Input-Ext Allocators'!$B$8:$B$63,$F254))*$D254</f>
        <v>2249.4695010328051</v>
      </c>
      <c r="I254" s="8">
        <f ca="1">IFERROR(INDEX(I$278:I$314,MATCH($F254,$B$278:$B$314,0))/INDEX($D$278:$D$314,MATCH($F254,$B$278:$B$314,0)),SUMIFS('Input-Ext Allocators'!F$8:F$63,'Input-Ext Allocators'!$B$8:$B$63,$F254))*$D254</f>
        <v>5.0875000586594439</v>
      </c>
      <c r="J254" s="8">
        <f ca="1">IFERROR(INDEX(J$278:J$314,MATCH($F254,$B$278:$B$314,0))/INDEX($D$278:$D$314,MATCH($F254,$B$278:$B$314,0)),SUMIFS('Input-Ext Allocators'!G$8:G$63,'Input-Ext Allocators'!$B$8:$B$63,$F254))*$D254</f>
        <v>0</v>
      </c>
      <c r="K254" s="8">
        <f ca="1">IFERROR(INDEX(K$278:K$314,MATCH($F254,$B$278:$B$314,0))/INDEX($D$278:$D$314,MATCH($F254,$B$278:$B$314,0)),SUMIFS('Input-Ext Allocators'!H$8:H$63,'Input-Ext Allocators'!$B$8:$B$63,$F254))*$D254</f>
        <v>0</v>
      </c>
    </row>
    <row r="255" spans="1:11" hidden="1" outlineLevel="1">
      <c r="A255" s="22">
        <f>IF(ISBLANK('Input-Accounts'!A255),"",'Input-Accounts'!A255)</f>
        <v>222</v>
      </c>
      <c r="B255" t="str">
        <f>IF(ISBLANK('Input-Accounts'!B255),"",'Input-Accounts'!B255)</f>
        <v>Subtotal - Taxes Other Than Income Taxes</v>
      </c>
      <c r="C255" s="22" t="str">
        <f>IF(ISBLANK('Input-Accounts'!C255),"",'Input-Accounts'!C255)</f>
        <v/>
      </c>
      <c r="D255" s="77">
        <f ca="1">SUBTOTAL(9,D252:D254)</f>
        <v>32558.629740369142</v>
      </c>
      <c r="E255" s="8">
        <f ca="1">IFERROR(IF(D255="","",IF(D255=0,0,IF(ABS(D255-SUM($G255:$K255))&lt;Check_Limit,0,1))),1)</f>
        <v>0</v>
      </c>
      <c r="G255" s="77">
        <f t="shared" ref="G255:K255" ca="1" si="56">SUBTOTAL(9,G252:G254)</f>
        <v>19886.422928551568</v>
      </c>
      <c r="H255" s="77">
        <f t="shared" ca="1" si="56"/>
        <v>12643.611458997822</v>
      </c>
      <c r="I255" s="77">
        <f t="shared" ca="1" si="56"/>
        <v>28.595352819758265</v>
      </c>
      <c r="J255" s="77">
        <f t="shared" ca="1" si="56"/>
        <v>0</v>
      </c>
      <c r="K255" s="77">
        <f t="shared" ca="1" si="56"/>
        <v>0</v>
      </c>
    </row>
    <row r="256" spans="1:11" hidden="1" outlineLevel="1">
      <c r="A256" s="22" t="str">
        <f>IF(ISBLANK('Input-Accounts'!A256),"",'Input-Accounts'!A256)</f>
        <v/>
      </c>
      <c r="B256" s="5" t="str">
        <f>IF(ISBLANK('Input-Accounts'!B256),"",'Input-Accounts'!B256)</f>
        <v/>
      </c>
      <c r="C256" s="22" t="str">
        <f>IF(ISBLANK('Input-Accounts'!C256),"",'Input-Accounts'!C256)</f>
        <v/>
      </c>
      <c r="D256" s="8"/>
      <c r="E256" s="8"/>
      <c r="G256" s="8"/>
      <c r="H256" s="8"/>
      <c r="I256" s="8"/>
      <c r="J256" s="8"/>
      <c r="K256" s="8"/>
    </row>
    <row r="257" spans="1:11" hidden="1" outlineLevel="1">
      <c r="A257" s="22">
        <f>IF(ISBLANK('Input-Accounts'!A257),"",'Input-Accounts'!A257)</f>
        <v>223</v>
      </c>
      <c r="B257" s="1" t="str">
        <f>IF(ISBLANK('Input-Accounts'!B257),"",'Input-Accounts'!B257)</f>
        <v>Income Taxes</v>
      </c>
      <c r="C257" s="22" t="str">
        <f>IF(ISBLANK('Input-Accounts'!C257),"",'Input-Accounts'!C257)</f>
        <v/>
      </c>
      <c r="D257" s="8"/>
      <c r="E257" s="8"/>
      <c r="G257" s="8"/>
      <c r="H257" s="8"/>
      <c r="I257" s="8"/>
      <c r="J257" s="8"/>
      <c r="K257" s="8"/>
    </row>
    <row r="258" spans="1:11" hidden="1" outlineLevel="1">
      <c r="A258" s="22">
        <f>IF(ISBLANK('Input-Accounts'!A258),"",'Input-Accounts'!A258)</f>
        <v>224</v>
      </c>
      <c r="B258" s="32" t="str">
        <f>IF(ISBLANK('Input-Accounts'!B258),"",'Input-Accounts'!B258)</f>
        <v>FEDERAL INCOME TAXES</v>
      </c>
      <c r="C258" s="22">
        <f>IF(ISBLANK('Input-Accounts'!C258),"",'Input-Accounts'!C258)</f>
        <v>409.1</v>
      </c>
      <c r="D258" s="8">
        <f t="shared" ref="D258:D261" ca="1" si="57">INDIRECT("Classification!"&amp;$D$5&amp;ROW())</f>
        <v>0</v>
      </c>
      <c r="E258" s="8">
        <f ca="1">IFERROR(IF(D258="","",IF(D258=0,0,IF(ABS(D258-SUM($G258:$K258))&lt;Check_Limit,0,1))),1)</f>
        <v>0</v>
      </c>
      <c r="F258" s="2" t="str" cm="1">
        <f t="array" aca="1" ref="F258" ca="1">IF(D258=0,"-",IF('Input-Accounts'!$E258&lt;&gt;0,'Input-Accounts'!$E258,INDEX('Input-Accounts'!$H258:$J258,,MATCH($F$6,'Input-Accounts'!$H$6:$J$6,0))))</f>
        <v>-</v>
      </c>
      <c r="G258" s="8">
        <f ca="1">IFERROR(INDEX(G$278:G$314,MATCH($F258,$B$278:$B$314,0))/INDEX($D$278:$D$314,MATCH($F258,$B$278:$B$314,0)),SUMIFS('Input-Ext Allocators'!D$8:D$63,'Input-Ext Allocators'!$B$8:$B$63,$F258))*$D258</f>
        <v>0</v>
      </c>
      <c r="H258" s="8">
        <f ca="1">IFERROR(INDEX(H$278:H$314,MATCH($F258,$B$278:$B$314,0))/INDEX($D$278:$D$314,MATCH($F258,$B$278:$B$314,0)),SUMIFS('Input-Ext Allocators'!E$8:E$63,'Input-Ext Allocators'!$B$8:$B$63,$F258))*$D258</f>
        <v>0</v>
      </c>
      <c r="I258" s="8">
        <f ca="1">IFERROR(INDEX(I$278:I$314,MATCH($F258,$B$278:$B$314,0))/INDEX($D$278:$D$314,MATCH($F258,$B$278:$B$314,0)),SUMIFS('Input-Ext Allocators'!F$8:F$63,'Input-Ext Allocators'!$B$8:$B$63,$F258))*$D258</f>
        <v>0</v>
      </c>
      <c r="J258" s="8">
        <f ca="1">IFERROR(INDEX(J$278:J$314,MATCH($F258,$B$278:$B$314,0))/INDEX($D$278:$D$314,MATCH($F258,$B$278:$B$314,0)),SUMIFS('Input-Ext Allocators'!G$8:G$63,'Input-Ext Allocators'!$B$8:$B$63,$F258))*$D258</f>
        <v>0</v>
      </c>
      <c r="K258" s="8">
        <f ca="1">IFERROR(INDEX(K$278:K$314,MATCH($F258,$B$278:$B$314,0))/INDEX($D$278:$D$314,MATCH($F258,$B$278:$B$314,0)),SUMIFS('Input-Ext Allocators'!H$8:H$63,'Input-Ext Allocators'!$B$8:$B$63,$F258))*$D258</f>
        <v>0</v>
      </c>
    </row>
    <row r="259" spans="1:11" hidden="1" outlineLevel="1">
      <c r="A259" s="22">
        <f>IF(ISBLANK('Input-Accounts'!A259),"",'Input-Accounts'!A259)</f>
        <v>225</v>
      </c>
      <c r="B259" s="32" t="str">
        <f>IF(ISBLANK('Input-Accounts'!B259),"",'Input-Accounts'!B259)</f>
        <v>STATE INCOME TAXES</v>
      </c>
      <c r="C259" s="22">
        <f>IF(ISBLANK('Input-Accounts'!C259),"",'Input-Accounts'!C259)</f>
        <v>409.2</v>
      </c>
      <c r="D259" s="8">
        <f t="shared" ca="1" si="57"/>
        <v>0</v>
      </c>
      <c r="E259" s="8">
        <f ca="1">IFERROR(IF(D259="","",IF(D259=0,0,IF(ABS(D259-SUM($G259:$K259))&lt;Check_Limit,0,1))),1)</f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-</v>
      </c>
      <c r="G259" s="8">
        <f ca="1">IFERROR(INDEX(G$278:G$314,MATCH($F259,$B$278:$B$314,0))/INDEX($D$278:$D$314,MATCH($F259,$B$278:$B$314,0)),SUMIFS('Input-Ext Allocators'!D$8:D$63,'Input-Ext Allocators'!$B$8:$B$63,$F259))*$D259</f>
        <v>0</v>
      </c>
      <c r="H259" s="8">
        <f ca="1">IFERROR(INDEX(H$278:H$314,MATCH($F259,$B$278:$B$314,0))/INDEX($D$278:$D$314,MATCH($F259,$B$278:$B$314,0)),SUMIFS('Input-Ext Allocators'!E$8:E$63,'Input-Ext Allocators'!$B$8:$B$63,$F259))*$D259</f>
        <v>0</v>
      </c>
      <c r="I259" s="8">
        <f ca="1">IFERROR(INDEX(I$278:I$314,MATCH($F259,$B$278:$B$314,0))/INDEX($D$278:$D$314,MATCH($F259,$B$278:$B$314,0)),SUMIFS('Input-Ext Allocators'!F$8:F$63,'Input-Ext Allocators'!$B$8:$B$63,$F259))*$D259</f>
        <v>0</v>
      </c>
      <c r="J259" s="8">
        <f ca="1">IFERROR(INDEX(J$278:J$314,MATCH($F259,$B$278:$B$314,0))/INDEX($D$278:$D$314,MATCH($F259,$B$278:$B$314,0)),SUMIFS('Input-Ext Allocators'!G$8:G$63,'Input-Ext Allocators'!$B$8:$B$63,$F259))*$D259</f>
        <v>0</v>
      </c>
      <c r="K259" s="8">
        <f ca="1">IFERROR(INDEX(K$278:K$314,MATCH($F259,$B$278:$B$314,0))/INDEX($D$278:$D$314,MATCH($F259,$B$278:$B$314,0)),SUMIFS('Input-Ext Allocators'!H$8:H$63,'Input-Ext Allocators'!$B$8:$B$63,$F259))*$D259</f>
        <v>0</v>
      </c>
    </row>
    <row r="260" spans="1:11" hidden="1" outlineLevel="1">
      <c r="A260" s="22">
        <f>IF(ISBLANK('Input-Accounts'!A260),"",'Input-Accounts'!A260)</f>
        <v>226</v>
      </c>
      <c r="B260" s="32" t="str">
        <f>IF(ISBLANK('Input-Accounts'!B260),"",'Input-Accounts'!B260)</f>
        <v>DEFERRED INCOME TAX EXPENSE - FEDERAL</v>
      </c>
      <c r="C260" s="22" t="str">
        <f>IF(ISBLANK('Input-Accounts'!C260),"",'Input-Accounts'!C260)</f>
        <v>410-411.1</v>
      </c>
      <c r="D260" s="8">
        <f t="shared" ca="1" si="57"/>
        <v>0</v>
      </c>
      <c r="E260" s="8">
        <f ca="1">IFERROR(IF(D260="","",IF(D260=0,0,IF(ABS(D260-SUM($G260:$K260))&lt;Check_Limit,0,1))),1)</f>
        <v>0</v>
      </c>
      <c r="F260" s="2" t="str" cm="1">
        <f t="array" aca="1" ref="F260" ca="1">IF(D260=0,"-",IF('Input-Accounts'!$E260&lt;&gt;0,'Input-Accounts'!$E260,INDEX('Input-Accounts'!$H260:$J260,,MATCH($F$6,'Input-Accounts'!$H$6:$J$6,0))))</f>
        <v>-</v>
      </c>
      <c r="G260" s="8">
        <f ca="1">IFERROR(INDEX(G$278:G$314,MATCH($F260,$B$278:$B$314,0))/INDEX($D$278:$D$314,MATCH($F260,$B$278:$B$314,0)),SUMIFS('Input-Ext Allocators'!D$8:D$63,'Input-Ext Allocators'!$B$8:$B$63,$F260))*$D260</f>
        <v>0</v>
      </c>
      <c r="H260" s="8">
        <f ca="1">IFERROR(INDEX(H$278:H$314,MATCH($F260,$B$278:$B$314,0))/INDEX($D$278:$D$314,MATCH($F260,$B$278:$B$314,0)),SUMIFS('Input-Ext Allocators'!E$8:E$63,'Input-Ext Allocators'!$B$8:$B$63,$F260))*$D260</f>
        <v>0</v>
      </c>
      <c r="I260" s="8">
        <f ca="1">IFERROR(INDEX(I$278:I$314,MATCH($F260,$B$278:$B$314,0))/INDEX($D$278:$D$314,MATCH($F260,$B$278:$B$314,0)),SUMIFS('Input-Ext Allocators'!F$8:F$63,'Input-Ext Allocators'!$B$8:$B$63,$F260))*$D260</f>
        <v>0</v>
      </c>
      <c r="J260" s="8">
        <f ca="1">IFERROR(INDEX(J$278:J$314,MATCH($F260,$B$278:$B$314,0))/INDEX($D$278:$D$314,MATCH($F260,$B$278:$B$314,0)),SUMIFS('Input-Ext Allocators'!G$8:G$63,'Input-Ext Allocators'!$B$8:$B$63,$F260))*$D260</f>
        <v>0</v>
      </c>
      <c r="K260" s="8">
        <f ca="1">IFERROR(INDEX(K$278:K$314,MATCH($F260,$B$278:$B$314,0))/INDEX($D$278:$D$314,MATCH($F260,$B$278:$B$314,0)),SUMIFS('Input-Ext Allocators'!H$8:H$63,'Input-Ext Allocators'!$B$8:$B$63,$F260))*$D260</f>
        <v>0</v>
      </c>
    </row>
    <row r="261" spans="1:11" hidden="1" outlineLevel="1">
      <c r="A261" s="22">
        <f>IF(ISBLANK('Input-Accounts'!A261),"",'Input-Accounts'!A261)</f>
        <v>227</v>
      </c>
      <c r="B261" s="32" t="str">
        <f>IF(ISBLANK('Input-Accounts'!B261),"",'Input-Accounts'!B261)</f>
        <v>DEFERRED INCOME TAX EXPENSE - FEDERAL</v>
      </c>
      <c r="C261" s="22" t="str">
        <f>IF(ISBLANK('Input-Accounts'!C261),"",'Input-Accounts'!C261)</f>
        <v>410-411.2</v>
      </c>
      <c r="D261" s="8">
        <f t="shared" ca="1" si="57"/>
        <v>0</v>
      </c>
      <c r="E261" s="8">
        <f ca="1">IFERROR(IF(D261="","",IF(D261=0,0,IF(ABS(D261-SUM($G261:$K261))&lt;Check_Limit,0,1))),1)</f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-</v>
      </c>
      <c r="G261" s="8">
        <f ca="1">IFERROR(INDEX(G$278:G$314,MATCH($F261,$B$278:$B$314,0))/INDEX($D$278:$D$314,MATCH($F261,$B$278:$B$314,0)),SUMIFS('Input-Ext Allocators'!D$8:D$63,'Input-Ext Allocators'!$B$8:$B$63,$F261))*$D261</f>
        <v>0</v>
      </c>
      <c r="H261" s="8">
        <f ca="1">IFERROR(INDEX(H$278:H$314,MATCH($F261,$B$278:$B$314,0))/INDEX($D$278:$D$314,MATCH($F261,$B$278:$B$314,0)),SUMIFS('Input-Ext Allocators'!E$8:E$63,'Input-Ext Allocators'!$B$8:$B$63,$F261))*$D261</f>
        <v>0</v>
      </c>
      <c r="I261" s="8">
        <f ca="1">IFERROR(INDEX(I$278:I$314,MATCH($F261,$B$278:$B$314,0))/INDEX($D$278:$D$314,MATCH($F261,$B$278:$B$314,0)),SUMIFS('Input-Ext Allocators'!F$8:F$63,'Input-Ext Allocators'!$B$8:$B$63,$F261))*$D261</f>
        <v>0</v>
      </c>
      <c r="J261" s="8">
        <f ca="1">IFERROR(INDEX(J$278:J$314,MATCH($F261,$B$278:$B$314,0))/INDEX($D$278:$D$314,MATCH($F261,$B$278:$B$314,0)),SUMIFS('Input-Ext Allocators'!G$8:G$63,'Input-Ext Allocators'!$B$8:$B$63,$F261))*$D261</f>
        <v>0</v>
      </c>
      <c r="K261" s="8">
        <f ca="1">IFERROR(INDEX(K$278:K$314,MATCH($F261,$B$278:$B$314,0))/INDEX($D$278:$D$314,MATCH($F261,$B$278:$B$314,0)),SUMIFS('Input-Ext Allocators'!H$8:H$63,'Input-Ext Allocators'!$B$8:$B$63,$F261))*$D261</f>
        <v>0</v>
      </c>
    </row>
    <row r="262" spans="1:11" hidden="1" outlineLevel="1">
      <c r="A262" s="22">
        <f>IF(ISBLANK('Input-Accounts'!A262),"",'Input-Accounts'!A262)</f>
        <v>228</v>
      </c>
      <c r="B262" t="str">
        <f>IF(ISBLANK('Input-Accounts'!B262),"",'Input-Accounts'!B262)</f>
        <v>Subtotal - Income Taxes</v>
      </c>
      <c r="C262" s="22" t="str">
        <f>IF(ISBLANK('Input-Accounts'!C262),"",'Input-Accounts'!C262)</f>
        <v/>
      </c>
      <c r="D262" s="77">
        <f ca="1">SUBTOTAL(9,D258:D261)</f>
        <v>0</v>
      </c>
      <c r="E262" s="8">
        <f ca="1">IFERROR(IF(D262="","",IF(D262=0,0,IF(ABS(D262-SUM($G262:$K262))&lt;Check_Limit,0,1))),1)</f>
        <v>0</v>
      </c>
      <c r="G262" s="77">
        <f t="shared" ref="G262:K262" ca="1" si="58">SUBTOTAL(9,G258:G261)</f>
        <v>0</v>
      </c>
      <c r="H262" s="77">
        <f t="shared" ca="1" si="58"/>
        <v>0</v>
      </c>
      <c r="I262" s="77">
        <f t="shared" ca="1" si="58"/>
        <v>0</v>
      </c>
      <c r="J262" s="77">
        <f t="shared" ca="1" si="58"/>
        <v>0</v>
      </c>
      <c r="K262" s="77">
        <f t="shared" ca="1" si="58"/>
        <v>0</v>
      </c>
    </row>
    <row r="263" spans="1:11" hidden="1" outlineLevel="1">
      <c r="A263" s="22" t="str">
        <f>IF(ISBLANK('Input-Accounts'!A263),"",'Input-Accounts'!A263)</f>
        <v/>
      </c>
      <c r="B263" t="str">
        <f>IF(ISBLANK('Input-Accounts'!B263),"",'Input-Accounts'!B263)</f>
        <v/>
      </c>
      <c r="C263" s="22" t="str">
        <f>IF(ISBLANK('Input-Accounts'!C263),"",'Input-Accounts'!C263)</f>
        <v/>
      </c>
      <c r="D263" s="8"/>
      <c r="E263" s="8"/>
      <c r="G263" s="8"/>
      <c r="H263" s="8"/>
      <c r="I263" s="8"/>
      <c r="J263" s="8"/>
      <c r="K263" s="8"/>
    </row>
    <row r="264" spans="1:11" collapsed="1">
      <c r="A264" s="22">
        <f>IF(ISBLANK('Input-Accounts'!A264),"",'Input-Accounts'!A264)</f>
        <v>229</v>
      </c>
      <c r="B264" s="6" t="str">
        <f>IF(ISBLANK('Input-Accounts'!B264),"",'Input-Accounts'!B264)</f>
        <v>Total Taxes</v>
      </c>
      <c r="C264" s="22" t="str">
        <f>IF(ISBLANK('Input-Accounts'!C264),"",'Input-Accounts'!C264)</f>
        <v/>
      </c>
      <c r="D264" s="8">
        <f ca="1">SUBTOTAL(9,D252:D262)</f>
        <v>32558.629740369142</v>
      </c>
      <c r="E264" s="8">
        <f ca="1">IFERROR(IF(D264="","",IF(D264=0,0,IF(ABS(D264-SUM($G264:$K264))&lt;Check_Limit,0,1))),1)</f>
        <v>0</v>
      </c>
      <c r="F264" s="2"/>
      <c r="G264" s="8">
        <f t="shared" ref="G264:K264" ca="1" si="59">SUBTOTAL(9,G252:G262)</f>
        <v>19886.422928551568</v>
      </c>
      <c r="H264" s="8">
        <f t="shared" ca="1" si="59"/>
        <v>12643.611458997822</v>
      </c>
      <c r="I264" s="8">
        <f t="shared" ca="1" si="59"/>
        <v>28.595352819758265</v>
      </c>
      <c r="J264" s="8">
        <f t="shared" ca="1" si="59"/>
        <v>0</v>
      </c>
      <c r="K264" s="8">
        <f t="shared" ca="1" si="59"/>
        <v>0</v>
      </c>
    </row>
    <row r="265" spans="1:11">
      <c r="A265" s="22" t="str">
        <f>IF(ISBLANK('Input-Accounts'!A265),"",'Input-Accounts'!A265)</f>
        <v/>
      </c>
      <c r="B265" t="str">
        <f>IF(ISBLANK('Input-Accounts'!B265),"",'Input-Accounts'!B265)</f>
        <v/>
      </c>
      <c r="C265" s="22" t="str">
        <f>IF(ISBLANK('Input-Accounts'!C265),"",'Input-Accounts'!C265)</f>
        <v/>
      </c>
      <c r="D265" s="77"/>
      <c r="E265" s="8"/>
      <c r="G265" s="77"/>
      <c r="H265" s="77"/>
      <c r="I265" s="77"/>
      <c r="J265" s="77"/>
      <c r="K265" s="77"/>
    </row>
    <row r="266" spans="1:11">
      <c r="A266" s="22">
        <f>IF(ISBLANK('Input-Accounts'!A266),"",'Input-Accounts'!A266)</f>
        <v>230</v>
      </c>
      <c r="B266" s="1" t="str">
        <f>IF(ISBLANK('Input-Accounts'!B266),"",'Input-Accounts'!B266)</f>
        <v>REVENUE REQUIREMENT AT EQUAL RATES OF RETURN</v>
      </c>
      <c r="C266" s="22" t="str">
        <f>IF(ISBLANK('Input-Accounts'!C266),"",'Input-Accounts'!C266)</f>
        <v/>
      </c>
      <c r="D266" s="8"/>
      <c r="E266" s="8"/>
      <c r="G266" s="8"/>
      <c r="H266" s="8"/>
      <c r="I266" s="8"/>
      <c r="J266" s="8"/>
      <c r="K266" s="8"/>
    </row>
    <row r="267" spans="1:11">
      <c r="A267" s="22">
        <f>IF(ISBLANK('Input-Accounts'!A267),"",'Input-Accounts'!A267)</f>
        <v>231</v>
      </c>
      <c r="B267" s="1" t="str">
        <f>IF(ISBLANK('Input-Accounts'!B267),"",'Input-Accounts'!B267)</f>
        <v>Test Year Expenses at Current Rates</v>
      </c>
      <c r="C267" s="22" t="str">
        <f>IF(ISBLANK('Input-Accounts'!C267),"",'Input-Accounts'!C267)</f>
        <v/>
      </c>
      <c r="D267" s="34">
        <f ca="1">SUBTOTAL(9,D118:D264)</f>
        <v>560511.29274246469</v>
      </c>
      <c r="E267" s="8">
        <f t="shared" ref="E267:E274" ca="1" si="60">IFERROR(IF(D267="","",IF(D267=0,0,IF(ABS(D267-SUM($G267:$K267))&lt;Check_Limit,0,1))),1)</f>
        <v>0</v>
      </c>
      <c r="F267" s="2"/>
      <c r="G267" s="34">
        <f t="shared" ref="G267:K267" ca="1" si="61">SUBTOTAL(9,G118:G264)</f>
        <v>342353.61600262031</v>
      </c>
      <c r="H267" s="34">
        <f t="shared" ca="1" si="61"/>
        <v>217665.39502211742</v>
      </c>
      <c r="I267" s="34">
        <f t="shared" ca="1" si="61"/>
        <v>492.28171772710073</v>
      </c>
      <c r="J267" s="34">
        <f t="shared" ca="1" si="61"/>
        <v>0</v>
      </c>
      <c r="K267" s="34">
        <f t="shared" ca="1" si="61"/>
        <v>0</v>
      </c>
    </row>
    <row r="268" spans="1:11">
      <c r="A268" s="22">
        <f>IF(ISBLANK('Input-Accounts'!A268),"",'Input-Accounts'!A268)</f>
        <v>232</v>
      </c>
      <c r="B268" s="1" t="str">
        <f>IF(ISBLANK('Input-Accounts'!B268),"",'Input-Accounts'!B268)</f>
        <v>Return on Rate Base</v>
      </c>
      <c r="C268" s="22" t="str">
        <f>IF(ISBLANK('Input-Accounts'!C268),"",'Input-Accounts'!C268)</f>
        <v/>
      </c>
      <c r="D268" s="8">
        <f t="shared" ref="D268:D271" ca="1" si="62">INDIRECT("Classification!"&amp;$D$5&amp;ROW())</f>
        <v>0</v>
      </c>
      <c r="E268" s="8">
        <f t="shared" ca="1" si="60"/>
        <v>0</v>
      </c>
      <c r="F268" s="2" t="str" cm="1">
        <f t="array" aca="1" ref="F268" ca="1">IF(D268=0,"-",IF('Input-Accounts'!$E268&lt;&gt;0,'Input-Accounts'!$E268,INDEX('Input-Accounts'!$H268:$J268,,MATCH($F$6,'Input-Accounts'!$H$6:$J$6,0))))</f>
        <v>-</v>
      </c>
      <c r="G268" s="8">
        <f ca="1">IFERROR(INDEX(G$278:G$314,MATCH($F268,$B$278:$B$314,0))/INDEX($D$278:$D$314,MATCH($F268,$B$278:$B$314,0)),SUMIFS('Input-Ext Allocators'!D$8:D$63,'Input-Ext Allocators'!$B$8:$B$63,$F268))*$D268</f>
        <v>0</v>
      </c>
      <c r="H268" s="8">
        <f ca="1">IFERROR(INDEX(H$278:H$314,MATCH($F268,$B$278:$B$314,0))/INDEX($D$278:$D$314,MATCH($F268,$B$278:$B$314,0)),SUMIFS('Input-Ext Allocators'!E$8:E$63,'Input-Ext Allocators'!$B$8:$B$63,$F268))*$D268</f>
        <v>0</v>
      </c>
      <c r="I268" s="8">
        <f ca="1">IFERROR(INDEX(I$278:I$314,MATCH($F268,$B$278:$B$314,0))/INDEX($D$278:$D$314,MATCH($F268,$B$278:$B$314,0)),SUMIFS('Input-Ext Allocators'!F$8:F$63,'Input-Ext Allocators'!$B$8:$B$63,$F268))*$D268</f>
        <v>0</v>
      </c>
      <c r="J268" s="8">
        <f ca="1">IFERROR(INDEX(J$278:J$314,MATCH($F268,$B$278:$B$314,0))/INDEX($D$278:$D$314,MATCH($F268,$B$278:$B$314,0)),SUMIFS('Input-Ext Allocators'!G$8:G$63,'Input-Ext Allocators'!$B$8:$B$63,$F268))*$D268</f>
        <v>0</v>
      </c>
      <c r="K268" s="8">
        <f ca="1">IFERROR(INDEX(K$278:K$314,MATCH($F268,$B$278:$B$314,0))/INDEX($D$278:$D$314,MATCH($F268,$B$278:$B$314,0)),SUMIFS('Input-Ext Allocators'!H$8:H$63,'Input-Ext Allocators'!$B$8:$B$63,$F268))*$D268</f>
        <v>0</v>
      </c>
    </row>
    <row r="269" spans="1:11">
      <c r="A269" s="22">
        <f>IF(ISBLANK('Input-Accounts'!A269),"",'Input-Accounts'!A269)</f>
        <v>233</v>
      </c>
      <c r="B269" s="1" t="str">
        <f>IF(ISBLANK('Input-Accounts'!B269),"",'Input-Accounts'!B269)</f>
        <v>Gross Up Items</v>
      </c>
      <c r="C269" s="22" t="str">
        <f>IF(ISBLANK('Input-Accounts'!C269),"",'Input-Accounts'!C269)</f>
        <v/>
      </c>
      <c r="D269" s="8">
        <f t="shared" ca="1" si="62"/>
        <v>0</v>
      </c>
      <c r="E269" s="8">
        <f t="shared" ca="1" si="60"/>
        <v>0</v>
      </c>
      <c r="F269" s="8" t="str" cm="1">
        <f t="array" aca="1" ref="F269" ca="1">IF(D269=0,"-",IF('Input-Accounts'!$E269&lt;&gt;0,'Input-Accounts'!$E269,INDEX('Input-Accounts'!$H269:$J269,,MATCH($F$6,'Input-Accounts'!$H$6:$J$6,0))))</f>
        <v>-</v>
      </c>
      <c r="G269" s="8">
        <f ca="1">IFERROR(INDEX(G$278:G$314,MATCH($F269,$B$278:$B$314,0))/INDEX($D$278:$D$314,MATCH($F269,$B$278:$B$314,0)),SUMIFS('Input-Func_Class'!D$83:D$83,'Input-Func_Class'!$B$83:$B$83,$F269))*$D269</f>
        <v>0</v>
      </c>
      <c r="H269" s="8">
        <f ca="1">IFERROR(INDEX(H$278:H$314,MATCH($F269,$B$278:$B$314,0))/INDEX($D$278:$D$314,MATCH($F269,$B$278:$B$314,0)),SUMIFS('Input-Func_Class'!E$83:E$83,'Input-Func_Class'!$B$83:$B$83,$F269))*$D269</f>
        <v>0</v>
      </c>
      <c r="I269" s="8">
        <f ca="1">IFERROR(INDEX(I$278:I$314,MATCH($F269,$B$278:$B$314,0))/INDEX($D$278:$D$314,MATCH($F269,$B$278:$B$314,0)),SUMIFS('Input-Func_Class'!F$83:F$83,'Input-Func_Class'!$B$83:$B$83,$F269))*$D269</f>
        <v>0</v>
      </c>
      <c r="J269" s="8">
        <f ca="1">IFERROR(INDEX(J$278:J$314,MATCH($F269,$B$278:$B$314,0))/INDEX($D$278:$D$314,MATCH($F269,$B$278:$B$314,0)),SUMIFS('Input-Func_Class'!G$83:G$83,'Input-Func_Class'!$B$83:$B$83,$F269))*$D269</f>
        <v>0</v>
      </c>
      <c r="K269" s="8">
        <f ca="1">IFERROR(INDEX(K$278:K$314,MATCH($F269,$B$278:$B$314,0))/INDEX($D$278:$D$314,MATCH($F269,$B$278:$B$314,0)),SUMIFS('Input-Func_Class'!H$83:H$83,'Input-Func_Class'!$B$83:$B$83,$F269))*$D269</f>
        <v>0</v>
      </c>
    </row>
    <row r="270" spans="1:11">
      <c r="A270" s="22">
        <f>IF(ISBLANK('Input-Accounts'!A270),"",'Input-Accounts'!A270)</f>
        <v>234</v>
      </c>
      <c r="B270" s="5" t="str">
        <f>IF(ISBLANK('Input-Accounts'!B270),"",'Input-Accounts'!B270)</f>
        <v>Gross-up Federal Income Tax</v>
      </c>
      <c r="C270" s="22" t="str">
        <f>IF(ISBLANK('Input-Accounts'!C270),"",'Input-Accounts'!C270)</f>
        <v/>
      </c>
      <c r="D270" s="8">
        <f t="shared" ca="1" si="62"/>
        <v>0</v>
      </c>
      <c r="E270" s="8">
        <f t="shared" ca="1" si="60"/>
        <v>0</v>
      </c>
      <c r="F270" s="2" t="str" cm="1">
        <f t="array" aca="1" ref="F270" ca="1">IF(D270=0,"-",IF('Input-Accounts'!$E270&lt;&gt;0,'Input-Accounts'!$E270,INDEX('Input-Accounts'!$H270:$J270,,MATCH($F$6,'Input-Accounts'!$H$6:$J$6,0))))</f>
        <v>-</v>
      </c>
      <c r="G270" s="8">
        <f ca="1">IFERROR(INDEX(G$278:G$314,MATCH($F270,$B$278:$B$314,0))/INDEX($D$278:$D$314,MATCH($F270,$B$278:$B$314,0)),SUMIFS('Input-Ext Allocators'!D$8:D$63,'Input-Ext Allocators'!$B$8:$B$63,$F270))*$D270</f>
        <v>0</v>
      </c>
      <c r="H270" s="8">
        <f ca="1">IFERROR(INDEX(H$278:H$314,MATCH($F270,$B$278:$B$314,0))/INDEX($D$278:$D$314,MATCH($F270,$B$278:$B$314,0)),SUMIFS('Input-Ext Allocators'!E$8:E$63,'Input-Ext Allocators'!$B$8:$B$63,$F270))*$D270</f>
        <v>0</v>
      </c>
      <c r="I270" s="8">
        <f ca="1">IFERROR(INDEX(I$278:I$314,MATCH($F270,$B$278:$B$314,0))/INDEX($D$278:$D$314,MATCH($F270,$B$278:$B$314,0)),SUMIFS('Input-Ext Allocators'!F$8:F$63,'Input-Ext Allocators'!$B$8:$B$63,$F270))*$D270</f>
        <v>0</v>
      </c>
      <c r="J270" s="8">
        <f ca="1">IFERROR(INDEX(J$278:J$314,MATCH($F270,$B$278:$B$314,0))/INDEX($D$278:$D$314,MATCH($F270,$B$278:$B$314,0)),SUMIFS('Input-Ext Allocators'!G$8:G$63,'Input-Ext Allocators'!$B$8:$B$63,$F270))*$D270</f>
        <v>0</v>
      </c>
      <c r="K270" s="8">
        <f ca="1">IFERROR(INDEX(K$278:K$314,MATCH($F270,$B$278:$B$314,0))/INDEX($D$278:$D$314,MATCH($F270,$B$278:$B$314,0)),SUMIFS('Input-Ext Allocators'!H$8:H$63,'Input-Ext Allocators'!$B$8:$B$63,$F270))*$D270</f>
        <v>0</v>
      </c>
    </row>
    <row r="271" spans="1:11">
      <c r="A271" s="22">
        <f>IF(ISBLANK('Input-Accounts'!A271),"",'Input-Accounts'!A271)</f>
        <v>235</v>
      </c>
      <c r="B271" s="5" t="str">
        <f>IF(ISBLANK('Input-Accounts'!B271),"",'Input-Accounts'!B271)</f>
        <v>Gross-up State Utility Tax</v>
      </c>
      <c r="C271" s="22" t="str">
        <f>IF(ISBLANK('Input-Accounts'!C271),"",'Input-Accounts'!C271)</f>
        <v/>
      </c>
      <c r="D271" s="8">
        <f t="shared" ca="1" si="62"/>
        <v>0</v>
      </c>
      <c r="E271" s="8">
        <f t="shared" ca="1" si="60"/>
        <v>0</v>
      </c>
      <c r="F271" s="2" t="str" cm="1">
        <f t="array" aca="1" ref="F271" ca="1">IF(D271=0,"-",IF('Input-Accounts'!$E271&lt;&gt;0,'Input-Accounts'!$E271,INDEX('Input-Accounts'!$H271:$J271,,MATCH($F$6,'Input-Accounts'!$H$6:$J$6,0))))</f>
        <v>-</v>
      </c>
      <c r="G271" s="8">
        <f ca="1">IFERROR(INDEX(G$278:G$314,MATCH($F271,$B$278:$B$314,0))/INDEX($D$278:$D$314,MATCH($F271,$B$278:$B$314,0)),SUMIFS('Input-Ext Allocators'!D$8:D$63,'Input-Ext Allocators'!$B$8:$B$63,$F271))*$D271</f>
        <v>0</v>
      </c>
      <c r="H271" s="8">
        <f ca="1">IFERROR(INDEX(H$278:H$314,MATCH($F271,$B$278:$B$314,0))/INDEX($D$278:$D$314,MATCH($F271,$B$278:$B$314,0)),SUMIFS('Input-Ext Allocators'!E$8:E$63,'Input-Ext Allocators'!$B$8:$B$63,$F271))*$D271</f>
        <v>0</v>
      </c>
      <c r="I271" s="8">
        <f ca="1">IFERROR(INDEX(I$278:I$314,MATCH($F271,$B$278:$B$314,0))/INDEX($D$278:$D$314,MATCH($F271,$B$278:$B$314,0)),SUMIFS('Input-Ext Allocators'!F$8:F$63,'Input-Ext Allocators'!$B$8:$B$63,$F271))*$D271</f>
        <v>0</v>
      </c>
      <c r="J271" s="8">
        <f ca="1">IFERROR(INDEX(J$278:J$314,MATCH($F271,$B$278:$B$314,0))/INDEX($D$278:$D$314,MATCH($F271,$B$278:$B$314,0)),SUMIFS('Input-Ext Allocators'!G$8:G$63,'Input-Ext Allocators'!$B$8:$B$63,$F271))*$D271</f>
        <v>0</v>
      </c>
      <c r="K271" s="8">
        <f ca="1">IFERROR(INDEX(K$278:K$314,MATCH($F271,$B$278:$B$314,0))/INDEX($D$278:$D$314,MATCH($F271,$B$278:$B$314,0)),SUMIFS('Input-Ext Allocators'!H$8:H$63,'Input-Ext Allocators'!$B$8:$B$63,$F271))*$D271</f>
        <v>0</v>
      </c>
    </row>
    <row r="272" spans="1:11">
      <c r="A272" s="22">
        <f>IF(ISBLANK('Input-Accounts'!A272),"",'Input-Accounts'!A272)</f>
        <v>236</v>
      </c>
      <c r="B272" s="5" t="str">
        <f>IF(ISBLANK('Input-Accounts'!B272),"",'Input-Accounts'!B272)</f>
        <v>Gross-up Bad Debts</v>
      </c>
      <c r="C272" s="22" t="str">
        <f>IF(ISBLANK('Input-Accounts'!C272),"",'Input-Accounts'!C272)</f>
        <v/>
      </c>
      <c r="D272" s="8">
        <f ca="1">INDIRECT("Classification!"&amp;$D$5&amp;ROW())</f>
        <v>0</v>
      </c>
      <c r="E272" s="8">
        <f t="shared" ca="1" si="60"/>
        <v>0</v>
      </c>
      <c r="F272" s="2" t="str" cm="1">
        <f t="array" aca="1" ref="F272" ca="1">IF(D272=0,"-",IF('Input-Accounts'!$E272&lt;&gt;0,'Input-Accounts'!$E272,INDEX('Input-Accounts'!$H272:$J272,,MATCH($F$6,'Input-Accounts'!$H$6:$J$6,0))))</f>
        <v>-</v>
      </c>
      <c r="G272" s="8">
        <f ca="1">IFERROR(INDEX(G$278:G$314,MATCH($F272,$B$278:$B$314,0))/INDEX($D$278:$D$314,MATCH($F272,$B$278:$B$314,0)),SUMIFS('Input-Ext Allocators'!D$8:D$63,'Input-Ext Allocators'!$B$8:$B$63,$F272))*$D272</f>
        <v>0</v>
      </c>
      <c r="H272" s="8">
        <f ca="1">IFERROR(INDEX(H$278:H$314,MATCH($F272,$B$278:$B$314,0))/INDEX($D$278:$D$314,MATCH($F272,$B$278:$B$314,0)),SUMIFS('Input-Ext Allocators'!E$8:E$63,'Input-Ext Allocators'!$B$8:$B$63,$F272))*$D272</f>
        <v>0</v>
      </c>
      <c r="I272" s="8">
        <f ca="1">IFERROR(INDEX(I$278:I$314,MATCH($F272,$B$278:$B$314,0))/INDEX($D$278:$D$314,MATCH($F272,$B$278:$B$314,0)),SUMIFS('Input-Ext Allocators'!F$8:F$63,'Input-Ext Allocators'!$B$8:$B$63,$F272))*$D272</f>
        <v>0</v>
      </c>
      <c r="J272" s="8">
        <f ca="1">IFERROR(INDEX(J$278:J$314,MATCH($F272,$B$278:$B$314,0))/INDEX($D$278:$D$314,MATCH($F272,$B$278:$B$314,0)),SUMIFS('Input-Ext Allocators'!G$8:G$63,'Input-Ext Allocators'!$B$8:$B$63,$F272))*$D272</f>
        <v>0</v>
      </c>
      <c r="K272" s="8">
        <f ca="1">IFERROR(INDEX(K$278:K$314,MATCH($F272,$B$278:$B$314,0))/INDEX($D$278:$D$314,MATCH($F272,$B$278:$B$314,0)),SUMIFS('Input-Ext Allocators'!H$8:H$63,'Input-Ext Allocators'!$B$8:$B$63,$F272))*$D272</f>
        <v>0</v>
      </c>
    </row>
    <row r="273" spans="1:11">
      <c r="A273" s="22">
        <f>IF(ISBLANK('Input-Accounts'!A273),"",'Input-Accounts'!A273)</f>
        <v>237</v>
      </c>
      <c r="B273" s="5" t="str">
        <f>IF(ISBLANK('Input-Accounts'!B273),"",'Input-Accounts'!B273)</f>
        <v>Gross-up Annual Filing Fee</v>
      </c>
      <c r="C273" s="22" t="str">
        <f>IF(ISBLANK('Input-Accounts'!C273),"",'Input-Accounts'!C273)</f>
        <v/>
      </c>
      <c r="D273" s="8">
        <f t="shared" ref="D273" ca="1" si="63">INDIRECT("Classification!"&amp;$D$5&amp;ROW())</f>
        <v>0</v>
      </c>
      <c r="E273" s="8">
        <f t="shared" ca="1" si="60"/>
        <v>0</v>
      </c>
      <c r="F273" s="2" t="str" cm="1">
        <f t="array" aca="1" ref="F273" ca="1">IF(D273=0,"-",IF('Input-Accounts'!$E273&lt;&gt;0,'Input-Accounts'!$E273,INDEX('Input-Accounts'!$H273:$J273,,MATCH($F$6,'Input-Accounts'!$H$6:$J$6,0))))</f>
        <v>-</v>
      </c>
      <c r="G273" s="8">
        <f ca="1">IFERROR(INDEX(G$278:G$314,MATCH($F273,$B$278:$B$314,0))/INDEX($D$278:$D$314,MATCH($F273,$B$278:$B$314,0)),SUMIFS('Input-Ext Allocators'!D$8:D$63,'Input-Ext Allocators'!$B$8:$B$63,$F273))*$D273</f>
        <v>0</v>
      </c>
      <c r="H273" s="8">
        <f ca="1">IFERROR(INDEX(H$278:H$314,MATCH($F273,$B$278:$B$314,0))/INDEX($D$278:$D$314,MATCH($F273,$B$278:$B$314,0)),SUMIFS('Input-Ext Allocators'!E$8:E$63,'Input-Ext Allocators'!$B$8:$B$63,$F273))*$D273</f>
        <v>0</v>
      </c>
      <c r="I273" s="8">
        <f ca="1">IFERROR(INDEX(I$278:I$314,MATCH($F273,$B$278:$B$314,0))/INDEX($D$278:$D$314,MATCH($F273,$B$278:$B$314,0)),SUMIFS('Input-Ext Allocators'!F$8:F$63,'Input-Ext Allocators'!$B$8:$B$63,$F273))*$D273</f>
        <v>0</v>
      </c>
      <c r="J273" s="8">
        <f ca="1">IFERROR(INDEX(J$278:J$314,MATCH($F273,$B$278:$B$314,0))/INDEX($D$278:$D$314,MATCH($F273,$B$278:$B$314,0)),SUMIFS('Input-Ext Allocators'!G$8:G$63,'Input-Ext Allocators'!$B$8:$B$63,$F273))*$D273</f>
        <v>0</v>
      </c>
      <c r="K273" s="8">
        <f ca="1">IFERROR(INDEX(K$278:K$314,MATCH($F273,$B$278:$B$314,0))/INDEX($D$278:$D$314,MATCH($F273,$B$278:$B$314,0)),SUMIFS('Input-Ext Allocators'!H$8:H$63,'Input-Ext Allocators'!$B$8:$B$63,$F273))*$D273</f>
        <v>0</v>
      </c>
    </row>
    <row r="274" spans="1:11" ht="14.65" thickBot="1">
      <c r="A274" s="22">
        <f>IF(ISBLANK('Input-Accounts'!A274),"",'Input-Accounts'!A274)</f>
        <v>238</v>
      </c>
      <c r="B274" s="1" t="str">
        <f>IF(ISBLANK('Input-Accounts'!B274),"",'Input-Accounts'!B274)</f>
        <v>TOTAL REVENUE REQUIREMENT AT EQUAL RATES OF RETURN</v>
      </c>
      <c r="C274" s="22" t="str">
        <f>IF(ISBLANK('Input-Accounts'!C274),"",'Input-Accounts'!C274)</f>
        <v/>
      </c>
      <c r="D274" s="78">
        <f ca="1">SUM(D267:D273)</f>
        <v>560511.29274246469</v>
      </c>
      <c r="E274" s="8">
        <f t="shared" ca="1" si="60"/>
        <v>0</v>
      </c>
      <c r="G274" s="78">
        <f t="shared" ref="G274:K274" ca="1" si="64">SUM(G267:G273)</f>
        <v>342353.61600262031</v>
      </c>
      <c r="H274" s="78">
        <f t="shared" ca="1" si="64"/>
        <v>217665.39502211742</v>
      </c>
      <c r="I274" s="78">
        <f t="shared" ca="1" si="64"/>
        <v>492.28171772710073</v>
      </c>
      <c r="J274" s="78">
        <f t="shared" ca="1" si="64"/>
        <v>0</v>
      </c>
      <c r="K274" s="78">
        <f t="shared" ca="1" si="64"/>
        <v>0</v>
      </c>
    </row>
    <row r="275" spans="1:11" ht="14.65" thickTop="1">
      <c r="A275" s="22" t="str">
        <f>IF(ISBLANK('Input-Accounts'!A275),"",'Input-Accounts'!A275)</f>
        <v/>
      </c>
      <c r="B275" t="str">
        <f>IF(ISBLANK('Input-Accounts'!B275),"",'Input-Accounts'!B275)</f>
        <v/>
      </c>
      <c r="C275" s="22" t="str">
        <f>IF(ISBLANK('Input-Accounts'!C275),"",'Input-Accounts'!C275)</f>
        <v/>
      </c>
      <c r="D275" s="8"/>
      <c r="E275" s="8"/>
      <c r="G275" s="8"/>
      <c r="H275" s="8"/>
      <c r="I275" s="8"/>
      <c r="J275" s="8"/>
      <c r="K275" s="8"/>
    </row>
    <row r="276" spans="1:11">
      <c r="A276" s="22" t="str">
        <f>IF(ISBLANK('Input-Accounts'!A276),"",'Input-Accounts'!A276)</f>
        <v/>
      </c>
      <c r="B276" s="6" t="str">
        <f>IF(ISBLANK('Input-Accounts'!B276),"",'Input-Accounts'!B276)</f>
        <v/>
      </c>
      <c r="C276" s="22" t="str">
        <f>IF(ISBLANK('Input-Accounts'!C276),"",'Input-Accounts'!C276)</f>
        <v/>
      </c>
      <c r="E276" t="str">
        <f t="shared" ref="E276:E314" si="65">IFERROR(IF(D276="","",IF(D276=0,0,IF(ABS(D276-SUM($G276:$K276))&lt;Check_Limit,0,1))),1)</f>
        <v/>
      </c>
    </row>
    <row r="277" spans="1:11">
      <c r="A277" s="22">
        <f>IF(ISBLANK('Input-Accounts'!A277),"",'Input-Accounts'!A277)</f>
        <v>239</v>
      </c>
      <c r="B277" s="6" t="str">
        <f>IF(ISBLANK('Input-Accounts'!B277),"",'Input-Accounts'!B277)</f>
        <v>INTERNAL ALLOCATION FACTORS</v>
      </c>
      <c r="C277" s="22" t="str">
        <f>IF(ISBLANK('Input-Accounts'!C277),"",'Input-Accounts'!C277)</f>
        <v/>
      </c>
      <c r="D277" s="8"/>
      <c r="E277" s="8" t="str">
        <f t="shared" si="65"/>
        <v/>
      </c>
    </row>
    <row r="278" spans="1:11" outlineLevel="1">
      <c r="A278" s="22" t="str">
        <f>IF(ISBLANK('Input-Accounts'!A278),"",'Input-Accounts'!A278)</f>
        <v/>
      </c>
      <c r="B278" t="str">
        <f>IF(ISBLANK('Input-Accounts'!B278),"",'Input-Accounts'!B278)</f>
        <v/>
      </c>
      <c r="C278" s="22" t="str">
        <f>IF(ISBLANK('Input-Accounts'!C278),"",'Input-Accounts'!C278)</f>
        <v/>
      </c>
      <c r="D278" s="81"/>
      <c r="E278" s="8" t="str">
        <f t="shared" si="65"/>
        <v/>
      </c>
      <c r="G278" s="81"/>
      <c r="H278" s="81"/>
      <c r="I278" s="81"/>
      <c r="J278" s="81"/>
      <c r="K278" s="81"/>
    </row>
    <row r="279" spans="1:11" outlineLevel="1">
      <c r="A279" s="22">
        <f>IF(ISBLANK('Input-Accounts'!A279),"",'Input-Accounts'!A279)</f>
        <v>240</v>
      </c>
      <c r="B279" t="str">
        <f>IF(ISBLANK('Input-Accounts'!B279),"",'Input-Accounts'!B279)</f>
        <v>INT_MAINS_PLANT</v>
      </c>
      <c r="C279" s="22" t="str">
        <f>IF(ISBLANK('Input-Accounts'!C279),"",'Input-Accounts'!C279)</f>
        <v/>
      </c>
      <c r="D279" s="28">
        <f ca="1">SUM(D$27:D$28)</f>
        <v>0</v>
      </c>
      <c r="E279" s="8">
        <f t="shared" ca="1" si="65"/>
        <v>0</v>
      </c>
      <c r="G279" s="28">
        <f ca="1">SUM(G$27:G$28)</f>
        <v>0</v>
      </c>
      <c r="H279" s="28">
        <f ca="1">SUM(H$27:H$28)</f>
        <v>0</v>
      </c>
      <c r="I279" s="28">
        <f ca="1">SUM(I$27:I$28)</f>
        <v>0</v>
      </c>
      <c r="J279" s="28">
        <f ca="1">SUM(J$27:J$28)</f>
        <v>0</v>
      </c>
      <c r="K279" s="28">
        <f ca="1">SUM(K$27:K$28)</f>
        <v>0</v>
      </c>
    </row>
    <row r="280" spans="1:11" outlineLevel="1">
      <c r="A280" s="22">
        <f>IF(ISBLANK('Input-Accounts'!A280),"",'Input-Accounts'!A280)</f>
        <v>241</v>
      </c>
      <c r="B280" t="str">
        <f>IF(ISBLANK('Input-Accounts'!B280),"",'Input-Accounts'!B280)</f>
        <v>INT_MAINS_SERVICES</v>
      </c>
      <c r="C280" s="22" t="str">
        <f>IF(ISBLANK('Input-Accounts'!C280),"",'Input-Accounts'!C280)</f>
        <v/>
      </c>
      <c r="D280" s="28">
        <f ca="1">SUM(D$27:D$28,D$33:D$33)</f>
        <v>0</v>
      </c>
      <c r="E280" s="8">
        <f t="shared" ca="1" si="65"/>
        <v>0</v>
      </c>
      <c r="G280" s="28">
        <f ca="1">SUM(G$27:G$28,G$33:G$33)</f>
        <v>0</v>
      </c>
      <c r="H280" s="28">
        <f ca="1">SUM(H$27:H$28,H$33:H$33)</f>
        <v>0</v>
      </c>
      <c r="I280" s="28">
        <f ca="1">SUM(I$27:I$28,I$33:I$33)</f>
        <v>0</v>
      </c>
      <c r="J280" s="28">
        <f ca="1">SUM(J$27:J$28,J$33:J$33)</f>
        <v>0</v>
      </c>
      <c r="K280" s="28">
        <f ca="1">SUM(K$27:K$28,K$33:K$33)</f>
        <v>0</v>
      </c>
    </row>
    <row r="281" spans="1:11" outlineLevel="1">
      <c r="A281" s="22">
        <f>IF(ISBLANK('Input-Accounts'!A281),"",'Input-Accounts'!A281)</f>
        <v>242</v>
      </c>
      <c r="B281" t="str">
        <f>IF(ISBLANK('Input-Accounts'!B281),"",'Input-Accounts'!B281)</f>
        <v>INT_DISTPT_SUBTOTAL</v>
      </c>
      <c r="C281" s="22" t="str">
        <f>IF(ISBLANK('Input-Accounts'!C281),"",'Input-Accounts'!C281)</f>
        <v/>
      </c>
      <c r="D281" s="28">
        <f ca="1">SUM(D$18:D$23,D$26:D$40)</f>
        <v>0</v>
      </c>
      <c r="E281" s="8">
        <f t="shared" ca="1" si="65"/>
        <v>0</v>
      </c>
      <c r="G281" s="28">
        <f ca="1">SUM(G$18:G$23,G$26:G$40)</f>
        <v>0</v>
      </c>
      <c r="H281" s="28">
        <f ca="1">SUM(H$18:H$23,H$26:H$40)</f>
        <v>0</v>
      </c>
      <c r="I281" s="28">
        <f ca="1">SUM(I$18:I$23,I$26:I$40)</f>
        <v>0</v>
      </c>
      <c r="J281" s="28">
        <f ca="1">SUM(J$18:J$23,J$26:J$40)</f>
        <v>0</v>
      </c>
      <c r="K281" s="28">
        <f ca="1">SUM(K$18:K$23,K$26:K$40)</f>
        <v>0</v>
      </c>
    </row>
    <row r="282" spans="1:11" outlineLevel="1">
      <c r="A282" s="22">
        <f>IF(ISBLANK('Input-Accounts'!A282),"",'Input-Accounts'!A282)</f>
        <v>243</v>
      </c>
      <c r="B282" t="str">
        <f>IF(ISBLANK('Input-Accounts'!B282),"",'Input-Accounts'!B282)</f>
        <v>INT_IND M&amp;R</v>
      </c>
      <c r="C282" s="22" t="str">
        <f>IF(ISBLANK('Input-Accounts'!C282),"",'Input-Accounts'!C282)</f>
        <v/>
      </c>
      <c r="D282" s="28">
        <f ca="1">SUM(D$39:D$40)</f>
        <v>0</v>
      </c>
      <c r="E282" s="8">
        <f t="shared" ca="1" si="65"/>
        <v>0</v>
      </c>
      <c r="G282" s="28">
        <f ca="1">SUM(G$39:G$40)</f>
        <v>0</v>
      </c>
      <c r="H282" s="28">
        <f ca="1">SUM(H$39:H$40)</f>
        <v>0</v>
      </c>
      <c r="I282" s="28">
        <f ca="1">SUM(I$39:I$40)</f>
        <v>0</v>
      </c>
      <c r="J282" s="28">
        <f ca="1">SUM(J$39:J$40)</f>
        <v>0</v>
      </c>
      <c r="K282" s="28">
        <f ca="1">SUM(K$39:K$40)</f>
        <v>0</v>
      </c>
    </row>
    <row r="283" spans="1:11" outlineLevel="1">
      <c r="A283" s="22">
        <f>IF(ISBLANK('Input-Accounts'!A283),"",'Input-Accounts'!A283)</f>
        <v>244</v>
      </c>
      <c r="B283" t="str">
        <f>IF(ISBLANK('Input-Accounts'!B283),"",'Input-Accounts'!B283)</f>
        <v>INT_871-879</v>
      </c>
      <c r="C283" s="22" t="str">
        <f>IF(ISBLANK('Input-Accounts'!C283),"",'Input-Accounts'!C283)</f>
        <v/>
      </c>
      <c r="D283" s="28">
        <f ca="1">SUM(D$135:D$140)</f>
        <v>0</v>
      </c>
      <c r="E283" s="8">
        <f t="shared" ca="1" si="65"/>
        <v>0</v>
      </c>
      <c r="G283" s="28">
        <f ca="1">SUM(G$135:G$140)</f>
        <v>0</v>
      </c>
      <c r="H283" s="28">
        <f ca="1">SUM(H$135:H$140)</f>
        <v>0</v>
      </c>
      <c r="I283" s="28">
        <f ca="1">SUM(I$135:I$140)</f>
        <v>0</v>
      </c>
      <c r="J283" s="28">
        <f ca="1">SUM(J$135:J$140)</f>
        <v>0</v>
      </c>
      <c r="K283" s="28">
        <f ca="1">SUM(K$135:K$140)</f>
        <v>0</v>
      </c>
    </row>
    <row r="284" spans="1:11" outlineLevel="1">
      <c r="A284" s="22">
        <f>IF(ISBLANK('Input-Accounts'!A284),"",'Input-Accounts'!A284)</f>
        <v>245</v>
      </c>
      <c r="B284" t="str">
        <f>IF(ISBLANK('Input-Accounts'!B284),"",'Input-Accounts'!B284)</f>
        <v>INT_866-893</v>
      </c>
      <c r="C284" s="22" t="str">
        <f>IF(ISBLANK('Input-Accounts'!C284),"",'Input-Accounts'!C284)</f>
        <v/>
      </c>
      <c r="D284" s="28">
        <f ca="1">SUM(D$147:D$152)</f>
        <v>0</v>
      </c>
      <c r="E284" s="8">
        <f t="shared" ca="1" si="65"/>
        <v>0</v>
      </c>
      <c r="G284" s="28">
        <f ca="1">SUM(G$147:G$152)</f>
        <v>0</v>
      </c>
      <c r="H284" s="28">
        <f ca="1">SUM(H$147:H$152)</f>
        <v>0</v>
      </c>
      <c r="I284" s="28">
        <f ca="1">SUM(I$147:I$152)</f>
        <v>0</v>
      </c>
      <c r="J284" s="28">
        <f ca="1">SUM(J$147:J$152)</f>
        <v>0</v>
      </c>
      <c r="K284" s="28">
        <f ca="1">SUM(K$147:K$152)</f>
        <v>0</v>
      </c>
    </row>
    <row r="285" spans="1:11" outlineLevel="1">
      <c r="A285" s="22">
        <f>IF(ISBLANK('Input-Accounts'!A285),"",'Input-Accounts'!A285)</f>
        <v>246</v>
      </c>
      <c r="B285" t="str">
        <f>IF(ISBLANK('Input-Accounts'!B285),"",'Input-Accounts'!B285)</f>
        <v>INT_LABOR</v>
      </c>
      <c r="C285" s="22" t="str">
        <f>IF(ISBLANK('Input-Accounts'!C285),"",'Input-Accounts'!C285)</f>
        <v/>
      </c>
      <c r="D285" s="28">
        <f ca="1">SUMPRODUCT('Input-Accounts'!$L$120:$L$178,D$120:D$178)</f>
        <v>346461.75079793291</v>
      </c>
      <c r="E285" s="8">
        <f t="shared" ca="1" si="65"/>
        <v>0</v>
      </c>
      <c r="G285" s="28">
        <f ca="1">SUMPRODUCT('Input-Accounts'!$L$120:$L$178,G$120:G$178)</f>
        <v>211614.70737177331</v>
      </c>
      <c r="H285" s="28">
        <f ca="1">SUMPRODUCT('Input-Accounts'!$L$120:$L$178,H$120:H$178)</f>
        <v>134542.75555896066</v>
      </c>
      <c r="I285" s="28">
        <f ca="1">SUMPRODUCT('Input-Accounts'!$L$120:$L$178,I$120:I$178)</f>
        <v>304.28786719897539</v>
      </c>
      <c r="J285" s="28">
        <f ca="1">SUMPRODUCT('Input-Accounts'!$L$120:$L$178,J$120:J$178)</f>
        <v>0</v>
      </c>
      <c r="K285" s="28">
        <f ca="1">SUMPRODUCT('Input-Accounts'!$L$120:$L$178,K$120:K$178)</f>
        <v>0</v>
      </c>
    </row>
    <row r="286" spans="1:11" outlineLevel="1">
      <c r="A286" s="22">
        <f>IF(ISBLANK('Input-Accounts'!A286),"",'Input-Accounts'!A286)</f>
        <v>247</v>
      </c>
      <c r="B286" t="str">
        <f>IF(ISBLANK('Input-Accounts'!B286),"",'Input-Accounts'!B286)</f>
        <v>INT_OM_Exc_A&amp;G,Gas,Uncoll</v>
      </c>
      <c r="C286" s="22" t="str">
        <f>IF(ISBLANK('Input-Accounts'!C286),"",'Input-Accounts'!C286)</f>
        <v/>
      </c>
      <c r="D286" s="28">
        <f ca="1">SUM(D$143,D$154,D$160:D$162,D$164,D$172,D$179)</f>
        <v>0</v>
      </c>
      <c r="E286" s="8">
        <f t="shared" ca="1" si="65"/>
        <v>0</v>
      </c>
      <c r="G286" s="28">
        <f ca="1">SUM(G$143,G$154,G$160:G$162,G$164,G$172,G$179)</f>
        <v>0</v>
      </c>
      <c r="H286" s="28">
        <f ca="1">SUM(H$143,H$154,H$160:H$162,H$164,H$172,H$179)</f>
        <v>0</v>
      </c>
      <c r="I286" s="28">
        <f ca="1">SUM(I$143,I$154,I$160:I$162,I$164,I$172,I$179)</f>
        <v>0</v>
      </c>
      <c r="J286" s="28">
        <f ca="1">SUM(J$143,J$154,J$160:J$162,J$164,J$172,J$179)</f>
        <v>0</v>
      </c>
      <c r="K286" s="28">
        <f ca="1">SUM(K$143,K$154,K$160:K$162,K$164,K$172,K$179)</f>
        <v>0</v>
      </c>
    </row>
    <row r="287" spans="1:11" outlineLevel="1">
      <c r="A287" s="22">
        <f>IF(ISBLANK('Input-Accounts'!A287),"",'Input-Accounts'!A287)</f>
        <v>248</v>
      </c>
      <c r="B287" t="str">
        <f>IF(ISBLANK('Input-Accounts'!B287),"",'Input-Accounts'!B287)</f>
        <v>INT_TOTAL PLANT</v>
      </c>
      <c r="C287" s="22" t="str">
        <f>IF(ISBLANK('Input-Accounts'!C287),"",'Input-Accounts'!C287)</f>
        <v/>
      </c>
      <c r="D287" s="28">
        <f ca="1">D$55</f>
        <v>0</v>
      </c>
      <c r="E287" s="8">
        <f t="shared" ca="1" si="65"/>
        <v>0</v>
      </c>
      <c r="F287" s="12"/>
      <c r="G287" s="28">
        <f ca="1">G$55</f>
        <v>0</v>
      </c>
      <c r="H287" s="28">
        <f ca="1">H$55</f>
        <v>0</v>
      </c>
      <c r="I287" s="28">
        <f ca="1">I$55</f>
        <v>0</v>
      </c>
      <c r="J287" s="28">
        <f ca="1">J$55</f>
        <v>0</v>
      </c>
      <c r="K287" s="28">
        <f ca="1">K$55</f>
        <v>0</v>
      </c>
    </row>
    <row r="288" spans="1:11" outlineLevel="1">
      <c r="A288" s="22">
        <f>IF(ISBLANK('Input-Accounts'!A288),"",'Input-Accounts'!A288)</f>
        <v>249</v>
      </c>
      <c r="B288" t="str">
        <f>IF(ISBLANK('Input-Accounts'!B288),"",'Input-Accounts'!B288)</f>
        <v>INT_RATEBASE</v>
      </c>
      <c r="C288" s="22" t="str">
        <f>IF(ISBLANK('Input-Accounts'!C288),"",'Input-Accounts'!C288)</f>
        <v/>
      </c>
      <c r="D288" s="28">
        <f ca="1">D$115</f>
        <v>0</v>
      </c>
      <c r="E288" s="8">
        <f t="shared" ca="1" si="65"/>
        <v>0</v>
      </c>
      <c r="G288" s="28">
        <f ca="1">G$115</f>
        <v>0</v>
      </c>
      <c r="H288" s="28">
        <f ca="1">H$115</f>
        <v>0</v>
      </c>
      <c r="I288" s="28">
        <f ca="1">I$115</f>
        <v>0</v>
      </c>
      <c r="J288" s="28">
        <f ca="1">J$115</f>
        <v>0</v>
      </c>
      <c r="K288" s="28">
        <f ca="1">K$115</f>
        <v>0</v>
      </c>
    </row>
    <row r="289" spans="1:11" outlineLevel="1">
      <c r="A289" s="22">
        <f>IF(ISBLANK('Input-Accounts'!A289),"",'Input-Accounts'!A289)</f>
        <v>250</v>
      </c>
      <c r="B289" t="str">
        <f>IF(ISBLANK('Input-Accounts'!B289),"",'Input-Accounts'!B289)</f>
        <v>INT_REVENUE REQUIREMENT</v>
      </c>
      <c r="C289" s="22" t="str">
        <f>IF(ISBLANK('Input-Accounts'!C289),"",'Input-Accounts'!C289)</f>
        <v/>
      </c>
      <c r="D289" s="28">
        <f ca="1">D274</f>
        <v>560511.29274246469</v>
      </c>
      <c r="E289" s="8">
        <f t="shared" ca="1" si="65"/>
        <v>0</v>
      </c>
      <c r="G289" s="28">
        <f ca="1">G274</f>
        <v>342353.61600262031</v>
      </c>
      <c r="H289" s="28">
        <f ca="1">H274</f>
        <v>217665.39502211742</v>
      </c>
      <c r="I289" s="28">
        <f ca="1">I274</f>
        <v>492.28171772710073</v>
      </c>
      <c r="J289" s="28">
        <f ca="1">J274</f>
        <v>0</v>
      </c>
      <c r="K289" s="28">
        <f ca="1">K274</f>
        <v>0</v>
      </c>
    </row>
    <row r="290" spans="1:11" outlineLevel="1">
      <c r="A290" s="22" t="str">
        <f>IF(ISBLANK('Input-Accounts'!A290),"",'Input-Accounts'!A290)</f>
        <v/>
      </c>
      <c r="B290" t="str">
        <f>IF(ISBLANK('Input-Accounts'!B290),"",'Input-Accounts'!B290)</f>
        <v/>
      </c>
      <c r="C290" s="22" t="str">
        <f>IF(ISBLANK('Input-Accounts'!C290),"",'Input-Accounts'!C290)</f>
        <v/>
      </c>
      <c r="D290" s="28"/>
      <c r="E290" s="8" t="str">
        <f t="shared" si="65"/>
        <v/>
      </c>
      <c r="G290" s="28"/>
      <c r="H290" s="28"/>
      <c r="I290" s="28"/>
      <c r="J290" s="28"/>
      <c r="K290" s="28"/>
    </row>
    <row r="291" spans="1:11" outlineLevel="1">
      <c r="A291" s="22" t="str">
        <f>IF(ISBLANK('Input-Accounts'!A291),"",'Input-Accounts'!A291)</f>
        <v/>
      </c>
      <c r="B291" t="str">
        <f>IF(ISBLANK('Input-Accounts'!B291),"",'Input-Accounts'!B291)</f>
        <v/>
      </c>
      <c r="C291" s="22" t="str">
        <f>IF(ISBLANK('Input-Accounts'!C291),"",'Input-Accounts'!C291)</f>
        <v/>
      </c>
      <c r="D291" s="28"/>
      <c r="E291" s="8" t="str">
        <f t="shared" si="65"/>
        <v/>
      </c>
      <c r="G291" s="28"/>
      <c r="H291" s="28"/>
      <c r="I291" s="28"/>
      <c r="J291" s="28"/>
      <c r="K291" s="28"/>
    </row>
    <row r="292" spans="1:11" outlineLevel="1">
      <c r="A292" s="22" t="str">
        <f>IF(ISBLANK('Input-Accounts'!A292),"",'Input-Accounts'!A292)</f>
        <v/>
      </c>
      <c r="B292" t="str">
        <f>IF(ISBLANK('Input-Accounts'!B292),"",'Input-Accounts'!B292)</f>
        <v/>
      </c>
      <c r="C292" s="22" t="str">
        <f>IF(ISBLANK('Input-Accounts'!C292),"",'Input-Accounts'!C292)</f>
        <v/>
      </c>
      <c r="D292" s="28"/>
      <c r="E292" s="8" t="str">
        <f t="shared" si="65"/>
        <v/>
      </c>
      <c r="G292" s="28"/>
      <c r="H292" s="28"/>
      <c r="I292" s="28"/>
      <c r="J292" s="28"/>
      <c r="K292" s="28"/>
    </row>
    <row r="293" spans="1:11" outlineLevel="1">
      <c r="A293" s="22" t="str">
        <f>IF(ISBLANK('Input-Accounts'!A293),"",'Input-Accounts'!A293)</f>
        <v/>
      </c>
      <c r="B293" t="str">
        <f>IF(ISBLANK('Input-Accounts'!B293),"",'Input-Accounts'!B293)</f>
        <v/>
      </c>
      <c r="C293" s="22" t="str">
        <f>IF(ISBLANK('Input-Accounts'!C293),"",'Input-Accounts'!C293)</f>
        <v/>
      </c>
      <c r="D293" s="28"/>
      <c r="E293" s="8" t="str">
        <f t="shared" si="65"/>
        <v/>
      </c>
      <c r="G293" s="28"/>
      <c r="H293" s="28"/>
      <c r="I293" s="28"/>
      <c r="J293" s="28"/>
      <c r="K293" s="28"/>
    </row>
    <row r="294" spans="1:11" outlineLevel="1">
      <c r="A294" s="22" t="str">
        <f>IF(ISBLANK('Input-Accounts'!A294),"",'Input-Accounts'!A294)</f>
        <v/>
      </c>
      <c r="B294" t="str">
        <f>IF(ISBLANK('Input-Accounts'!B294),"",'Input-Accounts'!B294)</f>
        <v/>
      </c>
      <c r="C294" s="22" t="str">
        <f>IF(ISBLANK('Input-Accounts'!C294),"",'Input-Accounts'!C294)</f>
        <v/>
      </c>
      <c r="D294" s="28"/>
      <c r="E294" s="8" t="str">
        <f t="shared" si="65"/>
        <v/>
      </c>
      <c r="G294" s="28"/>
      <c r="H294" s="28"/>
      <c r="I294" s="28"/>
      <c r="J294" s="28"/>
      <c r="K294" s="28"/>
    </row>
    <row r="295" spans="1:11" outlineLevel="1">
      <c r="A295" s="22" t="str">
        <f>IF(ISBLANK('Input-Accounts'!A295),"",'Input-Accounts'!A295)</f>
        <v/>
      </c>
      <c r="B295" t="str">
        <f>IF(ISBLANK('Input-Accounts'!B295),"",'Input-Accounts'!B295)</f>
        <v/>
      </c>
      <c r="C295" s="22" t="str">
        <f>IF(ISBLANK('Input-Accounts'!C295),"",'Input-Accounts'!C295)</f>
        <v/>
      </c>
      <c r="D295" s="28"/>
      <c r="E295" s="8" t="str">
        <f t="shared" si="65"/>
        <v/>
      </c>
      <c r="G295" s="28"/>
      <c r="H295" s="28"/>
      <c r="I295" s="28"/>
      <c r="J295" s="28"/>
      <c r="K295" s="28"/>
    </row>
    <row r="296" spans="1:11" outlineLevel="1">
      <c r="A296" s="22" t="str">
        <f>IF(ISBLANK('Input-Accounts'!A296),"",'Input-Accounts'!A296)</f>
        <v/>
      </c>
      <c r="B296" t="str">
        <f>IF(ISBLANK('Input-Accounts'!B296),"",'Input-Accounts'!B296)</f>
        <v/>
      </c>
      <c r="C296" s="22" t="str">
        <f>IF(ISBLANK('Input-Accounts'!C296),"",'Input-Accounts'!C296)</f>
        <v/>
      </c>
      <c r="D296" s="28"/>
      <c r="E296" s="8" t="str">
        <f t="shared" si="65"/>
        <v/>
      </c>
      <c r="G296" s="28"/>
      <c r="H296" s="28"/>
      <c r="I296" s="28"/>
      <c r="J296" s="28"/>
      <c r="K296" s="28"/>
    </row>
    <row r="297" spans="1:11" outlineLevel="1">
      <c r="A297" s="22" t="str">
        <f>IF(ISBLANK('Input-Accounts'!A297),"",'Input-Accounts'!A297)</f>
        <v/>
      </c>
      <c r="B297" t="str">
        <f>IF(ISBLANK('Input-Accounts'!B297),"",'Input-Accounts'!B297)</f>
        <v/>
      </c>
      <c r="C297" s="22" t="str">
        <f>IF(ISBLANK('Input-Accounts'!C297),"",'Input-Accounts'!C297)</f>
        <v/>
      </c>
      <c r="D297" s="28"/>
      <c r="E297" s="8" t="str">
        <f t="shared" si="65"/>
        <v/>
      </c>
      <c r="G297" s="28"/>
      <c r="H297" s="28"/>
      <c r="I297" s="28"/>
      <c r="J297" s="28"/>
      <c r="K297" s="28"/>
    </row>
    <row r="298" spans="1:11" outlineLevel="1">
      <c r="A298" s="22" t="str">
        <f>IF(ISBLANK('Input-Accounts'!A298),"",'Input-Accounts'!A298)</f>
        <v/>
      </c>
      <c r="B298" t="str">
        <f>IF(ISBLANK('Input-Accounts'!B298),"",'Input-Accounts'!B298)</f>
        <v/>
      </c>
      <c r="C298" s="22" t="str">
        <f>IF(ISBLANK('Input-Accounts'!C298),"",'Input-Accounts'!C298)</f>
        <v/>
      </c>
      <c r="D298" s="28"/>
      <c r="E298" s="8" t="str">
        <f t="shared" si="65"/>
        <v/>
      </c>
      <c r="G298" s="28"/>
      <c r="H298" s="28"/>
      <c r="I298" s="28"/>
      <c r="J298" s="28"/>
      <c r="K298" s="28"/>
    </row>
    <row r="299" spans="1:11" outlineLevel="1">
      <c r="A299" s="22" t="str">
        <f>IF(ISBLANK('Input-Accounts'!A299),"",'Input-Accounts'!A299)</f>
        <v/>
      </c>
      <c r="B299" t="str">
        <f>IF(ISBLANK('Input-Accounts'!B299),"",'Input-Accounts'!B299)</f>
        <v/>
      </c>
      <c r="C299" s="22" t="str">
        <f>IF(ISBLANK('Input-Accounts'!C299),"",'Input-Accounts'!C299)</f>
        <v/>
      </c>
      <c r="D299" s="28"/>
      <c r="E299" s="8" t="str">
        <f t="shared" si="65"/>
        <v/>
      </c>
      <c r="G299" s="28"/>
      <c r="H299" s="28"/>
      <c r="I299" s="28"/>
      <c r="J299" s="28"/>
      <c r="K299" s="28"/>
    </row>
    <row r="300" spans="1:11" outlineLevel="1">
      <c r="A300" s="22" t="str">
        <f>IF(ISBLANK('Input-Accounts'!A300),"",'Input-Accounts'!A300)</f>
        <v/>
      </c>
      <c r="B300" t="str">
        <f>IF(ISBLANK('Input-Accounts'!B300),"",'Input-Accounts'!B300)</f>
        <v/>
      </c>
      <c r="C300" s="22" t="str">
        <f>IF(ISBLANK('Input-Accounts'!C300),"",'Input-Accounts'!C300)</f>
        <v/>
      </c>
      <c r="D300" s="28"/>
      <c r="E300" s="8" t="str">
        <f t="shared" si="65"/>
        <v/>
      </c>
      <c r="G300" s="28"/>
      <c r="H300" s="28"/>
      <c r="I300" s="28"/>
      <c r="J300" s="28"/>
      <c r="K300" s="28"/>
    </row>
    <row r="301" spans="1:11" outlineLevel="1">
      <c r="A301" s="22" t="str">
        <f>IF(ISBLANK('Input-Accounts'!A301),"",'Input-Accounts'!A301)</f>
        <v/>
      </c>
      <c r="B301" t="str">
        <f>IF(ISBLANK('Input-Accounts'!B301),"",'Input-Accounts'!B301)</f>
        <v/>
      </c>
      <c r="C301" s="22" t="str">
        <f>IF(ISBLANK('Input-Accounts'!C301),"",'Input-Accounts'!C301)</f>
        <v/>
      </c>
      <c r="D301" s="28"/>
      <c r="E301" s="8" t="str">
        <f t="shared" si="65"/>
        <v/>
      </c>
      <c r="G301" s="28"/>
      <c r="H301" s="28"/>
      <c r="I301" s="28"/>
      <c r="J301" s="28"/>
      <c r="K301" s="28"/>
    </row>
    <row r="302" spans="1:11" outlineLevel="1">
      <c r="A302" s="22" t="str">
        <f>IF(ISBLANK('Input-Accounts'!A302),"",'Input-Accounts'!A302)</f>
        <v/>
      </c>
      <c r="B302" t="str">
        <f>IF(ISBLANK('Input-Accounts'!B302),"",'Input-Accounts'!B302)</f>
        <v/>
      </c>
      <c r="C302" s="22" t="str">
        <f>IF(ISBLANK('Input-Accounts'!C302),"",'Input-Accounts'!C302)</f>
        <v/>
      </c>
      <c r="D302" s="28"/>
      <c r="E302" s="8" t="str">
        <f t="shared" si="65"/>
        <v/>
      </c>
      <c r="G302" s="28"/>
      <c r="H302" s="28"/>
      <c r="I302" s="28"/>
      <c r="J302" s="28"/>
      <c r="K302" s="28"/>
    </row>
    <row r="303" spans="1:11" outlineLevel="1">
      <c r="A303" s="22" t="str">
        <f>IF(ISBLANK('Input-Accounts'!A303),"",'Input-Accounts'!A303)</f>
        <v/>
      </c>
      <c r="B303" t="str">
        <f>IF(ISBLANK('Input-Accounts'!B303),"",'Input-Accounts'!B303)</f>
        <v/>
      </c>
      <c r="C303" s="22" t="str">
        <f>IF(ISBLANK('Input-Accounts'!C303),"",'Input-Accounts'!C303)</f>
        <v/>
      </c>
      <c r="D303" s="28"/>
      <c r="E303" s="8" t="str">
        <f t="shared" si="65"/>
        <v/>
      </c>
      <c r="G303" s="28"/>
      <c r="H303" s="28"/>
      <c r="I303" s="28"/>
      <c r="J303" s="28"/>
      <c r="K303" s="28"/>
    </row>
    <row r="304" spans="1:11" outlineLevel="1">
      <c r="A304" s="22" t="str">
        <f>IF(ISBLANK('Input-Accounts'!A304),"",'Input-Accounts'!A304)</f>
        <v/>
      </c>
      <c r="B304" t="str">
        <f>IF(ISBLANK('Input-Accounts'!B304),"",'Input-Accounts'!B304)</f>
        <v/>
      </c>
      <c r="C304" s="22" t="str">
        <f>IF(ISBLANK('Input-Accounts'!C304),"",'Input-Accounts'!C304)</f>
        <v/>
      </c>
      <c r="D304" s="28"/>
      <c r="E304" s="8" t="str">
        <f t="shared" si="65"/>
        <v/>
      </c>
      <c r="G304" s="28"/>
      <c r="H304" s="28"/>
      <c r="I304" s="28"/>
      <c r="J304" s="28"/>
      <c r="K304" s="28"/>
    </row>
    <row r="305" spans="1:11" outlineLevel="1">
      <c r="A305" s="22" t="str">
        <f>IF(ISBLANK('Input-Accounts'!A305),"",'Input-Accounts'!A305)</f>
        <v/>
      </c>
      <c r="B305" t="str">
        <f>IF(ISBLANK('Input-Accounts'!B305),"",'Input-Accounts'!B305)</f>
        <v/>
      </c>
      <c r="C305" s="22" t="str">
        <f>IF(ISBLANK('Input-Accounts'!C305),"",'Input-Accounts'!C305)</f>
        <v/>
      </c>
      <c r="D305" s="28"/>
      <c r="E305" s="8" t="str">
        <f t="shared" si="65"/>
        <v/>
      </c>
      <c r="G305" s="28"/>
      <c r="H305" s="28"/>
      <c r="I305" s="28"/>
      <c r="J305" s="28"/>
      <c r="K305" s="28"/>
    </row>
    <row r="306" spans="1:11" outlineLevel="1">
      <c r="A306" s="22" t="str">
        <f>IF(ISBLANK('Input-Accounts'!A306),"",'Input-Accounts'!A306)</f>
        <v/>
      </c>
      <c r="B306" t="str">
        <f>IF(ISBLANK('Input-Accounts'!B306),"",'Input-Accounts'!B306)</f>
        <v/>
      </c>
      <c r="C306" s="22" t="str">
        <f>IF(ISBLANK('Input-Accounts'!C306),"",'Input-Accounts'!C306)</f>
        <v/>
      </c>
      <c r="D306" s="28"/>
      <c r="E306" s="8" t="str">
        <f t="shared" si="65"/>
        <v/>
      </c>
      <c r="G306" s="28"/>
      <c r="H306" s="28"/>
      <c r="I306" s="28"/>
      <c r="J306" s="28"/>
      <c r="K306" s="28"/>
    </row>
    <row r="307" spans="1:11" outlineLevel="1">
      <c r="A307" s="22" t="str">
        <f>IF(ISBLANK('Input-Accounts'!A307),"",'Input-Accounts'!A307)</f>
        <v/>
      </c>
      <c r="B307" t="str">
        <f>IF(ISBLANK('Input-Accounts'!B307),"",'Input-Accounts'!B307)</f>
        <v/>
      </c>
      <c r="C307" s="22" t="str">
        <f>IF(ISBLANK('Input-Accounts'!C307),"",'Input-Accounts'!C307)</f>
        <v/>
      </c>
      <c r="D307" s="28"/>
      <c r="E307" s="8" t="str">
        <f t="shared" si="65"/>
        <v/>
      </c>
      <c r="G307" s="28"/>
      <c r="H307" s="28"/>
      <c r="I307" s="28"/>
      <c r="J307" s="28"/>
      <c r="K307" s="28"/>
    </row>
    <row r="308" spans="1:11" outlineLevel="1">
      <c r="A308" s="22" t="str">
        <f>IF(ISBLANK('Input-Accounts'!A308),"",'Input-Accounts'!A308)</f>
        <v/>
      </c>
      <c r="B308" t="str">
        <f>IF(ISBLANK('Input-Accounts'!B308),"",'Input-Accounts'!B308)</f>
        <v/>
      </c>
      <c r="C308" s="22" t="str">
        <f>IF(ISBLANK('Input-Accounts'!C308),"",'Input-Accounts'!C308)</f>
        <v/>
      </c>
      <c r="D308" s="28"/>
      <c r="E308" s="8" t="str">
        <f t="shared" si="65"/>
        <v/>
      </c>
      <c r="G308" s="28"/>
      <c r="H308" s="28"/>
      <c r="I308" s="28"/>
      <c r="J308" s="28"/>
      <c r="K308" s="28"/>
    </row>
    <row r="309" spans="1:11" outlineLevel="1">
      <c r="A309" s="22" t="str">
        <f>IF(ISBLANK('Input-Accounts'!A309),"",'Input-Accounts'!A309)</f>
        <v/>
      </c>
      <c r="B309" t="str">
        <f>IF(ISBLANK('Input-Accounts'!B309),"",'Input-Accounts'!B309)</f>
        <v/>
      </c>
      <c r="C309" s="22" t="str">
        <f>IF(ISBLANK('Input-Accounts'!C309),"",'Input-Accounts'!C309)</f>
        <v/>
      </c>
      <c r="D309" s="28"/>
      <c r="E309" s="8" t="str">
        <f t="shared" si="65"/>
        <v/>
      </c>
      <c r="G309" s="28"/>
      <c r="H309" s="28"/>
      <c r="I309" s="28"/>
      <c r="J309" s="28"/>
      <c r="K309" s="28"/>
    </row>
    <row r="310" spans="1:11" outlineLevel="1">
      <c r="A310" s="22" t="str">
        <f>IF(ISBLANK('Input-Accounts'!A310),"",'Input-Accounts'!A310)</f>
        <v/>
      </c>
      <c r="B310" t="str">
        <f>IF(ISBLANK('Input-Accounts'!B310),"",'Input-Accounts'!B310)</f>
        <v/>
      </c>
      <c r="C310" s="22" t="str">
        <f>IF(ISBLANK('Input-Accounts'!C310),"",'Input-Accounts'!C310)</f>
        <v/>
      </c>
      <c r="D310" s="28"/>
      <c r="E310" s="8" t="str">
        <f t="shared" si="65"/>
        <v/>
      </c>
      <c r="G310" s="28"/>
      <c r="H310" s="28"/>
      <c r="I310" s="28"/>
      <c r="J310" s="28"/>
      <c r="K310" s="28"/>
    </row>
    <row r="311" spans="1:11" outlineLevel="1">
      <c r="A311" s="22" t="str">
        <f>IF(ISBLANK('Input-Accounts'!A311),"",'Input-Accounts'!A311)</f>
        <v/>
      </c>
      <c r="B311" t="str">
        <f>IF(ISBLANK('Input-Accounts'!B311),"",'Input-Accounts'!B311)</f>
        <v/>
      </c>
      <c r="C311" s="22" t="str">
        <f>IF(ISBLANK('Input-Accounts'!C311),"",'Input-Accounts'!C311)</f>
        <v/>
      </c>
      <c r="D311" s="28"/>
      <c r="E311" s="8" t="str">
        <f t="shared" si="65"/>
        <v/>
      </c>
      <c r="G311" s="28"/>
      <c r="H311" s="28"/>
      <c r="I311" s="28"/>
      <c r="J311" s="28"/>
      <c r="K311" s="28"/>
    </row>
    <row r="312" spans="1:11" outlineLevel="1">
      <c r="A312" s="22" t="str">
        <f>IF(ISBLANK('Input-Accounts'!A312),"",'Input-Accounts'!A312)</f>
        <v/>
      </c>
      <c r="B312" t="str">
        <f>IF(ISBLANK('Input-Accounts'!B312),"",'Input-Accounts'!B312)</f>
        <v/>
      </c>
      <c r="C312" s="22" t="str">
        <f>IF(ISBLANK('Input-Accounts'!C312),"",'Input-Accounts'!C312)</f>
        <v/>
      </c>
      <c r="D312" s="28"/>
      <c r="E312" s="8" t="str">
        <f t="shared" si="65"/>
        <v/>
      </c>
      <c r="G312" s="28"/>
      <c r="H312" s="28"/>
      <c r="I312" s="28"/>
      <c r="J312" s="28"/>
      <c r="K312" s="28"/>
    </row>
    <row r="313" spans="1:11">
      <c r="A313" s="22">
        <f>IF(ISBLANK('Input-Accounts'!A313),"",'Input-Accounts'!A313)</f>
        <v>251</v>
      </c>
      <c r="B313" t="str">
        <f>IF(ISBLANK('Input-Accounts'!B313),"",'Input-Accounts'!B313)</f>
        <v>last line for internals</v>
      </c>
      <c r="C313" s="22" t="str">
        <f>IF(ISBLANK('Input-Accounts'!C313),"",'Input-Accounts'!C313)</f>
        <v/>
      </c>
      <c r="D313" s="53"/>
      <c r="E313" s="8" t="str">
        <f t="shared" si="65"/>
        <v/>
      </c>
      <c r="G313" s="53"/>
      <c r="H313" s="53"/>
      <c r="I313" s="53"/>
      <c r="J313" s="53"/>
      <c r="K313" s="53"/>
    </row>
    <row r="314" spans="1:11">
      <c r="A314" s="22" t="str">
        <f>IF(ISBLANK('Input-Accounts'!A314),"",'Input-Accounts'!A314)</f>
        <v/>
      </c>
      <c r="B314" t="str">
        <f>IF(ISBLANK('Input-Accounts'!B314),"",'Input-Accounts'!B314)</f>
        <v/>
      </c>
      <c r="C314" s="22" t="str">
        <f>IF(ISBLANK('Input-Accounts'!C314),"",'Input-Accounts'!C314)</f>
        <v/>
      </c>
      <c r="D314" s="53"/>
      <c r="E314" s="8" t="str">
        <f t="shared" si="65"/>
        <v/>
      </c>
      <c r="G314" s="53"/>
      <c r="H314" s="53"/>
      <c r="I314" s="53"/>
      <c r="J314" s="53"/>
      <c r="K314" s="53"/>
    </row>
    <row r="315" spans="1:11">
      <c r="A315" s="22" t="str">
        <f>IF(ISBLANK('Input-Accounts'!A315),"",'Input-Accounts'!A315)</f>
        <v/>
      </c>
      <c r="B315" t="str">
        <f>IF(ISBLANK('Input-Accounts'!B315),"",'Input-Accounts'!B315)</f>
        <v/>
      </c>
      <c r="C315" s="22" t="str">
        <f>IF(ISBLANK('Input-Accounts'!C315),"",'Input-Accounts'!C315)</f>
        <v/>
      </c>
      <c r="D315" s="53"/>
      <c r="E315" s="8" t="s">
        <v>344</v>
      </c>
      <c r="G315" s="53"/>
      <c r="H315" s="53"/>
      <c r="I315" s="53"/>
      <c r="J315" s="53"/>
      <c r="K315" s="53"/>
    </row>
    <row r="325" spans="1:11">
      <c r="A325"/>
      <c r="C325"/>
      <c r="G325" s="11"/>
      <c r="H325" s="11"/>
      <c r="I325" s="11"/>
      <c r="J325" s="11"/>
      <c r="K325" s="11"/>
    </row>
    <row r="326" spans="1:11">
      <c r="A326"/>
      <c r="C326"/>
      <c r="G326" s="11"/>
      <c r="H326" s="11"/>
      <c r="I326" s="11"/>
      <c r="J326" s="11"/>
      <c r="K326" s="11"/>
    </row>
    <row r="327" spans="1:11">
      <c r="A327"/>
      <c r="C327"/>
      <c r="G327" s="11"/>
      <c r="H327" s="11"/>
      <c r="I327" s="11"/>
      <c r="J327" s="11"/>
      <c r="K327" s="11"/>
    </row>
    <row r="328" spans="1:11">
      <c r="A328"/>
      <c r="C328"/>
      <c r="G328" s="11"/>
      <c r="H328" s="11"/>
      <c r="I328" s="11"/>
      <c r="J328" s="11"/>
      <c r="K328" s="11"/>
    </row>
    <row r="329" spans="1:11">
      <c r="A329"/>
      <c r="C329"/>
      <c r="G329" s="11"/>
      <c r="H329" s="11"/>
      <c r="I329" s="11"/>
      <c r="J329" s="11"/>
      <c r="K329" s="11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55" max="12" man="1"/>
    <brk id="107" max="12" man="1"/>
    <brk id="118" max="12" man="1"/>
    <brk id="156" max="12" man="1"/>
    <brk id="197" max="12" man="1"/>
    <brk id="264" max="12" man="1"/>
    <brk id="299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3B0754F3EA84BA41CDFEDEE7BEB48" ma:contentTypeVersion="10" ma:contentTypeDescription="Create a new document." ma:contentTypeScope="" ma:versionID="b88a2134457fe9ee1297367313618a7d">
  <xsd:schema xmlns:xsd="http://www.w3.org/2001/XMLSchema" xmlns:xs="http://www.w3.org/2001/XMLSchema" xmlns:p="http://schemas.microsoft.com/office/2006/metadata/properties" xmlns:ns2="a4c5ae62-a55a-440d-a0f2-09563c684693" xmlns:ns3="16da5b74-d710-458d-80a0-fdf84c709c57" targetNamespace="http://schemas.microsoft.com/office/2006/metadata/properties" ma:root="true" ma:fieldsID="d0ffbf2c57512769883681e23af7251b" ns2:_="" ns3:_="">
    <xsd:import namespace="a4c5ae62-a55a-440d-a0f2-09563c684693"/>
    <xsd:import namespace="16da5b74-d710-458d-80a0-fdf84c709c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5ae62-a55a-440d-a0f2-09563c6846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fde892d-7822-47be-a147-f7ef0365b8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da5b74-d710-458d-80a0-fdf84c709c5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d67da4-8c51-43ab-8a02-f88fa09c5d48}" ma:internalName="TaxCatchAll" ma:showField="CatchAllData" ma:web="16da5b74-d710-458d-80a0-fdf84c709c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c5ae62-a55a-440d-a0f2-09563c684693">
      <Terms xmlns="http://schemas.microsoft.com/office/infopath/2007/PartnerControls"/>
    </lcf76f155ced4ddcb4097134ff3c332f>
    <TaxCatchAll xmlns="16da5b74-d710-458d-80a0-fdf84c709c5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5C144C-BF6E-4A1A-B6D7-424F52EA39DE}"/>
</file>

<file path=customXml/itemProps2.xml><?xml version="1.0" encoding="utf-8"?>
<ds:datastoreItem xmlns:ds="http://schemas.openxmlformats.org/officeDocument/2006/customXml" ds:itemID="{F3540380-403C-4FE7-8B51-8F7D2EE05DD4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93fb7c46-105b-4cea-832c-9311072406c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FDA60B6-0F66-4012-875A-7819B24EC8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44</vt:i4>
      </vt:variant>
    </vt:vector>
  </HeadingPairs>
  <TitlesOfParts>
    <vt:vector size="67" baseType="lpstr">
      <vt:lpstr>Contents</vt:lpstr>
      <vt:lpstr>General Inputs</vt:lpstr>
      <vt:lpstr>Input-Func_Class</vt:lpstr>
      <vt:lpstr>Input-Ext Allocators</vt:lpstr>
      <vt:lpstr>Input-Accounts</vt:lpstr>
      <vt:lpstr>Functionalization</vt:lpstr>
      <vt:lpstr>Classification</vt:lpstr>
      <vt:lpstr>Dist_Dem</vt:lpstr>
      <vt:lpstr>Dist_Comm</vt:lpstr>
      <vt:lpstr>Dist_Cust</vt:lpstr>
      <vt:lpstr>OnSite_Cust</vt:lpstr>
      <vt:lpstr>CustAccts_Cust</vt:lpstr>
      <vt:lpstr>Gas_Comm</vt:lpstr>
      <vt:lpstr>DemandTotal</vt:lpstr>
      <vt:lpstr>CommodityTotal</vt:lpstr>
      <vt:lpstr>CustomerTotal</vt:lpstr>
      <vt:lpstr>GrandTotal</vt:lpstr>
      <vt:lpstr>Summary</vt:lpstr>
      <vt:lpstr>Rate Spread</vt:lpstr>
      <vt:lpstr>Internal Alloc</vt:lpstr>
      <vt:lpstr>UnitCost</vt:lpstr>
      <vt:lpstr>ErrorCheck</vt:lpstr>
      <vt:lpstr>Required Sheets</vt:lpstr>
      <vt:lpstr>Classification!_FilterDatabase</vt:lpstr>
      <vt:lpstr>Functionalization!_FilterDatabase</vt:lpstr>
      <vt:lpstr>Alloc_Factor_Name</vt:lpstr>
      <vt:lpstr>Check_Limit</vt:lpstr>
      <vt:lpstr>Class_Factor_Names</vt:lpstr>
      <vt:lpstr>Func_Factor_Name</vt:lpstr>
      <vt:lpstr>Classification!Print_Area</vt:lpstr>
      <vt:lpstr>CommodityTotal!Print_Area</vt:lpstr>
      <vt:lpstr>CustAccts_Cust!Print_Area</vt:lpstr>
      <vt:lpstr>CustomerTotal!Print_Area</vt:lpstr>
      <vt:lpstr>DemandTotal!Print_Area</vt:lpstr>
      <vt:lpstr>Dist_Comm!Print_Area</vt:lpstr>
      <vt:lpstr>Dist_Cust!Print_Area</vt:lpstr>
      <vt:lpstr>Dist_Dem!Print_Area</vt:lpstr>
      <vt:lpstr>ErrorCheck!Print_Area</vt:lpstr>
      <vt:lpstr>Functionalization!Print_Area</vt:lpstr>
      <vt:lpstr>Gas_Comm!Print_Area</vt:lpstr>
      <vt:lpstr>'General Inputs'!Print_Area</vt:lpstr>
      <vt:lpstr>GrandTotal!Print_Area</vt:lpstr>
      <vt:lpstr>'Input-Accounts'!Print_Area</vt:lpstr>
      <vt:lpstr>'Input-Func_Class'!Print_Area</vt:lpstr>
      <vt:lpstr>'Internal Alloc'!Print_Area</vt:lpstr>
      <vt:lpstr>OnSite_Cust!Print_Area</vt:lpstr>
      <vt:lpstr>'Required Sheets'!Print_Area</vt:lpstr>
      <vt:lpstr>Summary!Print_Area</vt:lpstr>
      <vt:lpstr>UnitCost!Print_Area</vt:lpstr>
      <vt:lpstr>Classification!Print_Titles</vt:lpstr>
      <vt:lpstr>CommodityTotal!Print_Titles</vt:lpstr>
      <vt:lpstr>CustAccts_Cust!Print_Titles</vt:lpstr>
      <vt:lpstr>CustomerTotal!Print_Titles</vt:lpstr>
      <vt:lpstr>DemandTotal!Print_Titles</vt:lpstr>
      <vt:lpstr>Dist_Comm!Print_Titles</vt:lpstr>
      <vt:lpstr>Dist_Cust!Print_Titles</vt:lpstr>
      <vt:lpstr>Dist_Dem!Print_Titles</vt:lpstr>
      <vt:lpstr>Functionalization!Print_Titles</vt:lpstr>
      <vt:lpstr>Gas_Comm!Print_Titles</vt:lpstr>
      <vt:lpstr>GrandTotal!Print_Titles</vt:lpstr>
      <vt:lpstr>'Input-Accounts'!Print_Titles</vt:lpstr>
      <vt:lpstr>OnSite_Cust!Print_Titles</vt:lpstr>
      <vt:lpstr>'Rate Spread'!Print_Titles</vt:lpstr>
      <vt:lpstr>Summary!Print_Titles</vt:lpstr>
      <vt:lpstr>UnitCost!Print_Titles</vt:lpstr>
      <vt:lpstr>ROR_System</vt:lpstr>
      <vt:lpstr>TOTALDemStart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Atoyan</dc:creator>
  <cp:keywords/>
  <dc:description/>
  <cp:lastModifiedBy>Battig \ May \ L</cp:lastModifiedBy>
  <cp:revision>1</cp:revision>
  <dcterms:created xsi:type="dcterms:W3CDTF">2022-01-21T20:29:04Z</dcterms:created>
  <dcterms:modified xsi:type="dcterms:W3CDTF">2026-05-15T15:13:25Z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0x0101002643B0754F3EA84BA41CDFEDEE7BEB48</vt:lpwstr>
  </property>
  <property fmtid="{D5CDD505-2E9C-101B-9397-08002B2CF9AE}" pid="3" name="{A44787D4-0540-4523-9961-78E4036D8C6D}">
    <vt:lpwstr>{2BFEE94D-DB7A-4116-843D-243BC964FE12}</vt:lpwstr>
  </property>
  <property fmtid="{D5CDD505-2E9C-101B-9397-08002B2CF9AE}" pid="4" name="MediaServiceImageTags">
    <vt:lpwstr/>
  </property>
  <property fmtid="{D5CDD505-2E9C-101B-9397-08002B2CF9AE}" pid="5" name="MSIP_Label_947a1fde-c8be-4c20-8c7b-f454003857ee_Enabled">
    <vt:lpwstr>true</vt:lpwstr>
  </property>
  <property fmtid="{D5CDD505-2E9C-101B-9397-08002B2CF9AE}" pid="6" name="MSIP_Label_947a1fde-c8be-4c20-8c7b-f454003857ee_SetDate">
    <vt:lpwstr>2026-05-15T15:04:31Z</vt:lpwstr>
  </property>
  <property fmtid="{D5CDD505-2E9C-101B-9397-08002B2CF9AE}" pid="7" name="MSIP_Label_947a1fde-c8be-4c20-8c7b-f454003857ee_Method">
    <vt:lpwstr>Privileged</vt:lpwstr>
  </property>
  <property fmtid="{D5CDD505-2E9C-101B-9397-08002B2CF9AE}" pid="8" name="MSIP_Label_947a1fde-c8be-4c20-8c7b-f454003857ee_Name">
    <vt:lpwstr>CONFIDENTIAL</vt:lpwstr>
  </property>
  <property fmtid="{D5CDD505-2E9C-101B-9397-08002B2CF9AE}" pid="9" name="MSIP_Label_947a1fde-c8be-4c20-8c7b-f454003857ee_SiteId">
    <vt:lpwstr>179d26d3-3e59-4051-9377-05d3820e617c</vt:lpwstr>
  </property>
  <property fmtid="{D5CDD505-2E9C-101B-9397-08002B2CF9AE}" pid="10" name="MSIP_Label_947a1fde-c8be-4c20-8c7b-f454003857ee_ActionId">
    <vt:lpwstr>1b53dc05-7dec-42b2-8576-c002b954b5be</vt:lpwstr>
  </property>
  <property fmtid="{D5CDD505-2E9C-101B-9397-08002B2CF9AE}" pid="11" name="MSIP_Label_947a1fde-c8be-4c20-8c7b-f454003857ee_ContentBits">
    <vt:lpwstr>0</vt:lpwstr>
  </property>
  <property fmtid="{D5CDD505-2E9C-101B-9397-08002B2CF9AE}" pid="12" name="MSIP_Label_947a1fde-c8be-4c20-8c7b-f454003857ee_Tag">
    <vt:lpwstr>10, 0, 1, 1</vt:lpwstr>
  </property>
</Properties>
</file>